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66925"/>
  <mc:AlternateContent xmlns:mc="http://schemas.openxmlformats.org/markup-compatibility/2006">
    <mc:Choice Requires="x15">
      <x15ac:absPath xmlns:x15ac="http://schemas.microsoft.com/office/spreadsheetml/2010/11/ac" url="T:\CAFR\FY24\Reporting Packages\Reporting Packages Samples for Agency Use\"/>
    </mc:Choice>
  </mc:AlternateContent>
  <xr:revisionPtr revIDLastSave="0" documentId="13_ncr:1_{E382A2F7-4358-4C2A-9B09-BAF5D736676F}" xr6:coauthVersionLast="47" xr6:coauthVersionMax="47" xr10:uidLastSave="{00000000-0000-0000-0000-000000000000}"/>
  <bookViews>
    <workbookView xWindow="28680" yWindow="-120" windowWidth="29040" windowHeight="15840" tabRatio="902" firstSheet="1" activeTab="3" xr2:uid="{EEE89D7D-56F6-422E-B383-3330A02280AA}"/>
  </bookViews>
  <sheets>
    <sheet name="ACFR Reporting" sheetId="18" state="hidden" r:id="rId1"/>
    <sheet name="Checklist" sheetId="21" r:id="rId2"/>
    <sheet name="Signature" sheetId="19" r:id="rId3"/>
    <sheet name="Lease Rollforward" sheetId="8" r:id="rId4"/>
    <sheet name="Expenditure Reconciliation" sheetId="7" r:id="rId5"/>
    <sheet name="Payment Schedule" sheetId="1" r:id="rId6"/>
    <sheet name="BW Expense Report GL" sheetId="5" r:id="rId7"/>
    <sheet name="BW Asset Listing" sheetId="3" r:id="rId8"/>
    <sheet name="BW Expense Report Doc" sheetId="17" r:id="rId9"/>
    <sheet name="Master Data" sheetId="6" r:id="rId10"/>
    <sheet name="Lease Types with GL Accts" sheetId="4" r:id="rId11"/>
    <sheet name="ACFR Business Areas" sheetId="14" r:id="rId12"/>
  </sheets>
  <externalReferences>
    <externalReference r:id="rId13"/>
    <externalReference r:id="rId14"/>
    <externalReference r:id="rId15"/>
    <externalReference r:id="rId16"/>
    <externalReference r:id="rId17"/>
  </externalReferences>
  <definedNames>
    <definedName name="\b">#REF!</definedName>
    <definedName name="\c">#REF!</definedName>
    <definedName name="\d">#REF!</definedName>
    <definedName name="\e">'[1]K01 GO Bonds'!#REF!</definedName>
    <definedName name="\f">'[2]BF-00 - INDEX'!#REF!</definedName>
    <definedName name="\g">#REF!</definedName>
    <definedName name="\i">#REF!</definedName>
    <definedName name="\j">#REF!</definedName>
    <definedName name="\l">'[2]BF-00 - INDEX'!#REF!</definedName>
    <definedName name="\m">'[1]K01 GO Bonds'!#REF!</definedName>
    <definedName name="\n">#REF!</definedName>
    <definedName name="\o">#REF!</definedName>
    <definedName name="\p">'[1]K01 GO Bonds'!#REF!</definedName>
    <definedName name="\r">#REF!</definedName>
    <definedName name="\s">'[1]K01 GO Bonds'!#REF!</definedName>
    <definedName name="\t">#REF!</definedName>
    <definedName name="\u">#REF!</definedName>
    <definedName name="\x">#REF!</definedName>
    <definedName name="_xlnm._FilterDatabase" localSheetId="7" hidden="1">'BW Asset Listing'!$A$19:$W$37</definedName>
    <definedName name="_xlnm._FilterDatabase" localSheetId="8" hidden="1">'BW Expense Report Doc'!$A$6:$H$2076</definedName>
    <definedName name="_xlnm._FilterDatabase" localSheetId="6" hidden="1">'BW Expense Report GL'!$A$6:$N$4492</definedName>
    <definedName name="_xlnm._FilterDatabase" localSheetId="4" hidden="1">'Expenditure Reconciliation'!$A$6:$H$23</definedName>
    <definedName name="_xlnm._FilterDatabase" localSheetId="3" hidden="1">'Lease Rollforward'!$A$11:$AT$201</definedName>
    <definedName name="_xlnm._FilterDatabase" localSheetId="9" hidden="1">'Master Data'!$A$1:$E$46</definedName>
    <definedName name="_xlnm._FilterDatabase" localSheetId="5" hidden="1">'Payment Schedule'!$A$4:$AC$2200</definedName>
    <definedName name="a">#REF!</definedName>
    <definedName name="AgencyCode">'Lease Rollforward'!$B$1</definedName>
    <definedName name="AgencyName">'[3]Form 3.07.1 '!$G$7</definedName>
    <definedName name="Business_Area">#REF!</definedName>
    <definedName name="CAFR">[4]Inputs!$B$1</definedName>
    <definedName name="data">#REF!</definedName>
    <definedName name="DF_GRID_1">#REF!</definedName>
    <definedName name="DF_NAVPANEL_13">#REF!</definedName>
    <definedName name="DF_NAVPANEL_18">#REF!</definedName>
    <definedName name="Lease_Type_Excluded_for_GASB87">'Lease Types with GL Accts'!$A$11:$A$13</definedName>
    <definedName name="Lease_Type_Included_for_GASB87">'Lease Types with GL Accts'!$A$2:$A$9</definedName>
    <definedName name="not_copiers_1_List">#REF!</definedName>
    <definedName name="_xlnm.Print_Area" localSheetId="7">'BW Asset Listing'!$1:$28</definedName>
    <definedName name="_xlnm.Print_Area" localSheetId="8">'BW Expense Report Doc'!$A$1:$H$38</definedName>
    <definedName name="_xlnm.Print_Area" localSheetId="6">'BW Expense Report GL'!$D$1:$Q$72</definedName>
    <definedName name="_xlnm.Print_Area" localSheetId="5">'Payment Schedule'!$1:$63</definedName>
    <definedName name="_xlnm.Print_Area" localSheetId="2">Signature!$A$1:$B$32</definedName>
    <definedName name="Print_Area_MI">'[2]BF-00 - INDEX'!#REF!</definedName>
    <definedName name="_xlnm.Print_Titles" localSheetId="3">'Lease Rollforward'!$11:$11</definedName>
    <definedName name="Print_Titles_MI">#REF!</definedName>
    <definedName name="SAPBEXhrIndnt" hidden="1">"Wide"</definedName>
    <definedName name="SAPsysID" hidden="1">"708C5W7SBKP804JT78WJ0JNKI"</definedName>
    <definedName name="SAPwbID" hidden="1">"ARS"</definedName>
    <definedName name="Subtot">#REF!</definedName>
    <definedName name="subtotal">#REF!</definedName>
    <definedName name="SubtotArea">#REF!</definedName>
    <definedName name="we">#REF!</definedName>
    <definedName name="Year">'[5]3.04.1 '!$H$3</definedName>
    <definedName name="yea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21" l="1"/>
  <c r="AL2200" i="1" l="1"/>
  <c r="AK2200" i="1"/>
  <c r="AI2200" i="1"/>
  <c r="AG2200" i="1"/>
  <c r="AE2200" i="1"/>
  <c r="AB2200" i="1"/>
  <c r="AA2200" i="1" s="1"/>
  <c r="P2200" i="1"/>
  <c r="I2200" i="1"/>
  <c r="H2200" i="1"/>
  <c r="AH2200" i="1" s="1"/>
  <c r="G2200" i="1"/>
  <c r="AF2200" i="1" s="1"/>
  <c r="B2200" i="1"/>
  <c r="C2200" i="1" s="1"/>
  <c r="AL2199" i="1"/>
  <c r="AK2199" i="1"/>
  <c r="AI2199" i="1"/>
  <c r="AG2199" i="1"/>
  <c r="AE2199" i="1"/>
  <c r="AB2199" i="1"/>
  <c r="Y2199" i="1" s="1"/>
  <c r="P2199" i="1"/>
  <c r="I2199" i="1"/>
  <c r="H2199" i="1"/>
  <c r="AH2199" i="1" s="1"/>
  <c r="G2199" i="1"/>
  <c r="AF2199" i="1" s="1"/>
  <c r="B2199" i="1"/>
  <c r="C2199" i="1" s="1"/>
  <c r="AL2198" i="1"/>
  <c r="AK2198" i="1"/>
  <c r="AI2198" i="1"/>
  <c r="AG2198" i="1"/>
  <c r="AE2198" i="1"/>
  <c r="AB2198" i="1"/>
  <c r="W2198" i="1" s="1"/>
  <c r="P2198" i="1"/>
  <c r="I2198" i="1"/>
  <c r="H2198" i="1"/>
  <c r="AH2198" i="1" s="1"/>
  <c r="G2198" i="1"/>
  <c r="AF2198" i="1" s="1"/>
  <c r="C2198" i="1"/>
  <c r="B2198" i="1"/>
  <c r="A2198" i="1" s="1"/>
  <c r="AL2197" i="1"/>
  <c r="AK2197" i="1"/>
  <c r="AI2197" i="1"/>
  <c r="AG2197" i="1"/>
  <c r="AE2197" i="1"/>
  <c r="AB2197" i="1"/>
  <c r="AA2197" i="1" s="1"/>
  <c r="P2197" i="1"/>
  <c r="I2197" i="1"/>
  <c r="H2197" i="1"/>
  <c r="AH2197" i="1" s="1"/>
  <c r="G2197" i="1"/>
  <c r="AF2197" i="1" s="1"/>
  <c r="B2197" i="1"/>
  <c r="C2197" i="1" s="1"/>
  <c r="A2197" i="1"/>
  <c r="AL2196" i="1"/>
  <c r="AK2196" i="1"/>
  <c r="AI2196" i="1"/>
  <c r="AG2196" i="1"/>
  <c r="AF2196" i="1"/>
  <c r="AE2196" i="1"/>
  <c r="AB2196" i="1"/>
  <c r="AA2196" i="1" s="1"/>
  <c r="P2196" i="1"/>
  <c r="I2196" i="1"/>
  <c r="H2196" i="1"/>
  <c r="AH2196" i="1" s="1"/>
  <c r="G2196" i="1"/>
  <c r="C2196" i="1"/>
  <c r="B2196" i="1"/>
  <c r="A2196" i="1"/>
  <c r="AL2195" i="1"/>
  <c r="AK2195" i="1"/>
  <c r="AI2195" i="1"/>
  <c r="AG2195" i="1"/>
  <c r="AE2195" i="1"/>
  <c r="AB2195" i="1"/>
  <c r="Y2195" i="1" s="1"/>
  <c r="P2195" i="1"/>
  <c r="I2195" i="1"/>
  <c r="H2195" i="1"/>
  <c r="AH2195" i="1" s="1"/>
  <c r="G2195" i="1"/>
  <c r="AF2195" i="1" s="1"/>
  <c r="B2195" i="1"/>
  <c r="C2195" i="1" s="1"/>
  <c r="AL2194" i="1"/>
  <c r="AK2194" i="1"/>
  <c r="AI2194" i="1"/>
  <c r="AG2194" i="1"/>
  <c r="AE2194" i="1"/>
  <c r="AB2194" i="1"/>
  <c r="P2194" i="1"/>
  <c r="I2194" i="1"/>
  <c r="H2194" i="1"/>
  <c r="AH2194" i="1" s="1"/>
  <c r="G2194" i="1"/>
  <c r="AF2194" i="1" s="1"/>
  <c r="C2194" i="1"/>
  <c r="B2194" i="1"/>
  <c r="A2194" i="1" s="1"/>
  <c r="AL2193" i="1"/>
  <c r="AK2193" i="1"/>
  <c r="AI2193" i="1"/>
  <c r="AG2193" i="1"/>
  <c r="AE2193" i="1"/>
  <c r="AB2193" i="1"/>
  <c r="P2193" i="1"/>
  <c r="I2193" i="1"/>
  <c r="H2193" i="1"/>
  <c r="AH2193" i="1" s="1"/>
  <c r="G2193" i="1"/>
  <c r="AF2193" i="1" s="1"/>
  <c r="C2193" i="1"/>
  <c r="B2193" i="1"/>
  <c r="A2193" i="1" s="1"/>
  <c r="AL2192" i="1"/>
  <c r="AK2192" i="1"/>
  <c r="AI2192" i="1"/>
  <c r="AG2192" i="1"/>
  <c r="AE2192" i="1"/>
  <c r="AB2192" i="1"/>
  <c r="AA2192" i="1" s="1"/>
  <c r="P2192" i="1"/>
  <c r="I2192" i="1"/>
  <c r="H2192" i="1"/>
  <c r="AH2192" i="1" s="1"/>
  <c r="G2192" i="1"/>
  <c r="AF2192" i="1" s="1"/>
  <c r="C2192" i="1"/>
  <c r="B2192" i="1"/>
  <c r="A2192" i="1" s="1"/>
  <c r="AL2191" i="1"/>
  <c r="AK2191" i="1"/>
  <c r="AI2191" i="1"/>
  <c r="AG2191" i="1"/>
  <c r="AE2191" i="1"/>
  <c r="AB2191" i="1"/>
  <c r="Y2191" i="1" s="1"/>
  <c r="P2191" i="1"/>
  <c r="I2191" i="1"/>
  <c r="H2191" i="1"/>
  <c r="AH2191" i="1" s="1"/>
  <c r="G2191" i="1"/>
  <c r="AF2191" i="1" s="1"/>
  <c r="C2191" i="1"/>
  <c r="B2191" i="1"/>
  <c r="A2191" i="1" s="1"/>
  <c r="AL2190" i="1"/>
  <c r="AK2190" i="1"/>
  <c r="AI2190" i="1"/>
  <c r="AG2190" i="1"/>
  <c r="AE2190" i="1"/>
  <c r="AB2190" i="1"/>
  <c r="X2190" i="1" s="1"/>
  <c r="P2190" i="1"/>
  <c r="I2190" i="1"/>
  <c r="H2190" i="1"/>
  <c r="AH2190" i="1" s="1"/>
  <c r="G2190" i="1"/>
  <c r="AF2190" i="1" s="1"/>
  <c r="B2190" i="1"/>
  <c r="AL2189" i="1"/>
  <c r="AK2189" i="1"/>
  <c r="AI2189" i="1"/>
  <c r="AG2189" i="1"/>
  <c r="AE2189" i="1"/>
  <c r="AB2189" i="1"/>
  <c r="P2189" i="1"/>
  <c r="I2189" i="1"/>
  <c r="H2189" i="1"/>
  <c r="AH2189" i="1" s="1"/>
  <c r="G2189" i="1"/>
  <c r="AF2189" i="1" s="1"/>
  <c r="B2189" i="1"/>
  <c r="C2189" i="1" s="1"/>
  <c r="A2189" i="1"/>
  <c r="AL2188" i="1"/>
  <c r="AK2188" i="1"/>
  <c r="AI2188" i="1"/>
  <c r="AG2188" i="1"/>
  <c r="AE2188" i="1"/>
  <c r="AB2188" i="1"/>
  <c r="P2188" i="1"/>
  <c r="I2188" i="1"/>
  <c r="H2188" i="1"/>
  <c r="AH2188" i="1" s="1"/>
  <c r="G2188" i="1"/>
  <c r="AF2188" i="1" s="1"/>
  <c r="B2188" i="1"/>
  <c r="C2188" i="1" s="1"/>
  <c r="A2188" i="1"/>
  <c r="AL2187" i="1"/>
  <c r="AK2187" i="1"/>
  <c r="AI2187" i="1"/>
  <c r="AG2187" i="1"/>
  <c r="AE2187" i="1"/>
  <c r="AB2187" i="1"/>
  <c r="P2187" i="1"/>
  <c r="I2187" i="1"/>
  <c r="H2187" i="1"/>
  <c r="AH2187" i="1" s="1"/>
  <c r="G2187" i="1"/>
  <c r="AF2187" i="1" s="1"/>
  <c r="B2187" i="1"/>
  <c r="AL2186" i="1"/>
  <c r="AK2186" i="1"/>
  <c r="AI2186" i="1"/>
  <c r="AG2186" i="1"/>
  <c r="AE2186" i="1"/>
  <c r="AB2186" i="1"/>
  <c r="W2186" i="1" s="1"/>
  <c r="P2186" i="1"/>
  <c r="I2186" i="1"/>
  <c r="H2186" i="1"/>
  <c r="AH2186" i="1" s="1"/>
  <c r="G2186" i="1"/>
  <c r="AF2186" i="1" s="1"/>
  <c r="C2186" i="1"/>
  <c r="B2186" i="1"/>
  <c r="A2186" i="1" s="1"/>
  <c r="AL2185" i="1"/>
  <c r="AK2185" i="1"/>
  <c r="AI2185" i="1"/>
  <c r="AG2185" i="1"/>
  <c r="AE2185" i="1"/>
  <c r="AB2185" i="1"/>
  <c r="J2185" i="1" s="1"/>
  <c r="P2185" i="1"/>
  <c r="I2185" i="1"/>
  <c r="H2185" i="1"/>
  <c r="AH2185" i="1" s="1"/>
  <c r="G2185" i="1"/>
  <c r="AF2185" i="1" s="1"/>
  <c r="C2185" i="1"/>
  <c r="B2185" i="1"/>
  <c r="A2185" i="1" s="1"/>
  <c r="AL2184" i="1"/>
  <c r="AK2184" i="1"/>
  <c r="AI2184" i="1"/>
  <c r="AG2184" i="1"/>
  <c r="AE2184" i="1"/>
  <c r="AB2184" i="1"/>
  <c r="AA2184" i="1" s="1"/>
  <c r="P2184" i="1"/>
  <c r="I2184" i="1"/>
  <c r="H2184" i="1"/>
  <c r="AH2184" i="1" s="1"/>
  <c r="G2184" i="1"/>
  <c r="AF2184" i="1" s="1"/>
  <c r="C2184" i="1"/>
  <c r="B2184" i="1"/>
  <c r="A2184" i="1" s="1"/>
  <c r="AL2183" i="1"/>
  <c r="AK2183" i="1"/>
  <c r="AI2183" i="1"/>
  <c r="AG2183" i="1"/>
  <c r="AE2183" i="1"/>
  <c r="AB2183" i="1"/>
  <c r="Y2183" i="1" s="1"/>
  <c r="P2183" i="1"/>
  <c r="I2183" i="1"/>
  <c r="H2183" i="1"/>
  <c r="AH2183" i="1" s="1"/>
  <c r="G2183" i="1"/>
  <c r="AF2183" i="1" s="1"/>
  <c r="C2183" i="1"/>
  <c r="B2183" i="1"/>
  <c r="A2183" i="1"/>
  <c r="AL2182" i="1"/>
  <c r="AK2182" i="1"/>
  <c r="AI2182" i="1"/>
  <c r="AG2182" i="1"/>
  <c r="AE2182" i="1"/>
  <c r="AB2182" i="1"/>
  <c r="W2182" i="1" s="1"/>
  <c r="P2182" i="1"/>
  <c r="I2182" i="1"/>
  <c r="H2182" i="1"/>
  <c r="AH2182" i="1" s="1"/>
  <c r="G2182" i="1"/>
  <c r="AF2182" i="1" s="1"/>
  <c r="C2182" i="1"/>
  <c r="B2182" i="1"/>
  <c r="A2182" i="1" s="1"/>
  <c r="AL2181" i="1"/>
  <c r="AK2181" i="1"/>
  <c r="AI2181" i="1"/>
  <c r="AG2181" i="1"/>
  <c r="AE2181" i="1"/>
  <c r="AB2181" i="1"/>
  <c r="J2181" i="1" s="1"/>
  <c r="P2181" i="1"/>
  <c r="I2181" i="1"/>
  <c r="H2181" i="1"/>
  <c r="AH2181" i="1" s="1"/>
  <c r="G2181" i="1"/>
  <c r="AF2181" i="1" s="1"/>
  <c r="B2181" i="1"/>
  <c r="C2181" i="1" s="1"/>
  <c r="AL2180" i="1"/>
  <c r="AK2180" i="1"/>
  <c r="AI2180" i="1"/>
  <c r="AG2180" i="1"/>
  <c r="AE2180" i="1"/>
  <c r="AB2180" i="1"/>
  <c r="P2180" i="1"/>
  <c r="I2180" i="1"/>
  <c r="H2180" i="1"/>
  <c r="AH2180" i="1" s="1"/>
  <c r="G2180" i="1"/>
  <c r="AF2180" i="1" s="1"/>
  <c r="B2180" i="1"/>
  <c r="C2180" i="1" s="1"/>
  <c r="AL2179" i="1"/>
  <c r="AK2179" i="1"/>
  <c r="AI2179" i="1"/>
  <c r="AG2179" i="1"/>
  <c r="AE2179" i="1"/>
  <c r="AB2179" i="1"/>
  <c r="Y2179" i="1" s="1"/>
  <c r="P2179" i="1"/>
  <c r="I2179" i="1"/>
  <c r="H2179" i="1"/>
  <c r="AH2179" i="1" s="1"/>
  <c r="G2179" i="1"/>
  <c r="AF2179" i="1" s="1"/>
  <c r="C2179" i="1"/>
  <c r="B2179" i="1"/>
  <c r="A2179" i="1" s="1"/>
  <c r="AL2178" i="1"/>
  <c r="AK2178" i="1"/>
  <c r="AI2178" i="1"/>
  <c r="AG2178" i="1"/>
  <c r="AE2178" i="1"/>
  <c r="AB2178" i="1"/>
  <c r="X2178" i="1" s="1"/>
  <c r="P2178" i="1"/>
  <c r="I2178" i="1"/>
  <c r="H2178" i="1"/>
  <c r="AH2178" i="1" s="1"/>
  <c r="G2178" i="1"/>
  <c r="AF2178" i="1" s="1"/>
  <c r="C2178" i="1"/>
  <c r="B2178" i="1"/>
  <c r="A2178" i="1"/>
  <c r="AL2177" i="1"/>
  <c r="AK2177" i="1"/>
  <c r="AI2177" i="1"/>
  <c r="AG2177" i="1"/>
  <c r="AE2177" i="1"/>
  <c r="AB2177" i="1"/>
  <c r="J2177" i="1" s="1"/>
  <c r="P2177" i="1"/>
  <c r="I2177" i="1"/>
  <c r="H2177" i="1"/>
  <c r="AH2177" i="1" s="1"/>
  <c r="G2177" i="1"/>
  <c r="AF2177" i="1" s="1"/>
  <c r="C2177" i="1"/>
  <c r="B2177" i="1"/>
  <c r="A2177" i="1"/>
  <c r="AL2176" i="1"/>
  <c r="AK2176" i="1"/>
  <c r="AI2176" i="1"/>
  <c r="AG2176" i="1"/>
  <c r="AE2176" i="1"/>
  <c r="AB2176" i="1"/>
  <c r="P2176" i="1"/>
  <c r="I2176" i="1"/>
  <c r="H2176" i="1"/>
  <c r="AH2176" i="1" s="1"/>
  <c r="G2176" i="1"/>
  <c r="AF2176" i="1" s="1"/>
  <c r="C2176" i="1"/>
  <c r="B2176" i="1"/>
  <c r="A2176" i="1"/>
  <c r="AL2175" i="1"/>
  <c r="AK2175" i="1"/>
  <c r="AI2175" i="1"/>
  <c r="AG2175" i="1"/>
  <c r="AE2175" i="1"/>
  <c r="AB2175" i="1"/>
  <c r="P2175" i="1"/>
  <c r="I2175" i="1"/>
  <c r="H2175" i="1"/>
  <c r="AH2175" i="1" s="1"/>
  <c r="G2175" i="1"/>
  <c r="AF2175" i="1" s="1"/>
  <c r="B2175" i="1"/>
  <c r="AL2174" i="1"/>
  <c r="AK2174" i="1"/>
  <c r="AI2174" i="1"/>
  <c r="AG2174" i="1"/>
  <c r="AE2174" i="1"/>
  <c r="AB2174" i="1"/>
  <c r="W2174" i="1" s="1"/>
  <c r="P2174" i="1"/>
  <c r="I2174" i="1"/>
  <c r="H2174" i="1"/>
  <c r="AH2174" i="1" s="1"/>
  <c r="G2174" i="1"/>
  <c r="AF2174" i="1" s="1"/>
  <c r="C2174" i="1"/>
  <c r="B2174" i="1"/>
  <c r="A2174" i="1" s="1"/>
  <c r="AL2173" i="1"/>
  <c r="AK2173" i="1"/>
  <c r="AI2173" i="1"/>
  <c r="AG2173" i="1"/>
  <c r="AE2173" i="1"/>
  <c r="AB2173" i="1"/>
  <c r="J2173" i="1" s="1"/>
  <c r="P2173" i="1"/>
  <c r="I2173" i="1"/>
  <c r="H2173" i="1"/>
  <c r="AH2173" i="1" s="1"/>
  <c r="G2173" i="1"/>
  <c r="AF2173" i="1" s="1"/>
  <c r="C2173" i="1"/>
  <c r="B2173" i="1"/>
  <c r="A2173" i="1" s="1"/>
  <c r="AL2172" i="1"/>
  <c r="AK2172" i="1"/>
  <c r="AI2172" i="1"/>
  <c r="AG2172" i="1"/>
  <c r="AE2172" i="1"/>
  <c r="AB2172" i="1"/>
  <c r="AA2172" i="1" s="1"/>
  <c r="P2172" i="1"/>
  <c r="I2172" i="1"/>
  <c r="H2172" i="1"/>
  <c r="AH2172" i="1" s="1"/>
  <c r="G2172" i="1"/>
  <c r="AF2172" i="1" s="1"/>
  <c r="C2172" i="1"/>
  <c r="B2172" i="1"/>
  <c r="A2172" i="1" s="1"/>
  <c r="AL2171" i="1"/>
  <c r="AK2171" i="1"/>
  <c r="AI2171" i="1"/>
  <c r="AG2171" i="1"/>
  <c r="AE2171" i="1"/>
  <c r="AB2171" i="1"/>
  <c r="P2171" i="1"/>
  <c r="I2171" i="1"/>
  <c r="H2171" i="1"/>
  <c r="AH2171" i="1" s="1"/>
  <c r="G2171" i="1"/>
  <c r="AF2171" i="1" s="1"/>
  <c r="C2171" i="1"/>
  <c r="B2171" i="1"/>
  <c r="A2171" i="1" s="1"/>
  <c r="AL2170" i="1"/>
  <c r="AK2170" i="1"/>
  <c r="AI2170" i="1"/>
  <c r="AG2170" i="1"/>
  <c r="AE2170" i="1"/>
  <c r="AB2170" i="1"/>
  <c r="AA2170" i="1" s="1"/>
  <c r="P2170" i="1"/>
  <c r="I2170" i="1"/>
  <c r="H2170" i="1"/>
  <c r="AH2170" i="1" s="1"/>
  <c r="G2170" i="1"/>
  <c r="AF2170" i="1" s="1"/>
  <c r="B2170" i="1"/>
  <c r="C2170" i="1" s="1"/>
  <c r="AL2169" i="1"/>
  <c r="AK2169" i="1"/>
  <c r="AI2169" i="1"/>
  <c r="AG2169" i="1"/>
  <c r="AE2169" i="1"/>
  <c r="AB2169" i="1"/>
  <c r="P2169" i="1"/>
  <c r="I2169" i="1"/>
  <c r="H2169" i="1"/>
  <c r="AH2169" i="1" s="1"/>
  <c r="G2169" i="1"/>
  <c r="AF2169" i="1" s="1"/>
  <c r="B2169" i="1"/>
  <c r="AL2168" i="1"/>
  <c r="AK2168" i="1"/>
  <c r="AI2168" i="1"/>
  <c r="AG2168" i="1"/>
  <c r="AE2168" i="1"/>
  <c r="AB2168" i="1"/>
  <c r="J2168" i="1" s="1"/>
  <c r="P2168" i="1"/>
  <c r="I2168" i="1"/>
  <c r="H2168" i="1"/>
  <c r="AH2168" i="1" s="1"/>
  <c r="G2168" i="1"/>
  <c r="AF2168" i="1" s="1"/>
  <c r="B2168" i="1"/>
  <c r="AL2167" i="1"/>
  <c r="AK2167" i="1"/>
  <c r="AI2167" i="1"/>
  <c r="AG2167" i="1"/>
  <c r="AE2167" i="1"/>
  <c r="AB2167" i="1"/>
  <c r="V2167" i="1" s="1"/>
  <c r="P2167" i="1"/>
  <c r="I2167" i="1"/>
  <c r="H2167" i="1"/>
  <c r="AH2167" i="1" s="1"/>
  <c r="G2167" i="1"/>
  <c r="AF2167" i="1" s="1"/>
  <c r="B2167" i="1"/>
  <c r="AL2166" i="1"/>
  <c r="AK2166" i="1"/>
  <c r="AI2166" i="1"/>
  <c r="AG2166" i="1"/>
  <c r="AE2166" i="1"/>
  <c r="AB2166" i="1"/>
  <c r="J2166" i="1" s="1"/>
  <c r="P2166" i="1"/>
  <c r="I2166" i="1"/>
  <c r="H2166" i="1"/>
  <c r="AH2166" i="1" s="1"/>
  <c r="G2166" i="1"/>
  <c r="AF2166" i="1" s="1"/>
  <c r="B2166" i="1"/>
  <c r="C2166" i="1" s="1"/>
  <c r="AL2165" i="1"/>
  <c r="AK2165" i="1"/>
  <c r="AI2165" i="1"/>
  <c r="AG2165" i="1"/>
  <c r="AE2165" i="1"/>
  <c r="AB2165" i="1"/>
  <c r="Y2165" i="1" s="1"/>
  <c r="P2165" i="1"/>
  <c r="I2165" i="1"/>
  <c r="H2165" i="1"/>
  <c r="AH2165" i="1" s="1"/>
  <c r="G2165" i="1"/>
  <c r="AF2165" i="1" s="1"/>
  <c r="B2165" i="1"/>
  <c r="AL2164" i="1"/>
  <c r="AK2164" i="1"/>
  <c r="AI2164" i="1"/>
  <c r="AG2164" i="1"/>
  <c r="AE2164" i="1"/>
  <c r="AB2164" i="1"/>
  <c r="X2164" i="1" s="1"/>
  <c r="P2164" i="1"/>
  <c r="I2164" i="1"/>
  <c r="H2164" i="1"/>
  <c r="AH2164" i="1" s="1"/>
  <c r="G2164" i="1"/>
  <c r="AF2164" i="1" s="1"/>
  <c r="B2164" i="1"/>
  <c r="AL2163" i="1"/>
  <c r="AK2163" i="1"/>
  <c r="AI2163" i="1"/>
  <c r="AG2163" i="1"/>
  <c r="AE2163" i="1"/>
  <c r="AB2163" i="1"/>
  <c r="P2163" i="1"/>
  <c r="I2163" i="1"/>
  <c r="H2163" i="1"/>
  <c r="AH2163" i="1" s="1"/>
  <c r="G2163" i="1"/>
  <c r="AF2163" i="1" s="1"/>
  <c r="B2163" i="1"/>
  <c r="AL2162" i="1"/>
  <c r="AK2162" i="1"/>
  <c r="AI2162" i="1"/>
  <c r="AG2162" i="1"/>
  <c r="AE2162" i="1"/>
  <c r="AB2162" i="1"/>
  <c r="Z2162" i="1" s="1"/>
  <c r="P2162" i="1"/>
  <c r="I2162" i="1"/>
  <c r="H2162" i="1"/>
  <c r="AH2162" i="1" s="1"/>
  <c r="G2162" i="1"/>
  <c r="AF2162" i="1" s="1"/>
  <c r="B2162" i="1"/>
  <c r="C2162" i="1" s="1"/>
  <c r="AL2161" i="1"/>
  <c r="AK2161" i="1"/>
  <c r="AI2161" i="1"/>
  <c r="AG2161" i="1"/>
  <c r="AE2161" i="1"/>
  <c r="AB2161" i="1"/>
  <c r="Y2161" i="1" s="1"/>
  <c r="P2161" i="1"/>
  <c r="I2161" i="1"/>
  <c r="H2161" i="1"/>
  <c r="AH2161" i="1" s="1"/>
  <c r="G2161" i="1"/>
  <c r="AF2161" i="1" s="1"/>
  <c r="B2161" i="1"/>
  <c r="AL2160" i="1"/>
  <c r="AK2160" i="1"/>
  <c r="AI2160" i="1"/>
  <c r="AG2160" i="1"/>
  <c r="AE2160" i="1"/>
  <c r="AB2160" i="1"/>
  <c r="P2160" i="1"/>
  <c r="I2160" i="1"/>
  <c r="H2160" i="1"/>
  <c r="AH2160" i="1" s="1"/>
  <c r="G2160" i="1"/>
  <c r="AF2160" i="1" s="1"/>
  <c r="B2160" i="1"/>
  <c r="AL2159" i="1"/>
  <c r="AK2159" i="1"/>
  <c r="AI2159" i="1"/>
  <c r="AG2159" i="1"/>
  <c r="AE2159" i="1"/>
  <c r="AB2159" i="1"/>
  <c r="V2159" i="1" s="1"/>
  <c r="P2159" i="1"/>
  <c r="I2159" i="1"/>
  <c r="H2159" i="1"/>
  <c r="AH2159" i="1" s="1"/>
  <c r="G2159" i="1"/>
  <c r="AF2159" i="1" s="1"/>
  <c r="C2159" i="1"/>
  <c r="B2159" i="1"/>
  <c r="A2159" i="1" s="1"/>
  <c r="AL2158" i="1"/>
  <c r="AK2158" i="1"/>
  <c r="AI2158" i="1"/>
  <c r="AG2158" i="1"/>
  <c r="AE2158" i="1"/>
  <c r="AB2158" i="1"/>
  <c r="P2158" i="1"/>
  <c r="I2158" i="1"/>
  <c r="H2158" i="1"/>
  <c r="AH2158" i="1" s="1"/>
  <c r="G2158" i="1"/>
  <c r="AF2158" i="1" s="1"/>
  <c r="B2158" i="1"/>
  <c r="AL2157" i="1"/>
  <c r="AK2157" i="1"/>
  <c r="AI2157" i="1"/>
  <c r="AG2157" i="1"/>
  <c r="AE2157" i="1"/>
  <c r="AB2157" i="1"/>
  <c r="P2157" i="1"/>
  <c r="I2157" i="1"/>
  <c r="H2157" i="1"/>
  <c r="AH2157" i="1" s="1"/>
  <c r="G2157" i="1"/>
  <c r="AF2157" i="1" s="1"/>
  <c r="B2157" i="1"/>
  <c r="AL2156" i="1"/>
  <c r="AK2156" i="1"/>
  <c r="AI2156" i="1"/>
  <c r="AG2156" i="1"/>
  <c r="AE2156" i="1"/>
  <c r="AB2156" i="1"/>
  <c r="W2156" i="1" s="1"/>
  <c r="P2156" i="1"/>
  <c r="I2156" i="1"/>
  <c r="H2156" i="1"/>
  <c r="AH2156" i="1" s="1"/>
  <c r="G2156" i="1"/>
  <c r="AF2156" i="1" s="1"/>
  <c r="B2156" i="1"/>
  <c r="AL2155" i="1"/>
  <c r="AK2155" i="1"/>
  <c r="AI2155" i="1"/>
  <c r="AG2155" i="1"/>
  <c r="AE2155" i="1"/>
  <c r="AB2155" i="1"/>
  <c r="X2155" i="1" s="1"/>
  <c r="P2155" i="1"/>
  <c r="I2155" i="1"/>
  <c r="H2155" i="1"/>
  <c r="AH2155" i="1" s="1"/>
  <c r="G2155" i="1"/>
  <c r="AF2155" i="1" s="1"/>
  <c r="B2155" i="1"/>
  <c r="AL2154" i="1"/>
  <c r="AK2154" i="1"/>
  <c r="AI2154" i="1"/>
  <c r="AG2154" i="1"/>
  <c r="AE2154" i="1"/>
  <c r="AB2154" i="1"/>
  <c r="P2154" i="1"/>
  <c r="I2154" i="1"/>
  <c r="H2154" i="1"/>
  <c r="AH2154" i="1" s="1"/>
  <c r="G2154" i="1"/>
  <c r="AF2154" i="1" s="1"/>
  <c r="B2154" i="1"/>
  <c r="AL2153" i="1"/>
  <c r="AK2153" i="1"/>
  <c r="AI2153" i="1"/>
  <c r="AG2153" i="1"/>
  <c r="AE2153" i="1"/>
  <c r="AB2153" i="1"/>
  <c r="W2153" i="1" s="1"/>
  <c r="P2153" i="1"/>
  <c r="I2153" i="1"/>
  <c r="H2153" i="1"/>
  <c r="AH2153" i="1" s="1"/>
  <c r="G2153" i="1"/>
  <c r="AF2153" i="1" s="1"/>
  <c r="B2153" i="1"/>
  <c r="AL2152" i="1"/>
  <c r="AK2152" i="1"/>
  <c r="AI2152" i="1"/>
  <c r="AG2152" i="1"/>
  <c r="AE2152" i="1"/>
  <c r="AB2152" i="1"/>
  <c r="AA2152" i="1" s="1"/>
  <c r="P2152" i="1"/>
  <c r="I2152" i="1"/>
  <c r="H2152" i="1"/>
  <c r="AH2152" i="1" s="1"/>
  <c r="G2152" i="1"/>
  <c r="AF2152" i="1" s="1"/>
  <c r="B2152" i="1"/>
  <c r="AL2151" i="1"/>
  <c r="AK2151" i="1"/>
  <c r="AI2151" i="1"/>
  <c r="AG2151" i="1"/>
  <c r="AE2151" i="1"/>
  <c r="AB2151" i="1"/>
  <c r="V2151" i="1" s="1"/>
  <c r="P2151" i="1"/>
  <c r="I2151" i="1"/>
  <c r="H2151" i="1"/>
  <c r="AH2151" i="1" s="1"/>
  <c r="G2151" i="1"/>
  <c r="AF2151" i="1" s="1"/>
  <c r="C2151" i="1"/>
  <c r="B2151" i="1"/>
  <c r="A2151" i="1" s="1"/>
  <c r="AL2150" i="1"/>
  <c r="AK2150" i="1"/>
  <c r="AI2150" i="1"/>
  <c r="AG2150" i="1"/>
  <c r="AE2150" i="1"/>
  <c r="AB2150" i="1"/>
  <c r="P2150" i="1"/>
  <c r="I2150" i="1"/>
  <c r="H2150" i="1"/>
  <c r="AH2150" i="1" s="1"/>
  <c r="G2150" i="1"/>
  <c r="AF2150" i="1" s="1"/>
  <c r="B2150" i="1"/>
  <c r="AL2149" i="1"/>
  <c r="AK2149" i="1"/>
  <c r="AI2149" i="1"/>
  <c r="AG2149" i="1"/>
  <c r="AE2149" i="1"/>
  <c r="AB2149" i="1"/>
  <c r="Y2149" i="1" s="1"/>
  <c r="P2149" i="1"/>
  <c r="I2149" i="1"/>
  <c r="H2149" i="1"/>
  <c r="AH2149" i="1" s="1"/>
  <c r="G2149" i="1"/>
  <c r="AF2149" i="1" s="1"/>
  <c r="B2149" i="1"/>
  <c r="AL2148" i="1"/>
  <c r="AK2148" i="1"/>
  <c r="AI2148" i="1"/>
  <c r="AG2148" i="1"/>
  <c r="AE2148" i="1"/>
  <c r="AB2148" i="1"/>
  <c r="P2148" i="1"/>
  <c r="I2148" i="1"/>
  <c r="H2148" i="1"/>
  <c r="AH2148" i="1" s="1"/>
  <c r="G2148" i="1"/>
  <c r="AF2148" i="1" s="1"/>
  <c r="B2148" i="1"/>
  <c r="AL2147" i="1"/>
  <c r="AK2147" i="1"/>
  <c r="AI2147" i="1"/>
  <c r="AG2147" i="1"/>
  <c r="AE2147" i="1"/>
  <c r="AB2147" i="1"/>
  <c r="Y2147" i="1" s="1"/>
  <c r="P2147" i="1"/>
  <c r="I2147" i="1"/>
  <c r="H2147" i="1"/>
  <c r="AH2147" i="1" s="1"/>
  <c r="G2147" i="1"/>
  <c r="AF2147" i="1" s="1"/>
  <c r="B2147" i="1"/>
  <c r="AL2146" i="1"/>
  <c r="AK2146" i="1"/>
  <c r="AI2146" i="1"/>
  <c r="AG2146" i="1"/>
  <c r="AE2146" i="1"/>
  <c r="AB2146" i="1"/>
  <c r="W2146" i="1" s="1"/>
  <c r="P2146" i="1"/>
  <c r="I2146" i="1"/>
  <c r="H2146" i="1"/>
  <c r="AH2146" i="1" s="1"/>
  <c r="G2146" i="1"/>
  <c r="AF2146" i="1" s="1"/>
  <c r="B2146" i="1"/>
  <c r="C2146" i="1" s="1"/>
  <c r="A2146" i="1"/>
  <c r="AL2145" i="1"/>
  <c r="AK2145" i="1"/>
  <c r="AI2145" i="1"/>
  <c r="AG2145" i="1"/>
  <c r="AE2145" i="1"/>
  <c r="AB2145" i="1"/>
  <c r="Y2145" i="1" s="1"/>
  <c r="P2145" i="1"/>
  <c r="I2145" i="1"/>
  <c r="H2145" i="1"/>
  <c r="AH2145" i="1" s="1"/>
  <c r="G2145" i="1"/>
  <c r="AF2145" i="1" s="1"/>
  <c r="B2145" i="1"/>
  <c r="AL2144" i="1"/>
  <c r="AK2144" i="1"/>
  <c r="AI2144" i="1"/>
  <c r="AG2144" i="1"/>
  <c r="AE2144" i="1"/>
  <c r="AB2144" i="1"/>
  <c r="Z2144" i="1" s="1"/>
  <c r="P2144" i="1"/>
  <c r="I2144" i="1"/>
  <c r="H2144" i="1"/>
  <c r="AH2144" i="1" s="1"/>
  <c r="G2144" i="1"/>
  <c r="AF2144" i="1" s="1"/>
  <c r="B2144" i="1"/>
  <c r="AL2143" i="1"/>
  <c r="AK2143" i="1"/>
  <c r="AI2143" i="1"/>
  <c r="AG2143" i="1"/>
  <c r="AE2143" i="1"/>
  <c r="AB2143" i="1"/>
  <c r="P2143" i="1"/>
  <c r="I2143" i="1"/>
  <c r="H2143" i="1"/>
  <c r="AH2143" i="1" s="1"/>
  <c r="G2143" i="1"/>
  <c r="AF2143" i="1" s="1"/>
  <c r="C2143" i="1"/>
  <c r="B2143" i="1"/>
  <c r="A2143" i="1" s="1"/>
  <c r="AL2142" i="1"/>
  <c r="AK2142" i="1"/>
  <c r="AI2142" i="1"/>
  <c r="AG2142" i="1"/>
  <c r="AE2142" i="1"/>
  <c r="AB2142" i="1"/>
  <c r="Z2142" i="1" s="1"/>
  <c r="P2142" i="1"/>
  <c r="I2142" i="1"/>
  <c r="H2142" i="1"/>
  <c r="AH2142" i="1" s="1"/>
  <c r="G2142" i="1"/>
  <c r="AF2142" i="1" s="1"/>
  <c r="B2142" i="1"/>
  <c r="AL2141" i="1"/>
  <c r="AK2141" i="1"/>
  <c r="AI2141" i="1"/>
  <c r="AG2141" i="1"/>
  <c r="AE2141" i="1"/>
  <c r="AB2141" i="1"/>
  <c r="Z2141" i="1" s="1"/>
  <c r="P2141" i="1"/>
  <c r="I2141" i="1"/>
  <c r="H2141" i="1"/>
  <c r="AH2141" i="1" s="1"/>
  <c r="G2141" i="1"/>
  <c r="AF2141" i="1" s="1"/>
  <c r="B2141" i="1"/>
  <c r="AL2140" i="1"/>
  <c r="AK2140" i="1"/>
  <c r="AI2140" i="1"/>
  <c r="AG2140" i="1"/>
  <c r="AE2140" i="1"/>
  <c r="AB2140" i="1"/>
  <c r="X2140" i="1" s="1"/>
  <c r="P2140" i="1"/>
  <c r="I2140" i="1"/>
  <c r="H2140" i="1"/>
  <c r="AH2140" i="1" s="1"/>
  <c r="G2140" i="1"/>
  <c r="AF2140" i="1" s="1"/>
  <c r="B2140" i="1"/>
  <c r="AL2139" i="1"/>
  <c r="AK2139" i="1"/>
  <c r="AI2139" i="1"/>
  <c r="AG2139" i="1"/>
  <c r="AE2139" i="1"/>
  <c r="AB2139" i="1"/>
  <c r="V2139" i="1" s="1"/>
  <c r="P2139" i="1"/>
  <c r="I2139" i="1"/>
  <c r="H2139" i="1"/>
  <c r="AH2139" i="1" s="1"/>
  <c r="G2139" i="1"/>
  <c r="AF2139" i="1" s="1"/>
  <c r="B2139" i="1"/>
  <c r="AL2138" i="1"/>
  <c r="AK2138" i="1"/>
  <c r="AI2138" i="1"/>
  <c r="AG2138" i="1"/>
  <c r="AE2138" i="1"/>
  <c r="AB2138" i="1"/>
  <c r="P2138" i="1"/>
  <c r="I2138" i="1"/>
  <c r="H2138" i="1"/>
  <c r="AH2138" i="1" s="1"/>
  <c r="G2138" i="1"/>
  <c r="AF2138" i="1" s="1"/>
  <c r="B2138" i="1"/>
  <c r="AL2137" i="1"/>
  <c r="AK2137" i="1"/>
  <c r="AI2137" i="1"/>
  <c r="AG2137" i="1"/>
  <c r="AE2137" i="1"/>
  <c r="AB2137" i="1"/>
  <c r="P2137" i="1"/>
  <c r="I2137" i="1"/>
  <c r="H2137" i="1"/>
  <c r="AH2137" i="1" s="1"/>
  <c r="G2137" i="1"/>
  <c r="AF2137" i="1" s="1"/>
  <c r="B2137" i="1"/>
  <c r="AL2136" i="1"/>
  <c r="AK2136" i="1"/>
  <c r="AI2136" i="1"/>
  <c r="AG2136" i="1"/>
  <c r="AE2136" i="1"/>
  <c r="AB2136" i="1"/>
  <c r="X2136" i="1" s="1"/>
  <c r="P2136" i="1"/>
  <c r="I2136" i="1"/>
  <c r="H2136" i="1"/>
  <c r="AH2136" i="1" s="1"/>
  <c r="G2136" i="1"/>
  <c r="AF2136" i="1" s="1"/>
  <c r="B2136" i="1"/>
  <c r="AL2135" i="1"/>
  <c r="AK2135" i="1"/>
  <c r="AI2135" i="1"/>
  <c r="AG2135" i="1"/>
  <c r="AE2135" i="1"/>
  <c r="AB2135" i="1"/>
  <c r="J2135" i="1" s="1"/>
  <c r="P2135" i="1"/>
  <c r="I2135" i="1"/>
  <c r="H2135" i="1"/>
  <c r="AH2135" i="1" s="1"/>
  <c r="G2135" i="1"/>
  <c r="AF2135" i="1" s="1"/>
  <c r="B2135" i="1"/>
  <c r="AL2134" i="1"/>
  <c r="AK2134" i="1"/>
  <c r="AI2134" i="1"/>
  <c r="AG2134" i="1"/>
  <c r="AE2134" i="1"/>
  <c r="AB2134" i="1"/>
  <c r="P2134" i="1"/>
  <c r="I2134" i="1"/>
  <c r="H2134" i="1"/>
  <c r="AH2134" i="1" s="1"/>
  <c r="G2134" i="1"/>
  <c r="AF2134" i="1" s="1"/>
  <c r="B2134" i="1"/>
  <c r="AL2133" i="1"/>
  <c r="AK2133" i="1"/>
  <c r="AI2133" i="1"/>
  <c r="AG2133" i="1"/>
  <c r="AE2133" i="1"/>
  <c r="AB2133" i="1"/>
  <c r="Z2133" i="1" s="1"/>
  <c r="P2133" i="1"/>
  <c r="I2133" i="1"/>
  <c r="H2133" i="1"/>
  <c r="AH2133" i="1" s="1"/>
  <c r="G2133" i="1"/>
  <c r="AF2133" i="1" s="1"/>
  <c r="B2133" i="1"/>
  <c r="AL2132" i="1"/>
  <c r="AK2132" i="1"/>
  <c r="AI2132" i="1"/>
  <c r="AG2132" i="1"/>
  <c r="AE2132" i="1"/>
  <c r="AB2132" i="1"/>
  <c r="X2132" i="1" s="1"/>
  <c r="P2132" i="1"/>
  <c r="I2132" i="1"/>
  <c r="H2132" i="1"/>
  <c r="AH2132" i="1" s="1"/>
  <c r="G2132" i="1"/>
  <c r="AF2132" i="1" s="1"/>
  <c r="B2132" i="1"/>
  <c r="AL2131" i="1"/>
  <c r="AK2131" i="1"/>
  <c r="AI2131" i="1"/>
  <c r="AG2131" i="1"/>
  <c r="AE2131" i="1"/>
  <c r="AB2131" i="1"/>
  <c r="P2131" i="1"/>
  <c r="I2131" i="1"/>
  <c r="H2131" i="1"/>
  <c r="AH2131" i="1" s="1"/>
  <c r="G2131" i="1"/>
  <c r="AF2131" i="1" s="1"/>
  <c r="B2131" i="1"/>
  <c r="AL2130" i="1"/>
  <c r="AK2130" i="1"/>
  <c r="AI2130" i="1"/>
  <c r="AG2130" i="1"/>
  <c r="AE2130" i="1"/>
  <c r="AB2130" i="1"/>
  <c r="J2130" i="1" s="1"/>
  <c r="P2130" i="1"/>
  <c r="I2130" i="1"/>
  <c r="H2130" i="1"/>
  <c r="AH2130" i="1" s="1"/>
  <c r="G2130" i="1"/>
  <c r="AF2130" i="1" s="1"/>
  <c r="B2130" i="1"/>
  <c r="AL2129" i="1"/>
  <c r="AK2129" i="1"/>
  <c r="AI2129" i="1"/>
  <c r="AG2129" i="1"/>
  <c r="AE2129" i="1"/>
  <c r="AB2129" i="1"/>
  <c r="Y2129" i="1" s="1"/>
  <c r="P2129" i="1"/>
  <c r="I2129" i="1"/>
  <c r="H2129" i="1"/>
  <c r="AH2129" i="1" s="1"/>
  <c r="G2129" i="1"/>
  <c r="AF2129" i="1" s="1"/>
  <c r="B2129" i="1"/>
  <c r="AL2128" i="1"/>
  <c r="AK2128" i="1"/>
  <c r="AI2128" i="1"/>
  <c r="AG2128" i="1"/>
  <c r="AE2128" i="1"/>
  <c r="AB2128" i="1"/>
  <c r="AA2128" i="1" s="1"/>
  <c r="P2128" i="1"/>
  <c r="I2128" i="1"/>
  <c r="H2128" i="1"/>
  <c r="AH2128" i="1" s="1"/>
  <c r="G2128" i="1"/>
  <c r="AF2128" i="1" s="1"/>
  <c r="B2128" i="1"/>
  <c r="AL2127" i="1"/>
  <c r="AK2127" i="1"/>
  <c r="AI2127" i="1"/>
  <c r="AG2127" i="1"/>
  <c r="AE2127" i="1"/>
  <c r="AB2127" i="1"/>
  <c r="Y2127" i="1" s="1"/>
  <c r="P2127" i="1"/>
  <c r="I2127" i="1"/>
  <c r="H2127" i="1"/>
  <c r="AH2127" i="1" s="1"/>
  <c r="G2127" i="1"/>
  <c r="AF2127" i="1" s="1"/>
  <c r="B2127" i="1"/>
  <c r="AL2126" i="1"/>
  <c r="AK2126" i="1"/>
  <c r="AI2126" i="1"/>
  <c r="AG2126" i="1"/>
  <c r="AE2126" i="1"/>
  <c r="AB2126" i="1"/>
  <c r="J2126" i="1" s="1"/>
  <c r="P2126" i="1"/>
  <c r="I2126" i="1"/>
  <c r="H2126" i="1"/>
  <c r="AH2126" i="1" s="1"/>
  <c r="G2126" i="1"/>
  <c r="AF2126" i="1" s="1"/>
  <c r="B2126" i="1"/>
  <c r="AL2125" i="1"/>
  <c r="AK2125" i="1"/>
  <c r="AI2125" i="1"/>
  <c r="AG2125" i="1"/>
  <c r="AE2125" i="1"/>
  <c r="AB2125" i="1"/>
  <c r="AA2125" i="1" s="1"/>
  <c r="P2125" i="1"/>
  <c r="I2125" i="1"/>
  <c r="H2125" i="1"/>
  <c r="AH2125" i="1" s="1"/>
  <c r="G2125" i="1"/>
  <c r="AF2125" i="1" s="1"/>
  <c r="B2125" i="1"/>
  <c r="AL2124" i="1"/>
  <c r="AK2124" i="1"/>
  <c r="AI2124" i="1"/>
  <c r="AG2124" i="1"/>
  <c r="AE2124" i="1"/>
  <c r="AB2124" i="1"/>
  <c r="J2124" i="1" s="1"/>
  <c r="P2124" i="1"/>
  <c r="I2124" i="1"/>
  <c r="H2124" i="1"/>
  <c r="AH2124" i="1" s="1"/>
  <c r="G2124" i="1"/>
  <c r="AF2124" i="1" s="1"/>
  <c r="B2124" i="1"/>
  <c r="AL2123" i="1"/>
  <c r="AK2123" i="1"/>
  <c r="AI2123" i="1"/>
  <c r="AG2123" i="1"/>
  <c r="AE2123" i="1"/>
  <c r="AB2123" i="1"/>
  <c r="V2123" i="1" s="1"/>
  <c r="P2123" i="1"/>
  <c r="I2123" i="1"/>
  <c r="H2123" i="1"/>
  <c r="AH2123" i="1" s="1"/>
  <c r="G2123" i="1"/>
  <c r="AF2123" i="1" s="1"/>
  <c r="B2123" i="1"/>
  <c r="AL2122" i="1"/>
  <c r="AK2122" i="1"/>
  <c r="AI2122" i="1"/>
  <c r="AG2122" i="1"/>
  <c r="AE2122" i="1"/>
  <c r="AB2122" i="1"/>
  <c r="J2122" i="1" s="1"/>
  <c r="P2122" i="1"/>
  <c r="I2122" i="1"/>
  <c r="H2122" i="1"/>
  <c r="AH2122" i="1" s="1"/>
  <c r="G2122" i="1"/>
  <c r="AF2122" i="1" s="1"/>
  <c r="B2122" i="1"/>
  <c r="AL2121" i="1"/>
  <c r="AK2121" i="1"/>
  <c r="AI2121" i="1"/>
  <c r="AG2121" i="1"/>
  <c r="AE2121" i="1"/>
  <c r="AB2121" i="1"/>
  <c r="P2121" i="1"/>
  <c r="I2121" i="1"/>
  <c r="H2121" i="1"/>
  <c r="AH2121" i="1" s="1"/>
  <c r="G2121" i="1"/>
  <c r="AF2121" i="1" s="1"/>
  <c r="B2121" i="1"/>
  <c r="AL2120" i="1"/>
  <c r="AK2120" i="1"/>
  <c r="AI2120" i="1"/>
  <c r="AG2120" i="1"/>
  <c r="AE2120" i="1"/>
  <c r="AB2120" i="1"/>
  <c r="Y2120" i="1" s="1"/>
  <c r="P2120" i="1"/>
  <c r="I2120" i="1"/>
  <c r="H2120" i="1"/>
  <c r="AH2120" i="1" s="1"/>
  <c r="G2120" i="1"/>
  <c r="AF2120" i="1" s="1"/>
  <c r="B2120" i="1"/>
  <c r="AL2119" i="1"/>
  <c r="AK2119" i="1"/>
  <c r="AI2119" i="1"/>
  <c r="AG2119" i="1"/>
  <c r="AE2119" i="1"/>
  <c r="AB2119" i="1"/>
  <c r="W2119" i="1" s="1"/>
  <c r="P2119" i="1"/>
  <c r="I2119" i="1"/>
  <c r="H2119" i="1"/>
  <c r="AH2119" i="1" s="1"/>
  <c r="G2119" i="1"/>
  <c r="AF2119" i="1" s="1"/>
  <c r="B2119" i="1"/>
  <c r="AL2118" i="1"/>
  <c r="AK2118" i="1"/>
  <c r="AI2118" i="1"/>
  <c r="AG2118" i="1"/>
  <c r="AE2118" i="1"/>
  <c r="AB2118" i="1"/>
  <c r="W2118" i="1" s="1"/>
  <c r="P2118" i="1"/>
  <c r="I2118" i="1"/>
  <c r="H2118" i="1"/>
  <c r="AH2118" i="1" s="1"/>
  <c r="G2118" i="1"/>
  <c r="AF2118" i="1" s="1"/>
  <c r="B2118" i="1"/>
  <c r="AL2117" i="1"/>
  <c r="AK2117" i="1"/>
  <c r="AI2117" i="1"/>
  <c r="AG2117" i="1"/>
  <c r="AE2117" i="1"/>
  <c r="AB2117" i="1"/>
  <c r="Z2117" i="1" s="1"/>
  <c r="P2117" i="1"/>
  <c r="I2117" i="1"/>
  <c r="H2117" i="1"/>
  <c r="AH2117" i="1" s="1"/>
  <c r="G2117" i="1"/>
  <c r="AF2117" i="1" s="1"/>
  <c r="B2117" i="1"/>
  <c r="AL2116" i="1"/>
  <c r="AK2116" i="1"/>
  <c r="AI2116" i="1"/>
  <c r="AG2116" i="1"/>
  <c r="AE2116" i="1"/>
  <c r="AB2116" i="1"/>
  <c r="Z2116" i="1" s="1"/>
  <c r="P2116" i="1"/>
  <c r="I2116" i="1"/>
  <c r="H2116" i="1"/>
  <c r="AH2116" i="1" s="1"/>
  <c r="G2116" i="1"/>
  <c r="AF2116" i="1" s="1"/>
  <c r="B2116" i="1"/>
  <c r="AL2115" i="1"/>
  <c r="AK2115" i="1"/>
  <c r="AI2115" i="1"/>
  <c r="AG2115" i="1"/>
  <c r="AE2115" i="1"/>
  <c r="AB2115" i="1"/>
  <c r="P2115" i="1"/>
  <c r="I2115" i="1"/>
  <c r="H2115" i="1"/>
  <c r="AH2115" i="1" s="1"/>
  <c r="G2115" i="1"/>
  <c r="AF2115" i="1" s="1"/>
  <c r="B2115" i="1"/>
  <c r="AL2114" i="1"/>
  <c r="AK2114" i="1"/>
  <c r="AI2114" i="1"/>
  <c r="AG2114" i="1"/>
  <c r="AE2114" i="1"/>
  <c r="AB2114" i="1"/>
  <c r="Z2114" i="1" s="1"/>
  <c r="P2114" i="1"/>
  <c r="I2114" i="1"/>
  <c r="H2114" i="1"/>
  <c r="AH2114" i="1" s="1"/>
  <c r="G2114" i="1"/>
  <c r="AF2114" i="1" s="1"/>
  <c r="B2114" i="1"/>
  <c r="AL2113" i="1"/>
  <c r="AK2113" i="1"/>
  <c r="AI2113" i="1"/>
  <c r="AG2113" i="1"/>
  <c r="AE2113" i="1"/>
  <c r="AB2113" i="1"/>
  <c r="P2113" i="1"/>
  <c r="I2113" i="1"/>
  <c r="H2113" i="1"/>
  <c r="AH2113" i="1" s="1"/>
  <c r="G2113" i="1"/>
  <c r="AF2113" i="1" s="1"/>
  <c r="B2113" i="1"/>
  <c r="AL2112" i="1"/>
  <c r="AK2112" i="1"/>
  <c r="AI2112" i="1"/>
  <c r="AG2112" i="1"/>
  <c r="AE2112" i="1"/>
  <c r="AB2112" i="1"/>
  <c r="X2112" i="1" s="1"/>
  <c r="P2112" i="1"/>
  <c r="I2112" i="1"/>
  <c r="H2112" i="1"/>
  <c r="AH2112" i="1" s="1"/>
  <c r="G2112" i="1"/>
  <c r="AF2112" i="1" s="1"/>
  <c r="B2112" i="1"/>
  <c r="AL2111" i="1"/>
  <c r="AK2111" i="1"/>
  <c r="AI2111" i="1"/>
  <c r="AG2111" i="1"/>
  <c r="AE2111" i="1"/>
  <c r="AB2111" i="1"/>
  <c r="V2111" i="1" s="1"/>
  <c r="P2111" i="1"/>
  <c r="I2111" i="1"/>
  <c r="H2111" i="1"/>
  <c r="AH2111" i="1" s="1"/>
  <c r="G2111" i="1"/>
  <c r="AF2111" i="1" s="1"/>
  <c r="B2111" i="1"/>
  <c r="AL2110" i="1"/>
  <c r="AK2110" i="1"/>
  <c r="AI2110" i="1"/>
  <c r="AG2110" i="1"/>
  <c r="AE2110" i="1"/>
  <c r="AB2110" i="1"/>
  <c r="V2110" i="1" s="1"/>
  <c r="P2110" i="1"/>
  <c r="I2110" i="1"/>
  <c r="H2110" i="1"/>
  <c r="AH2110" i="1" s="1"/>
  <c r="G2110" i="1"/>
  <c r="AF2110" i="1" s="1"/>
  <c r="B2110" i="1"/>
  <c r="C2110" i="1" s="1"/>
  <c r="A2110" i="1"/>
  <c r="AL2109" i="1"/>
  <c r="AK2109" i="1"/>
  <c r="AI2109" i="1"/>
  <c r="AG2109" i="1"/>
  <c r="AE2109" i="1"/>
  <c r="AB2109" i="1"/>
  <c r="Y2109" i="1" s="1"/>
  <c r="P2109" i="1"/>
  <c r="I2109" i="1"/>
  <c r="H2109" i="1"/>
  <c r="AH2109" i="1" s="1"/>
  <c r="G2109" i="1"/>
  <c r="AF2109" i="1" s="1"/>
  <c r="B2109" i="1"/>
  <c r="AL2108" i="1"/>
  <c r="AK2108" i="1"/>
  <c r="AI2108" i="1"/>
  <c r="AG2108" i="1"/>
  <c r="AE2108" i="1"/>
  <c r="AB2108" i="1"/>
  <c r="Z2108" i="1" s="1"/>
  <c r="P2108" i="1"/>
  <c r="I2108" i="1"/>
  <c r="H2108" i="1"/>
  <c r="AH2108" i="1" s="1"/>
  <c r="G2108" i="1"/>
  <c r="AF2108" i="1" s="1"/>
  <c r="B2108" i="1"/>
  <c r="AL2107" i="1"/>
  <c r="AK2107" i="1"/>
  <c r="AI2107" i="1"/>
  <c r="AG2107" i="1"/>
  <c r="AE2107" i="1"/>
  <c r="AB2107" i="1"/>
  <c r="J2107" i="1" s="1"/>
  <c r="P2107" i="1"/>
  <c r="I2107" i="1"/>
  <c r="H2107" i="1"/>
  <c r="AH2107" i="1" s="1"/>
  <c r="G2107" i="1"/>
  <c r="AF2107" i="1" s="1"/>
  <c r="B2107" i="1"/>
  <c r="A2107" i="1" s="1"/>
  <c r="AL2106" i="1"/>
  <c r="AK2106" i="1"/>
  <c r="AI2106" i="1"/>
  <c r="AG2106" i="1"/>
  <c r="AE2106" i="1"/>
  <c r="AB2106" i="1"/>
  <c r="P2106" i="1"/>
  <c r="I2106" i="1"/>
  <c r="H2106" i="1"/>
  <c r="AH2106" i="1" s="1"/>
  <c r="G2106" i="1"/>
  <c r="AF2106" i="1" s="1"/>
  <c r="B2106" i="1"/>
  <c r="AL2105" i="1"/>
  <c r="AK2105" i="1"/>
  <c r="AI2105" i="1"/>
  <c r="AG2105" i="1"/>
  <c r="AE2105" i="1"/>
  <c r="AB2105" i="1"/>
  <c r="Y2105" i="1" s="1"/>
  <c r="P2105" i="1"/>
  <c r="I2105" i="1"/>
  <c r="H2105" i="1"/>
  <c r="AH2105" i="1" s="1"/>
  <c r="G2105" i="1"/>
  <c r="AF2105" i="1" s="1"/>
  <c r="C2105" i="1"/>
  <c r="B2105" i="1"/>
  <c r="A2105" i="1" s="1"/>
  <c r="AL2104" i="1"/>
  <c r="AK2104" i="1"/>
  <c r="AI2104" i="1"/>
  <c r="AG2104" i="1"/>
  <c r="AE2104" i="1"/>
  <c r="AB2104" i="1"/>
  <c r="P2104" i="1"/>
  <c r="I2104" i="1"/>
  <c r="H2104" i="1"/>
  <c r="AH2104" i="1" s="1"/>
  <c r="G2104" i="1"/>
  <c r="AF2104" i="1" s="1"/>
  <c r="B2104" i="1"/>
  <c r="C2104" i="1" s="1"/>
  <c r="AL2103" i="1"/>
  <c r="AK2103" i="1"/>
  <c r="AI2103" i="1"/>
  <c r="AG2103" i="1"/>
  <c r="AE2103" i="1"/>
  <c r="AB2103" i="1"/>
  <c r="V2103" i="1" s="1"/>
  <c r="P2103" i="1"/>
  <c r="I2103" i="1"/>
  <c r="H2103" i="1"/>
  <c r="AH2103" i="1" s="1"/>
  <c r="G2103" i="1"/>
  <c r="AF2103" i="1" s="1"/>
  <c r="C2103" i="1"/>
  <c r="B2103" i="1"/>
  <c r="A2103" i="1" s="1"/>
  <c r="AL2102" i="1"/>
  <c r="AK2102" i="1"/>
  <c r="AI2102" i="1"/>
  <c r="AG2102" i="1"/>
  <c r="AE2102" i="1"/>
  <c r="AB2102" i="1"/>
  <c r="W2102" i="1" s="1"/>
  <c r="P2102" i="1"/>
  <c r="I2102" i="1"/>
  <c r="H2102" i="1"/>
  <c r="AH2102" i="1" s="1"/>
  <c r="G2102" i="1"/>
  <c r="AF2102" i="1" s="1"/>
  <c r="B2102" i="1"/>
  <c r="AL2101" i="1"/>
  <c r="AK2101" i="1"/>
  <c r="AI2101" i="1"/>
  <c r="AG2101" i="1"/>
  <c r="AE2101" i="1"/>
  <c r="AB2101" i="1"/>
  <c r="Z2101" i="1" s="1"/>
  <c r="P2101" i="1"/>
  <c r="I2101" i="1"/>
  <c r="H2101" i="1"/>
  <c r="AH2101" i="1" s="1"/>
  <c r="G2101" i="1"/>
  <c r="AF2101" i="1" s="1"/>
  <c r="B2101" i="1"/>
  <c r="AL2100" i="1"/>
  <c r="AK2100" i="1"/>
  <c r="AI2100" i="1"/>
  <c r="AG2100" i="1"/>
  <c r="AE2100" i="1"/>
  <c r="AB2100" i="1"/>
  <c r="X2100" i="1" s="1"/>
  <c r="P2100" i="1"/>
  <c r="I2100" i="1"/>
  <c r="H2100" i="1"/>
  <c r="AH2100" i="1" s="1"/>
  <c r="G2100" i="1"/>
  <c r="AF2100" i="1" s="1"/>
  <c r="B2100" i="1"/>
  <c r="AL2099" i="1"/>
  <c r="AK2099" i="1"/>
  <c r="AI2099" i="1"/>
  <c r="AG2099" i="1"/>
  <c r="AE2099" i="1"/>
  <c r="AB2099" i="1"/>
  <c r="Z2099" i="1" s="1"/>
  <c r="P2099" i="1"/>
  <c r="I2099" i="1"/>
  <c r="H2099" i="1"/>
  <c r="AH2099" i="1" s="1"/>
  <c r="G2099" i="1"/>
  <c r="AF2099" i="1" s="1"/>
  <c r="B2099" i="1"/>
  <c r="AL2098" i="1"/>
  <c r="AK2098" i="1"/>
  <c r="AI2098" i="1"/>
  <c r="AG2098" i="1"/>
  <c r="AE2098" i="1"/>
  <c r="AB2098" i="1"/>
  <c r="Z2098" i="1" s="1"/>
  <c r="P2098" i="1"/>
  <c r="I2098" i="1"/>
  <c r="H2098" i="1"/>
  <c r="AH2098" i="1" s="1"/>
  <c r="G2098" i="1"/>
  <c r="AF2098" i="1" s="1"/>
  <c r="C2098" i="1"/>
  <c r="B2098" i="1"/>
  <c r="A2098" i="1"/>
  <c r="AL2097" i="1"/>
  <c r="AK2097" i="1"/>
  <c r="AI2097" i="1"/>
  <c r="AG2097" i="1"/>
  <c r="AE2097" i="1"/>
  <c r="AB2097" i="1"/>
  <c r="X2097" i="1" s="1"/>
  <c r="P2097" i="1"/>
  <c r="I2097" i="1"/>
  <c r="H2097" i="1"/>
  <c r="AH2097" i="1" s="1"/>
  <c r="G2097" i="1"/>
  <c r="AF2097" i="1" s="1"/>
  <c r="C2097" i="1"/>
  <c r="B2097" i="1"/>
  <c r="A2097" i="1"/>
  <c r="AL2096" i="1"/>
  <c r="AK2096" i="1"/>
  <c r="AI2096" i="1"/>
  <c r="AG2096" i="1"/>
  <c r="AE2096" i="1"/>
  <c r="AB2096" i="1"/>
  <c r="P2096" i="1"/>
  <c r="I2096" i="1"/>
  <c r="H2096" i="1"/>
  <c r="AH2096" i="1" s="1"/>
  <c r="G2096" i="1"/>
  <c r="AF2096" i="1" s="1"/>
  <c r="B2096" i="1"/>
  <c r="AL2095" i="1"/>
  <c r="AK2095" i="1"/>
  <c r="AI2095" i="1"/>
  <c r="AG2095" i="1"/>
  <c r="AE2095" i="1"/>
  <c r="AB2095" i="1"/>
  <c r="P2095" i="1"/>
  <c r="I2095" i="1"/>
  <c r="H2095" i="1"/>
  <c r="AH2095" i="1" s="1"/>
  <c r="G2095" i="1"/>
  <c r="AF2095" i="1" s="1"/>
  <c r="C2095" i="1"/>
  <c r="B2095" i="1"/>
  <c r="A2095" i="1" s="1"/>
  <c r="AL2094" i="1"/>
  <c r="AK2094" i="1"/>
  <c r="AI2094" i="1"/>
  <c r="AG2094" i="1"/>
  <c r="AE2094" i="1"/>
  <c r="AB2094" i="1"/>
  <c r="P2094" i="1"/>
  <c r="I2094" i="1"/>
  <c r="H2094" i="1"/>
  <c r="AH2094" i="1" s="1"/>
  <c r="G2094" i="1"/>
  <c r="AF2094" i="1" s="1"/>
  <c r="C2094" i="1"/>
  <c r="B2094" i="1"/>
  <c r="A2094" i="1"/>
  <c r="AL2093" i="1"/>
  <c r="AK2093" i="1"/>
  <c r="AI2093" i="1"/>
  <c r="AG2093" i="1"/>
  <c r="AE2093" i="1"/>
  <c r="AB2093" i="1"/>
  <c r="Z2093" i="1" s="1"/>
  <c r="P2093" i="1"/>
  <c r="I2093" i="1"/>
  <c r="H2093" i="1"/>
  <c r="AH2093" i="1" s="1"/>
  <c r="G2093" i="1"/>
  <c r="AF2093" i="1" s="1"/>
  <c r="C2093" i="1"/>
  <c r="B2093" i="1"/>
  <c r="A2093" i="1"/>
  <c r="AL2092" i="1"/>
  <c r="AK2092" i="1"/>
  <c r="AI2092" i="1"/>
  <c r="AG2092" i="1"/>
  <c r="AE2092" i="1"/>
  <c r="AB2092" i="1"/>
  <c r="J2092" i="1" s="1"/>
  <c r="P2092" i="1"/>
  <c r="I2092" i="1"/>
  <c r="H2092" i="1"/>
  <c r="AH2092" i="1" s="1"/>
  <c r="G2092" i="1"/>
  <c r="AF2092" i="1" s="1"/>
  <c r="C2092" i="1"/>
  <c r="B2092" i="1"/>
  <c r="A2092" i="1" s="1"/>
  <c r="AL2091" i="1"/>
  <c r="AK2091" i="1"/>
  <c r="AI2091" i="1"/>
  <c r="AG2091" i="1"/>
  <c r="AF2091" i="1"/>
  <c r="AE2091" i="1"/>
  <c r="AB2091" i="1"/>
  <c r="P2091" i="1"/>
  <c r="I2091" i="1"/>
  <c r="H2091" i="1"/>
  <c r="AH2091" i="1" s="1"/>
  <c r="G2091" i="1"/>
  <c r="B2091" i="1"/>
  <c r="AL2090" i="1"/>
  <c r="AK2090" i="1"/>
  <c r="AI2090" i="1"/>
  <c r="AG2090" i="1"/>
  <c r="AE2090" i="1"/>
  <c r="AB2090" i="1"/>
  <c r="X2090" i="1" s="1"/>
  <c r="P2090" i="1"/>
  <c r="I2090" i="1"/>
  <c r="H2090" i="1"/>
  <c r="AH2090" i="1" s="1"/>
  <c r="G2090" i="1"/>
  <c r="AF2090" i="1" s="1"/>
  <c r="C2090" i="1"/>
  <c r="B2090" i="1"/>
  <c r="A2090" i="1" s="1"/>
  <c r="AL2089" i="1"/>
  <c r="AK2089" i="1"/>
  <c r="AI2089" i="1"/>
  <c r="AG2089" i="1"/>
  <c r="AE2089" i="1"/>
  <c r="AB2089" i="1"/>
  <c r="X2089" i="1" s="1"/>
  <c r="P2089" i="1"/>
  <c r="I2089" i="1"/>
  <c r="H2089" i="1"/>
  <c r="AH2089" i="1" s="1"/>
  <c r="G2089" i="1"/>
  <c r="AF2089" i="1" s="1"/>
  <c r="C2089" i="1"/>
  <c r="B2089" i="1"/>
  <c r="A2089" i="1" s="1"/>
  <c r="AL2088" i="1"/>
  <c r="AK2088" i="1"/>
  <c r="AI2088" i="1"/>
  <c r="AG2088" i="1"/>
  <c r="AE2088" i="1"/>
  <c r="AB2088" i="1"/>
  <c r="V2088" i="1" s="1"/>
  <c r="P2088" i="1"/>
  <c r="I2088" i="1"/>
  <c r="H2088" i="1"/>
  <c r="AH2088" i="1" s="1"/>
  <c r="G2088" i="1"/>
  <c r="AF2088" i="1" s="1"/>
  <c r="C2088" i="1"/>
  <c r="B2088" i="1"/>
  <c r="A2088" i="1" s="1"/>
  <c r="AL2087" i="1"/>
  <c r="AK2087" i="1"/>
  <c r="AI2087" i="1"/>
  <c r="AG2087" i="1"/>
  <c r="AE2087" i="1"/>
  <c r="AB2087" i="1"/>
  <c r="V2087" i="1" s="1"/>
  <c r="P2087" i="1"/>
  <c r="I2087" i="1"/>
  <c r="H2087" i="1"/>
  <c r="AH2087" i="1" s="1"/>
  <c r="G2087" i="1"/>
  <c r="AF2087" i="1" s="1"/>
  <c r="C2087" i="1"/>
  <c r="B2087" i="1"/>
  <c r="A2087" i="1" s="1"/>
  <c r="AL2086" i="1"/>
  <c r="AK2086" i="1"/>
  <c r="AI2086" i="1"/>
  <c r="AG2086" i="1"/>
  <c r="AE2086" i="1"/>
  <c r="AB2086" i="1"/>
  <c r="P2086" i="1"/>
  <c r="I2086" i="1"/>
  <c r="H2086" i="1"/>
  <c r="AH2086" i="1" s="1"/>
  <c r="G2086" i="1"/>
  <c r="AF2086" i="1" s="1"/>
  <c r="C2086" i="1"/>
  <c r="B2086" i="1"/>
  <c r="A2086" i="1"/>
  <c r="AL2085" i="1"/>
  <c r="AK2085" i="1"/>
  <c r="AI2085" i="1"/>
  <c r="AG2085" i="1"/>
  <c r="AE2085" i="1"/>
  <c r="AB2085" i="1"/>
  <c r="Z2085" i="1" s="1"/>
  <c r="P2085" i="1"/>
  <c r="I2085" i="1"/>
  <c r="H2085" i="1"/>
  <c r="AH2085" i="1" s="1"/>
  <c r="G2085" i="1"/>
  <c r="AF2085" i="1" s="1"/>
  <c r="C2085" i="1"/>
  <c r="B2085" i="1"/>
  <c r="A2085" i="1"/>
  <c r="AL2084" i="1"/>
  <c r="AK2084" i="1"/>
  <c r="AI2084" i="1"/>
  <c r="AG2084" i="1"/>
  <c r="AE2084" i="1"/>
  <c r="AB2084" i="1"/>
  <c r="J2084" i="1" s="1"/>
  <c r="P2084" i="1"/>
  <c r="I2084" i="1"/>
  <c r="H2084" i="1"/>
  <c r="AH2084" i="1" s="1"/>
  <c r="G2084" i="1"/>
  <c r="AF2084" i="1" s="1"/>
  <c r="C2084" i="1"/>
  <c r="B2084" i="1"/>
  <c r="A2084" i="1" s="1"/>
  <c r="AL2083" i="1"/>
  <c r="AK2083" i="1"/>
  <c r="AI2083" i="1"/>
  <c r="AG2083" i="1"/>
  <c r="AE2083" i="1"/>
  <c r="AB2083" i="1"/>
  <c r="Z2083" i="1" s="1"/>
  <c r="P2083" i="1"/>
  <c r="I2083" i="1"/>
  <c r="H2083" i="1"/>
  <c r="AH2083" i="1" s="1"/>
  <c r="G2083" i="1"/>
  <c r="AF2083" i="1" s="1"/>
  <c r="B2083" i="1"/>
  <c r="C2083" i="1" s="1"/>
  <c r="AL2082" i="1"/>
  <c r="AK2082" i="1"/>
  <c r="AI2082" i="1"/>
  <c r="AG2082" i="1"/>
  <c r="AE2082" i="1"/>
  <c r="AB2082" i="1"/>
  <c r="P2082" i="1"/>
  <c r="I2082" i="1"/>
  <c r="H2082" i="1"/>
  <c r="AH2082" i="1" s="1"/>
  <c r="G2082" i="1"/>
  <c r="AF2082" i="1" s="1"/>
  <c r="C2082" i="1"/>
  <c r="B2082" i="1"/>
  <c r="A2082" i="1"/>
  <c r="AL2081" i="1"/>
  <c r="AK2081" i="1"/>
  <c r="AI2081" i="1"/>
  <c r="AG2081" i="1"/>
  <c r="AE2081" i="1"/>
  <c r="AB2081" i="1"/>
  <c r="X2081" i="1" s="1"/>
  <c r="P2081" i="1"/>
  <c r="I2081" i="1"/>
  <c r="H2081" i="1"/>
  <c r="AH2081" i="1" s="1"/>
  <c r="G2081" i="1"/>
  <c r="AF2081" i="1" s="1"/>
  <c r="C2081" i="1"/>
  <c r="B2081" i="1"/>
  <c r="A2081" i="1"/>
  <c r="AL2080" i="1"/>
  <c r="AK2080" i="1"/>
  <c r="AI2080" i="1"/>
  <c r="AG2080" i="1"/>
  <c r="AE2080" i="1"/>
  <c r="AB2080" i="1"/>
  <c r="Z2080" i="1" s="1"/>
  <c r="P2080" i="1"/>
  <c r="I2080" i="1"/>
  <c r="H2080" i="1"/>
  <c r="AH2080" i="1" s="1"/>
  <c r="G2080" i="1"/>
  <c r="AF2080" i="1" s="1"/>
  <c r="B2080" i="1"/>
  <c r="C2080" i="1" s="1"/>
  <c r="AL2079" i="1"/>
  <c r="AK2079" i="1"/>
  <c r="AI2079" i="1"/>
  <c r="AG2079" i="1"/>
  <c r="AE2079" i="1"/>
  <c r="AB2079" i="1"/>
  <c r="V2079" i="1" s="1"/>
  <c r="P2079" i="1"/>
  <c r="I2079" i="1"/>
  <c r="H2079" i="1"/>
  <c r="AH2079" i="1" s="1"/>
  <c r="G2079" i="1"/>
  <c r="AF2079" i="1" s="1"/>
  <c r="C2079" i="1"/>
  <c r="B2079" i="1"/>
  <c r="A2079" i="1"/>
  <c r="AL2078" i="1"/>
  <c r="AK2078" i="1"/>
  <c r="AI2078" i="1"/>
  <c r="AG2078" i="1"/>
  <c r="AE2078" i="1"/>
  <c r="AB2078" i="1"/>
  <c r="P2078" i="1"/>
  <c r="I2078" i="1"/>
  <c r="H2078" i="1"/>
  <c r="AH2078" i="1" s="1"/>
  <c r="G2078" i="1"/>
  <c r="AF2078" i="1" s="1"/>
  <c r="B2078" i="1"/>
  <c r="C2078" i="1" s="1"/>
  <c r="AL2077" i="1"/>
  <c r="AK2077" i="1"/>
  <c r="AI2077" i="1"/>
  <c r="AG2077" i="1"/>
  <c r="AE2077" i="1"/>
  <c r="AB2077" i="1"/>
  <c r="V2077" i="1" s="1"/>
  <c r="P2077" i="1"/>
  <c r="I2077" i="1"/>
  <c r="H2077" i="1"/>
  <c r="AH2077" i="1" s="1"/>
  <c r="G2077" i="1"/>
  <c r="AF2077" i="1" s="1"/>
  <c r="C2077" i="1"/>
  <c r="B2077" i="1"/>
  <c r="A2077" i="1" s="1"/>
  <c r="AL2076" i="1"/>
  <c r="AK2076" i="1"/>
  <c r="AI2076" i="1"/>
  <c r="AG2076" i="1"/>
  <c r="AE2076" i="1"/>
  <c r="AB2076" i="1"/>
  <c r="P2076" i="1"/>
  <c r="I2076" i="1"/>
  <c r="H2076" i="1"/>
  <c r="AH2076" i="1" s="1"/>
  <c r="G2076" i="1"/>
  <c r="AF2076" i="1" s="1"/>
  <c r="B2076" i="1"/>
  <c r="A2076" i="1" s="1"/>
  <c r="AL2075" i="1"/>
  <c r="AK2075" i="1"/>
  <c r="AI2075" i="1"/>
  <c r="AG2075" i="1"/>
  <c r="AE2075" i="1"/>
  <c r="AB2075" i="1"/>
  <c r="Z2075" i="1" s="1"/>
  <c r="P2075" i="1"/>
  <c r="I2075" i="1"/>
  <c r="H2075" i="1"/>
  <c r="AH2075" i="1" s="1"/>
  <c r="G2075" i="1"/>
  <c r="AF2075" i="1" s="1"/>
  <c r="C2075" i="1"/>
  <c r="B2075" i="1"/>
  <c r="A2075" i="1" s="1"/>
  <c r="AL2074" i="1"/>
  <c r="AK2074" i="1"/>
  <c r="AI2074" i="1"/>
  <c r="AG2074" i="1"/>
  <c r="AE2074" i="1"/>
  <c r="AB2074" i="1"/>
  <c r="P2074" i="1"/>
  <c r="I2074" i="1"/>
  <c r="H2074" i="1"/>
  <c r="AH2074" i="1" s="1"/>
  <c r="G2074" i="1"/>
  <c r="AF2074" i="1" s="1"/>
  <c r="B2074" i="1"/>
  <c r="AL2073" i="1"/>
  <c r="AK2073" i="1"/>
  <c r="AI2073" i="1"/>
  <c r="AG2073" i="1"/>
  <c r="AE2073" i="1"/>
  <c r="AB2073" i="1"/>
  <c r="Z2073" i="1" s="1"/>
  <c r="P2073" i="1"/>
  <c r="I2073" i="1"/>
  <c r="H2073" i="1"/>
  <c r="AH2073" i="1" s="1"/>
  <c r="G2073" i="1"/>
  <c r="AF2073" i="1" s="1"/>
  <c r="C2073" i="1"/>
  <c r="B2073" i="1"/>
  <c r="A2073" i="1"/>
  <c r="AL2072" i="1"/>
  <c r="AK2072" i="1"/>
  <c r="AI2072" i="1"/>
  <c r="AG2072" i="1"/>
  <c r="AE2072" i="1"/>
  <c r="AB2072" i="1"/>
  <c r="P2072" i="1"/>
  <c r="I2072" i="1"/>
  <c r="H2072" i="1"/>
  <c r="AH2072" i="1" s="1"/>
  <c r="G2072" i="1"/>
  <c r="AF2072" i="1" s="1"/>
  <c r="B2072" i="1"/>
  <c r="AL2071" i="1"/>
  <c r="AK2071" i="1"/>
  <c r="AI2071" i="1"/>
  <c r="AG2071" i="1"/>
  <c r="AE2071" i="1"/>
  <c r="AB2071" i="1"/>
  <c r="P2071" i="1"/>
  <c r="I2071" i="1"/>
  <c r="H2071" i="1"/>
  <c r="AH2071" i="1" s="1"/>
  <c r="G2071" i="1"/>
  <c r="AF2071" i="1" s="1"/>
  <c r="C2071" i="1"/>
  <c r="B2071" i="1"/>
  <c r="A2071" i="1"/>
  <c r="AL2070" i="1"/>
  <c r="AK2070" i="1"/>
  <c r="AI2070" i="1"/>
  <c r="AG2070" i="1"/>
  <c r="AE2070" i="1"/>
  <c r="AB2070" i="1"/>
  <c r="P2070" i="1"/>
  <c r="I2070" i="1"/>
  <c r="H2070" i="1"/>
  <c r="AH2070" i="1" s="1"/>
  <c r="G2070" i="1"/>
  <c r="AF2070" i="1" s="1"/>
  <c r="B2070" i="1"/>
  <c r="C2070" i="1" s="1"/>
  <c r="AL2069" i="1"/>
  <c r="AK2069" i="1"/>
  <c r="AI2069" i="1"/>
  <c r="AG2069" i="1"/>
  <c r="AE2069" i="1"/>
  <c r="AB2069" i="1"/>
  <c r="Y2069" i="1" s="1"/>
  <c r="P2069" i="1"/>
  <c r="I2069" i="1"/>
  <c r="H2069" i="1"/>
  <c r="AH2069" i="1" s="1"/>
  <c r="G2069" i="1"/>
  <c r="AF2069" i="1" s="1"/>
  <c r="C2069" i="1"/>
  <c r="B2069" i="1"/>
  <c r="A2069" i="1" s="1"/>
  <c r="AL2068" i="1"/>
  <c r="AK2068" i="1"/>
  <c r="AI2068" i="1"/>
  <c r="AG2068" i="1"/>
  <c r="AE2068" i="1"/>
  <c r="AB2068" i="1"/>
  <c r="X2068" i="1" s="1"/>
  <c r="P2068" i="1"/>
  <c r="I2068" i="1"/>
  <c r="H2068" i="1"/>
  <c r="AH2068" i="1" s="1"/>
  <c r="G2068" i="1"/>
  <c r="AF2068" i="1" s="1"/>
  <c r="B2068" i="1"/>
  <c r="AL2067" i="1"/>
  <c r="AK2067" i="1"/>
  <c r="AI2067" i="1"/>
  <c r="AG2067" i="1"/>
  <c r="AE2067" i="1"/>
  <c r="AB2067" i="1"/>
  <c r="J2067" i="1" s="1"/>
  <c r="P2067" i="1"/>
  <c r="I2067" i="1"/>
  <c r="H2067" i="1"/>
  <c r="AH2067" i="1" s="1"/>
  <c r="G2067" i="1"/>
  <c r="AF2067" i="1" s="1"/>
  <c r="B2067" i="1"/>
  <c r="AL2066" i="1"/>
  <c r="AK2066" i="1"/>
  <c r="AI2066" i="1"/>
  <c r="AG2066" i="1"/>
  <c r="AE2066" i="1"/>
  <c r="AB2066" i="1"/>
  <c r="P2066" i="1"/>
  <c r="I2066" i="1"/>
  <c r="H2066" i="1"/>
  <c r="AH2066" i="1" s="1"/>
  <c r="G2066" i="1"/>
  <c r="AF2066" i="1" s="1"/>
  <c r="C2066" i="1"/>
  <c r="B2066" i="1"/>
  <c r="A2066" i="1"/>
  <c r="AL2065" i="1"/>
  <c r="AK2065" i="1"/>
  <c r="AI2065" i="1"/>
  <c r="AG2065" i="1"/>
  <c r="AE2065" i="1"/>
  <c r="AB2065" i="1"/>
  <c r="P2065" i="1"/>
  <c r="I2065" i="1"/>
  <c r="H2065" i="1"/>
  <c r="AH2065" i="1" s="1"/>
  <c r="G2065" i="1"/>
  <c r="AF2065" i="1" s="1"/>
  <c r="C2065" i="1"/>
  <c r="B2065" i="1"/>
  <c r="A2065" i="1" s="1"/>
  <c r="AL2064" i="1"/>
  <c r="AK2064" i="1"/>
  <c r="AI2064" i="1"/>
  <c r="AG2064" i="1"/>
  <c r="AE2064" i="1"/>
  <c r="AB2064" i="1"/>
  <c r="Z2064" i="1" s="1"/>
  <c r="P2064" i="1"/>
  <c r="I2064" i="1"/>
  <c r="H2064" i="1"/>
  <c r="AH2064" i="1" s="1"/>
  <c r="G2064" i="1"/>
  <c r="AF2064" i="1" s="1"/>
  <c r="C2064" i="1"/>
  <c r="B2064" i="1"/>
  <c r="A2064" i="1" s="1"/>
  <c r="AL2063" i="1"/>
  <c r="AK2063" i="1"/>
  <c r="AI2063" i="1"/>
  <c r="AG2063" i="1"/>
  <c r="AE2063" i="1"/>
  <c r="AB2063" i="1"/>
  <c r="V2063" i="1" s="1"/>
  <c r="P2063" i="1"/>
  <c r="I2063" i="1"/>
  <c r="H2063" i="1"/>
  <c r="AH2063" i="1" s="1"/>
  <c r="G2063" i="1"/>
  <c r="AF2063" i="1" s="1"/>
  <c r="C2063" i="1"/>
  <c r="B2063" i="1"/>
  <c r="A2063" i="1" s="1"/>
  <c r="AL2062" i="1"/>
  <c r="AK2062" i="1"/>
  <c r="AI2062" i="1"/>
  <c r="AG2062" i="1"/>
  <c r="AE2062" i="1"/>
  <c r="AB2062" i="1"/>
  <c r="P2062" i="1"/>
  <c r="I2062" i="1"/>
  <c r="H2062" i="1"/>
  <c r="AH2062" i="1" s="1"/>
  <c r="G2062" i="1"/>
  <c r="AF2062" i="1" s="1"/>
  <c r="B2062" i="1"/>
  <c r="C2062" i="1" s="1"/>
  <c r="AL2061" i="1"/>
  <c r="AK2061" i="1"/>
  <c r="AI2061" i="1"/>
  <c r="AG2061" i="1"/>
  <c r="AE2061" i="1"/>
  <c r="AB2061" i="1"/>
  <c r="V2061" i="1" s="1"/>
  <c r="P2061" i="1"/>
  <c r="I2061" i="1"/>
  <c r="H2061" i="1"/>
  <c r="AH2061" i="1" s="1"/>
  <c r="G2061" i="1"/>
  <c r="AF2061" i="1" s="1"/>
  <c r="C2061" i="1"/>
  <c r="B2061" i="1"/>
  <c r="A2061" i="1" s="1"/>
  <c r="AL2060" i="1"/>
  <c r="AK2060" i="1"/>
  <c r="AI2060" i="1"/>
  <c r="AG2060" i="1"/>
  <c r="AE2060" i="1"/>
  <c r="AB2060" i="1"/>
  <c r="J2060" i="1" s="1"/>
  <c r="P2060" i="1"/>
  <c r="I2060" i="1"/>
  <c r="H2060" i="1"/>
  <c r="AH2060" i="1" s="1"/>
  <c r="G2060" i="1"/>
  <c r="AF2060" i="1" s="1"/>
  <c r="B2060" i="1"/>
  <c r="C2060" i="1" s="1"/>
  <c r="AL2059" i="1"/>
  <c r="AK2059" i="1"/>
  <c r="AI2059" i="1"/>
  <c r="AG2059" i="1"/>
  <c r="AE2059" i="1"/>
  <c r="AB2059" i="1"/>
  <c r="J2059" i="1" s="1"/>
  <c r="P2059" i="1"/>
  <c r="I2059" i="1"/>
  <c r="H2059" i="1"/>
  <c r="AH2059" i="1" s="1"/>
  <c r="G2059" i="1"/>
  <c r="AF2059" i="1" s="1"/>
  <c r="C2059" i="1"/>
  <c r="B2059" i="1"/>
  <c r="A2059" i="1" s="1"/>
  <c r="AL2058" i="1"/>
  <c r="AK2058" i="1"/>
  <c r="AI2058" i="1"/>
  <c r="AG2058" i="1"/>
  <c r="AE2058" i="1"/>
  <c r="AB2058" i="1"/>
  <c r="AA2058" i="1" s="1"/>
  <c r="P2058" i="1"/>
  <c r="I2058" i="1"/>
  <c r="H2058" i="1"/>
  <c r="AH2058" i="1" s="1"/>
  <c r="G2058" i="1"/>
  <c r="AF2058" i="1" s="1"/>
  <c r="C2058" i="1"/>
  <c r="B2058" i="1"/>
  <c r="A2058" i="1"/>
  <c r="AL2057" i="1"/>
  <c r="AK2057" i="1"/>
  <c r="AI2057" i="1"/>
  <c r="AG2057" i="1"/>
  <c r="AE2057" i="1"/>
  <c r="AB2057" i="1"/>
  <c r="Y2057" i="1" s="1"/>
  <c r="P2057" i="1"/>
  <c r="I2057" i="1"/>
  <c r="H2057" i="1"/>
  <c r="AH2057" i="1" s="1"/>
  <c r="G2057" i="1"/>
  <c r="AF2057" i="1" s="1"/>
  <c r="C2057" i="1"/>
  <c r="B2057" i="1"/>
  <c r="A2057" i="1" s="1"/>
  <c r="AL2056" i="1"/>
  <c r="AK2056" i="1"/>
  <c r="AI2056" i="1"/>
  <c r="AG2056" i="1"/>
  <c r="AE2056" i="1"/>
  <c r="AB2056" i="1"/>
  <c r="P2056" i="1"/>
  <c r="I2056" i="1"/>
  <c r="H2056" i="1"/>
  <c r="AH2056" i="1" s="1"/>
  <c r="G2056" i="1"/>
  <c r="AF2056" i="1" s="1"/>
  <c r="B2056" i="1"/>
  <c r="C2056" i="1" s="1"/>
  <c r="AL2055" i="1"/>
  <c r="AK2055" i="1"/>
  <c r="AI2055" i="1"/>
  <c r="AG2055" i="1"/>
  <c r="AE2055" i="1"/>
  <c r="AB2055" i="1"/>
  <c r="P2055" i="1"/>
  <c r="I2055" i="1"/>
  <c r="H2055" i="1"/>
  <c r="AH2055" i="1" s="1"/>
  <c r="G2055" i="1"/>
  <c r="AF2055" i="1" s="1"/>
  <c r="C2055" i="1"/>
  <c r="B2055" i="1"/>
  <c r="A2055" i="1"/>
  <c r="AL2054" i="1"/>
  <c r="AK2054" i="1"/>
  <c r="AI2054" i="1"/>
  <c r="AG2054" i="1"/>
  <c r="AE2054" i="1"/>
  <c r="AB2054" i="1"/>
  <c r="J2054" i="1" s="1"/>
  <c r="P2054" i="1"/>
  <c r="I2054" i="1"/>
  <c r="H2054" i="1"/>
  <c r="AH2054" i="1" s="1"/>
  <c r="G2054" i="1"/>
  <c r="AF2054" i="1" s="1"/>
  <c r="C2054" i="1"/>
  <c r="B2054" i="1"/>
  <c r="A2054" i="1" s="1"/>
  <c r="AL2053" i="1"/>
  <c r="AK2053" i="1"/>
  <c r="AI2053" i="1"/>
  <c r="AG2053" i="1"/>
  <c r="AE2053" i="1"/>
  <c r="AB2053" i="1"/>
  <c r="P2053" i="1"/>
  <c r="I2053" i="1"/>
  <c r="H2053" i="1"/>
  <c r="AH2053" i="1" s="1"/>
  <c r="G2053" i="1"/>
  <c r="AF2053" i="1" s="1"/>
  <c r="C2053" i="1"/>
  <c r="B2053" i="1"/>
  <c r="A2053" i="1"/>
  <c r="AL2052" i="1"/>
  <c r="AK2052" i="1"/>
  <c r="AI2052" i="1"/>
  <c r="AG2052" i="1"/>
  <c r="AE2052" i="1"/>
  <c r="AB2052" i="1"/>
  <c r="Z2052" i="1" s="1"/>
  <c r="P2052" i="1"/>
  <c r="I2052" i="1"/>
  <c r="H2052" i="1"/>
  <c r="AH2052" i="1" s="1"/>
  <c r="G2052" i="1"/>
  <c r="AF2052" i="1" s="1"/>
  <c r="B2052" i="1"/>
  <c r="C2052" i="1" s="1"/>
  <c r="AL2051" i="1"/>
  <c r="AK2051" i="1"/>
  <c r="AI2051" i="1"/>
  <c r="AG2051" i="1"/>
  <c r="AE2051" i="1"/>
  <c r="AB2051" i="1"/>
  <c r="J2051" i="1" s="1"/>
  <c r="P2051" i="1"/>
  <c r="I2051" i="1"/>
  <c r="H2051" i="1"/>
  <c r="AH2051" i="1" s="1"/>
  <c r="G2051" i="1"/>
  <c r="AF2051" i="1" s="1"/>
  <c r="C2051" i="1"/>
  <c r="B2051" i="1"/>
  <c r="A2051" i="1"/>
  <c r="AL2050" i="1"/>
  <c r="AK2050" i="1"/>
  <c r="AI2050" i="1"/>
  <c r="AG2050" i="1"/>
  <c r="AE2050" i="1"/>
  <c r="AB2050" i="1"/>
  <c r="X2050" i="1" s="1"/>
  <c r="P2050" i="1"/>
  <c r="I2050" i="1"/>
  <c r="H2050" i="1"/>
  <c r="AH2050" i="1" s="1"/>
  <c r="G2050" i="1"/>
  <c r="AF2050" i="1" s="1"/>
  <c r="B2050" i="1"/>
  <c r="C2050" i="1" s="1"/>
  <c r="AL2049" i="1"/>
  <c r="AK2049" i="1"/>
  <c r="AI2049" i="1"/>
  <c r="AG2049" i="1"/>
  <c r="AE2049" i="1"/>
  <c r="AB2049" i="1"/>
  <c r="X2049" i="1" s="1"/>
  <c r="P2049" i="1"/>
  <c r="I2049" i="1"/>
  <c r="H2049" i="1"/>
  <c r="AH2049" i="1" s="1"/>
  <c r="G2049" i="1"/>
  <c r="AF2049" i="1" s="1"/>
  <c r="C2049" i="1"/>
  <c r="B2049" i="1"/>
  <c r="A2049" i="1"/>
  <c r="AL2048" i="1"/>
  <c r="AK2048" i="1"/>
  <c r="AI2048" i="1"/>
  <c r="AG2048" i="1"/>
  <c r="AE2048" i="1"/>
  <c r="AB2048" i="1"/>
  <c r="P2048" i="1"/>
  <c r="I2048" i="1"/>
  <c r="H2048" i="1"/>
  <c r="AH2048" i="1" s="1"/>
  <c r="G2048" i="1"/>
  <c r="AF2048" i="1" s="1"/>
  <c r="B2048" i="1"/>
  <c r="AL2047" i="1"/>
  <c r="AK2047" i="1"/>
  <c r="AI2047" i="1"/>
  <c r="AG2047" i="1"/>
  <c r="AE2047" i="1"/>
  <c r="AB2047" i="1"/>
  <c r="J2047" i="1" s="1"/>
  <c r="P2047" i="1"/>
  <c r="I2047" i="1"/>
  <c r="H2047" i="1"/>
  <c r="AH2047" i="1" s="1"/>
  <c r="G2047" i="1"/>
  <c r="AF2047" i="1" s="1"/>
  <c r="C2047" i="1"/>
  <c r="B2047" i="1"/>
  <c r="A2047" i="1" s="1"/>
  <c r="AL2046" i="1"/>
  <c r="AK2046" i="1"/>
  <c r="AI2046" i="1"/>
  <c r="AG2046" i="1"/>
  <c r="AE2046" i="1"/>
  <c r="AB2046" i="1"/>
  <c r="P2046" i="1"/>
  <c r="I2046" i="1"/>
  <c r="H2046" i="1"/>
  <c r="AH2046" i="1" s="1"/>
  <c r="G2046" i="1"/>
  <c r="AF2046" i="1" s="1"/>
  <c r="B2046" i="1"/>
  <c r="AL2045" i="1"/>
  <c r="AK2045" i="1"/>
  <c r="AI2045" i="1"/>
  <c r="AG2045" i="1"/>
  <c r="AE2045" i="1"/>
  <c r="AB2045" i="1"/>
  <c r="P2045" i="1"/>
  <c r="I2045" i="1"/>
  <c r="H2045" i="1"/>
  <c r="AH2045" i="1" s="1"/>
  <c r="G2045" i="1"/>
  <c r="AF2045" i="1" s="1"/>
  <c r="B2045" i="1"/>
  <c r="AL2044" i="1"/>
  <c r="AK2044" i="1"/>
  <c r="AI2044" i="1"/>
  <c r="AG2044" i="1"/>
  <c r="AE2044" i="1"/>
  <c r="AB2044" i="1"/>
  <c r="Z2044" i="1" s="1"/>
  <c r="P2044" i="1"/>
  <c r="I2044" i="1"/>
  <c r="H2044" i="1"/>
  <c r="AH2044" i="1" s="1"/>
  <c r="G2044" i="1"/>
  <c r="AF2044" i="1" s="1"/>
  <c r="B2044" i="1"/>
  <c r="AL2043" i="1"/>
  <c r="AK2043" i="1"/>
  <c r="AI2043" i="1"/>
  <c r="AG2043" i="1"/>
  <c r="AE2043" i="1"/>
  <c r="AB2043" i="1"/>
  <c r="P2043" i="1"/>
  <c r="I2043" i="1"/>
  <c r="H2043" i="1"/>
  <c r="AH2043" i="1" s="1"/>
  <c r="G2043" i="1"/>
  <c r="AF2043" i="1" s="1"/>
  <c r="B2043" i="1"/>
  <c r="AL2042" i="1"/>
  <c r="AK2042" i="1"/>
  <c r="AI2042" i="1"/>
  <c r="AG2042" i="1"/>
  <c r="AE2042" i="1"/>
  <c r="AB2042" i="1"/>
  <c r="P2042" i="1"/>
  <c r="I2042" i="1"/>
  <c r="H2042" i="1"/>
  <c r="AH2042" i="1" s="1"/>
  <c r="G2042" i="1"/>
  <c r="AF2042" i="1" s="1"/>
  <c r="C2042" i="1"/>
  <c r="B2042" i="1"/>
  <c r="A2042" i="1"/>
  <c r="AL2041" i="1"/>
  <c r="AK2041" i="1"/>
  <c r="AI2041" i="1"/>
  <c r="AG2041" i="1"/>
  <c r="AE2041" i="1"/>
  <c r="AB2041" i="1"/>
  <c r="X2041" i="1" s="1"/>
  <c r="P2041" i="1"/>
  <c r="I2041" i="1"/>
  <c r="H2041" i="1"/>
  <c r="AH2041" i="1" s="1"/>
  <c r="G2041" i="1"/>
  <c r="AF2041" i="1" s="1"/>
  <c r="C2041" i="1"/>
  <c r="B2041" i="1"/>
  <c r="A2041" i="1"/>
  <c r="AL2040" i="1"/>
  <c r="AK2040" i="1"/>
  <c r="AI2040" i="1"/>
  <c r="AG2040" i="1"/>
  <c r="AE2040" i="1"/>
  <c r="AB2040" i="1"/>
  <c r="Z2040" i="1" s="1"/>
  <c r="P2040" i="1"/>
  <c r="I2040" i="1"/>
  <c r="H2040" i="1"/>
  <c r="AH2040" i="1" s="1"/>
  <c r="G2040" i="1"/>
  <c r="AF2040" i="1" s="1"/>
  <c r="C2040" i="1"/>
  <c r="B2040" i="1"/>
  <c r="A2040" i="1"/>
  <c r="AL2039" i="1"/>
  <c r="AK2039" i="1"/>
  <c r="AI2039" i="1"/>
  <c r="AG2039" i="1"/>
  <c r="AE2039" i="1"/>
  <c r="AB2039" i="1"/>
  <c r="P2039" i="1"/>
  <c r="I2039" i="1"/>
  <c r="H2039" i="1"/>
  <c r="AH2039" i="1" s="1"/>
  <c r="G2039" i="1"/>
  <c r="AF2039" i="1" s="1"/>
  <c r="C2039" i="1"/>
  <c r="B2039" i="1"/>
  <c r="A2039" i="1"/>
  <c r="AL2038" i="1"/>
  <c r="AK2038" i="1"/>
  <c r="AI2038" i="1"/>
  <c r="AG2038" i="1"/>
  <c r="AE2038" i="1"/>
  <c r="AB2038" i="1"/>
  <c r="P2038" i="1"/>
  <c r="I2038" i="1"/>
  <c r="H2038" i="1"/>
  <c r="AH2038" i="1" s="1"/>
  <c r="G2038" i="1"/>
  <c r="AF2038" i="1" s="1"/>
  <c r="C2038" i="1"/>
  <c r="B2038" i="1"/>
  <c r="A2038" i="1"/>
  <c r="AL2037" i="1"/>
  <c r="AK2037" i="1"/>
  <c r="AI2037" i="1"/>
  <c r="AG2037" i="1"/>
  <c r="AE2037" i="1"/>
  <c r="AB2037" i="1"/>
  <c r="P2037" i="1"/>
  <c r="I2037" i="1"/>
  <c r="H2037" i="1"/>
  <c r="AH2037" i="1" s="1"/>
  <c r="G2037" i="1"/>
  <c r="AF2037" i="1" s="1"/>
  <c r="B2037" i="1"/>
  <c r="C2037" i="1" s="1"/>
  <c r="AL2036" i="1"/>
  <c r="AK2036" i="1"/>
  <c r="AI2036" i="1"/>
  <c r="AG2036" i="1"/>
  <c r="AE2036" i="1"/>
  <c r="AB2036" i="1"/>
  <c r="Z2036" i="1" s="1"/>
  <c r="P2036" i="1"/>
  <c r="I2036" i="1"/>
  <c r="H2036" i="1"/>
  <c r="AH2036" i="1" s="1"/>
  <c r="G2036" i="1"/>
  <c r="AF2036" i="1" s="1"/>
  <c r="C2036" i="1"/>
  <c r="B2036" i="1"/>
  <c r="A2036" i="1"/>
  <c r="AL2035" i="1"/>
  <c r="AK2035" i="1"/>
  <c r="AI2035" i="1"/>
  <c r="AG2035" i="1"/>
  <c r="AE2035" i="1"/>
  <c r="AB2035" i="1"/>
  <c r="X2035" i="1" s="1"/>
  <c r="P2035" i="1"/>
  <c r="I2035" i="1"/>
  <c r="H2035" i="1"/>
  <c r="AH2035" i="1" s="1"/>
  <c r="G2035" i="1"/>
  <c r="AF2035" i="1" s="1"/>
  <c r="B2035" i="1"/>
  <c r="AL2034" i="1"/>
  <c r="AK2034" i="1"/>
  <c r="AI2034" i="1"/>
  <c r="AG2034" i="1"/>
  <c r="AE2034" i="1"/>
  <c r="AB2034" i="1"/>
  <c r="Z2034" i="1" s="1"/>
  <c r="P2034" i="1"/>
  <c r="I2034" i="1"/>
  <c r="H2034" i="1"/>
  <c r="AH2034" i="1" s="1"/>
  <c r="G2034" i="1"/>
  <c r="AF2034" i="1" s="1"/>
  <c r="B2034" i="1"/>
  <c r="AL2033" i="1"/>
  <c r="AK2033" i="1"/>
  <c r="AI2033" i="1"/>
  <c r="AG2033" i="1"/>
  <c r="AE2033" i="1"/>
  <c r="AB2033" i="1"/>
  <c r="P2033" i="1"/>
  <c r="I2033" i="1"/>
  <c r="H2033" i="1"/>
  <c r="AH2033" i="1" s="1"/>
  <c r="G2033" i="1"/>
  <c r="AF2033" i="1" s="1"/>
  <c r="B2033" i="1"/>
  <c r="C2033" i="1" s="1"/>
  <c r="AL2032" i="1"/>
  <c r="AK2032" i="1"/>
  <c r="AI2032" i="1"/>
  <c r="AG2032" i="1"/>
  <c r="AE2032" i="1"/>
  <c r="AB2032" i="1"/>
  <c r="Z2032" i="1" s="1"/>
  <c r="P2032" i="1"/>
  <c r="I2032" i="1"/>
  <c r="H2032" i="1"/>
  <c r="AH2032" i="1" s="1"/>
  <c r="G2032" i="1"/>
  <c r="AF2032" i="1" s="1"/>
  <c r="C2032" i="1"/>
  <c r="B2032" i="1"/>
  <c r="A2032" i="1" s="1"/>
  <c r="AL2031" i="1"/>
  <c r="AK2031" i="1"/>
  <c r="AI2031" i="1"/>
  <c r="AG2031" i="1"/>
  <c r="AE2031" i="1"/>
  <c r="AB2031" i="1"/>
  <c r="Z2031" i="1" s="1"/>
  <c r="P2031" i="1"/>
  <c r="I2031" i="1"/>
  <c r="H2031" i="1"/>
  <c r="AH2031" i="1" s="1"/>
  <c r="G2031" i="1"/>
  <c r="AF2031" i="1" s="1"/>
  <c r="C2031" i="1"/>
  <c r="B2031" i="1"/>
  <c r="A2031" i="1" s="1"/>
  <c r="AL2030" i="1"/>
  <c r="AK2030" i="1"/>
  <c r="AI2030" i="1"/>
  <c r="AG2030" i="1"/>
  <c r="AE2030" i="1"/>
  <c r="AB2030" i="1"/>
  <c r="Z2030" i="1" s="1"/>
  <c r="P2030" i="1"/>
  <c r="I2030" i="1"/>
  <c r="H2030" i="1"/>
  <c r="AH2030" i="1" s="1"/>
  <c r="G2030" i="1"/>
  <c r="AF2030" i="1" s="1"/>
  <c r="C2030" i="1"/>
  <c r="B2030" i="1"/>
  <c r="A2030" i="1"/>
  <c r="AL2029" i="1"/>
  <c r="AK2029" i="1"/>
  <c r="AI2029" i="1"/>
  <c r="AG2029" i="1"/>
  <c r="AE2029" i="1"/>
  <c r="AB2029" i="1"/>
  <c r="AA2029" i="1" s="1"/>
  <c r="P2029" i="1"/>
  <c r="I2029" i="1"/>
  <c r="H2029" i="1"/>
  <c r="AH2029" i="1" s="1"/>
  <c r="G2029" i="1"/>
  <c r="AF2029" i="1" s="1"/>
  <c r="B2029" i="1"/>
  <c r="C2029" i="1" s="1"/>
  <c r="AL2028" i="1"/>
  <c r="AK2028" i="1"/>
  <c r="AI2028" i="1"/>
  <c r="AG2028" i="1"/>
  <c r="AE2028" i="1"/>
  <c r="AB2028" i="1"/>
  <c r="P2028" i="1"/>
  <c r="I2028" i="1"/>
  <c r="H2028" i="1"/>
  <c r="AH2028" i="1" s="1"/>
  <c r="G2028" i="1"/>
  <c r="AF2028" i="1" s="1"/>
  <c r="B2028" i="1"/>
  <c r="C2028" i="1" s="1"/>
  <c r="AL2027" i="1"/>
  <c r="AK2027" i="1"/>
  <c r="AI2027" i="1"/>
  <c r="AG2027" i="1"/>
  <c r="AE2027" i="1"/>
  <c r="AB2027" i="1"/>
  <c r="X2027" i="1" s="1"/>
  <c r="P2027" i="1"/>
  <c r="I2027" i="1"/>
  <c r="H2027" i="1"/>
  <c r="AH2027" i="1" s="1"/>
  <c r="G2027" i="1"/>
  <c r="AF2027" i="1" s="1"/>
  <c r="C2027" i="1"/>
  <c r="B2027" i="1"/>
  <c r="A2027" i="1"/>
  <c r="AL2026" i="1"/>
  <c r="AK2026" i="1"/>
  <c r="AI2026" i="1"/>
  <c r="AG2026" i="1"/>
  <c r="AE2026" i="1"/>
  <c r="AB2026" i="1"/>
  <c r="X2026" i="1" s="1"/>
  <c r="P2026" i="1"/>
  <c r="I2026" i="1"/>
  <c r="H2026" i="1"/>
  <c r="AH2026" i="1" s="1"/>
  <c r="G2026" i="1"/>
  <c r="AF2026" i="1" s="1"/>
  <c r="B2026" i="1"/>
  <c r="C2026" i="1" s="1"/>
  <c r="AL2025" i="1"/>
  <c r="AK2025" i="1"/>
  <c r="AI2025" i="1"/>
  <c r="AG2025" i="1"/>
  <c r="AE2025" i="1"/>
  <c r="AB2025" i="1"/>
  <c r="Y2025" i="1" s="1"/>
  <c r="P2025" i="1"/>
  <c r="I2025" i="1"/>
  <c r="H2025" i="1"/>
  <c r="AH2025" i="1" s="1"/>
  <c r="G2025" i="1"/>
  <c r="AF2025" i="1" s="1"/>
  <c r="B2025" i="1"/>
  <c r="C2025" i="1" s="1"/>
  <c r="AL2024" i="1"/>
  <c r="AK2024" i="1"/>
  <c r="AI2024" i="1"/>
  <c r="AG2024" i="1"/>
  <c r="AE2024" i="1"/>
  <c r="AB2024" i="1"/>
  <c r="J2024" i="1" s="1"/>
  <c r="P2024" i="1"/>
  <c r="I2024" i="1"/>
  <c r="H2024" i="1"/>
  <c r="AH2024" i="1" s="1"/>
  <c r="G2024" i="1"/>
  <c r="AF2024" i="1" s="1"/>
  <c r="B2024" i="1"/>
  <c r="AL2023" i="1"/>
  <c r="AK2023" i="1"/>
  <c r="AI2023" i="1"/>
  <c r="AG2023" i="1"/>
  <c r="AE2023" i="1"/>
  <c r="AB2023" i="1"/>
  <c r="X2023" i="1" s="1"/>
  <c r="P2023" i="1"/>
  <c r="I2023" i="1"/>
  <c r="H2023" i="1"/>
  <c r="AH2023" i="1" s="1"/>
  <c r="G2023" i="1"/>
  <c r="AF2023" i="1" s="1"/>
  <c r="B2023" i="1"/>
  <c r="AL2022" i="1"/>
  <c r="AK2022" i="1"/>
  <c r="AI2022" i="1"/>
  <c r="AG2022" i="1"/>
  <c r="AE2022" i="1"/>
  <c r="AB2022" i="1"/>
  <c r="P2022" i="1"/>
  <c r="I2022" i="1"/>
  <c r="H2022" i="1"/>
  <c r="AH2022" i="1" s="1"/>
  <c r="G2022" i="1"/>
  <c r="AF2022" i="1" s="1"/>
  <c r="C2022" i="1"/>
  <c r="B2022" i="1"/>
  <c r="A2022" i="1" s="1"/>
  <c r="AL2021" i="1"/>
  <c r="AK2021" i="1"/>
  <c r="AI2021" i="1"/>
  <c r="AG2021" i="1"/>
  <c r="AE2021" i="1"/>
  <c r="AB2021" i="1"/>
  <c r="W2021" i="1" s="1"/>
  <c r="P2021" i="1"/>
  <c r="I2021" i="1"/>
  <c r="H2021" i="1"/>
  <c r="AH2021" i="1" s="1"/>
  <c r="G2021" i="1"/>
  <c r="AF2021" i="1" s="1"/>
  <c r="B2021" i="1"/>
  <c r="A2021" i="1" s="1"/>
  <c r="AL2020" i="1"/>
  <c r="AK2020" i="1"/>
  <c r="AI2020" i="1"/>
  <c r="AG2020" i="1"/>
  <c r="AE2020" i="1"/>
  <c r="AB2020" i="1"/>
  <c r="J2020" i="1" s="1"/>
  <c r="P2020" i="1"/>
  <c r="I2020" i="1"/>
  <c r="H2020" i="1"/>
  <c r="AH2020" i="1" s="1"/>
  <c r="G2020" i="1"/>
  <c r="AF2020" i="1" s="1"/>
  <c r="B2020" i="1"/>
  <c r="AL2019" i="1"/>
  <c r="AK2019" i="1"/>
  <c r="AI2019" i="1"/>
  <c r="AG2019" i="1"/>
  <c r="AE2019" i="1"/>
  <c r="AB2019" i="1"/>
  <c r="P2019" i="1"/>
  <c r="I2019" i="1"/>
  <c r="H2019" i="1"/>
  <c r="AH2019" i="1" s="1"/>
  <c r="G2019" i="1"/>
  <c r="AF2019" i="1" s="1"/>
  <c r="B2019" i="1"/>
  <c r="AL2018" i="1"/>
  <c r="AK2018" i="1"/>
  <c r="AI2018" i="1"/>
  <c r="AG2018" i="1"/>
  <c r="AE2018" i="1"/>
  <c r="AB2018" i="1"/>
  <c r="X2018" i="1" s="1"/>
  <c r="P2018" i="1"/>
  <c r="I2018" i="1"/>
  <c r="H2018" i="1"/>
  <c r="AH2018" i="1" s="1"/>
  <c r="G2018" i="1"/>
  <c r="AF2018" i="1" s="1"/>
  <c r="C2018" i="1"/>
  <c r="B2018" i="1"/>
  <c r="A2018" i="1"/>
  <c r="AL2017" i="1"/>
  <c r="AK2017" i="1"/>
  <c r="AI2017" i="1"/>
  <c r="AG2017" i="1"/>
  <c r="AE2017" i="1"/>
  <c r="AB2017" i="1"/>
  <c r="V2017" i="1" s="1"/>
  <c r="P2017" i="1"/>
  <c r="I2017" i="1"/>
  <c r="H2017" i="1"/>
  <c r="AH2017" i="1" s="1"/>
  <c r="G2017" i="1"/>
  <c r="AF2017" i="1" s="1"/>
  <c r="B2017" i="1"/>
  <c r="C2017" i="1" s="1"/>
  <c r="AL2016" i="1"/>
  <c r="AK2016" i="1"/>
  <c r="AI2016" i="1"/>
  <c r="AG2016" i="1"/>
  <c r="AE2016" i="1"/>
  <c r="AB2016" i="1"/>
  <c r="W2016" i="1" s="1"/>
  <c r="P2016" i="1"/>
  <c r="I2016" i="1"/>
  <c r="H2016" i="1"/>
  <c r="AH2016" i="1" s="1"/>
  <c r="G2016" i="1"/>
  <c r="AF2016" i="1" s="1"/>
  <c r="B2016" i="1"/>
  <c r="AL2015" i="1"/>
  <c r="AK2015" i="1"/>
  <c r="AI2015" i="1"/>
  <c r="AG2015" i="1"/>
  <c r="AE2015" i="1"/>
  <c r="AB2015" i="1"/>
  <c r="J2015" i="1" s="1"/>
  <c r="P2015" i="1"/>
  <c r="I2015" i="1"/>
  <c r="H2015" i="1"/>
  <c r="AH2015" i="1" s="1"/>
  <c r="G2015" i="1"/>
  <c r="AF2015" i="1" s="1"/>
  <c r="C2015" i="1"/>
  <c r="B2015" i="1"/>
  <c r="A2015" i="1" s="1"/>
  <c r="AL2014" i="1"/>
  <c r="AK2014" i="1"/>
  <c r="AI2014" i="1"/>
  <c r="AG2014" i="1"/>
  <c r="AE2014" i="1"/>
  <c r="AB2014" i="1"/>
  <c r="P2014" i="1"/>
  <c r="I2014" i="1"/>
  <c r="H2014" i="1"/>
  <c r="AH2014" i="1" s="1"/>
  <c r="G2014" i="1"/>
  <c r="AF2014" i="1" s="1"/>
  <c r="C2014" i="1"/>
  <c r="B2014" i="1"/>
  <c r="A2014" i="1"/>
  <c r="AL2013" i="1"/>
  <c r="AK2013" i="1"/>
  <c r="AI2013" i="1"/>
  <c r="AG2013" i="1"/>
  <c r="AE2013" i="1"/>
  <c r="AB2013" i="1"/>
  <c r="AA2013" i="1" s="1"/>
  <c r="P2013" i="1"/>
  <c r="I2013" i="1"/>
  <c r="H2013" i="1"/>
  <c r="AH2013" i="1" s="1"/>
  <c r="G2013" i="1"/>
  <c r="AF2013" i="1" s="1"/>
  <c r="B2013" i="1"/>
  <c r="C2013" i="1" s="1"/>
  <c r="AL2012" i="1"/>
  <c r="AK2012" i="1"/>
  <c r="AI2012" i="1"/>
  <c r="AG2012" i="1"/>
  <c r="AE2012" i="1"/>
  <c r="AB2012" i="1"/>
  <c r="Z2012" i="1" s="1"/>
  <c r="P2012" i="1"/>
  <c r="I2012" i="1"/>
  <c r="H2012" i="1"/>
  <c r="AH2012" i="1" s="1"/>
  <c r="G2012" i="1"/>
  <c r="AF2012" i="1" s="1"/>
  <c r="B2012" i="1"/>
  <c r="C2012" i="1" s="1"/>
  <c r="AL2011" i="1"/>
  <c r="AK2011" i="1"/>
  <c r="AI2011" i="1"/>
  <c r="AG2011" i="1"/>
  <c r="AE2011" i="1"/>
  <c r="AB2011" i="1"/>
  <c r="W2011" i="1" s="1"/>
  <c r="P2011" i="1"/>
  <c r="I2011" i="1"/>
  <c r="H2011" i="1"/>
  <c r="AH2011" i="1" s="1"/>
  <c r="G2011" i="1"/>
  <c r="AF2011" i="1" s="1"/>
  <c r="B2011" i="1"/>
  <c r="A2011" i="1" s="1"/>
  <c r="AL2010" i="1"/>
  <c r="AK2010" i="1"/>
  <c r="AI2010" i="1"/>
  <c r="AG2010" i="1"/>
  <c r="AE2010" i="1"/>
  <c r="AB2010" i="1"/>
  <c r="AA2010" i="1" s="1"/>
  <c r="P2010" i="1"/>
  <c r="I2010" i="1"/>
  <c r="H2010" i="1"/>
  <c r="AH2010" i="1" s="1"/>
  <c r="G2010" i="1"/>
  <c r="AF2010" i="1" s="1"/>
  <c r="C2010" i="1"/>
  <c r="B2010" i="1"/>
  <c r="A2010" i="1"/>
  <c r="AL2009" i="1"/>
  <c r="AK2009" i="1"/>
  <c r="AI2009" i="1"/>
  <c r="AG2009" i="1"/>
  <c r="AE2009" i="1"/>
  <c r="AB2009" i="1"/>
  <c r="J2009" i="1" s="1"/>
  <c r="P2009" i="1"/>
  <c r="I2009" i="1"/>
  <c r="H2009" i="1"/>
  <c r="AH2009" i="1" s="1"/>
  <c r="G2009" i="1"/>
  <c r="AF2009" i="1" s="1"/>
  <c r="B2009" i="1"/>
  <c r="AL2008" i="1"/>
  <c r="AK2008" i="1"/>
  <c r="AI2008" i="1"/>
  <c r="AG2008" i="1"/>
  <c r="AE2008" i="1"/>
  <c r="AB2008" i="1"/>
  <c r="Y2008" i="1" s="1"/>
  <c r="P2008" i="1"/>
  <c r="I2008" i="1"/>
  <c r="H2008" i="1"/>
  <c r="AH2008" i="1" s="1"/>
  <c r="G2008" i="1"/>
  <c r="AF2008" i="1" s="1"/>
  <c r="B2008" i="1"/>
  <c r="AL2007" i="1"/>
  <c r="AK2007" i="1"/>
  <c r="AI2007" i="1"/>
  <c r="AG2007" i="1"/>
  <c r="AE2007" i="1"/>
  <c r="AB2007" i="1"/>
  <c r="V2007" i="1" s="1"/>
  <c r="P2007" i="1"/>
  <c r="I2007" i="1"/>
  <c r="H2007" i="1"/>
  <c r="AH2007" i="1" s="1"/>
  <c r="G2007" i="1"/>
  <c r="AF2007" i="1" s="1"/>
  <c r="B2007" i="1"/>
  <c r="AL2006" i="1"/>
  <c r="AK2006" i="1"/>
  <c r="AI2006" i="1"/>
  <c r="AG2006" i="1"/>
  <c r="AE2006" i="1"/>
  <c r="AB2006" i="1"/>
  <c r="P2006" i="1"/>
  <c r="I2006" i="1"/>
  <c r="H2006" i="1"/>
  <c r="AH2006" i="1" s="1"/>
  <c r="G2006" i="1"/>
  <c r="AF2006" i="1" s="1"/>
  <c r="B2006" i="1"/>
  <c r="AL2005" i="1"/>
  <c r="AK2005" i="1"/>
  <c r="AI2005" i="1"/>
  <c r="AG2005" i="1"/>
  <c r="AE2005" i="1"/>
  <c r="AB2005" i="1"/>
  <c r="P2005" i="1"/>
  <c r="I2005" i="1"/>
  <c r="H2005" i="1"/>
  <c r="AH2005" i="1" s="1"/>
  <c r="G2005" i="1"/>
  <c r="AF2005" i="1" s="1"/>
  <c r="B2005" i="1"/>
  <c r="AL2004" i="1"/>
  <c r="AK2004" i="1"/>
  <c r="AI2004" i="1"/>
  <c r="AG2004" i="1"/>
  <c r="AE2004" i="1"/>
  <c r="AB2004" i="1"/>
  <c r="P2004" i="1"/>
  <c r="I2004" i="1"/>
  <c r="H2004" i="1"/>
  <c r="AH2004" i="1" s="1"/>
  <c r="G2004" i="1"/>
  <c r="AF2004" i="1" s="1"/>
  <c r="C2004" i="1"/>
  <c r="B2004" i="1"/>
  <c r="A2004" i="1"/>
  <c r="AL2003" i="1"/>
  <c r="AK2003" i="1"/>
  <c r="AI2003" i="1"/>
  <c r="AG2003" i="1"/>
  <c r="AE2003" i="1"/>
  <c r="AB2003" i="1"/>
  <c r="P2003" i="1"/>
  <c r="I2003" i="1"/>
  <c r="H2003" i="1"/>
  <c r="AH2003" i="1" s="1"/>
  <c r="G2003" i="1"/>
  <c r="AF2003" i="1" s="1"/>
  <c r="B2003" i="1"/>
  <c r="C2003" i="1" s="1"/>
  <c r="AL2002" i="1"/>
  <c r="AK2002" i="1"/>
  <c r="AI2002" i="1"/>
  <c r="AG2002" i="1"/>
  <c r="AE2002" i="1"/>
  <c r="AB2002" i="1"/>
  <c r="X2002" i="1" s="1"/>
  <c r="P2002" i="1"/>
  <c r="I2002" i="1"/>
  <c r="H2002" i="1"/>
  <c r="AH2002" i="1" s="1"/>
  <c r="G2002" i="1"/>
  <c r="AF2002" i="1" s="1"/>
  <c r="C2002" i="1"/>
  <c r="B2002" i="1"/>
  <c r="A2002" i="1"/>
  <c r="AL2001" i="1"/>
  <c r="AK2001" i="1"/>
  <c r="AI2001" i="1"/>
  <c r="AG2001" i="1"/>
  <c r="AE2001" i="1"/>
  <c r="AB2001" i="1"/>
  <c r="V2001" i="1" s="1"/>
  <c r="P2001" i="1"/>
  <c r="I2001" i="1"/>
  <c r="H2001" i="1"/>
  <c r="AH2001" i="1" s="1"/>
  <c r="G2001" i="1"/>
  <c r="AF2001" i="1" s="1"/>
  <c r="B2001" i="1"/>
  <c r="C2001" i="1" s="1"/>
  <c r="AL2000" i="1"/>
  <c r="AK2000" i="1"/>
  <c r="AI2000" i="1"/>
  <c r="AG2000" i="1"/>
  <c r="AE2000" i="1"/>
  <c r="AB2000" i="1"/>
  <c r="W2000" i="1" s="1"/>
  <c r="P2000" i="1"/>
  <c r="I2000" i="1"/>
  <c r="H2000" i="1"/>
  <c r="AH2000" i="1" s="1"/>
  <c r="G2000" i="1"/>
  <c r="AF2000" i="1" s="1"/>
  <c r="B2000" i="1"/>
  <c r="AL1999" i="1"/>
  <c r="AK1999" i="1"/>
  <c r="AI1999" i="1"/>
  <c r="AG1999" i="1"/>
  <c r="AE1999" i="1"/>
  <c r="AB1999" i="1"/>
  <c r="AA1999" i="1" s="1"/>
  <c r="P1999" i="1"/>
  <c r="I1999" i="1"/>
  <c r="H1999" i="1"/>
  <c r="AH1999" i="1" s="1"/>
  <c r="G1999" i="1"/>
  <c r="AF1999" i="1" s="1"/>
  <c r="C1999" i="1"/>
  <c r="B1999" i="1"/>
  <c r="A1999" i="1" s="1"/>
  <c r="AL1998" i="1"/>
  <c r="AK1998" i="1"/>
  <c r="AI1998" i="1"/>
  <c r="AG1998" i="1"/>
  <c r="AE1998" i="1"/>
  <c r="AB1998" i="1"/>
  <c r="P1998" i="1"/>
  <c r="I1998" i="1"/>
  <c r="H1998" i="1"/>
  <c r="AH1998" i="1" s="1"/>
  <c r="G1998" i="1"/>
  <c r="AF1998" i="1" s="1"/>
  <c r="B1998" i="1"/>
  <c r="AL1997" i="1"/>
  <c r="AK1997" i="1"/>
  <c r="AI1997" i="1"/>
  <c r="AG1997" i="1"/>
  <c r="AE1997" i="1"/>
  <c r="AB1997" i="1"/>
  <c r="W1997" i="1" s="1"/>
  <c r="P1997" i="1"/>
  <c r="I1997" i="1"/>
  <c r="H1997" i="1"/>
  <c r="AH1997" i="1" s="1"/>
  <c r="G1997" i="1"/>
  <c r="AF1997" i="1" s="1"/>
  <c r="B1997" i="1"/>
  <c r="C1997" i="1" s="1"/>
  <c r="AL1996" i="1"/>
  <c r="AK1996" i="1"/>
  <c r="AI1996" i="1"/>
  <c r="AG1996" i="1"/>
  <c r="AE1996" i="1"/>
  <c r="AB1996" i="1"/>
  <c r="AA1996" i="1" s="1"/>
  <c r="P1996" i="1"/>
  <c r="I1996" i="1"/>
  <c r="H1996" i="1"/>
  <c r="AH1996" i="1" s="1"/>
  <c r="G1996" i="1"/>
  <c r="AF1996" i="1" s="1"/>
  <c r="B1996" i="1"/>
  <c r="A1996" i="1" s="1"/>
  <c r="AL1995" i="1"/>
  <c r="AK1995" i="1"/>
  <c r="AI1995" i="1"/>
  <c r="AG1995" i="1"/>
  <c r="AE1995" i="1"/>
  <c r="AB1995" i="1"/>
  <c r="V1995" i="1" s="1"/>
  <c r="P1995" i="1"/>
  <c r="I1995" i="1"/>
  <c r="H1995" i="1"/>
  <c r="AH1995" i="1" s="1"/>
  <c r="G1995" i="1"/>
  <c r="AF1995" i="1" s="1"/>
  <c r="B1995" i="1"/>
  <c r="AL1994" i="1"/>
  <c r="AK1994" i="1"/>
  <c r="AI1994" i="1"/>
  <c r="AG1994" i="1"/>
  <c r="AE1994" i="1"/>
  <c r="AB1994" i="1"/>
  <c r="X1994" i="1" s="1"/>
  <c r="P1994" i="1"/>
  <c r="I1994" i="1"/>
  <c r="H1994" i="1"/>
  <c r="AH1994" i="1" s="1"/>
  <c r="G1994" i="1"/>
  <c r="AF1994" i="1" s="1"/>
  <c r="B1994" i="1"/>
  <c r="AL1993" i="1"/>
  <c r="AK1993" i="1"/>
  <c r="AI1993" i="1"/>
  <c r="AG1993" i="1"/>
  <c r="AE1993" i="1"/>
  <c r="AB1993" i="1"/>
  <c r="Y1993" i="1" s="1"/>
  <c r="P1993" i="1"/>
  <c r="I1993" i="1"/>
  <c r="H1993" i="1"/>
  <c r="AH1993" i="1" s="1"/>
  <c r="G1993" i="1"/>
  <c r="AF1993" i="1" s="1"/>
  <c r="B1993" i="1"/>
  <c r="C1993" i="1" s="1"/>
  <c r="AL1992" i="1"/>
  <c r="AK1992" i="1"/>
  <c r="AI1992" i="1"/>
  <c r="AG1992" i="1"/>
  <c r="AE1992" i="1"/>
  <c r="AB1992" i="1"/>
  <c r="P1992" i="1"/>
  <c r="I1992" i="1"/>
  <c r="H1992" i="1"/>
  <c r="AH1992" i="1" s="1"/>
  <c r="G1992" i="1"/>
  <c r="AF1992" i="1" s="1"/>
  <c r="B1992" i="1"/>
  <c r="C1992" i="1" s="1"/>
  <c r="AL1991" i="1"/>
  <c r="AK1991" i="1"/>
  <c r="AI1991" i="1"/>
  <c r="AG1991" i="1"/>
  <c r="AE1991" i="1"/>
  <c r="AB1991" i="1"/>
  <c r="AA1991" i="1" s="1"/>
  <c r="P1991" i="1"/>
  <c r="I1991" i="1"/>
  <c r="H1991" i="1"/>
  <c r="AH1991" i="1" s="1"/>
  <c r="G1991" i="1"/>
  <c r="AF1991" i="1" s="1"/>
  <c r="B1991" i="1"/>
  <c r="C1991" i="1" s="1"/>
  <c r="AL1990" i="1"/>
  <c r="AK1990" i="1"/>
  <c r="AI1990" i="1"/>
  <c r="AG1990" i="1"/>
  <c r="AE1990" i="1"/>
  <c r="AB1990" i="1"/>
  <c r="Z1990" i="1" s="1"/>
  <c r="P1990" i="1"/>
  <c r="I1990" i="1"/>
  <c r="H1990" i="1"/>
  <c r="AH1990" i="1" s="1"/>
  <c r="G1990" i="1"/>
  <c r="AF1990" i="1" s="1"/>
  <c r="B1990" i="1"/>
  <c r="A1990" i="1" s="1"/>
  <c r="AL1989" i="1"/>
  <c r="AK1989" i="1"/>
  <c r="AI1989" i="1"/>
  <c r="AG1989" i="1"/>
  <c r="AE1989" i="1"/>
  <c r="AB1989" i="1"/>
  <c r="AA1989" i="1" s="1"/>
  <c r="P1989" i="1"/>
  <c r="I1989" i="1"/>
  <c r="H1989" i="1"/>
  <c r="AH1989" i="1" s="1"/>
  <c r="G1989" i="1"/>
  <c r="AF1989" i="1" s="1"/>
  <c r="B1989" i="1"/>
  <c r="AL1988" i="1"/>
  <c r="AK1988" i="1"/>
  <c r="AI1988" i="1"/>
  <c r="AG1988" i="1"/>
  <c r="AE1988" i="1"/>
  <c r="AB1988" i="1"/>
  <c r="X1988" i="1" s="1"/>
  <c r="P1988" i="1"/>
  <c r="I1988" i="1"/>
  <c r="H1988" i="1"/>
  <c r="AH1988" i="1" s="1"/>
  <c r="G1988" i="1"/>
  <c r="AF1988" i="1" s="1"/>
  <c r="B1988" i="1"/>
  <c r="A1988" i="1" s="1"/>
  <c r="AL1987" i="1"/>
  <c r="AK1987" i="1"/>
  <c r="AI1987" i="1"/>
  <c r="AG1987" i="1"/>
  <c r="AE1987" i="1"/>
  <c r="AB1987" i="1"/>
  <c r="P1987" i="1"/>
  <c r="I1987" i="1"/>
  <c r="H1987" i="1"/>
  <c r="AH1987" i="1" s="1"/>
  <c r="G1987" i="1"/>
  <c r="AF1987" i="1" s="1"/>
  <c r="B1987" i="1"/>
  <c r="C1987" i="1" s="1"/>
  <c r="AL1986" i="1"/>
  <c r="AK1986" i="1"/>
  <c r="AI1986" i="1"/>
  <c r="AG1986" i="1"/>
  <c r="AE1986" i="1"/>
  <c r="AB1986" i="1"/>
  <c r="V1986" i="1" s="1"/>
  <c r="P1986" i="1"/>
  <c r="I1986" i="1"/>
  <c r="H1986" i="1"/>
  <c r="AH1986" i="1" s="1"/>
  <c r="G1986" i="1"/>
  <c r="AF1986" i="1" s="1"/>
  <c r="B1986" i="1"/>
  <c r="AL1985" i="1"/>
  <c r="AK1985" i="1"/>
  <c r="AI1985" i="1"/>
  <c r="AG1985" i="1"/>
  <c r="AE1985" i="1"/>
  <c r="AB1985" i="1"/>
  <c r="V1985" i="1" s="1"/>
  <c r="P1985" i="1"/>
  <c r="I1985" i="1"/>
  <c r="H1985" i="1"/>
  <c r="AH1985" i="1" s="1"/>
  <c r="G1985" i="1"/>
  <c r="AF1985" i="1" s="1"/>
  <c r="B1985" i="1"/>
  <c r="AL1984" i="1"/>
  <c r="AK1984" i="1"/>
  <c r="AI1984" i="1"/>
  <c r="AG1984" i="1"/>
  <c r="AE1984" i="1"/>
  <c r="AB1984" i="1"/>
  <c r="Z1984" i="1" s="1"/>
  <c r="P1984" i="1"/>
  <c r="I1984" i="1"/>
  <c r="H1984" i="1"/>
  <c r="AH1984" i="1" s="1"/>
  <c r="G1984" i="1"/>
  <c r="AF1984" i="1" s="1"/>
  <c r="C1984" i="1"/>
  <c r="B1984" i="1"/>
  <c r="A1984" i="1" s="1"/>
  <c r="AL1983" i="1"/>
  <c r="AK1983" i="1"/>
  <c r="AI1983" i="1"/>
  <c r="AG1983" i="1"/>
  <c r="AE1983" i="1"/>
  <c r="AB1983" i="1"/>
  <c r="P1983" i="1"/>
  <c r="I1983" i="1"/>
  <c r="H1983" i="1"/>
  <c r="AH1983" i="1" s="1"/>
  <c r="G1983" i="1"/>
  <c r="AF1983" i="1" s="1"/>
  <c r="B1983" i="1"/>
  <c r="AL1982" i="1"/>
  <c r="AK1982" i="1"/>
  <c r="AI1982" i="1"/>
  <c r="AG1982" i="1"/>
  <c r="AE1982" i="1"/>
  <c r="AB1982" i="1"/>
  <c r="Y1982" i="1" s="1"/>
  <c r="P1982" i="1"/>
  <c r="I1982" i="1"/>
  <c r="H1982" i="1"/>
  <c r="AH1982" i="1" s="1"/>
  <c r="G1982" i="1"/>
  <c r="AF1982" i="1" s="1"/>
  <c r="B1982" i="1"/>
  <c r="A1982" i="1" s="1"/>
  <c r="AL1981" i="1"/>
  <c r="AK1981" i="1"/>
  <c r="AI1981" i="1"/>
  <c r="AG1981" i="1"/>
  <c r="AE1981" i="1"/>
  <c r="AB1981" i="1"/>
  <c r="AA1981" i="1" s="1"/>
  <c r="P1981" i="1"/>
  <c r="I1981" i="1"/>
  <c r="H1981" i="1"/>
  <c r="AH1981" i="1" s="1"/>
  <c r="G1981" i="1"/>
  <c r="AF1981" i="1" s="1"/>
  <c r="C1981" i="1"/>
  <c r="B1981" i="1"/>
  <c r="A1981" i="1" s="1"/>
  <c r="AL1980" i="1"/>
  <c r="AK1980" i="1"/>
  <c r="AI1980" i="1"/>
  <c r="AG1980" i="1"/>
  <c r="AE1980" i="1"/>
  <c r="AB1980" i="1"/>
  <c r="P1980" i="1"/>
  <c r="I1980" i="1"/>
  <c r="H1980" i="1"/>
  <c r="AH1980" i="1" s="1"/>
  <c r="G1980" i="1"/>
  <c r="AF1980" i="1" s="1"/>
  <c r="B1980" i="1"/>
  <c r="AL1979" i="1"/>
  <c r="AK1979" i="1"/>
  <c r="AI1979" i="1"/>
  <c r="AG1979" i="1"/>
  <c r="AE1979" i="1"/>
  <c r="AB1979" i="1"/>
  <c r="Z1979" i="1" s="1"/>
  <c r="P1979" i="1"/>
  <c r="I1979" i="1"/>
  <c r="H1979" i="1"/>
  <c r="AH1979" i="1" s="1"/>
  <c r="G1979" i="1"/>
  <c r="AF1979" i="1" s="1"/>
  <c r="B1979" i="1"/>
  <c r="C1979" i="1" s="1"/>
  <c r="AL1978" i="1"/>
  <c r="AK1978" i="1"/>
  <c r="AI1978" i="1"/>
  <c r="AG1978" i="1"/>
  <c r="AE1978" i="1"/>
  <c r="AB1978" i="1"/>
  <c r="Z1978" i="1" s="1"/>
  <c r="P1978" i="1"/>
  <c r="I1978" i="1"/>
  <c r="H1978" i="1"/>
  <c r="AH1978" i="1" s="1"/>
  <c r="G1978" i="1"/>
  <c r="AF1978" i="1" s="1"/>
  <c r="C1978" i="1"/>
  <c r="B1978" i="1"/>
  <c r="A1978" i="1" s="1"/>
  <c r="AL1977" i="1"/>
  <c r="AK1977" i="1"/>
  <c r="AI1977" i="1"/>
  <c r="AG1977" i="1"/>
  <c r="AE1977" i="1"/>
  <c r="AB1977" i="1"/>
  <c r="AA1977" i="1" s="1"/>
  <c r="P1977" i="1"/>
  <c r="I1977" i="1"/>
  <c r="H1977" i="1"/>
  <c r="AH1977" i="1" s="1"/>
  <c r="G1977" i="1"/>
  <c r="AF1977" i="1" s="1"/>
  <c r="B1977" i="1"/>
  <c r="C1977" i="1" s="1"/>
  <c r="AL1976" i="1"/>
  <c r="AK1976" i="1"/>
  <c r="AI1976" i="1"/>
  <c r="AG1976" i="1"/>
  <c r="AE1976" i="1"/>
  <c r="AB1976" i="1"/>
  <c r="AA1976" i="1" s="1"/>
  <c r="P1976" i="1"/>
  <c r="I1976" i="1"/>
  <c r="H1976" i="1"/>
  <c r="AH1976" i="1" s="1"/>
  <c r="G1976" i="1"/>
  <c r="AF1976" i="1" s="1"/>
  <c r="C1976" i="1"/>
  <c r="B1976" i="1"/>
  <c r="A1976" i="1"/>
  <c r="AL1975" i="1"/>
  <c r="AK1975" i="1"/>
  <c r="AI1975" i="1"/>
  <c r="AG1975" i="1"/>
  <c r="AE1975" i="1"/>
  <c r="AB1975" i="1"/>
  <c r="P1975" i="1"/>
  <c r="I1975" i="1"/>
  <c r="H1975" i="1"/>
  <c r="AH1975" i="1" s="1"/>
  <c r="G1975" i="1"/>
  <c r="AF1975" i="1" s="1"/>
  <c r="B1975" i="1"/>
  <c r="C1975" i="1" s="1"/>
  <c r="AL1974" i="1"/>
  <c r="AK1974" i="1"/>
  <c r="AI1974" i="1"/>
  <c r="AG1974" i="1"/>
  <c r="AE1974" i="1"/>
  <c r="AB1974" i="1"/>
  <c r="P1974" i="1"/>
  <c r="I1974" i="1"/>
  <c r="H1974" i="1"/>
  <c r="AH1974" i="1" s="1"/>
  <c r="G1974" i="1"/>
  <c r="AF1974" i="1" s="1"/>
  <c r="B1974" i="1"/>
  <c r="AL1973" i="1"/>
  <c r="AK1973" i="1"/>
  <c r="AI1973" i="1"/>
  <c r="AG1973" i="1"/>
  <c r="AE1973" i="1"/>
  <c r="AB1973" i="1"/>
  <c r="AA1973" i="1" s="1"/>
  <c r="P1973" i="1"/>
  <c r="I1973" i="1"/>
  <c r="H1973" i="1"/>
  <c r="AH1973" i="1" s="1"/>
  <c r="G1973" i="1"/>
  <c r="AF1973" i="1" s="1"/>
  <c r="C1973" i="1"/>
  <c r="B1973" i="1"/>
  <c r="A1973" i="1"/>
  <c r="AL1972" i="1"/>
  <c r="AK1972" i="1"/>
  <c r="AI1972" i="1"/>
  <c r="AG1972" i="1"/>
  <c r="AE1972" i="1"/>
  <c r="AB1972" i="1"/>
  <c r="Z1972" i="1" s="1"/>
  <c r="P1972" i="1"/>
  <c r="I1972" i="1"/>
  <c r="H1972" i="1"/>
  <c r="AH1972" i="1" s="1"/>
  <c r="G1972" i="1"/>
  <c r="AF1972" i="1" s="1"/>
  <c r="B1972" i="1"/>
  <c r="C1972" i="1" s="1"/>
  <c r="AL1971" i="1"/>
  <c r="AK1971" i="1"/>
  <c r="AI1971" i="1"/>
  <c r="AG1971" i="1"/>
  <c r="AE1971" i="1"/>
  <c r="AB1971" i="1"/>
  <c r="P1971" i="1"/>
  <c r="I1971" i="1"/>
  <c r="H1971" i="1"/>
  <c r="AH1971" i="1" s="1"/>
  <c r="G1971" i="1"/>
  <c r="AF1971" i="1" s="1"/>
  <c r="C1971" i="1"/>
  <c r="B1971" i="1"/>
  <c r="A1971" i="1"/>
  <c r="AL1970" i="1"/>
  <c r="AK1970" i="1"/>
  <c r="AI1970" i="1"/>
  <c r="AG1970" i="1"/>
  <c r="AE1970" i="1"/>
  <c r="AB1970" i="1"/>
  <c r="X1970" i="1" s="1"/>
  <c r="P1970" i="1"/>
  <c r="I1970" i="1"/>
  <c r="H1970" i="1"/>
  <c r="AH1970" i="1" s="1"/>
  <c r="G1970" i="1"/>
  <c r="AF1970" i="1" s="1"/>
  <c r="C1970" i="1"/>
  <c r="B1970" i="1"/>
  <c r="A1970" i="1" s="1"/>
  <c r="AL1969" i="1"/>
  <c r="AK1969" i="1"/>
  <c r="AI1969" i="1"/>
  <c r="AG1969" i="1"/>
  <c r="AE1969" i="1"/>
  <c r="AB1969" i="1"/>
  <c r="Z1969" i="1" s="1"/>
  <c r="P1969" i="1"/>
  <c r="I1969" i="1"/>
  <c r="H1969" i="1"/>
  <c r="AH1969" i="1" s="1"/>
  <c r="G1969" i="1"/>
  <c r="AF1969" i="1" s="1"/>
  <c r="B1969" i="1"/>
  <c r="C1969" i="1" s="1"/>
  <c r="AL1968" i="1"/>
  <c r="AK1968" i="1"/>
  <c r="AI1968" i="1"/>
  <c r="AG1968" i="1"/>
  <c r="AE1968" i="1"/>
  <c r="AB1968" i="1"/>
  <c r="X1968" i="1" s="1"/>
  <c r="P1968" i="1"/>
  <c r="I1968" i="1"/>
  <c r="H1968" i="1"/>
  <c r="AH1968" i="1" s="1"/>
  <c r="G1968" i="1"/>
  <c r="AF1968" i="1" s="1"/>
  <c r="C1968" i="1"/>
  <c r="B1968" i="1"/>
  <c r="A1968" i="1"/>
  <c r="AL1967" i="1"/>
  <c r="AK1967" i="1"/>
  <c r="AI1967" i="1"/>
  <c r="AG1967" i="1"/>
  <c r="AE1967" i="1"/>
  <c r="AB1967" i="1"/>
  <c r="Z1967" i="1" s="1"/>
  <c r="P1967" i="1"/>
  <c r="I1967" i="1"/>
  <c r="H1967" i="1"/>
  <c r="AH1967" i="1" s="1"/>
  <c r="G1967" i="1"/>
  <c r="AF1967" i="1" s="1"/>
  <c r="C1967" i="1"/>
  <c r="B1967" i="1"/>
  <c r="A1967" i="1" s="1"/>
  <c r="AL1966" i="1"/>
  <c r="AK1966" i="1"/>
  <c r="AI1966" i="1"/>
  <c r="AG1966" i="1"/>
  <c r="AE1966" i="1"/>
  <c r="AB1966" i="1"/>
  <c r="P1966" i="1"/>
  <c r="I1966" i="1"/>
  <c r="H1966" i="1"/>
  <c r="AH1966" i="1" s="1"/>
  <c r="G1966" i="1"/>
  <c r="AF1966" i="1" s="1"/>
  <c r="C1966" i="1"/>
  <c r="B1966" i="1"/>
  <c r="A1966" i="1" s="1"/>
  <c r="AL1965" i="1"/>
  <c r="AK1965" i="1"/>
  <c r="AI1965" i="1"/>
  <c r="AG1965" i="1"/>
  <c r="AE1965" i="1"/>
  <c r="AB1965" i="1"/>
  <c r="J1965" i="1" s="1"/>
  <c r="P1965" i="1"/>
  <c r="I1965" i="1"/>
  <c r="H1965" i="1"/>
  <c r="AH1965" i="1" s="1"/>
  <c r="G1965" i="1"/>
  <c r="AF1965" i="1" s="1"/>
  <c r="B1965" i="1"/>
  <c r="C1965" i="1" s="1"/>
  <c r="AL1964" i="1"/>
  <c r="AK1964" i="1"/>
  <c r="AI1964" i="1"/>
  <c r="AG1964" i="1"/>
  <c r="AE1964" i="1"/>
  <c r="AB1964" i="1"/>
  <c r="Z1964" i="1" s="1"/>
  <c r="P1964" i="1"/>
  <c r="I1964" i="1"/>
  <c r="H1964" i="1"/>
  <c r="AH1964" i="1" s="1"/>
  <c r="G1964" i="1"/>
  <c r="AF1964" i="1" s="1"/>
  <c r="B1964" i="1"/>
  <c r="C1964" i="1" s="1"/>
  <c r="AL1963" i="1"/>
  <c r="AK1963" i="1"/>
  <c r="AI1963" i="1"/>
  <c r="AG1963" i="1"/>
  <c r="AE1963" i="1"/>
  <c r="AB1963" i="1"/>
  <c r="P1963" i="1"/>
  <c r="I1963" i="1"/>
  <c r="H1963" i="1"/>
  <c r="AH1963" i="1" s="1"/>
  <c r="G1963" i="1"/>
  <c r="AF1963" i="1" s="1"/>
  <c r="C1963" i="1"/>
  <c r="B1963" i="1"/>
  <c r="A1963" i="1"/>
  <c r="AL1962" i="1"/>
  <c r="AK1962" i="1"/>
  <c r="AI1962" i="1"/>
  <c r="AG1962" i="1"/>
  <c r="AE1962" i="1"/>
  <c r="AB1962" i="1"/>
  <c r="Z1962" i="1" s="1"/>
  <c r="P1962" i="1"/>
  <c r="I1962" i="1"/>
  <c r="H1962" i="1"/>
  <c r="AH1962" i="1" s="1"/>
  <c r="G1962" i="1"/>
  <c r="AF1962" i="1" s="1"/>
  <c r="C1962" i="1"/>
  <c r="B1962" i="1"/>
  <c r="A1962" i="1"/>
  <c r="AL1961" i="1"/>
  <c r="AK1961" i="1"/>
  <c r="AI1961" i="1"/>
  <c r="AG1961" i="1"/>
  <c r="AE1961" i="1"/>
  <c r="AB1961" i="1"/>
  <c r="Z1961" i="1" s="1"/>
  <c r="P1961" i="1"/>
  <c r="I1961" i="1"/>
  <c r="H1961" i="1"/>
  <c r="AH1961" i="1" s="1"/>
  <c r="G1961" i="1"/>
  <c r="AF1961" i="1" s="1"/>
  <c r="B1961" i="1"/>
  <c r="A1961" i="1" s="1"/>
  <c r="AL1960" i="1"/>
  <c r="AK1960" i="1"/>
  <c r="AI1960" i="1"/>
  <c r="AG1960" i="1"/>
  <c r="AE1960" i="1"/>
  <c r="AB1960" i="1"/>
  <c r="J1960" i="1" s="1"/>
  <c r="P1960" i="1"/>
  <c r="I1960" i="1"/>
  <c r="H1960" i="1"/>
  <c r="AH1960" i="1" s="1"/>
  <c r="G1960" i="1"/>
  <c r="AF1960" i="1" s="1"/>
  <c r="B1960" i="1"/>
  <c r="C1960" i="1" s="1"/>
  <c r="AL1959" i="1"/>
  <c r="AK1959" i="1"/>
  <c r="AI1959" i="1"/>
  <c r="AG1959" i="1"/>
  <c r="AE1959" i="1"/>
  <c r="AB1959" i="1"/>
  <c r="AA1959" i="1" s="1"/>
  <c r="P1959" i="1"/>
  <c r="I1959" i="1"/>
  <c r="H1959" i="1"/>
  <c r="AH1959" i="1" s="1"/>
  <c r="G1959" i="1"/>
  <c r="AF1959" i="1" s="1"/>
  <c r="C1959" i="1"/>
  <c r="B1959" i="1"/>
  <c r="A1959" i="1" s="1"/>
  <c r="AL1958" i="1"/>
  <c r="AK1958" i="1"/>
  <c r="AI1958" i="1"/>
  <c r="AG1958" i="1"/>
  <c r="AE1958" i="1"/>
  <c r="AB1958" i="1"/>
  <c r="Z1958" i="1" s="1"/>
  <c r="P1958" i="1"/>
  <c r="I1958" i="1"/>
  <c r="H1958" i="1"/>
  <c r="AH1958" i="1" s="1"/>
  <c r="G1958" i="1"/>
  <c r="AF1958" i="1" s="1"/>
  <c r="C1958" i="1"/>
  <c r="B1958" i="1"/>
  <c r="A1958" i="1" s="1"/>
  <c r="AL1957" i="1"/>
  <c r="AK1957" i="1"/>
  <c r="AI1957" i="1"/>
  <c r="AG1957" i="1"/>
  <c r="AE1957" i="1"/>
  <c r="AB1957" i="1"/>
  <c r="Z1957" i="1" s="1"/>
  <c r="P1957" i="1"/>
  <c r="I1957" i="1"/>
  <c r="H1957" i="1"/>
  <c r="AH1957" i="1" s="1"/>
  <c r="G1957" i="1"/>
  <c r="AF1957" i="1" s="1"/>
  <c r="C1957" i="1"/>
  <c r="B1957" i="1"/>
  <c r="A1957" i="1"/>
  <c r="AL1956" i="1"/>
  <c r="AK1956" i="1"/>
  <c r="AI1956" i="1"/>
  <c r="AG1956" i="1"/>
  <c r="AE1956" i="1"/>
  <c r="AB1956" i="1"/>
  <c r="Z1956" i="1" s="1"/>
  <c r="P1956" i="1"/>
  <c r="I1956" i="1"/>
  <c r="H1956" i="1"/>
  <c r="AH1956" i="1" s="1"/>
  <c r="G1956" i="1"/>
  <c r="AF1956" i="1" s="1"/>
  <c r="C1956" i="1"/>
  <c r="B1956" i="1"/>
  <c r="A1956" i="1" s="1"/>
  <c r="AL1955" i="1"/>
  <c r="AK1955" i="1"/>
  <c r="AI1955" i="1"/>
  <c r="AG1955" i="1"/>
  <c r="AE1955" i="1"/>
  <c r="AB1955" i="1"/>
  <c r="X1955" i="1" s="1"/>
  <c r="P1955" i="1"/>
  <c r="I1955" i="1"/>
  <c r="H1955" i="1"/>
  <c r="AH1955" i="1" s="1"/>
  <c r="G1955" i="1"/>
  <c r="AF1955" i="1" s="1"/>
  <c r="C1955" i="1"/>
  <c r="B1955" i="1"/>
  <c r="A1955" i="1" s="1"/>
  <c r="AL1954" i="1"/>
  <c r="AK1954" i="1"/>
  <c r="AI1954" i="1"/>
  <c r="AG1954" i="1"/>
  <c r="AE1954" i="1"/>
  <c r="AB1954" i="1"/>
  <c r="J1954" i="1" s="1"/>
  <c r="P1954" i="1"/>
  <c r="I1954" i="1"/>
  <c r="H1954" i="1"/>
  <c r="AH1954" i="1" s="1"/>
  <c r="G1954" i="1"/>
  <c r="AF1954" i="1" s="1"/>
  <c r="C1954" i="1"/>
  <c r="B1954" i="1"/>
  <c r="A1954" i="1" s="1"/>
  <c r="AL1953" i="1"/>
  <c r="AK1953" i="1"/>
  <c r="AI1953" i="1"/>
  <c r="AG1953" i="1"/>
  <c r="AE1953" i="1"/>
  <c r="AB1953" i="1"/>
  <c r="X1953" i="1" s="1"/>
  <c r="P1953" i="1"/>
  <c r="I1953" i="1"/>
  <c r="H1953" i="1"/>
  <c r="AH1953" i="1" s="1"/>
  <c r="G1953" i="1"/>
  <c r="AF1953" i="1" s="1"/>
  <c r="B1953" i="1"/>
  <c r="A1953" i="1" s="1"/>
  <c r="AL1952" i="1"/>
  <c r="AK1952" i="1"/>
  <c r="AI1952" i="1"/>
  <c r="AG1952" i="1"/>
  <c r="AE1952" i="1"/>
  <c r="AB1952" i="1"/>
  <c r="V1952" i="1" s="1"/>
  <c r="P1952" i="1"/>
  <c r="I1952" i="1"/>
  <c r="H1952" i="1"/>
  <c r="AH1952" i="1" s="1"/>
  <c r="G1952" i="1"/>
  <c r="AF1952" i="1" s="1"/>
  <c r="C1952" i="1"/>
  <c r="B1952" i="1"/>
  <c r="A1952" i="1" s="1"/>
  <c r="AL1951" i="1"/>
  <c r="AK1951" i="1"/>
  <c r="AI1951" i="1"/>
  <c r="AG1951" i="1"/>
  <c r="AE1951" i="1"/>
  <c r="AB1951" i="1"/>
  <c r="AA1951" i="1" s="1"/>
  <c r="P1951" i="1"/>
  <c r="I1951" i="1"/>
  <c r="H1951" i="1"/>
  <c r="AH1951" i="1" s="1"/>
  <c r="G1951" i="1"/>
  <c r="AF1951" i="1" s="1"/>
  <c r="C1951" i="1"/>
  <c r="B1951" i="1"/>
  <c r="A1951" i="1" s="1"/>
  <c r="AL1950" i="1"/>
  <c r="AK1950" i="1"/>
  <c r="AI1950" i="1"/>
  <c r="AG1950" i="1"/>
  <c r="AE1950" i="1"/>
  <c r="AB1950" i="1"/>
  <c r="Y1950" i="1" s="1"/>
  <c r="P1950" i="1"/>
  <c r="I1950" i="1"/>
  <c r="H1950" i="1"/>
  <c r="AH1950" i="1" s="1"/>
  <c r="G1950" i="1"/>
  <c r="AF1950" i="1" s="1"/>
  <c r="B1950" i="1"/>
  <c r="C1950" i="1" s="1"/>
  <c r="AL1949" i="1"/>
  <c r="AK1949" i="1"/>
  <c r="AI1949" i="1"/>
  <c r="AG1949" i="1"/>
  <c r="AE1949" i="1"/>
  <c r="AB1949" i="1"/>
  <c r="Z1949" i="1" s="1"/>
  <c r="P1949" i="1"/>
  <c r="I1949" i="1"/>
  <c r="H1949" i="1"/>
  <c r="AH1949" i="1" s="1"/>
  <c r="G1949" i="1"/>
  <c r="AF1949" i="1" s="1"/>
  <c r="C1949" i="1"/>
  <c r="B1949" i="1"/>
  <c r="A1949" i="1" s="1"/>
  <c r="AL1948" i="1"/>
  <c r="AK1948" i="1"/>
  <c r="AI1948" i="1"/>
  <c r="AG1948" i="1"/>
  <c r="AE1948" i="1"/>
  <c r="AB1948" i="1"/>
  <c r="Z1948" i="1" s="1"/>
  <c r="P1948" i="1"/>
  <c r="I1948" i="1"/>
  <c r="H1948" i="1"/>
  <c r="AH1948" i="1" s="1"/>
  <c r="G1948" i="1"/>
  <c r="AF1948" i="1" s="1"/>
  <c r="C1948" i="1"/>
  <c r="B1948" i="1"/>
  <c r="A1948" i="1"/>
  <c r="AL1947" i="1"/>
  <c r="AK1947" i="1"/>
  <c r="AI1947" i="1"/>
  <c r="AG1947" i="1"/>
  <c r="AE1947" i="1"/>
  <c r="AB1947" i="1"/>
  <c r="J1947" i="1" s="1"/>
  <c r="P1947" i="1"/>
  <c r="I1947" i="1"/>
  <c r="H1947" i="1"/>
  <c r="AH1947" i="1" s="1"/>
  <c r="G1947" i="1"/>
  <c r="AF1947" i="1" s="1"/>
  <c r="B1947" i="1"/>
  <c r="AL1946" i="1"/>
  <c r="AK1946" i="1"/>
  <c r="AI1946" i="1"/>
  <c r="AG1946" i="1"/>
  <c r="AE1946" i="1"/>
  <c r="AB1946" i="1"/>
  <c r="Z1946" i="1" s="1"/>
  <c r="P1946" i="1"/>
  <c r="I1946" i="1"/>
  <c r="H1946" i="1"/>
  <c r="AH1946" i="1" s="1"/>
  <c r="G1946" i="1"/>
  <c r="AF1946" i="1" s="1"/>
  <c r="C1946" i="1"/>
  <c r="B1946" i="1"/>
  <c r="A1946" i="1"/>
  <c r="AL1945" i="1"/>
  <c r="AK1945" i="1"/>
  <c r="AI1945" i="1"/>
  <c r="AG1945" i="1"/>
  <c r="AE1945" i="1"/>
  <c r="AB1945" i="1"/>
  <c r="J1945" i="1" s="1"/>
  <c r="P1945" i="1"/>
  <c r="I1945" i="1"/>
  <c r="H1945" i="1"/>
  <c r="AH1945" i="1" s="1"/>
  <c r="G1945" i="1"/>
  <c r="AF1945" i="1" s="1"/>
  <c r="B1945" i="1"/>
  <c r="C1945" i="1" s="1"/>
  <c r="AL1944" i="1"/>
  <c r="AK1944" i="1"/>
  <c r="AI1944" i="1"/>
  <c r="AG1944" i="1"/>
  <c r="AE1944" i="1"/>
  <c r="AB1944" i="1"/>
  <c r="Z1944" i="1" s="1"/>
  <c r="P1944" i="1"/>
  <c r="I1944" i="1"/>
  <c r="H1944" i="1"/>
  <c r="AH1944" i="1" s="1"/>
  <c r="G1944" i="1"/>
  <c r="AF1944" i="1" s="1"/>
  <c r="B1944" i="1"/>
  <c r="C1944" i="1" s="1"/>
  <c r="AL1943" i="1"/>
  <c r="AK1943" i="1"/>
  <c r="AI1943" i="1"/>
  <c r="AG1943" i="1"/>
  <c r="AE1943" i="1"/>
  <c r="AB1943" i="1"/>
  <c r="AA1943" i="1" s="1"/>
  <c r="P1943" i="1"/>
  <c r="I1943" i="1"/>
  <c r="H1943" i="1"/>
  <c r="AH1943" i="1" s="1"/>
  <c r="G1943" i="1"/>
  <c r="AF1943" i="1" s="1"/>
  <c r="B1943" i="1"/>
  <c r="C1943" i="1" s="1"/>
  <c r="AL1942" i="1"/>
  <c r="AK1942" i="1"/>
  <c r="AI1942" i="1"/>
  <c r="AG1942" i="1"/>
  <c r="AE1942" i="1"/>
  <c r="AB1942" i="1"/>
  <c r="Z1942" i="1" s="1"/>
  <c r="P1942" i="1"/>
  <c r="I1942" i="1"/>
  <c r="H1942" i="1"/>
  <c r="AH1942" i="1" s="1"/>
  <c r="G1942" i="1"/>
  <c r="AF1942" i="1" s="1"/>
  <c r="C1942" i="1"/>
  <c r="B1942" i="1"/>
  <c r="A1942" i="1" s="1"/>
  <c r="AL1941" i="1"/>
  <c r="AK1941" i="1"/>
  <c r="AI1941" i="1"/>
  <c r="AG1941" i="1"/>
  <c r="AE1941" i="1"/>
  <c r="AB1941" i="1"/>
  <c r="Z1941" i="1" s="1"/>
  <c r="P1941" i="1"/>
  <c r="I1941" i="1"/>
  <c r="H1941" i="1"/>
  <c r="AH1941" i="1" s="1"/>
  <c r="G1941" i="1"/>
  <c r="AF1941" i="1" s="1"/>
  <c r="C1941" i="1"/>
  <c r="B1941" i="1"/>
  <c r="A1941" i="1" s="1"/>
  <c r="AL1940" i="1"/>
  <c r="AK1940" i="1"/>
  <c r="AI1940" i="1"/>
  <c r="AG1940" i="1"/>
  <c r="AE1940" i="1"/>
  <c r="AB1940" i="1"/>
  <c r="P1940" i="1"/>
  <c r="I1940" i="1"/>
  <c r="H1940" i="1"/>
  <c r="AH1940" i="1" s="1"/>
  <c r="G1940" i="1"/>
  <c r="AF1940" i="1" s="1"/>
  <c r="B1940" i="1"/>
  <c r="C1940" i="1" s="1"/>
  <c r="AL1939" i="1"/>
  <c r="AK1939" i="1"/>
  <c r="AI1939" i="1"/>
  <c r="AG1939" i="1"/>
  <c r="AE1939" i="1"/>
  <c r="AB1939" i="1"/>
  <c r="P1939" i="1"/>
  <c r="I1939" i="1"/>
  <c r="H1939" i="1"/>
  <c r="AH1939" i="1" s="1"/>
  <c r="G1939" i="1"/>
  <c r="AF1939" i="1" s="1"/>
  <c r="C1939" i="1"/>
  <c r="B1939" i="1"/>
  <c r="A1939" i="1"/>
  <c r="AL1938" i="1"/>
  <c r="AK1938" i="1"/>
  <c r="AI1938" i="1"/>
  <c r="AG1938" i="1"/>
  <c r="AE1938" i="1"/>
  <c r="AB1938" i="1"/>
  <c r="X1938" i="1" s="1"/>
  <c r="P1938" i="1"/>
  <c r="I1938" i="1"/>
  <c r="H1938" i="1"/>
  <c r="AH1938" i="1" s="1"/>
  <c r="G1938" i="1"/>
  <c r="AF1938" i="1" s="1"/>
  <c r="B1938" i="1"/>
  <c r="C1938" i="1" s="1"/>
  <c r="AL1937" i="1"/>
  <c r="AK1937" i="1"/>
  <c r="AI1937" i="1"/>
  <c r="AG1937" i="1"/>
  <c r="AE1937" i="1"/>
  <c r="AB1937" i="1"/>
  <c r="V1937" i="1" s="1"/>
  <c r="P1937" i="1"/>
  <c r="I1937" i="1"/>
  <c r="H1937" i="1"/>
  <c r="AH1937" i="1" s="1"/>
  <c r="G1937" i="1"/>
  <c r="AF1937" i="1" s="1"/>
  <c r="B1937" i="1"/>
  <c r="C1937" i="1" s="1"/>
  <c r="AL1936" i="1"/>
  <c r="AK1936" i="1"/>
  <c r="AI1936" i="1"/>
  <c r="AG1936" i="1"/>
  <c r="AE1936" i="1"/>
  <c r="AB1936" i="1"/>
  <c r="J1936" i="1" s="1"/>
  <c r="P1936" i="1"/>
  <c r="I1936" i="1"/>
  <c r="H1936" i="1"/>
  <c r="AH1936" i="1" s="1"/>
  <c r="G1936" i="1"/>
  <c r="AF1936" i="1" s="1"/>
  <c r="C1936" i="1"/>
  <c r="B1936" i="1"/>
  <c r="A1936" i="1"/>
  <c r="AL1935" i="1"/>
  <c r="AK1935" i="1"/>
  <c r="AI1935" i="1"/>
  <c r="AG1935" i="1"/>
  <c r="AE1935" i="1"/>
  <c r="AB1935" i="1"/>
  <c r="J1935" i="1" s="1"/>
  <c r="P1935" i="1"/>
  <c r="I1935" i="1"/>
  <c r="H1935" i="1"/>
  <c r="AH1935" i="1" s="1"/>
  <c r="G1935" i="1"/>
  <c r="AF1935" i="1" s="1"/>
  <c r="C1935" i="1"/>
  <c r="B1935" i="1"/>
  <c r="A1935" i="1" s="1"/>
  <c r="AL1934" i="1"/>
  <c r="AK1934" i="1"/>
  <c r="AI1934" i="1"/>
  <c r="AG1934" i="1"/>
  <c r="AE1934" i="1"/>
  <c r="AB1934" i="1"/>
  <c r="AA1934" i="1" s="1"/>
  <c r="P1934" i="1"/>
  <c r="I1934" i="1"/>
  <c r="H1934" i="1"/>
  <c r="AH1934" i="1" s="1"/>
  <c r="G1934" i="1"/>
  <c r="AF1934" i="1" s="1"/>
  <c r="C1934" i="1"/>
  <c r="B1934" i="1"/>
  <c r="A1934" i="1" s="1"/>
  <c r="AL1933" i="1"/>
  <c r="AK1933" i="1"/>
  <c r="AI1933" i="1"/>
  <c r="AG1933" i="1"/>
  <c r="AE1933" i="1"/>
  <c r="AB1933" i="1"/>
  <c r="AA1933" i="1" s="1"/>
  <c r="P1933" i="1"/>
  <c r="I1933" i="1"/>
  <c r="H1933" i="1"/>
  <c r="AH1933" i="1" s="1"/>
  <c r="G1933" i="1"/>
  <c r="AF1933" i="1" s="1"/>
  <c r="B1933" i="1"/>
  <c r="AL1932" i="1"/>
  <c r="AK1932" i="1"/>
  <c r="AI1932" i="1"/>
  <c r="AG1932" i="1"/>
  <c r="AE1932" i="1"/>
  <c r="AB1932" i="1"/>
  <c r="P1932" i="1"/>
  <c r="I1932" i="1"/>
  <c r="H1932" i="1"/>
  <c r="AH1932" i="1" s="1"/>
  <c r="G1932" i="1"/>
  <c r="AF1932" i="1" s="1"/>
  <c r="B1932" i="1"/>
  <c r="C1932" i="1" s="1"/>
  <c r="AL1931" i="1"/>
  <c r="AK1931" i="1"/>
  <c r="AI1931" i="1"/>
  <c r="AG1931" i="1"/>
  <c r="AE1931" i="1"/>
  <c r="AB1931" i="1"/>
  <c r="V1931" i="1" s="1"/>
  <c r="P1931" i="1"/>
  <c r="I1931" i="1"/>
  <c r="H1931" i="1"/>
  <c r="AH1931" i="1" s="1"/>
  <c r="G1931" i="1"/>
  <c r="AF1931" i="1" s="1"/>
  <c r="B1931" i="1"/>
  <c r="AL1930" i="1"/>
  <c r="AK1930" i="1"/>
  <c r="AI1930" i="1"/>
  <c r="AG1930" i="1"/>
  <c r="AE1930" i="1"/>
  <c r="AB1930" i="1"/>
  <c r="J1930" i="1" s="1"/>
  <c r="P1930" i="1"/>
  <c r="I1930" i="1"/>
  <c r="H1930" i="1"/>
  <c r="AH1930" i="1" s="1"/>
  <c r="G1930" i="1"/>
  <c r="AF1930" i="1" s="1"/>
  <c r="B1930" i="1"/>
  <c r="AL1929" i="1"/>
  <c r="AK1929" i="1"/>
  <c r="AI1929" i="1"/>
  <c r="AG1929" i="1"/>
  <c r="AE1929" i="1"/>
  <c r="AB1929" i="1"/>
  <c r="AA1929" i="1" s="1"/>
  <c r="P1929" i="1"/>
  <c r="I1929" i="1"/>
  <c r="H1929" i="1"/>
  <c r="AH1929" i="1" s="1"/>
  <c r="G1929" i="1"/>
  <c r="AF1929" i="1" s="1"/>
  <c r="B1929" i="1"/>
  <c r="C1929" i="1" s="1"/>
  <c r="AL1928" i="1"/>
  <c r="AK1928" i="1"/>
  <c r="AI1928" i="1"/>
  <c r="AG1928" i="1"/>
  <c r="AE1928" i="1"/>
  <c r="AB1928" i="1"/>
  <c r="P1928" i="1"/>
  <c r="I1928" i="1"/>
  <c r="H1928" i="1"/>
  <c r="AH1928" i="1" s="1"/>
  <c r="G1928" i="1"/>
  <c r="AF1928" i="1" s="1"/>
  <c r="B1928" i="1"/>
  <c r="AL1927" i="1"/>
  <c r="AK1927" i="1"/>
  <c r="AI1927" i="1"/>
  <c r="AG1927" i="1"/>
  <c r="AE1927" i="1"/>
  <c r="AB1927" i="1"/>
  <c r="AA1927" i="1" s="1"/>
  <c r="P1927" i="1"/>
  <c r="I1927" i="1"/>
  <c r="H1927" i="1"/>
  <c r="AH1927" i="1" s="1"/>
  <c r="G1927" i="1"/>
  <c r="AF1927" i="1" s="1"/>
  <c r="B1927" i="1"/>
  <c r="AL1926" i="1"/>
  <c r="AK1926" i="1"/>
  <c r="AI1926" i="1"/>
  <c r="AG1926" i="1"/>
  <c r="AE1926" i="1"/>
  <c r="AB1926" i="1"/>
  <c r="P1926" i="1"/>
  <c r="I1926" i="1"/>
  <c r="H1926" i="1"/>
  <c r="AH1926" i="1" s="1"/>
  <c r="G1926" i="1"/>
  <c r="AF1926" i="1" s="1"/>
  <c r="C1926" i="1"/>
  <c r="B1926" i="1"/>
  <c r="A1926" i="1"/>
  <c r="AL1925" i="1"/>
  <c r="AK1925" i="1"/>
  <c r="AI1925" i="1"/>
  <c r="AG1925" i="1"/>
  <c r="AE1925" i="1"/>
  <c r="AB1925" i="1"/>
  <c r="W1925" i="1" s="1"/>
  <c r="P1925" i="1"/>
  <c r="I1925" i="1"/>
  <c r="H1925" i="1"/>
  <c r="AH1925" i="1" s="1"/>
  <c r="G1925" i="1"/>
  <c r="AF1925" i="1" s="1"/>
  <c r="B1925" i="1"/>
  <c r="C1925" i="1" s="1"/>
  <c r="AL1924" i="1"/>
  <c r="AK1924" i="1"/>
  <c r="AI1924" i="1"/>
  <c r="AG1924" i="1"/>
  <c r="AE1924" i="1"/>
  <c r="AB1924" i="1"/>
  <c r="Y1924" i="1" s="1"/>
  <c r="P1924" i="1"/>
  <c r="I1924" i="1"/>
  <c r="H1924" i="1"/>
  <c r="AH1924" i="1" s="1"/>
  <c r="G1924" i="1"/>
  <c r="AF1924" i="1" s="1"/>
  <c r="B1924" i="1"/>
  <c r="C1924" i="1" s="1"/>
  <c r="AL1923" i="1"/>
  <c r="AK1923" i="1"/>
  <c r="AI1923" i="1"/>
  <c r="AG1923" i="1"/>
  <c r="AE1923" i="1"/>
  <c r="AB1923" i="1"/>
  <c r="AA1923" i="1" s="1"/>
  <c r="P1923" i="1"/>
  <c r="I1923" i="1"/>
  <c r="H1923" i="1"/>
  <c r="AH1923" i="1" s="1"/>
  <c r="G1923" i="1"/>
  <c r="AF1923" i="1" s="1"/>
  <c r="B1923" i="1"/>
  <c r="AL1922" i="1"/>
  <c r="AK1922" i="1"/>
  <c r="AI1922" i="1"/>
  <c r="AG1922" i="1"/>
  <c r="AE1922" i="1"/>
  <c r="AB1922" i="1"/>
  <c r="Y1922" i="1" s="1"/>
  <c r="P1922" i="1"/>
  <c r="I1922" i="1"/>
  <c r="H1922" i="1"/>
  <c r="AH1922" i="1" s="1"/>
  <c r="G1922" i="1"/>
  <c r="AF1922" i="1" s="1"/>
  <c r="C1922" i="1"/>
  <c r="B1922" i="1"/>
  <c r="A1922" i="1"/>
  <c r="AL1921" i="1"/>
  <c r="AK1921" i="1"/>
  <c r="AI1921" i="1"/>
  <c r="AG1921" i="1"/>
  <c r="AE1921" i="1"/>
  <c r="AB1921" i="1"/>
  <c r="AA1921" i="1" s="1"/>
  <c r="P1921" i="1"/>
  <c r="I1921" i="1"/>
  <c r="H1921" i="1"/>
  <c r="AH1921" i="1" s="1"/>
  <c r="G1921" i="1"/>
  <c r="AF1921" i="1" s="1"/>
  <c r="B1921" i="1"/>
  <c r="A1921" i="1" s="1"/>
  <c r="AL1920" i="1"/>
  <c r="AK1920" i="1"/>
  <c r="AI1920" i="1"/>
  <c r="AG1920" i="1"/>
  <c r="AE1920" i="1"/>
  <c r="AB1920" i="1"/>
  <c r="Y1920" i="1" s="1"/>
  <c r="P1920" i="1"/>
  <c r="I1920" i="1"/>
  <c r="H1920" i="1"/>
  <c r="AH1920" i="1" s="1"/>
  <c r="G1920" i="1"/>
  <c r="AF1920" i="1" s="1"/>
  <c r="B1920" i="1"/>
  <c r="C1920" i="1" s="1"/>
  <c r="AL1919" i="1"/>
  <c r="AK1919" i="1"/>
  <c r="AI1919" i="1"/>
  <c r="AG1919" i="1"/>
  <c r="AE1919" i="1"/>
  <c r="AB1919" i="1"/>
  <c r="AA1919" i="1" s="1"/>
  <c r="P1919" i="1"/>
  <c r="I1919" i="1"/>
  <c r="H1919" i="1"/>
  <c r="AH1919" i="1" s="1"/>
  <c r="G1919" i="1"/>
  <c r="AF1919" i="1" s="1"/>
  <c r="B1919" i="1"/>
  <c r="AL1918" i="1"/>
  <c r="AK1918" i="1"/>
  <c r="AI1918" i="1"/>
  <c r="AG1918" i="1"/>
  <c r="AE1918" i="1"/>
  <c r="AB1918" i="1"/>
  <c r="X1918" i="1" s="1"/>
  <c r="P1918" i="1"/>
  <c r="I1918" i="1"/>
  <c r="H1918" i="1"/>
  <c r="AH1918" i="1" s="1"/>
  <c r="G1918" i="1"/>
  <c r="AF1918" i="1" s="1"/>
  <c r="C1918" i="1"/>
  <c r="B1918" i="1"/>
  <c r="A1918" i="1"/>
  <c r="AL1917" i="1"/>
  <c r="AK1917" i="1"/>
  <c r="AI1917" i="1"/>
  <c r="AG1917" i="1"/>
  <c r="AE1917" i="1"/>
  <c r="AB1917" i="1"/>
  <c r="Z1917" i="1" s="1"/>
  <c r="P1917" i="1"/>
  <c r="I1917" i="1"/>
  <c r="H1917" i="1"/>
  <c r="AH1917" i="1" s="1"/>
  <c r="G1917" i="1"/>
  <c r="AF1917" i="1" s="1"/>
  <c r="B1917" i="1"/>
  <c r="A1917" i="1" s="1"/>
  <c r="AL1916" i="1"/>
  <c r="AK1916" i="1"/>
  <c r="AI1916" i="1"/>
  <c r="AG1916" i="1"/>
  <c r="AE1916" i="1"/>
  <c r="AB1916" i="1"/>
  <c r="J1916" i="1" s="1"/>
  <c r="P1916" i="1"/>
  <c r="I1916" i="1"/>
  <c r="H1916" i="1"/>
  <c r="AH1916" i="1" s="1"/>
  <c r="G1916" i="1"/>
  <c r="AF1916" i="1" s="1"/>
  <c r="B1916" i="1"/>
  <c r="C1916" i="1" s="1"/>
  <c r="AL1915" i="1"/>
  <c r="AK1915" i="1"/>
  <c r="AI1915" i="1"/>
  <c r="AG1915" i="1"/>
  <c r="AE1915" i="1"/>
  <c r="AB1915" i="1"/>
  <c r="AA1915" i="1" s="1"/>
  <c r="P1915" i="1"/>
  <c r="I1915" i="1"/>
  <c r="H1915" i="1"/>
  <c r="AH1915" i="1" s="1"/>
  <c r="G1915" i="1"/>
  <c r="AF1915" i="1" s="1"/>
  <c r="C1915" i="1"/>
  <c r="B1915" i="1"/>
  <c r="A1915" i="1" s="1"/>
  <c r="AL1914" i="1"/>
  <c r="AK1914" i="1"/>
  <c r="AI1914" i="1"/>
  <c r="AG1914" i="1"/>
  <c r="AE1914" i="1"/>
  <c r="AB1914" i="1"/>
  <c r="W1914" i="1" s="1"/>
  <c r="P1914" i="1"/>
  <c r="I1914" i="1"/>
  <c r="H1914" i="1"/>
  <c r="AH1914" i="1" s="1"/>
  <c r="G1914" i="1"/>
  <c r="AF1914" i="1" s="1"/>
  <c r="C1914" i="1"/>
  <c r="B1914" i="1"/>
  <c r="A1914" i="1" s="1"/>
  <c r="AL1913" i="1"/>
  <c r="AK1913" i="1"/>
  <c r="AI1913" i="1"/>
  <c r="AG1913" i="1"/>
  <c r="AE1913" i="1"/>
  <c r="AB1913" i="1"/>
  <c r="P1913" i="1"/>
  <c r="I1913" i="1"/>
  <c r="H1913" i="1"/>
  <c r="AH1913" i="1" s="1"/>
  <c r="G1913" i="1"/>
  <c r="AF1913" i="1" s="1"/>
  <c r="B1913" i="1"/>
  <c r="A1913" i="1" s="1"/>
  <c r="AL1912" i="1"/>
  <c r="AK1912" i="1"/>
  <c r="AI1912" i="1"/>
  <c r="AG1912" i="1"/>
  <c r="AE1912" i="1"/>
  <c r="AB1912" i="1"/>
  <c r="AA1912" i="1" s="1"/>
  <c r="P1912" i="1"/>
  <c r="I1912" i="1"/>
  <c r="H1912" i="1"/>
  <c r="AH1912" i="1" s="1"/>
  <c r="G1912" i="1"/>
  <c r="AF1912" i="1" s="1"/>
  <c r="B1912" i="1"/>
  <c r="C1912" i="1" s="1"/>
  <c r="AL1911" i="1"/>
  <c r="AK1911" i="1"/>
  <c r="AI1911" i="1"/>
  <c r="AG1911" i="1"/>
  <c r="AE1911" i="1"/>
  <c r="AB1911" i="1"/>
  <c r="P1911" i="1"/>
  <c r="I1911" i="1"/>
  <c r="H1911" i="1"/>
  <c r="AH1911" i="1" s="1"/>
  <c r="G1911" i="1"/>
  <c r="AF1911" i="1" s="1"/>
  <c r="B1911" i="1"/>
  <c r="AL1910" i="1"/>
  <c r="AK1910" i="1"/>
  <c r="AI1910" i="1"/>
  <c r="AG1910" i="1"/>
  <c r="AE1910" i="1"/>
  <c r="AB1910" i="1"/>
  <c r="W1910" i="1" s="1"/>
  <c r="P1910" i="1"/>
  <c r="I1910" i="1"/>
  <c r="H1910" i="1"/>
  <c r="AH1910" i="1" s="1"/>
  <c r="G1910" i="1"/>
  <c r="AF1910" i="1" s="1"/>
  <c r="C1910" i="1"/>
  <c r="B1910" i="1"/>
  <c r="A1910" i="1"/>
  <c r="AL1909" i="1"/>
  <c r="AK1909" i="1"/>
  <c r="AI1909" i="1"/>
  <c r="AG1909" i="1"/>
  <c r="AE1909" i="1"/>
  <c r="AB1909" i="1"/>
  <c r="AA1909" i="1" s="1"/>
  <c r="P1909" i="1"/>
  <c r="I1909" i="1"/>
  <c r="H1909" i="1"/>
  <c r="AH1909" i="1" s="1"/>
  <c r="G1909" i="1"/>
  <c r="AF1909" i="1" s="1"/>
  <c r="B1909" i="1"/>
  <c r="C1909" i="1" s="1"/>
  <c r="AL1908" i="1"/>
  <c r="AK1908" i="1"/>
  <c r="AI1908" i="1"/>
  <c r="AG1908" i="1"/>
  <c r="AE1908" i="1"/>
  <c r="AB1908" i="1"/>
  <c r="AA1908" i="1" s="1"/>
  <c r="P1908" i="1"/>
  <c r="I1908" i="1"/>
  <c r="H1908" i="1"/>
  <c r="AH1908" i="1" s="1"/>
  <c r="G1908" i="1"/>
  <c r="AF1908" i="1" s="1"/>
  <c r="B1908" i="1"/>
  <c r="C1908" i="1" s="1"/>
  <c r="AL1907" i="1"/>
  <c r="AK1907" i="1"/>
  <c r="AI1907" i="1"/>
  <c r="AG1907" i="1"/>
  <c r="AE1907" i="1"/>
  <c r="AB1907" i="1"/>
  <c r="Y1907" i="1" s="1"/>
  <c r="P1907" i="1"/>
  <c r="I1907" i="1"/>
  <c r="H1907" i="1"/>
  <c r="AH1907" i="1" s="1"/>
  <c r="G1907" i="1"/>
  <c r="AF1907" i="1" s="1"/>
  <c r="C1907" i="1"/>
  <c r="B1907" i="1"/>
  <c r="A1907" i="1" s="1"/>
  <c r="AL1906" i="1"/>
  <c r="AK1906" i="1"/>
  <c r="AI1906" i="1"/>
  <c r="AG1906" i="1"/>
  <c r="AE1906" i="1"/>
  <c r="AB1906" i="1"/>
  <c r="P1906" i="1"/>
  <c r="I1906" i="1"/>
  <c r="H1906" i="1"/>
  <c r="AH1906" i="1" s="1"/>
  <c r="G1906" i="1"/>
  <c r="AF1906" i="1" s="1"/>
  <c r="C1906" i="1"/>
  <c r="B1906" i="1"/>
  <c r="A1906" i="1" s="1"/>
  <c r="AL1905" i="1"/>
  <c r="AK1905" i="1"/>
  <c r="AI1905" i="1"/>
  <c r="AG1905" i="1"/>
  <c r="AE1905" i="1"/>
  <c r="AB1905" i="1"/>
  <c r="V1905" i="1" s="1"/>
  <c r="P1905" i="1"/>
  <c r="I1905" i="1"/>
  <c r="H1905" i="1"/>
  <c r="AH1905" i="1" s="1"/>
  <c r="G1905" i="1"/>
  <c r="AF1905" i="1" s="1"/>
  <c r="C1905" i="1"/>
  <c r="B1905" i="1"/>
  <c r="A1905" i="1"/>
  <c r="AL1904" i="1"/>
  <c r="AK1904" i="1"/>
  <c r="AI1904" i="1"/>
  <c r="AG1904" i="1"/>
  <c r="AE1904" i="1"/>
  <c r="AB1904" i="1"/>
  <c r="AA1904" i="1" s="1"/>
  <c r="P1904" i="1"/>
  <c r="I1904" i="1"/>
  <c r="H1904" i="1"/>
  <c r="AH1904" i="1" s="1"/>
  <c r="G1904" i="1"/>
  <c r="AF1904" i="1" s="1"/>
  <c r="C1904" i="1"/>
  <c r="B1904" i="1"/>
  <c r="A1904" i="1"/>
  <c r="AL1903" i="1"/>
  <c r="AK1903" i="1"/>
  <c r="AI1903" i="1"/>
  <c r="AG1903" i="1"/>
  <c r="AE1903" i="1"/>
  <c r="AB1903" i="1"/>
  <c r="Y1903" i="1" s="1"/>
  <c r="P1903" i="1"/>
  <c r="I1903" i="1"/>
  <c r="H1903" i="1"/>
  <c r="AH1903" i="1" s="1"/>
  <c r="G1903" i="1"/>
  <c r="AF1903" i="1" s="1"/>
  <c r="C1903" i="1"/>
  <c r="B1903" i="1"/>
  <c r="A1903" i="1"/>
  <c r="AL1902" i="1"/>
  <c r="AK1902" i="1"/>
  <c r="AI1902" i="1"/>
  <c r="AG1902" i="1"/>
  <c r="AE1902" i="1"/>
  <c r="AB1902" i="1"/>
  <c r="W1902" i="1" s="1"/>
  <c r="P1902" i="1"/>
  <c r="I1902" i="1"/>
  <c r="H1902" i="1"/>
  <c r="AH1902" i="1" s="1"/>
  <c r="G1902" i="1"/>
  <c r="AF1902" i="1" s="1"/>
  <c r="C1902" i="1"/>
  <c r="B1902" i="1"/>
  <c r="A1902" i="1"/>
  <c r="AL1901" i="1"/>
  <c r="AK1901" i="1"/>
  <c r="AI1901" i="1"/>
  <c r="AG1901" i="1"/>
  <c r="AE1901" i="1"/>
  <c r="AB1901" i="1"/>
  <c r="X1901" i="1" s="1"/>
  <c r="P1901" i="1"/>
  <c r="I1901" i="1"/>
  <c r="H1901" i="1"/>
  <c r="AH1901" i="1" s="1"/>
  <c r="G1901" i="1"/>
  <c r="AF1901" i="1" s="1"/>
  <c r="C1901" i="1"/>
  <c r="B1901" i="1"/>
  <c r="A1901" i="1" s="1"/>
  <c r="AL1900" i="1"/>
  <c r="AK1900" i="1"/>
  <c r="AI1900" i="1"/>
  <c r="AG1900" i="1"/>
  <c r="AE1900" i="1"/>
  <c r="AB1900" i="1"/>
  <c r="P1900" i="1"/>
  <c r="I1900" i="1"/>
  <c r="H1900" i="1"/>
  <c r="AH1900" i="1" s="1"/>
  <c r="G1900" i="1"/>
  <c r="AF1900" i="1" s="1"/>
  <c r="C1900" i="1"/>
  <c r="B1900" i="1"/>
  <c r="A1900" i="1" s="1"/>
  <c r="AL1899" i="1"/>
  <c r="AK1899" i="1"/>
  <c r="AI1899" i="1"/>
  <c r="AG1899" i="1"/>
  <c r="AE1899" i="1"/>
  <c r="AB1899" i="1"/>
  <c r="Y1899" i="1" s="1"/>
  <c r="P1899" i="1"/>
  <c r="I1899" i="1"/>
  <c r="H1899" i="1"/>
  <c r="AH1899" i="1" s="1"/>
  <c r="G1899" i="1"/>
  <c r="AF1899" i="1" s="1"/>
  <c r="C1899" i="1"/>
  <c r="B1899" i="1"/>
  <c r="A1899" i="1" s="1"/>
  <c r="AL1898" i="1"/>
  <c r="AK1898" i="1"/>
  <c r="AI1898" i="1"/>
  <c r="AG1898" i="1"/>
  <c r="AE1898" i="1"/>
  <c r="AB1898" i="1"/>
  <c r="P1898" i="1"/>
  <c r="I1898" i="1"/>
  <c r="H1898" i="1"/>
  <c r="AH1898" i="1" s="1"/>
  <c r="G1898" i="1"/>
  <c r="AF1898" i="1" s="1"/>
  <c r="B1898" i="1"/>
  <c r="AL1897" i="1"/>
  <c r="AK1897" i="1"/>
  <c r="AI1897" i="1"/>
  <c r="AG1897" i="1"/>
  <c r="AE1897" i="1"/>
  <c r="AB1897" i="1"/>
  <c r="X1897" i="1" s="1"/>
  <c r="P1897" i="1"/>
  <c r="I1897" i="1"/>
  <c r="H1897" i="1"/>
  <c r="AH1897" i="1" s="1"/>
  <c r="G1897" i="1"/>
  <c r="AF1897" i="1" s="1"/>
  <c r="B1897" i="1"/>
  <c r="C1897" i="1" s="1"/>
  <c r="AL1896" i="1"/>
  <c r="AK1896" i="1"/>
  <c r="AI1896" i="1"/>
  <c r="AG1896" i="1"/>
  <c r="AE1896" i="1"/>
  <c r="AB1896" i="1"/>
  <c r="AA1896" i="1" s="1"/>
  <c r="P1896" i="1"/>
  <c r="I1896" i="1"/>
  <c r="H1896" i="1"/>
  <c r="AH1896" i="1" s="1"/>
  <c r="G1896" i="1"/>
  <c r="AF1896" i="1" s="1"/>
  <c r="C1896" i="1"/>
  <c r="B1896" i="1"/>
  <c r="A1896" i="1" s="1"/>
  <c r="AL1895" i="1"/>
  <c r="AK1895" i="1"/>
  <c r="AI1895" i="1"/>
  <c r="AG1895" i="1"/>
  <c r="AE1895" i="1"/>
  <c r="AB1895" i="1"/>
  <c r="P1895" i="1"/>
  <c r="I1895" i="1"/>
  <c r="H1895" i="1"/>
  <c r="AH1895" i="1" s="1"/>
  <c r="G1895" i="1"/>
  <c r="AF1895" i="1" s="1"/>
  <c r="C1895" i="1"/>
  <c r="B1895" i="1"/>
  <c r="A1895" i="1" s="1"/>
  <c r="AL1894" i="1"/>
  <c r="AK1894" i="1"/>
  <c r="AI1894" i="1"/>
  <c r="AG1894" i="1"/>
  <c r="AE1894" i="1"/>
  <c r="AB1894" i="1"/>
  <c r="W1894" i="1" s="1"/>
  <c r="P1894" i="1"/>
  <c r="I1894" i="1"/>
  <c r="H1894" i="1"/>
  <c r="AH1894" i="1" s="1"/>
  <c r="G1894" i="1"/>
  <c r="AF1894" i="1" s="1"/>
  <c r="B1894" i="1"/>
  <c r="AL1893" i="1"/>
  <c r="AK1893" i="1"/>
  <c r="AI1893" i="1"/>
  <c r="AG1893" i="1"/>
  <c r="AE1893" i="1"/>
  <c r="AB1893" i="1"/>
  <c r="X1893" i="1" s="1"/>
  <c r="P1893" i="1"/>
  <c r="I1893" i="1"/>
  <c r="H1893" i="1"/>
  <c r="AH1893" i="1" s="1"/>
  <c r="G1893" i="1"/>
  <c r="AF1893" i="1" s="1"/>
  <c r="B1893" i="1"/>
  <c r="C1893" i="1" s="1"/>
  <c r="AL1892" i="1"/>
  <c r="AK1892" i="1"/>
  <c r="AI1892" i="1"/>
  <c r="AG1892" i="1"/>
  <c r="AE1892" i="1"/>
  <c r="AB1892" i="1"/>
  <c r="W1892" i="1" s="1"/>
  <c r="P1892" i="1"/>
  <c r="I1892" i="1"/>
  <c r="H1892" i="1"/>
  <c r="AH1892" i="1" s="1"/>
  <c r="G1892" i="1"/>
  <c r="AF1892" i="1" s="1"/>
  <c r="C1892" i="1"/>
  <c r="B1892" i="1"/>
  <c r="A1892" i="1" s="1"/>
  <c r="AL1891" i="1"/>
  <c r="AK1891" i="1"/>
  <c r="AI1891" i="1"/>
  <c r="AG1891" i="1"/>
  <c r="AE1891" i="1"/>
  <c r="AB1891" i="1"/>
  <c r="Y1891" i="1" s="1"/>
  <c r="P1891" i="1"/>
  <c r="I1891" i="1"/>
  <c r="H1891" i="1"/>
  <c r="AH1891" i="1" s="1"/>
  <c r="G1891" i="1"/>
  <c r="AF1891" i="1" s="1"/>
  <c r="B1891" i="1"/>
  <c r="C1891" i="1" s="1"/>
  <c r="AL1890" i="1"/>
  <c r="AK1890" i="1"/>
  <c r="AI1890" i="1"/>
  <c r="AG1890" i="1"/>
  <c r="AE1890" i="1"/>
  <c r="AB1890" i="1"/>
  <c r="W1890" i="1" s="1"/>
  <c r="P1890" i="1"/>
  <c r="I1890" i="1"/>
  <c r="H1890" i="1"/>
  <c r="AH1890" i="1" s="1"/>
  <c r="G1890" i="1"/>
  <c r="AF1890" i="1" s="1"/>
  <c r="B1890" i="1"/>
  <c r="C1890" i="1" s="1"/>
  <c r="AL1889" i="1"/>
  <c r="AK1889" i="1"/>
  <c r="AI1889" i="1"/>
  <c r="AG1889" i="1"/>
  <c r="AE1889" i="1"/>
  <c r="AB1889" i="1"/>
  <c r="P1889" i="1"/>
  <c r="I1889" i="1"/>
  <c r="H1889" i="1"/>
  <c r="AH1889" i="1" s="1"/>
  <c r="G1889" i="1"/>
  <c r="AF1889" i="1" s="1"/>
  <c r="C1889" i="1"/>
  <c r="B1889" i="1"/>
  <c r="A1889" i="1" s="1"/>
  <c r="AL1888" i="1"/>
  <c r="AK1888" i="1"/>
  <c r="AI1888" i="1"/>
  <c r="AG1888" i="1"/>
  <c r="AE1888" i="1"/>
  <c r="AB1888" i="1"/>
  <c r="J1888" i="1" s="1"/>
  <c r="P1888" i="1"/>
  <c r="I1888" i="1"/>
  <c r="H1888" i="1"/>
  <c r="AH1888" i="1" s="1"/>
  <c r="G1888" i="1"/>
  <c r="AF1888" i="1" s="1"/>
  <c r="B1888" i="1"/>
  <c r="C1888" i="1" s="1"/>
  <c r="AL1887" i="1"/>
  <c r="AK1887" i="1"/>
  <c r="AI1887" i="1"/>
  <c r="AG1887" i="1"/>
  <c r="AE1887" i="1"/>
  <c r="AB1887" i="1"/>
  <c r="P1887" i="1"/>
  <c r="I1887" i="1"/>
  <c r="H1887" i="1"/>
  <c r="AH1887" i="1" s="1"/>
  <c r="G1887" i="1"/>
  <c r="AF1887" i="1" s="1"/>
  <c r="B1887" i="1"/>
  <c r="A1887" i="1" s="1"/>
  <c r="AL1886" i="1"/>
  <c r="AK1886" i="1"/>
  <c r="AI1886" i="1"/>
  <c r="AG1886" i="1"/>
  <c r="AE1886" i="1"/>
  <c r="AB1886" i="1"/>
  <c r="V1886" i="1" s="1"/>
  <c r="P1886" i="1"/>
  <c r="I1886" i="1"/>
  <c r="H1886" i="1"/>
  <c r="AH1886" i="1" s="1"/>
  <c r="G1886" i="1"/>
  <c r="AF1886" i="1" s="1"/>
  <c r="C1886" i="1"/>
  <c r="B1886" i="1"/>
  <c r="A1886" i="1"/>
  <c r="AL1885" i="1"/>
  <c r="AK1885" i="1"/>
  <c r="AI1885" i="1"/>
  <c r="AG1885" i="1"/>
  <c r="AE1885" i="1"/>
  <c r="AB1885" i="1"/>
  <c r="V1885" i="1" s="1"/>
  <c r="P1885" i="1"/>
  <c r="I1885" i="1"/>
  <c r="H1885" i="1"/>
  <c r="AH1885" i="1" s="1"/>
  <c r="G1885" i="1"/>
  <c r="AF1885" i="1" s="1"/>
  <c r="B1885" i="1"/>
  <c r="C1885" i="1" s="1"/>
  <c r="AL1884" i="1"/>
  <c r="AK1884" i="1"/>
  <c r="AI1884" i="1"/>
  <c r="AG1884" i="1"/>
  <c r="AE1884" i="1"/>
  <c r="AB1884" i="1"/>
  <c r="AA1884" i="1" s="1"/>
  <c r="Z1884" i="1"/>
  <c r="P1884" i="1"/>
  <c r="I1884" i="1"/>
  <c r="H1884" i="1"/>
  <c r="AH1884" i="1" s="1"/>
  <c r="G1884" i="1"/>
  <c r="AF1884" i="1" s="1"/>
  <c r="B1884" i="1"/>
  <c r="A1884" i="1" s="1"/>
  <c r="AL1883" i="1"/>
  <c r="AK1883" i="1"/>
  <c r="AI1883" i="1"/>
  <c r="AG1883" i="1"/>
  <c r="AE1883" i="1"/>
  <c r="AB1883" i="1"/>
  <c r="J1883" i="1" s="1"/>
  <c r="P1883" i="1"/>
  <c r="I1883" i="1"/>
  <c r="H1883" i="1"/>
  <c r="AH1883" i="1" s="1"/>
  <c r="G1883" i="1"/>
  <c r="AF1883" i="1" s="1"/>
  <c r="B1883" i="1"/>
  <c r="C1883" i="1" s="1"/>
  <c r="AL1882" i="1"/>
  <c r="AK1882" i="1"/>
  <c r="AI1882" i="1"/>
  <c r="AG1882" i="1"/>
  <c r="AE1882" i="1"/>
  <c r="AB1882" i="1"/>
  <c r="V1882" i="1" s="1"/>
  <c r="P1882" i="1"/>
  <c r="I1882" i="1"/>
  <c r="H1882" i="1"/>
  <c r="AH1882" i="1" s="1"/>
  <c r="G1882" i="1"/>
  <c r="AF1882" i="1" s="1"/>
  <c r="C1882" i="1"/>
  <c r="B1882" i="1"/>
  <c r="A1882" i="1"/>
  <c r="AL1881" i="1"/>
  <c r="AK1881" i="1"/>
  <c r="AI1881" i="1"/>
  <c r="AG1881" i="1"/>
  <c r="AE1881" i="1"/>
  <c r="AB1881" i="1"/>
  <c r="P1881" i="1"/>
  <c r="I1881" i="1"/>
  <c r="H1881" i="1"/>
  <c r="AH1881" i="1" s="1"/>
  <c r="G1881" i="1"/>
  <c r="AF1881" i="1" s="1"/>
  <c r="B1881" i="1"/>
  <c r="A1881" i="1" s="1"/>
  <c r="AL1880" i="1"/>
  <c r="AK1880" i="1"/>
  <c r="AI1880" i="1"/>
  <c r="AG1880" i="1"/>
  <c r="AE1880" i="1"/>
  <c r="AB1880" i="1"/>
  <c r="AA1880" i="1" s="1"/>
  <c r="P1880" i="1"/>
  <c r="I1880" i="1"/>
  <c r="H1880" i="1"/>
  <c r="AH1880" i="1" s="1"/>
  <c r="G1880" i="1"/>
  <c r="AF1880" i="1" s="1"/>
  <c r="B1880" i="1"/>
  <c r="C1880" i="1" s="1"/>
  <c r="AL1879" i="1"/>
  <c r="AK1879" i="1"/>
  <c r="AI1879" i="1"/>
  <c r="AG1879" i="1"/>
  <c r="AE1879" i="1"/>
  <c r="AB1879" i="1"/>
  <c r="Y1879" i="1" s="1"/>
  <c r="P1879" i="1"/>
  <c r="I1879" i="1"/>
  <c r="H1879" i="1"/>
  <c r="AH1879" i="1" s="1"/>
  <c r="G1879" i="1"/>
  <c r="AF1879" i="1" s="1"/>
  <c r="C1879" i="1"/>
  <c r="B1879" i="1"/>
  <c r="A1879" i="1" s="1"/>
  <c r="AL1878" i="1"/>
  <c r="AK1878" i="1"/>
  <c r="AI1878" i="1"/>
  <c r="AG1878" i="1"/>
  <c r="AE1878" i="1"/>
  <c r="AB1878" i="1"/>
  <c r="W1878" i="1" s="1"/>
  <c r="P1878" i="1"/>
  <c r="I1878" i="1"/>
  <c r="H1878" i="1"/>
  <c r="AH1878" i="1" s="1"/>
  <c r="G1878" i="1"/>
  <c r="AF1878" i="1" s="1"/>
  <c r="C1878" i="1"/>
  <c r="B1878" i="1"/>
  <c r="A1878" i="1" s="1"/>
  <c r="AL1877" i="1"/>
  <c r="AK1877" i="1"/>
  <c r="AI1877" i="1"/>
  <c r="AG1877" i="1"/>
  <c r="AE1877" i="1"/>
  <c r="AB1877" i="1"/>
  <c r="W1877" i="1" s="1"/>
  <c r="P1877" i="1"/>
  <c r="I1877" i="1"/>
  <c r="H1877" i="1"/>
  <c r="AH1877" i="1" s="1"/>
  <c r="G1877" i="1"/>
  <c r="AF1877" i="1" s="1"/>
  <c r="B1877" i="1"/>
  <c r="C1877" i="1" s="1"/>
  <c r="AL1876" i="1"/>
  <c r="AK1876" i="1"/>
  <c r="AI1876" i="1"/>
  <c r="AG1876" i="1"/>
  <c r="AE1876" i="1"/>
  <c r="AB1876" i="1"/>
  <c r="AA1876" i="1" s="1"/>
  <c r="P1876" i="1"/>
  <c r="I1876" i="1"/>
  <c r="H1876" i="1"/>
  <c r="AH1876" i="1" s="1"/>
  <c r="G1876" i="1"/>
  <c r="AF1876" i="1" s="1"/>
  <c r="B1876" i="1"/>
  <c r="AL1875" i="1"/>
  <c r="AK1875" i="1"/>
  <c r="AI1875" i="1"/>
  <c r="AG1875" i="1"/>
  <c r="AE1875" i="1"/>
  <c r="AB1875" i="1"/>
  <c r="Y1875" i="1" s="1"/>
  <c r="P1875" i="1"/>
  <c r="I1875" i="1"/>
  <c r="H1875" i="1"/>
  <c r="AH1875" i="1" s="1"/>
  <c r="G1875" i="1"/>
  <c r="AF1875" i="1" s="1"/>
  <c r="B1875" i="1"/>
  <c r="C1875" i="1" s="1"/>
  <c r="AL1874" i="1"/>
  <c r="AK1874" i="1"/>
  <c r="AI1874" i="1"/>
  <c r="AG1874" i="1"/>
  <c r="AE1874" i="1"/>
  <c r="AB1874" i="1"/>
  <c r="P1874" i="1"/>
  <c r="I1874" i="1"/>
  <c r="H1874" i="1"/>
  <c r="AH1874" i="1" s="1"/>
  <c r="G1874" i="1"/>
  <c r="AF1874" i="1" s="1"/>
  <c r="B1874" i="1"/>
  <c r="AL1873" i="1"/>
  <c r="AK1873" i="1"/>
  <c r="AI1873" i="1"/>
  <c r="AG1873" i="1"/>
  <c r="AE1873" i="1"/>
  <c r="AB1873" i="1"/>
  <c r="P1873" i="1"/>
  <c r="I1873" i="1"/>
  <c r="H1873" i="1"/>
  <c r="AH1873" i="1" s="1"/>
  <c r="G1873" i="1"/>
  <c r="AF1873" i="1" s="1"/>
  <c r="C1873" i="1"/>
  <c r="B1873" i="1"/>
  <c r="A1873" i="1"/>
  <c r="AL1872" i="1"/>
  <c r="AK1872" i="1"/>
  <c r="AI1872" i="1"/>
  <c r="AG1872" i="1"/>
  <c r="AE1872" i="1"/>
  <c r="AB1872" i="1"/>
  <c r="AA1872" i="1" s="1"/>
  <c r="P1872" i="1"/>
  <c r="I1872" i="1"/>
  <c r="H1872" i="1"/>
  <c r="AH1872" i="1" s="1"/>
  <c r="G1872" i="1"/>
  <c r="AF1872" i="1" s="1"/>
  <c r="C1872" i="1"/>
  <c r="B1872" i="1"/>
  <c r="A1872" i="1" s="1"/>
  <c r="AL1871" i="1"/>
  <c r="AK1871" i="1"/>
  <c r="AI1871" i="1"/>
  <c r="AG1871" i="1"/>
  <c r="AE1871" i="1"/>
  <c r="AB1871" i="1"/>
  <c r="J1871" i="1" s="1"/>
  <c r="P1871" i="1"/>
  <c r="I1871" i="1"/>
  <c r="H1871" i="1"/>
  <c r="AH1871" i="1" s="1"/>
  <c r="G1871" i="1"/>
  <c r="AF1871" i="1" s="1"/>
  <c r="B1871" i="1"/>
  <c r="C1871" i="1" s="1"/>
  <c r="AL1870" i="1"/>
  <c r="AK1870" i="1"/>
  <c r="AI1870" i="1"/>
  <c r="AG1870" i="1"/>
  <c r="AE1870" i="1"/>
  <c r="AB1870" i="1"/>
  <c r="P1870" i="1"/>
  <c r="I1870" i="1"/>
  <c r="H1870" i="1"/>
  <c r="AH1870" i="1" s="1"/>
  <c r="G1870" i="1"/>
  <c r="AF1870" i="1" s="1"/>
  <c r="B1870" i="1"/>
  <c r="C1870" i="1" s="1"/>
  <c r="AL1869" i="1"/>
  <c r="AK1869" i="1"/>
  <c r="AI1869" i="1"/>
  <c r="AG1869" i="1"/>
  <c r="AE1869" i="1"/>
  <c r="AB1869" i="1"/>
  <c r="P1869" i="1"/>
  <c r="I1869" i="1"/>
  <c r="H1869" i="1"/>
  <c r="AH1869" i="1" s="1"/>
  <c r="G1869" i="1"/>
  <c r="AF1869" i="1" s="1"/>
  <c r="C1869" i="1"/>
  <c r="B1869" i="1"/>
  <c r="A1869" i="1" s="1"/>
  <c r="AL1868" i="1"/>
  <c r="AK1868" i="1"/>
  <c r="AI1868" i="1"/>
  <c r="AG1868" i="1"/>
  <c r="AE1868" i="1"/>
  <c r="AB1868" i="1"/>
  <c r="Z1868" i="1" s="1"/>
  <c r="P1868" i="1"/>
  <c r="I1868" i="1"/>
  <c r="H1868" i="1"/>
  <c r="AH1868" i="1" s="1"/>
  <c r="G1868" i="1"/>
  <c r="AF1868" i="1" s="1"/>
  <c r="B1868" i="1"/>
  <c r="AL1867" i="1"/>
  <c r="AK1867" i="1"/>
  <c r="AI1867" i="1"/>
  <c r="AG1867" i="1"/>
  <c r="AE1867" i="1"/>
  <c r="AB1867" i="1"/>
  <c r="P1867" i="1"/>
  <c r="I1867" i="1"/>
  <c r="H1867" i="1"/>
  <c r="AH1867" i="1" s="1"/>
  <c r="G1867" i="1"/>
  <c r="AF1867" i="1" s="1"/>
  <c r="B1867" i="1"/>
  <c r="AL1866" i="1"/>
  <c r="AK1866" i="1"/>
  <c r="AI1866" i="1"/>
  <c r="AG1866" i="1"/>
  <c r="AE1866" i="1"/>
  <c r="AB1866" i="1"/>
  <c r="P1866" i="1"/>
  <c r="I1866" i="1"/>
  <c r="H1866" i="1"/>
  <c r="AH1866" i="1" s="1"/>
  <c r="G1866" i="1"/>
  <c r="AF1866" i="1" s="1"/>
  <c r="B1866" i="1"/>
  <c r="C1866" i="1" s="1"/>
  <c r="A1866" i="1"/>
  <c r="AL1865" i="1"/>
  <c r="AK1865" i="1"/>
  <c r="AI1865" i="1"/>
  <c r="AG1865" i="1"/>
  <c r="AE1865" i="1"/>
  <c r="AB1865" i="1"/>
  <c r="P1865" i="1"/>
  <c r="I1865" i="1"/>
  <c r="H1865" i="1"/>
  <c r="AH1865" i="1" s="1"/>
  <c r="G1865" i="1"/>
  <c r="AF1865" i="1" s="1"/>
  <c r="B1865" i="1"/>
  <c r="AL1864" i="1"/>
  <c r="AK1864" i="1"/>
  <c r="AI1864" i="1"/>
  <c r="AG1864" i="1"/>
  <c r="AE1864" i="1"/>
  <c r="AB1864" i="1"/>
  <c r="Z1864" i="1" s="1"/>
  <c r="P1864" i="1"/>
  <c r="I1864" i="1"/>
  <c r="H1864" i="1"/>
  <c r="AH1864" i="1" s="1"/>
  <c r="G1864" i="1"/>
  <c r="AF1864" i="1" s="1"/>
  <c r="B1864" i="1"/>
  <c r="AL1863" i="1"/>
  <c r="AK1863" i="1"/>
  <c r="AI1863" i="1"/>
  <c r="AG1863" i="1"/>
  <c r="AE1863" i="1"/>
  <c r="AB1863" i="1"/>
  <c r="AA1863" i="1" s="1"/>
  <c r="P1863" i="1"/>
  <c r="I1863" i="1"/>
  <c r="H1863" i="1"/>
  <c r="AH1863" i="1" s="1"/>
  <c r="G1863" i="1"/>
  <c r="AF1863" i="1" s="1"/>
  <c r="B1863" i="1"/>
  <c r="AL1862" i="1"/>
  <c r="AK1862" i="1"/>
  <c r="AI1862" i="1"/>
  <c r="AG1862" i="1"/>
  <c r="AE1862" i="1"/>
  <c r="AB1862" i="1"/>
  <c r="W1862" i="1" s="1"/>
  <c r="P1862" i="1"/>
  <c r="I1862" i="1"/>
  <c r="H1862" i="1"/>
  <c r="AH1862" i="1" s="1"/>
  <c r="G1862" i="1"/>
  <c r="AF1862" i="1" s="1"/>
  <c r="B1862" i="1"/>
  <c r="C1862" i="1" s="1"/>
  <c r="A1862" i="1"/>
  <c r="AL1861" i="1"/>
  <c r="AK1861" i="1"/>
  <c r="AI1861" i="1"/>
  <c r="AG1861" i="1"/>
  <c r="AE1861" i="1"/>
  <c r="AB1861" i="1"/>
  <c r="X1861" i="1" s="1"/>
  <c r="P1861" i="1"/>
  <c r="I1861" i="1"/>
  <c r="H1861" i="1"/>
  <c r="AH1861" i="1" s="1"/>
  <c r="G1861" i="1"/>
  <c r="AF1861" i="1" s="1"/>
  <c r="C1861" i="1"/>
  <c r="B1861" i="1"/>
  <c r="A1861" i="1" s="1"/>
  <c r="AL1860" i="1"/>
  <c r="AK1860" i="1"/>
  <c r="AI1860" i="1"/>
  <c r="AG1860" i="1"/>
  <c r="AE1860" i="1"/>
  <c r="AB1860" i="1"/>
  <c r="J1860" i="1" s="1"/>
  <c r="P1860" i="1"/>
  <c r="I1860" i="1"/>
  <c r="H1860" i="1"/>
  <c r="AH1860" i="1" s="1"/>
  <c r="G1860" i="1"/>
  <c r="AF1860" i="1" s="1"/>
  <c r="C1860" i="1"/>
  <c r="B1860" i="1"/>
  <c r="A1860" i="1"/>
  <c r="AL1859" i="1"/>
  <c r="AK1859" i="1"/>
  <c r="AI1859" i="1"/>
  <c r="AG1859" i="1"/>
  <c r="AE1859" i="1"/>
  <c r="AB1859" i="1"/>
  <c r="X1859" i="1" s="1"/>
  <c r="P1859" i="1"/>
  <c r="I1859" i="1"/>
  <c r="H1859" i="1"/>
  <c r="AH1859" i="1" s="1"/>
  <c r="G1859" i="1"/>
  <c r="AF1859" i="1" s="1"/>
  <c r="C1859" i="1"/>
  <c r="B1859" i="1"/>
  <c r="A1859" i="1" s="1"/>
  <c r="AL1858" i="1"/>
  <c r="AK1858" i="1"/>
  <c r="AI1858" i="1"/>
  <c r="AG1858" i="1"/>
  <c r="AE1858" i="1"/>
  <c r="AB1858" i="1"/>
  <c r="Z1858" i="1" s="1"/>
  <c r="P1858" i="1"/>
  <c r="I1858" i="1"/>
  <c r="H1858" i="1"/>
  <c r="AH1858" i="1" s="1"/>
  <c r="G1858" i="1"/>
  <c r="AF1858" i="1" s="1"/>
  <c r="C1858" i="1"/>
  <c r="B1858" i="1"/>
  <c r="A1858" i="1" s="1"/>
  <c r="AL1857" i="1"/>
  <c r="AK1857" i="1"/>
  <c r="AI1857" i="1"/>
  <c r="AG1857" i="1"/>
  <c r="AE1857" i="1"/>
  <c r="AB1857" i="1"/>
  <c r="X1857" i="1" s="1"/>
  <c r="P1857" i="1"/>
  <c r="I1857" i="1"/>
  <c r="H1857" i="1"/>
  <c r="AH1857" i="1" s="1"/>
  <c r="G1857" i="1"/>
  <c r="AF1857" i="1" s="1"/>
  <c r="B1857" i="1"/>
  <c r="C1857" i="1" s="1"/>
  <c r="AL1856" i="1"/>
  <c r="AK1856" i="1"/>
  <c r="AI1856" i="1"/>
  <c r="AG1856" i="1"/>
  <c r="AE1856" i="1"/>
  <c r="AB1856" i="1"/>
  <c r="Z1856" i="1" s="1"/>
  <c r="P1856" i="1"/>
  <c r="I1856" i="1"/>
  <c r="H1856" i="1"/>
  <c r="AH1856" i="1" s="1"/>
  <c r="G1856" i="1"/>
  <c r="AF1856" i="1" s="1"/>
  <c r="C1856" i="1"/>
  <c r="B1856" i="1"/>
  <c r="A1856" i="1" s="1"/>
  <c r="AL1855" i="1"/>
  <c r="AK1855" i="1"/>
  <c r="AI1855" i="1"/>
  <c r="AG1855" i="1"/>
  <c r="AE1855" i="1"/>
  <c r="AB1855" i="1"/>
  <c r="P1855" i="1"/>
  <c r="I1855" i="1"/>
  <c r="H1855" i="1"/>
  <c r="AH1855" i="1" s="1"/>
  <c r="G1855" i="1"/>
  <c r="AF1855" i="1" s="1"/>
  <c r="C1855" i="1"/>
  <c r="B1855" i="1"/>
  <c r="A1855" i="1" s="1"/>
  <c r="AL1854" i="1"/>
  <c r="AK1854" i="1"/>
  <c r="AI1854" i="1"/>
  <c r="AG1854" i="1"/>
  <c r="AE1854" i="1"/>
  <c r="AB1854" i="1"/>
  <c r="V1854" i="1" s="1"/>
  <c r="P1854" i="1"/>
  <c r="I1854" i="1"/>
  <c r="H1854" i="1"/>
  <c r="AH1854" i="1" s="1"/>
  <c r="G1854" i="1"/>
  <c r="AF1854" i="1" s="1"/>
  <c r="C1854" i="1"/>
  <c r="B1854" i="1"/>
  <c r="A1854" i="1" s="1"/>
  <c r="AL1853" i="1"/>
  <c r="AK1853" i="1"/>
  <c r="AI1853" i="1"/>
  <c r="AG1853" i="1"/>
  <c r="AE1853" i="1"/>
  <c r="AB1853" i="1"/>
  <c r="P1853" i="1"/>
  <c r="I1853" i="1"/>
  <c r="H1853" i="1"/>
  <c r="AH1853" i="1" s="1"/>
  <c r="G1853" i="1"/>
  <c r="AF1853" i="1" s="1"/>
  <c r="B1853" i="1"/>
  <c r="AL1852" i="1"/>
  <c r="AK1852" i="1"/>
  <c r="AI1852" i="1"/>
  <c r="AG1852" i="1"/>
  <c r="AE1852" i="1"/>
  <c r="AB1852" i="1"/>
  <c r="Z1852" i="1" s="1"/>
  <c r="P1852" i="1"/>
  <c r="I1852" i="1"/>
  <c r="H1852" i="1"/>
  <c r="AH1852" i="1" s="1"/>
  <c r="G1852" i="1"/>
  <c r="AF1852" i="1" s="1"/>
  <c r="C1852" i="1"/>
  <c r="B1852" i="1"/>
  <c r="A1852" i="1" s="1"/>
  <c r="AL1851" i="1"/>
  <c r="AK1851" i="1"/>
  <c r="AI1851" i="1"/>
  <c r="AG1851" i="1"/>
  <c r="AE1851" i="1"/>
  <c r="AB1851" i="1"/>
  <c r="X1851" i="1" s="1"/>
  <c r="P1851" i="1"/>
  <c r="I1851" i="1"/>
  <c r="H1851" i="1"/>
  <c r="AH1851" i="1" s="1"/>
  <c r="G1851" i="1"/>
  <c r="AF1851" i="1" s="1"/>
  <c r="C1851" i="1"/>
  <c r="B1851" i="1"/>
  <c r="A1851" i="1"/>
  <c r="AL1850" i="1"/>
  <c r="AK1850" i="1"/>
  <c r="AI1850" i="1"/>
  <c r="AG1850" i="1"/>
  <c r="AE1850" i="1"/>
  <c r="AB1850" i="1"/>
  <c r="Z1850" i="1" s="1"/>
  <c r="P1850" i="1"/>
  <c r="I1850" i="1"/>
  <c r="H1850" i="1"/>
  <c r="AH1850" i="1" s="1"/>
  <c r="G1850" i="1"/>
  <c r="AF1850" i="1" s="1"/>
  <c r="B1850" i="1"/>
  <c r="AL1849" i="1"/>
  <c r="AK1849" i="1"/>
  <c r="AI1849" i="1"/>
  <c r="AG1849" i="1"/>
  <c r="AE1849" i="1"/>
  <c r="AB1849" i="1"/>
  <c r="Z1849" i="1" s="1"/>
  <c r="P1849" i="1"/>
  <c r="I1849" i="1"/>
  <c r="H1849" i="1"/>
  <c r="AH1849" i="1" s="1"/>
  <c r="G1849" i="1"/>
  <c r="AF1849" i="1" s="1"/>
  <c r="B1849" i="1"/>
  <c r="AL1848" i="1"/>
  <c r="AK1848" i="1"/>
  <c r="AI1848" i="1"/>
  <c r="AG1848" i="1"/>
  <c r="AE1848" i="1"/>
  <c r="AB1848" i="1"/>
  <c r="X1848" i="1" s="1"/>
  <c r="P1848" i="1"/>
  <c r="I1848" i="1"/>
  <c r="H1848" i="1"/>
  <c r="AH1848" i="1" s="1"/>
  <c r="G1848" i="1"/>
  <c r="AF1848" i="1" s="1"/>
  <c r="C1848" i="1"/>
  <c r="B1848" i="1"/>
  <c r="A1848" i="1"/>
  <c r="AL1847" i="1"/>
  <c r="AK1847" i="1"/>
  <c r="AI1847" i="1"/>
  <c r="AG1847" i="1"/>
  <c r="AE1847" i="1"/>
  <c r="AB1847" i="1"/>
  <c r="X1847" i="1" s="1"/>
  <c r="P1847" i="1"/>
  <c r="I1847" i="1"/>
  <c r="H1847" i="1"/>
  <c r="AH1847" i="1" s="1"/>
  <c r="G1847" i="1"/>
  <c r="AF1847" i="1" s="1"/>
  <c r="C1847" i="1"/>
  <c r="B1847" i="1"/>
  <c r="A1847" i="1"/>
  <c r="AL1846" i="1"/>
  <c r="AK1846" i="1"/>
  <c r="AI1846" i="1"/>
  <c r="AG1846" i="1"/>
  <c r="AE1846" i="1"/>
  <c r="AB1846" i="1"/>
  <c r="P1846" i="1"/>
  <c r="I1846" i="1"/>
  <c r="H1846" i="1"/>
  <c r="AH1846" i="1" s="1"/>
  <c r="G1846" i="1"/>
  <c r="AF1846" i="1" s="1"/>
  <c r="C1846" i="1"/>
  <c r="B1846" i="1"/>
  <c r="A1846" i="1"/>
  <c r="AL1845" i="1"/>
  <c r="AK1845" i="1"/>
  <c r="AI1845" i="1"/>
  <c r="AG1845" i="1"/>
  <c r="AE1845" i="1"/>
  <c r="AB1845" i="1"/>
  <c r="P1845" i="1"/>
  <c r="I1845" i="1"/>
  <c r="H1845" i="1"/>
  <c r="AH1845" i="1" s="1"/>
  <c r="G1845" i="1"/>
  <c r="AF1845" i="1" s="1"/>
  <c r="C1845" i="1"/>
  <c r="B1845" i="1"/>
  <c r="A1845" i="1" s="1"/>
  <c r="AL1844" i="1"/>
  <c r="AK1844" i="1"/>
  <c r="AI1844" i="1"/>
  <c r="AG1844" i="1"/>
  <c r="AE1844" i="1"/>
  <c r="AB1844" i="1"/>
  <c r="P1844" i="1"/>
  <c r="I1844" i="1"/>
  <c r="H1844" i="1"/>
  <c r="AH1844" i="1" s="1"/>
  <c r="G1844" i="1"/>
  <c r="AF1844" i="1" s="1"/>
  <c r="C1844" i="1"/>
  <c r="B1844" i="1"/>
  <c r="A1844" i="1" s="1"/>
  <c r="AL1843" i="1"/>
  <c r="AK1843" i="1"/>
  <c r="AI1843" i="1"/>
  <c r="AG1843" i="1"/>
  <c r="AE1843" i="1"/>
  <c r="AB1843" i="1"/>
  <c r="P1843" i="1"/>
  <c r="I1843" i="1"/>
  <c r="H1843" i="1"/>
  <c r="AH1843" i="1" s="1"/>
  <c r="G1843" i="1"/>
  <c r="AF1843" i="1" s="1"/>
  <c r="C1843" i="1"/>
  <c r="B1843" i="1"/>
  <c r="A1843" i="1"/>
  <c r="AL1842" i="1"/>
  <c r="AK1842" i="1"/>
  <c r="AI1842" i="1"/>
  <c r="AG1842" i="1"/>
  <c r="AE1842" i="1"/>
  <c r="AB1842" i="1"/>
  <c r="P1842" i="1"/>
  <c r="I1842" i="1"/>
  <c r="H1842" i="1"/>
  <c r="AH1842" i="1" s="1"/>
  <c r="G1842" i="1"/>
  <c r="AF1842" i="1" s="1"/>
  <c r="C1842" i="1"/>
  <c r="B1842" i="1"/>
  <c r="A1842" i="1"/>
  <c r="AL1841" i="1"/>
  <c r="AK1841" i="1"/>
  <c r="AI1841" i="1"/>
  <c r="AG1841" i="1"/>
  <c r="AE1841" i="1"/>
  <c r="AB1841" i="1"/>
  <c r="Z1841" i="1" s="1"/>
  <c r="P1841" i="1"/>
  <c r="I1841" i="1"/>
  <c r="H1841" i="1"/>
  <c r="AH1841" i="1" s="1"/>
  <c r="G1841" i="1"/>
  <c r="AF1841" i="1" s="1"/>
  <c r="B1841" i="1"/>
  <c r="AL1840" i="1"/>
  <c r="AK1840" i="1"/>
  <c r="AI1840" i="1"/>
  <c r="AG1840" i="1"/>
  <c r="AE1840" i="1"/>
  <c r="AB1840" i="1"/>
  <c r="AA1840" i="1" s="1"/>
  <c r="P1840" i="1"/>
  <c r="I1840" i="1"/>
  <c r="H1840" i="1"/>
  <c r="AH1840" i="1" s="1"/>
  <c r="G1840" i="1"/>
  <c r="AF1840" i="1" s="1"/>
  <c r="B1840" i="1"/>
  <c r="AL1839" i="1"/>
  <c r="AK1839" i="1"/>
  <c r="AI1839" i="1"/>
  <c r="AG1839" i="1"/>
  <c r="AE1839" i="1"/>
  <c r="AB1839" i="1"/>
  <c r="P1839" i="1"/>
  <c r="I1839" i="1"/>
  <c r="H1839" i="1"/>
  <c r="AH1839" i="1" s="1"/>
  <c r="G1839" i="1"/>
  <c r="AF1839" i="1" s="1"/>
  <c r="B1839" i="1"/>
  <c r="AL1838" i="1"/>
  <c r="AK1838" i="1"/>
  <c r="AI1838" i="1"/>
  <c r="AG1838" i="1"/>
  <c r="AE1838" i="1"/>
  <c r="AB1838" i="1"/>
  <c r="Z1838" i="1" s="1"/>
  <c r="P1838" i="1"/>
  <c r="I1838" i="1"/>
  <c r="H1838" i="1"/>
  <c r="AH1838" i="1" s="1"/>
  <c r="G1838" i="1"/>
  <c r="AF1838" i="1" s="1"/>
  <c r="B1838" i="1"/>
  <c r="C1838" i="1" s="1"/>
  <c r="AL1837" i="1"/>
  <c r="AK1837" i="1"/>
  <c r="AI1837" i="1"/>
  <c r="AG1837" i="1"/>
  <c r="AE1837" i="1"/>
  <c r="AB1837" i="1"/>
  <c r="P1837" i="1"/>
  <c r="I1837" i="1"/>
  <c r="H1837" i="1"/>
  <c r="AH1837" i="1" s="1"/>
  <c r="G1837" i="1"/>
  <c r="AF1837" i="1" s="1"/>
  <c r="C1837" i="1"/>
  <c r="B1837" i="1"/>
  <c r="A1837" i="1" s="1"/>
  <c r="AL1836" i="1"/>
  <c r="AK1836" i="1"/>
  <c r="AI1836" i="1"/>
  <c r="AG1836" i="1"/>
  <c r="AE1836" i="1"/>
  <c r="AB1836" i="1"/>
  <c r="P1836" i="1"/>
  <c r="I1836" i="1"/>
  <c r="H1836" i="1"/>
  <c r="AH1836" i="1" s="1"/>
  <c r="G1836" i="1"/>
  <c r="AF1836" i="1" s="1"/>
  <c r="C1836" i="1"/>
  <c r="B1836" i="1"/>
  <c r="A1836" i="1"/>
  <c r="AL1835" i="1"/>
  <c r="AK1835" i="1"/>
  <c r="AI1835" i="1"/>
  <c r="AG1835" i="1"/>
  <c r="AE1835" i="1"/>
  <c r="AB1835" i="1"/>
  <c r="P1835" i="1"/>
  <c r="I1835" i="1"/>
  <c r="H1835" i="1"/>
  <c r="AH1835" i="1" s="1"/>
  <c r="G1835" i="1"/>
  <c r="AF1835" i="1" s="1"/>
  <c r="C1835" i="1"/>
  <c r="B1835" i="1"/>
  <c r="A1835" i="1" s="1"/>
  <c r="AL1834" i="1"/>
  <c r="AK1834" i="1"/>
  <c r="AI1834" i="1"/>
  <c r="AG1834" i="1"/>
  <c r="AE1834" i="1"/>
  <c r="AB1834" i="1"/>
  <c r="P1834" i="1"/>
  <c r="I1834" i="1"/>
  <c r="H1834" i="1"/>
  <c r="AH1834" i="1" s="1"/>
  <c r="G1834" i="1"/>
  <c r="AF1834" i="1" s="1"/>
  <c r="B1834" i="1"/>
  <c r="AL1833" i="1"/>
  <c r="AK1833" i="1"/>
  <c r="AI1833" i="1"/>
  <c r="AG1833" i="1"/>
  <c r="AE1833" i="1"/>
  <c r="AB1833" i="1"/>
  <c r="Z1833" i="1" s="1"/>
  <c r="P1833" i="1"/>
  <c r="I1833" i="1"/>
  <c r="H1833" i="1"/>
  <c r="AH1833" i="1" s="1"/>
  <c r="G1833" i="1"/>
  <c r="AF1833" i="1" s="1"/>
  <c r="B1833" i="1"/>
  <c r="AL1832" i="1"/>
  <c r="AK1832" i="1"/>
  <c r="AI1832" i="1"/>
  <c r="AG1832" i="1"/>
  <c r="AE1832" i="1"/>
  <c r="AB1832" i="1"/>
  <c r="P1832" i="1"/>
  <c r="I1832" i="1"/>
  <c r="H1832" i="1"/>
  <c r="AH1832" i="1" s="1"/>
  <c r="G1832" i="1"/>
  <c r="AF1832" i="1" s="1"/>
  <c r="C1832" i="1"/>
  <c r="B1832" i="1"/>
  <c r="A1832" i="1"/>
  <c r="AL1831" i="1"/>
  <c r="AK1831" i="1"/>
  <c r="AI1831" i="1"/>
  <c r="AG1831" i="1"/>
  <c r="AE1831" i="1"/>
  <c r="AB1831" i="1"/>
  <c r="J1831" i="1" s="1"/>
  <c r="P1831" i="1"/>
  <c r="I1831" i="1"/>
  <c r="H1831" i="1"/>
  <c r="AH1831" i="1" s="1"/>
  <c r="G1831" i="1"/>
  <c r="AF1831" i="1" s="1"/>
  <c r="C1831" i="1"/>
  <c r="B1831" i="1"/>
  <c r="A1831" i="1"/>
  <c r="AL1830" i="1"/>
  <c r="AK1830" i="1"/>
  <c r="AI1830" i="1"/>
  <c r="AG1830" i="1"/>
  <c r="AE1830" i="1"/>
  <c r="AB1830" i="1"/>
  <c r="Z1830" i="1" s="1"/>
  <c r="P1830" i="1"/>
  <c r="I1830" i="1"/>
  <c r="H1830" i="1"/>
  <c r="AH1830" i="1" s="1"/>
  <c r="G1830" i="1"/>
  <c r="AF1830" i="1" s="1"/>
  <c r="C1830" i="1"/>
  <c r="B1830" i="1"/>
  <c r="A1830" i="1"/>
  <c r="AL1829" i="1"/>
  <c r="AK1829" i="1"/>
  <c r="AI1829" i="1"/>
  <c r="AG1829" i="1"/>
  <c r="AE1829" i="1"/>
  <c r="AB1829" i="1"/>
  <c r="X1829" i="1" s="1"/>
  <c r="P1829" i="1"/>
  <c r="I1829" i="1"/>
  <c r="H1829" i="1"/>
  <c r="AH1829" i="1" s="1"/>
  <c r="G1829" i="1"/>
  <c r="AF1829" i="1" s="1"/>
  <c r="B1829" i="1"/>
  <c r="AL1828" i="1"/>
  <c r="AK1828" i="1"/>
  <c r="AI1828" i="1"/>
  <c r="AG1828" i="1"/>
  <c r="AE1828" i="1"/>
  <c r="AB1828" i="1"/>
  <c r="P1828" i="1"/>
  <c r="I1828" i="1"/>
  <c r="H1828" i="1"/>
  <c r="AH1828" i="1" s="1"/>
  <c r="G1828" i="1"/>
  <c r="AF1828" i="1" s="1"/>
  <c r="C1828" i="1"/>
  <c r="B1828" i="1"/>
  <c r="A1828" i="1"/>
  <c r="AL1827" i="1"/>
  <c r="AK1827" i="1"/>
  <c r="AI1827" i="1"/>
  <c r="AG1827" i="1"/>
  <c r="AE1827" i="1"/>
  <c r="AB1827" i="1"/>
  <c r="V1827" i="1" s="1"/>
  <c r="P1827" i="1"/>
  <c r="I1827" i="1"/>
  <c r="H1827" i="1"/>
  <c r="AH1827" i="1" s="1"/>
  <c r="G1827" i="1"/>
  <c r="AF1827" i="1" s="1"/>
  <c r="B1827" i="1"/>
  <c r="AL1826" i="1"/>
  <c r="AK1826" i="1"/>
  <c r="AI1826" i="1"/>
  <c r="AG1826" i="1"/>
  <c r="AE1826" i="1"/>
  <c r="AB1826" i="1"/>
  <c r="W1826" i="1" s="1"/>
  <c r="P1826" i="1"/>
  <c r="I1826" i="1"/>
  <c r="H1826" i="1"/>
  <c r="AH1826" i="1" s="1"/>
  <c r="G1826" i="1"/>
  <c r="AF1826" i="1" s="1"/>
  <c r="C1826" i="1"/>
  <c r="B1826" i="1"/>
  <c r="A1826" i="1" s="1"/>
  <c r="AL1825" i="1"/>
  <c r="AK1825" i="1"/>
  <c r="AI1825" i="1"/>
  <c r="AG1825" i="1"/>
  <c r="AE1825" i="1"/>
  <c r="AB1825" i="1"/>
  <c r="P1825" i="1"/>
  <c r="I1825" i="1"/>
  <c r="H1825" i="1"/>
  <c r="AH1825" i="1" s="1"/>
  <c r="G1825" i="1"/>
  <c r="AF1825" i="1" s="1"/>
  <c r="B1825" i="1"/>
  <c r="AL1824" i="1"/>
  <c r="AK1824" i="1"/>
  <c r="AI1824" i="1"/>
  <c r="AG1824" i="1"/>
  <c r="AE1824" i="1"/>
  <c r="AB1824" i="1"/>
  <c r="V1824" i="1" s="1"/>
  <c r="P1824" i="1"/>
  <c r="I1824" i="1"/>
  <c r="H1824" i="1"/>
  <c r="AH1824" i="1" s="1"/>
  <c r="G1824" i="1"/>
  <c r="AF1824" i="1" s="1"/>
  <c r="B1824" i="1"/>
  <c r="AL1823" i="1"/>
  <c r="AK1823" i="1"/>
  <c r="AI1823" i="1"/>
  <c r="AG1823" i="1"/>
  <c r="AE1823" i="1"/>
  <c r="AB1823" i="1"/>
  <c r="Z1823" i="1" s="1"/>
  <c r="P1823" i="1"/>
  <c r="I1823" i="1"/>
  <c r="H1823" i="1"/>
  <c r="AH1823" i="1" s="1"/>
  <c r="G1823" i="1"/>
  <c r="AF1823" i="1" s="1"/>
  <c r="B1823" i="1"/>
  <c r="AL1822" i="1"/>
  <c r="AK1822" i="1"/>
  <c r="AI1822" i="1"/>
  <c r="AG1822" i="1"/>
  <c r="AE1822" i="1"/>
  <c r="AB1822" i="1"/>
  <c r="V1822" i="1" s="1"/>
  <c r="P1822" i="1"/>
  <c r="I1822" i="1"/>
  <c r="H1822" i="1"/>
  <c r="AH1822" i="1" s="1"/>
  <c r="G1822" i="1"/>
  <c r="AF1822" i="1" s="1"/>
  <c r="B1822" i="1"/>
  <c r="AL1821" i="1"/>
  <c r="AK1821" i="1"/>
  <c r="AI1821" i="1"/>
  <c r="AG1821" i="1"/>
  <c r="AE1821" i="1"/>
  <c r="AB1821" i="1"/>
  <c r="Z1821" i="1" s="1"/>
  <c r="P1821" i="1"/>
  <c r="I1821" i="1"/>
  <c r="H1821" i="1"/>
  <c r="AH1821" i="1" s="1"/>
  <c r="G1821" i="1"/>
  <c r="AF1821" i="1" s="1"/>
  <c r="C1821" i="1"/>
  <c r="B1821" i="1"/>
  <c r="A1821" i="1"/>
  <c r="AL1820" i="1"/>
  <c r="AK1820" i="1"/>
  <c r="AI1820" i="1"/>
  <c r="AG1820" i="1"/>
  <c r="AE1820" i="1"/>
  <c r="AB1820" i="1"/>
  <c r="P1820" i="1"/>
  <c r="I1820" i="1"/>
  <c r="H1820" i="1"/>
  <c r="AH1820" i="1" s="1"/>
  <c r="G1820" i="1"/>
  <c r="AF1820" i="1" s="1"/>
  <c r="C1820" i="1"/>
  <c r="B1820" i="1"/>
  <c r="A1820" i="1"/>
  <c r="AL1819" i="1"/>
  <c r="AK1819" i="1"/>
  <c r="AI1819" i="1"/>
  <c r="AG1819" i="1"/>
  <c r="AE1819" i="1"/>
  <c r="AB1819" i="1"/>
  <c r="P1819" i="1"/>
  <c r="I1819" i="1"/>
  <c r="H1819" i="1"/>
  <c r="AH1819" i="1" s="1"/>
  <c r="G1819" i="1"/>
  <c r="AF1819" i="1" s="1"/>
  <c r="C1819" i="1"/>
  <c r="B1819" i="1"/>
  <c r="A1819" i="1"/>
  <c r="AL1818" i="1"/>
  <c r="AK1818" i="1"/>
  <c r="AI1818" i="1"/>
  <c r="AG1818" i="1"/>
  <c r="AE1818" i="1"/>
  <c r="AB1818" i="1"/>
  <c r="Z1818" i="1" s="1"/>
  <c r="P1818" i="1"/>
  <c r="I1818" i="1"/>
  <c r="H1818" i="1"/>
  <c r="AH1818" i="1" s="1"/>
  <c r="G1818" i="1"/>
  <c r="AF1818" i="1" s="1"/>
  <c r="C1818" i="1"/>
  <c r="B1818" i="1"/>
  <c r="A1818" i="1"/>
  <c r="AL1817" i="1"/>
  <c r="AK1817" i="1"/>
  <c r="AI1817" i="1"/>
  <c r="AG1817" i="1"/>
  <c r="AE1817" i="1"/>
  <c r="AB1817" i="1"/>
  <c r="P1817" i="1"/>
  <c r="I1817" i="1"/>
  <c r="H1817" i="1"/>
  <c r="AH1817" i="1" s="1"/>
  <c r="G1817" i="1"/>
  <c r="AF1817" i="1" s="1"/>
  <c r="B1817" i="1"/>
  <c r="AL1816" i="1"/>
  <c r="AK1816" i="1"/>
  <c r="AI1816" i="1"/>
  <c r="AG1816" i="1"/>
  <c r="AE1816" i="1"/>
  <c r="AB1816" i="1"/>
  <c r="P1816" i="1"/>
  <c r="I1816" i="1"/>
  <c r="H1816" i="1"/>
  <c r="AH1816" i="1" s="1"/>
  <c r="G1816" i="1"/>
  <c r="AF1816" i="1" s="1"/>
  <c r="B1816" i="1"/>
  <c r="AL1815" i="1"/>
  <c r="AK1815" i="1"/>
  <c r="AI1815" i="1"/>
  <c r="AG1815" i="1"/>
  <c r="AE1815" i="1"/>
  <c r="AB1815" i="1"/>
  <c r="P1815" i="1"/>
  <c r="I1815" i="1"/>
  <c r="H1815" i="1"/>
  <c r="AH1815" i="1" s="1"/>
  <c r="G1815" i="1"/>
  <c r="AF1815" i="1" s="1"/>
  <c r="B1815" i="1"/>
  <c r="AL1814" i="1"/>
  <c r="AK1814" i="1"/>
  <c r="AI1814" i="1"/>
  <c r="AG1814" i="1"/>
  <c r="AE1814" i="1"/>
  <c r="AB1814" i="1"/>
  <c r="P1814" i="1"/>
  <c r="I1814" i="1"/>
  <c r="H1814" i="1"/>
  <c r="AH1814" i="1" s="1"/>
  <c r="G1814" i="1"/>
  <c r="AF1814" i="1" s="1"/>
  <c r="B1814" i="1"/>
  <c r="AL1813" i="1"/>
  <c r="AK1813" i="1"/>
  <c r="AI1813" i="1"/>
  <c r="AG1813" i="1"/>
  <c r="AE1813" i="1"/>
  <c r="AB1813" i="1"/>
  <c r="P1813" i="1"/>
  <c r="I1813" i="1"/>
  <c r="H1813" i="1"/>
  <c r="AH1813" i="1" s="1"/>
  <c r="G1813" i="1"/>
  <c r="AF1813" i="1" s="1"/>
  <c r="B1813" i="1"/>
  <c r="AL1812" i="1"/>
  <c r="AK1812" i="1"/>
  <c r="AI1812" i="1"/>
  <c r="AG1812" i="1"/>
  <c r="AE1812" i="1"/>
  <c r="AB1812" i="1"/>
  <c r="W1812" i="1" s="1"/>
  <c r="P1812" i="1"/>
  <c r="I1812" i="1"/>
  <c r="H1812" i="1"/>
  <c r="AH1812" i="1" s="1"/>
  <c r="G1812" i="1"/>
  <c r="AF1812" i="1" s="1"/>
  <c r="C1812" i="1"/>
  <c r="B1812" i="1"/>
  <c r="A1812" i="1"/>
  <c r="AL1811" i="1"/>
  <c r="AK1811" i="1"/>
  <c r="AI1811" i="1"/>
  <c r="AG1811" i="1"/>
  <c r="AE1811" i="1"/>
  <c r="AB1811" i="1"/>
  <c r="AA1811" i="1" s="1"/>
  <c r="P1811" i="1"/>
  <c r="I1811" i="1"/>
  <c r="H1811" i="1"/>
  <c r="AH1811" i="1" s="1"/>
  <c r="G1811" i="1"/>
  <c r="AF1811" i="1" s="1"/>
  <c r="C1811" i="1"/>
  <c r="B1811" i="1"/>
  <c r="A1811" i="1" s="1"/>
  <c r="AL1810" i="1"/>
  <c r="AK1810" i="1"/>
  <c r="AI1810" i="1"/>
  <c r="AG1810" i="1"/>
  <c r="AE1810" i="1"/>
  <c r="AB1810" i="1"/>
  <c r="Z1810" i="1" s="1"/>
  <c r="P1810" i="1"/>
  <c r="I1810" i="1"/>
  <c r="H1810" i="1"/>
  <c r="AH1810" i="1" s="1"/>
  <c r="G1810" i="1"/>
  <c r="AF1810" i="1" s="1"/>
  <c r="C1810" i="1"/>
  <c r="B1810" i="1"/>
  <c r="A1810" i="1" s="1"/>
  <c r="AL1809" i="1"/>
  <c r="AK1809" i="1"/>
  <c r="AI1809" i="1"/>
  <c r="AG1809" i="1"/>
  <c r="AE1809" i="1"/>
  <c r="AB1809" i="1"/>
  <c r="P1809" i="1"/>
  <c r="I1809" i="1"/>
  <c r="H1809" i="1"/>
  <c r="AH1809" i="1" s="1"/>
  <c r="G1809" i="1"/>
  <c r="AF1809" i="1" s="1"/>
  <c r="C1809" i="1"/>
  <c r="B1809" i="1"/>
  <c r="A1809" i="1"/>
  <c r="AL1808" i="1"/>
  <c r="AK1808" i="1"/>
  <c r="AI1808" i="1"/>
  <c r="AG1808" i="1"/>
  <c r="AE1808" i="1"/>
  <c r="AB1808" i="1"/>
  <c r="W1808" i="1" s="1"/>
  <c r="P1808" i="1"/>
  <c r="I1808" i="1"/>
  <c r="H1808" i="1"/>
  <c r="AH1808" i="1" s="1"/>
  <c r="G1808" i="1"/>
  <c r="AF1808" i="1" s="1"/>
  <c r="C1808" i="1"/>
  <c r="B1808" i="1"/>
  <c r="A1808" i="1"/>
  <c r="AL1807" i="1"/>
  <c r="AK1807" i="1"/>
  <c r="AI1807" i="1"/>
  <c r="AG1807" i="1"/>
  <c r="AE1807" i="1"/>
  <c r="AB1807" i="1"/>
  <c r="Z1807" i="1" s="1"/>
  <c r="P1807" i="1"/>
  <c r="I1807" i="1"/>
  <c r="H1807" i="1"/>
  <c r="AH1807" i="1" s="1"/>
  <c r="G1807" i="1"/>
  <c r="AF1807" i="1" s="1"/>
  <c r="B1807" i="1"/>
  <c r="AL1806" i="1"/>
  <c r="AK1806" i="1"/>
  <c r="AI1806" i="1"/>
  <c r="AG1806" i="1"/>
  <c r="AE1806" i="1"/>
  <c r="AB1806" i="1"/>
  <c r="P1806" i="1"/>
  <c r="I1806" i="1"/>
  <c r="H1806" i="1"/>
  <c r="AH1806" i="1" s="1"/>
  <c r="G1806" i="1"/>
  <c r="AF1806" i="1" s="1"/>
  <c r="B1806" i="1"/>
  <c r="C1806" i="1" s="1"/>
  <c r="A1806" i="1"/>
  <c r="AL1805" i="1"/>
  <c r="AK1805" i="1"/>
  <c r="AI1805" i="1"/>
  <c r="AG1805" i="1"/>
  <c r="AE1805" i="1"/>
  <c r="AB1805" i="1"/>
  <c r="P1805" i="1"/>
  <c r="I1805" i="1"/>
  <c r="H1805" i="1"/>
  <c r="AH1805" i="1" s="1"/>
  <c r="G1805" i="1"/>
  <c r="AF1805" i="1" s="1"/>
  <c r="C1805" i="1"/>
  <c r="B1805" i="1"/>
  <c r="A1805" i="1"/>
  <c r="AL1804" i="1"/>
  <c r="AK1804" i="1"/>
  <c r="AI1804" i="1"/>
  <c r="AG1804" i="1"/>
  <c r="AE1804" i="1"/>
  <c r="AB1804" i="1"/>
  <c r="P1804" i="1"/>
  <c r="I1804" i="1"/>
  <c r="H1804" i="1"/>
  <c r="AH1804" i="1" s="1"/>
  <c r="G1804" i="1"/>
  <c r="AF1804" i="1" s="1"/>
  <c r="C1804" i="1"/>
  <c r="B1804" i="1"/>
  <c r="A1804" i="1" s="1"/>
  <c r="AL1803" i="1"/>
  <c r="AK1803" i="1"/>
  <c r="AI1803" i="1"/>
  <c r="AG1803" i="1"/>
  <c r="AE1803" i="1"/>
  <c r="AB1803" i="1"/>
  <c r="X1803" i="1" s="1"/>
  <c r="P1803" i="1"/>
  <c r="I1803" i="1"/>
  <c r="H1803" i="1"/>
  <c r="AH1803" i="1" s="1"/>
  <c r="G1803" i="1"/>
  <c r="AF1803" i="1" s="1"/>
  <c r="C1803" i="1"/>
  <c r="B1803" i="1"/>
  <c r="A1803" i="1" s="1"/>
  <c r="AL1802" i="1"/>
  <c r="AK1802" i="1"/>
  <c r="AI1802" i="1"/>
  <c r="AG1802" i="1"/>
  <c r="AE1802" i="1"/>
  <c r="AB1802" i="1"/>
  <c r="Z1802" i="1" s="1"/>
  <c r="P1802" i="1"/>
  <c r="I1802" i="1"/>
  <c r="H1802" i="1"/>
  <c r="AH1802" i="1" s="1"/>
  <c r="G1802" i="1"/>
  <c r="AF1802" i="1" s="1"/>
  <c r="C1802" i="1"/>
  <c r="B1802" i="1"/>
  <c r="A1802" i="1" s="1"/>
  <c r="AL1801" i="1"/>
  <c r="AK1801" i="1"/>
  <c r="AI1801" i="1"/>
  <c r="AG1801" i="1"/>
  <c r="AE1801" i="1"/>
  <c r="AB1801" i="1"/>
  <c r="Z1801" i="1" s="1"/>
  <c r="P1801" i="1"/>
  <c r="I1801" i="1"/>
  <c r="H1801" i="1"/>
  <c r="AH1801" i="1" s="1"/>
  <c r="G1801" i="1"/>
  <c r="AF1801" i="1" s="1"/>
  <c r="C1801" i="1"/>
  <c r="B1801" i="1"/>
  <c r="A1801" i="1"/>
  <c r="AL1800" i="1"/>
  <c r="AK1800" i="1"/>
  <c r="AI1800" i="1"/>
  <c r="AG1800" i="1"/>
  <c r="AE1800" i="1"/>
  <c r="AB1800" i="1"/>
  <c r="W1800" i="1" s="1"/>
  <c r="P1800" i="1"/>
  <c r="I1800" i="1"/>
  <c r="H1800" i="1"/>
  <c r="AH1800" i="1" s="1"/>
  <c r="G1800" i="1"/>
  <c r="AF1800" i="1" s="1"/>
  <c r="C1800" i="1"/>
  <c r="B1800" i="1"/>
  <c r="A1800" i="1" s="1"/>
  <c r="AL1799" i="1"/>
  <c r="AK1799" i="1"/>
  <c r="AI1799" i="1"/>
  <c r="AG1799" i="1"/>
  <c r="AE1799" i="1"/>
  <c r="AB1799" i="1"/>
  <c r="Y1799" i="1" s="1"/>
  <c r="P1799" i="1"/>
  <c r="I1799" i="1"/>
  <c r="H1799" i="1"/>
  <c r="AH1799" i="1" s="1"/>
  <c r="G1799" i="1"/>
  <c r="AF1799" i="1" s="1"/>
  <c r="C1799" i="1"/>
  <c r="B1799" i="1"/>
  <c r="A1799" i="1"/>
  <c r="AL1798" i="1"/>
  <c r="AK1798" i="1"/>
  <c r="AI1798" i="1"/>
  <c r="AG1798" i="1"/>
  <c r="AE1798" i="1"/>
  <c r="AB1798" i="1"/>
  <c r="P1798" i="1"/>
  <c r="I1798" i="1"/>
  <c r="H1798" i="1"/>
  <c r="AH1798" i="1" s="1"/>
  <c r="G1798" i="1"/>
  <c r="AF1798" i="1" s="1"/>
  <c r="C1798" i="1"/>
  <c r="B1798" i="1"/>
  <c r="A1798" i="1"/>
  <c r="AL1797" i="1"/>
  <c r="AK1797" i="1"/>
  <c r="AI1797" i="1"/>
  <c r="AG1797" i="1"/>
  <c r="AE1797" i="1"/>
  <c r="AB1797" i="1"/>
  <c r="P1797" i="1"/>
  <c r="I1797" i="1"/>
  <c r="H1797" i="1"/>
  <c r="AH1797" i="1" s="1"/>
  <c r="G1797" i="1"/>
  <c r="AF1797" i="1" s="1"/>
  <c r="C1797" i="1"/>
  <c r="B1797" i="1"/>
  <c r="A1797" i="1"/>
  <c r="AL1796" i="1"/>
  <c r="AK1796" i="1"/>
  <c r="AI1796" i="1"/>
  <c r="AG1796" i="1"/>
  <c r="AE1796" i="1"/>
  <c r="AB1796" i="1"/>
  <c r="P1796" i="1"/>
  <c r="I1796" i="1"/>
  <c r="H1796" i="1"/>
  <c r="AH1796" i="1" s="1"/>
  <c r="G1796" i="1"/>
  <c r="AF1796" i="1" s="1"/>
  <c r="C1796" i="1"/>
  <c r="B1796" i="1"/>
  <c r="A1796" i="1" s="1"/>
  <c r="AL1795" i="1"/>
  <c r="AK1795" i="1"/>
  <c r="AI1795" i="1"/>
  <c r="AG1795" i="1"/>
  <c r="AE1795" i="1"/>
  <c r="AB1795" i="1"/>
  <c r="AA1795" i="1" s="1"/>
  <c r="P1795" i="1"/>
  <c r="I1795" i="1"/>
  <c r="H1795" i="1"/>
  <c r="AH1795" i="1" s="1"/>
  <c r="G1795" i="1"/>
  <c r="AF1795" i="1" s="1"/>
  <c r="B1795" i="1"/>
  <c r="AL1794" i="1"/>
  <c r="AK1794" i="1"/>
  <c r="AI1794" i="1"/>
  <c r="AG1794" i="1"/>
  <c r="AE1794" i="1"/>
  <c r="AB1794" i="1"/>
  <c r="W1794" i="1" s="1"/>
  <c r="P1794" i="1"/>
  <c r="I1794" i="1"/>
  <c r="H1794" i="1"/>
  <c r="AH1794" i="1" s="1"/>
  <c r="G1794" i="1"/>
  <c r="AF1794" i="1" s="1"/>
  <c r="C1794" i="1"/>
  <c r="B1794" i="1"/>
  <c r="A1794" i="1" s="1"/>
  <c r="AL1793" i="1"/>
  <c r="AK1793" i="1"/>
  <c r="AI1793" i="1"/>
  <c r="AH1793" i="1"/>
  <c r="AG1793" i="1"/>
  <c r="AE1793" i="1"/>
  <c r="AB1793" i="1"/>
  <c r="Z1793" i="1" s="1"/>
  <c r="P1793" i="1"/>
  <c r="I1793" i="1"/>
  <c r="H1793" i="1"/>
  <c r="G1793" i="1"/>
  <c r="AF1793" i="1" s="1"/>
  <c r="C1793" i="1"/>
  <c r="B1793" i="1"/>
  <c r="A1793" i="1"/>
  <c r="AL1792" i="1"/>
  <c r="AK1792" i="1"/>
  <c r="AI1792" i="1"/>
  <c r="AG1792" i="1"/>
  <c r="AE1792" i="1"/>
  <c r="AB1792" i="1"/>
  <c r="W1792" i="1" s="1"/>
  <c r="P1792" i="1"/>
  <c r="I1792" i="1"/>
  <c r="H1792" i="1"/>
  <c r="AH1792" i="1" s="1"/>
  <c r="G1792" i="1"/>
  <c r="AF1792" i="1" s="1"/>
  <c r="C1792" i="1"/>
  <c r="B1792" i="1"/>
  <c r="A1792" i="1" s="1"/>
  <c r="AL1791" i="1"/>
  <c r="AK1791" i="1"/>
  <c r="AI1791" i="1"/>
  <c r="AG1791" i="1"/>
  <c r="AE1791" i="1"/>
  <c r="AB1791" i="1"/>
  <c r="AA1791" i="1" s="1"/>
  <c r="P1791" i="1"/>
  <c r="I1791" i="1"/>
  <c r="H1791" i="1"/>
  <c r="AH1791" i="1" s="1"/>
  <c r="G1791" i="1"/>
  <c r="AF1791" i="1" s="1"/>
  <c r="B1791" i="1"/>
  <c r="AL1790" i="1"/>
  <c r="AK1790" i="1"/>
  <c r="AI1790" i="1"/>
  <c r="AG1790" i="1"/>
  <c r="AE1790" i="1"/>
  <c r="AB1790" i="1"/>
  <c r="P1790" i="1"/>
  <c r="I1790" i="1"/>
  <c r="H1790" i="1"/>
  <c r="AH1790" i="1" s="1"/>
  <c r="G1790" i="1"/>
  <c r="AF1790" i="1" s="1"/>
  <c r="C1790" i="1"/>
  <c r="B1790" i="1"/>
  <c r="A1790" i="1" s="1"/>
  <c r="AL1789" i="1"/>
  <c r="AK1789" i="1"/>
  <c r="AI1789" i="1"/>
  <c r="AG1789" i="1"/>
  <c r="AE1789" i="1"/>
  <c r="AB1789" i="1"/>
  <c r="P1789" i="1"/>
  <c r="I1789" i="1"/>
  <c r="H1789" i="1"/>
  <c r="AH1789" i="1" s="1"/>
  <c r="G1789" i="1"/>
  <c r="AF1789" i="1" s="1"/>
  <c r="C1789" i="1"/>
  <c r="B1789" i="1"/>
  <c r="A1789" i="1" s="1"/>
  <c r="AL1788" i="1"/>
  <c r="AK1788" i="1"/>
  <c r="AI1788" i="1"/>
  <c r="AG1788" i="1"/>
  <c r="AE1788" i="1"/>
  <c r="AB1788" i="1"/>
  <c r="P1788" i="1"/>
  <c r="I1788" i="1"/>
  <c r="H1788" i="1"/>
  <c r="AH1788" i="1" s="1"/>
  <c r="G1788" i="1"/>
  <c r="AF1788" i="1" s="1"/>
  <c r="B1788" i="1"/>
  <c r="C1788" i="1" s="1"/>
  <c r="AL1787" i="1"/>
  <c r="AK1787" i="1"/>
  <c r="AI1787" i="1"/>
  <c r="AG1787" i="1"/>
  <c r="AE1787" i="1"/>
  <c r="AB1787" i="1"/>
  <c r="Z1787" i="1" s="1"/>
  <c r="P1787" i="1"/>
  <c r="I1787" i="1"/>
  <c r="H1787" i="1"/>
  <c r="AH1787" i="1" s="1"/>
  <c r="G1787" i="1"/>
  <c r="AF1787" i="1" s="1"/>
  <c r="B1787" i="1"/>
  <c r="AL1786" i="1"/>
  <c r="AK1786" i="1"/>
  <c r="AI1786" i="1"/>
  <c r="AG1786" i="1"/>
  <c r="AE1786" i="1"/>
  <c r="AB1786" i="1"/>
  <c r="P1786" i="1"/>
  <c r="I1786" i="1"/>
  <c r="H1786" i="1"/>
  <c r="AH1786" i="1" s="1"/>
  <c r="G1786" i="1"/>
  <c r="AF1786" i="1" s="1"/>
  <c r="C1786" i="1"/>
  <c r="B1786" i="1"/>
  <c r="A1786" i="1"/>
  <c r="AL1785" i="1"/>
  <c r="AK1785" i="1"/>
  <c r="AI1785" i="1"/>
  <c r="AG1785" i="1"/>
  <c r="AE1785" i="1"/>
  <c r="AB1785" i="1"/>
  <c r="AA1785" i="1" s="1"/>
  <c r="P1785" i="1"/>
  <c r="I1785" i="1"/>
  <c r="H1785" i="1"/>
  <c r="AH1785" i="1" s="1"/>
  <c r="G1785" i="1"/>
  <c r="AF1785" i="1" s="1"/>
  <c r="C1785" i="1"/>
  <c r="B1785" i="1"/>
  <c r="A1785" i="1"/>
  <c r="AL1784" i="1"/>
  <c r="AK1784" i="1"/>
  <c r="AI1784" i="1"/>
  <c r="AG1784" i="1"/>
  <c r="AE1784" i="1"/>
  <c r="AB1784" i="1"/>
  <c r="W1784" i="1" s="1"/>
  <c r="P1784" i="1"/>
  <c r="I1784" i="1"/>
  <c r="H1784" i="1"/>
  <c r="AH1784" i="1" s="1"/>
  <c r="G1784" i="1"/>
  <c r="AF1784" i="1" s="1"/>
  <c r="C1784" i="1"/>
  <c r="B1784" i="1"/>
  <c r="A1784" i="1" s="1"/>
  <c r="AL1783" i="1"/>
  <c r="AK1783" i="1"/>
  <c r="AI1783" i="1"/>
  <c r="AG1783" i="1"/>
  <c r="AE1783" i="1"/>
  <c r="AB1783" i="1"/>
  <c r="P1783" i="1"/>
  <c r="I1783" i="1"/>
  <c r="H1783" i="1"/>
  <c r="AH1783" i="1" s="1"/>
  <c r="G1783" i="1"/>
  <c r="AF1783" i="1" s="1"/>
  <c r="C1783" i="1"/>
  <c r="B1783" i="1"/>
  <c r="A1783" i="1" s="1"/>
  <c r="AL1782" i="1"/>
  <c r="AK1782" i="1"/>
  <c r="AI1782" i="1"/>
  <c r="AG1782" i="1"/>
  <c r="AE1782" i="1"/>
  <c r="AB1782" i="1"/>
  <c r="P1782" i="1"/>
  <c r="I1782" i="1"/>
  <c r="H1782" i="1"/>
  <c r="AH1782" i="1" s="1"/>
  <c r="G1782" i="1"/>
  <c r="AF1782" i="1" s="1"/>
  <c r="C1782" i="1"/>
  <c r="B1782" i="1"/>
  <c r="A1782" i="1" s="1"/>
  <c r="AL1781" i="1"/>
  <c r="AK1781" i="1"/>
  <c r="AI1781" i="1"/>
  <c r="AG1781" i="1"/>
  <c r="AE1781" i="1"/>
  <c r="AB1781" i="1"/>
  <c r="P1781" i="1"/>
  <c r="I1781" i="1"/>
  <c r="H1781" i="1"/>
  <c r="AH1781" i="1" s="1"/>
  <c r="G1781" i="1"/>
  <c r="AF1781" i="1" s="1"/>
  <c r="C1781" i="1"/>
  <c r="B1781" i="1"/>
  <c r="A1781" i="1"/>
  <c r="AL1780" i="1"/>
  <c r="AK1780" i="1"/>
  <c r="AI1780" i="1"/>
  <c r="AG1780" i="1"/>
  <c r="AE1780" i="1"/>
  <c r="AB1780" i="1"/>
  <c r="P1780" i="1"/>
  <c r="I1780" i="1"/>
  <c r="H1780" i="1"/>
  <c r="AH1780" i="1" s="1"/>
  <c r="G1780" i="1"/>
  <c r="AF1780" i="1" s="1"/>
  <c r="B1780" i="1"/>
  <c r="AL1779" i="1"/>
  <c r="AK1779" i="1"/>
  <c r="AI1779" i="1"/>
  <c r="AG1779" i="1"/>
  <c r="AE1779" i="1"/>
  <c r="AB1779" i="1"/>
  <c r="P1779" i="1"/>
  <c r="I1779" i="1"/>
  <c r="H1779" i="1"/>
  <c r="AH1779" i="1" s="1"/>
  <c r="G1779" i="1"/>
  <c r="AF1779" i="1" s="1"/>
  <c r="C1779" i="1"/>
  <c r="B1779" i="1"/>
  <c r="A1779" i="1" s="1"/>
  <c r="AL1778" i="1"/>
  <c r="AK1778" i="1"/>
  <c r="AI1778" i="1"/>
  <c r="AG1778" i="1"/>
  <c r="AE1778" i="1"/>
  <c r="AB1778" i="1"/>
  <c r="P1778" i="1"/>
  <c r="I1778" i="1"/>
  <c r="H1778" i="1"/>
  <c r="AH1778" i="1" s="1"/>
  <c r="G1778" i="1"/>
  <c r="AF1778" i="1" s="1"/>
  <c r="B1778" i="1"/>
  <c r="A1778" i="1" s="1"/>
  <c r="AL1777" i="1"/>
  <c r="AK1777" i="1"/>
  <c r="AI1777" i="1"/>
  <c r="AG1777" i="1"/>
  <c r="AE1777" i="1"/>
  <c r="AB1777" i="1"/>
  <c r="P1777" i="1"/>
  <c r="I1777" i="1"/>
  <c r="H1777" i="1"/>
  <c r="AH1777" i="1" s="1"/>
  <c r="G1777" i="1"/>
  <c r="AF1777" i="1" s="1"/>
  <c r="C1777" i="1"/>
  <c r="B1777" i="1"/>
  <c r="A1777" i="1"/>
  <c r="AL1776" i="1"/>
  <c r="AK1776" i="1"/>
  <c r="AI1776" i="1"/>
  <c r="AG1776" i="1"/>
  <c r="AE1776" i="1"/>
  <c r="AB1776" i="1"/>
  <c r="P1776" i="1"/>
  <c r="I1776" i="1"/>
  <c r="H1776" i="1"/>
  <c r="AH1776" i="1" s="1"/>
  <c r="G1776" i="1"/>
  <c r="AF1776" i="1" s="1"/>
  <c r="B1776" i="1"/>
  <c r="A1776" i="1" s="1"/>
  <c r="AL1775" i="1"/>
  <c r="AK1775" i="1"/>
  <c r="AI1775" i="1"/>
  <c r="AG1775" i="1"/>
  <c r="AE1775" i="1"/>
  <c r="AB1775" i="1"/>
  <c r="AA1775" i="1" s="1"/>
  <c r="P1775" i="1"/>
  <c r="I1775" i="1"/>
  <c r="H1775" i="1"/>
  <c r="AH1775" i="1" s="1"/>
  <c r="G1775" i="1"/>
  <c r="AF1775" i="1" s="1"/>
  <c r="B1775" i="1"/>
  <c r="C1775" i="1" s="1"/>
  <c r="AL1774" i="1"/>
  <c r="AK1774" i="1"/>
  <c r="AI1774" i="1"/>
  <c r="AG1774" i="1"/>
  <c r="AE1774" i="1"/>
  <c r="AB1774" i="1"/>
  <c r="P1774" i="1"/>
  <c r="I1774" i="1"/>
  <c r="H1774" i="1"/>
  <c r="AH1774" i="1" s="1"/>
  <c r="G1774" i="1"/>
  <c r="AF1774" i="1" s="1"/>
  <c r="C1774" i="1"/>
  <c r="B1774" i="1"/>
  <c r="A1774" i="1" s="1"/>
  <c r="AL1773" i="1"/>
  <c r="AK1773" i="1"/>
  <c r="AI1773" i="1"/>
  <c r="AG1773" i="1"/>
  <c r="AE1773" i="1"/>
  <c r="AB1773" i="1"/>
  <c r="AA1773" i="1" s="1"/>
  <c r="P1773" i="1"/>
  <c r="I1773" i="1"/>
  <c r="H1773" i="1"/>
  <c r="AH1773" i="1" s="1"/>
  <c r="G1773" i="1"/>
  <c r="AF1773" i="1" s="1"/>
  <c r="B1773" i="1"/>
  <c r="A1773" i="1" s="1"/>
  <c r="AL1772" i="1"/>
  <c r="AK1772" i="1"/>
  <c r="AI1772" i="1"/>
  <c r="AG1772" i="1"/>
  <c r="AE1772" i="1"/>
  <c r="AB1772" i="1"/>
  <c r="X1772" i="1" s="1"/>
  <c r="P1772" i="1"/>
  <c r="I1772" i="1"/>
  <c r="H1772" i="1"/>
  <c r="AH1772" i="1" s="1"/>
  <c r="G1772" i="1"/>
  <c r="AF1772" i="1" s="1"/>
  <c r="C1772" i="1"/>
  <c r="B1772" i="1"/>
  <c r="A1772" i="1" s="1"/>
  <c r="AL1771" i="1"/>
  <c r="AK1771" i="1"/>
  <c r="AI1771" i="1"/>
  <c r="AG1771" i="1"/>
  <c r="AE1771" i="1"/>
  <c r="AB1771" i="1"/>
  <c r="AA1771" i="1" s="1"/>
  <c r="P1771" i="1"/>
  <c r="I1771" i="1"/>
  <c r="H1771" i="1"/>
  <c r="AH1771" i="1" s="1"/>
  <c r="G1771" i="1"/>
  <c r="AF1771" i="1" s="1"/>
  <c r="C1771" i="1"/>
  <c r="B1771" i="1"/>
  <c r="A1771" i="1" s="1"/>
  <c r="AL1770" i="1"/>
  <c r="AK1770" i="1"/>
  <c r="AI1770" i="1"/>
  <c r="AH1770" i="1"/>
  <c r="AG1770" i="1"/>
  <c r="AE1770" i="1"/>
  <c r="AB1770" i="1"/>
  <c r="Z1770" i="1" s="1"/>
  <c r="P1770" i="1"/>
  <c r="I1770" i="1"/>
  <c r="H1770" i="1"/>
  <c r="G1770" i="1"/>
  <c r="AF1770" i="1" s="1"/>
  <c r="C1770" i="1"/>
  <c r="B1770" i="1"/>
  <c r="A1770" i="1"/>
  <c r="AL1769" i="1"/>
  <c r="AK1769" i="1"/>
  <c r="AI1769" i="1"/>
  <c r="AG1769" i="1"/>
  <c r="AE1769" i="1"/>
  <c r="AB1769" i="1"/>
  <c r="AA1769" i="1" s="1"/>
  <c r="P1769" i="1"/>
  <c r="I1769" i="1"/>
  <c r="H1769" i="1"/>
  <c r="AH1769" i="1" s="1"/>
  <c r="G1769" i="1"/>
  <c r="AF1769" i="1" s="1"/>
  <c r="C1769" i="1"/>
  <c r="B1769" i="1"/>
  <c r="A1769" i="1"/>
  <c r="AL1768" i="1"/>
  <c r="AK1768" i="1"/>
  <c r="AI1768" i="1"/>
  <c r="AG1768" i="1"/>
  <c r="AE1768" i="1"/>
  <c r="AB1768" i="1"/>
  <c r="Z1768" i="1" s="1"/>
  <c r="P1768" i="1"/>
  <c r="I1768" i="1"/>
  <c r="H1768" i="1"/>
  <c r="AH1768" i="1" s="1"/>
  <c r="G1768" i="1"/>
  <c r="AF1768" i="1" s="1"/>
  <c r="C1768" i="1"/>
  <c r="B1768" i="1"/>
  <c r="A1768" i="1"/>
  <c r="AL1767" i="1"/>
  <c r="AK1767" i="1"/>
  <c r="AI1767" i="1"/>
  <c r="AG1767" i="1"/>
  <c r="AE1767" i="1"/>
  <c r="AB1767" i="1"/>
  <c r="X1767" i="1" s="1"/>
  <c r="P1767" i="1"/>
  <c r="I1767" i="1"/>
  <c r="H1767" i="1"/>
  <c r="AH1767" i="1" s="1"/>
  <c r="G1767" i="1"/>
  <c r="AF1767" i="1" s="1"/>
  <c r="B1767" i="1"/>
  <c r="C1767" i="1" s="1"/>
  <c r="A1767" i="1"/>
  <c r="AL1766" i="1"/>
  <c r="AK1766" i="1"/>
  <c r="AI1766" i="1"/>
  <c r="AG1766" i="1"/>
  <c r="AE1766" i="1"/>
  <c r="AB1766" i="1"/>
  <c r="V1766" i="1" s="1"/>
  <c r="P1766" i="1"/>
  <c r="I1766" i="1"/>
  <c r="H1766" i="1"/>
  <c r="AH1766" i="1" s="1"/>
  <c r="G1766" i="1"/>
  <c r="AF1766" i="1" s="1"/>
  <c r="C1766" i="1"/>
  <c r="B1766" i="1"/>
  <c r="A1766" i="1"/>
  <c r="AL1765" i="1"/>
  <c r="AK1765" i="1"/>
  <c r="AI1765" i="1"/>
  <c r="AG1765" i="1"/>
  <c r="AE1765" i="1"/>
  <c r="AB1765" i="1"/>
  <c r="J1765" i="1" s="1"/>
  <c r="P1765" i="1"/>
  <c r="I1765" i="1"/>
  <c r="H1765" i="1"/>
  <c r="AH1765" i="1" s="1"/>
  <c r="G1765" i="1"/>
  <c r="AF1765" i="1" s="1"/>
  <c r="C1765" i="1"/>
  <c r="B1765" i="1"/>
  <c r="A1765" i="1"/>
  <c r="AL1764" i="1"/>
  <c r="AK1764" i="1"/>
  <c r="AI1764" i="1"/>
  <c r="AG1764" i="1"/>
  <c r="AE1764" i="1"/>
  <c r="AB1764" i="1"/>
  <c r="X1764" i="1" s="1"/>
  <c r="P1764" i="1"/>
  <c r="I1764" i="1"/>
  <c r="H1764" i="1"/>
  <c r="AH1764" i="1" s="1"/>
  <c r="G1764" i="1"/>
  <c r="AF1764" i="1" s="1"/>
  <c r="B1764" i="1"/>
  <c r="AL1763" i="1"/>
  <c r="AK1763" i="1"/>
  <c r="AI1763" i="1"/>
  <c r="AG1763" i="1"/>
  <c r="AE1763" i="1"/>
  <c r="AB1763" i="1"/>
  <c r="P1763" i="1"/>
  <c r="I1763" i="1"/>
  <c r="H1763" i="1"/>
  <c r="AH1763" i="1" s="1"/>
  <c r="G1763" i="1"/>
  <c r="AF1763" i="1" s="1"/>
  <c r="C1763" i="1"/>
  <c r="B1763" i="1"/>
  <c r="A1763" i="1"/>
  <c r="AL1762" i="1"/>
  <c r="AK1762" i="1"/>
  <c r="AI1762" i="1"/>
  <c r="AG1762" i="1"/>
  <c r="AE1762" i="1"/>
  <c r="AB1762" i="1"/>
  <c r="X1762" i="1" s="1"/>
  <c r="P1762" i="1"/>
  <c r="I1762" i="1"/>
  <c r="H1762" i="1"/>
  <c r="AH1762" i="1" s="1"/>
  <c r="G1762" i="1"/>
  <c r="AF1762" i="1" s="1"/>
  <c r="C1762" i="1"/>
  <c r="B1762" i="1"/>
  <c r="A1762" i="1"/>
  <c r="AL1761" i="1"/>
  <c r="AK1761" i="1"/>
  <c r="AI1761" i="1"/>
  <c r="AG1761" i="1"/>
  <c r="AE1761" i="1"/>
  <c r="AB1761" i="1"/>
  <c r="Z1761" i="1" s="1"/>
  <c r="P1761" i="1"/>
  <c r="I1761" i="1"/>
  <c r="H1761" i="1"/>
  <c r="AH1761" i="1" s="1"/>
  <c r="G1761" i="1"/>
  <c r="AF1761" i="1" s="1"/>
  <c r="C1761" i="1"/>
  <c r="B1761" i="1"/>
  <c r="A1761" i="1"/>
  <c r="AL1760" i="1"/>
  <c r="AK1760" i="1"/>
  <c r="AI1760" i="1"/>
  <c r="AG1760" i="1"/>
  <c r="AE1760" i="1"/>
  <c r="AB1760" i="1"/>
  <c r="Z1760" i="1" s="1"/>
  <c r="P1760" i="1"/>
  <c r="I1760" i="1"/>
  <c r="H1760" i="1"/>
  <c r="AH1760" i="1" s="1"/>
  <c r="G1760" i="1"/>
  <c r="AF1760" i="1" s="1"/>
  <c r="C1760" i="1"/>
  <c r="B1760" i="1"/>
  <c r="A1760" i="1"/>
  <c r="AL1759" i="1"/>
  <c r="AK1759" i="1"/>
  <c r="AI1759" i="1"/>
  <c r="AG1759" i="1"/>
  <c r="AE1759" i="1"/>
  <c r="AB1759" i="1"/>
  <c r="W1759" i="1" s="1"/>
  <c r="P1759" i="1"/>
  <c r="I1759" i="1"/>
  <c r="H1759" i="1"/>
  <c r="AH1759" i="1" s="1"/>
  <c r="G1759" i="1"/>
  <c r="AF1759" i="1" s="1"/>
  <c r="B1759" i="1"/>
  <c r="AL1758" i="1"/>
  <c r="AK1758" i="1"/>
  <c r="AI1758" i="1"/>
  <c r="AG1758" i="1"/>
  <c r="AE1758" i="1"/>
  <c r="AB1758" i="1"/>
  <c r="V1758" i="1" s="1"/>
  <c r="P1758" i="1"/>
  <c r="I1758" i="1"/>
  <c r="H1758" i="1"/>
  <c r="AH1758" i="1" s="1"/>
  <c r="G1758" i="1"/>
  <c r="AF1758" i="1" s="1"/>
  <c r="B1758" i="1"/>
  <c r="AL1757" i="1"/>
  <c r="AK1757" i="1"/>
  <c r="AI1757" i="1"/>
  <c r="AG1757" i="1"/>
  <c r="AE1757" i="1"/>
  <c r="AB1757" i="1"/>
  <c r="Z1757" i="1" s="1"/>
  <c r="P1757" i="1"/>
  <c r="I1757" i="1"/>
  <c r="H1757" i="1"/>
  <c r="AH1757" i="1" s="1"/>
  <c r="G1757" i="1"/>
  <c r="AF1757" i="1" s="1"/>
  <c r="B1757" i="1"/>
  <c r="C1757" i="1" s="1"/>
  <c r="AL1756" i="1"/>
  <c r="AK1756" i="1"/>
  <c r="AI1756" i="1"/>
  <c r="AG1756" i="1"/>
  <c r="AE1756" i="1"/>
  <c r="AB1756" i="1"/>
  <c r="V1756" i="1" s="1"/>
  <c r="P1756" i="1"/>
  <c r="I1756" i="1"/>
  <c r="H1756" i="1"/>
  <c r="AH1756" i="1" s="1"/>
  <c r="G1756" i="1"/>
  <c r="AF1756" i="1" s="1"/>
  <c r="B1756" i="1"/>
  <c r="AL1755" i="1"/>
  <c r="AK1755" i="1"/>
  <c r="AI1755" i="1"/>
  <c r="AG1755" i="1"/>
  <c r="AE1755" i="1"/>
  <c r="AB1755" i="1"/>
  <c r="V1755" i="1" s="1"/>
  <c r="P1755" i="1"/>
  <c r="I1755" i="1"/>
  <c r="H1755" i="1"/>
  <c r="AH1755" i="1" s="1"/>
  <c r="G1755" i="1"/>
  <c r="AF1755" i="1" s="1"/>
  <c r="B1755" i="1"/>
  <c r="AL1754" i="1"/>
  <c r="AK1754" i="1"/>
  <c r="AI1754" i="1"/>
  <c r="AG1754" i="1"/>
  <c r="AE1754" i="1"/>
  <c r="AB1754" i="1"/>
  <c r="P1754" i="1"/>
  <c r="I1754" i="1"/>
  <c r="H1754" i="1"/>
  <c r="AH1754" i="1" s="1"/>
  <c r="G1754" i="1"/>
  <c r="AF1754" i="1" s="1"/>
  <c r="B1754" i="1"/>
  <c r="C1754" i="1" s="1"/>
  <c r="AL1753" i="1"/>
  <c r="AK1753" i="1"/>
  <c r="AI1753" i="1"/>
  <c r="AG1753" i="1"/>
  <c r="AE1753" i="1"/>
  <c r="AB1753" i="1"/>
  <c r="P1753" i="1"/>
  <c r="I1753" i="1"/>
  <c r="H1753" i="1"/>
  <c r="AH1753" i="1" s="1"/>
  <c r="G1753" i="1"/>
  <c r="AF1753" i="1" s="1"/>
  <c r="C1753" i="1"/>
  <c r="B1753" i="1"/>
  <c r="A1753" i="1"/>
  <c r="AL1752" i="1"/>
  <c r="AK1752" i="1"/>
  <c r="AI1752" i="1"/>
  <c r="AG1752" i="1"/>
  <c r="AE1752" i="1"/>
  <c r="AB1752" i="1"/>
  <c r="P1752" i="1"/>
  <c r="I1752" i="1"/>
  <c r="H1752" i="1"/>
  <c r="AH1752" i="1" s="1"/>
  <c r="G1752" i="1"/>
  <c r="AF1752" i="1" s="1"/>
  <c r="B1752" i="1"/>
  <c r="AL1751" i="1"/>
  <c r="AK1751" i="1"/>
  <c r="AI1751" i="1"/>
  <c r="AG1751" i="1"/>
  <c r="AE1751" i="1"/>
  <c r="AB1751" i="1"/>
  <c r="Z1751" i="1" s="1"/>
  <c r="P1751" i="1"/>
  <c r="I1751" i="1"/>
  <c r="H1751" i="1"/>
  <c r="AH1751" i="1" s="1"/>
  <c r="G1751" i="1"/>
  <c r="AF1751" i="1" s="1"/>
  <c r="B1751" i="1"/>
  <c r="C1751" i="1" s="1"/>
  <c r="AL1750" i="1"/>
  <c r="AK1750" i="1"/>
  <c r="AI1750" i="1"/>
  <c r="AG1750" i="1"/>
  <c r="AE1750" i="1"/>
  <c r="AB1750" i="1"/>
  <c r="AA1750" i="1" s="1"/>
  <c r="P1750" i="1"/>
  <c r="I1750" i="1"/>
  <c r="H1750" i="1"/>
  <c r="AH1750" i="1" s="1"/>
  <c r="G1750" i="1"/>
  <c r="AF1750" i="1" s="1"/>
  <c r="C1750" i="1"/>
  <c r="B1750" i="1"/>
  <c r="A1750" i="1"/>
  <c r="AL1749" i="1"/>
  <c r="AK1749" i="1"/>
  <c r="AI1749" i="1"/>
  <c r="AG1749" i="1"/>
  <c r="AE1749" i="1"/>
  <c r="AB1749" i="1"/>
  <c r="W1749" i="1" s="1"/>
  <c r="P1749" i="1"/>
  <c r="I1749" i="1"/>
  <c r="H1749" i="1"/>
  <c r="AH1749" i="1" s="1"/>
  <c r="G1749" i="1"/>
  <c r="AF1749" i="1" s="1"/>
  <c r="B1749" i="1"/>
  <c r="AL1748" i="1"/>
  <c r="AK1748" i="1"/>
  <c r="AI1748" i="1"/>
  <c r="AG1748" i="1"/>
  <c r="AE1748" i="1"/>
  <c r="AB1748" i="1"/>
  <c r="Y1748" i="1" s="1"/>
  <c r="P1748" i="1"/>
  <c r="I1748" i="1"/>
  <c r="H1748" i="1"/>
  <c r="AH1748" i="1" s="1"/>
  <c r="G1748" i="1"/>
  <c r="AF1748" i="1" s="1"/>
  <c r="B1748" i="1"/>
  <c r="AL1747" i="1"/>
  <c r="AK1747" i="1"/>
  <c r="AI1747" i="1"/>
  <c r="AG1747" i="1"/>
  <c r="AE1747" i="1"/>
  <c r="AB1747" i="1"/>
  <c r="AA1747" i="1" s="1"/>
  <c r="P1747" i="1"/>
  <c r="I1747" i="1"/>
  <c r="H1747" i="1"/>
  <c r="AH1747" i="1" s="1"/>
  <c r="G1747" i="1"/>
  <c r="AF1747" i="1" s="1"/>
  <c r="B1747" i="1"/>
  <c r="AL1746" i="1"/>
  <c r="AK1746" i="1"/>
  <c r="AI1746" i="1"/>
  <c r="AG1746" i="1"/>
  <c r="AE1746" i="1"/>
  <c r="AB1746" i="1"/>
  <c r="P1746" i="1"/>
  <c r="I1746" i="1"/>
  <c r="H1746" i="1"/>
  <c r="AH1746" i="1" s="1"/>
  <c r="G1746" i="1"/>
  <c r="AF1746" i="1" s="1"/>
  <c r="B1746" i="1"/>
  <c r="AL1745" i="1"/>
  <c r="AK1745" i="1"/>
  <c r="AI1745" i="1"/>
  <c r="AG1745" i="1"/>
  <c r="AE1745" i="1"/>
  <c r="AB1745" i="1"/>
  <c r="P1745" i="1"/>
  <c r="I1745" i="1"/>
  <c r="H1745" i="1"/>
  <c r="AH1745" i="1" s="1"/>
  <c r="G1745" i="1"/>
  <c r="AF1745" i="1" s="1"/>
  <c r="B1745" i="1"/>
  <c r="AL1744" i="1"/>
  <c r="AK1744" i="1"/>
  <c r="AI1744" i="1"/>
  <c r="AG1744" i="1"/>
  <c r="AE1744" i="1"/>
  <c r="AB1744" i="1"/>
  <c r="Z1744" i="1" s="1"/>
  <c r="P1744" i="1"/>
  <c r="I1744" i="1"/>
  <c r="H1744" i="1"/>
  <c r="AH1744" i="1" s="1"/>
  <c r="G1744" i="1"/>
  <c r="AF1744" i="1" s="1"/>
  <c r="B1744" i="1"/>
  <c r="AL1743" i="1"/>
  <c r="AK1743" i="1"/>
  <c r="AI1743" i="1"/>
  <c r="AG1743" i="1"/>
  <c r="AE1743" i="1"/>
  <c r="AB1743" i="1"/>
  <c r="P1743" i="1"/>
  <c r="I1743" i="1"/>
  <c r="H1743" i="1"/>
  <c r="AH1743" i="1" s="1"/>
  <c r="G1743" i="1"/>
  <c r="AF1743" i="1" s="1"/>
  <c r="B1743" i="1"/>
  <c r="AL1742" i="1"/>
  <c r="AK1742" i="1"/>
  <c r="AI1742" i="1"/>
  <c r="AG1742" i="1"/>
  <c r="AE1742" i="1"/>
  <c r="AB1742" i="1"/>
  <c r="W1742" i="1" s="1"/>
  <c r="P1742" i="1"/>
  <c r="I1742" i="1"/>
  <c r="H1742" i="1"/>
  <c r="AH1742" i="1" s="1"/>
  <c r="G1742" i="1"/>
  <c r="AF1742" i="1" s="1"/>
  <c r="B1742" i="1"/>
  <c r="C1742" i="1" s="1"/>
  <c r="AL1741" i="1"/>
  <c r="AK1741" i="1"/>
  <c r="AI1741" i="1"/>
  <c r="AG1741" i="1"/>
  <c r="AE1741" i="1"/>
  <c r="AB1741" i="1"/>
  <c r="P1741" i="1"/>
  <c r="I1741" i="1"/>
  <c r="H1741" i="1"/>
  <c r="AH1741" i="1" s="1"/>
  <c r="G1741" i="1"/>
  <c r="AF1741" i="1" s="1"/>
  <c r="B1741" i="1"/>
  <c r="AL1740" i="1"/>
  <c r="AK1740" i="1"/>
  <c r="AI1740" i="1"/>
  <c r="AG1740" i="1"/>
  <c r="AE1740" i="1"/>
  <c r="AB1740" i="1"/>
  <c r="P1740" i="1"/>
  <c r="I1740" i="1"/>
  <c r="H1740" i="1"/>
  <c r="AH1740" i="1" s="1"/>
  <c r="G1740" i="1"/>
  <c r="AF1740" i="1" s="1"/>
  <c r="B1740" i="1"/>
  <c r="AL1739" i="1"/>
  <c r="AK1739" i="1"/>
  <c r="AI1739" i="1"/>
  <c r="AG1739" i="1"/>
  <c r="AE1739" i="1"/>
  <c r="AB1739" i="1"/>
  <c r="P1739" i="1"/>
  <c r="I1739" i="1"/>
  <c r="H1739" i="1"/>
  <c r="AH1739" i="1" s="1"/>
  <c r="G1739" i="1"/>
  <c r="AF1739" i="1" s="1"/>
  <c r="B1739" i="1"/>
  <c r="C1739" i="1" s="1"/>
  <c r="A1739" i="1"/>
  <c r="AL1738" i="1"/>
  <c r="AK1738" i="1"/>
  <c r="AI1738" i="1"/>
  <c r="AG1738" i="1"/>
  <c r="AE1738" i="1"/>
  <c r="AB1738" i="1"/>
  <c r="Y1738" i="1" s="1"/>
  <c r="P1738" i="1"/>
  <c r="I1738" i="1"/>
  <c r="H1738" i="1"/>
  <c r="AH1738" i="1" s="1"/>
  <c r="G1738" i="1"/>
  <c r="AF1738" i="1" s="1"/>
  <c r="B1738" i="1"/>
  <c r="AL1737" i="1"/>
  <c r="AK1737" i="1"/>
  <c r="AI1737" i="1"/>
  <c r="AG1737" i="1"/>
  <c r="AE1737" i="1"/>
  <c r="AB1737" i="1"/>
  <c r="AA1737" i="1" s="1"/>
  <c r="P1737" i="1"/>
  <c r="I1737" i="1"/>
  <c r="H1737" i="1"/>
  <c r="AH1737" i="1" s="1"/>
  <c r="G1737" i="1"/>
  <c r="AF1737" i="1" s="1"/>
  <c r="C1737" i="1"/>
  <c r="B1737" i="1"/>
  <c r="A1737" i="1"/>
  <c r="AL1736" i="1"/>
  <c r="AK1736" i="1"/>
  <c r="AI1736" i="1"/>
  <c r="AG1736" i="1"/>
  <c r="AE1736" i="1"/>
  <c r="AB1736" i="1"/>
  <c r="Z1736" i="1" s="1"/>
  <c r="P1736" i="1"/>
  <c r="I1736" i="1"/>
  <c r="H1736" i="1"/>
  <c r="AH1736" i="1" s="1"/>
  <c r="G1736" i="1"/>
  <c r="AF1736" i="1" s="1"/>
  <c r="B1736" i="1"/>
  <c r="AL1735" i="1"/>
  <c r="AK1735" i="1"/>
  <c r="AI1735" i="1"/>
  <c r="AG1735" i="1"/>
  <c r="AE1735" i="1"/>
  <c r="AB1735" i="1"/>
  <c r="P1735" i="1"/>
  <c r="I1735" i="1"/>
  <c r="H1735" i="1"/>
  <c r="AH1735" i="1" s="1"/>
  <c r="G1735" i="1"/>
  <c r="AF1735" i="1" s="1"/>
  <c r="B1735" i="1"/>
  <c r="AL1734" i="1"/>
  <c r="AK1734" i="1"/>
  <c r="AI1734" i="1"/>
  <c r="AG1734" i="1"/>
  <c r="AE1734" i="1"/>
  <c r="AB1734" i="1"/>
  <c r="P1734" i="1"/>
  <c r="I1734" i="1"/>
  <c r="H1734" i="1"/>
  <c r="AH1734" i="1" s="1"/>
  <c r="G1734" i="1"/>
  <c r="AF1734" i="1" s="1"/>
  <c r="B1734" i="1"/>
  <c r="AL1733" i="1"/>
  <c r="AK1733" i="1"/>
  <c r="AI1733" i="1"/>
  <c r="AG1733" i="1"/>
  <c r="AE1733" i="1"/>
  <c r="AB1733" i="1"/>
  <c r="Z1733" i="1" s="1"/>
  <c r="P1733" i="1"/>
  <c r="I1733" i="1"/>
  <c r="H1733" i="1"/>
  <c r="AH1733" i="1" s="1"/>
  <c r="G1733" i="1"/>
  <c r="AF1733" i="1" s="1"/>
  <c r="B1733" i="1"/>
  <c r="AL1732" i="1"/>
  <c r="AK1732" i="1"/>
  <c r="AI1732" i="1"/>
  <c r="AG1732" i="1"/>
  <c r="AE1732" i="1"/>
  <c r="AB1732" i="1"/>
  <c r="W1732" i="1" s="1"/>
  <c r="P1732" i="1"/>
  <c r="I1732" i="1"/>
  <c r="H1732" i="1"/>
  <c r="AH1732" i="1" s="1"/>
  <c r="G1732" i="1"/>
  <c r="AF1732" i="1" s="1"/>
  <c r="C1732" i="1"/>
  <c r="B1732" i="1"/>
  <c r="A1732" i="1" s="1"/>
  <c r="AL1731" i="1"/>
  <c r="AK1731" i="1"/>
  <c r="AI1731" i="1"/>
  <c r="AG1731" i="1"/>
  <c r="AE1731" i="1"/>
  <c r="AB1731" i="1"/>
  <c r="Z1731" i="1" s="1"/>
  <c r="P1731" i="1"/>
  <c r="I1731" i="1"/>
  <c r="H1731" i="1"/>
  <c r="AH1731" i="1" s="1"/>
  <c r="G1731" i="1"/>
  <c r="AF1731" i="1" s="1"/>
  <c r="B1731" i="1"/>
  <c r="C1731" i="1" s="1"/>
  <c r="A1731" i="1"/>
  <c r="AL1730" i="1"/>
  <c r="AK1730" i="1"/>
  <c r="AI1730" i="1"/>
  <c r="AG1730" i="1"/>
  <c r="AE1730" i="1"/>
  <c r="AB1730" i="1"/>
  <c r="W1730" i="1" s="1"/>
  <c r="P1730" i="1"/>
  <c r="I1730" i="1"/>
  <c r="H1730" i="1"/>
  <c r="AH1730" i="1" s="1"/>
  <c r="G1730" i="1"/>
  <c r="AF1730" i="1" s="1"/>
  <c r="B1730" i="1"/>
  <c r="C1730" i="1" s="1"/>
  <c r="A1730" i="1"/>
  <c r="AL1729" i="1"/>
  <c r="AK1729" i="1"/>
  <c r="AI1729" i="1"/>
  <c r="AG1729" i="1"/>
  <c r="AE1729" i="1"/>
  <c r="AB1729" i="1"/>
  <c r="AA1729" i="1" s="1"/>
  <c r="P1729" i="1"/>
  <c r="I1729" i="1"/>
  <c r="H1729" i="1"/>
  <c r="AH1729" i="1" s="1"/>
  <c r="G1729" i="1"/>
  <c r="AF1729" i="1" s="1"/>
  <c r="C1729" i="1"/>
  <c r="B1729" i="1"/>
  <c r="A1729" i="1"/>
  <c r="AL1728" i="1"/>
  <c r="AK1728" i="1"/>
  <c r="AI1728" i="1"/>
  <c r="AG1728" i="1"/>
  <c r="AE1728" i="1"/>
  <c r="AB1728" i="1"/>
  <c r="Y1728" i="1" s="1"/>
  <c r="P1728" i="1"/>
  <c r="I1728" i="1"/>
  <c r="H1728" i="1"/>
  <c r="AH1728" i="1" s="1"/>
  <c r="G1728" i="1"/>
  <c r="AF1728" i="1" s="1"/>
  <c r="B1728" i="1"/>
  <c r="AL1727" i="1"/>
  <c r="AK1727" i="1"/>
  <c r="AI1727" i="1"/>
  <c r="AG1727" i="1"/>
  <c r="AE1727" i="1"/>
  <c r="AB1727" i="1"/>
  <c r="W1727" i="1" s="1"/>
  <c r="P1727" i="1"/>
  <c r="I1727" i="1"/>
  <c r="H1727" i="1"/>
  <c r="AH1727" i="1" s="1"/>
  <c r="G1727" i="1"/>
  <c r="AF1727" i="1" s="1"/>
  <c r="B1727" i="1"/>
  <c r="C1727" i="1" s="1"/>
  <c r="AL1726" i="1"/>
  <c r="AK1726" i="1"/>
  <c r="AI1726" i="1"/>
  <c r="AG1726" i="1"/>
  <c r="AE1726" i="1"/>
  <c r="AB1726" i="1"/>
  <c r="J1726" i="1" s="1"/>
  <c r="P1726" i="1"/>
  <c r="I1726" i="1"/>
  <c r="H1726" i="1"/>
  <c r="AH1726" i="1" s="1"/>
  <c r="G1726" i="1"/>
  <c r="AF1726" i="1" s="1"/>
  <c r="C1726" i="1"/>
  <c r="B1726" i="1"/>
  <c r="A1726" i="1" s="1"/>
  <c r="AL1725" i="1"/>
  <c r="AK1725" i="1"/>
  <c r="AI1725" i="1"/>
  <c r="AG1725" i="1"/>
  <c r="AE1725" i="1"/>
  <c r="AB1725" i="1"/>
  <c r="P1725" i="1"/>
  <c r="I1725" i="1"/>
  <c r="H1725" i="1"/>
  <c r="AH1725" i="1" s="1"/>
  <c r="G1725" i="1"/>
  <c r="AF1725" i="1" s="1"/>
  <c r="B1725" i="1"/>
  <c r="AL1724" i="1"/>
  <c r="AK1724" i="1"/>
  <c r="AI1724" i="1"/>
  <c r="AG1724" i="1"/>
  <c r="AE1724" i="1"/>
  <c r="AB1724" i="1"/>
  <c r="W1724" i="1" s="1"/>
  <c r="P1724" i="1"/>
  <c r="I1724" i="1"/>
  <c r="H1724" i="1"/>
  <c r="AH1724" i="1" s="1"/>
  <c r="G1724" i="1"/>
  <c r="AF1724" i="1" s="1"/>
  <c r="B1724" i="1"/>
  <c r="AL1723" i="1"/>
  <c r="AK1723" i="1"/>
  <c r="AI1723" i="1"/>
  <c r="AG1723" i="1"/>
  <c r="AE1723" i="1"/>
  <c r="AB1723" i="1"/>
  <c r="AA1723" i="1" s="1"/>
  <c r="P1723" i="1"/>
  <c r="I1723" i="1"/>
  <c r="H1723" i="1"/>
  <c r="AH1723" i="1" s="1"/>
  <c r="G1723" i="1"/>
  <c r="AF1723" i="1" s="1"/>
  <c r="B1723" i="1"/>
  <c r="AL1722" i="1"/>
  <c r="AK1722" i="1"/>
  <c r="AI1722" i="1"/>
  <c r="AG1722" i="1"/>
  <c r="AE1722" i="1"/>
  <c r="AB1722" i="1"/>
  <c r="AA1722" i="1" s="1"/>
  <c r="P1722" i="1"/>
  <c r="I1722" i="1"/>
  <c r="H1722" i="1"/>
  <c r="AH1722" i="1" s="1"/>
  <c r="G1722" i="1"/>
  <c r="AF1722" i="1" s="1"/>
  <c r="B1722" i="1"/>
  <c r="A1722" i="1" s="1"/>
  <c r="AL1721" i="1"/>
  <c r="AK1721" i="1"/>
  <c r="AI1721" i="1"/>
  <c r="AG1721" i="1"/>
  <c r="AE1721" i="1"/>
  <c r="AB1721" i="1"/>
  <c r="P1721" i="1"/>
  <c r="I1721" i="1"/>
  <c r="H1721" i="1"/>
  <c r="AH1721" i="1" s="1"/>
  <c r="G1721" i="1"/>
  <c r="AF1721" i="1" s="1"/>
  <c r="B1721" i="1"/>
  <c r="A1721" i="1" s="1"/>
  <c r="AL1720" i="1"/>
  <c r="AK1720" i="1"/>
  <c r="AI1720" i="1"/>
  <c r="AG1720" i="1"/>
  <c r="AE1720" i="1"/>
  <c r="AB1720" i="1"/>
  <c r="P1720" i="1"/>
  <c r="I1720" i="1"/>
  <c r="H1720" i="1"/>
  <c r="AH1720" i="1" s="1"/>
  <c r="G1720" i="1"/>
  <c r="AF1720" i="1" s="1"/>
  <c r="B1720" i="1"/>
  <c r="C1720" i="1" s="1"/>
  <c r="AL1719" i="1"/>
  <c r="AK1719" i="1"/>
  <c r="AI1719" i="1"/>
  <c r="AG1719" i="1"/>
  <c r="AE1719" i="1"/>
  <c r="AB1719" i="1"/>
  <c r="Z1719" i="1" s="1"/>
  <c r="P1719" i="1"/>
  <c r="I1719" i="1"/>
  <c r="H1719" i="1"/>
  <c r="AH1719" i="1" s="1"/>
  <c r="G1719" i="1"/>
  <c r="AF1719" i="1" s="1"/>
  <c r="B1719" i="1"/>
  <c r="AL1718" i="1"/>
  <c r="AK1718" i="1"/>
  <c r="AI1718" i="1"/>
  <c r="AG1718" i="1"/>
  <c r="AE1718" i="1"/>
  <c r="AB1718" i="1"/>
  <c r="P1718" i="1"/>
  <c r="I1718" i="1"/>
  <c r="H1718" i="1"/>
  <c r="AH1718" i="1" s="1"/>
  <c r="G1718" i="1"/>
  <c r="AF1718" i="1" s="1"/>
  <c r="B1718" i="1"/>
  <c r="AL1717" i="1"/>
  <c r="AK1717" i="1"/>
  <c r="AI1717" i="1"/>
  <c r="AG1717" i="1"/>
  <c r="AE1717" i="1"/>
  <c r="AB1717" i="1"/>
  <c r="X1717" i="1" s="1"/>
  <c r="P1717" i="1"/>
  <c r="I1717" i="1"/>
  <c r="H1717" i="1"/>
  <c r="AH1717" i="1" s="1"/>
  <c r="G1717" i="1"/>
  <c r="AF1717" i="1" s="1"/>
  <c r="C1717" i="1"/>
  <c r="B1717" i="1"/>
  <c r="A1717" i="1" s="1"/>
  <c r="AL1716" i="1"/>
  <c r="AK1716" i="1"/>
  <c r="AI1716" i="1"/>
  <c r="AG1716" i="1"/>
  <c r="AE1716" i="1"/>
  <c r="AB1716" i="1"/>
  <c r="P1716" i="1"/>
  <c r="I1716" i="1"/>
  <c r="H1716" i="1"/>
  <c r="AH1716" i="1" s="1"/>
  <c r="G1716" i="1"/>
  <c r="AF1716" i="1" s="1"/>
  <c r="B1716" i="1"/>
  <c r="C1716" i="1" s="1"/>
  <c r="A1716" i="1"/>
  <c r="AL1715" i="1"/>
  <c r="AK1715" i="1"/>
  <c r="AI1715" i="1"/>
  <c r="AG1715" i="1"/>
  <c r="AE1715" i="1"/>
  <c r="AB1715" i="1"/>
  <c r="AA1715" i="1" s="1"/>
  <c r="P1715" i="1"/>
  <c r="I1715" i="1"/>
  <c r="H1715" i="1"/>
  <c r="AH1715" i="1" s="1"/>
  <c r="G1715" i="1"/>
  <c r="AF1715" i="1" s="1"/>
  <c r="B1715" i="1"/>
  <c r="AL1714" i="1"/>
  <c r="AK1714" i="1"/>
  <c r="AI1714" i="1"/>
  <c r="AG1714" i="1"/>
  <c r="AE1714" i="1"/>
  <c r="AB1714" i="1"/>
  <c r="P1714" i="1"/>
  <c r="I1714" i="1"/>
  <c r="H1714" i="1"/>
  <c r="AH1714" i="1" s="1"/>
  <c r="G1714" i="1"/>
  <c r="AF1714" i="1" s="1"/>
  <c r="B1714" i="1"/>
  <c r="A1714" i="1" s="1"/>
  <c r="AL1713" i="1"/>
  <c r="AK1713" i="1"/>
  <c r="AI1713" i="1"/>
  <c r="AG1713" i="1"/>
  <c r="AE1713" i="1"/>
  <c r="AB1713" i="1"/>
  <c r="AA1713" i="1" s="1"/>
  <c r="P1713" i="1"/>
  <c r="I1713" i="1"/>
  <c r="H1713" i="1"/>
  <c r="AH1713" i="1" s="1"/>
  <c r="G1713" i="1"/>
  <c r="AF1713" i="1" s="1"/>
  <c r="B1713" i="1"/>
  <c r="C1713" i="1" s="1"/>
  <c r="A1713" i="1"/>
  <c r="AL1712" i="1"/>
  <c r="AK1712" i="1"/>
  <c r="AI1712" i="1"/>
  <c r="AG1712" i="1"/>
  <c r="AE1712" i="1"/>
  <c r="AB1712" i="1"/>
  <c r="AA1712" i="1" s="1"/>
  <c r="P1712" i="1"/>
  <c r="I1712" i="1"/>
  <c r="H1712" i="1"/>
  <c r="AH1712" i="1" s="1"/>
  <c r="G1712" i="1"/>
  <c r="AF1712" i="1" s="1"/>
  <c r="B1712" i="1"/>
  <c r="AL1711" i="1"/>
  <c r="AK1711" i="1"/>
  <c r="AI1711" i="1"/>
  <c r="AG1711" i="1"/>
  <c r="AE1711" i="1"/>
  <c r="AB1711" i="1"/>
  <c r="P1711" i="1"/>
  <c r="I1711" i="1"/>
  <c r="H1711" i="1"/>
  <c r="AH1711" i="1" s="1"/>
  <c r="G1711" i="1"/>
  <c r="AF1711" i="1" s="1"/>
  <c r="B1711" i="1"/>
  <c r="AL1710" i="1"/>
  <c r="AK1710" i="1"/>
  <c r="AI1710" i="1"/>
  <c r="AG1710" i="1"/>
  <c r="AE1710" i="1"/>
  <c r="AB1710" i="1"/>
  <c r="P1710" i="1"/>
  <c r="I1710" i="1"/>
  <c r="H1710" i="1"/>
  <c r="AH1710" i="1" s="1"/>
  <c r="G1710" i="1"/>
  <c r="AF1710" i="1" s="1"/>
  <c r="B1710" i="1"/>
  <c r="A1710" i="1" s="1"/>
  <c r="AL1709" i="1"/>
  <c r="AK1709" i="1"/>
  <c r="AI1709" i="1"/>
  <c r="AG1709" i="1"/>
  <c r="AE1709" i="1"/>
  <c r="AB1709" i="1"/>
  <c r="Y1709" i="1" s="1"/>
  <c r="P1709" i="1"/>
  <c r="I1709" i="1"/>
  <c r="H1709" i="1"/>
  <c r="AH1709" i="1" s="1"/>
  <c r="G1709" i="1"/>
  <c r="AF1709" i="1" s="1"/>
  <c r="B1709" i="1"/>
  <c r="AL1708" i="1"/>
  <c r="AK1708" i="1"/>
  <c r="AI1708" i="1"/>
  <c r="AG1708" i="1"/>
  <c r="AE1708" i="1"/>
  <c r="AB1708" i="1"/>
  <c r="P1708" i="1"/>
  <c r="I1708" i="1"/>
  <c r="H1708" i="1"/>
  <c r="AH1708" i="1" s="1"/>
  <c r="G1708" i="1"/>
  <c r="AF1708" i="1" s="1"/>
  <c r="B1708" i="1"/>
  <c r="C1708" i="1" s="1"/>
  <c r="AL1707" i="1"/>
  <c r="AK1707" i="1"/>
  <c r="AI1707" i="1"/>
  <c r="AG1707" i="1"/>
  <c r="AE1707" i="1"/>
  <c r="AB1707" i="1"/>
  <c r="AA1707" i="1" s="1"/>
  <c r="P1707" i="1"/>
  <c r="I1707" i="1"/>
  <c r="H1707" i="1"/>
  <c r="AH1707" i="1" s="1"/>
  <c r="G1707" i="1"/>
  <c r="AF1707" i="1" s="1"/>
  <c r="B1707" i="1"/>
  <c r="AL1706" i="1"/>
  <c r="AK1706" i="1"/>
  <c r="AI1706" i="1"/>
  <c r="AG1706" i="1"/>
  <c r="AE1706" i="1"/>
  <c r="AB1706" i="1"/>
  <c r="V1706" i="1" s="1"/>
  <c r="P1706" i="1"/>
  <c r="I1706" i="1"/>
  <c r="H1706" i="1"/>
  <c r="AH1706" i="1" s="1"/>
  <c r="G1706" i="1"/>
  <c r="AF1706" i="1" s="1"/>
  <c r="C1706" i="1"/>
  <c r="B1706" i="1"/>
  <c r="A1706" i="1" s="1"/>
  <c r="AL1705" i="1"/>
  <c r="AK1705" i="1"/>
  <c r="AI1705" i="1"/>
  <c r="AG1705" i="1"/>
  <c r="AE1705" i="1"/>
  <c r="AB1705" i="1"/>
  <c r="V1705" i="1" s="1"/>
  <c r="P1705" i="1"/>
  <c r="I1705" i="1"/>
  <c r="H1705" i="1"/>
  <c r="AH1705" i="1" s="1"/>
  <c r="G1705" i="1"/>
  <c r="AF1705" i="1" s="1"/>
  <c r="C1705" i="1"/>
  <c r="B1705" i="1"/>
  <c r="A1705" i="1"/>
  <c r="AL1704" i="1"/>
  <c r="AK1704" i="1"/>
  <c r="AI1704" i="1"/>
  <c r="AG1704" i="1"/>
  <c r="AE1704" i="1"/>
  <c r="AB1704" i="1"/>
  <c r="X1704" i="1" s="1"/>
  <c r="P1704" i="1"/>
  <c r="I1704" i="1"/>
  <c r="H1704" i="1"/>
  <c r="AH1704" i="1" s="1"/>
  <c r="G1704" i="1"/>
  <c r="AF1704" i="1" s="1"/>
  <c r="B1704" i="1"/>
  <c r="AL1703" i="1"/>
  <c r="AK1703" i="1"/>
  <c r="AI1703" i="1"/>
  <c r="AG1703" i="1"/>
  <c r="AE1703" i="1"/>
  <c r="AB1703" i="1"/>
  <c r="AA1703" i="1" s="1"/>
  <c r="P1703" i="1"/>
  <c r="I1703" i="1"/>
  <c r="H1703" i="1"/>
  <c r="AH1703" i="1" s="1"/>
  <c r="G1703" i="1"/>
  <c r="AF1703" i="1" s="1"/>
  <c r="B1703" i="1"/>
  <c r="AL1702" i="1"/>
  <c r="AK1702" i="1"/>
  <c r="AI1702" i="1"/>
  <c r="AG1702" i="1"/>
  <c r="AE1702" i="1"/>
  <c r="AB1702" i="1"/>
  <c r="P1702" i="1"/>
  <c r="I1702" i="1"/>
  <c r="H1702" i="1"/>
  <c r="AH1702" i="1" s="1"/>
  <c r="G1702" i="1"/>
  <c r="AF1702" i="1" s="1"/>
  <c r="B1702" i="1"/>
  <c r="A1702" i="1" s="1"/>
  <c r="AL1701" i="1"/>
  <c r="AK1701" i="1"/>
  <c r="AI1701" i="1"/>
  <c r="AG1701" i="1"/>
  <c r="AE1701" i="1"/>
  <c r="AB1701" i="1"/>
  <c r="P1701" i="1"/>
  <c r="I1701" i="1"/>
  <c r="H1701" i="1"/>
  <c r="AH1701" i="1" s="1"/>
  <c r="G1701" i="1"/>
  <c r="AF1701" i="1" s="1"/>
  <c r="B1701" i="1"/>
  <c r="C1701" i="1" s="1"/>
  <c r="A1701" i="1"/>
  <c r="AL1700" i="1"/>
  <c r="AK1700" i="1"/>
  <c r="AI1700" i="1"/>
  <c r="AG1700" i="1"/>
  <c r="AE1700" i="1"/>
  <c r="AB1700" i="1"/>
  <c r="AA1700" i="1" s="1"/>
  <c r="P1700" i="1"/>
  <c r="I1700" i="1"/>
  <c r="H1700" i="1"/>
  <c r="AH1700" i="1" s="1"/>
  <c r="G1700" i="1"/>
  <c r="AF1700" i="1" s="1"/>
  <c r="B1700" i="1"/>
  <c r="C1700" i="1" s="1"/>
  <c r="AL1699" i="1"/>
  <c r="AK1699" i="1"/>
  <c r="AI1699" i="1"/>
  <c r="AG1699" i="1"/>
  <c r="AE1699" i="1"/>
  <c r="AB1699" i="1"/>
  <c r="W1699" i="1" s="1"/>
  <c r="P1699" i="1"/>
  <c r="I1699" i="1"/>
  <c r="H1699" i="1"/>
  <c r="AH1699" i="1" s="1"/>
  <c r="G1699" i="1"/>
  <c r="AF1699" i="1" s="1"/>
  <c r="B1699" i="1"/>
  <c r="C1699" i="1" s="1"/>
  <c r="AL1698" i="1"/>
  <c r="AK1698" i="1"/>
  <c r="AI1698" i="1"/>
  <c r="AG1698" i="1"/>
  <c r="AE1698" i="1"/>
  <c r="AB1698" i="1"/>
  <c r="AA1698" i="1" s="1"/>
  <c r="P1698" i="1"/>
  <c r="I1698" i="1"/>
  <c r="H1698" i="1"/>
  <c r="AH1698" i="1" s="1"/>
  <c r="G1698" i="1"/>
  <c r="AF1698" i="1" s="1"/>
  <c r="C1698" i="1"/>
  <c r="B1698" i="1"/>
  <c r="A1698" i="1" s="1"/>
  <c r="AL1697" i="1"/>
  <c r="AK1697" i="1"/>
  <c r="AI1697" i="1"/>
  <c r="AG1697" i="1"/>
  <c r="AE1697" i="1"/>
  <c r="AB1697" i="1"/>
  <c r="W1697" i="1" s="1"/>
  <c r="P1697" i="1"/>
  <c r="I1697" i="1"/>
  <c r="H1697" i="1"/>
  <c r="AH1697" i="1" s="1"/>
  <c r="G1697" i="1"/>
  <c r="AF1697" i="1" s="1"/>
  <c r="B1697" i="1"/>
  <c r="C1697" i="1" s="1"/>
  <c r="A1697" i="1"/>
  <c r="AL1696" i="1"/>
  <c r="AK1696" i="1"/>
  <c r="AI1696" i="1"/>
  <c r="AG1696" i="1"/>
  <c r="AE1696" i="1"/>
  <c r="AB1696" i="1"/>
  <c r="P1696" i="1"/>
  <c r="I1696" i="1"/>
  <c r="H1696" i="1"/>
  <c r="AH1696" i="1" s="1"/>
  <c r="G1696" i="1"/>
  <c r="AF1696" i="1" s="1"/>
  <c r="C1696" i="1"/>
  <c r="B1696" i="1"/>
  <c r="A1696" i="1" s="1"/>
  <c r="AL1695" i="1"/>
  <c r="AK1695" i="1"/>
  <c r="AI1695" i="1"/>
  <c r="AG1695" i="1"/>
  <c r="AE1695" i="1"/>
  <c r="AB1695" i="1"/>
  <c r="V1695" i="1" s="1"/>
  <c r="X1695" i="1"/>
  <c r="P1695" i="1"/>
  <c r="I1695" i="1"/>
  <c r="H1695" i="1"/>
  <c r="AH1695" i="1" s="1"/>
  <c r="G1695" i="1"/>
  <c r="AF1695" i="1" s="1"/>
  <c r="B1695" i="1"/>
  <c r="C1695" i="1" s="1"/>
  <c r="AL1694" i="1"/>
  <c r="AK1694" i="1"/>
  <c r="AI1694" i="1"/>
  <c r="AG1694" i="1"/>
  <c r="AE1694" i="1"/>
  <c r="AB1694" i="1"/>
  <c r="Y1694" i="1" s="1"/>
  <c r="P1694" i="1"/>
  <c r="I1694" i="1"/>
  <c r="H1694" i="1"/>
  <c r="AH1694" i="1" s="1"/>
  <c r="G1694" i="1"/>
  <c r="AF1694" i="1" s="1"/>
  <c r="B1694" i="1"/>
  <c r="A1694" i="1" s="1"/>
  <c r="AL1693" i="1"/>
  <c r="AK1693" i="1"/>
  <c r="AI1693" i="1"/>
  <c r="AG1693" i="1"/>
  <c r="AE1693" i="1"/>
  <c r="AB1693" i="1"/>
  <c r="V1693" i="1" s="1"/>
  <c r="P1693" i="1"/>
  <c r="I1693" i="1"/>
  <c r="H1693" i="1"/>
  <c r="AH1693" i="1" s="1"/>
  <c r="G1693" i="1"/>
  <c r="AF1693" i="1" s="1"/>
  <c r="B1693" i="1"/>
  <c r="C1693" i="1" s="1"/>
  <c r="AL1692" i="1"/>
  <c r="AK1692" i="1"/>
  <c r="AI1692" i="1"/>
  <c r="AG1692" i="1"/>
  <c r="AE1692" i="1"/>
  <c r="AB1692" i="1"/>
  <c r="AA1692" i="1" s="1"/>
  <c r="P1692" i="1"/>
  <c r="I1692" i="1"/>
  <c r="H1692" i="1"/>
  <c r="AH1692" i="1" s="1"/>
  <c r="G1692" i="1"/>
  <c r="AF1692" i="1" s="1"/>
  <c r="C1692" i="1"/>
  <c r="B1692" i="1"/>
  <c r="A1692" i="1" s="1"/>
  <c r="AL1691" i="1"/>
  <c r="AK1691" i="1"/>
  <c r="AI1691" i="1"/>
  <c r="AG1691" i="1"/>
  <c r="AE1691" i="1"/>
  <c r="AB1691" i="1"/>
  <c r="W1691" i="1" s="1"/>
  <c r="P1691" i="1"/>
  <c r="I1691" i="1"/>
  <c r="H1691" i="1"/>
  <c r="AH1691" i="1" s="1"/>
  <c r="G1691" i="1"/>
  <c r="AF1691" i="1" s="1"/>
  <c r="B1691" i="1"/>
  <c r="A1691" i="1" s="1"/>
  <c r="AL1690" i="1"/>
  <c r="AK1690" i="1"/>
  <c r="AI1690" i="1"/>
  <c r="AG1690" i="1"/>
  <c r="AE1690" i="1"/>
  <c r="AB1690" i="1"/>
  <c r="Z1690" i="1" s="1"/>
  <c r="P1690" i="1"/>
  <c r="I1690" i="1"/>
  <c r="H1690" i="1"/>
  <c r="AH1690" i="1" s="1"/>
  <c r="G1690" i="1"/>
  <c r="AF1690" i="1" s="1"/>
  <c r="B1690" i="1"/>
  <c r="A1690" i="1" s="1"/>
  <c r="AL1689" i="1"/>
  <c r="AK1689" i="1"/>
  <c r="AI1689" i="1"/>
  <c r="AG1689" i="1"/>
  <c r="AE1689" i="1"/>
  <c r="AB1689" i="1"/>
  <c r="P1689" i="1"/>
  <c r="I1689" i="1"/>
  <c r="H1689" i="1"/>
  <c r="AH1689" i="1" s="1"/>
  <c r="G1689" i="1"/>
  <c r="AF1689" i="1" s="1"/>
  <c r="B1689" i="1"/>
  <c r="AL1688" i="1"/>
  <c r="AK1688" i="1"/>
  <c r="AI1688" i="1"/>
  <c r="AG1688" i="1"/>
  <c r="AE1688" i="1"/>
  <c r="AB1688" i="1"/>
  <c r="AA1688" i="1" s="1"/>
  <c r="P1688" i="1"/>
  <c r="I1688" i="1"/>
  <c r="H1688" i="1"/>
  <c r="AH1688" i="1" s="1"/>
  <c r="G1688" i="1"/>
  <c r="AF1688" i="1" s="1"/>
  <c r="C1688" i="1"/>
  <c r="B1688" i="1"/>
  <c r="A1688" i="1"/>
  <c r="AL1687" i="1"/>
  <c r="AK1687" i="1"/>
  <c r="AI1687" i="1"/>
  <c r="AG1687" i="1"/>
  <c r="AE1687" i="1"/>
  <c r="AB1687" i="1"/>
  <c r="Y1687" i="1" s="1"/>
  <c r="P1687" i="1"/>
  <c r="I1687" i="1"/>
  <c r="H1687" i="1"/>
  <c r="AH1687" i="1" s="1"/>
  <c r="G1687" i="1"/>
  <c r="AF1687" i="1" s="1"/>
  <c r="C1687" i="1"/>
  <c r="B1687" i="1"/>
  <c r="A1687" i="1" s="1"/>
  <c r="AL1686" i="1"/>
  <c r="AK1686" i="1"/>
  <c r="AI1686" i="1"/>
  <c r="AG1686" i="1"/>
  <c r="AE1686" i="1"/>
  <c r="AB1686" i="1"/>
  <c r="V1686" i="1" s="1"/>
  <c r="P1686" i="1"/>
  <c r="I1686" i="1"/>
  <c r="H1686" i="1"/>
  <c r="AH1686" i="1" s="1"/>
  <c r="G1686" i="1"/>
  <c r="AF1686" i="1" s="1"/>
  <c r="B1686" i="1"/>
  <c r="AL1685" i="1"/>
  <c r="AK1685" i="1"/>
  <c r="AI1685" i="1"/>
  <c r="AG1685" i="1"/>
  <c r="AE1685" i="1"/>
  <c r="AB1685" i="1"/>
  <c r="AA1685" i="1" s="1"/>
  <c r="P1685" i="1"/>
  <c r="I1685" i="1"/>
  <c r="H1685" i="1"/>
  <c r="AH1685" i="1" s="1"/>
  <c r="G1685" i="1"/>
  <c r="AF1685" i="1" s="1"/>
  <c r="C1685" i="1"/>
  <c r="B1685" i="1"/>
  <c r="A1685" i="1" s="1"/>
  <c r="AL1684" i="1"/>
  <c r="AK1684" i="1"/>
  <c r="AI1684" i="1"/>
  <c r="AG1684" i="1"/>
  <c r="AE1684" i="1"/>
  <c r="AB1684" i="1"/>
  <c r="J1684" i="1" s="1"/>
  <c r="P1684" i="1"/>
  <c r="I1684" i="1"/>
  <c r="H1684" i="1"/>
  <c r="AH1684" i="1" s="1"/>
  <c r="G1684" i="1"/>
  <c r="AF1684" i="1" s="1"/>
  <c r="B1684" i="1"/>
  <c r="C1684" i="1" s="1"/>
  <c r="AL1683" i="1"/>
  <c r="AK1683" i="1"/>
  <c r="AI1683" i="1"/>
  <c r="AG1683" i="1"/>
  <c r="AE1683" i="1"/>
  <c r="AB1683" i="1"/>
  <c r="Y1683" i="1" s="1"/>
  <c r="P1683" i="1"/>
  <c r="I1683" i="1"/>
  <c r="H1683" i="1"/>
  <c r="AH1683" i="1" s="1"/>
  <c r="G1683" i="1"/>
  <c r="AF1683" i="1" s="1"/>
  <c r="C1683" i="1"/>
  <c r="B1683" i="1"/>
  <c r="A1683" i="1" s="1"/>
  <c r="AL1682" i="1"/>
  <c r="AK1682" i="1"/>
  <c r="AI1682" i="1"/>
  <c r="AG1682" i="1"/>
  <c r="AE1682" i="1"/>
  <c r="AB1682" i="1"/>
  <c r="V1682" i="1" s="1"/>
  <c r="P1682" i="1"/>
  <c r="I1682" i="1"/>
  <c r="H1682" i="1"/>
  <c r="AH1682" i="1" s="1"/>
  <c r="G1682" i="1"/>
  <c r="AF1682" i="1" s="1"/>
  <c r="B1682" i="1"/>
  <c r="AL1681" i="1"/>
  <c r="AK1681" i="1"/>
  <c r="AI1681" i="1"/>
  <c r="AG1681" i="1"/>
  <c r="AE1681" i="1"/>
  <c r="AB1681" i="1"/>
  <c r="J1681" i="1" s="1"/>
  <c r="P1681" i="1"/>
  <c r="I1681" i="1"/>
  <c r="H1681" i="1"/>
  <c r="AH1681" i="1" s="1"/>
  <c r="G1681" i="1"/>
  <c r="AF1681" i="1" s="1"/>
  <c r="B1681" i="1"/>
  <c r="AL1680" i="1"/>
  <c r="AK1680" i="1"/>
  <c r="AI1680" i="1"/>
  <c r="AG1680" i="1"/>
  <c r="AE1680" i="1"/>
  <c r="AB1680" i="1"/>
  <c r="P1680" i="1"/>
  <c r="I1680" i="1"/>
  <c r="H1680" i="1"/>
  <c r="AH1680" i="1" s="1"/>
  <c r="G1680" i="1"/>
  <c r="AF1680" i="1" s="1"/>
  <c r="C1680" i="1"/>
  <c r="B1680" i="1"/>
  <c r="A1680" i="1"/>
  <c r="AL1679" i="1"/>
  <c r="AK1679" i="1"/>
  <c r="AI1679" i="1"/>
  <c r="AG1679" i="1"/>
  <c r="AE1679" i="1"/>
  <c r="AB1679" i="1"/>
  <c r="X1679" i="1" s="1"/>
  <c r="P1679" i="1"/>
  <c r="I1679" i="1"/>
  <c r="H1679" i="1"/>
  <c r="AH1679" i="1" s="1"/>
  <c r="G1679" i="1"/>
  <c r="AF1679" i="1" s="1"/>
  <c r="C1679" i="1"/>
  <c r="B1679" i="1"/>
  <c r="A1679" i="1" s="1"/>
  <c r="AL1678" i="1"/>
  <c r="AK1678" i="1"/>
  <c r="AI1678" i="1"/>
  <c r="AG1678" i="1"/>
  <c r="AE1678" i="1"/>
  <c r="AB1678" i="1"/>
  <c r="P1678" i="1"/>
  <c r="I1678" i="1"/>
  <c r="H1678" i="1"/>
  <c r="AH1678" i="1" s="1"/>
  <c r="G1678" i="1"/>
  <c r="AF1678" i="1" s="1"/>
  <c r="B1678" i="1"/>
  <c r="A1678" i="1" s="1"/>
  <c r="AL1677" i="1"/>
  <c r="AK1677" i="1"/>
  <c r="AI1677" i="1"/>
  <c r="AG1677" i="1"/>
  <c r="AE1677" i="1"/>
  <c r="AB1677" i="1"/>
  <c r="AA1677" i="1" s="1"/>
  <c r="P1677" i="1"/>
  <c r="I1677" i="1"/>
  <c r="H1677" i="1"/>
  <c r="AH1677" i="1" s="1"/>
  <c r="G1677" i="1"/>
  <c r="AF1677" i="1" s="1"/>
  <c r="B1677" i="1"/>
  <c r="C1677" i="1" s="1"/>
  <c r="AL1676" i="1"/>
  <c r="AK1676" i="1"/>
  <c r="AI1676" i="1"/>
  <c r="AG1676" i="1"/>
  <c r="AE1676" i="1"/>
  <c r="AB1676" i="1"/>
  <c r="P1676" i="1"/>
  <c r="I1676" i="1"/>
  <c r="H1676" i="1"/>
  <c r="AH1676" i="1" s="1"/>
  <c r="G1676" i="1"/>
  <c r="AF1676" i="1" s="1"/>
  <c r="B1676" i="1"/>
  <c r="C1676" i="1" s="1"/>
  <c r="AL1675" i="1"/>
  <c r="AK1675" i="1"/>
  <c r="AI1675" i="1"/>
  <c r="AG1675" i="1"/>
  <c r="AE1675" i="1"/>
  <c r="AB1675" i="1"/>
  <c r="P1675" i="1"/>
  <c r="I1675" i="1"/>
  <c r="H1675" i="1"/>
  <c r="AH1675" i="1" s="1"/>
  <c r="G1675" i="1"/>
  <c r="AF1675" i="1" s="1"/>
  <c r="B1675" i="1"/>
  <c r="A1675" i="1" s="1"/>
  <c r="AL1674" i="1"/>
  <c r="AK1674" i="1"/>
  <c r="AI1674" i="1"/>
  <c r="AG1674" i="1"/>
  <c r="AE1674" i="1"/>
  <c r="AB1674" i="1"/>
  <c r="Z1674" i="1" s="1"/>
  <c r="P1674" i="1"/>
  <c r="I1674" i="1"/>
  <c r="H1674" i="1"/>
  <c r="AH1674" i="1" s="1"/>
  <c r="G1674" i="1"/>
  <c r="AF1674" i="1" s="1"/>
  <c r="B1674" i="1"/>
  <c r="A1674" i="1" s="1"/>
  <c r="AL1673" i="1"/>
  <c r="AK1673" i="1"/>
  <c r="AI1673" i="1"/>
  <c r="AG1673" i="1"/>
  <c r="AE1673" i="1"/>
  <c r="AB1673" i="1"/>
  <c r="P1673" i="1"/>
  <c r="I1673" i="1"/>
  <c r="H1673" i="1"/>
  <c r="AH1673" i="1" s="1"/>
  <c r="G1673" i="1"/>
  <c r="AF1673" i="1" s="1"/>
  <c r="C1673" i="1"/>
  <c r="B1673" i="1"/>
  <c r="A1673" i="1"/>
  <c r="AL1672" i="1"/>
  <c r="AK1672" i="1"/>
  <c r="AI1672" i="1"/>
  <c r="AG1672" i="1"/>
  <c r="AE1672" i="1"/>
  <c r="AB1672" i="1"/>
  <c r="P1672" i="1"/>
  <c r="I1672" i="1"/>
  <c r="H1672" i="1"/>
  <c r="AH1672" i="1" s="1"/>
  <c r="G1672" i="1"/>
  <c r="AF1672" i="1" s="1"/>
  <c r="C1672" i="1"/>
  <c r="B1672" i="1"/>
  <c r="A1672" i="1" s="1"/>
  <c r="AL1671" i="1"/>
  <c r="AK1671" i="1"/>
  <c r="AI1671" i="1"/>
  <c r="AG1671" i="1"/>
  <c r="AE1671" i="1"/>
  <c r="AB1671" i="1"/>
  <c r="P1671" i="1"/>
  <c r="I1671" i="1"/>
  <c r="H1671" i="1"/>
  <c r="AH1671" i="1" s="1"/>
  <c r="G1671" i="1"/>
  <c r="AF1671" i="1" s="1"/>
  <c r="C1671" i="1"/>
  <c r="B1671" i="1"/>
  <c r="A1671" i="1"/>
  <c r="AL1670" i="1"/>
  <c r="AK1670" i="1"/>
  <c r="AI1670" i="1"/>
  <c r="AG1670" i="1"/>
  <c r="AE1670" i="1"/>
  <c r="AB1670" i="1"/>
  <c r="P1670" i="1"/>
  <c r="I1670" i="1"/>
  <c r="H1670" i="1"/>
  <c r="AH1670" i="1" s="1"/>
  <c r="G1670" i="1"/>
  <c r="AF1670" i="1" s="1"/>
  <c r="B1670" i="1"/>
  <c r="C1670" i="1" s="1"/>
  <c r="A1670" i="1"/>
  <c r="AL1669" i="1"/>
  <c r="AK1669" i="1"/>
  <c r="AI1669" i="1"/>
  <c r="AG1669" i="1"/>
  <c r="AE1669" i="1"/>
  <c r="AB1669" i="1"/>
  <c r="P1669" i="1"/>
  <c r="I1669" i="1"/>
  <c r="H1669" i="1"/>
  <c r="AH1669" i="1" s="1"/>
  <c r="G1669" i="1"/>
  <c r="AF1669" i="1" s="1"/>
  <c r="C1669" i="1"/>
  <c r="B1669" i="1"/>
  <c r="A1669" i="1" s="1"/>
  <c r="AL1668" i="1"/>
  <c r="AK1668" i="1"/>
  <c r="AI1668" i="1"/>
  <c r="AG1668" i="1"/>
  <c r="AE1668" i="1"/>
  <c r="AB1668" i="1"/>
  <c r="P1668" i="1"/>
  <c r="I1668" i="1"/>
  <c r="H1668" i="1"/>
  <c r="AH1668" i="1" s="1"/>
  <c r="G1668" i="1"/>
  <c r="AF1668" i="1" s="1"/>
  <c r="C1668" i="1"/>
  <c r="B1668" i="1"/>
  <c r="A1668" i="1"/>
  <c r="AL1667" i="1"/>
  <c r="AK1667" i="1"/>
  <c r="AI1667" i="1"/>
  <c r="AG1667" i="1"/>
  <c r="AE1667" i="1"/>
  <c r="AB1667" i="1"/>
  <c r="J1667" i="1" s="1"/>
  <c r="P1667" i="1"/>
  <c r="I1667" i="1"/>
  <c r="H1667" i="1"/>
  <c r="AH1667" i="1" s="1"/>
  <c r="G1667" i="1"/>
  <c r="AF1667" i="1" s="1"/>
  <c r="C1667" i="1"/>
  <c r="B1667" i="1"/>
  <c r="A1667" i="1" s="1"/>
  <c r="AL1666" i="1"/>
  <c r="AK1666" i="1"/>
  <c r="AI1666" i="1"/>
  <c r="AG1666" i="1"/>
  <c r="AE1666" i="1"/>
  <c r="AB1666" i="1"/>
  <c r="AA1666" i="1" s="1"/>
  <c r="P1666" i="1"/>
  <c r="I1666" i="1"/>
  <c r="H1666" i="1"/>
  <c r="AH1666" i="1" s="1"/>
  <c r="G1666" i="1"/>
  <c r="AF1666" i="1" s="1"/>
  <c r="B1666" i="1"/>
  <c r="C1666" i="1" s="1"/>
  <c r="A1666" i="1"/>
  <c r="AL1665" i="1"/>
  <c r="AK1665" i="1"/>
  <c r="AI1665" i="1"/>
  <c r="AG1665" i="1"/>
  <c r="AE1665" i="1"/>
  <c r="AB1665" i="1"/>
  <c r="P1665" i="1"/>
  <c r="I1665" i="1"/>
  <c r="H1665" i="1"/>
  <c r="AH1665" i="1" s="1"/>
  <c r="G1665" i="1"/>
  <c r="AF1665" i="1" s="1"/>
  <c r="C1665" i="1"/>
  <c r="B1665" i="1"/>
  <c r="A1665" i="1" s="1"/>
  <c r="AL1664" i="1"/>
  <c r="AK1664" i="1"/>
  <c r="AI1664" i="1"/>
  <c r="AG1664" i="1"/>
  <c r="AE1664" i="1"/>
  <c r="AB1664" i="1"/>
  <c r="AA1664" i="1" s="1"/>
  <c r="P1664" i="1"/>
  <c r="I1664" i="1"/>
  <c r="H1664" i="1"/>
  <c r="AH1664" i="1" s="1"/>
  <c r="G1664" i="1"/>
  <c r="AF1664" i="1" s="1"/>
  <c r="C1664" i="1"/>
  <c r="B1664" i="1"/>
  <c r="A1664" i="1"/>
  <c r="AL1663" i="1"/>
  <c r="AK1663" i="1"/>
  <c r="AI1663" i="1"/>
  <c r="AG1663" i="1"/>
  <c r="AE1663" i="1"/>
  <c r="AB1663" i="1"/>
  <c r="Y1663" i="1" s="1"/>
  <c r="P1663" i="1"/>
  <c r="I1663" i="1"/>
  <c r="H1663" i="1"/>
  <c r="AH1663" i="1" s="1"/>
  <c r="G1663" i="1"/>
  <c r="AF1663" i="1" s="1"/>
  <c r="C1663" i="1"/>
  <c r="B1663" i="1"/>
  <c r="A1663" i="1" s="1"/>
  <c r="AL1662" i="1"/>
  <c r="AK1662" i="1"/>
  <c r="AI1662" i="1"/>
  <c r="AG1662" i="1"/>
  <c r="AE1662" i="1"/>
  <c r="AB1662" i="1"/>
  <c r="P1662" i="1"/>
  <c r="I1662" i="1"/>
  <c r="H1662" i="1"/>
  <c r="AH1662" i="1" s="1"/>
  <c r="G1662" i="1"/>
  <c r="AF1662" i="1" s="1"/>
  <c r="B1662" i="1"/>
  <c r="AL1661" i="1"/>
  <c r="AK1661" i="1"/>
  <c r="AI1661" i="1"/>
  <c r="AG1661" i="1"/>
  <c r="AE1661" i="1"/>
  <c r="AB1661" i="1"/>
  <c r="X1661" i="1" s="1"/>
  <c r="P1661" i="1"/>
  <c r="I1661" i="1"/>
  <c r="H1661" i="1"/>
  <c r="AH1661" i="1" s="1"/>
  <c r="G1661" i="1"/>
  <c r="AF1661" i="1" s="1"/>
  <c r="B1661" i="1"/>
  <c r="C1661" i="1" s="1"/>
  <c r="AL1660" i="1"/>
  <c r="AK1660" i="1"/>
  <c r="AI1660" i="1"/>
  <c r="AG1660" i="1"/>
  <c r="AE1660" i="1"/>
  <c r="AB1660" i="1"/>
  <c r="P1660" i="1"/>
  <c r="I1660" i="1"/>
  <c r="H1660" i="1"/>
  <c r="AH1660" i="1" s="1"/>
  <c r="G1660" i="1"/>
  <c r="AF1660" i="1" s="1"/>
  <c r="B1660" i="1"/>
  <c r="AL1659" i="1"/>
  <c r="AK1659" i="1"/>
  <c r="AI1659" i="1"/>
  <c r="AG1659" i="1"/>
  <c r="AE1659" i="1"/>
  <c r="AB1659" i="1"/>
  <c r="P1659" i="1"/>
  <c r="I1659" i="1"/>
  <c r="H1659" i="1"/>
  <c r="AH1659" i="1" s="1"/>
  <c r="G1659" i="1"/>
  <c r="AF1659" i="1" s="1"/>
  <c r="B1659" i="1"/>
  <c r="C1659" i="1" s="1"/>
  <c r="AL1658" i="1"/>
  <c r="AK1658" i="1"/>
  <c r="AI1658" i="1"/>
  <c r="AG1658" i="1"/>
  <c r="AE1658" i="1"/>
  <c r="AB1658" i="1"/>
  <c r="Z1658" i="1" s="1"/>
  <c r="P1658" i="1"/>
  <c r="I1658" i="1"/>
  <c r="H1658" i="1"/>
  <c r="AH1658" i="1" s="1"/>
  <c r="G1658" i="1"/>
  <c r="AF1658" i="1" s="1"/>
  <c r="C1658" i="1"/>
  <c r="B1658" i="1"/>
  <c r="A1658" i="1" s="1"/>
  <c r="AL1657" i="1"/>
  <c r="AK1657" i="1"/>
  <c r="AI1657" i="1"/>
  <c r="AG1657" i="1"/>
  <c r="AE1657" i="1"/>
  <c r="AB1657" i="1"/>
  <c r="X1657" i="1" s="1"/>
  <c r="P1657" i="1"/>
  <c r="I1657" i="1"/>
  <c r="H1657" i="1"/>
  <c r="AH1657" i="1" s="1"/>
  <c r="G1657" i="1"/>
  <c r="AF1657" i="1" s="1"/>
  <c r="C1657" i="1"/>
  <c r="B1657" i="1"/>
  <c r="A1657" i="1"/>
  <c r="AL1656" i="1"/>
  <c r="AK1656" i="1"/>
  <c r="AI1656" i="1"/>
  <c r="AG1656" i="1"/>
  <c r="AE1656" i="1"/>
  <c r="AB1656" i="1"/>
  <c r="V1656" i="1" s="1"/>
  <c r="P1656" i="1"/>
  <c r="I1656" i="1"/>
  <c r="H1656" i="1"/>
  <c r="AH1656" i="1" s="1"/>
  <c r="G1656" i="1"/>
  <c r="AF1656" i="1" s="1"/>
  <c r="B1656" i="1"/>
  <c r="AL1655" i="1"/>
  <c r="AK1655" i="1"/>
  <c r="AI1655" i="1"/>
  <c r="AG1655" i="1"/>
  <c r="AE1655" i="1"/>
  <c r="AB1655" i="1"/>
  <c r="P1655" i="1"/>
  <c r="I1655" i="1"/>
  <c r="H1655" i="1"/>
  <c r="AH1655" i="1" s="1"/>
  <c r="G1655" i="1"/>
  <c r="AF1655" i="1" s="1"/>
  <c r="C1655" i="1"/>
  <c r="B1655" i="1"/>
  <c r="A1655" i="1" s="1"/>
  <c r="AL1654" i="1"/>
  <c r="AK1654" i="1"/>
  <c r="AI1654" i="1"/>
  <c r="AG1654" i="1"/>
  <c r="AE1654" i="1"/>
  <c r="AB1654" i="1"/>
  <c r="X1654" i="1" s="1"/>
  <c r="P1654" i="1"/>
  <c r="I1654" i="1"/>
  <c r="H1654" i="1"/>
  <c r="AH1654" i="1" s="1"/>
  <c r="G1654" i="1"/>
  <c r="AF1654" i="1" s="1"/>
  <c r="B1654" i="1"/>
  <c r="AL1653" i="1"/>
  <c r="AK1653" i="1"/>
  <c r="AI1653" i="1"/>
  <c r="AG1653" i="1"/>
  <c r="AE1653" i="1"/>
  <c r="AB1653" i="1"/>
  <c r="Z1653" i="1" s="1"/>
  <c r="P1653" i="1"/>
  <c r="I1653" i="1"/>
  <c r="H1653" i="1"/>
  <c r="AH1653" i="1" s="1"/>
  <c r="G1653" i="1"/>
  <c r="AF1653" i="1" s="1"/>
  <c r="B1653" i="1"/>
  <c r="C1653" i="1" s="1"/>
  <c r="AL1652" i="1"/>
  <c r="AK1652" i="1"/>
  <c r="AI1652" i="1"/>
  <c r="AG1652" i="1"/>
  <c r="AE1652" i="1"/>
  <c r="AB1652" i="1"/>
  <c r="AA1652" i="1" s="1"/>
  <c r="P1652" i="1"/>
  <c r="I1652" i="1"/>
  <c r="H1652" i="1"/>
  <c r="AH1652" i="1" s="1"/>
  <c r="G1652" i="1"/>
  <c r="AF1652" i="1" s="1"/>
  <c r="B1652" i="1"/>
  <c r="C1652" i="1" s="1"/>
  <c r="AL1651" i="1"/>
  <c r="AK1651" i="1"/>
  <c r="AI1651" i="1"/>
  <c r="AG1651" i="1"/>
  <c r="AE1651" i="1"/>
  <c r="AB1651" i="1"/>
  <c r="X1651" i="1" s="1"/>
  <c r="P1651" i="1"/>
  <c r="I1651" i="1"/>
  <c r="H1651" i="1"/>
  <c r="AH1651" i="1" s="1"/>
  <c r="G1651" i="1"/>
  <c r="AF1651" i="1" s="1"/>
  <c r="C1651" i="1"/>
  <c r="B1651" i="1"/>
  <c r="A1651" i="1" s="1"/>
  <c r="AL1650" i="1"/>
  <c r="AK1650" i="1"/>
  <c r="AI1650" i="1"/>
  <c r="AG1650" i="1"/>
  <c r="AE1650" i="1"/>
  <c r="AB1650" i="1"/>
  <c r="Z1650" i="1" s="1"/>
  <c r="P1650" i="1"/>
  <c r="I1650" i="1"/>
  <c r="H1650" i="1"/>
  <c r="AH1650" i="1" s="1"/>
  <c r="G1650" i="1"/>
  <c r="AF1650" i="1" s="1"/>
  <c r="B1650" i="1"/>
  <c r="AL1649" i="1"/>
  <c r="AK1649" i="1"/>
  <c r="AI1649" i="1"/>
  <c r="AG1649" i="1"/>
  <c r="AE1649" i="1"/>
  <c r="AB1649" i="1"/>
  <c r="V1649" i="1" s="1"/>
  <c r="P1649" i="1"/>
  <c r="I1649" i="1"/>
  <c r="H1649" i="1"/>
  <c r="AH1649" i="1" s="1"/>
  <c r="G1649" i="1"/>
  <c r="AF1649" i="1" s="1"/>
  <c r="C1649" i="1"/>
  <c r="B1649" i="1"/>
  <c r="A1649" i="1"/>
  <c r="AL1648" i="1"/>
  <c r="AK1648" i="1"/>
  <c r="AI1648" i="1"/>
  <c r="AG1648" i="1"/>
  <c r="AE1648" i="1"/>
  <c r="AB1648" i="1"/>
  <c r="P1648" i="1"/>
  <c r="I1648" i="1"/>
  <c r="H1648" i="1"/>
  <c r="AH1648" i="1" s="1"/>
  <c r="G1648" i="1"/>
  <c r="AF1648" i="1" s="1"/>
  <c r="C1648" i="1"/>
  <c r="B1648" i="1"/>
  <c r="A1648" i="1"/>
  <c r="AL1647" i="1"/>
  <c r="AK1647" i="1"/>
  <c r="AI1647" i="1"/>
  <c r="AG1647" i="1"/>
  <c r="AE1647" i="1"/>
  <c r="AB1647" i="1"/>
  <c r="Y1647" i="1" s="1"/>
  <c r="P1647" i="1"/>
  <c r="I1647" i="1"/>
  <c r="H1647" i="1"/>
  <c r="AH1647" i="1" s="1"/>
  <c r="G1647" i="1"/>
  <c r="AF1647" i="1" s="1"/>
  <c r="C1647" i="1"/>
  <c r="B1647" i="1"/>
  <c r="A1647" i="1"/>
  <c r="AL1646" i="1"/>
  <c r="AK1646" i="1"/>
  <c r="AI1646" i="1"/>
  <c r="AG1646" i="1"/>
  <c r="AE1646" i="1"/>
  <c r="AB1646" i="1"/>
  <c r="P1646" i="1"/>
  <c r="I1646" i="1"/>
  <c r="H1646" i="1"/>
  <c r="AH1646" i="1" s="1"/>
  <c r="G1646" i="1"/>
  <c r="AF1646" i="1" s="1"/>
  <c r="C1646" i="1"/>
  <c r="B1646" i="1"/>
  <c r="A1646" i="1"/>
  <c r="AL1645" i="1"/>
  <c r="AK1645" i="1"/>
  <c r="AI1645" i="1"/>
  <c r="AG1645" i="1"/>
  <c r="AE1645" i="1"/>
  <c r="AB1645" i="1"/>
  <c r="X1645" i="1" s="1"/>
  <c r="P1645" i="1"/>
  <c r="I1645" i="1"/>
  <c r="H1645" i="1"/>
  <c r="AH1645" i="1" s="1"/>
  <c r="G1645" i="1"/>
  <c r="AF1645" i="1" s="1"/>
  <c r="B1645" i="1"/>
  <c r="C1645" i="1" s="1"/>
  <c r="AL1644" i="1"/>
  <c r="AK1644" i="1"/>
  <c r="AI1644" i="1"/>
  <c r="AG1644" i="1"/>
  <c r="AE1644" i="1"/>
  <c r="AB1644" i="1"/>
  <c r="AA1644" i="1" s="1"/>
  <c r="P1644" i="1"/>
  <c r="I1644" i="1"/>
  <c r="H1644" i="1"/>
  <c r="AH1644" i="1" s="1"/>
  <c r="G1644" i="1"/>
  <c r="AF1644" i="1" s="1"/>
  <c r="C1644" i="1"/>
  <c r="B1644" i="1"/>
  <c r="A1644" i="1"/>
  <c r="AL1643" i="1"/>
  <c r="AK1643" i="1"/>
  <c r="AI1643" i="1"/>
  <c r="AG1643" i="1"/>
  <c r="AE1643" i="1"/>
  <c r="AB1643" i="1"/>
  <c r="X1643" i="1" s="1"/>
  <c r="P1643" i="1"/>
  <c r="I1643" i="1"/>
  <c r="H1643" i="1"/>
  <c r="AH1643" i="1" s="1"/>
  <c r="G1643" i="1"/>
  <c r="AF1643" i="1" s="1"/>
  <c r="B1643" i="1"/>
  <c r="C1643" i="1" s="1"/>
  <c r="AL1642" i="1"/>
  <c r="AK1642" i="1"/>
  <c r="AI1642" i="1"/>
  <c r="AG1642" i="1"/>
  <c r="AE1642" i="1"/>
  <c r="AB1642" i="1"/>
  <c r="Z1642" i="1" s="1"/>
  <c r="P1642" i="1"/>
  <c r="I1642" i="1"/>
  <c r="H1642" i="1"/>
  <c r="AH1642" i="1" s="1"/>
  <c r="G1642" i="1"/>
  <c r="AF1642" i="1" s="1"/>
  <c r="C1642" i="1"/>
  <c r="B1642" i="1"/>
  <c r="A1642" i="1" s="1"/>
  <c r="AL1641" i="1"/>
  <c r="AK1641" i="1"/>
  <c r="AI1641" i="1"/>
  <c r="AG1641" i="1"/>
  <c r="AE1641" i="1"/>
  <c r="AB1641" i="1"/>
  <c r="X1641" i="1" s="1"/>
  <c r="P1641" i="1"/>
  <c r="I1641" i="1"/>
  <c r="H1641" i="1"/>
  <c r="AH1641" i="1" s="1"/>
  <c r="G1641" i="1"/>
  <c r="AF1641" i="1" s="1"/>
  <c r="B1641" i="1"/>
  <c r="C1641" i="1" s="1"/>
  <c r="AL1640" i="1"/>
  <c r="AK1640" i="1"/>
  <c r="AI1640" i="1"/>
  <c r="AG1640" i="1"/>
  <c r="AF1640" i="1"/>
  <c r="AE1640" i="1"/>
  <c r="AB1640" i="1"/>
  <c r="P1640" i="1"/>
  <c r="I1640" i="1"/>
  <c r="H1640" i="1"/>
  <c r="AH1640" i="1" s="1"/>
  <c r="G1640" i="1"/>
  <c r="B1640" i="1"/>
  <c r="AL1639" i="1"/>
  <c r="AK1639" i="1"/>
  <c r="AI1639" i="1"/>
  <c r="AG1639" i="1"/>
  <c r="AE1639" i="1"/>
  <c r="AB1639" i="1"/>
  <c r="Z1639" i="1" s="1"/>
  <c r="P1639" i="1"/>
  <c r="I1639" i="1"/>
  <c r="H1639" i="1"/>
  <c r="AH1639" i="1" s="1"/>
  <c r="G1639" i="1"/>
  <c r="AF1639" i="1" s="1"/>
  <c r="C1639" i="1"/>
  <c r="B1639" i="1"/>
  <c r="A1639" i="1" s="1"/>
  <c r="AL1638" i="1"/>
  <c r="AK1638" i="1"/>
  <c r="AI1638" i="1"/>
  <c r="AG1638" i="1"/>
  <c r="AE1638" i="1"/>
  <c r="AB1638" i="1"/>
  <c r="P1638" i="1"/>
  <c r="I1638" i="1"/>
  <c r="H1638" i="1"/>
  <c r="AH1638" i="1" s="1"/>
  <c r="G1638" i="1"/>
  <c r="AF1638" i="1" s="1"/>
  <c r="B1638" i="1"/>
  <c r="A1638" i="1" s="1"/>
  <c r="AL1637" i="1"/>
  <c r="AK1637" i="1"/>
  <c r="AI1637" i="1"/>
  <c r="AG1637" i="1"/>
  <c r="AE1637" i="1"/>
  <c r="AB1637" i="1"/>
  <c r="V1637" i="1" s="1"/>
  <c r="P1637" i="1"/>
  <c r="I1637" i="1"/>
  <c r="H1637" i="1"/>
  <c r="AH1637" i="1" s="1"/>
  <c r="G1637" i="1"/>
  <c r="AF1637" i="1" s="1"/>
  <c r="C1637" i="1"/>
  <c r="B1637" i="1"/>
  <c r="A1637" i="1"/>
  <c r="AL1636" i="1"/>
  <c r="AK1636" i="1"/>
  <c r="AI1636" i="1"/>
  <c r="AG1636" i="1"/>
  <c r="AE1636" i="1"/>
  <c r="AB1636" i="1"/>
  <c r="P1636" i="1"/>
  <c r="I1636" i="1"/>
  <c r="H1636" i="1"/>
  <c r="AH1636" i="1" s="1"/>
  <c r="G1636" i="1"/>
  <c r="AF1636" i="1" s="1"/>
  <c r="B1636" i="1"/>
  <c r="AL1635" i="1"/>
  <c r="AK1635" i="1"/>
  <c r="AI1635" i="1"/>
  <c r="AG1635" i="1"/>
  <c r="AE1635" i="1"/>
  <c r="AB1635" i="1"/>
  <c r="Z1635" i="1" s="1"/>
  <c r="P1635" i="1"/>
  <c r="I1635" i="1"/>
  <c r="H1635" i="1"/>
  <c r="AH1635" i="1" s="1"/>
  <c r="G1635" i="1"/>
  <c r="AF1635" i="1" s="1"/>
  <c r="B1635" i="1"/>
  <c r="AL1634" i="1"/>
  <c r="AK1634" i="1"/>
  <c r="AI1634" i="1"/>
  <c r="AG1634" i="1"/>
  <c r="AE1634" i="1"/>
  <c r="AB1634" i="1"/>
  <c r="W1634" i="1" s="1"/>
  <c r="P1634" i="1"/>
  <c r="I1634" i="1"/>
  <c r="H1634" i="1"/>
  <c r="AH1634" i="1" s="1"/>
  <c r="G1634" i="1"/>
  <c r="AF1634" i="1" s="1"/>
  <c r="B1634" i="1"/>
  <c r="AL1633" i="1"/>
  <c r="AK1633" i="1"/>
  <c r="AI1633" i="1"/>
  <c r="AG1633" i="1"/>
  <c r="AE1633" i="1"/>
  <c r="AB1633" i="1"/>
  <c r="Z1633" i="1" s="1"/>
  <c r="P1633" i="1"/>
  <c r="I1633" i="1"/>
  <c r="H1633" i="1"/>
  <c r="AH1633" i="1" s="1"/>
  <c r="G1633" i="1"/>
  <c r="AF1633" i="1" s="1"/>
  <c r="B1633" i="1"/>
  <c r="C1633" i="1" s="1"/>
  <c r="AL1632" i="1"/>
  <c r="AK1632" i="1"/>
  <c r="AI1632" i="1"/>
  <c r="AG1632" i="1"/>
  <c r="AE1632" i="1"/>
  <c r="AB1632" i="1"/>
  <c r="X1632" i="1" s="1"/>
  <c r="P1632" i="1"/>
  <c r="I1632" i="1"/>
  <c r="H1632" i="1"/>
  <c r="AH1632" i="1" s="1"/>
  <c r="G1632" i="1"/>
  <c r="AF1632" i="1" s="1"/>
  <c r="C1632" i="1"/>
  <c r="B1632" i="1"/>
  <c r="A1632" i="1"/>
  <c r="AL1631" i="1"/>
  <c r="AK1631" i="1"/>
  <c r="AI1631" i="1"/>
  <c r="AG1631" i="1"/>
  <c r="AE1631" i="1"/>
  <c r="AB1631" i="1"/>
  <c r="P1631" i="1"/>
  <c r="I1631" i="1"/>
  <c r="H1631" i="1"/>
  <c r="AH1631" i="1" s="1"/>
  <c r="G1631" i="1"/>
  <c r="AF1631" i="1" s="1"/>
  <c r="C1631" i="1"/>
  <c r="B1631" i="1"/>
  <c r="A1631" i="1"/>
  <c r="AL1630" i="1"/>
  <c r="AK1630" i="1"/>
  <c r="AI1630" i="1"/>
  <c r="AG1630" i="1"/>
  <c r="AE1630" i="1"/>
  <c r="AB1630" i="1"/>
  <c r="X1630" i="1" s="1"/>
  <c r="P1630" i="1"/>
  <c r="I1630" i="1"/>
  <c r="H1630" i="1"/>
  <c r="AH1630" i="1" s="1"/>
  <c r="G1630" i="1"/>
  <c r="AF1630" i="1" s="1"/>
  <c r="B1630" i="1"/>
  <c r="C1630" i="1" s="1"/>
  <c r="A1630" i="1"/>
  <c r="AL1629" i="1"/>
  <c r="AK1629" i="1"/>
  <c r="AI1629" i="1"/>
  <c r="AG1629" i="1"/>
  <c r="AE1629" i="1"/>
  <c r="AB1629" i="1"/>
  <c r="P1629" i="1"/>
  <c r="I1629" i="1"/>
  <c r="H1629" i="1"/>
  <c r="AH1629" i="1" s="1"/>
  <c r="G1629" i="1"/>
  <c r="AF1629" i="1" s="1"/>
  <c r="C1629" i="1"/>
  <c r="B1629" i="1"/>
  <c r="A1629" i="1" s="1"/>
  <c r="AL1628" i="1"/>
  <c r="AK1628" i="1"/>
  <c r="AI1628" i="1"/>
  <c r="AG1628" i="1"/>
  <c r="AE1628" i="1"/>
  <c r="AB1628" i="1"/>
  <c r="P1628" i="1"/>
  <c r="I1628" i="1"/>
  <c r="H1628" i="1"/>
  <c r="AH1628" i="1" s="1"/>
  <c r="G1628" i="1"/>
  <c r="AF1628" i="1" s="1"/>
  <c r="C1628" i="1"/>
  <c r="B1628" i="1"/>
  <c r="A1628" i="1"/>
  <c r="AL1627" i="1"/>
  <c r="AK1627" i="1"/>
  <c r="AI1627" i="1"/>
  <c r="AG1627" i="1"/>
  <c r="AE1627" i="1"/>
  <c r="AB1627" i="1"/>
  <c r="Z1627" i="1" s="1"/>
  <c r="P1627" i="1"/>
  <c r="I1627" i="1"/>
  <c r="H1627" i="1"/>
  <c r="AH1627" i="1" s="1"/>
  <c r="G1627" i="1"/>
  <c r="AF1627" i="1" s="1"/>
  <c r="B1627" i="1"/>
  <c r="C1627" i="1" s="1"/>
  <c r="AL1626" i="1"/>
  <c r="AK1626" i="1"/>
  <c r="AI1626" i="1"/>
  <c r="AG1626" i="1"/>
  <c r="AE1626" i="1"/>
  <c r="AB1626" i="1"/>
  <c r="P1626" i="1"/>
  <c r="I1626" i="1"/>
  <c r="H1626" i="1"/>
  <c r="AH1626" i="1" s="1"/>
  <c r="G1626" i="1"/>
  <c r="AF1626" i="1" s="1"/>
  <c r="C1626" i="1"/>
  <c r="B1626" i="1"/>
  <c r="A1626" i="1"/>
  <c r="AL1625" i="1"/>
  <c r="AK1625" i="1"/>
  <c r="AI1625" i="1"/>
  <c r="AG1625" i="1"/>
  <c r="AE1625" i="1"/>
  <c r="AB1625" i="1"/>
  <c r="Z1625" i="1" s="1"/>
  <c r="P1625" i="1"/>
  <c r="I1625" i="1"/>
  <c r="H1625" i="1"/>
  <c r="AH1625" i="1" s="1"/>
  <c r="G1625" i="1"/>
  <c r="AF1625" i="1" s="1"/>
  <c r="C1625" i="1"/>
  <c r="B1625" i="1"/>
  <c r="A1625" i="1"/>
  <c r="AL1624" i="1"/>
  <c r="AK1624" i="1"/>
  <c r="AI1624" i="1"/>
  <c r="AG1624" i="1"/>
  <c r="AE1624" i="1"/>
  <c r="AB1624" i="1"/>
  <c r="AA1624" i="1" s="1"/>
  <c r="P1624" i="1"/>
  <c r="I1624" i="1"/>
  <c r="H1624" i="1"/>
  <c r="AH1624" i="1" s="1"/>
  <c r="G1624" i="1"/>
  <c r="AF1624" i="1" s="1"/>
  <c r="C1624" i="1"/>
  <c r="B1624" i="1"/>
  <c r="A1624" i="1"/>
  <c r="AL1623" i="1"/>
  <c r="AK1623" i="1"/>
  <c r="AI1623" i="1"/>
  <c r="AG1623" i="1"/>
  <c r="AE1623" i="1"/>
  <c r="AB1623" i="1"/>
  <c r="Z1623" i="1" s="1"/>
  <c r="P1623" i="1"/>
  <c r="I1623" i="1"/>
  <c r="H1623" i="1"/>
  <c r="AH1623" i="1" s="1"/>
  <c r="G1623" i="1"/>
  <c r="AF1623" i="1" s="1"/>
  <c r="C1623" i="1"/>
  <c r="B1623" i="1"/>
  <c r="A1623" i="1"/>
  <c r="AL1622" i="1"/>
  <c r="AK1622" i="1"/>
  <c r="AI1622" i="1"/>
  <c r="AG1622" i="1"/>
  <c r="AE1622" i="1"/>
  <c r="AB1622" i="1"/>
  <c r="P1622" i="1"/>
  <c r="I1622" i="1"/>
  <c r="H1622" i="1"/>
  <c r="AH1622" i="1" s="1"/>
  <c r="G1622" i="1"/>
  <c r="AF1622" i="1" s="1"/>
  <c r="B1622" i="1"/>
  <c r="AL1621" i="1"/>
  <c r="AK1621" i="1"/>
  <c r="AI1621" i="1"/>
  <c r="AG1621" i="1"/>
  <c r="AE1621" i="1"/>
  <c r="AB1621" i="1"/>
  <c r="V1621" i="1" s="1"/>
  <c r="P1621" i="1"/>
  <c r="I1621" i="1"/>
  <c r="H1621" i="1"/>
  <c r="AH1621" i="1" s="1"/>
  <c r="G1621" i="1"/>
  <c r="AF1621" i="1" s="1"/>
  <c r="C1621" i="1"/>
  <c r="B1621" i="1"/>
  <c r="A1621" i="1" s="1"/>
  <c r="AL1620" i="1"/>
  <c r="AK1620" i="1"/>
  <c r="AI1620" i="1"/>
  <c r="AG1620" i="1"/>
  <c r="AE1620" i="1"/>
  <c r="AB1620" i="1"/>
  <c r="AA1620" i="1" s="1"/>
  <c r="P1620" i="1"/>
  <c r="I1620" i="1"/>
  <c r="H1620" i="1"/>
  <c r="AH1620" i="1" s="1"/>
  <c r="G1620" i="1"/>
  <c r="AF1620" i="1" s="1"/>
  <c r="C1620" i="1"/>
  <c r="B1620" i="1"/>
  <c r="A1620" i="1" s="1"/>
  <c r="AL1619" i="1"/>
  <c r="AK1619" i="1"/>
  <c r="AI1619" i="1"/>
  <c r="AG1619" i="1"/>
  <c r="AE1619" i="1"/>
  <c r="AB1619" i="1"/>
  <c r="X1619" i="1" s="1"/>
  <c r="P1619" i="1"/>
  <c r="I1619" i="1"/>
  <c r="H1619" i="1"/>
  <c r="AH1619" i="1" s="1"/>
  <c r="G1619" i="1"/>
  <c r="AF1619" i="1" s="1"/>
  <c r="C1619" i="1"/>
  <c r="B1619" i="1"/>
  <c r="A1619" i="1" s="1"/>
  <c r="AL1618" i="1"/>
  <c r="AK1618" i="1"/>
  <c r="AI1618" i="1"/>
  <c r="AG1618" i="1"/>
  <c r="AE1618" i="1"/>
  <c r="AB1618" i="1"/>
  <c r="P1618" i="1"/>
  <c r="I1618" i="1"/>
  <c r="H1618" i="1"/>
  <c r="AH1618" i="1" s="1"/>
  <c r="G1618" i="1"/>
  <c r="AF1618" i="1" s="1"/>
  <c r="B1618" i="1"/>
  <c r="AL1617" i="1"/>
  <c r="AK1617" i="1"/>
  <c r="AI1617" i="1"/>
  <c r="AG1617" i="1"/>
  <c r="AE1617" i="1"/>
  <c r="AB1617" i="1"/>
  <c r="P1617" i="1"/>
  <c r="I1617" i="1"/>
  <c r="H1617" i="1"/>
  <c r="AH1617" i="1" s="1"/>
  <c r="G1617" i="1"/>
  <c r="AF1617" i="1" s="1"/>
  <c r="C1617" i="1"/>
  <c r="B1617" i="1"/>
  <c r="A1617" i="1"/>
  <c r="AL1616" i="1"/>
  <c r="AK1616" i="1"/>
  <c r="AI1616" i="1"/>
  <c r="AG1616" i="1"/>
  <c r="AE1616" i="1"/>
  <c r="AB1616" i="1"/>
  <c r="P1616" i="1"/>
  <c r="I1616" i="1"/>
  <c r="H1616" i="1"/>
  <c r="AH1616" i="1" s="1"/>
  <c r="G1616" i="1"/>
  <c r="AF1616" i="1" s="1"/>
  <c r="C1616" i="1"/>
  <c r="B1616" i="1"/>
  <c r="A1616" i="1"/>
  <c r="AL1615" i="1"/>
  <c r="AK1615" i="1"/>
  <c r="AI1615" i="1"/>
  <c r="AG1615" i="1"/>
  <c r="AE1615" i="1"/>
  <c r="AB1615" i="1"/>
  <c r="Y1615" i="1" s="1"/>
  <c r="P1615" i="1"/>
  <c r="I1615" i="1"/>
  <c r="H1615" i="1"/>
  <c r="AH1615" i="1" s="1"/>
  <c r="G1615" i="1"/>
  <c r="AF1615" i="1" s="1"/>
  <c r="C1615" i="1"/>
  <c r="B1615" i="1"/>
  <c r="A1615" i="1"/>
  <c r="AL1614" i="1"/>
  <c r="AK1614" i="1"/>
  <c r="AI1614" i="1"/>
  <c r="AG1614" i="1"/>
  <c r="AE1614" i="1"/>
  <c r="AB1614" i="1"/>
  <c r="P1614" i="1"/>
  <c r="I1614" i="1"/>
  <c r="H1614" i="1"/>
  <c r="AH1614" i="1" s="1"/>
  <c r="G1614" i="1"/>
  <c r="AF1614" i="1" s="1"/>
  <c r="B1614" i="1"/>
  <c r="AL1613" i="1"/>
  <c r="AK1613" i="1"/>
  <c r="AI1613" i="1"/>
  <c r="AG1613" i="1"/>
  <c r="AE1613" i="1"/>
  <c r="AB1613" i="1"/>
  <c r="Z1613" i="1" s="1"/>
  <c r="P1613" i="1"/>
  <c r="I1613" i="1"/>
  <c r="H1613" i="1"/>
  <c r="AH1613" i="1" s="1"/>
  <c r="G1613" i="1"/>
  <c r="AF1613" i="1" s="1"/>
  <c r="C1613" i="1"/>
  <c r="B1613" i="1"/>
  <c r="A1613" i="1" s="1"/>
  <c r="AL1612" i="1"/>
  <c r="AK1612" i="1"/>
  <c r="AI1612" i="1"/>
  <c r="AG1612" i="1"/>
  <c r="AE1612" i="1"/>
  <c r="AB1612" i="1"/>
  <c r="P1612" i="1"/>
  <c r="I1612" i="1"/>
  <c r="H1612" i="1"/>
  <c r="AH1612" i="1" s="1"/>
  <c r="G1612" i="1"/>
  <c r="AF1612" i="1" s="1"/>
  <c r="C1612" i="1"/>
  <c r="B1612" i="1"/>
  <c r="A1612" i="1" s="1"/>
  <c r="AL1611" i="1"/>
  <c r="AK1611" i="1"/>
  <c r="AI1611" i="1"/>
  <c r="AG1611" i="1"/>
  <c r="AE1611" i="1"/>
  <c r="AB1611" i="1"/>
  <c r="AA1611" i="1" s="1"/>
  <c r="P1611" i="1"/>
  <c r="I1611" i="1"/>
  <c r="H1611" i="1"/>
  <c r="AH1611" i="1" s="1"/>
  <c r="G1611" i="1"/>
  <c r="AF1611" i="1" s="1"/>
  <c r="B1611" i="1"/>
  <c r="C1611" i="1" s="1"/>
  <c r="AL1610" i="1"/>
  <c r="AK1610" i="1"/>
  <c r="AI1610" i="1"/>
  <c r="AG1610" i="1"/>
  <c r="AE1610" i="1"/>
  <c r="AB1610" i="1"/>
  <c r="Z1610" i="1" s="1"/>
  <c r="P1610" i="1"/>
  <c r="I1610" i="1"/>
  <c r="H1610" i="1"/>
  <c r="AH1610" i="1" s="1"/>
  <c r="G1610" i="1"/>
  <c r="AF1610" i="1" s="1"/>
  <c r="B1610" i="1"/>
  <c r="C1610" i="1" s="1"/>
  <c r="AL1609" i="1"/>
  <c r="AK1609" i="1"/>
  <c r="AI1609" i="1"/>
  <c r="AG1609" i="1"/>
  <c r="AE1609" i="1"/>
  <c r="AB1609" i="1"/>
  <c r="P1609" i="1"/>
  <c r="I1609" i="1"/>
  <c r="H1609" i="1"/>
  <c r="AH1609" i="1" s="1"/>
  <c r="G1609" i="1"/>
  <c r="AF1609" i="1" s="1"/>
  <c r="C1609" i="1"/>
  <c r="B1609" i="1"/>
  <c r="A1609" i="1" s="1"/>
  <c r="AL1608" i="1"/>
  <c r="AK1608" i="1"/>
  <c r="AI1608" i="1"/>
  <c r="AG1608" i="1"/>
  <c r="AE1608" i="1"/>
  <c r="AB1608" i="1"/>
  <c r="AA1608" i="1" s="1"/>
  <c r="P1608" i="1"/>
  <c r="I1608" i="1"/>
  <c r="H1608" i="1"/>
  <c r="AH1608" i="1" s="1"/>
  <c r="G1608" i="1"/>
  <c r="AF1608" i="1" s="1"/>
  <c r="C1608" i="1"/>
  <c r="B1608" i="1"/>
  <c r="A1608" i="1"/>
  <c r="AL1607" i="1"/>
  <c r="AK1607" i="1"/>
  <c r="AI1607" i="1"/>
  <c r="AG1607" i="1"/>
  <c r="AE1607" i="1"/>
  <c r="AB1607" i="1"/>
  <c r="V1607" i="1" s="1"/>
  <c r="P1607" i="1"/>
  <c r="I1607" i="1"/>
  <c r="H1607" i="1"/>
  <c r="AH1607" i="1" s="1"/>
  <c r="G1607" i="1"/>
  <c r="AF1607" i="1" s="1"/>
  <c r="C1607" i="1"/>
  <c r="B1607" i="1"/>
  <c r="A1607" i="1"/>
  <c r="AL1606" i="1"/>
  <c r="AK1606" i="1"/>
  <c r="AI1606" i="1"/>
  <c r="AG1606" i="1"/>
  <c r="AE1606" i="1"/>
  <c r="AB1606" i="1"/>
  <c r="X1606" i="1" s="1"/>
  <c r="P1606" i="1"/>
  <c r="I1606" i="1"/>
  <c r="H1606" i="1"/>
  <c r="AH1606" i="1" s="1"/>
  <c r="G1606" i="1"/>
  <c r="AF1606" i="1" s="1"/>
  <c r="C1606" i="1"/>
  <c r="B1606" i="1"/>
  <c r="A1606" i="1" s="1"/>
  <c r="AL1605" i="1"/>
  <c r="AK1605" i="1"/>
  <c r="AI1605" i="1"/>
  <c r="AG1605" i="1"/>
  <c r="AE1605" i="1"/>
  <c r="AB1605" i="1"/>
  <c r="P1605" i="1"/>
  <c r="I1605" i="1"/>
  <c r="H1605" i="1"/>
  <c r="AH1605" i="1" s="1"/>
  <c r="G1605" i="1"/>
  <c r="AF1605" i="1" s="1"/>
  <c r="B1605" i="1"/>
  <c r="AL1604" i="1"/>
  <c r="AK1604" i="1"/>
  <c r="AI1604" i="1"/>
  <c r="AG1604" i="1"/>
  <c r="AE1604" i="1"/>
  <c r="AB1604" i="1"/>
  <c r="AA1604" i="1" s="1"/>
  <c r="P1604" i="1"/>
  <c r="I1604" i="1"/>
  <c r="H1604" i="1"/>
  <c r="AH1604" i="1" s="1"/>
  <c r="G1604" i="1"/>
  <c r="AF1604" i="1" s="1"/>
  <c r="B1604" i="1"/>
  <c r="C1604" i="1" s="1"/>
  <c r="AL1603" i="1"/>
  <c r="AK1603" i="1"/>
  <c r="AI1603" i="1"/>
  <c r="AG1603" i="1"/>
  <c r="AE1603" i="1"/>
  <c r="AB1603" i="1"/>
  <c r="W1603" i="1" s="1"/>
  <c r="P1603" i="1"/>
  <c r="I1603" i="1"/>
  <c r="H1603" i="1"/>
  <c r="AH1603" i="1" s="1"/>
  <c r="G1603" i="1"/>
  <c r="AF1603" i="1" s="1"/>
  <c r="C1603" i="1"/>
  <c r="B1603" i="1"/>
  <c r="A1603" i="1" s="1"/>
  <c r="AL1602" i="1"/>
  <c r="AK1602" i="1"/>
  <c r="AI1602" i="1"/>
  <c r="AG1602" i="1"/>
  <c r="AE1602" i="1"/>
  <c r="AB1602" i="1"/>
  <c r="Z1602" i="1"/>
  <c r="P1602" i="1"/>
  <c r="I1602" i="1"/>
  <c r="H1602" i="1"/>
  <c r="AH1602" i="1" s="1"/>
  <c r="G1602" i="1"/>
  <c r="AF1602" i="1" s="1"/>
  <c r="C1602" i="1"/>
  <c r="B1602" i="1"/>
  <c r="A1602" i="1"/>
  <c r="AL1601" i="1"/>
  <c r="AK1601" i="1"/>
  <c r="AI1601" i="1"/>
  <c r="AG1601" i="1"/>
  <c r="AE1601" i="1"/>
  <c r="AB1601" i="1"/>
  <c r="X1601" i="1" s="1"/>
  <c r="P1601" i="1"/>
  <c r="I1601" i="1"/>
  <c r="H1601" i="1"/>
  <c r="AH1601" i="1" s="1"/>
  <c r="G1601" i="1"/>
  <c r="AF1601" i="1" s="1"/>
  <c r="B1601" i="1"/>
  <c r="C1601" i="1" s="1"/>
  <c r="A1601" i="1"/>
  <c r="AL1600" i="1"/>
  <c r="AK1600" i="1"/>
  <c r="AI1600" i="1"/>
  <c r="AG1600" i="1"/>
  <c r="AE1600" i="1"/>
  <c r="AB1600" i="1"/>
  <c r="P1600" i="1"/>
  <c r="I1600" i="1"/>
  <c r="H1600" i="1"/>
  <c r="AH1600" i="1" s="1"/>
  <c r="G1600" i="1"/>
  <c r="AF1600" i="1" s="1"/>
  <c r="C1600" i="1"/>
  <c r="B1600" i="1"/>
  <c r="A1600" i="1"/>
  <c r="AL1599" i="1"/>
  <c r="AK1599" i="1"/>
  <c r="AI1599" i="1"/>
  <c r="AG1599" i="1"/>
  <c r="AE1599" i="1"/>
  <c r="AB1599" i="1"/>
  <c r="W1599" i="1" s="1"/>
  <c r="P1599" i="1"/>
  <c r="I1599" i="1"/>
  <c r="H1599" i="1"/>
  <c r="AH1599" i="1" s="1"/>
  <c r="G1599" i="1"/>
  <c r="AF1599" i="1" s="1"/>
  <c r="B1599" i="1"/>
  <c r="C1599" i="1" s="1"/>
  <c r="AL1598" i="1"/>
  <c r="AK1598" i="1"/>
  <c r="AI1598" i="1"/>
  <c r="AG1598" i="1"/>
  <c r="AE1598" i="1"/>
  <c r="AB1598" i="1"/>
  <c r="P1598" i="1"/>
  <c r="I1598" i="1"/>
  <c r="H1598" i="1"/>
  <c r="AH1598" i="1" s="1"/>
  <c r="G1598" i="1"/>
  <c r="AF1598" i="1" s="1"/>
  <c r="B1598" i="1"/>
  <c r="AL1597" i="1"/>
  <c r="AK1597" i="1"/>
  <c r="AI1597" i="1"/>
  <c r="AG1597" i="1"/>
  <c r="AE1597" i="1"/>
  <c r="AB1597" i="1"/>
  <c r="X1597" i="1" s="1"/>
  <c r="P1597" i="1"/>
  <c r="I1597" i="1"/>
  <c r="H1597" i="1"/>
  <c r="AH1597" i="1" s="1"/>
  <c r="G1597" i="1"/>
  <c r="AF1597" i="1" s="1"/>
  <c r="B1597" i="1"/>
  <c r="AL1596" i="1"/>
  <c r="AK1596" i="1"/>
  <c r="AI1596" i="1"/>
  <c r="AG1596" i="1"/>
  <c r="AE1596" i="1"/>
  <c r="AB1596" i="1"/>
  <c r="AA1596" i="1" s="1"/>
  <c r="P1596" i="1"/>
  <c r="I1596" i="1"/>
  <c r="H1596" i="1"/>
  <c r="AH1596" i="1" s="1"/>
  <c r="G1596" i="1"/>
  <c r="AF1596" i="1" s="1"/>
  <c r="C1596" i="1"/>
  <c r="B1596" i="1"/>
  <c r="A1596" i="1"/>
  <c r="AL1595" i="1"/>
  <c r="AK1595" i="1"/>
  <c r="AI1595" i="1"/>
  <c r="AG1595" i="1"/>
  <c r="AE1595" i="1"/>
  <c r="AB1595" i="1"/>
  <c r="W1595" i="1" s="1"/>
  <c r="P1595" i="1"/>
  <c r="I1595" i="1"/>
  <c r="H1595" i="1"/>
  <c r="AH1595" i="1" s="1"/>
  <c r="G1595" i="1"/>
  <c r="AF1595" i="1" s="1"/>
  <c r="C1595" i="1"/>
  <c r="B1595" i="1"/>
  <c r="A1595" i="1" s="1"/>
  <c r="AL1594" i="1"/>
  <c r="AK1594" i="1"/>
  <c r="AI1594" i="1"/>
  <c r="AG1594" i="1"/>
  <c r="AE1594" i="1"/>
  <c r="AB1594" i="1"/>
  <c r="AA1594" i="1" s="1"/>
  <c r="P1594" i="1"/>
  <c r="I1594" i="1"/>
  <c r="H1594" i="1"/>
  <c r="AH1594" i="1" s="1"/>
  <c r="G1594" i="1"/>
  <c r="AF1594" i="1" s="1"/>
  <c r="C1594" i="1"/>
  <c r="B1594" i="1"/>
  <c r="A1594" i="1" s="1"/>
  <c r="AL1593" i="1"/>
  <c r="AK1593" i="1"/>
  <c r="AI1593" i="1"/>
  <c r="AG1593" i="1"/>
  <c r="AE1593" i="1"/>
  <c r="AB1593" i="1"/>
  <c r="P1593" i="1"/>
  <c r="I1593" i="1"/>
  <c r="H1593" i="1"/>
  <c r="AH1593" i="1" s="1"/>
  <c r="G1593" i="1"/>
  <c r="AF1593" i="1" s="1"/>
  <c r="C1593" i="1"/>
  <c r="B1593" i="1"/>
  <c r="A1593" i="1"/>
  <c r="AL1592" i="1"/>
  <c r="AK1592" i="1"/>
  <c r="AI1592" i="1"/>
  <c r="AG1592" i="1"/>
  <c r="AE1592" i="1"/>
  <c r="AB1592" i="1"/>
  <c r="P1592" i="1"/>
  <c r="I1592" i="1"/>
  <c r="H1592" i="1"/>
  <c r="AH1592" i="1" s="1"/>
  <c r="G1592" i="1"/>
  <c r="AF1592" i="1" s="1"/>
  <c r="C1592" i="1"/>
  <c r="B1592" i="1"/>
  <c r="A1592" i="1" s="1"/>
  <c r="AL1591" i="1"/>
  <c r="AK1591" i="1"/>
  <c r="AI1591" i="1"/>
  <c r="AG1591" i="1"/>
  <c r="AE1591" i="1"/>
  <c r="AB1591" i="1"/>
  <c r="P1591" i="1"/>
  <c r="I1591" i="1"/>
  <c r="H1591" i="1"/>
  <c r="AH1591" i="1" s="1"/>
  <c r="G1591" i="1"/>
  <c r="AF1591" i="1" s="1"/>
  <c r="C1591" i="1"/>
  <c r="B1591" i="1"/>
  <c r="A1591" i="1" s="1"/>
  <c r="AL1590" i="1"/>
  <c r="AK1590" i="1"/>
  <c r="AI1590" i="1"/>
  <c r="AG1590" i="1"/>
  <c r="AE1590" i="1"/>
  <c r="AB1590" i="1"/>
  <c r="X1590" i="1" s="1"/>
  <c r="P1590" i="1"/>
  <c r="I1590" i="1"/>
  <c r="H1590" i="1"/>
  <c r="AH1590" i="1" s="1"/>
  <c r="G1590" i="1"/>
  <c r="AF1590" i="1" s="1"/>
  <c r="B1590" i="1"/>
  <c r="AL1589" i="1"/>
  <c r="AK1589" i="1"/>
  <c r="AI1589" i="1"/>
  <c r="AG1589" i="1"/>
  <c r="AE1589" i="1"/>
  <c r="AB1589" i="1"/>
  <c r="W1589" i="1" s="1"/>
  <c r="P1589" i="1"/>
  <c r="I1589" i="1"/>
  <c r="H1589" i="1"/>
  <c r="AH1589" i="1" s="1"/>
  <c r="G1589" i="1"/>
  <c r="AF1589" i="1" s="1"/>
  <c r="B1589" i="1"/>
  <c r="AL1588" i="1"/>
  <c r="AK1588" i="1"/>
  <c r="AI1588" i="1"/>
  <c r="AG1588" i="1"/>
  <c r="AE1588" i="1"/>
  <c r="AB1588" i="1"/>
  <c r="AA1588" i="1" s="1"/>
  <c r="P1588" i="1"/>
  <c r="I1588" i="1"/>
  <c r="H1588" i="1"/>
  <c r="AH1588" i="1" s="1"/>
  <c r="G1588" i="1"/>
  <c r="AF1588" i="1" s="1"/>
  <c r="C1588" i="1"/>
  <c r="B1588" i="1"/>
  <c r="A1588" i="1"/>
  <c r="AL1587" i="1"/>
  <c r="AK1587" i="1"/>
  <c r="AI1587" i="1"/>
  <c r="AG1587" i="1"/>
  <c r="AE1587" i="1"/>
  <c r="AB1587" i="1"/>
  <c r="W1587" i="1" s="1"/>
  <c r="P1587" i="1"/>
  <c r="I1587" i="1"/>
  <c r="H1587" i="1"/>
  <c r="AH1587" i="1" s="1"/>
  <c r="G1587" i="1"/>
  <c r="AF1587" i="1" s="1"/>
  <c r="C1587" i="1"/>
  <c r="B1587" i="1"/>
  <c r="A1587" i="1"/>
  <c r="AL1586" i="1"/>
  <c r="AK1586" i="1"/>
  <c r="AI1586" i="1"/>
  <c r="AG1586" i="1"/>
  <c r="AE1586" i="1"/>
  <c r="AB1586" i="1"/>
  <c r="AA1586" i="1" s="1"/>
  <c r="P1586" i="1"/>
  <c r="I1586" i="1"/>
  <c r="H1586" i="1"/>
  <c r="AH1586" i="1" s="1"/>
  <c r="G1586" i="1"/>
  <c r="AF1586" i="1" s="1"/>
  <c r="C1586" i="1"/>
  <c r="B1586" i="1"/>
  <c r="A1586" i="1"/>
  <c r="AL1585" i="1"/>
  <c r="AK1585" i="1"/>
  <c r="AI1585" i="1"/>
  <c r="AG1585" i="1"/>
  <c r="AE1585" i="1"/>
  <c r="AB1585" i="1"/>
  <c r="W1585" i="1" s="1"/>
  <c r="P1585" i="1"/>
  <c r="I1585" i="1"/>
  <c r="H1585" i="1"/>
  <c r="AH1585" i="1" s="1"/>
  <c r="G1585" i="1"/>
  <c r="AF1585" i="1" s="1"/>
  <c r="C1585" i="1"/>
  <c r="B1585" i="1"/>
  <c r="A1585" i="1"/>
  <c r="AL1584" i="1"/>
  <c r="AK1584" i="1"/>
  <c r="AI1584" i="1"/>
  <c r="AG1584" i="1"/>
  <c r="AE1584" i="1"/>
  <c r="AB1584" i="1"/>
  <c r="P1584" i="1"/>
  <c r="I1584" i="1"/>
  <c r="H1584" i="1"/>
  <c r="AH1584" i="1" s="1"/>
  <c r="G1584" i="1"/>
  <c r="AF1584" i="1" s="1"/>
  <c r="B1584" i="1"/>
  <c r="C1584" i="1" s="1"/>
  <c r="AL1583" i="1"/>
  <c r="AK1583" i="1"/>
  <c r="AI1583" i="1"/>
  <c r="AG1583" i="1"/>
  <c r="AE1583" i="1"/>
  <c r="AB1583" i="1"/>
  <c r="W1583" i="1" s="1"/>
  <c r="P1583" i="1"/>
  <c r="I1583" i="1"/>
  <c r="H1583" i="1"/>
  <c r="AH1583" i="1" s="1"/>
  <c r="G1583" i="1"/>
  <c r="AF1583" i="1" s="1"/>
  <c r="B1583" i="1"/>
  <c r="C1583" i="1" s="1"/>
  <c r="AL1582" i="1"/>
  <c r="AK1582" i="1"/>
  <c r="AI1582" i="1"/>
  <c r="AG1582" i="1"/>
  <c r="AE1582" i="1"/>
  <c r="AB1582" i="1"/>
  <c r="AA1582" i="1" s="1"/>
  <c r="P1582" i="1"/>
  <c r="I1582" i="1"/>
  <c r="H1582" i="1"/>
  <c r="AH1582" i="1" s="1"/>
  <c r="G1582" i="1"/>
  <c r="AF1582" i="1" s="1"/>
  <c r="B1582" i="1"/>
  <c r="AL1581" i="1"/>
  <c r="AK1581" i="1"/>
  <c r="AI1581" i="1"/>
  <c r="AG1581" i="1"/>
  <c r="AE1581" i="1"/>
  <c r="AB1581" i="1"/>
  <c r="Z1581" i="1" s="1"/>
  <c r="P1581" i="1"/>
  <c r="I1581" i="1"/>
  <c r="H1581" i="1"/>
  <c r="AH1581" i="1" s="1"/>
  <c r="G1581" i="1"/>
  <c r="AF1581" i="1" s="1"/>
  <c r="B1581" i="1"/>
  <c r="C1581" i="1" s="1"/>
  <c r="AL1580" i="1"/>
  <c r="AK1580" i="1"/>
  <c r="AI1580" i="1"/>
  <c r="AG1580" i="1"/>
  <c r="AE1580" i="1"/>
  <c r="AB1580" i="1"/>
  <c r="X1580" i="1" s="1"/>
  <c r="P1580" i="1"/>
  <c r="I1580" i="1"/>
  <c r="H1580" i="1"/>
  <c r="AH1580" i="1" s="1"/>
  <c r="G1580" i="1"/>
  <c r="AF1580" i="1" s="1"/>
  <c r="C1580" i="1"/>
  <c r="B1580" i="1"/>
  <c r="A1580" i="1" s="1"/>
  <c r="AL1579" i="1"/>
  <c r="AK1579" i="1"/>
  <c r="AI1579" i="1"/>
  <c r="AG1579" i="1"/>
  <c r="AE1579" i="1"/>
  <c r="AB1579" i="1"/>
  <c r="W1579" i="1" s="1"/>
  <c r="P1579" i="1"/>
  <c r="I1579" i="1"/>
  <c r="H1579" i="1"/>
  <c r="AH1579" i="1" s="1"/>
  <c r="G1579" i="1"/>
  <c r="AF1579" i="1" s="1"/>
  <c r="C1579" i="1"/>
  <c r="B1579" i="1"/>
  <c r="A1579" i="1"/>
  <c r="AL1578" i="1"/>
  <c r="AK1578" i="1"/>
  <c r="AI1578" i="1"/>
  <c r="AG1578" i="1"/>
  <c r="AE1578" i="1"/>
  <c r="AB1578" i="1"/>
  <c r="AA1578" i="1" s="1"/>
  <c r="P1578" i="1"/>
  <c r="I1578" i="1"/>
  <c r="H1578" i="1"/>
  <c r="AH1578" i="1" s="1"/>
  <c r="G1578" i="1"/>
  <c r="AF1578" i="1" s="1"/>
  <c r="B1578" i="1"/>
  <c r="AL1577" i="1"/>
  <c r="AK1577" i="1"/>
  <c r="AI1577" i="1"/>
  <c r="AG1577" i="1"/>
  <c r="AE1577" i="1"/>
  <c r="AB1577" i="1"/>
  <c r="X1577" i="1" s="1"/>
  <c r="P1577" i="1"/>
  <c r="I1577" i="1"/>
  <c r="H1577" i="1"/>
  <c r="AH1577" i="1" s="1"/>
  <c r="G1577" i="1"/>
  <c r="AF1577" i="1" s="1"/>
  <c r="C1577" i="1"/>
  <c r="B1577" i="1"/>
  <c r="A1577" i="1"/>
  <c r="AL1576" i="1"/>
  <c r="AK1576" i="1"/>
  <c r="AI1576" i="1"/>
  <c r="AG1576" i="1"/>
  <c r="AE1576" i="1"/>
  <c r="AB1576" i="1"/>
  <c r="X1576" i="1" s="1"/>
  <c r="P1576" i="1"/>
  <c r="I1576" i="1"/>
  <c r="H1576" i="1"/>
  <c r="AH1576" i="1" s="1"/>
  <c r="G1576" i="1"/>
  <c r="AF1576" i="1" s="1"/>
  <c r="C1576" i="1"/>
  <c r="B1576" i="1"/>
  <c r="A1576" i="1"/>
  <c r="AL1575" i="1"/>
  <c r="AK1575" i="1"/>
  <c r="AI1575" i="1"/>
  <c r="AG1575" i="1"/>
  <c r="AE1575" i="1"/>
  <c r="AB1575" i="1"/>
  <c r="Z1575" i="1" s="1"/>
  <c r="P1575" i="1"/>
  <c r="I1575" i="1"/>
  <c r="H1575" i="1"/>
  <c r="AH1575" i="1" s="1"/>
  <c r="G1575" i="1"/>
  <c r="AF1575" i="1" s="1"/>
  <c r="B1575" i="1"/>
  <c r="AL1574" i="1"/>
  <c r="AK1574" i="1"/>
  <c r="AI1574" i="1"/>
  <c r="AG1574" i="1"/>
  <c r="AE1574" i="1"/>
  <c r="AB1574" i="1"/>
  <c r="P1574" i="1"/>
  <c r="I1574" i="1"/>
  <c r="H1574" i="1"/>
  <c r="AH1574" i="1" s="1"/>
  <c r="G1574" i="1"/>
  <c r="AF1574" i="1" s="1"/>
  <c r="C1574" i="1"/>
  <c r="B1574" i="1"/>
  <c r="A1574" i="1"/>
  <c r="AL1573" i="1"/>
  <c r="AK1573" i="1"/>
  <c r="AI1573" i="1"/>
  <c r="AG1573" i="1"/>
  <c r="AE1573" i="1"/>
  <c r="AB1573" i="1"/>
  <c r="W1573" i="1" s="1"/>
  <c r="P1573" i="1"/>
  <c r="I1573" i="1"/>
  <c r="H1573" i="1"/>
  <c r="AH1573" i="1" s="1"/>
  <c r="G1573" i="1"/>
  <c r="AF1573" i="1" s="1"/>
  <c r="B1573" i="1"/>
  <c r="C1573" i="1" s="1"/>
  <c r="AL1572" i="1"/>
  <c r="AK1572" i="1"/>
  <c r="AI1572" i="1"/>
  <c r="AG1572" i="1"/>
  <c r="AE1572" i="1"/>
  <c r="AB1572" i="1"/>
  <c r="V1572" i="1" s="1"/>
  <c r="P1572" i="1"/>
  <c r="I1572" i="1"/>
  <c r="H1572" i="1"/>
  <c r="AH1572" i="1" s="1"/>
  <c r="G1572" i="1"/>
  <c r="AF1572" i="1" s="1"/>
  <c r="C1572" i="1"/>
  <c r="B1572" i="1"/>
  <c r="A1572" i="1"/>
  <c r="AL1571" i="1"/>
  <c r="AK1571" i="1"/>
  <c r="AI1571" i="1"/>
  <c r="AG1571" i="1"/>
  <c r="AE1571" i="1"/>
  <c r="AB1571" i="1"/>
  <c r="Y1571" i="1" s="1"/>
  <c r="Z1571" i="1"/>
  <c r="P1571" i="1"/>
  <c r="I1571" i="1"/>
  <c r="H1571" i="1"/>
  <c r="AH1571" i="1" s="1"/>
  <c r="G1571" i="1"/>
  <c r="AF1571" i="1" s="1"/>
  <c r="C1571" i="1"/>
  <c r="B1571" i="1"/>
  <c r="A1571" i="1" s="1"/>
  <c r="AL1570" i="1"/>
  <c r="AK1570" i="1"/>
  <c r="AI1570" i="1"/>
  <c r="AG1570" i="1"/>
  <c r="AE1570" i="1"/>
  <c r="AB1570" i="1"/>
  <c r="Z1570" i="1" s="1"/>
  <c r="P1570" i="1"/>
  <c r="I1570" i="1"/>
  <c r="H1570" i="1"/>
  <c r="AH1570" i="1" s="1"/>
  <c r="G1570" i="1"/>
  <c r="AF1570" i="1" s="1"/>
  <c r="C1570" i="1"/>
  <c r="B1570" i="1"/>
  <c r="A1570" i="1" s="1"/>
  <c r="AL1569" i="1"/>
  <c r="AK1569" i="1"/>
  <c r="AI1569" i="1"/>
  <c r="AG1569" i="1"/>
  <c r="AE1569" i="1"/>
  <c r="AB1569" i="1"/>
  <c r="Z1569" i="1" s="1"/>
  <c r="P1569" i="1"/>
  <c r="I1569" i="1"/>
  <c r="H1569" i="1"/>
  <c r="AH1569" i="1" s="1"/>
  <c r="G1569" i="1"/>
  <c r="AF1569" i="1" s="1"/>
  <c r="B1569" i="1"/>
  <c r="C1569" i="1" s="1"/>
  <c r="AL1568" i="1"/>
  <c r="AK1568" i="1"/>
  <c r="AI1568" i="1"/>
  <c r="AG1568" i="1"/>
  <c r="AE1568" i="1"/>
  <c r="AB1568" i="1"/>
  <c r="X1568" i="1" s="1"/>
  <c r="P1568" i="1"/>
  <c r="I1568" i="1"/>
  <c r="H1568" i="1"/>
  <c r="AH1568" i="1" s="1"/>
  <c r="G1568" i="1"/>
  <c r="AF1568" i="1" s="1"/>
  <c r="C1568" i="1"/>
  <c r="B1568" i="1"/>
  <c r="A1568" i="1"/>
  <c r="AL1567" i="1"/>
  <c r="AK1567" i="1"/>
  <c r="AI1567" i="1"/>
  <c r="AG1567" i="1"/>
  <c r="AE1567" i="1"/>
  <c r="AB1567" i="1"/>
  <c r="W1567" i="1" s="1"/>
  <c r="P1567" i="1"/>
  <c r="I1567" i="1"/>
  <c r="H1567" i="1"/>
  <c r="AH1567" i="1" s="1"/>
  <c r="G1567" i="1"/>
  <c r="AF1567" i="1" s="1"/>
  <c r="B1567" i="1"/>
  <c r="AL1566" i="1"/>
  <c r="AK1566" i="1"/>
  <c r="AI1566" i="1"/>
  <c r="AG1566" i="1"/>
  <c r="AE1566" i="1"/>
  <c r="AB1566" i="1"/>
  <c r="AA1566" i="1" s="1"/>
  <c r="P1566" i="1"/>
  <c r="I1566" i="1"/>
  <c r="H1566" i="1"/>
  <c r="AH1566" i="1" s="1"/>
  <c r="G1566" i="1"/>
  <c r="AF1566" i="1" s="1"/>
  <c r="C1566" i="1"/>
  <c r="B1566" i="1"/>
  <c r="A1566" i="1" s="1"/>
  <c r="AL1565" i="1"/>
  <c r="AK1565" i="1"/>
  <c r="AI1565" i="1"/>
  <c r="AG1565" i="1"/>
  <c r="AE1565" i="1"/>
  <c r="AB1565" i="1"/>
  <c r="Z1565" i="1" s="1"/>
  <c r="P1565" i="1"/>
  <c r="I1565" i="1"/>
  <c r="H1565" i="1"/>
  <c r="AH1565" i="1" s="1"/>
  <c r="G1565" i="1"/>
  <c r="AF1565" i="1" s="1"/>
  <c r="B1565" i="1"/>
  <c r="C1565" i="1" s="1"/>
  <c r="AL1564" i="1"/>
  <c r="AK1564" i="1"/>
  <c r="AI1564" i="1"/>
  <c r="AG1564" i="1"/>
  <c r="AE1564" i="1"/>
  <c r="AB1564" i="1"/>
  <c r="J1564" i="1" s="1"/>
  <c r="P1564" i="1"/>
  <c r="I1564" i="1"/>
  <c r="H1564" i="1"/>
  <c r="AH1564" i="1" s="1"/>
  <c r="G1564" i="1"/>
  <c r="AF1564" i="1" s="1"/>
  <c r="B1564" i="1"/>
  <c r="C1564" i="1" s="1"/>
  <c r="AL1563" i="1"/>
  <c r="AK1563" i="1"/>
  <c r="AI1563" i="1"/>
  <c r="AG1563" i="1"/>
  <c r="AE1563" i="1"/>
  <c r="AB1563" i="1"/>
  <c r="Z1563" i="1" s="1"/>
  <c r="P1563" i="1"/>
  <c r="I1563" i="1"/>
  <c r="H1563" i="1"/>
  <c r="AH1563" i="1" s="1"/>
  <c r="G1563" i="1"/>
  <c r="AF1563" i="1" s="1"/>
  <c r="B1563" i="1"/>
  <c r="C1563" i="1" s="1"/>
  <c r="AL1562" i="1"/>
  <c r="AK1562" i="1"/>
  <c r="AI1562" i="1"/>
  <c r="AG1562" i="1"/>
  <c r="AE1562" i="1"/>
  <c r="AB1562" i="1"/>
  <c r="Z1562" i="1" s="1"/>
  <c r="P1562" i="1"/>
  <c r="I1562" i="1"/>
  <c r="H1562" i="1"/>
  <c r="AH1562" i="1" s="1"/>
  <c r="G1562" i="1"/>
  <c r="AF1562" i="1" s="1"/>
  <c r="B1562" i="1"/>
  <c r="AL1561" i="1"/>
  <c r="AK1561" i="1"/>
  <c r="AI1561" i="1"/>
  <c r="AG1561" i="1"/>
  <c r="AE1561" i="1"/>
  <c r="AB1561" i="1"/>
  <c r="AA1561" i="1" s="1"/>
  <c r="P1561" i="1"/>
  <c r="I1561" i="1"/>
  <c r="H1561" i="1"/>
  <c r="AH1561" i="1" s="1"/>
  <c r="G1561" i="1"/>
  <c r="AF1561" i="1" s="1"/>
  <c r="B1561" i="1"/>
  <c r="C1561" i="1" s="1"/>
  <c r="AL1560" i="1"/>
  <c r="AK1560" i="1"/>
  <c r="AI1560" i="1"/>
  <c r="AG1560" i="1"/>
  <c r="AE1560" i="1"/>
  <c r="AB1560" i="1"/>
  <c r="X1560" i="1" s="1"/>
  <c r="P1560" i="1"/>
  <c r="I1560" i="1"/>
  <c r="H1560" i="1"/>
  <c r="AH1560" i="1" s="1"/>
  <c r="G1560" i="1"/>
  <c r="AF1560" i="1" s="1"/>
  <c r="C1560" i="1"/>
  <c r="B1560" i="1"/>
  <c r="A1560" i="1"/>
  <c r="AL1559" i="1"/>
  <c r="AK1559" i="1"/>
  <c r="AI1559" i="1"/>
  <c r="AG1559" i="1"/>
  <c r="AE1559" i="1"/>
  <c r="AB1559" i="1"/>
  <c r="W1559" i="1" s="1"/>
  <c r="P1559" i="1"/>
  <c r="I1559" i="1"/>
  <c r="H1559" i="1"/>
  <c r="AH1559" i="1" s="1"/>
  <c r="G1559" i="1"/>
  <c r="AF1559" i="1" s="1"/>
  <c r="B1559" i="1"/>
  <c r="C1559" i="1" s="1"/>
  <c r="A1559" i="1"/>
  <c r="AL1558" i="1"/>
  <c r="AK1558" i="1"/>
  <c r="AI1558" i="1"/>
  <c r="AG1558" i="1"/>
  <c r="AE1558" i="1"/>
  <c r="AB1558" i="1"/>
  <c r="Z1558" i="1" s="1"/>
  <c r="P1558" i="1"/>
  <c r="I1558" i="1"/>
  <c r="H1558" i="1"/>
  <c r="AH1558" i="1" s="1"/>
  <c r="G1558" i="1"/>
  <c r="AF1558" i="1" s="1"/>
  <c r="B1558" i="1"/>
  <c r="AL1557" i="1"/>
  <c r="AK1557" i="1"/>
  <c r="AI1557" i="1"/>
  <c r="AG1557" i="1"/>
  <c r="AE1557" i="1"/>
  <c r="AB1557" i="1"/>
  <c r="J1557" i="1" s="1"/>
  <c r="P1557" i="1"/>
  <c r="I1557" i="1"/>
  <c r="H1557" i="1"/>
  <c r="AH1557" i="1" s="1"/>
  <c r="G1557" i="1"/>
  <c r="AF1557" i="1" s="1"/>
  <c r="B1557" i="1"/>
  <c r="AL1556" i="1"/>
  <c r="AK1556" i="1"/>
  <c r="AI1556" i="1"/>
  <c r="AG1556" i="1"/>
  <c r="AE1556" i="1"/>
  <c r="AB1556" i="1"/>
  <c r="V1556" i="1" s="1"/>
  <c r="P1556" i="1"/>
  <c r="I1556" i="1"/>
  <c r="H1556" i="1"/>
  <c r="AH1556" i="1" s="1"/>
  <c r="G1556" i="1"/>
  <c r="AF1556" i="1" s="1"/>
  <c r="B1556" i="1"/>
  <c r="AL1555" i="1"/>
  <c r="AK1555" i="1"/>
  <c r="AI1555" i="1"/>
  <c r="AG1555" i="1"/>
  <c r="AE1555" i="1"/>
  <c r="AB1555" i="1"/>
  <c r="Y1555" i="1" s="1"/>
  <c r="P1555" i="1"/>
  <c r="I1555" i="1"/>
  <c r="H1555" i="1"/>
  <c r="AH1555" i="1" s="1"/>
  <c r="G1555" i="1"/>
  <c r="AF1555" i="1" s="1"/>
  <c r="B1555" i="1"/>
  <c r="AL1554" i="1"/>
  <c r="AK1554" i="1"/>
  <c r="AI1554" i="1"/>
  <c r="AG1554" i="1"/>
  <c r="AE1554" i="1"/>
  <c r="AB1554" i="1"/>
  <c r="J1554" i="1" s="1"/>
  <c r="P1554" i="1"/>
  <c r="I1554" i="1"/>
  <c r="H1554" i="1"/>
  <c r="AH1554" i="1" s="1"/>
  <c r="G1554" i="1"/>
  <c r="AF1554" i="1" s="1"/>
  <c r="B1554" i="1"/>
  <c r="A1554" i="1" s="1"/>
  <c r="AL1553" i="1"/>
  <c r="AK1553" i="1"/>
  <c r="AI1553" i="1"/>
  <c r="AG1553" i="1"/>
  <c r="AE1553" i="1"/>
  <c r="AB1553" i="1"/>
  <c r="Y1553" i="1" s="1"/>
  <c r="P1553" i="1"/>
  <c r="I1553" i="1"/>
  <c r="H1553" i="1"/>
  <c r="AH1553" i="1" s="1"/>
  <c r="G1553" i="1"/>
  <c r="AF1553" i="1" s="1"/>
  <c r="B1553" i="1"/>
  <c r="AL1552" i="1"/>
  <c r="AK1552" i="1"/>
  <c r="AI1552" i="1"/>
  <c r="AG1552" i="1"/>
  <c r="AE1552" i="1"/>
  <c r="AB1552" i="1"/>
  <c r="Y1552" i="1" s="1"/>
  <c r="P1552" i="1"/>
  <c r="I1552" i="1"/>
  <c r="H1552" i="1"/>
  <c r="AH1552" i="1" s="1"/>
  <c r="G1552" i="1"/>
  <c r="AF1552" i="1" s="1"/>
  <c r="B1552" i="1"/>
  <c r="C1552" i="1" s="1"/>
  <c r="AL1551" i="1"/>
  <c r="AK1551" i="1"/>
  <c r="AI1551" i="1"/>
  <c r="AG1551" i="1"/>
  <c r="AE1551" i="1"/>
  <c r="AB1551" i="1"/>
  <c r="Z1551" i="1" s="1"/>
  <c r="P1551" i="1"/>
  <c r="I1551" i="1"/>
  <c r="H1551" i="1"/>
  <c r="AH1551" i="1" s="1"/>
  <c r="G1551" i="1"/>
  <c r="AF1551" i="1" s="1"/>
  <c r="B1551" i="1"/>
  <c r="AL1550" i="1"/>
  <c r="AK1550" i="1"/>
  <c r="AI1550" i="1"/>
  <c r="AG1550" i="1"/>
  <c r="AE1550" i="1"/>
  <c r="AB1550" i="1"/>
  <c r="P1550" i="1"/>
  <c r="I1550" i="1"/>
  <c r="H1550" i="1"/>
  <c r="AH1550" i="1" s="1"/>
  <c r="G1550" i="1"/>
  <c r="AF1550" i="1" s="1"/>
  <c r="C1550" i="1"/>
  <c r="B1550" i="1"/>
  <c r="A1550" i="1"/>
  <c r="AL1549" i="1"/>
  <c r="AK1549" i="1"/>
  <c r="AI1549" i="1"/>
  <c r="AG1549" i="1"/>
  <c r="AE1549" i="1"/>
  <c r="AB1549" i="1"/>
  <c r="P1549" i="1"/>
  <c r="I1549" i="1"/>
  <c r="H1549" i="1"/>
  <c r="AH1549" i="1" s="1"/>
  <c r="G1549" i="1"/>
  <c r="AF1549" i="1" s="1"/>
  <c r="C1549" i="1"/>
  <c r="B1549" i="1"/>
  <c r="A1549" i="1"/>
  <c r="AL1548" i="1"/>
  <c r="AK1548" i="1"/>
  <c r="AI1548" i="1"/>
  <c r="AG1548" i="1"/>
  <c r="AE1548" i="1"/>
  <c r="AB1548" i="1"/>
  <c r="X1548" i="1" s="1"/>
  <c r="P1548" i="1"/>
  <c r="I1548" i="1"/>
  <c r="H1548" i="1"/>
  <c r="AH1548" i="1" s="1"/>
  <c r="G1548" i="1"/>
  <c r="AF1548" i="1" s="1"/>
  <c r="C1548" i="1"/>
  <c r="B1548" i="1"/>
  <c r="A1548" i="1" s="1"/>
  <c r="AL1547" i="1"/>
  <c r="AK1547" i="1"/>
  <c r="AI1547" i="1"/>
  <c r="AG1547" i="1"/>
  <c r="AE1547" i="1"/>
  <c r="AB1547" i="1"/>
  <c r="P1547" i="1"/>
  <c r="I1547" i="1"/>
  <c r="H1547" i="1"/>
  <c r="AH1547" i="1" s="1"/>
  <c r="G1547" i="1"/>
  <c r="AF1547" i="1" s="1"/>
  <c r="C1547" i="1"/>
  <c r="B1547" i="1"/>
  <c r="A1547" i="1" s="1"/>
  <c r="AL1546" i="1"/>
  <c r="AK1546" i="1"/>
  <c r="AI1546" i="1"/>
  <c r="AG1546" i="1"/>
  <c r="AE1546" i="1"/>
  <c r="AB1546" i="1"/>
  <c r="P1546" i="1"/>
  <c r="I1546" i="1"/>
  <c r="H1546" i="1"/>
  <c r="AH1546" i="1" s="1"/>
  <c r="G1546" i="1"/>
  <c r="AF1546" i="1" s="1"/>
  <c r="C1546" i="1"/>
  <c r="B1546" i="1"/>
  <c r="A1546" i="1" s="1"/>
  <c r="AL1545" i="1"/>
  <c r="AK1545" i="1"/>
  <c r="AI1545" i="1"/>
  <c r="AG1545" i="1"/>
  <c r="AE1545" i="1"/>
  <c r="AB1545" i="1"/>
  <c r="X1545" i="1" s="1"/>
  <c r="P1545" i="1"/>
  <c r="I1545" i="1"/>
  <c r="H1545" i="1"/>
  <c r="AH1545" i="1" s="1"/>
  <c r="G1545" i="1"/>
  <c r="AF1545" i="1" s="1"/>
  <c r="B1545" i="1"/>
  <c r="AL1544" i="1"/>
  <c r="AK1544" i="1"/>
  <c r="AI1544" i="1"/>
  <c r="AG1544" i="1"/>
  <c r="AE1544" i="1"/>
  <c r="AB1544" i="1"/>
  <c r="P1544" i="1"/>
  <c r="I1544" i="1"/>
  <c r="H1544" i="1"/>
  <c r="AH1544" i="1" s="1"/>
  <c r="G1544" i="1"/>
  <c r="AF1544" i="1" s="1"/>
  <c r="C1544" i="1"/>
  <c r="B1544" i="1"/>
  <c r="A1544" i="1"/>
  <c r="AL1543" i="1"/>
  <c r="AK1543" i="1"/>
  <c r="AI1543" i="1"/>
  <c r="AG1543" i="1"/>
  <c r="AE1543" i="1"/>
  <c r="AB1543" i="1"/>
  <c r="X1543" i="1" s="1"/>
  <c r="P1543" i="1"/>
  <c r="I1543" i="1"/>
  <c r="H1543" i="1"/>
  <c r="AH1543" i="1" s="1"/>
  <c r="G1543" i="1"/>
  <c r="AF1543" i="1" s="1"/>
  <c r="B1543" i="1"/>
  <c r="C1543" i="1" s="1"/>
  <c r="AL1542" i="1"/>
  <c r="AK1542" i="1"/>
  <c r="AI1542" i="1"/>
  <c r="AG1542" i="1"/>
  <c r="AE1542" i="1"/>
  <c r="AB1542" i="1"/>
  <c r="P1542" i="1"/>
  <c r="I1542" i="1"/>
  <c r="H1542" i="1"/>
  <c r="AH1542" i="1" s="1"/>
  <c r="G1542" i="1"/>
  <c r="AF1542" i="1" s="1"/>
  <c r="B1542" i="1"/>
  <c r="C1542" i="1" s="1"/>
  <c r="AL1541" i="1"/>
  <c r="AK1541" i="1"/>
  <c r="AI1541" i="1"/>
  <c r="AG1541" i="1"/>
  <c r="AE1541" i="1"/>
  <c r="AB1541" i="1"/>
  <c r="Z1541" i="1" s="1"/>
  <c r="P1541" i="1"/>
  <c r="I1541" i="1"/>
  <c r="H1541" i="1"/>
  <c r="AH1541" i="1" s="1"/>
  <c r="G1541" i="1"/>
  <c r="AF1541" i="1" s="1"/>
  <c r="B1541" i="1"/>
  <c r="A1541" i="1" s="1"/>
  <c r="AL1540" i="1"/>
  <c r="AK1540" i="1"/>
  <c r="AI1540" i="1"/>
  <c r="AG1540" i="1"/>
  <c r="AE1540" i="1"/>
  <c r="AB1540" i="1"/>
  <c r="AA1540" i="1" s="1"/>
  <c r="P1540" i="1"/>
  <c r="I1540" i="1"/>
  <c r="H1540" i="1"/>
  <c r="AH1540" i="1" s="1"/>
  <c r="G1540" i="1"/>
  <c r="AF1540" i="1" s="1"/>
  <c r="C1540" i="1"/>
  <c r="B1540" i="1"/>
  <c r="A1540" i="1" s="1"/>
  <c r="AL1539" i="1"/>
  <c r="AK1539" i="1"/>
  <c r="AI1539" i="1"/>
  <c r="AG1539" i="1"/>
  <c r="AE1539" i="1"/>
  <c r="AB1539" i="1"/>
  <c r="P1539" i="1"/>
  <c r="I1539" i="1"/>
  <c r="H1539" i="1"/>
  <c r="AH1539" i="1" s="1"/>
  <c r="G1539" i="1"/>
  <c r="AF1539" i="1" s="1"/>
  <c r="B1539" i="1"/>
  <c r="AL1538" i="1"/>
  <c r="AK1538" i="1"/>
  <c r="AI1538" i="1"/>
  <c r="AG1538" i="1"/>
  <c r="AE1538" i="1"/>
  <c r="AB1538" i="1"/>
  <c r="Z1538" i="1" s="1"/>
  <c r="P1538" i="1"/>
  <c r="I1538" i="1"/>
  <c r="H1538" i="1"/>
  <c r="AH1538" i="1" s="1"/>
  <c r="G1538" i="1"/>
  <c r="AF1538" i="1" s="1"/>
  <c r="B1538" i="1"/>
  <c r="A1538" i="1" s="1"/>
  <c r="AL1537" i="1"/>
  <c r="AK1537" i="1"/>
  <c r="AI1537" i="1"/>
  <c r="AG1537" i="1"/>
  <c r="AE1537" i="1"/>
  <c r="AB1537" i="1"/>
  <c r="Y1537" i="1" s="1"/>
  <c r="P1537" i="1"/>
  <c r="I1537" i="1"/>
  <c r="H1537" i="1"/>
  <c r="AH1537" i="1" s="1"/>
  <c r="G1537" i="1"/>
  <c r="AF1537" i="1" s="1"/>
  <c r="B1537" i="1"/>
  <c r="AL1536" i="1"/>
  <c r="AK1536" i="1"/>
  <c r="AI1536" i="1"/>
  <c r="AG1536" i="1"/>
  <c r="AE1536" i="1"/>
  <c r="AB1536" i="1"/>
  <c r="AA1536" i="1" s="1"/>
  <c r="P1536" i="1"/>
  <c r="I1536" i="1"/>
  <c r="H1536" i="1"/>
  <c r="AH1536" i="1" s="1"/>
  <c r="G1536" i="1"/>
  <c r="AF1536" i="1" s="1"/>
  <c r="C1536" i="1"/>
  <c r="B1536" i="1"/>
  <c r="A1536" i="1" s="1"/>
  <c r="AL1535" i="1"/>
  <c r="AK1535" i="1"/>
  <c r="AI1535" i="1"/>
  <c r="AG1535" i="1"/>
  <c r="AE1535" i="1"/>
  <c r="AB1535" i="1"/>
  <c r="V1535" i="1" s="1"/>
  <c r="P1535" i="1"/>
  <c r="I1535" i="1"/>
  <c r="H1535" i="1"/>
  <c r="AH1535" i="1" s="1"/>
  <c r="G1535" i="1"/>
  <c r="AF1535" i="1" s="1"/>
  <c r="B1535" i="1"/>
  <c r="AL1534" i="1"/>
  <c r="AK1534" i="1"/>
  <c r="AI1534" i="1"/>
  <c r="AG1534" i="1"/>
  <c r="AE1534" i="1"/>
  <c r="AB1534" i="1"/>
  <c r="X1534" i="1" s="1"/>
  <c r="P1534" i="1"/>
  <c r="I1534" i="1"/>
  <c r="H1534" i="1"/>
  <c r="AH1534" i="1" s="1"/>
  <c r="G1534" i="1"/>
  <c r="AF1534" i="1" s="1"/>
  <c r="B1534" i="1"/>
  <c r="C1534" i="1" s="1"/>
  <c r="AL1533" i="1"/>
  <c r="AK1533" i="1"/>
  <c r="AI1533" i="1"/>
  <c r="AG1533" i="1"/>
  <c r="AE1533" i="1"/>
  <c r="AB1533" i="1"/>
  <c r="W1533" i="1" s="1"/>
  <c r="P1533" i="1"/>
  <c r="I1533" i="1"/>
  <c r="H1533" i="1"/>
  <c r="AH1533" i="1" s="1"/>
  <c r="G1533" i="1"/>
  <c r="AF1533" i="1" s="1"/>
  <c r="B1533" i="1"/>
  <c r="C1533" i="1" s="1"/>
  <c r="A1533" i="1"/>
  <c r="AL1532" i="1"/>
  <c r="AK1532" i="1"/>
  <c r="AI1532" i="1"/>
  <c r="AG1532" i="1"/>
  <c r="AE1532" i="1"/>
  <c r="AB1532" i="1"/>
  <c r="P1532" i="1"/>
  <c r="I1532" i="1"/>
  <c r="H1532" i="1"/>
  <c r="AH1532" i="1" s="1"/>
  <c r="G1532" i="1"/>
  <c r="AF1532" i="1" s="1"/>
  <c r="C1532" i="1"/>
  <c r="B1532" i="1"/>
  <c r="A1532" i="1"/>
  <c r="AL1531" i="1"/>
  <c r="AK1531" i="1"/>
  <c r="AI1531" i="1"/>
  <c r="AG1531" i="1"/>
  <c r="AE1531" i="1"/>
  <c r="AB1531" i="1"/>
  <c r="W1531" i="1" s="1"/>
  <c r="P1531" i="1"/>
  <c r="I1531" i="1"/>
  <c r="H1531" i="1"/>
  <c r="AH1531" i="1" s="1"/>
  <c r="G1531" i="1"/>
  <c r="AF1531" i="1" s="1"/>
  <c r="B1531" i="1"/>
  <c r="AL1530" i="1"/>
  <c r="AK1530" i="1"/>
  <c r="AI1530" i="1"/>
  <c r="AG1530" i="1"/>
  <c r="AE1530" i="1"/>
  <c r="AB1530" i="1"/>
  <c r="Z1530" i="1" s="1"/>
  <c r="P1530" i="1"/>
  <c r="I1530" i="1"/>
  <c r="H1530" i="1"/>
  <c r="AH1530" i="1" s="1"/>
  <c r="G1530" i="1"/>
  <c r="AF1530" i="1" s="1"/>
  <c r="B1530" i="1"/>
  <c r="C1530" i="1" s="1"/>
  <c r="AL1529" i="1"/>
  <c r="AK1529" i="1"/>
  <c r="AI1529" i="1"/>
  <c r="AG1529" i="1"/>
  <c r="AE1529" i="1"/>
  <c r="AB1529" i="1"/>
  <c r="P1529" i="1"/>
  <c r="I1529" i="1"/>
  <c r="H1529" i="1"/>
  <c r="AH1529" i="1" s="1"/>
  <c r="G1529" i="1"/>
  <c r="AF1529" i="1" s="1"/>
  <c r="B1529" i="1"/>
  <c r="AL1528" i="1"/>
  <c r="AK1528" i="1"/>
  <c r="AI1528" i="1"/>
  <c r="AG1528" i="1"/>
  <c r="AE1528" i="1"/>
  <c r="AB1528" i="1"/>
  <c r="P1528" i="1"/>
  <c r="I1528" i="1"/>
  <c r="H1528" i="1"/>
  <c r="AH1528" i="1" s="1"/>
  <c r="G1528" i="1"/>
  <c r="AF1528" i="1" s="1"/>
  <c r="B1528" i="1"/>
  <c r="C1528" i="1" s="1"/>
  <c r="AL1527" i="1"/>
  <c r="AK1527" i="1"/>
  <c r="AI1527" i="1"/>
  <c r="AG1527" i="1"/>
  <c r="AE1527" i="1"/>
  <c r="AB1527" i="1"/>
  <c r="X1527" i="1" s="1"/>
  <c r="P1527" i="1"/>
  <c r="I1527" i="1"/>
  <c r="H1527" i="1"/>
  <c r="AH1527" i="1" s="1"/>
  <c r="G1527" i="1"/>
  <c r="AF1527" i="1" s="1"/>
  <c r="B1527" i="1"/>
  <c r="C1527" i="1" s="1"/>
  <c r="AL1526" i="1"/>
  <c r="AK1526" i="1"/>
  <c r="AI1526" i="1"/>
  <c r="AG1526" i="1"/>
  <c r="AE1526" i="1"/>
  <c r="AB1526" i="1"/>
  <c r="P1526" i="1"/>
  <c r="I1526" i="1"/>
  <c r="H1526" i="1"/>
  <c r="AH1526" i="1" s="1"/>
  <c r="G1526" i="1"/>
  <c r="AF1526" i="1" s="1"/>
  <c r="B1526" i="1"/>
  <c r="C1526" i="1" s="1"/>
  <c r="A1526" i="1"/>
  <c r="AL1525" i="1"/>
  <c r="AK1525" i="1"/>
  <c r="AI1525" i="1"/>
  <c r="AG1525" i="1"/>
  <c r="AE1525" i="1"/>
  <c r="AB1525" i="1"/>
  <c r="X1525" i="1" s="1"/>
  <c r="P1525" i="1"/>
  <c r="I1525" i="1"/>
  <c r="H1525" i="1"/>
  <c r="AH1525" i="1" s="1"/>
  <c r="G1525" i="1"/>
  <c r="AF1525" i="1" s="1"/>
  <c r="B1525" i="1"/>
  <c r="C1525" i="1" s="1"/>
  <c r="A1525" i="1"/>
  <c r="AL1524" i="1"/>
  <c r="AK1524" i="1"/>
  <c r="AI1524" i="1"/>
  <c r="AG1524" i="1"/>
  <c r="AE1524" i="1"/>
  <c r="AB1524" i="1"/>
  <c r="AA1524" i="1" s="1"/>
  <c r="P1524" i="1"/>
  <c r="I1524" i="1"/>
  <c r="H1524" i="1"/>
  <c r="AH1524" i="1" s="1"/>
  <c r="G1524" i="1"/>
  <c r="AF1524" i="1" s="1"/>
  <c r="B1524" i="1"/>
  <c r="C1524" i="1" s="1"/>
  <c r="AL1523" i="1"/>
  <c r="AK1523" i="1"/>
  <c r="AI1523" i="1"/>
  <c r="AG1523" i="1"/>
  <c r="AE1523" i="1"/>
  <c r="AB1523" i="1"/>
  <c r="W1523" i="1" s="1"/>
  <c r="P1523" i="1"/>
  <c r="I1523" i="1"/>
  <c r="H1523" i="1"/>
  <c r="AH1523" i="1" s="1"/>
  <c r="G1523" i="1"/>
  <c r="AF1523" i="1" s="1"/>
  <c r="B1523" i="1"/>
  <c r="AL1522" i="1"/>
  <c r="AK1522" i="1"/>
  <c r="AI1522" i="1"/>
  <c r="AG1522" i="1"/>
  <c r="AE1522" i="1"/>
  <c r="AB1522" i="1"/>
  <c r="Y1522" i="1" s="1"/>
  <c r="P1522" i="1"/>
  <c r="I1522" i="1"/>
  <c r="H1522" i="1"/>
  <c r="AH1522" i="1" s="1"/>
  <c r="G1522" i="1"/>
  <c r="AF1522" i="1" s="1"/>
  <c r="B1522" i="1"/>
  <c r="C1522" i="1" s="1"/>
  <c r="A1522" i="1"/>
  <c r="AL1521" i="1"/>
  <c r="AK1521" i="1"/>
  <c r="AI1521" i="1"/>
  <c r="AG1521" i="1"/>
  <c r="AE1521" i="1"/>
  <c r="AB1521" i="1"/>
  <c r="P1521" i="1"/>
  <c r="I1521" i="1"/>
  <c r="H1521" i="1"/>
  <c r="AH1521" i="1" s="1"/>
  <c r="G1521" i="1"/>
  <c r="AF1521" i="1" s="1"/>
  <c r="C1521" i="1"/>
  <c r="B1521" i="1"/>
  <c r="A1521" i="1"/>
  <c r="AL1520" i="1"/>
  <c r="AK1520" i="1"/>
  <c r="AI1520" i="1"/>
  <c r="AG1520" i="1"/>
  <c r="AE1520" i="1"/>
  <c r="AB1520" i="1"/>
  <c r="V1520" i="1" s="1"/>
  <c r="P1520" i="1"/>
  <c r="I1520" i="1"/>
  <c r="H1520" i="1"/>
  <c r="AH1520" i="1" s="1"/>
  <c r="G1520" i="1"/>
  <c r="AF1520" i="1" s="1"/>
  <c r="C1520" i="1"/>
  <c r="B1520" i="1"/>
  <c r="A1520" i="1"/>
  <c r="AL1519" i="1"/>
  <c r="AK1519" i="1"/>
  <c r="AI1519" i="1"/>
  <c r="AG1519" i="1"/>
  <c r="AE1519" i="1"/>
  <c r="AB1519" i="1"/>
  <c r="Z1519" i="1" s="1"/>
  <c r="P1519" i="1"/>
  <c r="I1519" i="1"/>
  <c r="H1519" i="1"/>
  <c r="AH1519" i="1" s="1"/>
  <c r="G1519" i="1"/>
  <c r="AF1519" i="1" s="1"/>
  <c r="B1519" i="1"/>
  <c r="AL1518" i="1"/>
  <c r="AK1518" i="1"/>
  <c r="AI1518" i="1"/>
  <c r="AG1518" i="1"/>
  <c r="AE1518" i="1"/>
  <c r="AB1518" i="1"/>
  <c r="P1518" i="1"/>
  <c r="I1518" i="1"/>
  <c r="H1518" i="1"/>
  <c r="AH1518" i="1" s="1"/>
  <c r="G1518" i="1"/>
  <c r="AF1518" i="1" s="1"/>
  <c r="C1518" i="1"/>
  <c r="B1518" i="1"/>
  <c r="A1518" i="1"/>
  <c r="AL1517" i="1"/>
  <c r="AK1517" i="1"/>
  <c r="AI1517" i="1"/>
  <c r="AG1517" i="1"/>
  <c r="AE1517" i="1"/>
  <c r="AB1517" i="1"/>
  <c r="Z1517" i="1" s="1"/>
  <c r="P1517" i="1"/>
  <c r="I1517" i="1"/>
  <c r="H1517" i="1"/>
  <c r="AH1517" i="1" s="1"/>
  <c r="G1517" i="1"/>
  <c r="AF1517" i="1" s="1"/>
  <c r="B1517" i="1"/>
  <c r="C1517" i="1" s="1"/>
  <c r="AL1516" i="1"/>
  <c r="AK1516" i="1"/>
  <c r="AI1516" i="1"/>
  <c r="AG1516" i="1"/>
  <c r="AE1516" i="1"/>
  <c r="AB1516" i="1"/>
  <c r="P1516" i="1"/>
  <c r="I1516" i="1"/>
  <c r="H1516" i="1"/>
  <c r="AH1516" i="1" s="1"/>
  <c r="G1516" i="1"/>
  <c r="AF1516" i="1" s="1"/>
  <c r="C1516" i="1"/>
  <c r="B1516" i="1"/>
  <c r="A1516" i="1" s="1"/>
  <c r="AL1515" i="1"/>
  <c r="AK1515" i="1"/>
  <c r="AI1515" i="1"/>
  <c r="AG1515" i="1"/>
  <c r="AE1515" i="1"/>
  <c r="AB1515" i="1"/>
  <c r="W1515" i="1" s="1"/>
  <c r="P1515" i="1"/>
  <c r="I1515" i="1"/>
  <c r="H1515" i="1"/>
  <c r="AH1515" i="1" s="1"/>
  <c r="G1515" i="1"/>
  <c r="AF1515" i="1" s="1"/>
  <c r="C1515" i="1"/>
  <c r="B1515" i="1"/>
  <c r="A1515" i="1"/>
  <c r="AL1514" i="1"/>
  <c r="AK1514" i="1"/>
  <c r="AI1514" i="1"/>
  <c r="AG1514" i="1"/>
  <c r="AE1514" i="1"/>
  <c r="AB1514" i="1"/>
  <c r="Z1514" i="1" s="1"/>
  <c r="P1514" i="1"/>
  <c r="I1514" i="1"/>
  <c r="H1514" i="1"/>
  <c r="AH1514" i="1" s="1"/>
  <c r="G1514" i="1"/>
  <c r="AF1514" i="1" s="1"/>
  <c r="B1514" i="1"/>
  <c r="C1514" i="1" s="1"/>
  <c r="AL1513" i="1"/>
  <c r="AK1513" i="1"/>
  <c r="AI1513" i="1"/>
  <c r="AG1513" i="1"/>
  <c r="AE1513" i="1"/>
  <c r="AB1513" i="1"/>
  <c r="P1513" i="1"/>
  <c r="I1513" i="1"/>
  <c r="H1513" i="1"/>
  <c r="AH1513" i="1" s="1"/>
  <c r="G1513" i="1"/>
  <c r="AF1513" i="1" s="1"/>
  <c r="B1513" i="1"/>
  <c r="AL1512" i="1"/>
  <c r="AK1512" i="1"/>
  <c r="AI1512" i="1"/>
  <c r="AG1512" i="1"/>
  <c r="AE1512" i="1"/>
  <c r="AB1512" i="1"/>
  <c r="AA1512" i="1" s="1"/>
  <c r="P1512" i="1"/>
  <c r="I1512" i="1"/>
  <c r="H1512" i="1"/>
  <c r="AH1512" i="1" s="1"/>
  <c r="G1512" i="1"/>
  <c r="AF1512" i="1" s="1"/>
  <c r="C1512" i="1"/>
  <c r="B1512" i="1"/>
  <c r="A1512" i="1" s="1"/>
  <c r="AL1511" i="1"/>
  <c r="AK1511" i="1"/>
  <c r="AI1511" i="1"/>
  <c r="AG1511" i="1"/>
  <c r="AE1511" i="1"/>
  <c r="AB1511" i="1"/>
  <c r="V1511" i="1" s="1"/>
  <c r="P1511" i="1"/>
  <c r="I1511" i="1"/>
  <c r="H1511" i="1"/>
  <c r="AH1511" i="1" s="1"/>
  <c r="G1511" i="1"/>
  <c r="AF1511" i="1" s="1"/>
  <c r="C1511" i="1"/>
  <c r="B1511" i="1"/>
  <c r="A1511" i="1" s="1"/>
  <c r="AL1510" i="1"/>
  <c r="AK1510" i="1"/>
  <c r="AI1510" i="1"/>
  <c r="AG1510" i="1"/>
  <c r="AE1510" i="1"/>
  <c r="AB1510" i="1"/>
  <c r="V1510" i="1" s="1"/>
  <c r="P1510" i="1"/>
  <c r="I1510" i="1"/>
  <c r="H1510" i="1"/>
  <c r="AH1510" i="1" s="1"/>
  <c r="G1510" i="1"/>
  <c r="AF1510" i="1" s="1"/>
  <c r="B1510" i="1"/>
  <c r="C1510" i="1" s="1"/>
  <c r="AL1509" i="1"/>
  <c r="AK1509" i="1"/>
  <c r="AI1509" i="1"/>
  <c r="AG1509" i="1"/>
  <c r="AE1509" i="1"/>
  <c r="AB1509" i="1"/>
  <c r="AA1509" i="1" s="1"/>
  <c r="P1509" i="1"/>
  <c r="I1509" i="1"/>
  <c r="H1509" i="1"/>
  <c r="AH1509" i="1" s="1"/>
  <c r="G1509" i="1"/>
  <c r="AF1509" i="1" s="1"/>
  <c r="C1509" i="1"/>
  <c r="B1509" i="1"/>
  <c r="A1509" i="1" s="1"/>
  <c r="AL1508" i="1"/>
  <c r="AK1508" i="1"/>
  <c r="AI1508" i="1"/>
  <c r="AG1508" i="1"/>
  <c r="AE1508" i="1"/>
  <c r="AB1508" i="1"/>
  <c r="P1508" i="1"/>
  <c r="I1508" i="1"/>
  <c r="H1508" i="1"/>
  <c r="AH1508" i="1" s="1"/>
  <c r="G1508" i="1"/>
  <c r="AF1508" i="1" s="1"/>
  <c r="C1508" i="1"/>
  <c r="B1508" i="1"/>
  <c r="A1508" i="1"/>
  <c r="AL1507" i="1"/>
  <c r="AK1507" i="1"/>
  <c r="AI1507" i="1"/>
  <c r="AG1507" i="1"/>
  <c r="AE1507" i="1"/>
  <c r="AB1507" i="1"/>
  <c r="Y1507" i="1" s="1"/>
  <c r="P1507" i="1"/>
  <c r="I1507" i="1"/>
  <c r="H1507" i="1"/>
  <c r="AH1507" i="1" s="1"/>
  <c r="G1507" i="1"/>
  <c r="AF1507" i="1" s="1"/>
  <c r="B1507" i="1"/>
  <c r="C1507" i="1" s="1"/>
  <c r="A1507" i="1"/>
  <c r="AL1506" i="1"/>
  <c r="AK1506" i="1"/>
  <c r="AI1506" i="1"/>
  <c r="AG1506" i="1"/>
  <c r="AE1506" i="1"/>
  <c r="AB1506" i="1"/>
  <c r="W1506" i="1" s="1"/>
  <c r="P1506" i="1"/>
  <c r="I1506" i="1"/>
  <c r="H1506" i="1"/>
  <c r="AH1506" i="1" s="1"/>
  <c r="G1506" i="1"/>
  <c r="AF1506" i="1" s="1"/>
  <c r="C1506" i="1"/>
  <c r="B1506" i="1"/>
  <c r="A1506" i="1" s="1"/>
  <c r="AL1505" i="1"/>
  <c r="AK1505" i="1"/>
  <c r="AI1505" i="1"/>
  <c r="AG1505" i="1"/>
  <c r="AE1505" i="1"/>
  <c r="AB1505" i="1"/>
  <c r="X1505" i="1" s="1"/>
  <c r="P1505" i="1"/>
  <c r="I1505" i="1"/>
  <c r="H1505" i="1"/>
  <c r="AH1505" i="1" s="1"/>
  <c r="G1505" i="1"/>
  <c r="AF1505" i="1" s="1"/>
  <c r="C1505" i="1"/>
  <c r="B1505" i="1"/>
  <c r="A1505" i="1"/>
  <c r="AL1504" i="1"/>
  <c r="AK1504" i="1"/>
  <c r="AI1504" i="1"/>
  <c r="AG1504" i="1"/>
  <c r="AE1504" i="1"/>
  <c r="AB1504" i="1"/>
  <c r="AA1504" i="1" s="1"/>
  <c r="P1504" i="1"/>
  <c r="I1504" i="1"/>
  <c r="H1504" i="1"/>
  <c r="AH1504" i="1" s="1"/>
  <c r="G1504" i="1"/>
  <c r="AF1504" i="1" s="1"/>
  <c r="B1504" i="1"/>
  <c r="C1504" i="1" s="1"/>
  <c r="A1504" i="1"/>
  <c r="AL1503" i="1"/>
  <c r="AK1503" i="1"/>
  <c r="AI1503" i="1"/>
  <c r="AG1503" i="1"/>
  <c r="AE1503" i="1"/>
  <c r="AB1503" i="1"/>
  <c r="Y1503" i="1" s="1"/>
  <c r="P1503" i="1"/>
  <c r="I1503" i="1"/>
  <c r="H1503" i="1"/>
  <c r="AH1503" i="1" s="1"/>
  <c r="G1503" i="1"/>
  <c r="AF1503" i="1" s="1"/>
  <c r="B1503" i="1"/>
  <c r="C1503" i="1" s="1"/>
  <c r="AL1502" i="1"/>
  <c r="AK1502" i="1"/>
  <c r="AI1502" i="1"/>
  <c r="AG1502" i="1"/>
  <c r="AE1502" i="1"/>
  <c r="AB1502" i="1"/>
  <c r="X1502" i="1" s="1"/>
  <c r="P1502" i="1"/>
  <c r="I1502" i="1"/>
  <c r="H1502" i="1"/>
  <c r="AH1502" i="1" s="1"/>
  <c r="G1502" i="1"/>
  <c r="AF1502" i="1" s="1"/>
  <c r="C1502" i="1"/>
  <c r="B1502" i="1"/>
  <c r="A1502" i="1"/>
  <c r="AL1501" i="1"/>
  <c r="AK1501" i="1"/>
  <c r="AI1501" i="1"/>
  <c r="AG1501" i="1"/>
  <c r="AE1501" i="1"/>
  <c r="AB1501" i="1"/>
  <c r="Z1501" i="1" s="1"/>
  <c r="P1501" i="1"/>
  <c r="I1501" i="1"/>
  <c r="H1501" i="1"/>
  <c r="AH1501" i="1" s="1"/>
  <c r="G1501" i="1"/>
  <c r="AF1501" i="1" s="1"/>
  <c r="B1501" i="1"/>
  <c r="C1501" i="1" s="1"/>
  <c r="A1501" i="1"/>
  <c r="AL1500" i="1"/>
  <c r="AK1500" i="1"/>
  <c r="AI1500" i="1"/>
  <c r="AG1500" i="1"/>
  <c r="AE1500" i="1"/>
  <c r="AB1500" i="1"/>
  <c r="Z1500" i="1" s="1"/>
  <c r="P1500" i="1"/>
  <c r="I1500" i="1"/>
  <c r="H1500" i="1"/>
  <c r="AH1500" i="1" s="1"/>
  <c r="G1500" i="1"/>
  <c r="AF1500" i="1" s="1"/>
  <c r="B1500" i="1"/>
  <c r="C1500" i="1" s="1"/>
  <c r="AL1499" i="1"/>
  <c r="AK1499" i="1"/>
  <c r="AI1499" i="1"/>
  <c r="AG1499" i="1"/>
  <c r="AE1499" i="1"/>
  <c r="AB1499" i="1"/>
  <c r="W1499" i="1" s="1"/>
  <c r="P1499" i="1"/>
  <c r="I1499" i="1"/>
  <c r="H1499" i="1"/>
  <c r="AH1499" i="1" s="1"/>
  <c r="G1499" i="1"/>
  <c r="AF1499" i="1" s="1"/>
  <c r="B1499" i="1"/>
  <c r="AL1498" i="1"/>
  <c r="AK1498" i="1"/>
  <c r="AI1498" i="1"/>
  <c r="AG1498" i="1"/>
  <c r="AE1498" i="1"/>
  <c r="AB1498" i="1"/>
  <c r="P1498" i="1"/>
  <c r="I1498" i="1"/>
  <c r="H1498" i="1"/>
  <c r="AH1498" i="1" s="1"/>
  <c r="G1498" i="1"/>
  <c r="AF1498" i="1" s="1"/>
  <c r="C1498" i="1"/>
  <c r="B1498" i="1"/>
  <c r="A1498" i="1"/>
  <c r="AL1497" i="1"/>
  <c r="AK1497" i="1"/>
  <c r="AI1497" i="1"/>
  <c r="AG1497" i="1"/>
  <c r="AE1497" i="1"/>
  <c r="AB1497" i="1"/>
  <c r="V1497" i="1" s="1"/>
  <c r="P1497" i="1"/>
  <c r="I1497" i="1"/>
  <c r="H1497" i="1"/>
  <c r="AH1497" i="1" s="1"/>
  <c r="G1497" i="1"/>
  <c r="AF1497" i="1" s="1"/>
  <c r="B1497" i="1"/>
  <c r="A1497" i="1" s="1"/>
  <c r="AL1496" i="1"/>
  <c r="AK1496" i="1"/>
  <c r="AI1496" i="1"/>
  <c r="AG1496" i="1"/>
  <c r="AE1496" i="1"/>
  <c r="AB1496" i="1"/>
  <c r="Z1496" i="1" s="1"/>
  <c r="P1496" i="1"/>
  <c r="I1496" i="1"/>
  <c r="H1496" i="1"/>
  <c r="AH1496" i="1" s="1"/>
  <c r="G1496" i="1"/>
  <c r="AF1496" i="1" s="1"/>
  <c r="B1496" i="1"/>
  <c r="C1496" i="1" s="1"/>
  <c r="AL1495" i="1"/>
  <c r="AK1495" i="1"/>
  <c r="AI1495" i="1"/>
  <c r="AG1495" i="1"/>
  <c r="AE1495" i="1"/>
  <c r="AB1495" i="1"/>
  <c r="P1495" i="1"/>
  <c r="I1495" i="1"/>
  <c r="H1495" i="1"/>
  <c r="AH1495" i="1" s="1"/>
  <c r="G1495" i="1"/>
  <c r="AF1495" i="1" s="1"/>
  <c r="B1495" i="1"/>
  <c r="AL1494" i="1"/>
  <c r="AK1494" i="1"/>
  <c r="AI1494" i="1"/>
  <c r="AG1494" i="1"/>
  <c r="AE1494" i="1"/>
  <c r="AB1494" i="1"/>
  <c r="J1494" i="1" s="1"/>
  <c r="P1494" i="1"/>
  <c r="I1494" i="1"/>
  <c r="H1494" i="1"/>
  <c r="AH1494" i="1" s="1"/>
  <c r="G1494" i="1"/>
  <c r="AF1494" i="1" s="1"/>
  <c r="B1494" i="1"/>
  <c r="AL1493" i="1"/>
  <c r="AK1493" i="1"/>
  <c r="AI1493" i="1"/>
  <c r="AG1493" i="1"/>
  <c r="AE1493" i="1"/>
  <c r="AB1493" i="1"/>
  <c r="P1493" i="1"/>
  <c r="I1493" i="1"/>
  <c r="H1493" i="1"/>
  <c r="AH1493" i="1" s="1"/>
  <c r="G1493" i="1"/>
  <c r="AF1493" i="1" s="1"/>
  <c r="B1493" i="1"/>
  <c r="AL1492" i="1"/>
  <c r="AK1492" i="1"/>
  <c r="AI1492" i="1"/>
  <c r="AG1492" i="1"/>
  <c r="AE1492" i="1"/>
  <c r="AB1492" i="1"/>
  <c r="AA1492" i="1" s="1"/>
  <c r="P1492" i="1"/>
  <c r="I1492" i="1"/>
  <c r="H1492" i="1"/>
  <c r="AH1492" i="1" s="1"/>
  <c r="G1492" i="1"/>
  <c r="AF1492" i="1" s="1"/>
  <c r="B1492" i="1"/>
  <c r="AL1491" i="1"/>
  <c r="AK1491" i="1"/>
  <c r="AI1491" i="1"/>
  <c r="AG1491" i="1"/>
  <c r="AE1491" i="1"/>
  <c r="AB1491" i="1"/>
  <c r="P1491" i="1"/>
  <c r="I1491" i="1"/>
  <c r="H1491" i="1"/>
  <c r="AH1491" i="1" s="1"/>
  <c r="G1491" i="1"/>
  <c r="AF1491" i="1" s="1"/>
  <c r="C1491" i="1"/>
  <c r="B1491" i="1"/>
  <c r="A1491" i="1" s="1"/>
  <c r="AL1490" i="1"/>
  <c r="AK1490" i="1"/>
  <c r="AI1490" i="1"/>
  <c r="AG1490" i="1"/>
  <c r="AE1490" i="1"/>
  <c r="AB1490" i="1"/>
  <c r="P1490" i="1"/>
  <c r="I1490" i="1"/>
  <c r="H1490" i="1"/>
  <c r="AH1490" i="1" s="1"/>
  <c r="G1490" i="1"/>
  <c r="AF1490" i="1" s="1"/>
  <c r="C1490" i="1"/>
  <c r="B1490" i="1"/>
  <c r="A1490" i="1"/>
  <c r="AL1489" i="1"/>
  <c r="AK1489" i="1"/>
  <c r="AI1489" i="1"/>
  <c r="AG1489" i="1"/>
  <c r="AE1489" i="1"/>
  <c r="AB1489" i="1"/>
  <c r="AA1489" i="1" s="1"/>
  <c r="P1489" i="1"/>
  <c r="I1489" i="1"/>
  <c r="H1489" i="1"/>
  <c r="AH1489" i="1" s="1"/>
  <c r="G1489" i="1"/>
  <c r="AF1489" i="1" s="1"/>
  <c r="B1489" i="1"/>
  <c r="A1489" i="1" s="1"/>
  <c r="AL1488" i="1"/>
  <c r="AK1488" i="1"/>
  <c r="AI1488" i="1"/>
  <c r="AG1488" i="1"/>
  <c r="AE1488" i="1"/>
  <c r="AB1488" i="1"/>
  <c r="P1488" i="1"/>
  <c r="I1488" i="1"/>
  <c r="H1488" i="1"/>
  <c r="AH1488" i="1" s="1"/>
  <c r="G1488" i="1"/>
  <c r="AF1488" i="1" s="1"/>
  <c r="B1488" i="1"/>
  <c r="C1488" i="1" s="1"/>
  <c r="AL1487" i="1"/>
  <c r="AK1487" i="1"/>
  <c r="AI1487" i="1"/>
  <c r="AG1487" i="1"/>
  <c r="AE1487" i="1"/>
  <c r="AB1487" i="1"/>
  <c r="AA1487" i="1" s="1"/>
  <c r="P1487" i="1"/>
  <c r="I1487" i="1"/>
  <c r="H1487" i="1"/>
  <c r="AH1487" i="1" s="1"/>
  <c r="G1487" i="1"/>
  <c r="AF1487" i="1" s="1"/>
  <c r="B1487" i="1"/>
  <c r="A1487" i="1" s="1"/>
  <c r="AL1486" i="1"/>
  <c r="AK1486" i="1"/>
  <c r="AI1486" i="1"/>
  <c r="AG1486" i="1"/>
  <c r="AE1486" i="1"/>
  <c r="AB1486" i="1"/>
  <c r="P1486" i="1"/>
  <c r="I1486" i="1"/>
  <c r="H1486" i="1"/>
  <c r="AH1486" i="1" s="1"/>
  <c r="G1486" i="1"/>
  <c r="AF1486" i="1" s="1"/>
  <c r="B1486" i="1"/>
  <c r="AL1485" i="1"/>
  <c r="AK1485" i="1"/>
  <c r="AI1485" i="1"/>
  <c r="AG1485" i="1"/>
  <c r="AE1485" i="1"/>
  <c r="AB1485" i="1"/>
  <c r="AA1485" i="1" s="1"/>
  <c r="P1485" i="1"/>
  <c r="I1485" i="1"/>
  <c r="H1485" i="1"/>
  <c r="AH1485" i="1" s="1"/>
  <c r="G1485" i="1"/>
  <c r="AF1485" i="1" s="1"/>
  <c r="B1485" i="1"/>
  <c r="AL1484" i="1"/>
  <c r="AK1484" i="1"/>
  <c r="AI1484" i="1"/>
  <c r="AG1484" i="1"/>
  <c r="AE1484" i="1"/>
  <c r="AB1484" i="1"/>
  <c r="Z1484" i="1" s="1"/>
  <c r="P1484" i="1"/>
  <c r="I1484" i="1"/>
  <c r="H1484" i="1"/>
  <c r="AH1484" i="1" s="1"/>
  <c r="G1484" i="1"/>
  <c r="AF1484" i="1" s="1"/>
  <c r="B1484" i="1"/>
  <c r="C1484" i="1" s="1"/>
  <c r="A1484" i="1"/>
  <c r="AL1483" i="1"/>
  <c r="AK1483" i="1"/>
  <c r="AI1483" i="1"/>
  <c r="AG1483" i="1"/>
  <c r="AE1483" i="1"/>
  <c r="AB1483" i="1"/>
  <c r="AA1483" i="1" s="1"/>
  <c r="P1483" i="1"/>
  <c r="I1483" i="1"/>
  <c r="H1483" i="1"/>
  <c r="AH1483" i="1" s="1"/>
  <c r="G1483" i="1"/>
  <c r="AF1483" i="1" s="1"/>
  <c r="B1483" i="1"/>
  <c r="A1483" i="1" s="1"/>
  <c r="AL1482" i="1"/>
  <c r="AK1482" i="1"/>
  <c r="AI1482" i="1"/>
  <c r="AG1482" i="1"/>
  <c r="AE1482" i="1"/>
  <c r="AB1482" i="1"/>
  <c r="W1482" i="1" s="1"/>
  <c r="P1482" i="1"/>
  <c r="I1482" i="1"/>
  <c r="H1482" i="1"/>
  <c r="AH1482" i="1" s="1"/>
  <c r="G1482" i="1"/>
  <c r="AF1482" i="1" s="1"/>
  <c r="B1482" i="1"/>
  <c r="AL1481" i="1"/>
  <c r="AK1481" i="1"/>
  <c r="AI1481" i="1"/>
  <c r="AG1481" i="1"/>
  <c r="AE1481" i="1"/>
  <c r="AB1481" i="1"/>
  <c r="P1481" i="1"/>
  <c r="I1481" i="1"/>
  <c r="H1481" i="1"/>
  <c r="AH1481" i="1" s="1"/>
  <c r="G1481" i="1"/>
  <c r="AF1481" i="1" s="1"/>
  <c r="C1481" i="1"/>
  <c r="B1481" i="1"/>
  <c r="A1481" i="1" s="1"/>
  <c r="AL1480" i="1"/>
  <c r="AK1480" i="1"/>
  <c r="AI1480" i="1"/>
  <c r="AG1480" i="1"/>
  <c r="AE1480" i="1"/>
  <c r="AB1480" i="1"/>
  <c r="AA1480" i="1" s="1"/>
  <c r="P1480" i="1"/>
  <c r="I1480" i="1"/>
  <c r="H1480" i="1"/>
  <c r="AH1480" i="1" s="1"/>
  <c r="G1480" i="1"/>
  <c r="AF1480" i="1" s="1"/>
  <c r="B1480" i="1"/>
  <c r="C1480" i="1" s="1"/>
  <c r="A1480" i="1"/>
  <c r="AL1479" i="1"/>
  <c r="AK1479" i="1"/>
  <c r="AI1479" i="1"/>
  <c r="AG1479" i="1"/>
  <c r="AE1479" i="1"/>
  <c r="AB1479" i="1"/>
  <c r="AA1479" i="1" s="1"/>
  <c r="P1479" i="1"/>
  <c r="I1479" i="1"/>
  <c r="H1479" i="1"/>
  <c r="AH1479" i="1" s="1"/>
  <c r="G1479" i="1"/>
  <c r="AF1479" i="1" s="1"/>
  <c r="B1479" i="1"/>
  <c r="A1479" i="1" s="1"/>
  <c r="AL1478" i="1"/>
  <c r="AK1478" i="1"/>
  <c r="AI1478" i="1"/>
  <c r="AG1478" i="1"/>
  <c r="AE1478" i="1"/>
  <c r="AB1478" i="1"/>
  <c r="Z1478" i="1" s="1"/>
  <c r="P1478" i="1"/>
  <c r="I1478" i="1"/>
  <c r="H1478" i="1"/>
  <c r="AH1478" i="1" s="1"/>
  <c r="G1478" i="1"/>
  <c r="AF1478" i="1" s="1"/>
  <c r="C1478" i="1"/>
  <c r="B1478" i="1"/>
  <c r="A1478" i="1" s="1"/>
  <c r="AL1477" i="1"/>
  <c r="AK1477" i="1"/>
  <c r="AI1477" i="1"/>
  <c r="AG1477" i="1"/>
  <c r="AE1477" i="1"/>
  <c r="AB1477" i="1"/>
  <c r="P1477" i="1"/>
  <c r="I1477" i="1"/>
  <c r="H1477" i="1"/>
  <c r="AH1477" i="1" s="1"/>
  <c r="G1477" i="1"/>
  <c r="AF1477" i="1" s="1"/>
  <c r="C1477" i="1"/>
  <c r="B1477" i="1"/>
  <c r="A1477" i="1" s="1"/>
  <c r="AL1476" i="1"/>
  <c r="AK1476" i="1"/>
  <c r="AI1476" i="1"/>
  <c r="AG1476" i="1"/>
  <c r="AE1476" i="1"/>
  <c r="AB1476" i="1"/>
  <c r="P1476" i="1"/>
  <c r="I1476" i="1"/>
  <c r="H1476" i="1"/>
  <c r="AH1476" i="1" s="1"/>
  <c r="G1476" i="1"/>
  <c r="AF1476" i="1" s="1"/>
  <c r="B1476" i="1"/>
  <c r="C1476" i="1" s="1"/>
  <c r="AL1475" i="1"/>
  <c r="AK1475" i="1"/>
  <c r="AI1475" i="1"/>
  <c r="AG1475" i="1"/>
  <c r="AE1475" i="1"/>
  <c r="AB1475" i="1"/>
  <c r="W1475" i="1" s="1"/>
  <c r="P1475" i="1"/>
  <c r="I1475" i="1"/>
  <c r="H1475" i="1"/>
  <c r="AH1475" i="1" s="1"/>
  <c r="G1475" i="1"/>
  <c r="AF1475" i="1" s="1"/>
  <c r="B1475" i="1"/>
  <c r="A1475" i="1" s="1"/>
  <c r="AL1474" i="1"/>
  <c r="AK1474" i="1"/>
  <c r="AI1474" i="1"/>
  <c r="AG1474" i="1"/>
  <c r="AE1474" i="1"/>
  <c r="AB1474" i="1"/>
  <c r="W1474" i="1" s="1"/>
  <c r="P1474" i="1"/>
  <c r="I1474" i="1"/>
  <c r="H1474" i="1"/>
  <c r="AH1474" i="1" s="1"/>
  <c r="G1474" i="1"/>
  <c r="AF1474" i="1" s="1"/>
  <c r="C1474" i="1"/>
  <c r="B1474" i="1"/>
  <c r="A1474" i="1"/>
  <c r="AL1473" i="1"/>
  <c r="AK1473" i="1"/>
  <c r="AI1473" i="1"/>
  <c r="AG1473" i="1"/>
  <c r="AE1473" i="1"/>
  <c r="AB1473" i="1"/>
  <c r="AA1473" i="1" s="1"/>
  <c r="P1473" i="1"/>
  <c r="I1473" i="1"/>
  <c r="H1473" i="1"/>
  <c r="AH1473" i="1" s="1"/>
  <c r="G1473" i="1"/>
  <c r="AF1473" i="1" s="1"/>
  <c r="C1473" i="1"/>
  <c r="B1473" i="1"/>
  <c r="A1473" i="1" s="1"/>
  <c r="AL1472" i="1"/>
  <c r="AK1472" i="1"/>
  <c r="AI1472" i="1"/>
  <c r="AG1472" i="1"/>
  <c r="AE1472" i="1"/>
  <c r="AB1472" i="1"/>
  <c r="AA1472" i="1" s="1"/>
  <c r="P1472" i="1"/>
  <c r="I1472" i="1"/>
  <c r="H1472" i="1"/>
  <c r="AH1472" i="1" s="1"/>
  <c r="G1472" i="1"/>
  <c r="AF1472" i="1" s="1"/>
  <c r="B1472" i="1"/>
  <c r="C1472" i="1" s="1"/>
  <c r="AL1471" i="1"/>
  <c r="AK1471" i="1"/>
  <c r="AI1471" i="1"/>
  <c r="AG1471" i="1"/>
  <c r="AE1471" i="1"/>
  <c r="AB1471" i="1"/>
  <c r="AA1471" i="1" s="1"/>
  <c r="P1471" i="1"/>
  <c r="I1471" i="1"/>
  <c r="H1471" i="1"/>
  <c r="AH1471" i="1" s="1"/>
  <c r="G1471" i="1"/>
  <c r="AF1471" i="1" s="1"/>
  <c r="C1471" i="1"/>
  <c r="B1471" i="1"/>
  <c r="A1471" i="1" s="1"/>
  <c r="AL1470" i="1"/>
  <c r="AK1470" i="1"/>
  <c r="AI1470" i="1"/>
  <c r="AG1470" i="1"/>
  <c r="AE1470" i="1"/>
  <c r="AB1470" i="1"/>
  <c r="W1470" i="1" s="1"/>
  <c r="P1470" i="1"/>
  <c r="I1470" i="1"/>
  <c r="H1470" i="1"/>
  <c r="AH1470" i="1" s="1"/>
  <c r="G1470" i="1"/>
  <c r="AF1470" i="1" s="1"/>
  <c r="C1470" i="1"/>
  <c r="B1470" i="1"/>
  <c r="A1470" i="1" s="1"/>
  <c r="AL1469" i="1"/>
  <c r="AK1469" i="1"/>
  <c r="AI1469" i="1"/>
  <c r="AG1469" i="1"/>
  <c r="AE1469" i="1"/>
  <c r="AB1469" i="1"/>
  <c r="P1469" i="1"/>
  <c r="I1469" i="1"/>
  <c r="H1469" i="1"/>
  <c r="AH1469" i="1" s="1"/>
  <c r="G1469" i="1"/>
  <c r="AF1469" i="1" s="1"/>
  <c r="C1469" i="1"/>
  <c r="B1469" i="1"/>
  <c r="A1469" i="1" s="1"/>
  <c r="AL1468" i="1"/>
  <c r="AK1468" i="1"/>
  <c r="AI1468" i="1"/>
  <c r="AG1468" i="1"/>
  <c r="AE1468" i="1"/>
  <c r="AB1468" i="1"/>
  <c r="Y1468" i="1" s="1"/>
  <c r="P1468" i="1"/>
  <c r="I1468" i="1"/>
  <c r="H1468" i="1"/>
  <c r="AH1468" i="1" s="1"/>
  <c r="G1468" i="1"/>
  <c r="AF1468" i="1" s="1"/>
  <c r="B1468" i="1"/>
  <c r="C1468" i="1" s="1"/>
  <c r="AL1467" i="1"/>
  <c r="AK1467" i="1"/>
  <c r="AI1467" i="1"/>
  <c r="AG1467" i="1"/>
  <c r="AE1467" i="1"/>
  <c r="AB1467" i="1"/>
  <c r="X1467" i="1" s="1"/>
  <c r="P1467" i="1"/>
  <c r="I1467" i="1"/>
  <c r="H1467" i="1"/>
  <c r="AH1467" i="1" s="1"/>
  <c r="G1467" i="1"/>
  <c r="AF1467" i="1" s="1"/>
  <c r="B1467" i="1"/>
  <c r="AL1466" i="1"/>
  <c r="AK1466" i="1"/>
  <c r="AI1466" i="1"/>
  <c r="AG1466" i="1"/>
  <c r="AE1466" i="1"/>
  <c r="AB1466" i="1"/>
  <c r="W1466" i="1" s="1"/>
  <c r="P1466" i="1"/>
  <c r="I1466" i="1"/>
  <c r="H1466" i="1"/>
  <c r="AH1466" i="1" s="1"/>
  <c r="G1466" i="1"/>
  <c r="AF1466" i="1" s="1"/>
  <c r="C1466" i="1"/>
  <c r="B1466" i="1"/>
  <c r="A1466" i="1"/>
  <c r="AL1465" i="1"/>
  <c r="AK1465" i="1"/>
  <c r="AI1465" i="1"/>
  <c r="AG1465" i="1"/>
  <c r="AE1465" i="1"/>
  <c r="AB1465" i="1"/>
  <c r="AA1465" i="1" s="1"/>
  <c r="P1465" i="1"/>
  <c r="I1465" i="1"/>
  <c r="H1465" i="1"/>
  <c r="AH1465" i="1" s="1"/>
  <c r="G1465" i="1"/>
  <c r="AF1465" i="1" s="1"/>
  <c r="B1465" i="1"/>
  <c r="C1465" i="1" s="1"/>
  <c r="A1465" i="1"/>
  <c r="AL1464" i="1"/>
  <c r="AK1464" i="1"/>
  <c r="AI1464" i="1"/>
  <c r="AG1464" i="1"/>
  <c r="AE1464" i="1"/>
  <c r="AB1464" i="1"/>
  <c r="Z1464" i="1" s="1"/>
  <c r="P1464" i="1"/>
  <c r="I1464" i="1"/>
  <c r="H1464" i="1"/>
  <c r="AH1464" i="1" s="1"/>
  <c r="G1464" i="1"/>
  <c r="AF1464" i="1" s="1"/>
  <c r="B1464" i="1"/>
  <c r="C1464" i="1" s="1"/>
  <c r="AL1463" i="1"/>
  <c r="AK1463" i="1"/>
  <c r="AI1463" i="1"/>
  <c r="AG1463" i="1"/>
  <c r="AE1463" i="1"/>
  <c r="AB1463" i="1"/>
  <c r="P1463" i="1"/>
  <c r="I1463" i="1"/>
  <c r="H1463" i="1"/>
  <c r="AH1463" i="1" s="1"/>
  <c r="G1463" i="1"/>
  <c r="AF1463" i="1" s="1"/>
  <c r="B1463" i="1"/>
  <c r="AL1462" i="1"/>
  <c r="AK1462" i="1"/>
  <c r="AI1462" i="1"/>
  <c r="AG1462" i="1"/>
  <c r="AE1462" i="1"/>
  <c r="AB1462" i="1"/>
  <c r="V1462" i="1" s="1"/>
  <c r="P1462" i="1"/>
  <c r="I1462" i="1"/>
  <c r="H1462" i="1"/>
  <c r="AH1462" i="1" s="1"/>
  <c r="G1462" i="1"/>
  <c r="AF1462" i="1" s="1"/>
  <c r="B1462" i="1"/>
  <c r="C1462" i="1" s="1"/>
  <c r="AL1461" i="1"/>
  <c r="AK1461" i="1"/>
  <c r="AI1461" i="1"/>
  <c r="AG1461" i="1"/>
  <c r="AE1461" i="1"/>
  <c r="AB1461" i="1"/>
  <c r="Y1461" i="1" s="1"/>
  <c r="P1461" i="1"/>
  <c r="I1461" i="1"/>
  <c r="H1461" i="1"/>
  <c r="AH1461" i="1" s="1"/>
  <c r="G1461" i="1"/>
  <c r="AF1461" i="1" s="1"/>
  <c r="B1461" i="1"/>
  <c r="AL1460" i="1"/>
  <c r="AK1460" i="1"/>
  <c r="AI1460" i="1"/>
  <c r="AG1460" i="1"/>
  <c r="AE1460" i="1"/>
  <c r="AB1460" i="1"/>
  <c r="Z1460" i="1" s="1"/>
  <c r="P1460" i="1"/>
  <c r="I1460" i="1"/>
  <c r="H1460" i="1"/>
  <c r="AH1460" i="1" s="1"/>
  <c r="G1460" i="1"/>
  <c r="AF1460" i="1" s="1"/>
  <c r="C1460" i="1"/>
  <c r="B1460" i="1"/>
  <c r="A1460" i="1" s="1"/>
  <c r="AL1459" i="1"/>
  <c r="AK1459" i="1"/>
  <c r="AI1459" i="1"/>
  <c r="AG1459" i="1"/>
  <c r="AE1459" i="1"/>
  <c r="AB1459" i="1"/>
  <c r="Y1459" i="1" s="1"/>
  <c r="P1459" i="1"/>
  <c r="I1459" i="1"/>
  <c r="H1459" i="1"/>
  <c r="AH1459" i="1" s="1"/>
  <c r="G1459" i="1"/>
  <c r="AF1459" i="1" s="1"/>
  <c r="C1459" i="1"/>
  <c r="B1459" i="1"/>
  <c r="A1459" i="1"/>
  <c r="AL1458" i="1"/>
  <c r="AK1458" i="1"/>
  <c r="AI1458" i="1"/>
  <c r="AG1458" i="1"/>
  <c r="AE1458" i="1"/>
  <c r="AB1458" i="1"/>
  <c r="J1458" i="1" s="1"/>
  <c r="P1458" i="1"/>
  <c r="I1458" i="1"/>
  <c r="H1458" i="1"/>
  <c r="AH1458" i="1" s="1"/>
  <c r="G1458" i="1"/>
  <c r="AF1458" i="1" s="1"/>
  <c r="C1458" i="1"/>
  <c r="B1458" i="1"/>
  <c r="A1458" i="1"/>
  <c r="AL1457" i="1"/>
  <c r="AK1457" i="1"/>
  <c r="AI1457" i="1"/>
  <c r="AG1457" i="1"/>
  <c r="AE1457" i="1"/>
  <c r="AB1457" i="1"/>
  <c r="J1457" i="1" s="1"/>
  <c r="P1457" i="1"/>
  <c r="I1457" i="1"/>
  <c r="H1457" i="1"/>
  <c r="AH1457" i="1" s="1"/>
  <c r="G1457" i="1"/>
  <c r="AF1457" i="1" s="1"/>
  <c r="B1457" i="1"/>
  <c r="C1457" i="1" s="1"/>
  <c r="A1457" i="1"/>
  <c r="AL1456" i="1"/>
  <c r="AK1456" i="1"/>
  <c r="AI1456" i="1"/>
  <c r="AG1456" i="1"/>
  <c r="AE1456" i="1"/>
  <c r="AB1456" i="1"/>
  <c r="P1456" i="1"/>
  <c r="I1456" i="1"/>
  <c r="H1456" i="1"/>
  <c r="AH1456" i="1" s="1"/>
  <c r="G1456" i="1"/>
  <c r="AF1456" i="1" s="1"/>
  <c r="C1456" i="1"/>
  <c r="B1456" i="1"/>
  <c r="A1456" i="1"/>
  <c r="AL1455" i="1"/>
  <c r="AK1455" i="1"/>
  <c r="AI1455" i="1"/>
  <c r="AG1455" i="1"/>
  <c r="AE1455" i="1"/>
  <c r="AB1455" i="1"/>
  <c r="AA1455" i="1" s="1"/>
  <c r="P1455" i="1"/>
  <c r="I1455" i="1"/>
  <c r="H1455" i="1"/>
  <c r="AH1455" i="1" s="1"/>
  <c r="G1455" i="1"/>
  <c r="AF1455" i="1" s="1"/>
  <c r="B1455" i="1"/>
  <c r="AL1454" i="1"/>
  <c r="AK1454" i="1"/>
  <c r="AI1454" i="1"/>
  <c r="AG1454" i="1"/>
  <c r="AE1454" i="1"/>
  <c r="AB1454" i="1"/>
  <c r="P1454" i="1"/>
  <c r="I1454" i="1"/>
  <c r="H1454" i="1"/>
  <c r="AH1454" i="1" s="1"/>
  <c r="G1454" i="1"/>
  <c r="AF1454" i="1" s="1"/>
  <c r="C1454" i="1"/>
  <c r="B1454" i="1"/>
  <c r="A1454" i="1"/>
  <c r="AL1453" i="1"/>
  <c r="AK1453" i="1"/>
  <c r="AI1453" i="1"/>
  <c r="AG1453" i="1"/>
  <c r="AE1453" i="1"/>
  <c r="AB1453" i="1"/>
  <c r="P1453" i="1"/>
  <c r="I1453" i="1"/>
  <c r="H1453" i="1"/>
  <c r="AH1453" i="1" s="1"/>
  <c r="G1453" i="1"/>
  <c r="AF1453" i="1" s="1"/>
  <c r="B1453" i="1"/>
  <c r="AL1452" i="1"/>
  <c r="AK1452" i="1"/>
  <c r="AI1452" i="1"/>
  <c r="AG1452" i="1"/>
  <c r="AE1452" i="1"/>
  <c r="AB1452" i="1"/>
  <c r="Z1452" i="1" s="1"/>
  <c r="P1452" i="1"/>
  <c r="I1452" i="1"/>
  <c r="H1452" i="1"/>
  <c r="AH1452" i="1" s="1"/>
  <c r="G1452" i="1"/>
  <c r="AF1452" i="1" s="1"/>
  <c r="C1452" i="1"/>
  <c r="B1452" i="1"/>
  <c r="A1452" i="1"/>
  <c r="AL1451" i="1"/>
  <c r="AK1451" i="1"/>
  <c r="AI1451" i="1"/>
  <c r="AG1451" i="1"/>
  <c r="AE1451" i="1"/>
  <c r="AB1451" i="1"/>
  <c r="Y1451" i="1" s="1"/>
  <c r="P1451" i="1"/>
  <c r="I1451" i="1"/>
  <c r="H1451" i="1"/>
  <c r="AH1451" i="1" s="1"/>
  <c r="G1451" i="1"/>
  <c r="AF1451" i="1" s="1"/>
  <c r="C1451" i="1"/>
  <c r="B1451" i="1"/>
  <c r="A1451" i="1" s="1"/>
  <c r="AL1450" i="1"/>
  <c r="AK1450" i="1"/>
  <c r="AI1450" i="1"/>
  <c r="AG1450" i="1"/>
  <c r="AE1450" i="1"/>
  <c r="AB1450" i="1"/>
  <c r="J1450" i="1" s="1"/>
  <c r="P1450" i="1"/>
  <c r="I1450" i="1"/>
  <c r="H1450" i="1"/>
  <c r="AH1450" i="1" s="1"/>
  <c r="G1450" i="1"/>
  <c r="AF1450" i="1" s="1"/>
  <c r="B1450" i="1"/>
  <c r="AL1449" i="1"/>
  <c r="AK1449" i="1"/>
  <c r="AI1449" i="1"/>
  <c r="AG1449" i="1"/>
  <c r="AE1449" i="1"/>
  <c r="AB1449" i="1"/>
  <c r="P1449" i="1"/>
  <c r="I1449" i="1"/>
  <c r="H1449" i="1"/>
  <c r="AH1449" i="1" s="1"/>
  <c r="G1449" i="1"/>
  <c r="AF1449" i="1" s="1"/>
  <c r="C1449" i="1"/>
  <c r="B1449" i="1"/>
  <c r="A1449" i="1" s="1"/>
  <c r="AL1448" i="1"/>
  <c r="AK1448" i="1"/>
  <c r="AI1448" i="1"/>
  <c r="AG1448" i="1"/>
  <c r="AE1448" i="1"/>
  <c r="AB1448" i="1"/>
  <c r="P1448" i="1"/>
  <c r="I1448" i="1"/>
  <c r="H1448" i="1"/>
  <c r="AH1448" i="1" s="1"/>
  <c r="G1448" i="1"/>
  <c r="AF1448" i="1" s="1"/>
  <c r="B1448" i="1"/>
  <c r="AL1447" i="1"/>
  <c r="AK1447" i="1"/>
  <c r="AI1447" i="1"/>
  <c r="AG1447" i="1"/>
  <c r="AE1447" i="1"/>
  <c r="AB1447" i="1"/>
  <c r="V1447" i="1" s="1"/>
  <c r="P1447" i="1"/>
  <c r="I1447" i="1"/>
  <c r="H1447" i="1"/>
  <c r="AH1447" i="1" s="1"/>
  <c r="G1447" i="1"/>
  <c r="AF1447" i="1" s="1"/>
  <c r="B1447" i="1"/>
  <c r="AL1446" i="1"/>
  <c r="AK1446" i="1"/>
  <c r="AI1446" i="1"/>
  <c r="AG1446" i="1"/>
  <c r="AE1446" i="1"/>
  <c r="AB1446" i="1"/>
  <c r="X1446" i="1" s="1"/>
  <c r="P1446" i="1"/>
  <c r="I1446" i="1"/>
  <c r="H1446" i="1"/>
  <c r="AH1446" i="1" s="1"/>
  <c r="G1446" i="1"/>
  <c r="AF1446" i="1" s="1"/>
  <c r="B1446" i="1"/>
  <c r="AL1445" i="1"/>
  <c r="AK1445" i="1"/>
  <c r="AI1445" i="1"/>
  <c r="AG1445" i="1"/>
  <c r="AE1445" i="1"/>
  <c r="AB1445" i="1"/>
  <c r="Y1445" i="1" s="1"/>
  <c r="P1445" i="1"/>
  <c r="I1445" i="1"/>
  <c r="H1445" i="1"/>
  <c r="AH1445" i="1" s="1"/>
  <c r="G1445" i="1"/>
  <c r="AF1445" i="1" s="1"/>
  <c r="B1445" i="1"/>
  <c r="AL1444" i="1"/>
  <c r="AK1444" i="1"/>
  <c r="AI1444" i="1"/>
  <c r="AG1444" i="1"/>
  <c r="AE1444" i="1"/>
  <c r="AB1444" i="1"/>
  <c r="Z1444" i="1" s="1"/>
  <c r="P1444" i="1"/>
  <c r="I1444" i="1"/>
  <c r="H1444" i="1"/>
  <c r="AH1444" i="1" s="1"/>
  <c r="G1444" i="1"/>
  <c r="AF1444" i="1" s="1"/>
  <c r="C1444" i="1"/>
  <c r="B1444" i="1"/>
  <c r="A1444" i="1" s="1"/>
  <c r="AL1443" i="1"/>
  <c r="AK1443" i="1"/>
  <c r="AI1443" i="1"/>
  <c r="AG1443" i="1"/>
  <c r="AE1443" i="1"/>
  <c r="AB1443" i="1"/>
  <c r="Y1443" i="1" s="1"/>
  <c r="P1443" i="1"/>
  <c r="I1443" i="1"/>
  <c r="H1443" i="1"/>
  <c r="AH1443" i="1" s="1"/>
  <c r="G1443" i="1"/>
  <c r="AF1443" i="1" s="1"/>
  <c r="C1443" i="1"/>
  <c r="B1443" i="1"/>
  <c r="A1443" i="1"/>
  <c r="AL1442" i="1"/>
  <c r="AK1442" i="1"/>
  <c r="AI1442" i="1"/>
  <c r="AG1442" i="1"/>
  <c r="AE1442" i="1"/>
  <c r="AB1442" i="1"/>
  <c r="Z1442" i="1" s="1"/>
  <c r="X1442" i="1"/>
  <c r="P1442" i="1"/>
  <c r="I1442" i="1"/>
  <c r="H1442" i="1"/>
  <c r="AH1442" i="1" s="1"/>
  <c r="G1442" i="1"/>
  <c r="AF1442" i="1" s="1"/>
  <c r="C1442" i="1"/>
  <c r="B1442" i="1"/>
  <c r="A1442" i="1" s="1"/>
  <c r="AL1441" i="1"/>
  <c r="AK1441" i="1"/>
  <c r="AI1441" i="1"/>
  <c r="AG1441" i="1"/>
  <c r="AE1441" i="1"/>
  <c r="AB1441" i="1"/>
  <c r="V1441" i="1" s="1"/>
  <c r="P1441" i="1"/>
  <c r="I1441" i="1"/>
  <c r="H1441" i="1"/>
  <c r="AH1441" i="1" s="1"/>
  <c r="G1441" i="1"/>
  <c r="AF1441" i="1" s="1"/>
  <c r="B1441" i="1"/>
  <c r="C1441" i="1" s="1"/>
  <c r="A1441" i="1"/>
  <c r="AL1440" i="1"/>
  <c r="AK1440" i="1"/>
  <c r="AI1440" i="1"/>
  <c r="AG1440" i="1"/>
  <c r="AE1440" i="1"/>
  <c r="AB1440" i="1"/>
  <c r="V1440" i="1" s="1"/>
  <c r="P1440" i="1"/>
  <c r="I1440" i="1"/>
  <c r="H1440" i="1"/>
  <c r="AH1440" i="1" s="1"/>
  <c r="G1440" i="1"/>
  <c r="AF1440" i="1" s="1"/>
  <c r="C1440" i="1"/>
  <c r="B1440" i="1"/>
  <c r="A1440" i="1"/>
  <c r="AL1439" i="1"/>
  <c r="AK1439" i="1"/>
  <c r="AI1439" i="1"/>
  <c r="AG1439" i="1"/>
  <c r="AE1439" i="1"/>
  <c r="AB1439" i="1"/>
  <c r="X1439" i="1" s="1"/>
  <c r="P1439" i="1"/>
  <c r="I1439" i="1"/>
  <c r="H1439" i="1"/>
  <c r="AH1439" i="1" s="1"/>
  <c r="G1439" i="1"/>
  <c r="AF1439" i="1" s="1"/>
  <c r="C1439" i="1"/>
  <c r="B1439" i="1"/>
  <c r="A1439" i="1" s="1"/>
  <c r="AL1438" i="1"/>
  <c r="AK1438" i="1"/>
  <c r="AI1438" i="1"/>
  <c r="AG1438" i="1"/>
  <c r="AE1438" i="1"/>
  <c r="AB1438" i="1"/>
  <c r="P1438" i="1"/>
  <c r="I1438" i="1"/>
  <c r="H1438" i="1"/>
  <c r="AH1438" i="1" s="1"/>
  <c r="G1438" i="1"/>
  <c r="AF1438" i="1" s="1"/>
  <c r="C1438" i="1"/>
  <c r="B1438" i="1"/>
  <c r="A1438" i="1" s="1"/>
  <c r="AL1437" i="1"/>
  <c r="AK1437" i="1"/>
  <c r="AI1437" i="1"/>
  <c r="AG1437" i="1"/>
  <c r="AE1437" i="1"/>
  <c r="AB1437" i="1"/>
  <c r="Y1437" i="1" s="1"/>
  <c r="P1437" i="1"/>
  <c r="I1437" i="1"/>
  <c r="H1437" i="1"/>
  <c r="AH1437" i="1" s="1"/>
  <c r="G1437" i="1"/>
  <c r="AF1437" i="1" s="1"/>
  <c r="C1437" i="1"/>
  <c r="B1437" i="1"/>
  <c r="A1437" i="1"/>
  <c r="AL1436" i="1"/>
  <c r="AK1436" i="1"/>
  <c r="AI1436" i="1"/>
  <c r="AG1436" i="1"/>
  <c r="AE1436" i="1"/>
  <c r="AB1436" i="1"/>
  <c r="X1436" i="1" s="1"/>
  <c r="P1436" i="1"/>
  <c r="I1436" i="1"/>
  <c r="H1436" i="1"/>
  <c r="AH1436" i="1" s="1"/>
  <c r="G1436" i="1"/>
  <c r="AF1436" i="1" s="1"/>
  <c r="C1436" i="1"/>
  <c r="B1436" i="1"/>
  <c r="A1436" i="1"/>
  <c r="AL1435" i="1"/>
  <c r="AK1435" i="1"/>
  <c r="AI1435" i="1"/>
  <c r="AG1435" i="1"/>
  <c r="AF1435" i="1"/>
  <c r="AE1435" i="1"/>
  <c r="AB1435" i="1"/>
  <c r="P1435" i="1"/>
  <c r="I1435" i="1"/>
  <c r="H1435" i="1"/>
  <c r="AH1435" i="1" s="1"/>
  <c r="G1435" i="1"/>
  <c r="C1435" i="1"/>
  <c r="B1435" i="1"/>
  <c r="A1435" i="1"/>
  <c r="AL1434" i="1"/>
  <c r="AK1434" i="1"/>
  <c r="AI1434" i="1"/>
  <c r="AG1434" i="1"/>
  <c r="AE1434" i="1"/>
  <c r="AB1434" i="1"/>
  <c r="Y1434" i="1" s="1"/>
  <c r="P1434" i="1"/>
  <c r="I1434" i="1"/>
  <c r="H1434" i="1"/>
  <c r="AH1434" i="1" s="1"/>
  <c r="G1434" i="1"/>
  <c r="AF1434" i="1" s="1"/>
  <c r="B1434" i="1"/>
  <c r="AL1433" i="1"/>
  <c r="AK1433" i="1"/>
  <c r="AI1433" i="1"/>
  <c r="AG1433" i="1"/>
  <c r="AE1433" i="1"/>
  <c r="AB1433" i="1"/>
  <c r="AA1433" i="1" s="1"/>
  <c r="P1433" i="1"/>
  <c r="I1433" i="1"/>
  <c r="H1433" i="1"/>
  <c r="AH1433" i="1" s="1"/>
  <c r="G1433" i="1"/>
  <c r="AF1433" i="1" s="1"/>
  <c r="C1433" i="1"/>
  <c r="B1433" i="1"/>
  <c r="A1433" i="1" s="1"/>
  <c r="AL1432" i="1"/>
  <c r="AK1432" i="1"/>
  <c r="AI1432" i="1"/>
  <c r="AG1432" i="1"/>
  <c r="AE1432" i="1"/>
  <c r="AB1432" i="1"/>
  <c r="AA1432" i="1" s="1"/>
  <c r="P1432" i="1"/>
  <c r="I1432" i="1"/>
  <c r="H1432" i="1"/>
  <c r="AH1432" i="1" s="1"/>
  <c r="G1432" i="1"/>
  <c r="AF1432" i="1" s="1"/>
  <c r="C1432" i="1"/>
  <c r="B1432" i="1"/>
  <c r="A1432" i="1" s="1"/>
  <c r="AL1431" i="1"/>
  <c r="AK1431" i="1"/>
  <c r="AI1431" i="1"/>
  <c r="AG1431" i="1"/>
  <c r="AE1431" i="1"/>
  <c r="AB1431" i="1"/>
  <c r="P1431" i="1"/>
  <c r="I1431" i="1"/>
  <c r="H1431" i="1"/>
  <c r="AH1431" i="1" s="1"/>
  <c r="G1431" i="1"/>
  <c r="AF1431" i="1" s="1"/>
  <c r="C1431" i="1"/>
  <c r="B1431" i="1"/>
  <c r="A1431" i="1" s="1"/>
  <c r="AL1430" i="1"/>
  <c r="AK1430" i="1"/>
  <c r="AI1430" i="1"/>
  <c r="AG1430" i="1"/>
  <c r="AE1430" i="1"/>
  <c r="AB1430" i="1"/>
  <c r="AA1430" i="1" s="1"/>
  <c r="P1430" i="1"/>
  <c r="I1430" i="1"/>
  <c r="H1430" i="1"/>
  <c r="AH1430" i="1" s="1"/>
  <c r="G1430" i="1"/>
  <c r="AF1430" i="1" s="1"/>
  <c r="B1430" i="1"/>
  <c r="AL1429" i="1"/>
  <c r="AK1429" i="1"/>
  <c r="AI1429" i="1"/>
  <c r="AG1429" i="1"/>
  <c r="AE1429" i="1"/>
  <c r="AB1429" i="1"/>
  <c r="P1429" i="1"/>
  <c r="I1429" i="1"/>
  <c r="H1429" i="1"/>
  <c r="AH1429" i="1" s="1"/>
  <c r="G1429" i="1"/>
  <c r="AF1429" i="1" s="1"/>
  <c r="C1429" i="1"/>
  <c r="B1429" i="1"/>
  <c r="A1429" i="1"/>
  <c r="AL1428" i="1"/>
  <c r="AK1428" i="1"/>
  <c r="AI1428" i="1"/>
  <c r="AG1428" i="1"/>
  <c r="AE1428" i="1"/>
  <c r="AB1428" i="1"/>
  <c r="X1428" i="1" s="1"/>
  <c r="P1428" i="1"/>
  <c r="I1428" i="1"/>
  <c r="H1428" i="1"/>
  <c r="AH1428" i="1" s="1"/>
  <c r="G1428" i="1"/>
  <c r="AF1428" i="1" s="1"/>
  <c r="B1428" i="1"/>
  <c r="AL1427" i="1"/>
  <c r="AK1427" i="1"/>
  <c r="AI1427" i="1"/>
  <c r="AG1427" i="1"/>
  <c r="AE1427" i="1"/>
  <c r="AB1427" i="1"/>
  <c r="P1427" i="1"/>
  <c r="I1427" i="1"/>
  <c r="H1427" i="1"/>
  <c r="AH1427" i="1" s="1"/>
  <c r="G1427" i="1"/>
  <c r="AF1427" i="1" s="1"/>
  <c r="B1427" i="1"/>
  <c r="AL1426" i="1"/>
  <c r="AK1426" i="1"/>
  <c r="AI1426" i="1"/>
  <c r="AG1426" i="1"/>
  <c r="AE1426" i="1"/>
  <c r="AB1426" i="1"/>
  <c r="J1426" i="1" s="1"/>
  <c r="P1426" i="1"/>
  <c r="I1426" i="1"/>
  <c r="H1426" i="1"/>
  <c r="AH1426" i="1" s="1"/>
  <c r="G1426" i="1"/>
  <c r="AF1426" i="1" s="1"/>
  <c r="C1426" i="1"/>
  <c r="B1426" i="1"/>
  <c r="A1426" i="1"/>
  <c r="AL1425" i="1"/>
  <c r="AK1425" i="1"/>
  <c r="AI1425" i="1"/>
  <c r="AG1425" i="1"/>
  <c r="AE1425" i="1"/>
  <c r="AB1425" i="1"/>
  <c r="J1425" i="1" s="1"/>
  <c r="P1425" i="1"/>
  <c r="I1425" i="1"/>
  <c r="H1425" i="1"/>
  <c r="AH1425" i="1" s="1"/>
  <c r="G1425" i="1"/>
  <c r="AF1425" i="1" s="1"/>
  <c r="C1425" i="1"/>
  <c r="B1425" i="1"/>
  <c r="A1425" i="1"/>
  <c r="AL1424" i="1"/>
  <c r="AK1424" i="1"/>
  <c r="AI1424" i="1"/>
  <c r="AG1424" i="1"/>
  <c r="AE1424" i="1"/>
  <c r="AB1424" i="1"/>
  <c r="X1424" i="1" s="1"/>
  <c r="P1424" i="1"/>
  <c r="I1424" i="1"/>
  <c r="H1424" i="1"/>
  <c r="AH1424" i="1" s="1"/>
  <c r="G1424" i="1"/>
  <c r="AF1424" i="1" s="1"/>
  <c r="B1424" i="1"/>
  <c r="AL1423" i="1"/>
  <c r="AK1423" i="1"/>
  <c r="AI1423" i="1"/>
  <c r="AG1423" i="1"/>
  <c r="AE1423" i="1"/>
  <c r="AB1423" i="1"/>
  <c r="P1423" i="1"/>
  <c r="I1423" i="1"/>
  <c r="H1423" i="1"/>
  <c r="AH1423" i="1" s="1"/>
  <c r="G1423" i="1"/>
  <c r="AF1423" i="1" s="1"/>
  <c r="B1423" i="1"/>
  <c r="AL1422" i="1"/>
  <c r="AK1422" i="1"/>
  <c r="AI1422" i="1"/>
  <c r="AG1422" i="1"/>
  <c r="AE1422" i="1"/>
  <c r="AB1422" i="1"/>
  <c r="Z1422" i="1" s="1"/>
  <c r="P1422" i="1"/>
  <c r="I1422" i="1"/>
  <c r="H1422" i="1"/>
  <c r="AH1422" i="1" s="1"/>
  <c r="G1422" i="1"/>
  <c r="AF1422" i="1" s="1"/>
  <c r="C1422" i="1"/>
  <c r="B1422" i="1"/>
  <c r="A1422" i="1" s="1"/>
  <c r="AL1421" i="1"/>
  <c r="AK1421" i="1"/>
  <c r="AI1421" i="1"/>
  <c r="AG1421" i="1"/>
  <c r="AE1421" i="1"/>
  <c r="AB1421" i="1"/>
  <c r="P1421" i="1"/>
  <c r="I1421" i="1"/>
  <c r="H1421" i="1"/>
  <c r="AH1421" i="1" s="1"/>
  <c r="G1421" i="1"/>
  <c r="AF1421" i="1" s="1"/>
  <c r="B1421" i="1"/>
  <c r="AL1420" i="1"/>
  <c r="AK1420" i="1"/>
  <c r="AI1420" i="1"/>
  <c r="AG1420" i="1"/>
  <c r="AE1420" i="1"/>
  <c r="AB1420" i="1"/>
  <c r="P1420" i="1"/>
  <c r="I1420" i="1"/>
  <c r="H1420" i="1"/>
  <c r="AH1420" i="1" s="1"/>
  <c r="G1420" i="1"/>
  <c r="AF1420" i="1" s="1"/>
  <c r="B1420" i="1"/>
  <c r="AL1419" i="1"/>
  <c r="AK1419" i="1"/>
  <c r="AI1419" i="1"/>
  <c r="AG1419" i="1"/>
  <c r="AE1419" i="1"/>
  <c r="AB1419" i="1"/>
  <c r="P1419" i="1"/>
  <c r="I1419" i="1"/>
  <c r="H1419" i="1"/>
  <c r="AH1419" i="1" s="1"/>
  <c r="G1419" i="1"/>
  <c r="AF1419" i="1" s="1"/>
  <c r="B1419" i="1"/>
  <c r="C1419" i="1" s="1"/>
  <c r="AL1418" i="1"/>
  <c r="AK1418" i="1"/>
  <c r="AI1418" i="1"/>
  <c r="AG1418" i="1"/>
  <c r="AE1418" i="1"/>
  <c r="AB1418" i="1"/>
  <c r="X1418" i="1" s="1"/>
  <c r="P1418" i="1"/>
  <c r="I1418" i="1"/>
  <c r="H1418" i="1"/>
  <c r="AH1418" i="1" s="1"/>
  <c r="G1418" i="1"/>
  <c r="AF1418" i="1" s="1"/>
  <c r="B1418" i="1"/>
  <c r="AL1417" i="1"/>
  <c r="AK1417" i="1"/>
  <c r="AI1417" i="1"/>
  <c r="AG1417" i="1"/>
  <c r="AE1417" i="1"/>
  <c r="AB1417" i="1"/>
  <c r="W1417" i="1" s="1"/>
  <c r="P1417" i="1"/>
  <c r="I1417" i="1"/>
  <c r="H1417" i="1"/>
  <c r="AH1417" i="1" s="1"/>
  <c r="G1417" i="1"/>
  <c r="AF1417" i="1" s="1"/>
  <c r="B1417" i="1"/>
  <c r="AL1416" i="1"/>
  <c r="AK1416" i="1"/>
  <c r="AI1416" i="1"/>
  <c r="AG1416" i="1"/>
  <c r="AE1416" i="1"/>
  <c r="AB1416" i="1"/>
  <c r="Z1416" i="1" s="1"/>
  <c r="P1416" i="1"/>
  <c r="I1416" i="1"/>
  <c r="H1416" i="1"/>
  <c r="AH1416" i="1" s="1"/>
  <c r="G1416" i="1"/>
  <c r="AF1416" i="1" s="1"/>
  <c r="B1416" i="1"/>
  <c r="C1416" i="1" s="1"/>
  <c r="AL1415" i="1"/>
  <c r="AK1415" i="1"/>
  <c r="AI1415" i="1"/>
  <c r="AG1415" i="1"/>
  <c r="AE1415" i="1"/>
  <c r="AB1415" i="1"/>
  <c r="X1415" i="1" s="1"/>
  <c r="P1415" i="1"/>
  <c r="I1415" i="1"/>
  <c r="H1415" i="1"/>
  <c r="AH1415" i="1" s="1"/>
  <c r="G1415" i="1"/>
  <c r="AF1415" i="1" s="1"/>
  <c r="B1415" i="1"/>
  <c r="C1415" i="1" s="1"/>
  <c r="A1415" i="1"/>
  <c r="AL1414" i="1"/>
  <c r="AK1414" i="1"/>
  <c r="AI1414" i="1"/>
  <c r="AG1414" i="1"/>
  <c r="AE1414" i="1"/>
  <c r="AB1414" i="1"/>
  <c r="V1414" i="1" s="1"/>
  <c r="P1414" i="1"/>
  <c r="I1414" i="1"/>
  <c r="H1414" i="1"/>
  <c r="AH1414" i="1" s="1"/>
  <c r="G1414" i="1"/>
  <c r="AF1414" i="1" s="1"/>
  <c r="C1414" i="1"/>
  <c r="B1414" i="1"/>
  <c r="A1414" i="1"/>
  <c r="AL1413" i="1"/>
  <c r="AK1413" i="1"/>
  <c r="AI1413" i="1"/>
  <c r="AG1413" i="1"/>
  <c r="AE1413" i="1"/>
  <c r="AB1413" i="1"/>
  <c r="P1413" i="1"/>
  <c r="I1413" i="1"/>
  <c r="H1413" i="1"/>
  <c r="AH1413" i="1" s="1"/>
  <c r="G1413" i="1"/>
  <c r="AF1413" i="1" s="1"/>
  <c r="B1413" i="1"/>
  <c r="C1413" i="1" s="1"/>
  <c r="AL1412" i="1"/>
  <c r="AK1412" i="1"/>
  <c r="AI1412" i="1"/>
  <c r="AG1412" i="1"/>
  <c r="AE1412" i="1"/>
  <c r="AB1412" i="1"/>
  <c r="AA1412" i="1" s="1"/>
  <c r="P1412" i="1"/>
  <c r="I1412" i="1"/>
  <c r="H1412" i="1"/>
  <c r="AH1412" i="1" s="1"/>
  <c r="G1412" i="1"/>
  <c r="AF1412" i="1" s="1"/>
  <c r="B1412" i="1"/>
  <c r="C1412" i="1" s="1"/>
  <c r="AL1411" i="1"/>
  <c r="AK1411" i="1"/>
  <c r="AI1411" i="1"/>
  <c r="AG1411" i="1"/>
  <c r="AE1411" i="1"/>
  <c r="AB1411" i="1"/>
  <c r="V1411" i="1" s="1"/>
  <c r="P1411" i="1"/>
  <c r="I1411" i="1"/>
  <c r="H1411" i="1"/>
  <c r="AH1411" i="1" s="1"/>
  <c r="G1411" i="1"/>
  <c r="AF1411" i="1" s="1"/>
  <c r="B1411" i="1"/>
  <c r="AL1410" i="1"/>
  <c r="AK1410" i="1"/>
  <c r="AI1410" i="1"/>
  <c r="AG1410" i="1"/>
  <c r="AE1410" i="1"/>
  <c r="AB1410" i="1"/>
  <c r="P1410" i="1"/>
  <c r="I1410" i="1"/>
  <c r="H1410" i="1"/>
  <c r="AH1410" i="1" s="1"/>
  <c r="G1410" i="1"/>
  <c r="AF1410" i="1" s="1"/>
  <c r="B1410" i="1"/>
  <c r="AL1409" i="1"/>
  <c r="AK1409" i="1"/>
  <c r="AI1409" i="1"/>
  <c r="AG1409" i="1"/>
  <c r="AE1409" i="1"/>
  <c r="AB1409" i="1"/>
  <c r="P1409" i="1"/>
  <c r="I1409" i="1"/>
  <c r="H1409" i="1"/>
  <c r="AH1409" i="1" s="1"/>
  <c r="G1409" i="1"/>
  <c r="AF1409" i="1" s="1"/>
  <c r="B1409" i="1"/>
  <c r="AL1408" i="1"/>
  <c r="AK1408" i="1"/>
  <c r="AI1408" i="1"/>
  <c r="AG1408" i="1"/>
  <c r="AE1408" i="1"/>
  <c r="AB1408" i="1"/>
  <c r="V1408" i="1" s="1"/>
  <c r="P1408" i="1"/>
  <c r="I1408" i="1"/>
  <c r="H1408" i="1"/>
  <c r="AH1408" i="1" s="1"/>
  <c r="G1408" i="1"/>
  <c r="AF1408" i="1" s="1"/>
  <c r="B1408" i="1"/>
  <c r="AL1407" i="1"/>
  <c r="AK1407" i="1"/>
  <c r="AI1407" i="1"/>
  <c r="AG1407" i="1"/>
  <c r="AE1407" i="1"/>
  <c r="AB1407" i="1"/>
  <c r="X1407" i="1" s="1"/>
  <c r="P1407" i="1"/>
  <c r="I1407" i="1"/>
  <c r="H1407" i="1"/>
  <c r="AH1407" i="1" s="1"/>
  <c r="G1407" i="1"/>
  <c r="AF1407" i="1" s="1"/>
  <c r="C1407" i="1"/>
  <c r="B1407" i="1"/>
  <c r="A1407" i="1"/>
  <c r="AL1406" i="1"/>
  <c r="AK1406" i="1"/>
  <c r="AI1406" i="1"/>
  <c r="AG1406" i="1"/>
  <c r="AE1406" i="1"/>
  <c r="AB1406" i="1"/>
  <c r="P1406" i="1"/>
  <c r="I1406" i="1"/>
  <c r="H1406" i="1"/>
  <c r="AH1406" i="1" s="1"/>
  <c r="G1406" i="1"/>
  <c r="AF1406" i="1" s="1"/>
  <c r="C1406" i="1"/>
  <c r="B1406" i="1"/>
  <c r="A1406" i="1"/>
  <c r="AL1405" i="1"/>
  <c r="AK1405" i="1"/>
  <c r="AI1405" i="1"/>
  <c r="AG1405" i="1"/>
  <c r="AE1405" i="1"/>
  <c r="AB1405" i="1"/>
  <c r="Z1405" i="1" s="1"/>
  <c r="P1405" i="1"/>
  <c r="I1405" i="1"/>
  <c r="H1405" i="1"/>
  <c r="AH1405" i="1" s="1"/>
  <c r="G1405" i="1"/>
  <c r="AF1405" i="1" s="1"/>
  <c r="C1405" i="1"/>
  <c r="B1405" i="1"/>
  <c r="A1405" i="1"/>
  <c r="AL1404" i="1"/>
  <c r="AK1404" i="1"/>
  <c r="AI1404" i="1"/>
  <c r="AG1404" i="1"/>
  <c r="AE1404" i="1"/>
  <c r="AB1404" i="1"/>
  <c r="X1404" i="1" s="1"/>
  <c r="P1404" i="1"/>
  <c r="I1404" i="1"/>
  <c r="H1404" i="1"/>
  <c r="AH1404" i="1" s="1"/>
  <c r="G1404" i="1"/>
  <c r="AF1404" i="1" s="1"/>
  <c r="C1404" i="1"/>
  <c r="B1404" i="1"/>
  <c r="A1404" i="1" s="1"/>
  <c r="AL1403" i="1"/>
  <c r="AK1403" i="1"/>
  <c r="AI1403" i="1"/>
  <c r="AG1403" i="1"/>
  <c r="AE1403" i="1"/>
  <c r="AB1403" i="1"/>
  <c r="P1403" i="1"/>
  <c r="I1403" i="1"/>
  <c r="H1403" i="1"/>
  <c r="AH1403" i="1" s="1"/>
  <c r="G1403" i="1"/>
  <c r="AF1403" i="1" s="1"/>
  <c r="C1403" i="1"/>
  <c r="B1403" i="1"/>
  <c r="A1403" i="1" s="1"/>
  <c r="AL1402" i="1"/>
  <c r="AK1402" i="1"/>
  <c r="AI1402" i="1"/>
  <c r="AG1402" i="1"/>
  <c r="AE1402" i="1"/>
  <c r="AB1402" i="1"/>
  <c r="W1402" i="1" s="1"/>
  <c r="P1402" i="1"/>
  <c r="I1402" i="1"/>
  <c r="H1402" i="1"/>
  <c r="AH1402" i="1" s="1"/>
  <c r="G1402" i="1"/>
  <c r="AF1402" i="1" s="1"/>
  <c r="C1402" i="1"/>
  <c r="B1402" i="1"/>
  <c r="A1402" i="1"/>
  <c r="AL1401" i="1"/>
  <c r="AK1401" i="1"/>
  <c r="AI1401" i="1"/>
  <c r="AG1401" i="1"/>
  <c r="AE1401" i="1"/>
  <c r="AB1401" i="1"/>
  <c r="P1401" i="1"/>
  <c r="I1401" i="1"/>
  <c r="H1401" i="1"/>
  <c r="AH1401" i="1" s="1"/>
  <c r="G1401" i="1"/>
  <c r="AF1401" i="1" s="1"/>
  <c r="B1401" i="1"/>
  <c r="AL1400" i="1"/>
  <c r="AK1400" i="1"/>
  <c r="AI1400" i="1"/>
  <c r="AG1400" i="1"/>
  <c r="AE1400" i="1"/>
  <c r="AB1400" i="1"/>
  <c r="P1400" i="1"/>
  <c r="I1400" i="1"/>
  <c r="H1400" i="1"/>
  <c r="AH1400" i="1" s="1"/>
  <c r="G1400" i="1"/>
  <c r="AF1400" i="1" s="1"/>
  <c r="B1400" i="1"/>
  <c r="AL1399" i="1"/>
  <c r="AK1399" i="1"/>
  <c r="AI1399" i="1"/>
  <c r="AG1399" i="1"/>
  <c r="AE1399" i="1"/>
  <c r="AB1399" i="1"/>
  <c r="AA1399" i="1" s="1"/>
  <c r="P1399" i="1"/>
  <c r="I1399" i="1"/>
  <c r="H1399" i="1"/>
  <c r="AH1399" i="1" s="1"/>
  <c r="G1399" i="1"/>
  <c r="AF1399" i="1" s="1"/>
  <c r="C1399" i="1"/>
  <c r="B1399" i="1"/>
  <c r="A1399" i="1" s="1"/>
  <c r="AL1398" i="1"/>
  <c r="AK1398" i="1"/>
  <c r="AI1398" i="1"/>
  <c r="AG1398" i="1"/>
  <c r="AE1398" i="1"/>
  <c r="AB1398" i="1"/>
  <c r="X1398" i="1" s="1"/>
  <c r="P1398" i="1"/>
  <c r="I1398" i="1"/>
  <c r="H1398" i="1"/>
  <c r="AH1398" i="1" s="1"/>
  <c r="G1398" i="1"/>
  <c r="AF1398" i="1" s="1"/>
  <c r="C1398" i="1"/>
  <c r="B1398" i="1"/>
  <c r="A1398" i="1"/>
  <c r="AL1397" i="1"/>
  <c r="AK1397" i="1"/>
  <c r="AI1397" i="1"/>
  <c r="AG1397" i="1"/>
  <c r="AE1397" i="1"/>
  <c r="AB1397" i="1"/>
  <c r="P1397" i="1"/>
  <c r="I1397" i="1"/>
  <c r="H1397" i="1"/>
  <c r="AH1397" i="1" s="1"/>
  <c r="G1397" i="1"/>
  <c r="AF1397" i="1" s="1"/>
  <c r="C1397" i="1"/>
  <c r="B1397" i="1"/>
  <c r="A1397" i="1" s="1"/>
  <c r="AL1396" i="1"/>
  <c r="AK1396" i="1"/>
  <c r="AI1396" i="1"/>
  <c r="AG1396" i="1"/>
  <c r="AE1396" i="1"/>
  <c r="AB1396" i="1"/>
  <c r="P1396" i="1"/>
  <c r="I1396" i="1"/>
  <c r="H1396" i="1"/>
  <c r="AH1396" i="1" s="1"/>
  <c r="G1396" i="1"/>
  <c r="AF1396" i="1" s="1"/>
  <c r="C1396" i="1"/>
  <c r="B1396" i="1"/>
  <c r="A1396" i="1" s="1"/>
  <c r="AL1395" i="1"/>
  <c r="AK1395" i="1"/>
  <c r="AI1395" i="1"/>
  <c r="AG1395" i="1"/>
  <c r="AE1395" i="1"/>
  <c r="AB1395" i="1"/>
  <c r="P1395" i="1"/>
  <c r="I1395" i="1"/>
  <c r="H1395" i="1"/>
  <c r="AH1395" i="1" s="1"/>
  <c r="G1395" i="1"/>
  <c r="AF1395" i="1" s="1"/>
  <c r="B1395" i="1"/>
  <c r="AL1394" i="1"/>
  <c r="AK1394" i="1"/>
  <c r="AI1394" i="1"/>
  <c r="AG1394" i="1"/>
  <c r="AE1394" i="1"/>
  <c r="AB1394" i="1"/>
  <c r="J1394" i="1" s="1"/>
  <c r="P1394" i="1"/>
  <c r="I1394" i="1"/>
  <c r="H1394" i="1"/>
  <c r="AH1394" i="1" s="1"/>
  <c r="G1394" i="1"/>
  <c r="AF1394" i="1" s="1"/>
  <c r="C1394" i="1"/>
  <c r="B1394" i="1"/>
  <c r="A1394" i="1"/>
  <c r="AL1393" i="1"/>
  <c r="AK1393" i="1"/>
  <c r="AI1393" i="1"/>
  <c r="AG1393" i="1"/>
  <c r="AE1393" i="1"/>
  <c r="AB1393" i="1"/>
  <c r="P1393" i="1"/>
  <c r="I1393" i="1"/>
  <c r="H1393" i="1"/>
  <c r="AH1393" i="1" s="1"/>
  <c r="G1393" i="1"/>
  <c r="AF1393" i="1" s="1"/>
  <c r="C1393" i="1"/>
  <c r="B1393" i="1"/>
  <c r="A1393" i="1" s="1"/>
  <c r="AL1392" i="1"/>
  <c r="AK1392" i="1"/>
  <c r="AI1392" i="1"/>
  <c r="AG1392" i="1"/>
  <c r="AE1392" i="1"/>
  <c r="AB1392" i="1"/>
  <c r="AA1392" i="1" s="1"/>
  <c r="P1392" i="1"/>
  <c r="I1392" i="1"/>
  <c r="H1392" i="1"/>
  <c r="AH1392" i="1" s="1"/>
  <c r="G1392" i="1"/>
  <c r="AF1392" i="1" s="1"/>
  <c r="B1392" i="1"/>
  <c r="AL1391" i="1"/>
  <c r="AK1391" i="1"/>
  <c r="AI1391" i="1"/>
  <c r="AG1391" i="1"/>
  <c r="AE1391" i="1"/>
  <c r="AB1391" i="1"/>
  <c r="Y1391" i="1" s="1"/>
  <c r="P1391" i="1"/>
  <c r="I1391" i="1"/>
  <c r="H1391" i="1"/>
  <c r="AH1391" i="1" s="1"/>
  <c r="G1391" i="1"/>
  <c r="AF1391" i="1" s="1"/>
  <c r="B1391" i="1"/>
  <c r="AL1390" i="1"/>
  <c r="AK1390" i="1"/>
  <c r="AI1390" i="1"/>
  <c r="AG1390" i="1"/>
  <c r="AE1390" i="1"/>
  <c r="AB1390" i="1"/>
  <c r="P1390" i="1"/>
  <c r="I1390" i="1"/>
  <c r="H1390" i="1"/>
  <c r="AH1390" i="1" s="1"/>
  <c r="G1390" i="1"/>
  <c r="AF1390" i="1" s="1"/>
  <c r="C1390" i="1"/>
  <c r="B1390" i="1"/>
  <c r="A1390" i="1"/>
  <c r="AL1389" i="1"/>
  <c r="AK1389" i="1"/>
  <c r="AI1389" i="1"/>
  <c r="AG1389" i="1"/>
  <c r="AE1389" i="1"/>
  <c r="AB1389" i="1"/>
  <c r="J1389" i="1" s="1"/>
  <c r="P1389" i="1"/>
  <c r="I1389" i="1"/>
  <c r="H1389" i="1"/>
  <c r="AH1389" i="1" s="1"/>
  <c r="G1389" i="1"/>
  <c r="AF1389" i="1" s="1"/>
  <c r="B1389" i="1"/>
  <c r="AL1388" i="1"/>
  <c r="AK1388" i="1"/>
  <c r="AI1388" i="1"/>
  <c r="AG1388" i="1"/>
  <c r="AE1388" i="1"/>
  <c r="AB1388" i="1"/>
  <c r="Z1388" i="1" s="1"/>
  <c r="P1388" i="1"/>
  <c r="I1388" i="1"/>
  <c r="H1388" i="1"/>
  <c r="AH1388" i="1" s="1"/>
  <c r="G1388" i="1"/>
  <c r="AF1388" i="1" s="1"/>
  <c r="B1388" i="1"/>
  <c r="AL1387" i="1"/>
  <c r="AK1387" i="1"/>
  <c r="AI1387" i="1"/>
  <c r="AG1387" i="1"/>
  <c r="AE1387" i="1"/>
  <c r="AB1387" i="1"/>
  <c r="AA1387" i="1" s="1"/>
  <c r="P1387" i="1"/>
  <c r="I1387" i="1"/>
  <c r="H1387" i="1"/>
  <c r="AH1387" i="1" s="1"/>
  <c r="G1387" i="1"/>
  <c r="AF1387" i="1" s="1"/>
  <c r="B1387" i="1"/>
  <c r="AL1386" i="1"/>
  <c r="AK1386" i="1"/>
  <c r="AI1386" i="1"/>
  <c r="AG1386" i="1"/>
  <c r="AE1386" i="1"/>
  <c r="AB1386" i="1"/>
  <c r="P1386" i="1"/>
  <c r="I1386" i="1"/>
  <c r="H1386" i="1"/>
  <c r="AH1386" i="1" s="1"/>
  <c r="G1386" i="1"/>
  <c r="AF1386" i="1" s="1"/>
  <c r="B1386" i="1"/>
  <c r="AL1385" i="1"/>
  <c r="AK1385" i="1"/>
  <c r="AI1385" i="1"/>
  <c r="AG1385" i="1"/>
  <c r="AE1385" i="1"/>
  <c r="AB1385" i="1"/>
  <c r="Z1385" i="1" s="1"/>
  <c r="P1385" i="1"/>
  <c r="I1385" i="1"/>
  <c r="H1385" i="1"/>
  <c r="AH1385" i="1" s="1"/>
  <c r="G1385" i="1"/>
  <c r="AF1385" i="1" s="1"/>
  <c r="B1385" i="1"/>
  <c r="AL1384" i="1"/>
  <c r="AK1384" i="1"/>
  <c r="AI1384" i="1"/>
  <c r="AG1384" i="1"/>
  <c r="AE1384" i="1"/>
  <c r="AB1384" i="1"/>
  <c r="W1384" i="1" s="1"/>
  <c r="P1384" i="1"/>
  <c r="I1384" i="1"/>
  <c r="H1384" i="1"/>
  <c r="AH1384" i="1" s="1"/>
  <c r="G1384" i="1"/>
  <c r="AF1384" i="1" s="1"/>
  <c r="B1384" i="1"/>
  <c r="AL1383" i="1"/>
  <c r="AK1383" i="1"/>
  <c r="AI1383" i="1"/>
  <c r="AG1383" i="1"/>
  <c r="AE1383" i="1"/>
  <c r="AB1383" i="1"/>
  <c r="Y1383" i="1" s="1"/>
  <c r="P1383" i="1"/>
  <c r="I1383" i="1"/>
  <c r="H1383" i="1"/>
  <c r="AH1383" i="1" s="1"/>
  <c r="G1383" i="1"/>
  <c r="AF1383" i="1" s="1"/>
  <c r="B1383" i="1"/>
  <c r="C1383" i="1" s="1"/>
  <c r="A1383" i="1"/>
  <c r="AL1382" i="1"/>
  <c r="AK1382" i="1"/>
  <c r="AI1382" i="1"/>
  <c r="AG1382" i="1"/>
  <c r="AE1382" i="1"/>
  <c r="AB1382" i="1"/>
  <c r="Z1382" i="1" s="1"/>
  <c r="P1382" i="1"/>
  <c r="I1382" i="1"/>
  <c r="H1382" i="1"/>
  <c r="AH1382" i="1" s="1"/>
  <c r="G1382" i="1"/>
  <c r="AF1382" i="1" s="1"/>
  <c r="C1382" i="1"/>
  <c r="B1382" i="1"/>
  <c r="A1382" i="1"/>
  <c r="AL1381" i="1"/>
  <c r="AK1381" i="1"/>
  <c r="AI1381" i="1"/>
  <c r="AG1381" i="1"/>
  <c r="AE1381" i="1"/>
  <c r="AB1381" i="1"/>
  <c r="Y1381" i="1" s="1"/>
  <c r="P1381" i="1"/>
  <c r="I1381" i="1"/>
  <c r="H1381" i="1"/>
  <c r="AH1381" i="1" s="1"/>
  <c r="G1381" i="1"/>
  <c r="AF1381" i="1" s="1"/>
  <c r="B1381" i="1"/>
  <c r="AL1380" i="1"/>
  <c r="AK1380" i="1"/>
  <c r="AI1380" i="1"/>
  <c r="AG1380" i="1"/>
  <c r="AE1380" i="1"/>
  <c r="AB1380" i="1"/>
  <c r="P1380" i="1"/>
  <c r="I1380" i="1"/>
  <c r="H1380" i="1"/>
  <c r="AH1380" i="1" s="1"/>
  <c r="G1380" i="1"/>
  <c r="AF1380" i="1" s="1"/>
  <c r="B1380" i="1"/>
  <c r="C1380" i="1" s="1"/>
  <c r="A1380" i="1"/>
  <c r="AL1379" i="1"/>
  <c r="AK1379" i="1"/>
  <c r="AI1379" i="1"/>
  <c r="AG1379" i="1"/>
  <c r="AE1379" i="1"/>
  <c r="AB1379" i="1"/>
  <c r="Z1379" i="1" s="1"/>
  <c r="P1379" i="1"/>
  <c r="I1379" i="1"/>
  <c r="H1379" i="1"/>
  <c r="AH1379" i="1" s="1"/>
  <c r="G1379" i="1"/>
  <c r="AF1379" i="1" s="1"/>
  <c r="B1379" i="1"/>
  <c r="AL1378" i="1"/>
  <c r="AK1378" i="1"/>
  <c r="AI1378" i="1"/>
  <c r="AG1378" i="1"/>
  <c r="AE1378" i="1"/>
  <c r="AB1378" i="1"/>
  <c r="Y1378" i="1" s="1"/>
  <c r="P1378" i="1"/>
  <c r="I1378" i="1"/>
  <c r="H1378" i="1"/>
  <c r="AH1378" i="1" s="1"/>
  <c r="G1378" i="1"/>
  <c r="AF1378" i="1" s="1"/>
  <c r="C1378" i="1"/>
  <c r="B1378" i="1"/>
  <c r="A1378" i="1" s="1"/>
  <c r="AL1377" i="1"/>
  <c r="AK1377" i="1"/>
  <c r="AI1377" i="1"/>
  <c r="AG1377" i="1"/>
  <c r="AE1377" i="1"/>
  <c r="AB1377" i="1"/>
  <c r="J1377" i="1" s="1"/>
  <c r="P1377" i="1"/>
  <c r="I1377" i="1"/>
  <c r="H1377" i="1"/>
  <c r="AH1377" i="1" s="1"/>
  <c r="G1377" i="1"/>
  <c r="AF1377" i="1" s="1"/>
  <c r="B1377" i="1"/>
  <c r="C1377" i="1" s="1"/>
  <c r="A1377" i="1"/>
  <c r="AL1376" i="1"/>
  <c r="AK1376" i="1"/>
  <c r="AI1376" i="1"/>
  <c r="AG1376" i="1"/>
  <c r="AE1376" i="1"/>
  <c r="AB1376" i="1"/>
  <c r="Z1376" i="1" s="1"/>
  <c r="P1376" i="1"/>
  <c r="I1376" i="1"/>
  <c r="H1376" i="1"/>
  <c r="AH1376" i="1" s="1"/>
  <c r="G1376" i="1"/>
  <c r="AF1376" i="1" s="1"/>
  <c r="B1376" i="1"/>
  <c r="AL1375" i="1"/>
  <c r="AK1375" i="1"/>
  <c r="AI1375" i="1"/>
  <c r="AG1375" i="1"/>
  <c r="AE1375" i="1"/>
  <c r="AB1375" i="1"/>
  <c r="V1375" i="1" s="1"/>
  <c r="P1375" i="1"/>
  <c r="I1375" i="1"/>
  <c r="H1375" i="1"/>
  <c r="AH1375" i="1" s="1"/>
  <c r="G1375" i="1"/>
  <c r="AF1375" i="1" s="1"/>
  <c r="B1375" i="1"/>
  <c r="C1375" i="1" s="1"/>
  <c r="AL1374" i="1"/>
  <c r="AK1374" i="1"/>
  <c r="AI1374" i="1"/>
  <c r="AG1374" i="1"/>
  <c r="AE1374" i="1"/>
  <c r="AB1374" i="1"/>
  <c r="P1374" i="1"/>
  <c r="I1374" i="1"/>
  <c r="H1374" i="1"/>
  <c r="AH1374" i="1" s="1"/>
  <c r="G1374" i="1"/>
  <c r="AF1374" i="1" s="1"/>
  <c r="C1374" i="1"/>
  <c r="B1374" i="1"/>
  <c r="A1374" i="1"/>
  <c r="AL1373" i="1"/>
  <c r="AK1373" i="1"/>
  <c r="AI1373" i="1"/>
  <c r="AG1373" i="1"/>
  <c r="AE1373" i="1"/>
  <c r="AB1373" i="1"/>
  <c r="AA1373" i="1" s="1"/>
  <c r="P1373" i="1"/>
  <c r="I1373" i="1"/>
  <c r="H1373" i="1"/>
  <c r="AH1373" i="1" s="1"/>
  <c r="G1373" i="1"/>
  <c r="AF1373" i="1" s="1"/>
  <c r="C1373" i="1"/>
  <c r="B1373" i="1"/>
  <c r="A1373" i="1"/>
  <c r="AL1372" i="1"/>
  <c r="AK1372" i="1"/>
  <c r="AI1372" i="1"/>
  <c r="AG1372" i="1"/>
  <c r="AE1372" i="1"/>
  <c r="AB1372" i="1"/>
  <c r="X1372" i="1" s="1"/>
  <c r="P1372" i="1"/>
  <c r="I1372" i="1"/>
  <c r="H1372" i="1"/>
  <c r="AH1372" i="1" s="1"/>
  <c r="G1372" i="1"/>
  <c r="AF1372" i="1" s="1"/>
  <c r="B1372" i="1"/>
  <c r="AL1371" i="1"/>
  <c r="AK1371" i="1"/>
  <c r="AI1371" i="1"/>
  <c r="AG1371" i="1"/>
  <c r="AE1371" i="1"/>
  <c r="AB1371" i="1"/>
  <c r="X1371" i="1" s="1"/>
  <c r="P1371" i="1"/>
  <c r="I1371" i="1"/>
  <c r="H1371" i="1"/>
  <c r="AH1371" i="1" s="1"/>
  <c r="G1371" i="1"/>
  <c r="AF1371" i="1" s="1"/>
  <c r="B1371" i="1"/>
  <c r="C1371" i="1" s="1"/>
  <c r="AL1370" i="1"/>
  <c r="AK1370" i="1"/>
  <c r="AI1370" i="1"/>
  <c r="AG1370" i="1"/>
  <c r="AE1370" i="1"/>
  <c r="AB1370" i="1"/>
  <c r="P1370" i="1"/>
  <c r="I1370" i="1"/>
  <c r="H1370" i="1"/>
  <c r="AH1370" i="1" s="1"/>
  <c r="G1370" i="1"/>
  <c r="AF1370" i="1" s="1"/>
  <c r="C1370" i="1"/>
  <c r="B1370" i="1"/>
  <c r="A1370" i="1" s="1"/>
  <c r="AL1369" i="1"/>
  <c r="AK1369" i="1"/>
  <c r="AI1369" i="1"/>
  <c r="AG1369" i="1"/>
  <c r="AE1369" i="1"/>
  <c r="AB1369" i="1"/>
  <c r="Z1369" i="1" s="1"/>
  <c r="P1369" i="1"/>
  <c r="I1369" i="1"/>
  <c r="H1369" i="1"/>
  <c r="AH1369" i="1" s="1"/>
  <c r="G1369" i="1"/>
  <c r="AF1369" i="1" s="1"/>
  <c r="C1369" i="1"/>
  <c r="B1369" i="1"/>
  <c r="A1369" i="1"/>
  <c r="AL1368" i="1"/>
  <c r="AK1368" i="1"/>
  <c r="AI1368" i="1"/>
  <c r="AG1368" i="1"/>
  <c r="AE1368" i="1"/>
  <c r="AB1368" i="1"/>
  <c r="P1368" i="1"/>
  <c r="I1368" i="1"/>
  <c r="H1368" i="1"/>
  <c r="AH1368" i="1" s="1"/>
  <c r="G1368" i="1"/>
  <c r="AF1368" i="1" s="1"/>
  <c r="C1368" i="1"/>
  <c r="B1368" i="1"/>
  <c r="A1368" i="1"/>
  <c r="AL1367" i="1"/>
  <c r="AK1367" i="1"/>
  <c r="AI1367" i="1"/>
  <c r="AG1367" i="1"/>
  <c r="AE1367" i="1"/>
  <c r="AB1367" i="1"/>
  <c r="AA1367" i="1" s="1"/>
  <c r="P1367" i="1"/>
  <c r="I1367" i="1"/>
  <c r="H1367" i="1"/>
  <c r="AH1367" i="1" s="1"/>
  <c r="G1367" i="1"/>
  <c r="AF1367" i="1" s="1"/>
  <c r="B1367" i="1"/>
  <c r="AL1366" i="1"/>
  <c r="AK1366" i="1"/>
  <c r="AI1366" i="1"/>
  <c r="AG1366" i="1"/>
  <c r="AE1366" i="1"/>
  <c r="AB1366" i="1"/>
  <c r="AA1366" i="1" s="1"/>
  <c r="P1366" i="1"/>
  <c r="I1366" i="1"/>
  <c r="H1366" i="1"/>
  <c r="AH1366" i="1" s="1"/>
  <c r="G1366" i="1"/>
  <c r="AF1366" i="1" s="1"/>
  <c r="B1366" i="1"/>
  <c r="AL1365" i="1"/>
  <c r="AK1365" i="1"/>
  <c r="AI1365" i="1"/>
  <c r="AG1365" i="1"/>
  <c r="AE1365" i="1"/>
  <c r="AB1365" i="1"/>
  <c r="AA1365" i="1" s="1"/>
  <c r="P1365" i="1"/>
  <c r="I1365" i="1"/>
  <c r="H1365" i="1"/>
  <c r="AH1365" i="1" s="1"/>
  <c r="G1365" i="1"/>
  <c r="AF1365" i="1" s="1"/>
  <c r="C1365" i="1"/>
  <c r="B1365" i="1"/>
  <c r="A1365" i="1"/>
  <c r="AL1364" i="1"/>
  <c r="AK1364" i="1"/>
  <c r="AI1364" i="1"/>
  <c r="AG1364" i="1"/>
  <c r="AE1364" i="1"/>
  <c r="AB1364" i="1"/>
  <c r="Z1364" i="1" s="1"/>
  <c r="P1364" i="1"/>
  <c r="I1364" i="1"/>
  <c r="H1364" i="1"/>
  <c r="AH1364" i="1" s="1"/>
  <c r="G1364" i="1"/>
  <c r="AF1364" i="1" s="1"/>
  <c r="C1364" i="1"/>
  <c r="B1364" i="1"/>
  <c r="A1364" i="1" s="1"/>
  <c r="AL1363" i="1"/>
  <c r="AK1363" i="1"/>
  <c r="AI1363" i="1"/>
  <c r="AG1363" i="1"/>
  <c r="AE1363" i="1"/>
  <c r="AB1363" i="1"/>
  <c r="AA1363" i="1" s="1"/>
  <c r="P1363" i="1"/>
  <c r="I1363" i="1"/>
  <c r="H1363" i="1"/>
  <c r="AH1363" i="1" s="1"/>
  <c r="G1363" i="1"/>
  <c r="AF1363" i="1" s="1"/>
  <c r="B1363" i="1"/>
  <c r="C1363" i="1" s="1"/>
  <c r="AL1362" i="1"/>
  <c r="AK1362" i="1"/>
  <c r="AI1362" i="1"/>
  <c r="AG1362" i="1"/>
  <c r="AE1362" i="1"/>
  <c r="AB1362" i="1"/>
  <c r="AA1362" i="1" s="1"/>
  <c r="P1362" i="1"/>
  <c r="I1362" i="1"/>
  <c r="H1362" i="1"/>
  <c r="AH1362" i="1" s="1"/>
  <c r="G1362" i="1"/>
  <c r="AF1362" i="1" s="1"/>
  <c r="C1362" i="1"/>
  <c r="B1362" i="1"/>
  <c r="A1362" i="1" s="1"/>
  <c r="AL1361" i="1"/>
  <c r="AK1361" i="1"/>
  <c r="AI1361" i="1"/>
  <c r="AG1361" i="1"/>
  <c r="AE1361" i="1"/>
  <c r="AB1361" i="1"/>
  <c r="AA1361" i="1" s="1"/>
  <c r="P1361" i="1"/>
  <c r="I1361" i="1"/>
  <c r="H1361" i="1"/>
  <c r="AH1361" i="1" s="1"/>
  <c r="G1361" i="1"/>
  <c r="AF1361" i="1" s="1"/>
  <c r="C1361" i="1"/>
  <c r="B1361" i="1"/>
  <c r="A1361" i="1" s="1"/>
  <c r="AL1360" i="1"/>
  <c r="AK1360" i="1"/>
  <c r="AI1360" i="1"/>
  <c r="AG1360" i="1"/>
  <c r="AE1360" i="1"/>
  <c r="AB1360" i="1"/>
  <c r="AA1360" i="1" s="1"/>
  <c r="P1360" i="1"/>
  <c r="I1360" i="1"/>
  <c r="H1360" i="1"/>
  <c r="AH1360" i="1" s="1"/>
  <c r="G1360" i="1"/>
  <c r="AF1360" i="1" s="1"/>
  <c r="B1360" i="1"/>
  <c r="C1360" i="1" s="1"/>
  <c r="AL1359" i="1"/>
  <c r="AK1359" i="1"/>
  <c r="AI1359" i="1"/>
  <c r="AG1359" i="1"/>
  <c r="AE1359" i="1"/>
  <c r="AB1359" i="1"/>
  <c r="W1359" i="1" s="1"/>
  <c r="P1359" i="1"/>
  <c r="I1359" i="1"/>
  <c r="H1359" i="1"/>
  <c r="AH1359" i="1" s="1"/>
  <c r="G1359" i="1"/>
  <c r="AF1359" i="1" s="1"/>
  <c r="B1359" i="1"/>
  <c r="AL1358" i="1"/>
  <c r="AK1358" i="1"/>
  <c r="AI1358" i="1"/>
  <c r="AG1358" i="1"/>
  <c r="AE1358" i="1"/>
  <c r="AB1358" i="1"/>
  <c r="Z1358" i="1" s="1"/>
  <c r="P1358" i="1"/>
  <c r="I1358" i="1"/>
  <c r="H1358" i="1"/>
  <c r="AH1358" i="1" s="1"/>
  <c r="G1358" i="1"/>
  <c r="AF1358" i="1" s="1"/>
  <c r="C1358" i="1"/>
  <c r="B1358" i="1"/>
  <c r="A1358" i="1" s="1"/>
  <c r="AL1357" i="1"/>
  <c r="AK1357" i="1"/>
  <c r="AI1357" i="1"/>
  <c r="AG1357" i="1"/>
  <c r="AE1357" i="1"/>
  <c r="AB1357" i="1"/>
  <c r="AA1357" i="1" s="1"/>
  <c r="P1357" i="1"/>
  <c r="I1357" i="1"/>
  <c r="H1357" i="1"/>
  <c r="AH1357" i="1" s="1"/>
  <c r="G1357" i="1"/>
  <c r="AF1357" i="1" s="1"/>
  <c r="B1357" i="1"/>
  <c r="C1357" i="1" s="1"/>
  <c r="AL1356" i="1"/>
  <c r="AK1356" i="1"/>
  <c r="AI1356" i="1"/>
  <c r="AG1356" i="1"/>
  <c r="AE1356" i="1"/>
  <c r="AB1356" i="1"/>
  <c r="P1356" i="1"/>
  <c r="I1356" i="1"/>
  <c r="H1356" i="1"/>
  <c r="AH1356" i="1" s="1"/>
  <c r="G1356" i="1"/>
  <c r="AF1356" i="1" s="1"/>
  <c r="B1356" i="1"/>
  <c r="AL1355" i="1"/>
  <c r="AK1355" i="1"/>
  <c r="AI1355" i="1"/>
  <c r="AG1355" i="1"/>
  <c r="AE1355" i="1"/>
  <c r="AB1355" i="1"/>
  <c r="Y1355" i="1" s="1"/>
  <c r="P1355" i="1"/>
  <c r="I1355" i="1"/>
  <c r="H1355" i="1"/>
  <c r="AH1355" i="1" s="1"/>
  <c r="G1355" i="1"/>
  <c r="AF1355" i="1" s="1"/>
  <c r="B1355" i="1"/>
  <c r="A1355" i="1" s="1"/>
  <c r="AL1354" i="1"/>
  <c r="AK1354" i="1"/>
  <c r="AI1354" i="1"/>
  <c r="AG1354" i="1"/>
  <c r="AE1354" i="1"/>
  <c r="AB1354" i="1"/>
  <c r="P1354" i="1"/>
  <c r="I1354" i="1"/>
  <c r="H1354" i="1"/>
  <c r="AH1354" i="1" s="1"/>
  <c r="G1354" i="1"/>
  <c r="AF1354" i="1" s="1"/>
  <c r="C1354" i="1"/>
  <c r="B1354" i="1"/>
  <c r="A1354" i="1"/>
  <c r="AL1353" i="1"/>
  <c r="AK1353" i="1"/>
  <c r="AI1353" i="1"/>
  <c r="AG1353" i="1"/>
  <c r="AE1353" i="1"/>
  <c r="AB1353" i="1"/>
  <c r="J1353" i="1" s="1"/>
  <c r="P1353" i="1"/>
  <c r="I1353" i="1"/>
  <c r="H1353" i="1"/>
  <c r="AH1353" i="1" s="1"/>
  <c r="G1353" i="1"/>
  <c r="AF1353" i="1" s="1"/>
  <c r="B1353" i="1"/>
  <c r="AL1352" i="1"/>
  <c r="AK1352" i="1"/>
  <c r="AI1352" i="1"/>
  <c r="AG1352" i="1"/>
  <c r="AE1352" i="1"/>
  <c r="AB1352" i="1"/>
  <c r="Y1352" i="1" s="1"/>
  <c r="P1352" i="1"/>
  <c r="I1352" i="1"/>
  <c r="H1352" i="1"/>
  <c r="AH1352" i="1" s="1"/>
  <c r="G1352" i="1"/>
  <c r="AF1352" i="1" s="1"/>
  <c r="B1352" i="1"/>
  <c r="A1352" i="1" s="1"/>
  <c r="AL1351" i="1"/>
  <c r="AK1351" i="1"/>
  <c r="AI1351" i="1"/>
  <c r="AG1351" i="1"/>
  <c r="AE1351" i="1"/>
  <c r="AB1351" i="1"/>
  <c r="P1351" i="1"/>
  <c r="I1351" i="1"/>
  <c r="H1351" i="1"/>
  <c r="AH1351" i="1" s="1"/>
  <c r="G1351" i="1"/>
  <c r="AF1351" i="1" s="1"/>
  <c r="C1351" i="1"/>
  <c r="B1351" i="1"/>
  <c r="A1351" i="1" s="1"/>
  <c r="AL1350" i="1"/>
  <c r="AK1350" i="1"/>
  <c r="AI1350" i="1"/>
  <c r="AG1350" i="1"/>
  <c r="AE1350" i="1"/>
  <c r="AB1350" i="1"/>
  <c r="Z1350" i="1" s="1"/>
  <c r="P1350" i="1"/>
  <c r="I1350" i="1"/>
  <c r="H1350" i="1"/>
  <c r="AH1350" i="1" s="1"/>
  <c r="G1350" i="1"/>
  <c r="AF1350" i="1" s="1"/>
  <c r="B1350" i="1"/>
  <c r="C1350" i="1" s="1"/>
  <c r="AL1349" i="1"/>
  <c r="AK1349" i="1"/>
  <c r="AI1349" i="1"/>
  <c r="AG1349" i="1"/>
  <c r="AE1349" i="1"/>
  <c r="AB1349" i="1"/>
  <c r="AA1349" i="1" s="1"/>
  <c r="P1349" i="1"/>
  <c r="I1349" i="1"/>
  <c r="H1349" i="1"/>
  <c r="AH1349" i="1" s="1"/>
  <c r="G1349" i="1"/>
  <c r="AF1349" i="1" s="1"/>
  <c r="B1349" i="1"/>
  <c r="AL1348" i="1"/>
  <c r="AK1348" i="1"/>
  <c r="AI1348" i="1"/>
  <c r="AG1348" i="1"/>
  <c r="AE1348" i="1"/>
  <c r="AB1348" i="1"/>
  <c r="Y1348" i="1" s="1"/>
  <c r="P1348" i="1"/>
  <c r="I1348" i="1"/>
  <c r="H1348" i="1"/>
  <c r="AH1348" i="1" s="1"/>
  <c r="G1348" i="1"/>
  <c r="AF1348" i="1" s="1"/>
  <c r="C1348" i="1"/>
  <c r="B1348" i="1"/>
  <c r="A1348" i="1"/>
  <c r="AL1347" i="1"/>
  <c r="AK1347" i="1"/>
  <c r="AI1347" i="1"/>
  <c r="AG1347" i="1"/>
  <c r="AE1347" i="1"/>
  <c r="AB1347" i="1"/>
  <c r="Z1347" i="1" s="1"/>
  <c r="P1347" i="1"/>
  <c r="I1347" i="1"/>
  <c r="H1347" i="1"/>
  <c r="AH1347" i="1" s="1"/>
  <c r="G1347" i="1"/>
  <c r="AF1347" i="1" s="1"/>
  <c r="B1347" i="1"/>
  <c r="C1347" i="1" s="1"/>
  <c r="A1347" i="1"/>
  <c r="AL1346" i="1"/>
  <c r="AK1346" i="1"/>
  <c r="AI1346" i="1"/>
  <c r="AG1346" i="1"/>
  <c r="AE1346" i="1"/>
  <c r="AB1346" i="1"/>
  <c r="P1346" i="1"/>
  <c r="I1346" i="1"/>
  <c r="H1346" i="1"/>
  <c r="AH1346" i="1" s="1"/>
  <c r="G1346" i="1"/>
  <c r="AF1346" i="1" s="1"/>
  <c r="B1346" i="1"/>
  <c r="A1346" i="1" s="1"/>
  <c r="AL1345" i="1"/>
  <c r="AK1345" i="1"/>
  <c r="AI1345" i="1"/>
  <c r="AG1345" i="1"/>
  <c r="AE1345" i="1"/>
  <c r="AB1345" i="1"/>
  <c r="Y1345" i="1" s="1"/>
  <c r="P1345" i="1"/>
  <c r="I1345" i="1"/>
  <c r="H1345" i="1"/>
  <c r="AH1345" i="1" s="1"/>
  <c r="G1345" i="1"/>
  <c r="AF1345" i="1" s="1"/>
  <c r="B1345" i="1"/>
  <c r="C1345" i="1" s="1"/>
  <c r="AL1344" i="1"/>
  <c r="AK1344" i="1"/>
  <c r="AI1344" i="1"/>
  <c r="AG1344" i="1"/>
  <c r="AE1344" i="1"/>
  <c r="AB1344" i="1"/>
  <c r="Y1344" i="1" s="1"/>
  <c r="P1344" i="1"/>
  <c r="I1344" i="1"/>
  <c r="H1344" i="1"/>
  <c r="AH1344" i="1" s="1"/>
  <c r="G1344" i="1"/>
  <c r="AF1344" i="1" s="1"/>
  <c r="C1344" i="1"/>
  <c r="B1344" i="1"/>
  <c r="A1344" i="1" s="1"/>
  <c r="AL1343" i="1"/>
  <c r="AK1343" i="1"/>
  <c r="AI1343" i="1"/>
  <c r="AG1343" i="1"/>
  <c r="AE1343" i="1"/>
  <c r="AB1343" i="1"/>
  <c r="P1343" i="1"/>
  <c r="I1343" i="1"/>
  <c r="H1343" i="1"/>
  <c r="AH1343" i="1" s="1"/>
  <c r="G1343" i="1"/>
  <c r="AF1343" i="1" s="1"/>
  <c r="C1343" i="1"/>
  <c r="B1343" i="1"/>
  <c r="A1343" i="1"/>
  <c r="AL1342" i="1"/>
  <c r="AK1342" i="1"/>
  <c r="AI1342" i="1"/>
  <c r="AG1342" i="1"/>
  <c r="AE1342" i="1"/>
  <c r="AB1342" i="1"/>
  <c r="X1342" i="1" s="1"/>
  <c r="P1342" i="1"/>
  <c r="I1342" i="1"/>
  <c r="H1342" i="1"/>
  <c r="AH1342" i="1" s="1"/>
  <c r="G1342" i="1"/>
  <c r="AF1342" i="1" s="1"/>
  <c r="B1342" i="1"/>
  <c r="C1342" i="1" s="1"/>
  <c r="AL1341" i="1"/>
  <c r="AK1341" i="1"/>
  <c r="AI1341" i="1"/>
  <c r="AG1341" i="1"/>
  <c r="AE1341" i="1"/>
  <c r="AB1341" i="1"/>
  <c r="AA1341" i="1" s="1"/>
  <c r="P1341" i="1"/>
  <c r="I1341" i="1"/>
  <c r="H1341" i="1"/>
  <c r="AH1341" i="1" s="1"/>
  <c r="G1341" i="1"/>
  <c r="AF1341" i="1" s="1"/>
  <c r="B1341" i="1"/>
  <c r="AL1340" i="1"/>
  <c r="AK1340" i="1"/>
  <c r="AI1340" i="1"/>
  <c r="AG1340" i="1"/>
  <c r="AE1340" i="1"/>
  <c r="AB1340" i="1"/>
  <c r="Y1340" i="1" s="1"/>
  <c r="P1340" i="1"/>
  <c r="I1340" i="1"/>
  <c r="H1340" i="1"/>
  <c r="AH1340" i="1" s="1"/>
  <c r="G1340" i="1"/>
  <c r="AF1340" i="1" s="1"/>
  <c r="B1340" i="1"/>
  <c r="AL1339" i="1"/>
  <c r="AK1339" i="1"/>
  <c r="AI1339" i="1"/>
  <c r="AG1339" i="1"/>
  <c r="AE1339" i="1"/>
  <c r="AB1339" i="1"/>
  <c r="W1339" i="1" s="1"/>
  <c r="P1339" i="1"/>
  <c r="I1339" i="1"/>
  <c r="H1339" i="1"/>
  <c r="AH1339" i="1" s="1"/>
  <c r="G1339" i="1"/>
  <c r="AF1339" i="1" s="1"/>
  <c r="B1339" i="1"/>
  <c r="AL1338" i="1"/>
  <c r="AK1338" i="1"/>
  <c r="AI1338" i="1"/>
  <c r="AG1338" i="1"/>
  <c r="AE1338" i="1"/>
  <c r="AB1338" i="1"/>
  <c r="V1338" i="1" s="1"/>
  <c r="P1338" i="1"/>
  <c r="I1338" i="1"/>
  <c r="H1338" i="1"/>
  <c r="AH1338" i="1" s="1"/>
  <c r="G1338" i="1"/>
  <c r="AF1338" i="1" s="1"/>
  <c r="C1338" i="1"/>
  <c r="B1338" i="1"/>
  <c r="A1338" i="1"/>
  <c r="AL1337" i="1"/>
  <c r="AK1337" i="1"/>
  <c r="AI1337" i="1"/>
  <c r="AG1337" i="1"/>
  <c r="AE1337" i="1"/>
  <c r="AB1337" i="1"/>
  <c r="AA1337" i="1" s="1"/>
  <c r="P1337" i="1"/>
  <c r="I1337" i="1"/>
  <c r="H1337" i="1"/>
  <c r="AH1337" i="1" s="1"/>
  <c r="G1337" i="1"/>
  <c r="AF1337" i="1" s="1"/>
  <c r="C1337" i="1"/>
  <c r="B1337" i="1"/>
  <c r="A1337" i="1" s="1"/>
  <c r="AL1336" i="1"/>
  <c r="AK1336" i="1"/>
  <c r="AI1336" i="1"/>
  <c r="AG1336" i="1"/>
  <c r="AE1336" i="1"/>
  <c r="AB1336" i="1"/>
  <c r="Y1336" i="1" s="1"/>
  <c r="P1336" i="1"/>
  <c r="I1336" i="1"/>
  <c r="H1336" i="1"/>
  <c r="AH1336" i="1" s="1"/>
  <c r="G1336" i="1"/>
  <c r="AF1336" i="1" s="1"/>
  <c r="B1336" i="1"/>
  <c r="C1336" i="1" s="1"/>
  <c r="A1336" i="1"/>
  <c r="AL1335" i="1"/>
  <c r="AK1335" i="1"/>
  <c r="AI1335" i="1"/>
  <c r="AG1335" i="1"/>
  <c r="AE1335" i="1"/>
  <c r="AB1335" i="1"/>
  <c r="W1335" i="1" s="1"/>
  <c r="P1335" i="1"/>
  <c r="I1335" i="1"/>
  <c r="H1335" i="1"/>
  <c r="AH1335" i="1" s="1"/>
  <c r="G1335" i="1"/>
  <c r="AF1335" i="1" s="1"/>
  <c r="B1335" i="1"/>
  <c r="C1335" i="1" s="1"/>
  <c r="AL1334" i="1"/>
  <c r="AK1334" i="1"/>
  <c r="AI1334" i="1"/>
  <c r="AG1334" i="1"/>
  <c r="AE1334" i="1"/>
  <c r="AB1334" i="1"/>
  <c r="P1334" i="1"/>
  <c r="I1334" i="1"/>
  <c r="H1334" i="1"/>
  <c r="AH1334" i="1" s="1"/>
  <c r="G1334" i="1"/>
  <c r="AF1334" i="1" s="1"/>
  <c r="C1334" i="1"/>
  <c r="B1334" i="1"/>
  <c r="A1334" i="1" s="1"/>
  <c r="AL1333" i="1"/>
  <c r="AK1333" i="1"/>
  <c r="AI1333" i="1"/>
  <c r="AG1333" i="1"/>
  <c r="AE1333" i="1"/>
  <c r="AB1333" i="1"/>
  <c r="P1333" i="1"/>
  <c r="I1333" i="1"/>
  <c r="H1333" i="1"/>
  <c r="AH1333" i="1" s="1"/>
  <c r="G1333" i="1"/>
  <c r="AF1333" i="1" s="1"/>
  <c r="B1333" i="1"/>
  <c r="C1333" i="1" s="1"/>
  <c r="A1333" i="1"/>
  <c r="AL1332" i="1"/>
  <c r="AK1332" i="1"/>
  <c r="AI1332" i="1"/>
  <c r="AG1332" i="1"/>
  <c r="AE1332" i="1"/>
  <c r="AB1332" i="1"/>
  <c r="Y1332" i="1" s="1"/>
  <c r="P1332" i="1"/>
  <c r="I1332" i="1"/>
  <c r="H1332" i="1"/>
  <c r="AH1332" i="1" s="1"/>
  <c r="G1332" i="1"/>
  <c r="AF1332" i="1" s="1"/>
  <c r="B1332" i="1"/>
  <c r="C1332" i="1" s="1"/>
  <c r="AL1331" i="1"/>
  <c r="AK1331" i="1"/>
  <c r="AI1331" i="1"/>
  <c r="AG1331" i="1"/>
  <c r="AE1331" i="1"/>
  <c r="AB1331" i="1"/>
  <c r="W1331" i="1" s="1"/>
  <c r="P1331" i="1"/>
  <c r="I1331" i="1"/>
  <c r="H1331" i="1"/>
  <c r="AH1331" i="1" s="1"/>
  <c r="G1331" i="1"/>
  <c r="AF1331" i="1" s="1"/>
  <c r="B1331" i="1"/>
  <c r="AL1330" i="1"/>
  <c r="AK1330" i="1"/>
  <c r="AI1330" i="1"/>
  <c r="AG1330" i="1"/>
  <c r="AE1330" i="1"/>
  <c r="AB1330" i="1"/>
  <c r="V1330" i="1" s="1"/>
  <c r="P1330" i="1"/>
  <c r="I1330" i="1"/>
  <c r="H1330" i="1"/>
  <c r="AH1330" i="1" s="1"/>
  <c r="G1330" i="1"/>
  <c r="AF1330" i="1" s="1"/>
  <c r="B1330" i="1"/>
  <c r="AL1329" i="1"/>
  <c r="AK1329" i="1"/>
  <c r="AI1329" i="1"/>
  <c r="AG1329" i="1"/>
  <c r="AE1329" i="1"/>
  <c r="AB1329" i="1"/>
  <c r="AA1329" i="1" s="1"/>
  <c r="P1329" i="1"/>
  <c r="I1329" i="1"/>
  <c r="H1329" i="1"/>
  <c r="AH1329" i="1" s="1"/>
  <c r="G1329" i="1"/>
  <c r="AF1329" i="1" s="1"/>
  <c r="B1329" i="1"/>
  <c r="C1329" i="1" s="1"/>
  <c r="AL1328" i="1"/>
  <c r="AK1328" i="1"/>
  <c r="AI1328" i="1"/>
  <c r="AG1328" i="1"/>
  <c r="AE1328" i="1"/>
  <c r="AB1328" i="1"/>
  <c r="Y1328" i="1" s="1"/>
  <c r="P1328" i="1"/>
  <c r="I1328" i="1"/>
  <c r="H1328" i="1"/>
  <c r="AH1328" i="1" s="1"/>
  <c r="G1328" i="1"/>
  <c r="AF1328" i="1" s="1"/>
  <c r="B1328" i="1"/>
  <c r="AL1327" i="1"/>
  <c r="AK1327" i="1"/>
  <c r="AI1327" i="1"/>
  <c r="AG1327" i="1"/>
  <c r="AE1327" i="1"/>
  <c r="AB1327" i="1"/>
  <c r="W1327" i="1" s="1"/>
  <c r="P1327" i="1"/>
  <c r="I1327" i="1"/>
  <c r="H1327" i="1"/>
  <c r="AH1327" i="1" s="1"/>
  <c r="G1327" i="1"/>
  <c r="AF1327" i="1" s="1"/>
  <c r="C1327" i="1"/>
  <c r="B1327" i="1"/>
  <c r="A1327" i="1"/>
  <c r="AL1326" i="1"/>
  <c r="AK1326" i="1"/>
  <c r="AI1326" i="1"/>
  <c r="AG1326" i="1"/>
  <c r="AE1326" i="1"/>
  <c r="AB1326" i="1"/>
  <c r="Z1326" i="1" s="1"/>
  <c r="P1326" i="1"/>
  <c r="I1326" i="1"/>
  <c r="H1326" i="1"/>
  <c r="AH1326" i="1" s="1"/>
  <c r="G1326" i="1"/>
  <c r="AF1326" i="1" s="1"/>
  <c r="B1326" i="1"/>
  <c r="C1326" i="1" s="1"/>
  <c r="AL1325" i="1"/>
  <c r="AK1325" i="1"/>
  <c r="AI1325" i="1"/>
  <c r="AG1325" i="1"/>
  <c r="AE1325" i="1"/>
  <c r="AB1325" i="1"/>
  <c r="AA1325" i="1" s="1"/>
  <c r="P1325" i="1"/>
  <c r="I1325" i="1"/>
  <c r="H1325" i="1"/>
  <c r="AH1325" i="1" s="1"/>
  <c r="G1325" i="1"/>
  <c r="AF1325" i="1" s="1"/>
  <c r="B1325" i="1"/>
  <c r="A1325" i="1" s="1"/>
  <c r="AL1324" i="1"/>
  <c r="AK1324" i="1"/>
  <c r="AI1324" i="1"/>
  <c r="AG1324" i="1"/>
  <c r="AE1324" i="1"/>
  <c r="AB1324" i="1"/>
  <c r="AA1324" i="1" s="1"/>
  <c r="P1324" i="1"/>
  <c r="I1324" i="1"/>
  <c r="H1324" i="1"/>
  <c r="AH1324" i="1" s="1"/>
  <c r="G1324" i="1"/>
  <c r="AF1324" i="1" s="1"/>
  <c r="B1324" i="1"/>
  <c r="AL1323" i="1"/>
  <c r="AK1323" i="1"/>
  <c r="AI1323" i="1"/>
  <c r="AG1323" i="1"/>
  <c r="AE1323" i="1"/>
  <c r="AB1323" i="1"/>
  <c r="V1323" i="1" s="1"/>
  <c r="P1323" i="1"/>
  <c r="I1323" i="1"/>
  <c r="H1323" i="1"/>
  <c r="AH1323" i="1" s="1"/>
  <c r="G1323" i="1"/>
  <c r="AF1323" i="1" s="1"/>
  <c r="C1323" i="1"/>
  <c r="B1323" i="1"/>
  <c r="A1323" i="1" s="1"/>
  <c r="AL1322" i="1"/>
  <c r="AK1322" i="1"/>
  <c r="AI1322" i="1"/>
  <c r="AG1322" i="1"/>
  <c r="AE1322" i="1"/>
  <c r="AB1322" i="1"/>
  <c r="AA1322" i="1" s="1"/>
  <c r="P1322" i="1"/>
  <c r="I1322" i="1"/>
  <c r="H1322" i="1"/>
  <c r="AH1322" i="1" s="1"/>
  <c r="G1322" i="1"/>
  <c r="AF1322" i="1" s="1"/>
  <c r="C1322" i="1"/>
  <c r="B1322" i="1"/>
  <c r="A1322" i="1" s="1"/>
  <c r="AL1321" i="1"/>
  <c r="AK1321" i="1"/>
  <c r="AI1321" i="1"/>
  <c r="AG1321" i="1"/>
  <c r="AE1321" i="1"/>
  <c r="AB1321" i="1"/>
  <c r="Z1321" i="1" s="1"/>
  <c r="P1321" i="1"/>
  <c r="I1321" i="1"/>
  <c r="H1321" i="1"/>
  <c r="AH1321" i="1" s="1"/>
  <c r="G1321" i="1"/>
  <c r="AF1321" i="1" s="1"/>
  <c r="B1321" i="1"/>
  <c r="A1321" i="1" s="1"/>
  <c r="AL1320" i="1"/>
  <c r="AK1320" i="1"/>
  <c r="AI1320" i="1"/>
  <c r="AG1320" i="1"/>
  <c r="AE1320" i="1"/>
  <c r="AB1320" i="1"/>
  <c r="W1320" i="1" s="1"/>
  <c r="P1320" i="1"/>
  <c r="I1320" i="1"/>
  <c r="H1320" i="1"/>
  <c r="AH1320" i="1" s="1"/>
  <c r="G1320" i="1"/>
  <c r="AF1320" i="1" s="1"/>
  <c r="C1320" i="1"/>
  <c r="B1320" i="1"/>
  <c r="A1320" i="1"/>
  <c r="AL1319" i="1"/>
  <c r="AK1319" i="1"/>
  <c r="AI1319" i="1"/>
  <c r="AG1319" i="1"/>
  <c r="AE1319" i="1"/>
  <c r="AB1319" i="1"/>
  <c r="V1319" i="1" s="1"/>
  <c r="P1319" i="1"/>
  <c r="I1319" i="1"/>
  <c r="H1319" i="1"/>
  <c r="AH1319" i="1" s="1"/>
  <c r="G1319" i="1"/>
  <c r="AF1319" i="1" s="1"/>
  <c r="C1319" i="1"/>
  <c r="B1319" i="1"/>
  <c r="A1319" i="1" s="1"/>
  <c r="AL1318" i="1"/>
  <c r="AK1318" i="1"/>
  <c r="AI1318" i="1"/>
  <c r="AG1318" i="1"/>
  <c r="AE1318" i="1"/>
  <c r="AB1318" i="1"/>
  <c r="AA1318" i="1" s="1"/>
  <c r="P1318" i="1"/>
  <c r="I1318" i="1"/>
  <c r="H1318" i="1"/>
  <c r="AH1318" i="1" s="1"/>
  <c r="G1318" i="1"/>
  <c r="AF1318" i="1" s="1"/>
  <c r="C1318" i="1"/>
  <c r="B1318" i="1"/>
  <c r="A1318" i="1"/>
  <c r="AL1317" i="1"/>
  <c r="AK1317" i="1"/>
  <c r="AI1317" i="1"/>
  <c r="AG1317" i="1"/>
  <c r="AE1317" i="1"/>
  <c r="AB1317" i="1"/>
  <c r="Z1317" i="1" s="1"/>
  <c r="P1317" i="1"/>
  <c r="I1317" i="1"/>
  <c r="H1317" i="1"/>
  <c r="AH1317" i="1" s="1"/>
  <c r="G1317" i="1"/>
  <c r="AF1317" i="1" s="1"/>
  <c r="B1317" i="1"/>
  <c r="C1317" i="1" s="1"/>
  <c r="A1317" i="1"/>
  <c r="AL1316" i="1"/>
  <c r="AK1316" i="1"/>
  <c r="AI1316" i="1"/>
  <c r="AG1316" i="1"/>
  <c r="AE1316" i="1"/>
  <c r="AB1316" i="1"/>
  <c r="W1316" i="1" s="1"/>
  <c r="P1316" i="1"/>
  <c r="I1316" i="1"/>
  <c r="H1316" i="1"/>
  <c r="AH1316" i="1" s="1"/>
  <c r="G1316" i="1"/>
  <c r="AF1316" i="1" s="1"/>
  <c r="B1316" i="1"/>
  <c r="C1316" i="1" s="1"/>
  <c r="AL1315" i="1"/>
  <c r="AK1315" i="1"/>
  <c r="AI1315" i="1"/>
  <c r="AG1315" i="1"/>
  <c r="AE1315" i="1"/>
  <c r="AB1315" i="1"/>
  <c r="V1315" i="1" s="1"/>
  <c r="P1315" i="1"/>
  <c r="I1315" i="1"/>
  <c r="H1315" i="1"/>
  <c r="AH1315" i="1" s="1"/>
  <c r="G1315" i="1"/>
  <c r="AF1315" i="1" s="1"/>
  <c r="B1315" i="1"/>
  <c r="AL1314" i="1"/>
  <c r="AK1314" i="1"/>
  <c r="AI1314" i="1"/>
  <c r="AG1314" i="1"/>
  <c r="AE1314" i="1"/>
  <c r="AB1314" i="1"/>
  <c r="AA1314" i="1" s="1"/>
  <c r="P1314" i="1"/>
  <c r="I1314" i="1"/>
  <c r="H1314" i="1"/>
  <c r="AH1314" i="1" s="1"/>
  <c r="G1314" i="1"/>
  <c r="AF1314" i="1" s="1"/>
  <c r="C1314" i="1"/>
  <c r="B1314" i="1"/>
  <c r="A1314" i="1" s="1"/>
  <c r="AL1313" i="1"/>
  <c r="AK1313" i="1"/>
  <c r="AI1313" i="1"/>
  <c r="AG1313" i="1"/>
  <c r="AE1313" i="1"/>
  <c r="AB1313" i="1"/>
  <c r="Z1313" i="1" s="1"/>
  <c r="P1313" i="1"/>
  <c r="I1313" i="1"/>
  <c r="H1313" i="1"/>
  <c r="AH1313" i="1" s="1"/>
  <c r="G1313" i="1"/>
  <c r="AF1313" i="1" s="1"/>
  <c r="C1313" i="1"/>
  <c r="B1313" i="1"/>
  <c r="A1313" i="1"/>
  <c r="AL1312" i="1"/>
  <c r="AK1312" i="1"/>
  <c r="AI1312" i="1"/>
  <c r="AG1312" i="1"/>
  <c r="AE1312" i="1"/>
  <c r="AB1312" i="1"/>
  <c r="W1312" i="1" s="1"/>
  <c r="P1312" i="1"/>
  <c r="I1312" i="1"/>
  <c r="H1312" i="1"/>
  <c r="AH1312" i="1" s="1"/>
  <c r="G1312" i="1"/>
  <c r="AF1312" i="1" s="1"/>
  <c r="C1312" i="1"/>
  <c r="B1312" i="1"/>
  <c r="A1312" i="1"/>
  <c r="AL1311" i="1"/>
  <c r="AK1311" i="1"/>
  <c r="AI1311" i="1"/>
  <c r="AG1311" i="1"/>
  <c r="AE1311" i="1"/>
  <c r="AB1311" i="1"/>
  <c r="V1311" i="1" s="1"/>
  <c r="P1311" i="1"/>
  <c r="I1311" i="1"/>
  <c r="H1311" i="1"/>
  <c r="AH1311" i="1" s="1"/>
  <c r="G1311" i="1"/>
  <c r="AF1311" i="1" s="1"/>
  <c r="C1311" i="1"/>
  <c r="B1311" i="1"/>
  <c r="A1311" i="1"/>
  <c r="AL1310" i="1"/>
  <c r="AK1310" i="1"/>
  <c r="AI1310" i="1"/>
  <c r="AG1310" i="1"/>
  <c r="AE1310" i="1"/>
  <c r="AB1310" i="1"/>
  <c r="AA1310" i="1" s="1"/>
  <c r="P1310" i="1"/>
  <c r="I1310" i="1"/>
  <c r="H1310" i="1"/>
  <c r="AH1310" i="1" s="1"/>
  <c r="G1310" i="1"/>
  <c r="AF1310" i="1" s="1"/>
  <c r="B1310" i="1"/>
  <c r="C1310" i="1" s="1"/>
  <c r="AL1309" i="1"/>
  <c r="AK1309" i="1"/>
  <c r="AI1309" i="1"/>
  <c r="AG1309" i="1"/>
  <c r="AE1309" i="1"/>
  <c r="AB1309" i="1"/>
  <c r="Z1309" i="1" s="1"/>
  <c r="P1309" i="1"/>
  <c r="I1309" i="1"/>
  <c r="H1309" i="1"/>
  <c r="AH1309" i="1" s="1"/>
  <c r="G1309" i="1"/>
  <c r="AF1309" i="1" s="1"/>
  <c r="C1309" i="1"/>
  <c r="B1309" i="1"/>
  <c r="A1309" i="1" s="1"/>
  <c r="AL1308" i="1"/>
  <c r="AK1308" i="1"/>
  <c r="AI1308" i="1"/>
  <c r="AG1308" i="1"/>
  <c r="AE1308" i="1"/>
  <c r="AB1308" i="1"/>
  <c r="W1308" i="1" s="1"/>
  <c r="P1308" i="1"/>
  <c r="I1308" i="1"/>
  <c r="H1308" i="1"/>
  <c r="AH1308" i="1" s="1"/>
  <c r="G1308" i="1"/>
  <c r="AF1308" i="1" s="1"/>
  <c r="B1308" i="1"/>
  <c r="C1308" i="1" s="1"/>
  <c r="A1308" i="1"/>
  <c r="AL1307" i="1"/>
  <c r="AK1307" i="1"/>
  <c r="AI1307" i="1"/>
  <c r="AG1307" i="1"/>
  <c r="AE1307" i="1"/>
  <c r="AB1307" i="1"/>
  <c r="V1307" i="1" s="1"/>
  <c r="P1307" i="1"/>
  <c r="I1307" i="1"/>
  <c r="H1307" i="1"/>
  <c r="AH1307" i="1" s="1"/>
  <c r="G1307" i="1"/>
  <c r="AF1307" i="1" s="1"/>
  <c r="B1307" i="1"/>
  <c r="C1307" i="1" s="1"/>
  <c r="AL1306" i="1"/>
  <c r="AK1306" i="1"/>
  <c r="AI1306" i="1"/>
  <c r="AG1306" i="1"/>
  <c r="AE1306" i="1"/>
  <c r="AB1306" i="1"/>
  <c r="AA1306" i="1" s="1"/>
  <c r="P1306" i="1"/>
  <c r="I1306" i="1"/>
  <c r="H1306" i="1"/>
  <c r="AH1306" i="1" s="1"/>
  <c r="G1306" i="1"/>
  <c r="AF1306" i="1" s="1"/>
  <c r="C1306" i="1"/>
  <c r="B1306" i="1"/>
  <c r="A1306" i="1" s="1"/>
  <c r="AL1305" i="1"/>
  <c r="AK1305" i="1"/>
  <c r="AI1305" i="1"/>
  <c r="AG1305" i="1"/>
  <c r="AE1305" i="1"/>
  <c r="AB1305" i="1"/>
  <c r="Z1305" i="1" s="1"/>
  <c r="P1305" i="1"/>
  <c r="I1305" i="1"/>
  <c r="H1305" i="1"/>
  <c r="AH1305" i="1" s="1"/>
  <c r="G1305" i="1"/>
  <c r="AF1305" i="1" s="1"/>
  <c r="C1305" i="1"/>
  <c r="B1305" i="1"/>
  <c r="A1305" i="1"/>
  <c r="AL1304" i="1"/>
  <c r="AK1304" i="1"/>
  <c r="AI1304" i="1"/>
  <c r="AG1304" i="1"/>
  <c r="AE1304" i="1"/>
  <c r="AB1304" i="1"/>
  <c r="W1304" i="1" s="1"/>
  <c r="P1304" i="1"/>
  <c r="I1304" i="1"/>
  <c r="H1304" i="1"/>
  <c r="AH1304" i="1" s="1"/>
  <c r="G1304" i="1"/>
  <c r="AF1304" i="1" s="1"/>
  <c r="C1304" i="1"/>
  <c r="B1304" i="1"/>
  <c r="A1304" i="1"/>
  <c r="AL1303" i="1"/>
  <c r="AK1303" i="1"/>
  <c r="AI1303" i="1"/>
  <c r="AG1303" i="1"/>
  <c r="AE1303" i="1"/>
  <c r="AB1303" i="1"/>
  <c r="P1303" i="1"/>
  <c r="I1303" i="1"/>
  <c r="H1303" i="1"/>
  <c r="AH1303" i="1" s="1"/>
  <c r="G1303" i="1"/>
  <c r="AF1303" i="1" s="1"/>
  <c r="C1303" i="1"/>
  <c r="B1303" i="1"/>
  <c r="A1303" i="1"/>
  <c r="AL1302" i="1"/>
  <c r="AK1302" i="1"/>
  <c r="AI1302" i="1"/>
  <c r="AG1302" i="1"/>
  <c r="AE1302" i="1"/>
  <c r="AB1302" i="1"/>
  <c r="AA1302" i="1" s="1"/>
  <c r="P1302" i="1"/>
  <c r="I1302" i="1"/>
  <c r="H1302" i="1"/>
  <c r="AH1302" i="1" s="1"/>
  <c r="G1302" i="1"/>
  <c r="AF1302" i="1" s="1"/>
  <c r="B1302" i="1"/>
  <c r="C1302" i="1" s="1"/>
  <c r="AL1301" i="1"/>
  <c r="AK1301" i="1"/>
  <c r="AI1301" i="1"/>
  <c r="AG1301" i="1"/>
  <c r="AE1301" i="1"/>
  <c r="AB1301" i="1"/>
  <c r="Z1301" i="1" s="1"/>
  <c r="P1301" i="1"/>
  <c r="I1301" i="1"/>
  <c r="H1301" i="1"/>
  <c r="AH1301" i="1" s="1"/>
  <c r="G1301" i="1"/>
  <c r="AF1301" i="1" s="1"/>
  <c r="C1301" i="1"/>
  <c r="B1301" i="1"/>
  <c r="A1301" i="1" s="1"/>
  <c r="AL1300" i="1"/>
  <c r="AK1300" i="1"/>
  <c r="AI1300" i="1"/>
  <c r="AG1300" i="1"/>
  <c r="AE1300" i="1"/>
  <c r="AB1300" i="1"/>
  <c r="Z1300" i="1" s="1"/>
  <c r="P1300" i="1"/>
  <c r="I1300" i="1"/>
  <c r="H1300" i="1"/>
  <c r="AH1300" i="1" s="1"/>
  <c r="G1300" i="1"/>
  <c r="AF1300" i="1" s="1"/>
  <c r="B1300" i="1"/>
  <c r="C1300" i="1" s="1"/>
  <c r="A1300" i="1"/>
  <c r="AL1299" i="1"/>
  <c r="AK1299" i="1"/>
  <c r="AI1299" i="1"/>
  <c r="AG1299" i="1"/>
  <c r="AE1299" i="1"/>
  <c r="AB1299" i="1"/>
  <c r="P1299" i="1"/>
  <c r="I1299" i="1"/>
  <c r="H1299" i="1"/>
  <c r="AH1299" i="1" s="1"/>
  <c r="G1299" i="1"/>
  <c r="AF1299" i="1" s="1"/>
  <c r="B1299" i="1"/>
  <c r="C1299" i="1" s="1"/>
  <c r="AL1298" i="1"/>
  <c r="AK1298" i="1"/>
  <c r="AI1298" i="1"/>
  <c r="AG1298" i="1"/>
  <c r="AE1298" i="1"/>
  <c r="AB1298" i="1"/>
  <c r="P1298" i="1"/>
  <c r="I1298" i="1"/>
  <c r="H1298" i="1"/>
  <c r="AH1298" i="1" s="1"/>
  <c r="G1298" i="1"/>
  <c r="AF1298" i="1" s="1"/>
  <c r="C1298" i="1"/>
  <c r="B1298" i="1"/>
  <c r="A1298" i="1" s="1"/>
  <c r="AL1297" i="1"/>
  <c r="AK1297" i="1"/>
  <c r="AI1297" i="1"/>
  <c r="AG1297" i="1"/>
  <c r="AE1297" i="1"/>
  <c r="AB1297" i="1"/>
  <c r="Z1297" i="1" s="1"/>
  <c r="P1297" i="1"/>
  <c r="I1297" i="1"/>
  <c r="H1297" i="1"/>
  <c r="AH1297" i="1" s="1"/>
  <c r="G1297" i="1"/>
  <c r="AF1297" i="1" s="1"/>
  <c r="C1297" i="1"/>
  <c r="B1297" i="1"/>
  <c r="A1297" i="1"/>
  <c r="AL1296" i="1"/>
  <c r="AK1296" i="1"/>
  <c r="AI1296" i="1"/>
  <c r="AG1296" i="1"/>
  <c r="AE1296" i="1"/>
  <c r="AB1296" i="1"/>
  <c r="W1296" i="1" s="1"/>
  <c r="P1296" i="1"/>
  <c r="I1296" i="1"/>
  <c r="H1296" i="1"/>
  <c r="AH1296" i="1" s="1"/>
  <c r="G1296" i="1"/>
  <c r="AF1296" i="1" s="1"/>
  <c r="C1296" i="1"/>
  <c r="B1296" i="1"/>
  <c r="A1296" i="1"/>
  <c r="AL1295" i="1"/>
  <c r="AK1295" i="1"/>
  <c r="AI1295" i="1"/>
  <c r="AG1295" i="1"/>
  <c r="AE1295" i="1"/>
  <c r="AB1295" i="1"/>
  <c r="J1295" i="1" s="1"/>
  <c r="P1295" i="1"/>
  <c r="I1295" i="1"/>
  <c r="H1295" i="1"/>
  <c r="AH1295" i="1" s="1"/>
  <c r="G1295" i="1"/>
  <c r="AF1295" i="1" s="1"/>
  <c r="C1295" i="1"/>
  <c r="B1295" i="1"/>
  <c r="A1295" i="1"/>
  <c r="AL1294" i="1"/>
  <c r="AK1294" i="1"/>
  <c r="AI1294" i="1"/>
  <c r="AG1294" i="1"/>
  <c r="AE1294" i="1"/>
  <c r="AB1294" i="1"/>
  <c r="P1294" i="1"/>
  <c r="I1294" i="1"/>
  <c r="H1294" i="1"/>
  <c r="AH1294" i="1" s="1"/>
  <c r="G1294" i="1"/>
  <c r="AF1294" i="1" s="1"/>
  <c r="B1294" i="1"/>
  <c r="C1294" i="1" s="1"/>
  <c r="AL1293" i="1"/>
  <c r="AK1293" i="1"/>
  <c r="AI1293" i="1"/>
  <c r="AG1293" i="1"/>
  <c r="AE1293" i="1"/>
  <c r="AB1293" i="1"/>
  <c r="P1293" i="1"/>
  <c r="I1293" i="1"/>
  <c r="H1293" i="1"/>
  <c r="AH1293" i="1" s="1"/>
  <c r="G1293" i="1"/>
  <c r="AF1293" i="1" s="1"/>
  <c r="C1293" i="1"/>
  <c r="B1293" i="1"/>
  <c r="A1293" i="1" s="1"/>
  <c r="AL1292" i="1"/>
  <c r="AK1292" i="1"/>
  <c r="AI1292" i="1"/>
  <c r="AG1292" i="1"/>
  <c r="AE1292" i="1"/>
  <c r="AB1292" i="1"/>
  <c r="W1292" i="1" s="1"/>
  <c r="P1292" i="1"/>
  <c r="I1292" i="1"/>
  <c r="H1292" i="1"/>
  <c r="AH1292" i="1" s="1"/>
  <c r="G1292" i="1"/>
  <c r="AF1292" i="1" s="1"/>
  <c r="B1292" i="1"/>
  <c r="C1292" i="1" s="1"/>
  <c r="A1292" i="1"/>
  <c r="AL1291" i="1"/>
  <c r="AK1291" i="1"/>
  <c r="AI1291" i="1"/>
  <c r="AG1291" i="1"/>
  <c r="AE1291" i="1"/>
  <c r="AB1291" i="1"/>
  <c r="X1291" i="1" s="1"/>
  <c r="P1291" i="1"/>
  <c r="I1291" i="1"/>
  <c r="H1291" i="1"/>
  <c r="AH1291" i="1" s="1"/>
  <c r="G1291" i="1"/>
  <c r="AF1291" i="1" s="1"/>
  <c r="C1291" i="1"/>
  <c r="B1291" i="1"/>
  <c r="A1291" i="1"/>
  <c r="AL1290" i="1"/>
  <c r="AK1290" i="1"/>
  <c r="AI1290" i="1"/>
  <c r="AG1290" i="1"/>
  <c r="AE1290" i="1"/>
  <c r="AB1290" i="1"/>
  <c r="AA1290" i="1" s="1"/>
  <c r="P1290" i="1"/>
  <c r="I1290" i="1"/>
  <c r="H1290" i="1"/>
  <c r="AH1290" i="1" s="1"/>
  <c r="G1290" i="1"/>
  <c r="AF1290" i="1" s="1"/>
  <c r="B1290" i="1"/>
  <c r="C1290" i="1" s="1"/>
  <c r="AL1289" i="1"/>
  <c r="AK1289" i="1"/>
  <c r="AI1289" i="1"/>
  <c r="AG1289" i="1"/>
  <c r="AE1289" i="1"/>
  <c r="AB1289" i="1"/>
  <c r="X1289" i="1" s="1"/>
  <c r="P1289" i="1"/>
  <c r="I1289" i="1"/>
  <c r="H1289" i="1"/>
  <c r="AH1289" i="1" s="1"/>
  <c r="G1289" i="1"/>
  <c r="AF1289" i="1" s="1"/>
  <c r="B1289" i="1"/>
  <c r="AL1288" i="1"/>
  <c r="AK1288" i="1"/>
  <c r="AI1288" i="1"/>
  <c r="AG1288" i="1"/>
  <c r="AE1288" i="1"/>
  <c r="AB1288" i="1"/>
  <c r="W1288" i="1" s="1"/>
  <c r="P1288" i="1"/>
  <c r="I1288" i="1"/>
  <c r="H1288" i="1"/>
  <c r="AH1288" i="1" s="1"/>
  <c r="G1288" i="1"/>
  <c r="AF1288" i="1" s="1"/>
  <c r="C1288" i="1"/>
  <c r="B1288" i="1"/>
  <c r="A1288" i="1" s="1"/>
  <c r="AL1287" i="1"/>
  <c r="AK1287" i="1"/>
  <c r="AI1287" i="1"/>
  <c r="AG1287" i="1"/>
  <c r="AE1287" i="1"/>
  <c r="AB1287" i="1"/>
  <c r="J1287" i="1" s="1"/>
  <c r="P1287" i="1"/>
  <c r="I1287" i="1"/>
  <c r="H1287" i="1"/>
  <c r="AH1287" i="1" s="1"/>
  <c r="G1287" i="1"/>
  <c r="AF1287" i="1" s="1"/>
  <c r="C1287" i="1"/>
  <c r="B1287" i="1"/>
  <c r="A1287" i="1"/>
  <c r="AL1286" i="1"/>
  <c r="AK1286" i="1"/>
  <c r="AI1286" i="1"/>
  <c r="AG1286" i="1"/>
  <c r="AE1286" i="1"/>
  <c r="AB1286" i="1"/>
  <c r="AA1286" i="1" s="1"/>
  <c r="P1286" i="1"/>
  <c r="I1286" i="1"/>
  <c r="H1286" i="1"/>
  <c r="AH1286" i="1" s="1"/>
  <c r="G1286" i="1"/>
  <c r="AF1286" i="1" s="1"/>
  <c r="B1286" i="1"/>
  <c r="AL1285" i="1"/>
  <c r="AK1285" i="1"/>
  <c r="AI1285" i="1"/>
  <c r="AG1285" i="1"/>
  <c r="AE1285" i="1"/>
  <c r="AB1285" i="1"/>
  <c r="X1285" i="1" s="1"/>
  <c r="P1285" i="1"/>
  <c r="I1285" i="1"/>
  <c r="H1285" i="1"/>
  <c r="AH1285" i="1" s="1"/>
  <c r="G1285" i="1"/>
  <c r="AF1285" i="1" s="1"/>
  <c r="C1285" i="1"/>
  <c r="B1285" i="1"/>
  <c r="A1285" i="1"/>
  <c r="AL1284" i="1"/>
  <c r="AK1284" i="1"/>
  <c r="AI1284" i="1"/>
  <c r="AG1284" i="1"/>
  <c r="AE1284" i="1"/>
  <c r="AB1284" i="1"/>
  <c r="W1284" i="1" s="1"/>
  <c r="P1284" i="1"/>
  <c r="I1284" i="1"/>
  <c r="H1284" i="1"/>
  <c r="AH1284" i="1" s="1"/>
  <c r="G1284" i="1"/>
  <c r="AF1284" i="1" s="1"/>
  <c r="C1284" i="1"/>
  <c r="B1284" i="1"/>
  <c r="A1284" i="1"/>
  <c r="AL1283" i="1"/>
  <c r="AK1283" i="1"/>
  <c r="AI1283" i="1"/>
  <c r="AG1283" i="1"/>
  <c r="AE1283" i="1"/>
  <c r="AB1283" i="1"/>
  <c r="P1283" i="1"/>
  <c r="I1283" i="1"/>
  <c r="H1283" i="1"/>
  <c r="AH1283" i="1" s="1"/>
  <c r="G1283" i="1"/>
  <c r="AF1283" i="1" s="1"/>
  <c r="C1283" i="1"/>
  <c r="B1283" i="1"/>
  <c r="A1283" i="1"/>
  <c r="AL1282" i="1"/>
  <c r="AK1282" i="1"/>
  <c r="AI1282" i="1"/>
  <c r="AG1282" i="1"/>
  <c r="AE1282" i="1"/>
  <c r="AB1282" i="1"/>
  <c r="AA1282" i="1" s="1"/>
  <c r="P1282" i="1"/>
  <c r="I1282" i="1"/>
  <c r="H1282" i="1"/>
  <c r="AH1282" i="1" s="1"/>
  <c r="G1282" i="1"/>
  <c r="AF1282" i="1" s="1"/>
  <c r="B1282" i="1"/>
  <c r="C1282" i="1" s="1"/>
  <c r="AL1281" i="1"/>
  <c r="AK1281" i="1"/>
  <c r="AI1281" i="1"/>
  <c r="AG1281" i="1"/>
  <c r="AE1281" i="1"/>
  <c r="AB1281" i="1"/>
  <c r="X1281" i="1" s="1"/>
  <c r="P1281" i="1"/>
  <c r="I1281" i="1"/>
  <c r="H1281" i="1"/>
  <c r="AH1281" i="1" s="1"/>
  <c r="G1281" i="1"/>
  <c r="AF1281" i="1" s="1"/>
  <c r="C1281" i="1"/>
  <c r="B1281" i="1"/>
  <c r="A1281" i="1"/>
  <c r="AL1280" i="1"/>
  <c r="AK1280" i="1"/>
  <c r="AI1280" i="1"/>
  <c r="AG1280" i="1"/>
  <c r="AE1280" i="1"/>
  <c r="AB1280" i="1"/>
  <c r="W1280" i="1" s="1"/>
  <c r="P1280" i="1"/>
  <c r="I1280" i="1"/>
  <c r="H1280" i="1"/>
  <c r="AH1280" i="1" s="1"/>
  <c r="G1280" i="1"/>
  <c r="AF1280" i="1" s="1"/>
  <c r="C1280" i="1"/>
  <c r="B1280" i="1"/>
  <c r="A1280" i="1" s="1"/>
  <c r="AL1279" i="1"/>
  <c r="AK1279" i="1"/>
  <c r="AI1279" i="1"/>
  <c r="AG1279" i="1"/>
  <c r="AE1279" i="1"/>
  <c r="AB1279" i="1"/>
  <c r="J1279" i="1" s="1"/>
  <c r="P1279" i="1"/>
  <c r="I1279" i="1"/>
  <c r="H1279" i="1"/>
  <c r="AH1279" i="1" s="1"/>
  <c r="G1279" i="1"/>
  <c r="AF1279" i="1" s="1"/>
  <c r="C1279" i="1"/>
  <c r="B1279" i="1"/>
  <c r="A1279" i="1" s="1"/>
  <c r="AL1278" i="1"/>
  <c r="AK1278" i="1"/>
  <c r="AI1278" i="1"/>
  <c r="AG1278" i="1"/>
  <c r="AE1278" i="1"/>
  <c r="AB1278" i="1"/>
  <c r="AA1278" i="1" s="1"/>
  <c r="P1278" i="1"/>
  <c r="I1278" i="1"/>
  <c r="H1278" i="1"/>
  <c r="AH1278" i="1" s="1"/>
  <c r="G1278" i="1"/>
  <c r="AF1278" i="1" s="1"/>
  <c r="C1278" i="1"/>
  <c r="B1278" i="1"/>
  <c r="A1278" i="1"/>
  <c r="AL1277" i="1"/>
  <c r="AK1277" i="1"/>
  <c r="AI1277" i="1"/>
  <c r="AG1277" i="1"/>
  <c r="AE1277" i="1"/>
  <c r="AB1277" i="1"/>
  <c r="P1277" i="1"/>
  <c r="I1277" i="1"/>
  <c r="H1277" i="1"/>
  <c r="AH1277" i="1" s="1"/>
  <c r="G1277" i="1"/>
  <c r="AF1277" i="1" s="1"/>
  <c r="C1277" i="1"/>
  <c r="B1277" i="1"/>
  <c r="A1277" i="1"/>
  <c r="AL1276" i="1"/>
  <c r="AK1276" i="1"/>
  <c r="AI1276" i="1"/>
  <c r="AG1276" i="1"/>
  <c r="AE1276" i="1"/>
  <c r="AB1276" i="1"/>
  <c r="P1276" i="1"/>
  <c r="I1276" i="1"/>
  <c r="H1276" i="1"/>
  <c r="AH1276" i="1" s="1"/>
  <c r="G1276" i="1"/>
  <c r="AF1276" i="1" s="1"/>
  <c r="C1276" i="1"/>
  <c r="B1276" i="1"/>
  <c r="A1276" i="1"/>
  <c r="AL1275" i="1"/>
  <c r="AK1275" i="1"/>
  <c r="AI1275" i="1"/>
  <c r="AG1275" i="1"/>
  <c r="AE1275" i="1"/>
  <c r="AB1275" i="1"/>
  <c r="P1275" i="1"/>
  <c r="I1275" i="1"/>
  <c r="H1275" i="1"/>
  <c r="AH1275" i="1" s="1"/>
  <c r="G1275" i="1"/>
  <c r="AF1275" i="1" s="1"/>
  <c r="C1275" i="1"/>
  <c r="B1275" i="1"/>
  <c r="A1275" i="1"/>
  <c r="AL1274" i="1"/>
  <c r="AK1274" i="1"/>
  <c r="AI1274" i="1"/>
  <c r="AG1274" i="1"/>
  <c r="AE1274" i="1"/>
  <c r="AB1274" i="1"/>
  <c r="Z1274" i="1" s="1"/>
  <c r="P1274" i="1"/>
  <c r="I1274" i="1"/>
  <c r="H1274" i="1"/>
  <c r="AH1274" i="1" s="1"/>
  <c r="G1274" i="1"/>
  <c r="AF1274" i="1" s="1"/>
  <c r="B1274" i="1"/>
  <c r="A1274" i="1" s="1"/>
  <c r="AL1273" i="1"/>
  <c r="AK1273" i="1"/>
  <c r="AI1273" i="1"/>
  <c r="AG1273" i="1"/>
  <c r="AE1273" i="1"/>
  <c r="AB1273" i="1"/>
  <c r="Z1273" i="1" s="1"/>
  <c r="P1273" i="1"/>
  <c r="I1273" i="1"/>
  <c r="H1273" i="1"/>
  <c r="AH1273" i="1" s="1"/>
  <c r="G1273" i="1"/>
  <c r="AF1273" i="1" s="1"/>
  <c r="C1273" i="1"/>
  <c r="B1273" i="1"/>
  <c r="A1273" i="1"/>
  <c r="AL1272" i="1"/>
  <c r="AK1272" i="1"/>
  <c r="AI1272" i="1"/>
  <c r="AG1272" i="1"/>
  <c r="AE1272" i="1"/>
  <c r="AB1272" i="1"/>
  <c r="J1272" i="1" s="1"/>
  <c r="P1272" i="1"/>
  <c r="I1272" i="1"/>
  <c r="H1272" i="1"/>
  <c r="AH1272" i="1" s="1"/>
  <c r="G1272" i="1"/>
  <c r="AF1272" i="1" s="1"/>
  <c r="C1272" i="1"/>
  <c r="B1272" i="1"/>
  <c r="A1272" i="1"/>
  <c r="AL1271" i="1"/>
  <c r="AK1271" i="1"/>
  <c r="AI1271" i="1"/>
  <c r="AG1271" i="1"/>
  <c r="AE1271" i="1"/>
  <c r="AB1271" i="1"/>
  <c r="P1271" i="1"/>
  <c r="I1271" i="1"/>
  <c r="H1271" i="1"/>
  <c r="AH1271" i="1" s="1"/>
  <c r="G1271" i="1"/>
  <c r="AF1271" i="1" s="1"/>
  <c r="B1271" i="1"/>
  <c r="AL1270" i="1"/>
  <c r="AK1270" i="1"/>
  <c r="AI1270" i="1"/>
  <c r="AG1270" i="1"/>
  <c r="AE1270" i="1"/>
  <c r="AB1270" i="1"/>
  <c r="Z1270" i="1" s="1"/>
  <c r="P1270" i="1"/>
  <c r="I1270" i="1"/>
  <c r="H1270" i="1"/>
  <c r="AH1270" i="1" s="1"/>
  <c r="G1270" i="1"/>
  <c r="AF1270" i="1" s="1"/>
  <c r="C1270" i="1"/>
  <c r="B1270" i="1"/>
  <c r="A1270" i="1"/>
  <c r="AL1269" i="1"/>
  <c r="AK1269" i="1"/>
  <c r="AI1269" i="1"/>
  <c r="AG1269" i="1"/>
  <c r="AE1269" i="1"/>
  <c r="AB1269" i="1"/>
  <c r="Z1269" i="1" s="1"/>
  <c r="P1269" i="1"/>
  <c r="I1269" i="1"/>
  <c r="H1269" i="1"/>
  <c r="AH1269" i="1" s="1"/>
  <c r="G1269" i="1"/>
  <c r="AF1269" i="1" s="1"/>
  <c r="B1269" i="1"/>
  <c r="C1269" i="1" s="1"/>
  <c r="A1269" i="1"/>
  <c r="AL1268" i="1"/>
  <c r="AK1268" i="1"/>
  <c r="AI1268" i="1"/>
  <c r="AG1268" i="1"/>
  <c r="AE1268" i="1"/>
  <c r="AB1268" i="1"/>
  <c r="P1268" i="1"/>
  <c r="I1268" i="1"/>
  <c r="H1268" i="1"/>
  <c r="AH1268" i="1" s="1"/>
  <c r="G1268" i="1"/>
  <c r="AF1268" i="1" s="1"/>
  <c r="C1268" i="1"/>
  <c r="B1268" i="1"/>
  <c r="A1268" i="1"/>
  <c r="AL1267" i="1"/>
  <c r="AK1267" i="1"/>
  <c r="AI1267" i="1"/>
  <c r="AG1267" i="1"/>
  <c r="AE1267" i="1"/>
  <c r="AB1267" i="1"/>
  <c r="P1267" i="1"/>
  <c r="I1267" i="1"/>
  <c r="H1267" i="1"/>
  <c r="AH1267" i="1" s="1"/>
  <c r="G1267" i="1"/>
  <c r="AF1267" i="1" s="1"/>
  <c r="B1267" i="1"/>
  <c r="C1267" i="1" s="1"/>
  <c r="A1267" i="1"/>
  <c r="AL1266" i="1"/>
  <c r="AK1266" i="1"/>
  <c r="AI1266" i="1"/>
  <c r="AG1266" i="1"/>
  <c r="AE1266" i="1"/>
  <c r="AB1266" i="1"/>
  <c r="Z1266" i="1" s="1"/>
  <c r="P1266" i="1"/>
  <c r="I1266" i="1"/>
  <c r="H1266" i="1"/>
  <c r="AH1266" i="1" s="1"/>
  <c r="G1266" i="1"/>
  <c r="AF1266" i="1" s="1"/>
  <c r="C1266" i="1"/>
  <c r="B1266" i="1"/>
  <c r="A1266" i="1"/>
  <c r="AL1265" i="1"/>
  <c r="AK1265" i="1"/>
  <c r="AI1265" i="1"/>
  <c r="AG1265" i="1"/>
  <c r="AE1265" i="1"/>
  <c r="AB1265" i="1"/>
  <c r="Z1265" i="1" s="1"/>
  <c r="P1265" i="1"/>
  <c r="I1265" i="1"/>
  <c r="H1265" i="1"/>
  <c r="AH1265" i="1" s="1"/>
  <c r="G1265" i="1"/>
  <c r="AF1265" i="1" s="1"/>
  <c r="C1265" i="1"/>
  <c r="B1265" i="1"/>
  <c r="A1265" i="1"/>
  <c r="AL1264" i="1"/>
  <c r="AK1264" i="1"/>
  <c r="AI1264" i="1"/>
  <c r="AG1264" i="1"/>
  <c r="AE1264" i="1"/>
  <c r="AB1264" i="1"/>
  <c r="Z1264" i="1" s="1"/>
  <c r="P1264" i="1"/>
  <c r="I1264" i="1"/>
  <c r="H1264" i="1"/>
  <c r="AH1264" i="1" s="1"/>
  <c r="G1264" i="1"/>
  <c r="AF1264" i="1" s="1"/>
  <c r="B1264" i="1"/>
  <c r="C1264" i="1" s="1"/>
  <c r="A1264" i="1"/>
  <c r="AL1263" i="1"/>
  <c r="AK1263" i="1"/>
  <c r="AI1263" i="1"/>
  <c r="AG1263" i="1"/>
  <c r="AE1263" i="1"/>
  <c r="AB1263" i="1"/>
  <c r="Z1263" i="1" s="1"/>
  <c r="P1263" i="1"/>
  <c r="I1263" i="1"/>
  <c r="H1263" i="1"/>
  <c r="AH1263" i="1" s="1"/>
  <c r="G1263" i="1"/>
  <c r="AF1263" i="1" s="1"/>
  <c r="B1263" i="1"/>
  <c r="C1263" i="1" s="1"/>
  <c r="AL1262" i="1"/>
  <c r="AK1262" i="1"/>
  <c r="AI1262" i="1"/>
  <c r="AG1262" i="1"/>
  <c r="AE1262" i="1"/>
  <c r="AB1262" i="1"/>
  <c r="Z1262" i="1" s="1"/>
  <c r="P1262" i="1"/>
  <c r="I1262" i="1"/>
  <c r="H1262" i="1"/>
  <c r="AH1262" i="1" s="1"/>
  <c r="G1262" i="1"/>
  <c r="AF1262" i="1" s="1"/>
  <c r="B1262" i="1"/>
  <c r="C1262" i="1" s="1"/>
  <c r="A1262" i="1"/>
  <c r="AL1261" i="1"/>
  <c r="AK1261" i="1"/>
  <c r="AI1261" i="1"/>
  <c r="AG1261" i="1"/>
  <c r="AE1261" i="1"/>
  <c r="AB1261" i="1"/>
  <c r="Z1261" i="1" s="1"/>
  <c r="P1261" i="1"/>
  <c r="I1261" i="1"/>
  <c r="H1261" i="1"/>
  <c r="AH1261" i="1" s="1"/>
  <c r="G1261" i="1"/>
  <c r="AF1261" i="1" s="1"/>
  <c r="B1261" i="1"/>
  <c r="C1261" i="1" s="1"/>
  <c r="AL1260" i="1"/>
  <c r="AK1260" i="1"/>
  <c r="AI1260" i="1"/>
  <c r="AG1260" i="1"/>
  <c r="AE1260" i="1"/>
  <c r="AB1260" i="1"/>
  <c r="J1260" i="1" s="1"/>
  <c r="P1260" i="1"/>
  <c r="I1260" i="1"/>
  <c r="H1260" i="1"/>
  <c r="AH1260" i="1" s="1"/>
  <c r="G1260" i="1"/>
  <c r="AF1260" i="1" s="1"/>
  <c r="B1260" i="1"/>
  <c r="C1260" i="1" s="1"/>
  <c r="A1260" i="1"/>
  <c r="AL1259" i="1"/>
  <c r="AK1259" i="1"/>
  <c r="AI1259" i="1"/>
  <c r="AG1259" i="1"/>
  <c r="AE1259" i="1"/>
  <c r="AB1259" i="1"/>
  <c r="P1259" i="1"/>
  <c r="I1259" i="1"/>
  <c r="H1259" i="1"/>
  <c r="AH1259" i="1" s="1"/>
  <c r="G1259" i="1"/>
  <c r="AF1259" i="1" s="1"/>
  <c r="B1259" i="1"/>
  <c r="C1259" i="1" s="1"/>
  <c r="AL1258" i="1"/>
  <c r="AK1258" i="1"/>
  <c r="AI1258" i="1"/>
  <c r="AG1258" i="1"/>
  <c r="AE1258" i="1"/>
  <c r="AB1258" i="1"/>
  <c r="Z1258" i="1" s="1"/>
  <c r="P1258" i="1"/>
  <c r="I1258" i="1"/>
  <c r="H1258" i="1"/>
  <c r="AH1258" i="1" s="1"/>
  <c r="G1258" i="1"/>
  <c r="AF1258" i="1" s="1"/>
  <c r="B1258" i="1"/>
  <c r="C1258" i="1" s="1"/>
  <c r="AL1257" i="1"/>
  <c r="AK1257" i="1"/>
  <c r="AI1257" i="1"/>
  <c r="AG1257" i="1"/>
  <c r="AE1257" i="1"/>
  <c r="AB1257" i="1"/>
  <c r="P1257" i="1"/>
  <c r="I1257" i="1"/>
  <c r="H1257" i="1"/>
  <c r="AH1257" i="1" s="1"/>
  <c r="G1257" i="1"/>
  <c r="AF1257" i="1" s="1"/>
  <c r="B1257" i="1"/>
  <c r="C1257" i="1" s="1"/>
  <c r="AL1256" i="1"/>
  <c r="AK1256" i="1"/>
  <c r="AI1256" i="1"/>
  <c r="AG1256" i="1"/>
  <c r="AE1256" i="1"/>
  <c r="AB1256" i="1"/>
  <c r="V1256" i="1" s="1"/>
  <c r="P1256" i="1"/>
  <c r="I1256" i="1"/>
  <c r="H1256" i="1"/>
  <c r="AH1256" i="1" s="1"/>
  <c r="G1256" i="1"/>
  <c r="AF1256" i="1" s="1"/>
  <c r="C1256" i="1"/>
  <c r="B1256" i="1"/>
  <c r="A1256" i="1"/>
  <c r="AL1255" i="1"/>
  <c r="AK1255" i="1"/>
  <c r="AI1255" i="1"/>
  <c r="AG1255" i="1"/>
  <c r="AE1255" i="1"/>
  <c r="AB1255" i="1"/>
  <c r="Z1255" i="1" s="1"/>
  <c r="P1255" i="1"/>
  <c r="I1255" i="1"/>
  <c r="H1255" i="1"/>
  <c r="AH1255" i="1" s="1"/>
  <c r="G1255" i="1"/>
  <c r="AF1255" i="1" s="1"/>
  <c r="B1255" i="1"/>
  <c r="C1255" i="1" s="1"/>
  <c r="A1255" i="1"/>
  <c r="AL1254" i="1"/>
  <c r="AK1254" i="1"/>
  <c r="AI1254" i="1"/>
  <c r="AG1254" i="1"/>
  <c r="AE1254" i="1"/>
  <c r="AB1254" i="1"/>
  <c r="Z1254" i="1" s="1"/>
  <c r="P1254" i="1"/>
  <c r="I1254" i="1"/>
  <c r="H1254" i="1"/>
  <c r="AH1254" i="1" s="1"/>
  <c r="G1254" i="1"/>
  <c r="AF1254" i="1" s="1"/>
  <c r="C1254" i="1"/>
  <c r="B1254" i="1"/>
  <c r="A1254" i="1"/>
  <c r="AL1253" i="1"/>
  <c r="AK1253" i="1"/>
  <c r="AI1253" i="1"/>
  <c r="AG1253" i="1"/>
  <c r="AE1253" i="1"/>
  <c r="AB1253" i="1"/>
  <c r="Z1253" i="1" s="1"/>
  <c r="P1253" i="1"/>
  <c r="I1253" i="1"/>
  <c r="H1253" i="1"/>
  <c r="AH1253" i="1" s="1"/>
  <c r="G1253" i="1"/>
  <c r="AF1253" i="1" s="1"/>
  <c r="B1253" i="1"/>
  <c r="C1253" i="1" s="1"/>
  <c r="AL1252" i="1"/>
  <c r="AK1252" i="1"/>
  <c r="AI1252" i="1"/>
  <c r="AG1252" i="1"/>
  <c r="AE1252" i="1"/>
  <c r="AB1252" i="1"/>
  <c r="J1252" i="1" s="1"/>
  <c r="P1252" i="1"/>
  <c r="I1252" i="1"/>
  <c r="H1252" i="1"/>
  <c r="AH1252" i="1" s="1"/>
  <c r="G1252" i="1"/>
  <c r="AF1252" i="1" s="1"/>
  <c r="B1252" i="1"/>
  <c r="C1252" i="1" s="1"/>
  <c r="A1252" i="1"/>
  <c r="AL1251" i="1"/>
  <c r="AK1251" i="1"/>
  <c r="AI1251" i="1"/>
  <c r="AG1251" i="1"/>
  <c r="AE1251" i="1"/>
  <c r="AB1251" i="1"/>
  <c r="P1251" i="1"/>
  <c r="I1251" i="1"/>
  <c r="H1251" i="1"/>
  <c r="AH1251" i="1" s="1"/>
  <c r="G1251" i="1"/>
  <c r="AF1251" i="1" s="1"/>
  <c r="B1251" i="1"/>
  <c r="C1251" i="1" s="1"/>
  <c r="AL1250" i="1"/>
  <c r="AK1250" i="1"/>
  <c r="AI1250" i="1"/>
  <c r="AG1250" i="1"/>
  <c r="AE1250" i="1"/>
  <c r="AB1250" i="1"/>
  <c r="Z1250" i="1" s="1"/>
  <c r="P1250" i="1"/>
  <c r="I1250" i="1"/>
  <c r="H1250" i="1"/>
  <c r="AH1250" i="1" s="1"/>
  <c r="G1250" i="1"/>
  <c r="AF1250" i="1" s="1"/>
  <c r="B1250" i="1"/>
  <c r="C1250" i="1" s="1"/>
  <c r="AL1249" i="1"/>
  <c r="AK1249" i="1"/>
  <c r="AI1249" i="1"/>
  <c r="AG1249" i="1"/>
  <c r="AE1249" i="1"/>
  <c r="AB1249" i="1"/>
  <c r="Z1249" i="1" s="1"/>
  <c r="P1249" i="1"/>
  <c r="I1249" i="1"/>
  <c r="H1249" i="1"/>
  <c r="AH1249" i="1" s="1"/>
  <c r="G1249" i="1"/>
  <c r="AF1249" i="1" s="1"/>
  <c r="B1249" i="1"/>
  <c r="C1249" i="1" s="1"/>
  <c r="AL1248" i="1"/>
  <c r="AK1248" i="1"/>
  <c r="AI1248" i="1"/>
  <c r="AG1248" i="1"/>
  <c r="AE1248" i="1"/>
  <c r="AB1248" i="1"/>
  <c r="V1248" i="1" s="1"/>
  <c r="P1248" i="1"/>
  <c r="I1248" i="1"/>
  <c r="H1248" i="1"/>
  <c r="AH1248" i="1" s="1"/>
  <c r="G1248" i="1"/>
  <c r="AF1248" i="1" s="1"/>
  <c r="C1248" i="1"/>
  <c r="B1248" i="1"/>
  <c r="A1248" i="1"/>
  <c r="AL1247" i="1"/>
  <c r="AK1247" i="1"/>
  <c r="AI1247" i="1"/>
  <c r="AG1247" i="1"/>
  <c r="AE1247" i="1"/>
  <c r="AB1247" i="1"/>
  <c r="Z1247" i="1" s="1"/>
  <c r="P1247" i="1"/>
  <c r="I1247" i="1"/>
  <c r="H1247" i="1"/>
  <c r="AH1247" i="1" s="1"/>
  <c r="G1247" i="1"/>
  <c r="AF1247" i="1" s="1"/>
  <c r="B1247" i="1"/>
  <c r="C1247" i="1" s="1"/>
  <c r="A1247" i="1"/>
  <c r="AL1246" i="1"/>
  <c r="AK1246" i="1"/>
  <c r="AI1246" i="1"/>
  <c r="AG1246" i="1"/>
  <c r="AE1246" i="1"/>
  <c r="AB1246" i="1"/>
  <c r="Z1246" i="1" s="1"/>
  <c r="P1246" i="1"/>
  <c r="I1246" i="1"/>
  <c r="H1246" i="1"/>
  <c r="AH1246" i="1" s="1"/>
  <c r="G1246" i="1"/>
  <c r="AF1246" i="1" s="1"/>
  <c r="B1246" i="1"/>
  <c r="C1246" i="1" s="1"/>
  <c r="A1246" i="1"/>
  <c r="AL1245" i="1"/>
  <c r="AK1245" i="1"/>
  <c r="AI1245" i="1"/>
  <c r="AG1245" i="1"/>
  <c r="AE1245" i="1"/>
  <c r="AB1245" i="1"/>
  <c r="Z1245" i="1" s="1"/>
  <c r="P1245" i="1"/>
  <c r="I1245" i="1"/>
  <c r="H1245" i="1"/>
  <c r="AH1245" i="1" s="1"/>
  <c r="G1245" i="1"/>
  <c r="AF1245" i="1" s="1"/>
  <c r="C1245" i="1"/>
  <c r="B1245" i="1"/>
  <c r="A1245" i="1"/>
  <c r="AL1244" i="1"/>
  <c r="AK1244" i="1"/>
  <c r="AI1244" i="1"/>
  <c r="AG1244" i="1"/>
  <c r="AE1244" i="1"/>
  <c r="AB1244" i="1"/>
  <c r="V1244" i="1" s="1"/>
  <c r="P1244" i="1"/>
  <c r="I1244" i="1"/>
  <c r="H1244" i="1"/>
  <c r="AH1244" i="1" s="1"/>
  <c r="G1244" i="1"/>
  <c r="AF1244" i="1" s="1"/>
  <c r="B1244" i="1"/>
  <c r="C1244" i="1" s="1"/>
  <c r="AL1243" i="1"/>
  <c r="AK1243" i="1"/>
  <c r="AI1243" i="1"/>
  <c r="AG1243" i="1"/>
  <c r="AE1243" i="1"/>
  <c r="AB1243" i="1"/>
  <c r="P1243" i="1"/>
  <c r="I1243" i="1"/>
  <c r="H1243" i="1"/>
  <c r="AH1243" i="1" s="1"/>
  <c r="G1243" i="1"/>
  <c r="AF1243" i="1" s="1"/>
  <c r="C1243" i="1"/>
  <c r="B1243" i="1"/>
  <c r="A1243" i="1"/>
  <c r="AL1242" i="1"/>
  <c r="AK1242" i="1"/>
  <c r="AI1242" i="1"/>
  <c r="AG1242" i="1"/>
  <c r="AE1242" i="1"/>
  <c r="AB1242" i="1"/>
  <c r="P1242" i="1"/>
  <c r="I1242" i="1"/>
  <c r="H1242" i="1"/>
  <c r="AH1242" i="1" s="1"/>
  <c r="G1242" i="1"/>
  <c r="AF1242" i="1" s="1"/>
  <c r="C1242" i="1"/>
  <c r="B1242" i="1"/>
  <c r="A1242" i="1"/>
  <c r="AL1241" i="1"/>
  <c r="AK1241" i="1"/>
  <c r="AI1241" i="1"/>
  <c r="AG1241" i="1"/>
  <c r="AE1241" i="1"/>
  <c r="AB1241" i="1"/>
  <c r="Z1241" i="1" s="1"/>
  <c r="P1241" i="1"/>
  <c r="I1241" i="1"/>
  <c r="H1241" i="1"/>
  <c r="AH1241" i="1" s="1"/>
  <c r="G1241" i="1"/>
  <c r="AF1241" i="1" s="1"/>
  <c r="C1241" i="1"/>
  <c r="B1241" i="1"/>
  <c r="A1241" i="1"/>
  <c r="AL1240" i="1"/>
  <c r="AK1240" i="1"/>
  <c r="AI1240" i="1"/>
  <c r="AG1240" i="1"/>
  <c r="AE1240" i="1"/>
  <c r="AB1240" i="1"/>
  <c r="P1240" i="1"/>
  <c r="I1240" i="1"/>
  <c r="H1240" i="1"/>
  <c r="AH1240" i="1" s="1"/>
  <c r="G1240" i="1"/>
  <c r="AF1240" i="1" s="1"/>
  <c r="B1240" i="1"/>
  <c r="C1240" i="1" s="1"/>
  <c r="AL1239" i="1"/>
  <c r="AK1239" i="1"/>
  <c r="AI1239" i="1"/>
  <c r="AG1239" i="1"/>
  <c r="AE1239" i="1"/>
  <c r="AB1239" i="1"/>
  <c r="Z1239" i="1" s="1"/>
  <c r="P1239" i="1"/>
  <c r="I1239" i="1"/>
  <c r="H1239" i="1"/>
  <c r="AH1239" i="1" s="1"/>
  <c r="G1239" i="1"/>
  <c r="AF1239" i="1" s="1"/>
  <c r="C1239" i="1"/>
  <c r="B1239" i="1"/>
  <c r="A1239" i="1"/>
  <c r="AL1238" i="1"/>
  <c r="AK1238" i="1"/>
  <c r="AI1238" i="1"/>
  <c r="AG1238" i="1"/>
  <c r="AE1238" i="1"/>
  <c r="AB1238" i="1"/>
  <c r="Z1238" i="1" s="1"/>
  <c r="P1238" i="1"/>
  <c r="I1238" i="1"/>
  <c r="H1238" i="1"/>
  <c r="AH1238" i="1" s="1"/>
  <c r="G1238" i="1"/>
  <c r="AF1238" i="1" s="1"/>
  <c r="B1238" i="1"/>
  <c r="C1238" i="1" s="1"/>
  <c r="AL1237" i="1"/>
  <c r="AK1237" i="1"/>
  <c r="AI1237" i="1"/>
  <c r="AG1237" i="1"/>
  <c r="AE1237" i="1"/>
  <c r="AB1237" i="1"/>
  <c r="Z1237" i="1" s="1"/>
  <c r="P1237" i="1"/>
  <c r="I1237" i="1"/>
  <c r="H1237" i="1"/>
  <c r="AH1237" i="1" s="1"/>
  <c r="G1237" i="1"/>
  <c r="AF1237" i="1" s="1"/>
  <c r="B1237" i="1"/>
  <c r="C1237" i="1" s="1"/>
  <c r="A1237" i="1"/>
  <c r="AL1236" i="1"/>
  <c r="AK1236" i="1"/>
  <c r="AI1236" i="1"/>
  <c r="AG1236" i="1"/>
  <c r="AE1236" i="1"/>
  <c r="AB1236" i="1"/>
  <c r="X1236" i="1" s="1"/>
  <c r="P1236" i="1"/>
  <c r="I1236" i="1"/>
  <c r="H1236" i="1"/>
  <c r="AH1236" i="1" s="1"/>
  <c r="G1236" i="1"/>
  <c r="AF1236" i="1" s="1"/>
  <c r="C1236" i="1"/>
  <c r="B1236" i="1"/>
  <c r="A1236" i="1"/>
  <c r="AL1235" i="1"/>
  <c r="AK1235" i="1"/>
  <c r="AI1235" i="1"/>
  <c r="AG1235" i="1"/>
  <c r="AE1235" i="1"/>
  <c r="AB1235" i="1"/>
  <c r="P1235" i="1"/>
  <c r="I1235" i="1"/>
  <c r="H1235" i="1"/>
  <c r="AH1235" i="1" s="1"/>
  <c r="G1235" i="1"/>
  <c r="AF1235" i="1" s="1"/>
  <c r="B1235" i="1"/>
  <c r="C1235" i="1" s="1"/>
  <c r="A1235" i="1"/>
  <c r="AL1234" i="1"/>
  <c r="AK1234" i="1"/>
  <c r="AI1234" i="1"/>
  <c r="AG1234" i="1"/>
  <c r="AE1234" i="1"/>
  <c r="AB1234" i="1"/>
  <c r="P1234" i="1"/>
  <c r="I1234" i="1"/>
  <c r="H1234" i="1"/>
  <c r="AH1234" i="1" s="1"/>
  <c r="G1234" i="1"/>
  <c r="AF1234" i="1" s="1"/>
  <c r="B1234" i="1"/>
  <c r="C1234" i="1" s="1"/>
  <c r="A1234" i="1"/>
  <c r="AL1233" i="1"/>
  <c r="AK1233" i="1"/>
  <c r="AI1233" i="1"/>
  <c r="AG1233" i="1"/>
  <c r="AE1233" i="1"/>
  <c r="AB1233" i="1"/>
  <c r="Z1233" i="1" s="1"/>
  <c r="P1233" i="1"/>
  <c r="I1233" i="1"/>
  <c r="H1233" i="1"/>
  <c r="AH1233" i="1" s="1"/>
  <c r="G1233" i="1"/>
  <c r="AF1233" i="1" s="1"/>
  <c r="B1233" i="1"/>
  <c r="C1233" i="1" s="1"/>
  <c r="A1233" i="1"/>
  <c r="AL1232" i="1"/>
  <c r="AK1232" i="1"/>
  <c r="AI1232" i="1"/>
  <c r="AG1232" i="1"/>
  <c r="AE1232" i="1"/>
  <c r="AB1232" i="1"/>
  <c r="P1232" i="1"/>
  <c r="I1232" i="1"/>
  <c r="H1232" i="1"/>
  <c r="AH1232" i="1" s="1"/>
  <c r="G1232" i="1"/>
  <c r="AF1232" i="1" s="1"/>
  <c r="C1232" i="1"/>
  <c r="B1232" i="1"/>
  <c r="A1232" i="1"/>
  <c r="AL1231" i="1"/>
  <c r="AK1231" i="1"/>
  <c r="AI1231" i="1"/>
  <c r="AG1231" i="1"/>
  <c r="AE1231" i="1"/>
  <c r="AB1231" i="1"/>
  <c r="Z1231" i="1" s="1"/>
  <c r="P1231" i="1"/>
  <c r="I1231" i="1"/>
  <c r="H1231" i="1"/>
  <c r="AH1231" i="1" s="1"/>
  <c r="G1231" i="1"/>
  <c r="AF1231" i="1" s="1"/>
  <c r="B1231" i="1"/>
  <c r="AL1230" i="1"/>
  <c r="AK1230" i="1"/>
  <c r="AI1230" i="1"/>
  <c r="AG1230" i="1"/>
  <c r="AE1230" i="1"/>
  <c r="AB1230" i="1"/>
  <c r="Z1230" i="1" s="1"/>
  <c r="P1230" i="1"/>
  <c r="I1230" i="1"/>
  <c r="H1230" i="1"/>
  <c r="AH1230" i="1" s="1"/>
  <c r="G1230" i="1"/>
  <c r="AF1230" i="1" s="1"/>
  <c r="B1230" i="1"/>
  <c r="AL1229" i="1"/>
  <c r="AK1229" i="1"/>
  <c r="AI1229" i="1"/>
  <c r="AG1229" i="1"/>
  <c r="AE1229" i="1"/>
  <c r="AB1229" i="1"/>
  <c r="Z1229" i="1" s="1"/>
  <c r="P1229" i="1"/>
  <c r="I1229" i="1"/>
  <c r="H1229" i="1"/>
  <c r="AH1229" i="1" s="1"/>
  <c r="G1229" i="1"/>
  <c r="AF1229" i="1" s="1"/>
  <c r="C1229" i="1"/>
  <c r="B1229" i="1"/>
  <c r="A1229" i="1"/>
  <c r="AL1228" i="1"/>
  <c r="AK1228" i="1"/>
  <c r="AI1228" i="1"/>
  <c r="AG1228" i="1"/>
  <c r="AE1228" i="1"/>
  <c r="AB1228" i="1"/>
  <c r="P1228" i="1"/>
  <c r="I1228" i="1"/>
  <c r="H1228" i="1"/>
  <c r="AH1228" i="1" s="1"/>
  <c r="G1228" i="1"/>
  <c r="AF1228" i="1" s="1"/>
  <c r="C1228" i="1"/>
  <c r="B1228" i="1"/>
  <c r="A1228" i="1" s="1"/>
  <c r="AL1227" i="1"/>
  <c r="AK1227" i="1"/>
  <c r="AI1227" i="1"/>
  <c r="AG1227" i="1"/>
  <c r="AE1227" i="1"/>
  <c r="AB1227" i="1"/>
  <c r="P1227" i="1"/>
  <c r="I1227" i="1"/>
  <c r="H1227" i="1"/>
  <c r="AH1227" i="1" s="1"/>
  <c r="G1227" i="1"/>
  <c r="AF1227" i="1" s="1"/>
  <c r="C1227" i="1"/>
  <c r="B1227" i="1"/>
  <c r="A1227" i="1"/>
  <c r="AL1226" i="1"/>
  <c r="AK1226" i="1"/>
  <c r="AI1226" i="1"/>
  <c r="AG1226" i="1"/>
  <c r="AE1226" i="1"/>
  <c r="AB1226" i="1"/>
  <c r="Z1226" i="1" s="1"/>
  <c r="P1226" i="1"/>
  <c r="I1226" i="1"/>
  <c r="H1226" i="1"/>
  <c r="AH1226" i="1" s="1"/>
  <c r="G1226" i="1"/>
  <c r="AF1226" i="1" s="1"/>
  <c r="C1226" i="1"/>
  <c r="B1226" i="1"/>
  <c r="A1226" i="1"/>
  <c r="AL1225" i="1"/>
  <c r="AK1225" i="1"/>
  <c r="AI1225" i="1"/>
  <c r="AG1225" i="1"/>
  <c r="AE1225" i="1"/>
  <c r="AB1225" i="1"/>
  <c r="Z1225" i="1" s="1"/>
  <c r="P1225" i="1"/>
  <c r="I1225" i="1"/>
  <c r="H1225" i="1"/>
  <c r="AH1225" i="1" s="1"/>
  <c r="G1225" i="1"/>
  <c r="AF1225" i="1" s="1"/>
  <c r="C1225" i="1"/>
  <c r="B1225" i="1"/>
  <c r="A1225" i="1"/>
  <c r="AL1224" i="1"/>
  <c r="AK1224" i="1"/>
  <c r="AI1224" i="1"/>
  <c r="AG1224" i="1"/>
  <c r="AE1224" i="1"/>
  <c r="AB1224" i="1"/>
  <c r="P1224" i="1"/>
  <c r="I1224" i="1"/>
  <c r="H1224" i="1"/>
  <c r="AH1224" i="1" s="1"/>
  <c r="G1224" i="1"/>
  <c r="AF1224" i="1" s="1"/>
  <c r="C1224" i="1"/>
  <c r="B1224" i="1"/>
  <c r="A1224" i="1" s="1"/>
  <c r="AL1223" i="1"/>
  <c r="AK1223" i="1"/>
  <c r="AI1223" i="1"/>
  <c r="AG1223" i="1"/>
  <c r="AE1223" i="1"/>
  <c r="AB1223" i="1"/>
  <c r="P1223" i="1"/>
  <c r="I1223" i="1"/>
  <c r="H1223" i="1"/>
  <c r="AH1223" i="1" s="1"/>
  <c r="G1223" i="1"/>
  <c r="AF1223" i="1" s="1"/>
  <c r="C1223" i="1"/>
  <c r="B1223" i="1"/>
  <c r="A1223" i="1"/>
  <c r="AL1222" i="1"/>
  <c r="AK1222" i="1"/>
  <c r="AI1222" i="1"/>
  <c r="AG1222" i="1"/>
  <c r="AE1222" i="1"/>
  <c r="AB1222" i="1"/>
  <c r="P1222" i="1"/>
  <c r="I1222" i="1"/>
  <c r="H1222" i="1"/>
  <c r="AH1222" i="1" s="1"/>
  <c r="G1222" i="1"/>
  <c r="AF1222" i="1" s="1"/>
  <c r="C1222" i="1"/>
  <c r="B1222" i="1"/>
  <c r="A1222" i="1"/>
  <c r="AL1221" i="1"/>
  <c r="AK1221" i="1"/>
  <c r="AI1221" i="1"/>
  <c r="AG1221" i="1"/>
  <c r="AE1221" i="1"/>
  <c r="AB1221" i="1"/>
  <c r="Z1221" i="1" s="1"/>
  <c r="P1221" i="1"/>
  <c r="I1221" i="1"/>
  <c r="H1221" i="1"/>
  <c r="AH1221" i="1" s="1"/>
  <c r="G1221" i="1"/>
  <c r="AF1221" i="1" s="1"/>
  <c r="C1221" i="1"/>
  <c r="B1221" i="1"/>
  <c r="A1221" i="1" s="1"/>
  <c r="AL1220" i="1"/>
  <c r="AK1220" i="1"/>
  <c r="AI1220" i="1"/>
  <c r="AG1220" i="1"/>
  <c r="AE1220" i="1"/>
  <c r="AB1220" i="1"/>
  <c r="J1220" i="1" s="1"/>
  <c r="P1220" i="1"/>
  <c r="I1220" i="1"/>
  <c r="H1220" i="1"/>
  <c r="AH1220" i="1" s="1"/>
  <c r="G1220" i="1"/>
  <c r="AF1220" i="1" s="1"/>
  <c r="B1220" i="1"/>
  <c r="C1220" i="1" s="1"/>
  <c r="AL1219" i="1"/>
  <c r="AK1219" i="1"/>
  <c r="AI1219" i="1"/>
  <c r="AG1219" i="1"/>
  <c r="AE1219" i="1"/>
  <c r="AB1219" i="1"/>
  <c r="P1219" i="1"/>
  <c r="I1219" i="1"/>
  <c r="H1219" i="1"/>
  <c r="AH1219" i="1" s="1"/>
  <c r="G1219" i="1"/>
  <c r="AF1219" i="1" s="1"/>
  <c r="C1219" i="1"/>
  <c r="B1219" i="1"/>
  <c r="A1219" i="1" s="1"/>
  <c r="AL1218" i="1"/>
  <c r="AK1218" i="1"/>
  <c r="AI1218" i="1"/>
  <c r="AG1218" i="1"/>
  <c r="AE1218" i="1"/>
  <c r="AB1218" i="1"/>
  <c r="P1218" i="1"/>
  <c r="I1218" i="1"/>
  <c r="H1218" i="1"/>
  <c r="AH1218" i="1" s="1"/>
  <c r="G1218" i="1"/>
  <c r="AF1218" i="1" s="1"/>
  <c r="C1218" i="1"/>
  <c r="B1218" i="1"/>
  <c r="A1218" i="1" s="1"/>
  <c r="AL1217" i="1"/>
  <c r="AK1217" i="1"/>
  <c r="AI1217" i="1"/>
  <c r="AG1217" i="1"/>
  <c r="AE1217" i="1"/>
  <c r="AB1217" i="1"/>
  <c r="Z1217" i="1" s="1"/>
  <c r="P1217" i="1"/>
  <c r="I1217" i="1"/>
  <c r="H1217" i="1"/>
  <c r="AH1217" i="1" s="1"/>
  <c r="G1217" i="1"/>
  <c r="AF1217" i="1" s="1"/>
  <c r="C1217" i="1"/>
  <c r="B1217" i="1"/>
  <c r="A1217" i="1" s="1"/>
  <c r="AL1216" i="1"/>
  <c r="AK1216" i="1"/>
  <c r="AI1216" i="1"/>
  <c r="AG1216" i="1"/>
  <c r="AE1216" i="1"/>
  <c r="AB1216" i="1"/>
  <c r="Z1216" i="1" s="1"/>
  <c r="P1216" i="1"/>
  <c r="I1216" i="1"/>
  <c r="H1216" i="1"/>
  <c r="AH1216" i="1" s="1"/>
  <c r="G1216" i="1"/>
  <c r="AF1216" i="1" s="1"/>
  <c r="B1216" i="1"/>
  <c r="C1216" i="1" s="1"/>
  <c r="AL1215" i="1"/>
  <c r="AK1215" i="1"/>
  <c r="AI1215" i="1"/>
  <c r="AG1215" i="1"/>
  <c r="AE1215" i="1"/>
  <c r="AB1215" i="1"/>
  <c r="Z1215" i="1" s="1"/>
  <c r="P1215" i="1"/>
  <c r="I1215" i="1"/>
  <c r="H1215" i="1"/>
  <c r="AH1215" i="1" s="1"/>
  <c r="G1215" i="1"/>
  <c r="AF1215" i="1" s="1"/>
  <c r="C1215" i="1"/>
  <c r="B1215" i="1"/>
  <c r="A1215" i="1"/>
  <c r="AL1214" i="1"/>
  <c r="AK1214" i="1"/>
  <c r="AI1214" i="1"/>
  <c r="AG1214" i="1"/>
  <c r="AE1214" i="1"/>
  <c r="AB1214" i="1"/>
  <c r="V1214" i="1" s="1"/>
  <c r="P1214" i="1"/>
  <c r="I1214" i="1"/>
  <c r="H1214" i="1"/>
  <c r="AH1214" i="1" s="1"/>
  <c r="G1214" i="1"/>
  <c r="AF1214" i="1" s="1"/>
  <c r="C1214" i="1"/>
  <c r="B1214" i="1"/>
  <c r="A1214" i="1"/>
  <c r="AL1213" i="1"/>
  <c r="AK1213" i="1"/>
  <c r="AI1213" i="1"/>
  <c r="AG1213" i="1"/>
  <c r="AE1213" i="1"/>
  <c r="AB1213" i="1"/>
  <c r="Z1213" i="1" s="1"/>
  <c r="P1213" i="1"/>
  <c r="I1213" i="1"/>
  <c r="H1213" i="1"/>
  <c r="AH1213" i="1" s="1"/>
  <c r="G1213" i="1"/>
  <c r="AF1213" i="1" s="1"/>
  <c r="B1213" i="1"/>
  <c r="C1213" i="1" s="1"/>
  <c r="AL1212" i="1"/>
  <c r="AK1212" i="1"/>
  <c r="AI1212" i="1"/>
  <c r="AG1212" i="1"/>
  <c r="AE1212" i="1"/>
  <c r="AB1212" i="1"/>
  <c r="Z1212" i="1" s="1"/>
  <c r="P1212" i="1"/>
  <c r="I1212" i="1"/>
  <c r="H1212" i="1"/>
  <c r="AH1212" i="1" s="1"/>
  <c r="G1212" i="1"/>
  <c r="AF1212" i="1" s="1"/>
  <c r="B1212" i="1"/>
  <c r="C1212" i="1" s="1"/>
  <c r="A1212" i="1"/>
  <c r="AL1211" i="1"/>
  <c r="AK1211" i="1"/>
  <c r="AI1211" i="1"/>
  <c r="AG1211" i="1"/>
  <c r="AE1211" i="1"/>
  <c r="AB1211" i="1"/>
  <c r="P1211" i="1"/>
  <c r="I1211" i="1"/>
  <c r="H1211" i="1"/>
  <c r="AH1211" i="1" s="1"/>
  <c r="G1211" i="1"/>
  <c r="AF1211" i="1" s="1"/>
  <c r="B1211" i="1"/>
  <c r="C1211" i="1" s="1"/>
  <c r="AL1210" i="1"/>
  <c r="AK1210" i="1"/>
  <c r="AI1210" i="1"/>
  <c r="AG1210" i="1"/>
  <c r="AE1210" i="1"/>
  <c r="AB1210" i="1"/>
  <c r="Z1210" i="1" s="1"/>
  <c r="P1210" i="1"/>
  <c r="I1210" i="1"/>
  <c r="H1210" i="1"/>
  <c r="AH1210" i="1" s="1"/>
  <c r="G1210" i="1"/>
  <c r="AF1210" i="1" s="1"/>
  <c r="B1210" i="1"/>
  <c r="C1210" i="1" s="1"/>
  <c r="AL1209" i="1"/>
  <c r="AK1209" i="1"/>
  <c r="AI1209" i="1"/>
  <c r="AG1209" i="1"/>
  <c r="AE1209" i="1"/>
  <c r="AB1209" i="1"/>
  <c r="Z1209" i="1" s="1"/>
  <c r="P1209" i="1"/>
  <c r="I1209" i="1"/>
  <c r="H1209" i="1"/>
  <c r="AH1209" i="1" s="1"/>
  <c r="G1209" i="1"/>
  <c r="AF1209" i="1" s="1"/>
  <c r="B1209" i="1"/>
  <c r="C1209" i="1" s="1"/>
  <c r="AL1208" i="1"/>
  <c r="AK1208" i="1"/>
  <c r="AI1208" i="1"/>
  <c r="AG1208" i="1"/>
  <c r="AE1208" i="1"/>
  <c r="AB1208" i="1"/>
  <c r="P1208" i="1"/>
  <c r="I1208" i="1"/>
  <c r="H1208" i="1"/>
  <c r="AH1208" i="1" s="1"/>
  <c r="G1208" i="1"/>
  <c r="AF1208" i="1" s="1"/>
  <c r="B1208" i="1"/>
  <c r="C1208" i="1" s="1"/>
  <c r="A1208" i="1"/>
  <c r="AL1207" i="1"/>
  <c r="AK1207" i="1"/>
  <c r="AI1207" i="1"/>
  <c r="AG1207" i="1"/>
  <c r="AE1207" i="1"/>
  <c r="AB1207" i="1"/>
  <c r="Z1207" i="1" s="1"/>
  <c r="P1207" i="1"/>
  <c r="I1207" i="1"/>
  <c r="H1207" i="1"/>
  <c r="AH1207" i="1" s="1"/>
  <c r="G1207" i="1"/>
  <c r="AF1207" i="1" s="1"/>
  <c r="B1207" i="1"/>
  <c r="C1207" i="1" s="1"/>
  <c r="AL1206" i="1"/>
  <c r="AK1206" i="1"/>
  <c r="AI1206" i="1"/>
  <c r="AG1206" i="1"/>
  <c r="AE1206" i="1"/>
  <c r="AB1206" i="1"/>
  <c r="P1206" i="1"/>
  <c r="I1206" i="1"/>
  <c r="H1206" i="1"/>
  <c r="AH1206" i="1" s="1"/>
  <c r="G1206" i="1"/>
  <c r="AF1206" i="1" s="1"/>
  <c r="B1206" i="1"/>
  <c r="C1206" i="1" s="1"/>
  <c r="AL1205" i="1"/>
  <c r="AK1205" i="1"/>
  <c r="AI1205" i="1"/>
  <c r="AG1205" i="1"/>
  <c r="AE1205" i="1"/>
  <c r="AB1205" i="1"/>
  <c r="Z1205" i="1" s="1"/>
  <c r="P1205" i="1"/>
  <c r="I1205" i="1"/>
  <c r="H1205" i="1"/>
  <c r="AH1205" i="1" s="1"/>
  <c r="G1205" i="1"/>
  <c r="AF1205" i="1" s="1"/>
  <c r="B1205" i="1"/>
  <c r="C1205" i="1" s="1"/>
  <c r="A1205" i="1"/>
  <c r="AL1204" i="1"/>
  <c r="AK1204" i="1"/>
  <c r="AI1204" i="1"/>
  <c r="AG1204" i="1"/>
  <c r="AE1204" i="1"/>
  <c r="AB1204" i="1"/>
  <c r="J1204" i="1" s="1"/>
  <c r="P1204" i="1"/>
  <c r="I1204" i="1"/>
  <c r="H1204" i="1"/>
  <c r="AH1204" i="1" s="1"/>
  <c r="G1204" i="1"/>
  <c r="AF1204" i="1" s="1"/>
  <c r="C1204" i="1"/>
  <c r="B1204" i="1"/>
  <c r="A1204" i="1"/>
  <c r="AL1203" i="1"/>
  <c r="AK1203" i="1"/>
  <c r="AI1203" i="1"/>
  <c r="AG1203" i="1"/>
  <c r="AE1203" i="1"/>
  <c r="AB1203" i="1"/>
  <c r="P1203" i="1"/>
  <c r="I1203" i="1"/>
  <c r="H1203" i="1"/>
  <c r="AH1203" i="1" s="1"/>
  <c r="G1203" i="1"/>
  <c r="AF1203" i="1" s="1"/>
  <c r="B1203" i="1"/>
  <c r="C1203" i="1" s="1"/>
  <c r="A1203" i="1"/>
  <c r="AL1202" i="1"/>
  <c r="AK1202" i="1"/>
  <c r="AI1202" i="1"/>
  <c r="AG1202" i="1"/>
  <c r="AE1202" i="1"/>
  <c r="AB1202" i="1"/>
  <c r="Z1202" i="1" s="1"/>
  <c r="P1202" i="1"/>
  <c r="I1202" i="1"/>
  <c r="H1202" i="1"/>
  <c r="AH1202" i="1" s="1"/>
  <c r="G1202" i="1"/>
  <c r="AF1202" i="1" s="1"/>
  <c r="B1202" i="1"/>
  <c r="C1202" i="1" s="1"/>
  <c r="A1202" i="1"/>
  <c r="AL1201" i="1"/>
  <c r="AK1201" i="1"/>
  <c r="AI1201" i="1"/>
  <c r="AG1201" i="1"/>
  <c r="AE1201" i="1"/>
  <c r="AB1201" i="1"/>
  <c r="Z1201" i="1" s="1"/>
  <c r="P1201" i="1"/>
  <c r="I1201" i="1"/>
  <c r="H1201" i="1"/>
  <c r="AH1201" i="1" s="1"/>
  <c r="G1201" i="1"/>
  <c r="AF1201" i="1" s="1"/>
  <c r="B1201" i="1"/>
  <c r="C1201" i="1" s="1"/>
  <c r="A1201" i="1"/>
  <c r="AL1200" i="1"/>
  <c r="AK1200" i="1"/>
  <c r="AI1200" i="1"/>
  <c r="AG1200" i="1"/>
  <c r="AE1200" i="1"/>
  <c r="AB1200" i="1"/>
  <c r="Z1200" i="1" s="1"/>
  <c r="P1200" i="1"/>
  <c r="I1200" i="1"/>
  <c r="H1200" i="1"/>
  <c r="AH1200" i="1" s="1"/>
  <c r="G1200" i="1"/>
  <c r="AF1200" i="1" s="1"/>
  <c r="C1200" i="1"/>
  <c r="B1200" i="1"/>
  <c r="A1200" i="1"/>
  <c r="AL1199" i="1"/>
  <c r="AK1199" i="1"/>
  <c r="AI1199" i="1"/>
  <c r="AG1199" i="1"/>
  <c r="AE1199" i="1"/>
  <c r="AB1199" i="1"/>
  <c r="Z1199" i="1" s="1"/>
  <c r="P1199" i="1"/>
  <c r="I1199" i="1"/>
  <c r="H1199" i="1"/>
  <c r="AH1199" i="1" s="1"/>
  <c r="G1199" i="1"/>
  <c r="AF1199" i="1" s="1"/>
  <c r="B1199" i="1"/>
  <c r="AL1198" i="1"/>
  <c r="AK1198" i="1"/>
  <c r="AI1198" i="1"/>
  <c r="AG1198" i="1"/>
  <c r="AE1198" i="1"/>
  <c r="AB1198" i="1"/>
  <c r="Z1198" i="1" s="1"/>
  <c r="P1198" i="1"/>
  <c r="I1198" i="1"/>
  <c r="H1198" i="1"/>
  <c r="AH1198" i="1" s="1"/>
  <c r="G1198" i="1"/>
  <c r="AF1198" i="1" s="1"/>
  <c r="B1198" i="1"/>
  <c r="AL1197" i="1"/>
  <c r="AK1197" i="1"/>
  <c r="AI1197" i="1"/>
  <c r="AG1197" i="1"/>
  <c r="AE1197" i="1"/>
  <c r="AB1197" i="1"/>
  <c r="Z1197" i="1" s="1"/>
  <c r="P1197" i="1"/>
  <c r="I1197" i="1"/>
  <c r="H1197" i="1"/>
  <c r="AH1197" i="1" s="1"/>
  <c r="G1197" i="1"/>
  <c r="AF1197" i="1" s="1"/>
  <c r="C1197" i="1"/>
  <c r="B1197" i="1"/>
  <c r="A1197" i="1"/>
  <c r="AL1196" i="1"/>
  <c r="AK1196" i="1"/>
  <c r="AI1196" i="1"/>
  <c r="AG1196" i="1"/>
  <c r="AE1196" i="1"/>
  <c r="AB1196" i="1"/>
  <c r="Z1196" i="1" s="1"/>
  <c r="P1196" i="1"/>
  <c r="I1196" i="1"/>
  <c r="H1196" i="1"/>
  <c r="AH1196" i="1" s="1"/>
  <c r="G1196" i="1"/>
  <c r="AF1196" i="1" s="1"/>
  <c r="C1196" i="1"/>
  <c r="B1196" i="1"/>
  <c r="A1196" i="1" s="1"/>
  <c r="AL1195" i="1"/>
  <c r="AK1195" i="1"/>
  <c r="AI1195" i="1"/>
  <c r="AG1195" i="1"/>
  <c r="AE1195" i="1"/>
  <c r="AB1195" i="1"/>
  <c r="P1195" i="1"/>
  <c r="I1195" i="1"/>
  <c r="H1195" i="1"/>
  <c r="AH1195" i="1" s="1"/>
  <c r="G1195" i="1"/>
  <c r="AF1195" i="1" s="1"/>
  <c r="C1195" i="1"/>
  <c r="B1195" i="1"/>
  <c r="A1195" i="1"/>
  <c r="AL1194" i="1"/>
  <c r="AK1194" i="1"/>
  <c r="AI1194" i="1"/>
  <c r="AG1194" i="1"/>
  <c r="AE1194" i="1"/>
  <c r="AB1194" i="1"/>
  <c r="P1194" i="1"/>
  <c r="I1194" i="1"/>
  <c r="H1194" i="1"/>
  <c r="AH1194" i="1" s="1"/>
  <c r="G1194" i="1"/>
  <c r="AF1194" i="1" s="1"/>
  <c r="C1194" i="1"/>
  <c r="B1194" i="1"/>
  <c r="A1194" i="1"/>
  <c r="AL1193" i="1"/>
  <c r="AK1193" i="1"/>
  <c r="AI1193" i="1"/>
  <c r="AG1193" i="1"/>
  <c r="AE1193" i="1"/>
  <c r="AB1193" i="1"/>
  <c r="P1193" i="1"/>
  <c r="I1193" i="1"/>
  <c r="H1193" i="1"/>
  <c r="AH1193" i="1" s="1"/>
  <c r="G1193" i="1"/>
  <c r="AF1193" i="1" s="1"/>
  <c r="C1193" i="1"/>
  <c r="B1193" i="1"/>
  <c r="A1193" i="1"/>
  <c r="AL1192" i="1"/>
  <c r="AK1192" i="1"/>
  <c r="AI1192" i="1"/>
  <c r="AG1192" i="1"/>
  <c r="AE1192" i="1"/>
  <c r="AB1192" i="1"/>
  <c r="Z1192" i="1" s="1"/>
  <c r="P1192" i="1"/>
  <c r="I1192" i="1"/>
  <c r="H1192" i="1"/>
  <c r="AH1192" i="1" s="1"/>
  <c r="G1192" i="1"/>
  <c r="AF1192" i="1" s="1"/>
  <c r="C1192" i="1"/>
  <c r="B1192" i="1"/>
  <c r="A1192" i="1" s="1"/>
  <c r="AL1191" i="1"/>
  <c r="AK1191" i="1"/>
  <c r="AI1191" i="1"/>
  <c r="AG1191" i="1"/>
  <c r="AE1191" i="1"/>
  <c r="AB1191" i="1"/>
  <c r="P1191" i="1"/>
  <c r="I1191" i="1"/>
  <c r="H1191" i="1"/>
  <c r="AH1191" i="1" s="1"/>
  <c r="G1191" i="1"/>
  <c r="AF1191" i="1" s="1"/>
  <c r="C1191" i="1"/>
  <c r="B1191" i="1"/>
  <c r="A1191" i="1"/>
  <c r="AL1190" i="1"/>
  <c r="AK1190" i="1"/>
  <c r="AI1190" i="1"/>
  <c r="AG1190" i="1"/>
  <c r="AE1190" i="1"/>
  <c r="AB1190" i="1"/>
  <c r="P1190" i="1"/>
  <c r="I1190" i="1"/>
  <c r="H1190" i="1"/>
  <c r="AH1190" i="1" s="1"/>
  <c r="G1190" i="1"/>
  <c r="AF1190" i="1" s="1"/>
  <c r="C1190" i="1"/>
  <c r="B1190" i="1"/>
  <c r="A1190" i="1"/>
  <c r="AL1189" i="1"/>
  <c r="AK1189" i="1"/>
  <c r="AI1189" i="1"/>
  <c r="AG1189" i="1"/>
  <c r="AE1189" i="1"/>
  <c r="AB1189" i="1"/>
  <c r="Z1189" i="1" s="1"/>
  <c r="P1189" i="1"/>
  <c r="I1189" i="1"/>
  <c r="H1189" i="1"/>
  <c r="AH1189" i="1" s="1"/>
  <c r="G1189" i="1"/>
  <c r="AF1189" i="1" s="1"/>
  <c r="C1189" i="1"/>
  <c r="B1189" i="1"/>
  <c r="A1189" i="1" s="1"/>
  <c r="AL1188" i="1"/>
  <c r="AK1188" i="1"/>
  <c r="AI1188" i="1"/>
  <c r="AG1188" i="1"/>
  <c r="AE1188" i="1"/>
  <c r="AB1188" i="1"/>
  <c r="J1188" i="1" s="1"/>
  <c r="P1188" i="1"/>
  <c r="I1188" i="1"/>
  <c r="H1188" i="1"/>
  <c r="AH1188" i="1" s="1"/>
  <c r="G1188" i="1"/>
  <c r="AF1188" i="1" s="1"/>
  <c r="B1188" i="1"/>
  <c r="C1188" i="1" s="1"/>
  <c r="AL1187" i="1"/>
  <c r="AK1187" i="1"/>
  <c r="AI1187" i="1"/>
  <c r="AG1187" i="1"/>
  <c r="AE1187" i="1"/>
  <c r="AB1187" i="1"/>
  <c r="P1187" i="1"/>
  <c r="I1187" i="1"/>
  <c r="H1187" i="1"/>
  <c r="AH1187" i="1" s="1"/>
  <c r="G1187" i="1"/>
  <c r="AF1187" i="1" s="1"/>
  <c r="C1187" i="1"/>
  <c r="B1187" i="1"/>
  <c r="A1187" i="1" s="1"/>
  <c r="AL1186" i="1"/>
  <c r="AK1186" i="1"/>
  <c r="AI1186" i="1"/>
  <c r="AG1186" i="1"/>
  <c r="AE1186" i="1"/>
  <c r="AB1186" i="1"/>
  <c r="Z1186" i="1" s="1"/>
  <c r="P1186" i="1"/>
  <c r="I1186" i="1"/>
  <c r="H1186" i="1"/>
  <c r="AH1186" i="1" s="1"/>
  <c r="G1186" i="1"/>
  <c r="AF1186" i="1" s="1"/>
  <c r="C1186" i="1"/>
  <c r="B1186" i="1"/>
  <c r="A1186" i="1" s="1"/>
  <c r="AL1185" i="1"/>
  <c r="AK1185" i="1"/>
  <c r="AI1185" i="1"/>
  <c r="AG1185" i="1"/>
  <c r="AE1185" i="1"/>
  <c r="AB1185" i="1"/>
  <c r="Z1185" i="1" s="1"/>
  <c r="P1185" i="1"/>
  <c r="I1185" i="1"/>
  <c r="H1185" i="1"/>
  <c r="AH1185" i="1" s="1"/>
  <c r="G1185" i="1"/>
  <c r="AF1185" i="1" s="1"/>
  <c r="C1185" i="1"/>
  <c r="B1185" i="1"/>
  <c r="A1185" i="1" s="1"/>
  <c r="AL1184" i="1"/>
  <c r="AK1184" i="1"/>
  <c r="AI1184" i="1"/>
  <c r="AG1184" i="1"/>
  <c r="AE1184" i="1"/>
  <c r="AB1184" i="1"/>
  <c r="J1184" i="1" s="1"/>
  <c r="P1184" i="1"/>
  <c r="I1184" i="1"/>
  <c r="H1184" i="1"/>
  <c r="AH1184" i="1" s="1"/>
  <c r="G1184" i="1"/>
  <c r="AF1184" i="1" s="1"/>
  <c r="B1184" i="1"/>
  <c r="C1184" i="1" s="1"/>
  <c r="AL1183" i="1"/>
  <c r="AK1183" i="1"/>
  <c r="AI1183" i="1"/>
  <c r="AG1183" i="1"/>
  <c r="AE1183" i="1"/>
  <c r="AB1183" i="1"/>
  <c r="P1183" i="1"/>
  <c r="I1183" i="1"/>
  <c r="H1183" i="1"/>
  <c r="AH1183" i="1" s="1"/>
  <c r="G1183" i="1"/>
  <c r="AF1183" i="1" s="1"/>
  <c r="C1183" i="1"/>
  <c r="B1183" i="1"/>
  <c r="A1183" i="1"/>
  <c r="AL1182" i="1"/>
  <c r="AK1182" i="1"/>
  <c r="AI1182" i="1"/>
  <c r="AG1182" i="1"/>
  <c r="AE1182" i="1"/>
  <c r="AB1182" i="1"/>
  <c r="V1182" i="1" s="1"/>
  <c r="P1182" i="1"/>
  <c r="I1182" i="1"/>
  <c r="H1182" i="1"/>
  <c r="AH1182" i="1" s="1"/>
  <c r="G1182" i="1"/>
  <c r="AF1182" i="1" s="1"/>
  <c r="C1182" i="1"/>
  <c r="B1182" i="1"/>
  <c r="A1182" i="1"/>
  <c r="AL1181" i="1"/>
  <c r="AK1181" i="1"/>
  <c r="AI1181" i="1"/>
  <c r="AG1181" i="1"/>
  <c r="AE1181" i="1"/>
  <c r="AB1181" i="1"/>
  <c r="Z1181" i="1" s="1"/>
  <c r="P1181" i="1"/>
  <c r="I1181" i="1"/>
  <c r="H1181" i="1"/>
  <c r="AH1181" i="1" s="1"/>
  <c r="G1181" i="1"/>
  <c r="AF1181" i="1" s="1"/>
  <c r="B1181" i="1"/>
  <c r="C1181" i="1" s="1"/>
  <c r="AL1180" i="1"/>
  <c r="AK1180" i="1"/>
  <c r="AI1180" i="1"/>
  <c r="AG1180" i="1"/>
  <c r="AE1180" i="1"/>
  <c r="AB1180" i="1"/>
  <c r="Z1180" i="1" s="1"/>
  <c r="P1180" i="1"/>
  <c r="I1180" i="1"/>
  <c r="H1180" i="1"/>
  <c r="AH1180" i="1" s="1"/>
  <c r="G1180" i="1"/>
  <c r="AF1180" i="1" s="1"/>
  <c r="B1180" i="1"/>
  <c r="C1180" i="1" s="1"/>
  <c r="A1180" i="1"/>
  <c r="AL1179" i="1"/>
  <c r="AK1179" i="1"/>
  <c r="AI1179" i="1"/>
  <c r="AG1179" i="1"/>
  <c r="AE1179" i="1"/>
  <c r="AB1179" i="1"/>
  <c r="P1179" i="1"/>
  <c r="I1179" i="1"/>
  <c r="H1179" i="1"/>
  <c r="AH1179" i="1" s="1"/>
  <c r="G1179" i="1"/>
  <c r="AF1179" i="1" s="1"/>
  <c r="B1179" i="1"/>
  <c r="C1179" i="1" s="1"/>
  <c r="AL1178" i="1"/>
  <c r="AK1178" i="1"/>
  <c r="AI1178" i="1"/>
  <c r="AG1178" i="1"/>
  <c r="AE1178" i="1"/>
  <c r="AB1178" i="1"/>
  <c r="Z1178" i="1" s="1"/>
  <c r="P1178" i="1"/>
  <c r="I1178" i="1"/>
  <c r="H1178" i="1"/>
  <c r="AH1178" i="1" s="1"/>
  <c r="G1178" i="1"/>
  <c r="AF1178" i="1" s="1"/>
  <c r="B1178" i="1"/>
  <c r="C1178" i="1" s="1"/>
  <c r="AL1177" i="1"/>
  <c r="AK1177" i="1"/>
  <c r="AI1177" i="1"/>
  <c r="AG1177" i="1"/>
  <c r="AE1177" i="1"/>
  <c r="AB1177" i="1"/>
  <c r="Z1177" i="1" s="1"/>
  <c r="P1177" i="1"/>
  <c r="I1177" i="1"/>
  <c r="H1177" i="1"/>
  <c r="AH1177" i="1" s="1"/>
  <c r="G1177" i="1"/>
  <c r="AF1177" i="1" s="1"/>
  <c r="B1177" i="1"/>
  <c r="C1177" i="1" s="1"/>
  <c r="AL1176" i="1"/>
  <c r="AK1176" i="1"/>
  <c r="AI1176" i="1"/>
  <c r="AG1176" i="1"/>
  <c r="AE1176" i="1"/>
  <c r="AB1176" i="1"/>
  <c r="P1176" i="1"/>
  <c r="I1176" i="1"/>
  <c r="H1176" i="1"/>
  <c r="AH1176" i="1" s="1"/>
  <c r="G1176" i="1"/>
  <c r="AF1176" i="1" s="1"/>
  <c r="B1176" i="1"/>
  <c r="C1176" i="1" s="1"/>
  <c r="A1176" i="1"/>
  <c r="AL1175" i="1"/>
  <c r="AK1175" i="1"/>
  <c r="AI1175" i="1"/>
  <c r="AG1175" i="1"/>
  <c r="AE1175" i="1"/>
  <c r="AB1175" i="1"/>
  <c r="Z1175" i="1" s="1"/>
  <c r="P1175" i="1"/>
  <c r="I1175" i="1"/>
  <c r="H1175" i="1"/>
  <c r="AH1175" i="1" s="1"/>
  <c r="G1175" i="1"/>
  <c r="AF1175" i="1" s="1"/>
  <c r="B1175" i="1"/>
  <c r="AL1174" i="1"/>
  <c r="AK1174" i="1"/>
  <c r="AI1174" i="1"/>
  <c r="AG1174" i="1"/>
  <c r="AE1174" i="1"/>
  <c r="AB1174" i="1"/>
  <c r="P1174" i="1"/>
  <c r="I1174" i="1"/>
  <c r="H1174" i="1"/>
  <c r="AH1174" i="1" s="1"/>
  <c r="G1174" i="1"/>
  <c r="AF1174" i="1" s="1"/>
  <c r="B1174" i="1"/>
  <c r="AL1173" i="1"/>
  <c r="AK1173" i="1"/>
  <c r="AI1173" i="1"/>
  <c r="AG1173" i="1"/>
  <c r="AE1173" i="1"/>
  <c r="AB1173" i="1"/>
  <c r="Z1173" i="1" s="1"/>
  <c r="P1173" i="1"/>
  <c r="I1173" i="1"/>
  <c r="H1173" i="1"/>
  <c r="AH1173" i="1" s="1"/>
  <c r="G1173" i="1"/>
  <c r="AF1173" i="1" s="1"/>
  <c r="B1173" i="1"/>
  <c r="C1173" i="1" s="1"/>
  <c r="A1173" i="1"/>
  <c r="AL1172" i="1"/>
  <c r="AK1172" i="1"/>
  <c r="AI1172" i="1"/>
  <c r="AG1172" i="1"/>
  <c r="AE1172" i="1"/>
  <c r="AB1172" i="1"/>
  <c r="Z1172" i="1" s="1"/>
  <c r="P1172" i="1"/>
  <c r="I1172" i="1"/>
  <c r="H1172" i="1"/>
  <c r="AH1172" i="1" s="1"/>
  <c r="G1172" i="1"/>
  <c r="AF1172" i="1" s="1"/>
  <c r="C1172" i="1"/>
  <c r="B1172" i="1"/>
  <c r="A1172" i="1"/>
  <c r="AL1171" i="1"/>
  <c r="AK1171" i="1"/>
  <c r="AI1171" i="1"/>
  <c r="AG1171" i="1"/>
  <c r="AE1171" i="1"/>
  <c r="AB1171" i="1"/>
  <c r="P1171" i="1"/>
  <c r="I1171" i="1"/>
  <c r="H1171" i="1"/>
  <c r="AH1171" i="1" s="1"/>
  <c r="G1171" i="1"/>
  <c r="AF1171" i="1" s="1"/>
  <c r="B1171" i="1"/>
  <c r="C1171" i="1" s="1"/>
  <c r="A1171" i="1"/>
  <c r="AL1170" i="1"/>
  <c r="AK1170" i="1"/>
  <c r="AI1170" i="1"/>
  <c r="AG1170" i="1"/>
  <c r="AE1170" i="1"/>
  <c r="AB1170" i="1"/>
  <c r="Z1170" i="1" s="1"/>
  <c r="P1170" i="1"/>
  <c r="I1170" i="1"/>
  <c r="H1170" i="1"/>
  <c r="AH1170" i="1" s="1"/>
  <c r="G1170" i="1"/>
  <c r="AF1170" i="1" s="1"/>
  <c r="B1170" i="1"/>
  <c r="C1170" i="1" s="1"/>
  <c r="A1170" i="1"/>
  <c r="AL1169" i="1"/>
  <c r="AK1169" i="1"/>
  <c r="AI1169" i="1"/>
  <c r="AG1169" i="1"/>
  <c r="AE1169" i="1"/>
  <c r="AB1169" i="1"/>
  <c r="Z1169" i="1" s="1"/>
  <c r="P1169" i="1"/>
  <c r="I1169" i="1"/>
  <c r="H1169" i="1"/>
  <c r="AH1169" i="1" s="1"/>
  <c r="G1169" i="1"/>
  <c r="AF1169" i="1" s="1"/>
  <c r="B1169" i="1"/>
  <c r="C1169" i="1" s="1"/>
  <c r="A1169" i="1"/>
  <c r="AL1168" i="1"/>
  <c r="AK1168" i="1"/>
  <c r="AI1168" i="1"/>
  <c r="AG1168" i="1"/>
  <c r="AE1168" i="1"/>
  <c r="AB1168" i="1"/>
  <c r="Z1168" i="1" s="1"/>
  <c r="P1168" i="1"/>
  <c r="I1168" i="1"/>
  <c r="H1168" i="1"/>
  <c r="AH1168" i="1" s="1"/>
  <c r="G1168" i="1"/>
  <c r="AF1168" i="1" s="1"/>
  <c r="C1168" i="1"/>
  <c r="B1168" i="1"/>
  <c r="A1168" i="1"/>
  <c r="AL1167" i="1"/>
  <c r="AK1167" i="1"/>
  <c r="AI1167" i="1"/>
  <c r="AG1167" i="1"/>
  <c r="AE1167" i="1"/>
  <c r="AB1167" i="1"/>
  <c r="Z1167" i="1" s="1"/>
  <c r="P1167" i="1"/>
  <c r="I1167" i="1"/>
  <c r="H1167" i="1"/>
  <c r="AH1167" i="1" s="1"/>
  <c r="G1167" i="1"/>
  <c r="AF1167" i="1" s="1"/>
  <c r="B1167" i="1"/>
  <c r="AL1166" i="1"/>
  <c r="AK1166" i="1"/>
  <c r="AI1166" i="1"/>
  <c r="AG1166" i="1"/>
  <c r="AE1166" i="1"/>
  <c r="AB1166" i="1"/>
  <c r="Z1166" i="1" s="1"/>
  <c r="P1166" i="1"/>
  <c r="I1166" i="1"/>
  <c r="H1166" i="1"/>
  <c r="AH1166" i="1" s="1"/>
  <c r="G1166" i="1"/>
  <c r="AF1166" i="1" s="1"/>
  <c r="B1166" i="1"/>
  <c r="AL1165" i="1"/>
  <c r="AK1165" i="1"/>
  <c r="AI1165" i="1"/>
  <c r="AG1165" i="1"/>
  <c r="AE1165" i="1"/>
  <c r="AB1165" i="1"/>
  <c r="Z1165" i="1" s="1"/>
  <c r="P1165" i="1"/>
  <c r="I1165" i="1"/>
  <c r="H1165" i="1"/>
  <c r="AH1165" i="1" s="1"/>
  <c r="G1165" i="1"/>
  <c r="AF1165" i="1" s="1"/>
  <c r="C1165" i="1"/>
  <c r="B1165" i="1"/>
  <c r="A1165" i="1"/>
  <c r="AL1164" i="1"/>
  <c r="AK1164" i="1"/>
  <c r="AI1164" i="1"/>
  <c r="AG1164" i="1"/>
  <c r="AE1164" i="1"/>
  <c r="AB1164" i="1"/>
  <c r="P1164" i="1"/>
  <c r="I1164" i="1"/>
  <c r="H1164" i="1"/>
  <c r="AH1164" i="1" s="1"/>
  <c r="G1164" i="1"/>
  <c r="AF1164" i="1" s="1"/>
  <c r="C1164" i="1"/>
  <c r="B1164" i="1"/>
  <c r="A1164" i="1" s="1"/>
  <c r="AL1163" i="1"/>
  <c r="AK1163" i="1"/>
  <c r="AI1163" i="1"/>
  <c r="AG1163" i="1"/>
  <c r="AE1163" i="1"/>
  <c r="AB1163" i="1"/>
  <c r="P1163" i="1"/>
  <c r="I1163" i="1"/>
  <c r="H1163" i="1"/>
  <c r="AH1163" i="1" s="1"/>
  <c r="G1163" i="1"/>
  <c r="AF1163" i="1" s="1"/>
  <c r="C1163" i="1"/>
  <c r="B1163" i="1"/>
  <c r="A1163" i="1"/>
  <c r="AL1162" i="1"/>
  <c r="AK1162" i="1"/>
  <c r="AI1162" i="1"/>
  <c r="AG1162" i="1"/>
  <c r="AE1162" i="1"/>
  <c r="AB1162" i="1"/>
  <c r="Z1162" i="1" s="1"/>
  <c r="P1162" i="1"/>
  <c r="I1162" i="1"/>
  <c r="H1162" i="1"/>
  <c r="AH1162" i="1" s="1"/>
  <c r="G1162" i="1"/>
  <c r="AF1162" i="1" s="1"/>
  <c r="C1162" i="1"/>
  <c r="B1162" i="1"/>
  <c r="A1162" i="1"/>
  <c r="AL1161" i="1"/>
  <c r="AK1161" i="1"/>
  <c r="AI1161" i="1"/>
  <c r="AG1161" i="1"/>
  <c r="AE1161" i="1"/>
  <c r="AB1161" i="1"/>
  <c r="Z1161" i="1" s="1"/>
  <c r="P1161" i="1"/>
  <c r="I1161" i="1"/>
  <c r="H1161" i="1"/>
  <c r="AH1161" i="1" s="1"/>
  <c r="G1161" i="1"/>
  <c r="AF1161" i="1" s="1"/>
  <c r="C1161" i="1"/>
  <c r="B1161" i="1"/>
  <c r="A1161" i="1"/>
  <c r="AL1160" i="1"/>
  <c r="AK1160" i="1"/>
  <c r="AI1160" i="1"/>
  <c r="AG1160" i="1"/>
  <c r="AE1160" i="1"/>
  <c r="AB1160" i="1"/>
  <c r="V1160" i="1" s="1"/>
  <c r="P1160" i="1"/>
  <c r="I1160" i="1"/>
  <c r="H1160" i="1"/>
  <c r="AH1160" i="1" s="1"/>
  <c r="G1160" i="1"/>
  <c r="AF1160" i="1" s="1"/>
  <c r="C1160" i="1"/>
  <c r="B1160" i="1"/>
  <c r="A1160" i="1" s="1"/>
  <c r="AL1159" i="1"/>
  <c r="AK1159" i="1"/>
  <c r="AI1159" i="1"/>
  <c r="AG1159" i="1"/>
  <c r="AE1159" i="1"/>
  <c r="AB1159" i="1"/>
  <c r="P1159" i="1"/>
  <c r="I1159" i="1"/>
  <c r="H1159" i="1"/>
  <c r="AH1159" i="1" s="1"/>
  <c r="G1159" i="1"/>
  <c r="AF1159" i="1" s="1"/>
  <c r="C1159" i="1"/>
  <c r="B1159" i="1"/>
  <c r="A1159" i="1"/>
  <c r="AL1158" i="1"/>
  <c r="AK1158" i="1"/>
  <c r="AI1158" i="1"/>
  <c r="AG1158" i="1"/>
  <c r="AE1158" i="1"/>
  <c r="AB1158" i="1"/>
  <c r="P1158" i="1"/>
  <c r="I1158" i="1"/>
  <c r="H1158" i="1"/>
  <c r="AH1158" i="1" s="1"/>
  <c r="G1158" i="1"/>
  <c r="AF1158" i="1" s="1"/>
  <c r="C1158" i="1"/>
  <c r="B1158" i="1"/>
  <c r="A1158" i="1"/>
  <c r="AL1157" i="1"/>
  <c r="AK1157" i="1"/>
  <c r="AI1157" i="1"/>
  <c r="AG1157" i="1"/>
  <c r="AE1157" i="1"/>
  <c r="AB1157" i="1"/>
  <c r="Z1157" i="1" s="1"/>
  <c r="P1157" i="1"/>
  <c r="I1157" i="1"/>
  <c r="H1157" i="1"/>
  <c r="AH1157" i="1" s="1"/>
  <c r="G1157" i="1"/>
  <c r="AF1157" i="1" s="1"/>
  <c r="C1157" i="1"/>
  <c r="B1157" i="1"/>
  <c r="A1157" i="1" s="1"/>
  <c r="AL1156" i="1"/>
  <c r="AK1156" i="1"/>
  <c r="AI1156" i="1"/>
  <c r="AG1156" i="1"/>
  <c r="AE1156" i="1"/>
  <c r="AB1156" i="1"/>
  <c r="J1156" i="1" s="1"/>
  <c r="P1156" i="1"/>
  <c r="I1156" i="1"/>
  <c r="H1156" i="1"/>
  <c r="AH1156" i="1" s="1"/>
  <c r="G1156" i="1"/>
  <c r="AF1156" i="1" s="1"/>
  <c r="B1156" i="1"/>
  <c r="C1156" i="1" s="1"/>
  <c r="AL1155" i="1"/>
  <c r="AK1155" i="1"/>
  <c r="AI1155" i="1"/>
  <c r="AG1155" i="1"/>
  <c r="AE1155" i="1"/>
  <c r="AB1155" i="1"/>
  <c r="P1155" i="1"/>
  <c r="I1155" i="1"/>
  <c r="H1155" i="1"/>
  <c r="AH1155" i="1" s="1"/>
  <c r="G1155" i="1"/>
  <c r="AF1155" i="1" s="1"/>
  <c r="C1155" i="1"/>
  <c r="B1155" i="1"/>
  <c r="A1155" i="1" s="1"/>
  <c r="AL1154" i="1"/>
  <c r="AK1154" i="1"/>
  <c r="AI1154" i="1"/>
  <c r="AG1154" i="1"/>
  <c r="AE1154" i="1"/>
  <c r="AB1154" i="1"/>
  <c r="Z1154" i="1" s="1"/>
  <c r="P1154" i="1"/>
  <c r="I1154" i="1"/>
  <c r="H1154" i="1"/>
  <c r="AH1154" i="1" s="1"/>
  <c r="G1154" i="1"/>
  <c r="AF1154" i="1" s="1"/>
  <c r="C1154" i="1"/>
  <c r="B1154" i="1"/>
  <c r="A1154" i="1" s="1"/>
  <c r="AL1153" i="1"/>
  <c r="AK1153" i="1"/>
  <c r="AI1153" i="1"/>
  <c r="AG1153" i="1"/>
  <c r="AE1153" i="1"/>
  <c r="AB1153" i="1"/>
  <c r="P1153" i="1"/>
  <c r="I1153" i="1"/>
  <c r="H1153" i="1"/>
  <c r="AH1153" i="1" s="1"/>
  <c r="G1153" i="1"/>
  <c r="AF1153" i="1" s="1"/>
  <c r="C1153" i="1"/>
  <c r="B1153" i="1"/>
  <c r="A1153" i="1" s="1"/>
  <c r="AL1152" i="1"/>
  <c r="AK1152" i="1"/>
  <c r="AI1152" i="1"/>
  <c r="AG1152" i="1"/>
  <c r="AE1152" i="1"/>
  <c r="AB1152" i="1"/>
  <c r="Z1152" i="1" s="1"/>
  <c r="P1152" i="1"/>
  <c r="I1152" i="1"/>
  <c r="H1152" i="1"/>
  <c r="AH1152" i="1" s="1"/>
  <c r="G1152" i="1"/>
  <c r="AF1152" i="1" s="1"/>
  <c r="B1152" i="1"/>
  <c r="C1152" i="1" s="1"/>
  <c r="AL1151" i="1"/>
  <c r="AK1151" i="1"/>
  <c r="AI1151" i="1"/>
  <c r="AG1151" i="1"/>
  <c r="AE1151" i="1"/>
  <c r="AB1151" i="1"/>
  <c r="Z1151" i="1" s="1"/>
  <c r="P1151" i="1"/>
  <c r="I1151" i="1"/>
  <c r="H1151" i="1"/>
  <c r="AH1151" i="1" s="1"/>
  <c r="G1151" i="1"/>
  <c r="AF1151" i="1" s="1"/>
  <c r="C1151" i="1"/>
  <c r="B1151" i="1"/>
  <c r="A1151" i="1"/>
  <c r="AL1150" i="1"/>
  <c r="AK1150" i="1"/>
  <c r="AI1150" i="1"/>
  <c r="AG1150" i="1"/>
  <c r="AE1150" i="1"/>
  <c r="AB1150" i="1"/>
  <c r="Z1150" i="1" s="1"/>
  <c r="P1150" i="1"/>
  <c r="I1150" i="1"/>
  <c r="H1150" i="1"/>
  <c r="AH1150" i="1" s="1"/>
  <c r="G1150" i="1"/>
  <c r="AF1150" i="1" s="1"/>
  <c r="C1150" i="1"/>
  <c r="B1150" i="1"/>
  <c r="A1150" i="1"/>
  <c r="AL1149" i="1"/>
  <c r="AK1149" i="1"/>
  <c r="AI1149" i="1"/>
  <c r="AG1149" i="1"/>
  <c r="AE1149" i="1"/>
  <c r="AB1149" i="1"/>
  <c r="Z1149" i="1" s="1"/>
  <c r="P1149" i="1"/>
  <c r="I1149" i="1"/>
  <c r="H1149" i="1"/>
  <c r="AH1149" i="1" s="1"/>
  <c r="G1149" i="1"/>
  <c r="AF1149" i="1" s="1"/>
  <c r="B1149" i="1"/>
  <c r="AL1148" i="1"/>
  <c r="AK1148" i="1"/>
  <c r="AI1148" i="1"/>
  <c r="AG1148" i="1"/>
  <c r="AE1148" i="1"/>
  <c r="AB1148" i="1"/>
  <c r="X1148" i="1" s="1"/>
  <c r="P1148" i="1"/>
  <c r="I1148" i="1"/>
  <c r="H1148" i="1"/>
  <c r="AH1148" i="1" s="1"/>
  <c r="G1148" i="1"/>
  <c r="AF1148" i="1" s="1"/>
  <c r="C1148" i="1"/>
  <c r="B1148" i="1"/>
  <c r="A1148" i="1"/>
  <c r="AL1147" i="1"/>
  <c r="AK1147" i="1"/>
  <c r="AI1147" i="1"/>
  <c r="AG1147" i="1"/>
  <c r="AE1147" i="1"/>
  <c r="AB1147" i="1"/>
  <c r="Y1147" i="1" s="1"/>
  <c r="P1147" i="1"/>
  <c r="I1147" i="1"/>
  <c r="H1147" i="1"/>
  <c r="AH1147" i="1" s="1"/>
  <c r="G1147" i="1"/>
  <c r="AF1147" i="1" s="1"/>
  <c r="B1147" i="1"/>
  <c r="AL1146" i="1"/>
  <c r="AK1146" i="1"/>
  <c r="AI1146" i="1"/>
  <c r="AG1146" i="1"/>
  <c r="AE1146" i="1"/>
  <c r="AB1146" i="1"/>
  <c r="Z1146" i="1" s="1"/>
  <c r="P1146" i="1"/>
  <c r="I1146" i="1"/>
  <c r="H1146" i="1"/>
  <c r="AH1146" i="1" s="1"/>
  <c r="G1146" i="1"/>
  <c r="AF1146" i="1" s="1"/>
  <c r="B1146" i="1"/>
  <c r="AL1145" i="1"/>
  <c r="AK1145" i="1"/>
  <c r="AI1145" i="1"/>
  <c r="AG1145" i="1"/>
  <c r="AE1145" i="1"/>
  <c r="AB1145" i="1"/>
  <c r="X1145" i="1" s="1"/>
  <c r="P1145" i="1"/>
  <c r="I1145" i="1"/>
  <c r="H1145" i="1"/>
  <c r="AH1145" i="1" s="1"/>
  <c r="G1145" i="1"/>
  <c r="AF1145" i="1" s="1"/>
  <c r="B1145" i="1"/>
  <c r="AL1144" i="1"/>
  <c r="AK1144" i="1"/>
  <c r="AI1144" i="1"/>
  <c r="AG1144" i="1"/>
  <c r="AE1144" i="1"/>
  <c r="AB1144" i="1"/>
  <c r="AA1144" i="1" s="1"/>
  <c r="P1144" i="1"/>
  <c r="I1144" i="1"/>
  <c r="H1144" i="1"/>
  <c r="AH1144" i="1" s="1"/>
  <c r="G1144" i="1"/>
  <c r="AF1144" i="1" s="1"/>
  <c r="B1144" i="1"/>
  <c r="AL1143" i="1"/>
  <c r="AK1143" i="1"/>
  <c r="AI1143" i="1"/>
  <c r="AG1143" i="1"/>
  <c r="AE1143" i="1"/>
  <c r="AB1143" i="1"/>
  <c r="P1143" i="1"/>
  <c r="I1143" i="1"/>
  <c r="H1143" i="1"/>
  <c r="AH1143" i="1" s="1"/>
  <c r="G1143" i="1"/>
  <c r="AF1143" i="1" s="1"/>
  <c r="B1143" i="1"/>
  <c r="A1143" i="1" s="1"/>
  <c r="AL1142" i="1"/>
  <c r="AK1142" i="1"/>
  <c r="AI1142" i="1"/>
  <c r="AG1142" i="1"/>
  <c r="AE1142" i="1"/>
  <c r="AB1142" i="1"/>
  <c r="P1142" i="1"/>
  <c r="I1142" i="1"/>
  <c r="H1142" i="1"/>
  <c r="AH1142" i="1" s="1"/>
  <c r="G1142" i="1"/>
  <c r="AF1142" i="1" s="1"/>
  <c r="C1142" i="1"/>
  <c r="B1142" i="1"/>
  <c r="A1142" i="1"/>
  <c r="AL1141" i="1"/>
  <c r="AK1141" i="1"/>
  <c r="AI1141" i="1"/>
  <c r="AG1141" i="1"/>
  <c r="AE1141" i="1"/>
  <c r="AB1141" i="1"/>
  <c r="P1141" i="1"/>
  <c r="I1141" i="1"/>
  <c r="H1141" i="1"/>
  <c r="AH1141" i="1" s="1"/>
  <c r="G1141" i="1"/>
  <c r="AF1141" i="1" s="1"/>
  <c r="C1141" i="1"/>
  <c r="B1141" i="1"/>
  <c r="A1141" i="1"/>
  <c r="AL1140" i="1"/>
  <c r="AK1140" i="1"/>
  <c r="AI1140" i="1"/>
  <c r="AG1140" i="1"/>
  <c r="AE1140" i="1"/>
  <c r="AB1140" i="1"/>
  <c r="V1140" i="1" s="1"/>
  <c r="P1140" i="1"/>
  <c r="I1140" i="1"/>
  <c r="H1140" i="1"/>
  <c r="AH1140" i="1" s="1"/>
  <c r="G1140" i="1"/>
  <c r="AF1140" i="1" s="1"/>
  <c r="B1140" i="1"/>
  <c r="AL1139" i="1"/>
  <c r="AK1139" i="1"/>
  <c r="AI1139" i="1"/>
  <c r="AG1139" i="1"/>
  <c r="AE1139" i="1"/>
  <c r="AB1139" i="1"/>
  <c r="AA1139" i="1" s="1"/>
  <c r="P1139" i="1"/>
  <c r="I1139" i="1"/>
  <c r="H1139" i="1"/>
  <c r="AH1139" i="1" s="1"/>
  <c r="G1139" i="1"/>
  <c r="AF1139" i="1" s="1"/>
  <c r="B1139" i="1"/>
  <c r="C1139" i="1" s="1"/>
  <c r="AL1138" i="1"/>
  <c r="AK1138" i="1"/>
  <c r="AI1138" i="1"/>
  <c r="AG1138" i="1"/>
  <c r="AE1138" i="1"/>
  <c r="AB1138" i="1"/>
  <c r="Y1138" i="1" s="1"/>
  <c r="P1138" i="1"/>
  <c r="I1138" i="1"/>
  <c r="H1138" i="1"/>
  <c r="AH1138" i="1" s="1"/>
  <c r="G1138" i="1"/>
  <c r="AF1138" i="1" s="1"/>
  <c r="C1138" i="1"/>
  <c r="B1138" i="1"/>
  <c r="A1138" i="1"/>
  <c r="AL1137" i="1"/>
  <c r="AK1137" i="1"/>
  <c r="AI1137" i="1"/>
  <c r="AG1137" i="1"/>
  <c r="AE1137" i="1"/>
  <c r="AB1137" i="1"/>
  <c r="Z1137" i="1" s="1"/>
  <c r="P1137" i="1"/>
  <c r="I1137" i="1"/>
  <c r="H1137" i="1"/>
  <c r="AH1137" i="1" s="1"/>
  <c r="G1137" i="1"/>
  <c r="AF1137" i="1" s="1"/>
  <c r="B1137" i="1"/>
  <c r="AL1136" i="1"/>
  <c r="AK1136" i="1"/>
  <c r="AI1136" i="1"/>
  <c r="AG1136" i="1"/>
  <c r="AE1136" i="1"/>
  <c r="AB1136" i="1"/>
  <c r="AA1136" i="1" s="1"/>
  <c r="P1136" i="1"/>
  <c r="I1136" i="1"/>
  <c r="H1136" i="1"/>
  <c r="AH1136" i="1" s="1"/>
  <c r="G1136" i="1"/>
  <c r="AF1136" i="1" s="1"/>
  <c r="B1136" i="1"/>
  <c r="C1136" i="1" s="1"/>
  <c r="AL1135" i="1"/>
  <c r="AK1135" i="1"/>
  <c r="AI1135" i="1"/>
  <c r="AG1135" i="1"/>
  <c r="AE1135" i="1"/>
  <c r="AB1135" i="1"/>
  <c r="Z1135" i="1" s="1"/>
  <c r="P1135" i="1"/>
  <c r="I1135" i="1"/>
  <c r="H1135" i="1"/>
  <c r="AH1135" i="1" s="1"/>
  <c r="G1135" i="1"/>
  <c r="AF1135" i="1" s="1"/>
  <c r="C1135" i="1"/>
  <c r="B1135" i="1"/>
  <c r="A1135" i="1"/>
  <c r="AL1134" i="1"/>
  <c r="AK1134" i="1"/>
  <c r="AI1134" i="1"/>
  <c r="AG1134" i="1"/>
  <c r="AE1134" i="1"/>
  <c r="AB1134" i="1"/>
  <c r="W1134" i="1" s="1"/>
  <c r="P1134" i="1"/>
  <c r="I1134" i="1"/>
  <c r="H1134" i="1"/>
  <c r="AH1134" i="1" s="1"/>
  <c r="G1134" i="1"/>
  <c r="AF1134" i="1" s="1"/>
  <c r="B1134" i="1"/>
  <c r="AL1133" i="1"/>
  <c r="AK1133" i="1"/>
  <c r="AI1133" i="1"/>
  <c r="AG1133" i="1"/>
  <c r="AE1133" i="1"/>
  <c r="AB1133" i="1"/>
  <c r="AA1133" i="1" s="1"/>
  <c r="P1133" i="1"/>
  <c r="I1133" i="1"/>
  <c r="H1133" i="1"/>
  <c r="AH1133" i="1" s="1"/>
  <c r="G1133" i="1"/>
  <c r="AF1133" i="1" s="1"/>
  <c r="B1133" i="1"/>
  <c r="A1133" i="1" s="1"/>
  <c r="AL1132" i="1"/>
  <c r="AK1132" i="1"/>
  <c r="AI1132" i="1"/>
  <c r="AG1132" i="1"/>
  <c r="AE1132" i="1"/>
  <c r="AB1132" i="1"/>
  <c r="P1132" i="1"/>
  <c r="I1132" i="1"/>
  <c r="H1132" i="1"/>
  <c r="AH1132" i="1" s="1"/>
  <c r="G1132" i="1"/>
  <c r="AF1132" i="1" s="1"/>
  <c r="C1132" i="1"/>
  <c r="B1132" i="1"/>
  <c r="A1132" i="1"/>
  <c r="AL1131" i="1"/>
  <c r="AK1131" i="1"/>
  <c r="AI1131" i="1"/>
  <c r="AG1131" i="1"/>
  <c r="AE1131" i="1"/>
  <c r="AB1131" i="1"/>
  <c r="X1131" i="1" s="1"/>
  <c r="P1131" i="1"/>
  <c r="I1131" i="1"/>
  <c r="H1131" i="1"/>
  <c r="AH1131" i="1" s="1"/>
  <c r="G1131" i="1"/>
  <c r="AF1131" i="1" s="1"/>
  <c r="B1131" i="1"/>
  <c r="AL1130" i="1"/>
  <c r="AK1130" i="1"/>
  <c r="AI1130" i="1"/>
  <c r="AG1130" i="1"/>
  <c r="AE1130" i="1"/>
  <c r="AB1130" i="1"/>
  <c r="AA1130" i="1" s="1"/>
  <c r="P1130" i="1"/>
  <c r="I1130" i="1"/>
  <c r="H1130" i="1"/>
  <c r="AH1130" i="1" s="1"/>
  <c r="G1130" i="1"/>
  <c r="AF1130" i="1" s="1"/>
  <c r="C1130" i="1"/>
  <c r="B1130" i="1"/>
  <c r="A1130" i="1"/>
  <c r="AL1129" i="1"/>
  <c r="AK1129" i="1"/>
  <c r="AI1129" i="1"/>
  <c r="AG1129" i="1"/>
  <c r="AE1129" i="1"/>
  <c r="AB1129" i="1"/>
  <c r="Y1129" i="1" s="1"/>
  <c r="P1129" i="1"/>
  <c r="I1129" i="1"/>
  <c r="H1129" i="1"/>
  <c r="AH1129" i="1" s="1"/>
  <c r="G1129" i="1"/>
  <c r="AF1129" i="1" s="1"/>
  <c r="C1129" i="1"/>
  <c r="B1129" i="1"/>
  <c r="A1129" i="1" s="1"/>
  <c r="AL1128" i="1"/>
  <c r="AK1128" i="1"/>
  <c r="AI1128" i="1"/>
  <c r="AG1128" i="1"/>
  <c r="AE1128" i="1"/>
  <c r="AB1128" i="1"/>
  <c r="W1128" i="1" s="1"/>
  <c r="P1128" i="1"/>
  <c r="I1128" i="1"/>
  <c r="H1128" i="1"/>
  <c r="AH1128" i="1" s="1"/>
  <c r="G1128" i="1"/>
  <c r="AF1128" i="1" s="1"/>
  <c r="C1128" i="1"/>
  <c r="B1128" i="1"/>
  <c r="A1128" i="1"/>
  <c r="AL1127" i="1"/>
  <c r="AK1127" i="1"/>
  <c r="AI1127" i="1"/>
  <c r="AG1127" i="1"/>
  <c r="AE1127" i="1"/>
  <c r="AB1127" i="1"/>
  <c r="AA1127" i="1" s="1"/>
  <c r="P1127" i="1"/>
  <c r="I1127" i="1"/>
  <c r="H1127" i="1"/>
  <c r="AH1127" i="1" s="1"/>
  <c r="G1127" i="1"/>
  <c r="AF1127" i="1" s="1"/>
  <c r="B1127" i="1"/>
  <c r="C1127" i="1" s="1"/>
  <c r="A1127" i="1"/>
  <c r="AL1126" i="1"/>
  <c r="AK1126" i="1"/>
  <c r="AI1126" i="1"/>
  <c r="AG1126" i="1"/>
  <c r="AE1126" i="1"/>
  <c r="AB1126" i="1"/>
  <c r="J1126" i="1" s="1"/>
  <c r="P1126" i="1"/>
  <c r="I1126" i="1"/>
  <c r="H1126" i="1"/>
  <c r="AH1126" i="1" s="1"/>
  <c r="G1126" i="1"/>
  <c r="AF1126" i="1" s="1"/>
  <c r="C1126" i="1"/>
  <c r="B1126" i="1"/>
  <c r="A1126" i="1"/>
  <c r="AL1125" i="1"/>
  <c r="AK1125" i="1"/>
  <c r="AI1125" i="1"/>
  <c r="AG1125" i="1"/>
  <c r="AE1125" i="1"/>
  <c r="AB1125" i="1"/>
  <c r="V1125" i="1" s="1"/>
  <c r="P1125" i="1"/>
  <c r="I1125" i="1"/>
  <c r="H1125" i="1"/>
  <c r="AH1125" i="1" s="1"/>
  <c r="G1125" i="1"/>
  <c r="AF1125" i="1" s="1"/>
  <c r="B1125" i="1"/>
  <c r="A1125" i="1" s="1"/>
  <c r="AL1124" i="1"/>
  <c r="AK1124" i="1"/>
  <c r="AI1124" i="1"/>
  <c r="AG1124" i="1"/>
  <c r="AE1124" i="1"/>
  <c r="AB1124" i="1"/>
  <c r="W1124" i="1" s="1"/>
  <c r="P1124" i="1"/>
  <c r="I1124" i="1"/>
  <c r="H1124" i="1"/>
  <c r="AH1124" i="1" s="1"/>
  <c r="G1124" i="1"/>
  <c r="AF1124" i="1" s="1"/>
  <c r="C1124" i="1"/>
  <c r="B1124" i="1"/>
  <c r="A1124" i="1"/>
  <c r="AL1123" i="1"/>
  <c r="AK1123" i="1"/>
  <c r="AI1123" i="1"/>
  <c r="AG1123" i="1"/>
  <c r="AE1123" i="1"/>
  <c r="AB1123" i="1"/>
  <c r="AA1123" i="1" s="1"/>
  <c r="P1123" i="1"/>
  <c r="I1123" i="1"/>
  <c r="H1123" i="1"/>
  <c r="AH1123" i="1" s="1"/>
  <c r="G1123" i="1"/>
  <c r="AF1123" i="1" s="1"/>
  <c r="B1123" i="1"/>
  <c r="AL1122" i="1"/>
  <c r="AK1122" i="1"/>
  <c r="AI1122" i="1"/>
  <c r="AG1122" i="1"/>
  <c r="AE1122" i="1"/>
  <c r="AB1122" i="1"/>
  <c r="Z1122" i="1" s="1"/>
  <c r="P1122" i="1"/>
  <c r="I1122" i="1"/>
  <c r="H1122" i="1"/>
  <c r="AH1122" i="1" s="1"/>
  <c r="G1122" i="1"/>
  <c r="AF1122" i="1" s="1"/>
  <c r="B1122" i="1"/>
  <c r="AL1121" i="1"/>
  <c r="AK1121" i="1"/>
  <c r="AI1121" i="1"/>
  <c r="AG1121" i="1"/>
  <c r="AE1121" i="1"/>
  <c r="AB1121" i="1"/>
  <c r="Y1121" i="1" s="1"/>
  <c r="P1121" i="1"/>
  <c r="I1121" i="1"/>
  <c r="H1121" i="1"/>
  <c r="AH1121" i="1" s="1"/>
  <c r="G1121" i="1"/>
  <c r="AF1121" i="1" s="1"/>
  <c r="B1121" i="1"/>
  <c r="A1121" i="1" s="1"/>
  <c r="AL1120" i="1"/>
  <c r="AK1120" i="1"/>
  <c r="AI1120" i="1"/>
  <c r="AG1120" i="1"/>
  <c r="AE1120" i="1"/>
  <c r="AB1120" i="1"/>
  <c r="J1120" i="1" s="1"/>
  <c r="P1120" i="1"/>
  <c r="I1120" i="1"/>
  <c r="H1120" i="1"/>
  <c r="AH1120" i="1" s="1"/>
  <c r="G1120" i="1"/>
  <c r="AF1120" i="1" s="1"/>
  <c r="B1120" i="1"/>
  <c r="C1120" i="1" s="1"/>
  <c r="AL1119" i="1"/>
  <c r="AK1119" i="1"/>
  <c r="AI1119" i="1"/>
  <c r="AG1119" i="1"/>
  <c r="AE1119" i="1"/>
  <c r="AB1119" i="1"/>
  <c r="Z1119" i="1" s="1"/>
  <c r="P1119" i="1"/>
  <c r="I1119" i="1"/>
  <c r="H1119" i="1"/>
  <c r="AH1119" i="1" s="1"/>
  <c r="G1119" i="1"/>
  <c r="AF1119" i="1" s="1"/>
  <c r="B1119" i="1"/>
  <c r="AL1118" i="1"/>
  <c r="AK1118" i="1"/>
  <c r="AI1118" i="1"/>
  <c r="AG1118" i="1"/>
  <c r="AE1118" i="1"/>
  <c r="AB1118" i="1"/>
  <c r="Z1118" i="1" s="1"/>
  <c r="P1118" i="1"/>
  <c r="I1118" i="1"/>
  <c r="H1118" i="1"/>
  <c r="AH1118" i="1" s="1"/>
  <c r="G1118" i="1"/>
  <c r="AF1118" i="1" s="1"/>
  <c r="C1118" i="1"/>
  <c r="B1118" i="1"/>
  <c r="A1118" i="1" s="1"/>
  <c r="AL1117" i="1"/>
  <c r="AK1117" i="1"/>
  <c r="AI1117" i="1"/>
  <c r="AG1117" i="1"/>
  <c r="AE1117" i="1"/>
  <c r="AB1117" i="1"/>
  <c r="Y1117" i="1" s="1"/>
  <c r="P1117" i="1"/>
  <c r="I1117" i="1"/>
  <c r="H1117" i="1"/>
  <c r="AH1117" i="1" s="1"/>
  <c r="G1117" i="1"/>
  <c r="AF1117" i="1" s="1"/>
  <c r="C1117" i="1"/>
  <c r="B1117" i="1"/>
  <c r="A1117" i="1" s="1"/>
  <c r="AL1116" i="1"/>
  <c r="AK1116" i="1"/>
  <c r="AI1116" i="1"/>
  <c r="AG1116" i="1"/>
  <c r="AE1116" i="1"/>
  <c r="AB1116" i="1"/>
  <c r="Z1116" i="1" s="1"/>
  <c r="P1116" i="1"/>
  <c r="I1116" i="1"/>
  <c r="H1116" i="1"/>
  <c r="AH1116" i="1" s="1"/>
  <c r="G1116" i="1"/>
  <c r="AF1116" i="1" s="1"/>
  <c r="B1116" i="1"/>
  <c r="AL1115" i="1"/>
  <c r="AK1115" i="1"/>
  <c r="AI1115" i="1"/>
  <c r="AG1115" i="1"/>
  <c r="AE1115" i="1"/>
  <c r="AB1115" i="1"/>
  <c r="Z1115" i="1" s="1"/>
  <c r="P1115" i="1"/>
  <c r="I1115" i="1"/>
  <c r="H1115" i="1"/>
  <c r="AH1115" i="1" s="1"/>
  <c r="G1115" i="1"/>
  <c r="AF1115" i="1" s="1"/>
  <c r="C1115" i="1"/>
  <c r="B1115" i="1"/>
  <c r="A1115" i="1"/>
  <c r="AL1114" i="1"/>
  <c r="AK1114" i="1"/>
  <c r="AI1114" i="1"/>
  <c r="AG1114" i="1"/>
  <c r="AE1114" i="1"/>
  <c r="AB1114" i="1"/>
  <c r="V1114" i="1" s="1"/>
  <c r="P1114" i="1"/>
  <c r="I1114" i="1"/>
  <c r="H1114" i="1"/>
  <c r="AH1114" i="1" s="1"/>
  <c r="G1114" i="1"/>
  <c r="AF1114" i="1" s="1"/>
  <c r="B1114" i="1"/>
  <c r="AL1113" i="1"/>
  <c r="AK1113" i="1"/>
  <c r="AI1113" i="1"/>
  <c r="AG1113" i="1"/>
  <c r="AE1113" i="1"/>
  <c r="AB1113" i="1"/>
  <c r="P1113" i="1"/>
  <c r="I1113" i="1"/>
  <c r="H1113" i="1"/>
  <c r="AH1113" i="1" s="1"/>
  <c r="G1113" i="1"/>
  <c r="AF1113" i="1" s="1"/>
  <c r="B1113" i="1"/>
  <c r="AL1112" i="1"/>
  <c r="AK1112" i="1"/>
  <c r="AI1112" i="1"/>
  <c r="AG1112" i="1"/>
  <c r="AE1112" i="1"/>
  <c r="AB1112" i="1"/>
  <c r="J1112" i="1" s="1"/>
  <c r="P1112" i="1"/>
  <c r="I1112" i="1"/>
  <c r="H1112" i="1"/>
  <c r="AH1112" i="1" s="1"/>
  <c r="G1112" i="1"/>
  <c r="AF1112" i="1" s="1"/>
  <c r="C1112" i="1"/>
  <c r="B1112" i="1"/>
  <c r="A1112" i="1"/>
  <c r="AL1111" i="1"/>
  <c r="AK1111" i="1"/>
  <c r="AI1111" i="1"/>
  <c r="AG1111" i="1"/>
  <c r="AE1111" i="1"/>
  <c r="AB1111" i="1"/>
  <c r="Z1111" i="1" s="1"/>
  <c r="P1111" i="1"/>
  <c r="I1111" i="1"/>
  <c r="H1111" i="1"/>
  <c r="AH1111" i="1" s="1"/>
  <c r="G1111" i="1"/>
  <c r="AF1111" i="1" s="1"/>
  <c r="B1111" i="1"/>
  <c r="AL1110" i="1"/>
  <c r="AK1110" i="1"/>
  <c r="AI1110" i="1"/>
  <c r="AG1110" i="1"/>
  <c r="AE1110" i="1"/>
  <c r="AB1110" i="1"/>
  <c r="V1110" i="1" s="1"/>
  <c r="P1110" i="1"/>
  <c r="I1110" i="1"/>
  <c r="H1110" i="1"/>
  <c r="AH1110" i="1" s="1"/>
  <c r="G1110" i="1"/>
  <c r="AF1110" i="1" s="1"/>
  <c r="C1110" i="1"/>
  <c r="B1110" i="1"/>
  <c r="A1110" i="1"/>
  <c r="AL1109" i="1"/>
  <c r="AK1109" i="1"/>
  <c r="AI1109" i="1"/>
  <c r="AG1109" i="1"/>
  <c r="AE1109" i="1"/>
  <c r="AB1109" i="1"/>
  <c r="X1109" i="1" s="1"/>
  <c r="P1109" i="1"/>
  <c r="I1109" i="1"/>
  <c r="H1109" i="1"/>
  <c r="AH1109" i="1" s="1"/>
  <c r="G1109" i="1"/>
  <c r="AF1109" i="1" s="1"/>
  <c r="C1109" i="1"/>
  <c r="B1109" i="1"/>
  <c r="A1109" i="1"/>
  <c r="AL1108" i="1"/>
  <c r="AK1108" i="1"/>
  <c r="AI1108" i="1"/>
  <c r="AG1108" i="1"/>
  <c r="AE1108" i="1"/>
  <c r="AB1108" i="1"/>
  <c r="V1108" i="1" s="1"/>
  <c r="P1108" i="1"/>
  <c r="I1108" i="1"/>
  <c r="H1108" i="1"/>
  <c r="AH1108" i="1" s="1"/>
  <c r="G1108" i="1"/>
  <c r="AF1108" i="1" s="1"/>
  <c r="B1108" i="1"/>
  <c r="A1108" i="1" s="1"/>
  <c r="AL1107" i="1"/>
  <c r="AK1107" i="1"/>
  <c r="AI1107" i="1"/>
  <c r="AG1107" i="1"/>
  <c r="AE1107" i="1"/>
  <c r="AB1107" i="1"/>
  <c r="Z1107" i="1" s="1"/>
  <c r="P1107" i="1"/>
  <c r="I1107" i="1"/>
  <c r="H1107" i="1"/>
  <c r="AH1107" i="1" s="1"/>
  <c r="G1107" i="1"/>
  <c r="AF1107" i="1" s="1"/>
  <c r="B1107" i="1"/>
  <c r="C1107" i="1" s="1"/>
  <c r="AL1106" i="1"/>
  <c r="AK1106" i="1"/>
  <c r="AI1106" i="1"/>
  <c r="AG1106" i="1"/>
  <c r="AE1106" i="1"/>
  <c r="AB1106" i="1"/>
  <c r="X1106" i="1" s="1"/>
  <c r="P1106" i="1"/>
  <c r="I1106" i="1"/>
  <c r="H1106" i="1"/>
  <c r="AH1106" i="1" s="1"/>
  <c r="G1106" i="1"/>
  <c r="AF1106" i="1" s="1"/>
  <c r="C1106" i="1"/>
  <c r="B1106" i="1"/>
  <c r="A1106" i="1" s="1"/>
  <c r="AL1105" i="1"/>
  <c r="AK1105" i="1"/>
  <c r="AI1105" i="1"/>
  <c r="AG1105" i="1"/>
  <c r="AE1105" i="1"/>
  <c r="AB1105" i="1"/>
  <c r="Z1105" i="1" s="1"/>
  <c r="P1105" i="1"/>
  <c r="I1105" i="1"/>
  <c r="H1105" i="1"/>
  <c r="AH1105" i="1" s="1"/>
  <c r="G1105" i="1"/>
  <c r="AF1105" i="1" s="1"/>
  <c r="B1105" i="1"/>
  <c r="A1105" i="1" s="1"/>
  <c r="AL1104" i="1"/>
  <c r="AK1104" i="1"/>
  <c r="AI1104" i="1"/>
  <c r="AG1104" i="1"/>
  <c r="AE1104" i="1"/>
  <c r="AB1104" i="1"/>
  <c r="J1104" i="1" s="1"/>
  <c r="P1104" i="1"/>
  <c r="I1104" i="1"/>
  <c r="H1104" i="1"/>
  <c r="AH1104" i="1" s="1"/>
  <c r="G1104" i="1"/>
  <c r="AF1104" i="1" s="1"/>
  <c r="C1104" i="1"/>
  <c r="B1104" i="1"/>
  <c r="A1104" i="1"/>
  <c r="AL1103" i="1"/>
  <c r="AK1103" i="1"/>
  <c r="AI1103" i="1"/>
  <c r="AG1103" i="1"/>
  <c r="AE1103" i="1"/>
  <c r="AB1103" i="1"/>
  <c r="Z1103" i="1" s="1"/>
  <c r="P1103" i="1"/>
  <c r="I1103" i="1"/>
  <c r="H1103" i="1"/>
  <c r="AH1103" i="1" s="1"/>
  <c r="G1103" i="1"/>
  <c r="AF1103" i="1" s="1"/>
  <c r="C1103" i="1"/>
  <c r="B1103" i="1"/>
  <c r="A1103" i="1" s="1"/>
  <c r="AL1102" i="1"/>
  <c r="AK1102" i="1"/>
  <c r="AI1102" i="1"/>
  <c r="AG1102" i="1"/>
  <c r="AE1102" i="1"/>
  <c r="AB1102" i="1"/>
  <c r="X1102" i="1" s="1"/>
  <c r="P1102" i="1"/>
  <c r="I1102" i="1"/>
  <c r="H1102" i="1"/>
  <c r="AH1102" i="1" s="1"/>
  <c r="G1102" i="1"/>
  <c r="AF1102" i="1" s="1"/>
  <c r="C1102" i="1"/>
  <c r="B1102" i="1"/>
  <c r="A1102" i="1"/>
  <c r="AL1101" i="1"/>
  <c r="AK1101" i="1"/>
  <c r="AI1101" i="1"/>
  <c r="AG1101" i="1"/>
  <c r="AE1101" i="1"/>
  <c r="AB1101" i="1"/>
  <c r="X1101" i="1" s="1"/>
  <c r="P1101" i="1"/>
  <c r="I1101" i="1"/>
  <c r="H1101" i="1"/>
  <c r="AH1101" i="1" s="1"/>
  <c r="G1101" i="1"/>
  <c r="AF1101" i="1" s="1"/>
  <c r="C1101" i="1"/>
  <c r="B1101" i="1"/>
  <c r="A1101" i="1"/>
  <c r="AL1100" i="1"/>
  <c r="AK1100" i="1"/>
  <c r="AI1100" i="1"/>
  <c r="AG1100" i="1"/>
  <c r="AE1100" i="1"/>
  <c r="AB1100" i="1"/>
  <c r="J1100" i="1" s="1"/>
  <c r="P1100" i="1"/>
  <c r="I1100" i="1"/>
  <c r="H1100" i="1"/>
  <c r="AH1100" i="1" s="1"/>
  <c r="G1100" i="1"/>
  <c r="AF1100" i="1" s="1"/>
  <c r="C1100" i="1"/>
  <c r="B1100" i="1"/>
  <c r="A1100" i="1" s="1"/>
  <c r="AL1099" i="1"/>
  <c r="AK1099" i="1"/>
  <c r="AI1099" i="1"/>
  <c r="AG1099" i="1"/>
  <c r="AE1099" i="1"/>
  <c r="AB1099" i="1"/>
  <c r="Z1099" i="1" s="1"/>
  <c r="P1099" i="1"/>
  <c r="I1099" i="1"/>
  <c r="H1099" i="1"/>
  <c r="AH1099" i="1" s="1"/>
  <c r="G1099" i="1"/>
  <c r="AF1099" i="1" s="1"/>
  <c r="B1099" i="1"/>
  <c r="AL1098" i="1"/>
  <c r="AK1098" i="1"/>
  <c r="AI1098" i="1"/>
  <c r="AG1098" i="1"/>
  <c r="AE1098" i="1"/>
  <c r="AB1098" i="1"/>
  <c r="J1098" i="1" s="1"/>
  <c r="P1098" i="1"/>
  <c r="I1098" i="1"/>
  <c r="H1098" i="1"/>
  <c r="AH1098" i="1" s="1"/>
  <c r="G1098" i="1"/>
  <c r="AF1098" i="1" s="1"/>
  <c r="C1098" i="1"/>
  <c r="B1098" i="1"/>
  <c r="A1098" i="1" s="1"/>
  <c r="AL1097" i="1"/>
  <c r="AK1097" i="1"/>
  <c r="AI1097" i="1"/>
  <c r="AG1097" i="1"/>
  <c r="AE1097" i="1"/>
  <c r="AB1097" i="1"/>
  <c r="Z1097" i="1" s="1"/>
  <c r="P1097" i="1"/>
  <c r="I1097" i="1"/>
  <c r="H1097" i="1"/>
  <c r="AH1097" i="1" s="1"/>
  <c r="G1097" i="1"/>
  <c r="AF1097" i="1" s="1"/>
  <c r="B1097" i="1"/>
  <c r="AL1096" i="1"/>
  <c r="AK1096" i="1"/>
  <c r="AI1096" i="1"/>
  <c r="AG1096" i="1"/>
  <c r="AE1096" i="1"/>
  <c r="AB1096" i="1"/>
  <c r="V1096" i="1" s="1"/>
  <c r="P1096" i="1"/>
  <c r="I1096" i="1"/>
  <c r="H1096" i="1"/>
  <c r="AH1096" i="1" s="1"/>
  <c r="G1096" i="1"/>
  <c r="AF1096" i="1" s="1"/>
  <c r="C1096" i="1"/>
  <c r="B1096" i="1"/>
  <c r="A1096" i="1"/>
  <c r="AL1095" i="1"/>
  <c r="AK1095" i="1"/>
  <c r="AI1095" i="1"/>
  <c r="AG1095" i="1"/>
  <c r="AE1095" i="1"/>
  <c r="AB1095" i="1"/>
  <c r="Z1095" i="1" s="1"/>
  <c r="P1095" i="1"/>
  <c r="I1095" i="1"/>
  <c r="H1095" i="1"/>
  <c r="AH1095" i="1" s="1"/>
  <c r="G1095" i="1"/>
  <c r="AF1095" i="1" s="1"/>
  <c r="C1095" i="1"/>
  <c r="B1095" i="1"/>
  <c r="A1095" i="1" s="1"/>
  <c r="AL1094" i="1"/>
  <c r="AK1094" i="1"/>
  <c r="AI1094" i="1"/>
  <c r="AG1094" i="1"/>
  <c r="AE1094" i="1"/>
  <c r="AB1094" i="1"/>
  <c r="J1094" i="1" s="1"/>
  <c r="P1094" i="1"/>
  <c r="I1094" i="1"/>
  <c r="H1094" i="1"/>
  <c r="AH1094" i="1" s="1"/>
  <c r="G1094" i="1"/>
  <c r="AF1094" i="1" s="1"/>
  <c r="C1094" i="1"/>
  <c r="B1094" i="1"/>
  <c r="A1094" i="1"/>
  <c r="AL1093" i="1"/>
  <c r="AK1093" i="1"/>
  <c r="AI1093" i="1"/>
  <c r="AG1093" i="1"/>
  <c r="AE1093" i="1"/>
  <c r="AB1093" i="1"/>
  <c r="X1093" i="1" s="1"/>
  <c r="P1093" i="1"/>
  <c r="I1093" i="1"/>
  <c r="H1093" i="1"/>
  <c r="AH1093" i="1" s="1"/>
  <c r="G1093" i="1"/>
  <c r="AF1093" i="1" s="1"/>
  <c r="C1093" i="1"/>
  <c r="B1093" i="1"/>
  <c r="A1093" i="1"/>
  <c r="AL1092" i="1"/>
  <c r="AK1092" i="1"/>
  <c r="AI1092" i="1"/>
  <c r="AG1092" i="1"/>
  <c r="AE1092" i="1"/>
  <c r="AB1092" i="1"/>
  <c r="Z1092" i="1" s="1"/>
  <c r="P1092" i="1"/>
  <c r="I1092" i="1"/>
  <c r="H1092" i="1"/>
  <c r="AH1092" i="1" s="1"/>
  <c r="G1092" i="1"/>
  <c r="AF1092" i="1" s="1"/>
  <c r="C1092" i="1"/>
  <c r="B1092" i="1"/>
  <c r="A1092" i="1"/>
  <c r="AL1091" i="1"/>
  <c r="AK1091" i="1"/>
  <c r="AI1091" i="1"/>
  <c r="AG1091" i="1"/>
  <c r="AE1091" i="1"/>
  <c r="AB1091" i="1"/>
  <c r="Z1091" i="1" s="1"/>
  <c r="P1091" i="1"/>
  <c r="I1091" i="1"/>
  <c r="H1091" i="1"/>
  <c r="AH1091" i="1" s="1"/>
  <c r="G1091" i="1"/>
  <c r="AF1091" i="1" s="1"/>
  <c r="B1091" i="1"/>
  <c r="AL1090" i="1"/>
  <c r="AK1090" i="1"/>
  <c r="AI1090" i="1"/>
  <c r="AG1090" i="1"/>
  <c r="AE1090" i="1"/>
  <c r="AB1090" i="1"/>
  <c r="Z1090" i="1" s="1"/>
  <c r="P1090" i="1"/>
  <c r="I1090" i="1"/>
  <c r="H1090" i="1"/>
  <c r="AH1090" i="1" s="1"/>
  <c r="G1090" i="1"/>
  <c r="AF1090" i="1" s="1"/>
  <c r="C1090" i="1"/>
  <c r="B1090" i="1"/>
  <c r="A1090" i="1"/>
  <c r="AL1089" i="1"/>
  <c r="AK1089" i="1"/>
  <c r="AI1089" i="1"/>
  <c r="AG1089" i="1"/>
  <c r="AE1089" i="1"/>
  <c r="AB1089" i="1"/>
  <c r="Z1089" i="1" s="1"/>
  <c r="P1089" i="1"/>
  <c r="I1089" i="1"/>
  <c r="H1089" i="1"/>
  <c r="AH1089" i="1" s="1"/>
  <c r="G1089" i="1"/>
  <c r="AF1089" i="1" s="1"/>
  <c r="C1089" i="1"/>
  <c r="B1089" i="1"/>
  <c r="A1089" i="1"/>
  <c r="AL1088" i="1"/>
  <c r="AK1088" i="1"/>
  <c r="AI1088" i="1"/>
  <c r="AG1088" i="1"/>
  <c r="AE1088" i="1"/>
  <c r="AB1088" i="1"/>
  <c r="V1088" i="1" s="1"/>
  <c r="P1088" i="1"/>
  <c r="I1088" i="1"/>
  <c r="H1088" i="1"/>
  <c r="AH1088" i="1" s="1"/>
  <c r="G1088" i="1"/>
  <c r="AF1088" i="1" s="1"/>
  <c r="B1088" i="1"/>
  <c r="C1088" i="1" s="1"/>
  <c r="A1088" i="1"/>
  <c r="AL1087" i="1"/>
  <c r="AK1087" i="1"/>
  <c r="AI1087" i="1"/>
  <c r="AG1087" i="1"/>
  <c r="AE1087" i="1"/>
  <c r="AB1087" i="1"/>
  <c r="Z1087" i="1" s="1"/>
  <c r="P1087" i="1"/>
  <c r="I1087" i="1"/>
  <c r="H1087" i="1"/>
  <c r="AH1087" i="1" s="1"/>
  <c r="G1087" i="1"/>
  <c r="AF1087" i="1" s="1"/>
  <c r="C1087" i="1"/>
  <c r="B1087" i="1"/>
  <c r="A1087" i="1"/>
  <c r="AL1086" i="1"/>
  <c r="AK1086" i="1"/>
  <c r="AI1086" i="1"/>
  <c r="AG1086" i="1"/>
  <c r="AE1086" i="1"/>
  <c r="AB1086" i="1"/>
  <c r="J1086" i="1" s="1"/>
  <c r="P1086" i="1"/>
  <c r="I1086" i="1"/>
  <c r="H1086" i="1"/>
  <c r="AH1086" i="1" s="1"/>
  <c r="G1086" i="1"/>
  <c r="AF1086" i="1" s="1"/>
  <c r="B1086" i="1"/>
  <c r="C1086" i="1" s="1"/>
  <c r="AL1085" i="1"/>
  <c r="AK1085" i="1"/>
  <c r="AI1085" i="1"/>
  <c r="AG1085" i="1"/>
  <c r="AE1085" i="1"/>
  <c r="AB1085" i="1"/>
  <c r="X1085" i="1" s="1"/>
  <c r="P1085" i="1"/>
  <c r="I1085" i="1"/>
  <c r="H1085" i="1"/>
  <c r="AH1085" i="1" s="1"/>
  <c r="G1085" i="1"/>
  <c r="AF1085" i="1" s="1"/>
  <c r="B1085" i="1"/>
  <c r="C1085" i="1" s="1"/>
  <c r="A1085" i="1"/>
  <c r="AL1084" i="1"/>
  <c r="AK1084" i="1"/>
  <c r="AI1084" i="1"/>
  <c r="AG1084" i="1"/>
  <c r="AE1084" i="1"/>
  <c r="AB1084" i="1"/>
  <c r="J1084" i="1" s="1"/>
  <c r="P1084" i="1"/>
  <c r="I1084" i="1"/>
  <c r="H1084" i="1"/>
  <c r="AH1084" i="1" s="1"/>
  <c r="G1084" i="1"/>
  <c r="AF1084" i="1" s="1"/>
  <c r="C1084" i="1"/>
  <c r="B1084" i="1"/>
  <c r="A1084" i="1"/>
  <c r="AL1083" i="1"/>
  <c r="AK1083" i="1"/>
  <c r="AI1083" i="1"/>
  <c r="AG1083" i="1"/>
  <c r="AE1083" i="1"/>
  <c r="AB1083" i="1"/>
  <c r="Z1083" i="1" s="1"/>
  <c r="P1083" i="1"/>
  <c r="I1083" i="1"/>
  <c r="H1083" i="1"/>
  <c r="AH1083" i="1" s="1"/>
  <c r="G1083" i="1"/>
  <c r="AF1083" i="1" s="1"/>
  <c r="B1083" i="1"/>
  <c r="A1083" i="1" s="1"/>
  <c r="AL1082" i="1"/>
  <c r="AK1082" i="1"/>
  <c r="AI1082" i="1"/>
  <c r="AG1082" i="1"/>
  <c r="AE1082" i="1"/>
  <c r="AB1082" i="1"/>
  <c r="X1082" i="1" s="1"/>
  <c r="P1082" i="1"/>
  <c r="I1082" i="1"/>
  <c r="H1082" i="1"/>
  <c r="AH1082" i="1" s="1"/>
  <c r="G1082" i="1"/>
  <c r="AF1082" i="1" s="1"/>
  <c r="C1082" i="1"/>
  <c r="B1082" i="1"/>
  <c r="A1082" i="1"/>
  <c r="AL1081" i="1"/>
  <c r="AK1081" i="1"/>
  <c r="AI1081" i="1"/>
  <c r="AG1081" i="1"/>
  <c r="AE1081" i="1"/>
  <c r="AB1081" i="1"/>
  <c r="Z1081" i="1" s="1"/>
  <c r="P1081" i="1"/>
  <c r="I1081" i="1"/>
  <c r="H1081" i="1"/>
  <c r="AH1081" i="1" s="1"/>
  <c r="G1081" i="1"/>
  <c r="AF1081" i="1" s="1"/>
  <c r="C1081" i="1"/>
  <c r="B1081" i="1"/>
  <c r="A1081" i="1"/>
  <c r="AL1080" i="1"/>
  <c r="AK1080" i="1"/>
  <c r="AI1080" i="1"/>
  <c r="AG1080" i="1"/>
  <c r="AE1080" i="1"/>
  <c r="AB1080" i="1"/>
  <c r="J1080" i="1" s="1"/>
  <c r="P1080" i="1"/>
  <c r="I1080" i="1"/>
  <c r="H1080" i="1"/>
  <c r="AH1080" i="1" s="1"/>
  <c r="G1080" i="1"/>
  <c r="AF1080" i="1" s="1"/>
  <c r="B1080" i="1"/>
  <c r="C1080" i="1" s="1"/>
  <c r="AL1079" i="1"/>
  <c r="AK1079" i="1"/>
  <c r="AI1079" i="1"/>
  <c r="AG1079" i="1"/>
  <c r="AE1079" i="1"/>
  <c r="AB1079" i="1"/>
  <c r="Z1079" i="1" s="1"/>
  <c r="P1079" i="1"/>
  <c r="I1079" i="1"/>
  <c r="H1079" i="1"/>
  <c r="AH1079" i="1" s="1"/>
  <c r="G1079" i="1"/>
  <c r="AF1079" i="1" s="1"/>
  <c r="C1079" i="1"/>
  <c r="B1079" i="1"/>
  <c r="A1079" i="1"/>
  <c r="AL1078" i="1"/>
  <c r="AK1078" i="1"/>
  <c r="AI1078" i="1"/>
  <c r="AG1078" i="1"/>
  <c r="AE1078" i="1"/>
  <c r="AB1078" i="1"/>
  <c r="J1078" i="1" s="1"/>
  <c r="P1078" i="1"/>
  <c r="I1078" i="1"/>
  <c r="H1078" i="1"/>
  <c r="AH1078" i="1" s="1"/>
  <c r="G1078" i="1"/>
  <c r="AF1078" i="1" s="1"/>
  <c r="B1078" i="1"/>
  <c r="C1078" i="1" s="1"/>
  <c r="A1078" i="1"/>
  <c r="AL1077" i="1"/>
  <c r="AK1077" i="1"/>
  <c r="AI1077" i="1"/>
  <c r="AG1077" i="1"/>
  <c r="AE1077" i="1"/>
  <c r="AB1077" i="1"/>
  <c r="X1077" i="1" s="1"/>
  <c r="P1077" i="1"/>
  <c r="I1077" i="1"/>
  <c r="H1077" i="1"/>
  <c r="AH1077" i="1" s="1"/>
  <c r="G1077" i="1"/>
  <c r="AF1077" i="1" s="1"/>
  <c r="B1077" i="1"/>
  <c r="C1077" i="1" s="1"/>
  <c r="A1077" i="1"/>
  <c r="AL1076" i="1"/>
  <c r="AK1076" i="1"/>
  <c r="AI1076" i="1"/>
  <c r="AG1076" i="1"/>
  <c r="AE1076" i="1"/>
  <c r="AB1076" i="1"/>
  <c r="X1076" i="1" s="1"/>
  <c r="P1076" i="1"/>
  <c r="I1076" i="1"/>
  <c r="H1076" i="1"/>
  <c r="AH1076" i="1" s="1"/>
  <c r="G1076" i="1"/>
  <c r="AF1076" i="1" s="1"/>
  <c r="C1076" i="1"/>
  <c r="B1076" i="1"/>
  <c r="A1076" i="1"/>
  <c r="AL1075" i="1"/>
  <c r="AK1075" i="1"/>
  <c r="AI1075" i="1"/>
  <c r="AH1075" i="1"/>
  <c r="AG1075" i="1"/>
  <c r="AE1075" i="1"/>
  <c r="AB1075" i="1"/>
  <c r="Z1075" i="1" s="1"/>
  <c r="P1075" i="1"/>
  <c r="I1075" i="1"/>
  <c r="H1075" i="1"/>
  <c r="G1075" i="1"/>
  <c r="AF1075" i="1" s="1"/>
  <c r="B1075" i="1"/>
  <c r="A1075" i="1" s="1"/>
  <c r="AL1074" i="1"/>
  <c r="AK1074" i="1"/>
  <c r="AI1074" i="1"/>
  <c r="AG1074" i="1"/>
  <c r="AE1074" i="1"/>
  <c r="AB1074" i="1"/>
  <c r="P1074" i="1"/>
  <c r="I1074" i="1"/>
  <c r="H1074" i="1"/>
  <c r="AH1074" i="1" s="1"/>
  <c r="G1074" i="1"/>
  <c r="AF1074" i="1" s="1"/>
  <c r="C1074" i="1"/>
  <c r="B1074" i="1"/>
  <c r="A1074" i="1"/>
  <c r="AL1073" i="1"/>
  <c r="AK1073" i="1"/>
  <c r="AI1073" i="1"/>
  <c r="AG1073" i="1"/>
  <c r="AE1073" i="1"/>
  <c r="AB1073" i="1"/>
  <c r="P1073" i="1"/>
  <c r="I1073" i="1"/>
  <c r="H1073" i="1"/>
  <c r="AH1073" i="1" s="1"/>
  <c r="G1073" i="1"/>
  <c r="AF1073" i="1" s="1"/>
  <c r="C1073" i="1"/>
  <c r="B1073" i="1"/>
  <c r="A1073" i="1"/>
  <c r="AL1072" i="1"/>
  <c r="AK1072" i="1"/>
  <c r="AI1072" i="1"/>
  <c r="AG1072" i="1"/>
  <c r="AE1072" i="1"/>
  <c r="AB1072" i="1"/>
  <c r="V1072" i="1" s="1"/>
  <c r="P1072" i="1"/>
  <c r="I1072" i="1"/>
  <c r="H1072" i="1"/>
  <c r="AH1072" i="1" s="1"/>
  <c r="G1072" i="1"/>
  <c r="AF1072" i="1" s="1"/>
  <c r="B1072" i="1"/>
  <c r="AL1071" i="1"/>
  <c r="AK1071" i="1"/>
  <c r="AI1071" i="1"/>
  <c r="AG1071" i="1"/>
  <c r="AE1071" i="1"/>
  <c r="AB1071" i="1"/>
  <c r="Z1071" i="1" s="1"/>
  <c r="P1071" i="1"/>
  <c r="I1071" i="1"/>
  <c r="H1071" i="1"/>
  <c r="AH1071" i="1" s="1"/>
  <c r="G1071" i="1"/>
  <c r="AF1071" i="1" s="1"/>
  <c r="C1071" i="1"/>
  <c r="B1071" i="1"/>
  <c r="A1071" i="1"/>
  <c r="AL1070" i="1"/>
  <c r="AK1070" i="1"/>
  <c r="AI1070" i="1"/>
  <c r="AG1070" i="1"/>
  <c r="AE1070" i="1"/>
  <c r="AB1070" i="1"/>
  <c r="V1070" i="1" s="1"/>
  <c r="P1070" i="1"/>
  <c r="I1070" i="1"/>
  <c r="H1070" i="1"/>
  <c r="AH1070" i="1" s="1"/>
  <c r="G1070" i="1"/>
  <c r="AF1070" i="1" s="1"/>
  <c r="B1070" i="1"/>
  <c r="AL1069" i="1"/>
  <c r="AK1069" i="1"/>
  <c r="AI1069" i="1"/>
  <c r="AG1069" i="1"/>
  <c r="AE1069" i="1"/>
  <c r="AB1069" i="1"/>
  <c r="X1069" i="1" s="1"/>
  <c r="P1069" i="1"/>
  <c r="I1069" i="1"/>
  <c r="H1069" i="1"/>
  <c r="AH1069" i="1" s="1"/>
  <c r="G1069" i="1"/>
  <c r="AF1069" i="1" s="1"/>
  <c r="B1069" i="1"/>
  <c r="AL1068" i="1"/>
  <c r="AK1068" i="1"/>
  <c r="AI1068" i="1"/>
  <c r="AG1068" i="1"/>
  <c r="AE1068" i="1"/>
  <c r="AB1068" i="1"/>
  <c r="J1068" i="1" s="1"/>
  <c r="P1068" i="1"/>
  <c r="I1068" i="1"/>
  <c r="H1068" i="1"/>
  <c r="AH1068" i="1" s="1"/>
  <c r="G1068" i="1"/>
  <c r="AF1068" i="1" s="1"/>
  <c r="B1068" i="1"/>
  <c r="C1068" i="1" s="1"/>
  <c r="A1068" i="1"/>
  <c r="AL1067" i="1"/>
  <c r="AK1067" i="1"/>
  <c r="AI1067" i="1"/>
  <c r="AG1067" i="1"/>
  <c r="AE1067" i="1"/>
  <c r="AB1067" i="1"/>
  <c r="Z1067" i="1" s="1"/>
  <c r="P1067" i="1"/>
  <c r="I1067" i="1"/>
  <c r="H1067" i="1"/>
  <c r="AH1067" i="1" s="1"/>
  <c r="G1067" i="1"/>
  <c r="AF1067" i="1" s="1"/>
  <c r="C1067" i="1"/>
  <c r="B1067" i="1"/>
  <c r="A1067" i="1"/>
  <c r="AL1066" i="1"/>
  <c r="AK1066" i="1"/>
  <c r="AI1066" i="1"/>
  <c r="AG1066" i="1"/>
  <c r="AE1066" i="1"/>
  <c r="AB1066" i="1"/>
  <c r="Z1066" i="1" s="1"/>
  <c r="P1066" i="1"/>
  <c r="I1066" i="1"/>
  <c r="H1066" i="1"/>
  <c r="AH1066" i="1" s="1"/>
  <c r="G1066" i="1"/>
  <c r="AF1066" i="1" s="1"/>
  <c r="B1066" i="1"/>
  <c r="AL1065" i="1"/>
  <c r="AK1065" i="1"/>
  <c r="AI1065" i="1"/>
  <c r="AG1065" i="1"/>
  <c r="AE1065" i="1"/>
  <c r="AB1065" i="1"/>
  <c r="Z1065" i="1" s="1"/>
  <c r="P1065" i="1"/>
  <c r="I1065" i="1"/>
  <c r="H1065" i="1"/>
  <c r="AH1065" i="1" s="1"/>
  <c r="G1065" i="1"/>
  <c r="AF1065" i="1" s="1"/>
  <c r="B1065" i="1"/>
  <c r="C1065" i="1" s="1"/>
  <c r="A1065" i="1"/>
  <c r="AL1064" i="1"/>
  <c r="AK1064" i="1"/>
  <c r="AI1064" i="1"/>
  <c r="AG1064" i="1"/>
  <c r="AE1064" i="1"/>
  <c r="AB1064" i="1"/>
  <c r="Z1064" i="1" s="1"/>
  <c r="P1064" i="1"/>
  <c r="I1064" i="1"/>
  <c r="H1064" i="1"/>
  <c r="AH1064" i="1" s="1"/>
  <c r="G1064" i="1"/>
  <c r="AF1064" i="1" s="1"/>
  <c r="B1064" i="1"/>
  <c r="AL1063" i="1"/>
  <c r="AK1063" i="1"/>
  <c r="AI1063" i="1"/>
  <c r="AG1063" i="1"/>
  <c r="AE1063" i="1"/>
  <c r="AB1063" i="1"/>
  <c r="Z1063" i="1" s="1"/>
  <c r="P1063" i="1"/>
  <c r="I1063" i="1"/>
  <c r="H1063" i="1"/>
  <c r="AH1063" i="1" s="1"/>
  <c r="G1063" i="1"/>
  <c r="AF1063" i="1" s="1"/>
  <c r="B1063" i="1"/>
  <c r="C1063" i="1" s="1"/>
  <c r="A1063" i="1"/>
  <c r="AL1062" i="1"/>
  <c r="AK1062" i="1"/>
  <c r="AI1062" i="1"/>
  <c r="AG1062" i="1"/>
  <c r="AE1062" i="1"/>
  <c r="AB1062" i="1"/>
  <c r="V1062" i="1" s="1"/>
  <c r="P1062" i="1"/>
  <c r="I1062" i="1"/>
  <c r="H1062" i="1"/>
  <c r="AH1062" i="1" s="1"/>
  <c r="G1062" i="1"/>
  <c r="AF1062" i="1" s="1"/>
  <c r="B1062" i="1"/>
  <c r="A1062" i="1" s="1"/>
  <c r="AL1061" i="1"/>
  <c r="AK1061" i="1"/>
  <c r="AI1061" i="1"/>
  <c r="AG1061" i="1"/>
  <c r="AE1061" i="1"/>
  <c r="AB1061" i="1"/>
  <c r="X1061" i="1" s="1"/>
  <c r="P1061" i="1"/>
  <c r="I1061" i="1"/>
  <c r="H1061" i="1"/>
  <c r="AH1061" i="1" s="1"/>
  <c r="G1061" i="1"/>
  <c r="AF1061" i="1" s="1"/>
  <c r="B1061" i="1"/>
  <c r="A1061" i="1" s="1"/>
  <c r="AL1060" i="1"/>
  <c r="AK1060" i="1"/>
  <c r="AI1060" i="1"/>
  <c r="AG1060" i="1"/>
  <c r="AE1060" i="1"/>
  <c r="AB1060" i="1"/>
  <c r="X1060" i="1" s="1"/>
  <c r="P1060" i="1"/>
  <c r="I1060" i="1"/>
  <c r="H1060" i="1"/>
  <c r="AH1060" i="1" s="1"/>
  <c r="G1060" i="1"/>
  <c r="AF1060" i="1" s="1"/>
  <c r="B1060" i="1"/>
  <c r="C1060" i="1" s="1"/>
  <c r="A1060" i="1"/>
  <c r="AL1059" i="1"/>
  <c r="AK1059" i="1"/>
  <c r="AI1059" i="1"/>
  <c r="AG1059" i="1"/>
  <c r="AE1059" i="1"/>
  <c r="AB1059" i="1"/>
  <c r="Z1059" i="1" s="1"/>
  <c r="P1059" i="1"/>
  <c r="I1059" i="1"/>
  <c r="H1059" i="1"/>
  <c r="AH1059" i="1" s="1"/>
  <c r="G1059" i="1"/>
  <c r="AF1059" i="1" s="1"/>
  <c r="C1059" i="1"/>
  <c r="B1059" i="1"/>
  <c r="A1059" i="1"/>
  <c r="AL1058" i="1"/>
  <c r="AK1058" i="1"/>
  <c r="AI1058" i="1"/>
  <c r="AG1058" i="1"/>
  <c r="AE1058" i="1"/>
  <c r="AB1058" i="1"/>
  <c r="Z1058" i="1" s="1"/>
  <c r="P1058" i="1"/>
  <c r="I1058" i="1"/>
  <c r="H1058" i="1"/>
  <c r="AH1058" i="1" s="1"/>
  <c r="G1058" i="1"/>
  <c r="AF1058" i="1" s="1"/>
  <c r="C1058" i="1"/>
  <c r="B1058" i="1"/>
  <c r="A1058" i="1" s="1"/>
  <c r="AL1057" i="1"/>
  <c r="AK1057" i="1"/>
  <c r="AI1057" i="1"/>
  <c r="AG1057" i="1"/>
  <c r="AE1057" i="1"/>
  <c r="AB1057" i="1"/>
  <c r="X1057" i="1" s="1"/>
  <c r="P1057" i="1"/>
  <c r="I1057" i="1"/>
  <c r="H1057" i="1"/>
  <c r="AH1057" i="1" s="1"/>
  <c r="G1057" i="1"/>
  <c r="AF1057" i="1" s="1"/>
  <c r="B1057" i="1"/>
  <c r="A1057" i="1" s="1"/>
  <c r="AL1056" i="1"/>
  <c r="AK1056" i="1"/>
  <c r="AI1056" i="1"/>
  <c r="AG1056" i="1"/>
  <c r="AE1056" i="1"/>
  <c r="AB1056" i="1"/>
  <c r="Z1056" i="1" s="1"/>
  <c r="P1056" i="1"/>
  <c r="I1056" i="1"/>
  <c r="H1056" i="1"/>
  <c r="AH1056" i="1" s="1"/>
  <c r="G1056" i="1"/>
  <c r="AF1056" i="1" s="1"/>
  <c r="C1056" i="1"/>
  <c r="B1056" i="1"/>
  <c r="A1056" i="1"/>
  <c r="AL1055" i="1"/>
  <c r="AK1055" i="1"/>
  <c r="AI1055" i="1"/>
  <c r="AG1055" i="1"/>
  <c r="AE1055" i="1"/>
  <c r="AB1055" i="1"/>
  <c r="Z1055" i="1" s="1"/>
  <c r="P1055" i="1"/>
  <c r="I1055" i="1"/>
  <c r="H1055" i="1"/>
  <c r="AH1055" i="1" s="1"/>
  <c r="G1055" i="1"/>
  <c r="AF1055" i="1" s="1"/>
  <c r="B1055" i="1"/>
  <c r="A1055" i="1" s="1"/>
  <c r="AL1054" i="1"/>
  <c r="AK1054" i="1"/>
  <c r="AI1054" i="1"/>
  <c r="AG1054" i="1"/>
  <c r="AE1054" i="1"/>
  <c r="AB1054" i="1"/>
  <c r="V1054" i="1" s="1"/>
  <c r="P1054" i="1"/>
  <c r="I1054" i="1"/>
  <c r="H1054" i="1"/>
  <c r="AH1054" i="1" s="1"/>
  <c r="G1054" i="1"/>
  <c r="AF1054" i="1" s="1"/>
  <c r="C1054" i="1"/>
  <c r="B1054" i="1"/>
  <c r="A1054" i="1" s="1"/>
  <c r="AL1053" i="1"/>
  <c r="AK1053" i="1"/>
  <c r="AI1053" i="1"/>
  <c r="AG1053" i="1"/>
  <c r="AE1053" i="1"/>
  <c r="AB1053" i="1"/>
  <c r="P1053" i="1"/>
  <c r="I1053" i="1"/>
  <c r="H1053" i="1"/>
  <c r="AH1053" i="1" s="1"/>
  <c r="G1053" i="1"/>
  <c r="AF1053" i="1" s="1"/>
  <c r="B1053" i="1"/>
  <c r="AL1052" i="1"/>
  <c r="AK1052" i="1"/>
  <c r="AI1052" i="1"/>
  <c r="AG1052" i="1"/>
  <c r="AE1052" i="1"/>
  <c r="AB1052" i="1"/>
  <c r="V1052" i="1" s="1"/>
  <c r="P1052" i="1"/>
  <c r="I1052" i="1"/>
  <c r="H1052" i="1"/>
  <c r="AH1052" i="1" s="1"/>
  <c r="G1052" i="1"/>
  <c r="AF1052" i="1" s="1"/>
  <c r="B1052" i="1"/>
  <c r="AL1051" i="1"/>
  <c r="AK1051" i="1"/>
  <c r="AI1051" i="1"/>
  <c r="AG1051" i="1"/>
  <c r="AE1051" i="1"/>
  <c r="AB1051" i="1"/>
  <c r="Z1051" i="1" s="1"/>
  <c r="P1051" i="1"/>
  <c r="I1051" i="1"/>
  <c r="H1051" i="1"/>
  <c r="AH1051" i="1" s="1"/>
  <c r="G1051" i="1"/>
  <c r="AF1051" i="1" s="1"/>
  <c r="C1051" i="1"/>
  <c r="B1051" i="1"/>
  <c r="A1051" i="1"/>
  <c r="AL1050" i="1"/>
  <c r="AK1050" i="1"/>
  <c r="AI1050" i="1"/>
  <c r="AG1050" i="1"/>
  <c r="AE1050" i="1"/>
  <c r="AB1050" i="1"/>
  <c r="X1050" i="1" s="1"/>
  <c r="P1050" i="1"/>
  <c r="I1050" i="1"/>
  <c r="H1050" i="1"/>
  <c r="AH1050" i="1" s="1"/>
  <c r="G1050" i="1"/>
  <c r="AF1050" i="1" s="1"/>
  <c r="C1050" i="1"/>
  <c r="B1050" i="1"/>
  <c r="A1050" i="1"/>
  <c r="AL1049" i="1"/>
  <c r="AK1049" i="1"/>
  <c r="AI1049" i="1"/>
  <c r="AG1049" i="1"/>
  <c r="AE1049" i="1"/>
  <c r="AB1049" i="1"/>
  <c r="P1049" i="1"/>
  <c r="I1049" i="1"/>
  <c r="H1049" i="1"/>
  <c r="AH1049" i="1" s="1"/>
  <c r="G1049" i="1"/>
  <c r="AF1049" i="1" s="1"/>
  <c r="C1049" i="1"/>
  <c r="B1049" i="1"/>
  <c r="A1049" i="1" s="1"/>
  <c r="AL1048" i="1"/>
  <c r="AK1048" i="1"/>
  <c r="AI1048" i="1"/>
  <c r="AG1048" i="1"/>
  <c r="AE1048" i="1"/>
  <c r="AB1048" i="1"/>
  <c r="Z1048" i="1" s="1"/>
  <c r="P1048" i="1"/>
  <c r="I1048" i="1"/>
  <c r="H1048" i="1"/>
  <c r="AH1048" i="1" s="1"/>
  <c r="G1048" i="1"/>
  <c r="AF1048" i="1" s="1"/>
  <c r="C1048" i="1"/>
  <c r="B1048" i="1"/>
  <c r="A1048" i="1"/>
  <c r="AL1047" i="1"/>
  <c r="AK1047" i="1"/>
  <c r="AI1047" i="1"/>
  <c r="AG1047" i="1"/>
  <c r="AE1047" i="1"/>
  <c r="AB1047" i="1"/>
  <c r="Z1047" i="1" s="1"/>
  <c r="P1047" i="1"/>
  <c r="I1047" i="1"/>
  <c r="H1047" i="1"/>
  <c r="AH1047" i="1" s="1"/>
  <c r="G1047" i="1"/>
  <c r="AF1047" i="1" s="1"/>
  <c r="B1047" i="1"/>
  <c r="C1047" i="1" s="1"/>
  <c r="AL1046" i="1"/>
  <c r="AK1046" i="1"/>
  <c r="AI1046" i="1"/>
  <c r="AG1046" i="1"/>
  <c r="AE1046" i="1"/>
  <c r="AB1046" i="1"/>
  <c r="Z1046" i="1" s="1"/>
  <c r="P1046" i="1"/>
  <c r="I1046" i="1"/>
  <c r="H1046" i="1"/>
  <c r="AH1046" i="1" s="1"/>
  <c r="G1046" i="1"/>
  <c r="AF1046" i="1" s="1"/>
  <c r="C1046" i="1"/>
  <c r="B1046" i="1"/>
  <c r="A1046" i="1"/>
  <c r="AL1045" i="1"/>
  <c r="AK1045" i="1"/>
  <c r="AI1045" i="1"/>
  <c r="AG1045" i="1"/>
  <c r="AE1045" i="1"/>
  <c r="AB1045" i="1"/>
  <c r="AA1045" i="1" s="1"/>
  <c r="P1045" i="1"/>
  <c r="I1045" i="1"/>
  <c r="H1045" i="1"/>
  <c r="AH1045" i="1" s="1"/>
  <c r="G1045" i="1"/>
  <c r="AF1045" i="1" s="1"/>
  <c r="C1045" i="1"/>
  <c r="B1045" i="1"/>
  <c r="A1045" i="1"/>
  <c r="AL1044" i="1"/>
  <c r="AK1044" i="1"/>
  <c r="AI1044" i="1"/>
  <c r="AG1044" i="1"/>
  <c r="AE1044" i="1"/>
  <c r="AB1044" i="1"/>
  <c r="P1044" i="1"/>
  <c r="I1044" i="1"/>
  <c r="H1044" i="1"/>
  <c r="AH1044" i="1" s="1"/>
  <c r="G1044" i="1"/>
  <c r="AF1044" i="1" s="1"/>
  <c r="C1044" i="1"/>
  <c r="B1044" i="1"/>
  <c r="A1044" i="1"/>
  <c r="AL1043" i="1"/>
  <c r="AK1043" i="1"/>
  <c r="AI1043" i="1"/>
  <c r="AG1043" i="1"/>
  <c r="AE1043" i="1"/>
  <c r="AB1043" i="1"/>
  <c r="Z1043" i="1" s="1"/>
  <c r="P1043" i="1"/>
  <c r="I1043" i="1"/>
  <c r="H1043" i="1"/>
  <c r="AH1043" i="1" s="1"/>
  <c r="G1043" i="1"/>
  <c r="AF1043" i="1" s="1"/>
  <c r="B1043" i="1"/>
  <c r="C1043" i="1" s="1"/>
  <c r="AL1042" i="1"/>
  <c r="AK1042" i="1"/>
  <c r="AI1042" i="1"/>
  <c r="AG1042" i="1"/>
  <c r="AE1042" i="1"/>
  <c r="AB1042" i="1"/>
  <c r="Z1042" i="1" s="1"/>
  <c r="P1042" i="1"/>
  <c r="I1042" i="1"/>
  <c r="H1042" i="1"/>
  <c r="AH1042" i="1" s="1"/>
  <c r="G1042" i="1"/>
  <c r="AF1042" i="1" s="1"/>
  <c r="C1042" i="1"/>
  <c r="B1042" i="1"/>
  <c r="A1042" i="1"/>
  <c r="AL1041" i="1"/>
  <c r="AK1041" i="1"/>
  <c r="AI1041" i="1"/>
  <c r="AG1041" i="1"/>
  <c r="AE1041" i="1"/>
  <c r="AB1041" i="1"/>
  <c r="X1041" i="1" s="1"/>
  <c r="P1041" i="1"/>
  <c r="I1041" i="1"/>
  <c r="H1041" i="1"/>
  <c r="AH1041" i="1" s="1"/>
  <c r="G1041" i="1"/>
  <c r="AF1041" i="1" s="1"/>
  <c r="C1041" i="1"/>
  <c r="B1041" i="1"/>
  <c r="A1041" i="1" s="1"/>
  <c r="AL1040" i="1"/>
  <c r="AK1040" i="1"/>
  <c r="AI1040" i="1"/>
  <c r="AG1040" i="1"/>
  <c r="AE1040" i="1"/>
  <c r="AB1040" i="1"/>
  <c r="Z1040" i="1" s="1"/>
  <c r="P1040" i="1"/>
  <c r="I1040" i="1"/>
  <c r="H1040" i="1"/>
  <c r="AH1040" i="1" s="1"/>
  <c r="G1040" i="1"/>
  <c r="AF1040" i="1" s="1"/>
  <c r="B1040" i="1"/>
  <c r="C1040" i="1" s="1"/>
  <c r="A1040" i="1"/>
  <c r="AL1039" i="1"/>
  <c r="AK1039" i="1"/>
  <c r="AI1039" i="1"/>
  <c r="AG1039" i="1"/>
  <c r="AE1039" i="1"/>
  <c r="AB1039" i="1"/>
  <c r="V1039" i="1" s="1"/>
  <c r="P1039" i="1"/>
  <c r="I1039" i="1"/>
  <c r="H1039" i="1"/>
  <c r="AH1039" i="1" s="1"/>
  <c r="G1039" i="1"/>
  <c r="AF1039" i="1" s="1"/>
  <c r="B1039" i="1"/>
  <c r="C1039" i="1" s="1"/>
  <c r="AL1038" i="1"/>
  <c r="AK1038" i="1"/>
  <c r="AI1038" i="1"/>
  <c r="AG1038" i="1"/>
  <c r="AE1038" i="1"/>
  <c r="AB1038" i="1"/>
  <c r="X1038" i="1" s="1"/>
  <c r="P1038" i="1"/>
  <c r="I1038" i="1"/>
  <c r="H1038" i="1"/>
  <c r="AH1038" i="1" s="1"/>
  <c r="G1038" i="1"/>
  <c r="AF1038" i="1" s="1"/>
  <c r="B1038" i="1"/>
  <c r="A1038" i="1" s="1"/>
  <c r="AL1037" i="1"/>
  <c r="AK1037" i="1"/>
  <c r="AI1037" i="1"/>
  <c r="AG1037" i="1"/>
  <c r="AE1037" i="1"/>
  <c r="AB1037" i="1"/>
  <c r="P1037" i="1"/>
  <c r="I1037" i="1"/>
  <c r="H1037" i="1"/>
  <c r="AH1037" i="1" s="1"/>
  <c r="G1037" i="1"/>
  <c r="AF1037" i="1" s="1"/>
  <c r="B1037" i="1"/>
  <c r="AL1036" i="1"/>
  <c r="AK1036" i="1"/>
  <c r="AI1036" i="1"/>
  <c r="AG1036" i="1"/>
  <c r="AE1036" i="1"/>
  <c r="AB1036" i="1"/>
  <c r="AA1036" i="1" s="1"/>
  <c r="P1036" i="1"/>
  <c r="I1036" i="1"/>
  <c r="H1036" i="1"/>
  <c r="AH1036" i="1" s="1"/>
  <c r="G1036" i="1"/>
  <c r="AF1036" i="1" s="1"/>
  <c r="B1036" i="1"/>
  <c r="A1036" i="1" s="1"/>
  <c r="AL1035" i="1"/>
  <c r="AK1035" i="1"/>
  <c r="AI1035" i="1"/>
  <c r="AG1035" i="1"/>
  <c r="AE1035" i="1"/>
  <c r="AB1035" i="1"/>
  <c r="Z1035" i="1" s="1"/>
  <c r="P1035" i="1"/>
  <c r="I1035" i="1"/>
  <c r="H1035" i="1"/>
  <c r="AH1035" i="1" s="1"/>
  <c r="G1035" i="1"/>
  <c r="AF1035" i="1" s="1"/>
  <c r="B1035" i="1"/>
  <c r="C1035" i="1" s="1"/>
  <c r="AL1034" i="1"/>
  <c r="AK1034" i="1"/>
  <c r="AI1034" i="1"/>
  <c r="AG1034" i="1"/>
  <c r="AE1034" i="1"/>
  <c r="AB1034" i="1"/>
  <c r="Z1034" i="1" s="1"/>
  <c r="P1034" i="1"/>
  <c r="I1034" i="1"/>
  <c r="H1034" i="1"/>
  <c r="AH1034" i="1" s="1"/>
  <c r="G1034" i="1"/>
  <c r="AF1034" i="1" s="1"/>
  <c r="B1034" i="1"/>
  <c r="A1034" i="1" s="1"/>
  <c r="AL1033" i="1"/>
  <c r="AK1033" i="1"/>
  <c r="AI1033" i="1"/>
  <c r="AG1033" i="1"/>
  <c r="AE1033" i="1"/>
  <c r="AB1033" i="1"/>
  <c r="W1033" i="1" s="1"/>
  <c r="P1033" i="1"/>
  <c r="I1033" i="1"/>
  <c r="H1033" i="1"/>
  <c r="AH1033" i="1" s="1"/>
  <c r="G1033" i="1"/>
  <c r="AF1033" i="1" s="1"/>
  <c r="C1033" i="1"/>
  <c r="B1033" i="1"/>
  <c r="A1033" i="1"/>
  <c r="AL1032" i="1"/>
  <c r="AK1032" i="1"/>
  <c r="AI1032" i="1"/>
  <c r="AG1032" i="1"/>
  <c r="AE1032" i="1"/>
  <c r="AB1032" i="1"/>
  <c r="P1032" i="1"/>
  <c r="I1032" i="1"/>
  <c r="H1032" i="1"/>
  <c r="AH1032" i="1" s="1"/>
  <c r="G1032" i="1"/>
  <c r="AF1032" i="1" s="1"/>
  <c r="B1032" i="1"/>
  <c r="C1032" i="1" s="1"/>
  <c r="AL1031" i="1"/>
  <c r="AK1031" i="1"/>
  <c r="AI1031" i="1"/>
  <c r="AG1031" i="1"/>
  <c r="AE1031" i="1"/>
  <c r="AB1031" i="1"/>
  <c r="Z1031" i="1" s="1"/>
  <c r="P1031" i="1"/>
  <c r="I1031" i="1"/>
  <c r="H1031" i="1"/>
  <c r="AH1031" i="1" s="1"/>
  <c r="G1031" i="1"/>
  <c r="AF1031" i="1" s="1"/>
  <c r="B1031" i="1"/>
  <c r="C1031" i="1" s="1"/>
  <c r="AL1030" i="1"/>
  <c r="AK1030" i="1"/>
  <c r="AI1030" i="1"/>
  <c r="AG1030" i="1"/>
  <c r="AE1030" i="1"/>
  <c r="AB1030" i="1"/>
  <c r="X1030" i="1" s="1"/>
  <c r="P1030" i="1"/>
  <c r="I1030" i="1"/>
  <c r="H1030" i="1"/>
  <c r="AH1030" i="1" s="1"/>
  <c r="G1030" i="1"/>
  <c r="AF1030" i="1" s="1"/>
  <c r="B1030" i="1"/>
  <c r="A1030" i="1" s="1"/>
  <c r="AL1029" i="1"/>
  <c r="AK1029" i="1"/>
  <c r="AI1029" i="1"/>
  <c r="AG1029" i="1"/>
  <c r="AE1029" i="1"/>
  <c r="AB1029" i="1"/>
  <c r="AA1029" i="1" s="1"/>
  <c r="P1029" i="1"/>
  <c r="I1029" i="1"/>
  <c r="H1029" i="1"/>
  <c r="AH1029" i="1" s="1"/>
  <c r="G1029" i="1"/>
  <c r="AF1029" i="1" s="1"/>
  <c r="B1029" i="1"/>
  <c r="AL1028" i="1"/>
  <c r="AK1028" i="1"/>
  <c r="AI1028" i="1"/>
  <c r="AG1028" i="1"/>
  <c r="AE1028" i="1"/>
  <c r="AB1028" i="1"/>
  <c r="W1028" i="1" s="1"/>
  <c r="P1028" i="1"/>
  <c r="I1028" i="1"/>
  <c r="H1028" i="1"/>
  <c r="AH1028" i="1" s="1"/>
  <c r="G1028" i="1"/>
  <c r="AF1028" i="1" s="1"/>
  <c r="B1028" i="1"/>
  <c r="C1028" i="1" s="1"/>
  <c r="AL1027" i="1"/>
  <c r="AK1027" i="1"/>
  <c r="AI1027" i="1"/>
  <c r="AG1027" i="1"/>
  <c r="AE1027" i="1"/>
  <c r="AB1027" i="1"/>
  <c r="X1027" i="1" s="1"/>
  <c r="P1027" i="1"/>
  <c r="I1027" i="1"/>
  <c r="H1027" i="1"/>
  <c r="AH1027" i="1" s="1"/>
  <c r="G1027" i="1"/>
  <c r="AF1027" i="1" s="1"/>
  <c r="B1027" i="1"/>
  <c r="A1027" i="1" s="1"/>
  <c r="AL1026" i="1"/>
  <c r="AK1026" i="1"/>
  <c r="AI1026" i="1"/>
  <c r="AG1026" i="1"/>
  <c r="AE1026" i="1"/>
  <c r="AB1026" i="1"/>
  <c r="Z1026" i="1" s="1"/>
  <c r="P1026" i="1"/>
  <c r="I1026" i="1"/>
  <c r="H1026" i="1"/>
  <c r="AH1026" i="1" s="1"/>
  <c r="G1026" i="1"/>
  <c r="AF1026" i="1" s="1"/>
  <c r="C1026" i="1"/>
  <c r="B1026" i="1"/>
  <c r="A1026" i="1"/>
  <c r="AL1025" i="1"/>
  <c r="AK1025" i="1"/>
  <c r="AI1025" i="1"/>
  <c r="AG1025" i="1"/>
  <c r="AE1025" i="1"/>
  <c r="AB1025" i="1"/>
  <c r="W1025" i="1" s="1"/>
  <c r="P1025" i="1"/>
  <c r="I1025" i="1"/>
  <c r="H1025" i="1"/>
  <c r="AH1025" i="1" s="1"/>
  <c r="G1025" i="1"/>
  <c r="AF1025" i="1" s="1"/>
  <c r="B1025" i="1"/>
  <c r="C1025" i="1" s="1"/>
  <c r="A1025" i="1"/>
  <c r="AL1024" i="1"/>
  <c r="AK1024" i="1"/>
  <c r="AI1024" i="1"/>
  <c r="AG1024" i="1"/>
  <c r="AE1024" i="1"/>
  <c r="AB1024" i="1"/>
  <c r="AA1024" i="1" s="1"/>
  <c r="P1024" i="1"/>
  <c r="I1024" i="1"/>
  <c r="H1024" i="1"/>
  <c r="AH1024" i="1" s="1"/>
  <c r="G1024" i="1"/>
  <c r="AF1024" i="1" s="1"/>
  <c r="B1024" i="1"/>
  <c r="C1024" i="1" s="1"/>
  <c r="AL1023" i="1"/>
  <c r="AK1023" i="1"/>
  <c r="AI1023" i="1"/>
  <c r="AG1023" i="1"/>
  <c r="AE1023" i="1"/>
  <c r="AB1023" i="1"/>
  <c r="P1023" i="1"/>
  <c r="I1023" i="1"/>
  <c r="H1023" i="1"/>
  <c r="AH1023" i="1" s="1"/>
  <c r="G1023" i="1"/>
  <c r="AF1023" i="1" s="1"/>
  <c r="B1023" i="1"/>
  <c r="C1023" i="1" s="1"/>
  <c r="AL1022" i="1"/>
  <c r="AK1022" i="1"/>
  <c r="AI1022" i="1"/>
  <c r="AG1022" i="1"/>
  <c r="AE1022" i="1"/>
  <c r="AB1022" i="1"/>
  <c r="P1022" i="1"/>
  <c r="I1022" i="1"/>
  <c r="H1022" i="1"/>
  <c r="AH1022" i="1" s="1"/>
  <c r="G1022" i="1"/>
  <c r="AF1022" i="1" s="1"/>
  <c r="B1022" i="1"/>
  <c r="C1022" i="1" s="1"/>
  <c r="A1022" i="1"/>
  <c r="AL1021" i="1"/>
  <c r="AK1021" i="1"/>
  <c r="AI1021" i="1"/>
  <c r="AG1021" i="1"/>
  <c r="AE1021" i="1"/>
  <c r="AB1021" i="1"/>
  <c r="P1021" i="1"/>
  <c r="I1021" i="1"/>
  <c r="H1021" i="1"/>
  <c r="AH1021" i="1" s="1"/>
  <c r="G1021" i="1"/>
  <c r="AF1021" i="1" s="1"/>
  <c r="B1021" i="1"/>
  <c r="AL1020" i="1"/>
  <c r="AK1020" i="1"/>
  <c r="AI1020" i="1"/>
  <c r="AG1020" i="1"/>
  <c r="AE1020" i="1"/>
  <c r="AB1020" i="1"/>
  <c r="P1020" i="1"/>
  <c r="I1020" i="1"/>
  <c r="H1020" i="1"/>
  <c r="AH1020" i="1" s="1"/>
  <c r="G1020" i="1"/>
  <c r="AF1020" i="1" s="1"/>
  <c r="B1020" i="1"/>
  <c r="A1020" i="1" s="1"/>
  <c r="AL1019" i="1"/>
  <c r="AK1019" i="1"/>
  <c r="AI1019" i="1"/>
  <c r="AG1019" i="1"/>
  <c r="AE1019" i="1"/>
  <c r="AB1019" i="1"/>
  <c r="P1019" i="1"/>
  <c r="I1019" i="1"/>
  <c r="H1019" i="1"/>
  <c r="AH1019" i="1" s="1"/>
  <c r="G1019" i="1"/>
  <c r="AF1019" i="1" s="1"/>
  <c r="B1019" i="1"/>
  <c r="C1019" i="1" s="1"/>
  <c r="AL1018" i="1"/>
  <c r="AK1018" i="1"/>
  <c r="AI1018" i="1"/>
  <c r="AG1018" i="1"/>
  <c r="AE1018" i="1"/>
  <c r="AB1018" i="1"/>
  <c r="P1018" i="1"/>
  <c r="I1018" i="1"/>
  <c r="H1018" i="1"/>
  <c r="AH1018" i="1" s="1"/>
  <c r="G1018" i="1"/>
  <c r="AF1018" i="1" s="1"/>
  <c r="C1018" i="1"/>
  <c r="B1018" i="1"/>
  <c r="A1018" i="1"/>
  <c r="AL1017" i="1"/>
  <c r="AK1017" i="1"/>
  <c r="AI1017" i="1"/>
  <c r="AG1017" i="1"/>
  <c r="AE1017" i="1"/>
  <c r="AB1017" i="1"/>
  <c r="W1017" i="1" s="1"/>
  <c r="P1017" i="1"/>
  <c r="I1017" i="1"/>
  <c r="H1017" i="1"/>
  <c r="AH1017" i="1" s="1"/>
  <c r="G1017" i="1"/>
  <c r="AF1017" i="1" s="1"/>
  <c r="C1017" i="1"/>
  <c r="B1017" i="1"/>
  <c r="A1017" i="1"/>
  <c r="AL1016" i="1"/>
  <c r="AK1016" i="1"/>
  <c r="AI1016" i="1"/>
  <c r="AG1016" i="1"/>
  <c r="AE1016" i="1"/>
  <c r="AB1016" i="1"/>
  <c r="P1016" i="1"/>
  <c r="I1016" i="1"/>
  <c r="H1016" i="1"/>
  <c r="AH1016" i="1" s="1"/>
  <c r="G1016" i="1"/>
  <c r="AF1016" i="1" s="1"/>
  <c r="B1016" i="1"/>
  <c r="C1016" i="1" s="1"/>
  <c r="AL1015" i="1"/>
  <c r="AK1015" i="1"/>
  <c r="AI1015" i="1"/>
  <c r="AG1015" i="1"/>
  <c r="AE1015" i="1"/>
  <c r="AB1015" i="1"/>
  <c r="P1015" i="1"/>
  <c r="I1015" i="1"/>
  <c r="H1015" i="1"/>
  <c r="AH1015" i="1" s="1"/>
  <c r="G1015" i="1"/>
  <c r="AF1015" i="1" s="1"/>
  <c r="B1015" i="1"/>
  <c r="C1015" i="1" s="1"/>
  <c r="AL1014" i="1"/>
  <c r="AK1014" i="1"/>
  <c r="AI1014" i="1"/>
  <c r="AG1014" i="1"/>
  <c r="AE1014" i="1"/>
  <c r="AB1014" i="1"/>
  <c r="X1014" i="1" s="1"/>
  <c r="P1014" i="1"/>
  <c r="I1014" i="1"/>
  <c r="H1014" i="1"/>
  <c r="AH1014" i="1" s="1"/>
  <c r="G1014" i="1"/>
  <c r="AF1014" i="1" s="1"/>
  <c r="C1014" i="1"/>
  <c r="B1014" i="1"/>
  <c r="A1014" i="1"/>
  <c r="AL1013" i="1"/>
  <c r="AK1013" i="1"/>
  <c r="AI1013" i="1"/>
  <c r="AG1013" i="1"/>
  <c r="AE1013" i="1"/>
  <c r="AB1013" i="1"/>
  <c r="P1013" i="1"/>
  <c r="I1013" i="1"/>
  <c r="H1013" i="1"/>
  <c r="AH1013" i="1" s="1"/>
  <c r="G1013" i="1"/>
  <c r="AF1013" i="1" s="1"/>
  <c r="C1013" i="1"/>
  <c r="B1013" i="1"/>
  <c r="A1013" i="1"/>
  <c r="AL1012" i="1"/>
  <c r="AK1012" i="1"/>
  <c r="AI1012" i="1"/>
  <c r="AG1012" i="1"/>
  <c r="AE1012" i="1"/>
  <c r="AB1012" i="1"/>
  <c r="P1012" i="1"/>
  <c r="I1012" i="1"/>
  <c r="H1012" i="1"/>
  <c r="AH1012" i="1" s="1"/>
  <c r="G1012" i="1"/>
  <c r="AF1012" i="1" s="1"/>
  <c r="B1012" i="1"/>
  <c r="C1012" i="1" s="1"/>
  <c r="AL1011" i="1"/>
  <c r="AK1011" i="1"/>
  <c r="AI1011" i="1"/>
  <c r="AG1011" i="1"/>
  <c r="AE1011" i="1"/>
  <c r="AB1011" i="1"/>
  <c r="X1011" i="1" s="1"/>
  <c r="P1011" i="1"/>
  <c r="I1011" i="1"/>
  <c r="H1011" i="1"/>
  <c r="AH1011" i="1" s="1"/>
  <c r="G1011" i="1"/>
  <c r="AF1011" i="1" s="1"/>
  <c r="B1011" i="1"/>
  <c r="A1011" i="1" s="1"/>
  <c r="AL1010" i="1"/>
  <c r="AK1010" i="1"/>
  <c r="AI1010" i="1"/>
  <c r="AG1010" i="1"/>
  <c r="AE1010" i="1"/>
  <c r="AB1010" i="1"/>
  <c r="P1010" i="1"/>
  <c r="I1010" i="1"/>
  <c r="H1010" i="1"/>
  <c r="AH1010" i="1" s="1"/>
  <c r="G1010" i="1"/>
  <c r="AF1010" i="1" s="1"/>
  <c r="B1010" i="1"/>
  <c r="C1010" i="1" s="1"/>
  <c r="AL1009" i="1"/>
  <c r="AK1009" i="1"/>
  <c r="AI1009" i="1"/>
  <c r="AG1009" i="1"/>
  <c r="AE1009" i="1"/>
  <c r="AB1009" i="1"/>
  <c r="W1009" i="1" s="1"/>
  <c r="P1009" i="1"/>
  <c r="I1009" i="1"/>
  <c r="H1009" i="1"/>
  <c r="AH1009" i="1" s="1"/>
  <c r="G1009" i="1"/>
  <c r="AF1009" i="1" s="1"/>
  <c r="C1009" i="1"/>
  <c r="B1009" i="1"/>
  <c r="A1009" i="1"/>
  <c r="AL1008" i="1"/>
  <c r="AK1008" i="1"/>
  <c r="AI1008" i="1"/>
  <c r="AG1008" i="1"/>
  <c r="AE1008" i="1"/>
  <c r="AB1008" i="1"/>
  <c r="AA1008" i="1" s="1"/>
  <c r="P1008" i="1"/>
  <c r="I1008" i="1"/>
  <c r="H1008" i="1"/>
  <c r="AH1008" i="1" s="1"/>
  <c r="G1008" i="1"/>
  <c r="AF1008" i="1" s="1"/>
  <c r="B1008" i="1"/>
  <c r="AL1007" i="1"/>
  <c r="AK1007" i="1"/>
  <c r="AI1007" i="1"/>
  <c r="AG1007" i="1"/>
  <c r="AE1007" i="1"/>
  <c r="AB1007" i="1"/>
  <c r="P1007" i="1"/>
  <c r="I1007" i="1"/>
  <c r="H1007" i="1"/>
  <c r="AH1007" i="1" s="1"/>
  <c r="G1007" i="1"/>
  <c r="AF1007" i="1" s="1"/>
  <c r="B1007" i="1"/>
  <c r="C1007" i="1" s="1"/>
  <c r="AL1006" i="1"/>
  <c r="AK1006" i="1"/>
  <c r="AI1006" i="1"/>
  <c r="AG1006" i="1"/>
  <c r="AE1006" i="1"/>
  <c r="AB1006" i="1"/>
  <c r="AA1006" i="1" s="1"/>
  <c r="P1006" i="1"/>
  <c r="I1006" i="1"/>
  <c r="H1006" i="1"/>
  <c r="AH1006" i="1" s="1"/>
  <c r="G1006" i="1"/>
  <c r="AF1006" i="1" s="1"/>
  <c r="B1006" i="1"/>
  <c r="AL1005" i="1"/>
  <c r="AK1005" i="1"/>
  <c r="AI1005" i="1"/>
  <c r="AG1005" i="1"/>
  <c r="AE1005" i="1"/>
  <c r="AB1005" i="1"/>
  <c r="P1005" i="1"/>
  <c r="I1005" i="1"/>
  <c r="H1005" i="1"/>
  <c r="AH1005" i="1" s="1"/>
  <c r="G1005" i="1"/>
  <c r="AF1005" i="1" s="1"/>
  <c r="C1005" i="1"/>
  <c r="B1005" i="1"/>
  <c r="A1005" i="1" s="1"/>
  <c r="AL1004" i="1"/>
  <c r="AK1004" i="1"/>
  <c r="AI1004" i="1"/>
  <c r="AG1004" i="1"/>
  <c r="AE1004" i="1"/>
  <c r="AB1004" i="1"/>
  <c r="P1004" i="1"/>
  <c r="I1004" i="1"/>
  <c r="H1004" i="1"/>
  <c r="AH1004" i="1" s="1"/>
  <c r="G1004" i="1"/>
  <c r="AF1004" i="1" s="1"/>
  <c r="B1004" i="1"/>
  <c r="A1004" i="1" s="1"/>
  <c r="AL1003" i="1"/>
  <c r="AK1003" i="1"/>
  <c r="AI1003" i="1"/>
  <c r="AG1003" i="1"/>
  <c r="AE1003" i="1"/>
  <c r="AB1003" i="1"/>
  <c r="P1003" i="1"/>
  <c r="I1003" i="1"/>
  <c r="H1003" i="1"/>
  <c r="AH1003" i="1" s="1"/>
  <c r="G1003" i="1"/>
  <c r="AF1003" i="1" s="1"/>
  <c r="B1003" i="1"/>
  <c r="C1003" i="1" s="1"/>
  <c r="AL1002" i="1"/>
  <c r="AK1002" i="1"/>
  <c r="AI1002" i="1"/>
  <c r="AG1002" i="1"/>
  <c r="AE1002" i="1"/>
  <c r="AB1002" i="1"/>
  <c r="AA1002" i="1" s="1"/>
  <c r="P1002" i="1"/>
  <c r="I1002" i="1"/>
  <c r="H1002" i="1"/>
  <c r="AH1002" i="1" s="1"/>
  <c r="G1002" i="1"/>
  <c r="AF1002" i="1" s="1"/>
  <c r="B1002" i="1"/>
  <c r="AL1001" i="1"/>
  <c r="AK1001" i="1"/>
  <c r="AI1001" i="1"/>
  <c r="AG1001" i="1"/>
  <c r="AE1001" i="1"/>
  <c r="AB1001" i="1"/>
  <c r="AA1001" i="1" s="1"/>
  <c r="P1001" i="1"/>
  <c r="I1001" i="1"/>
  <c r="H1001" i="1"/>
  <c r="AH1001" i="1" s="1"/>
  <c r="G1001" i="1"/>
  <c r="AF1001" i="1" s="1"/>
  <c r="C1001" i="1"/>
  <c r="B1001" i="1"/>
  <c r="A1001" i="1" s="1"/>
  <c r="AL1000" i="1"/>
  <c r="AK1000" i="1"/>
  <c r="AI1000" i="1"/>
  <c r="AG1000" i="1"/>
  <c r="AE1000" i="1"/>
  <c r="AB1000" i="1"/>
  <c r="J1000" i="1" s="1"/>
  <c r="P1000" i="1"/>
  <c r="I1000" i="1"/>
  <c r="H1000" i="1"/>
  <c r="AH1000" i="1" s="1"/>
  <c r="G1000" i="1"/>
  <c r="AF1000" i="1" s="1"/>
  <c r="B1000" i="1"/>
  <c r="C1000" i="1" s="1"/>
  <c r="AL999" i="1"/>
  <c r="AK999" i="1"/>
  <c r="AI999" i="1"/>
  <c r="AG999" i="1"/>
  <c r="AE999" i="1"/>
  <c r="AB999" i="1"/>
  <c r="X999" i="1" s="1"/>
  <c r="P999" i="1"/>
  <c r="I999" i="1"/>
  <c r="H999" i="1"/>
  <c r="AH999" i="1" s="1"/>
  <c r="G999" i="1"/>
  <c r="AF999" i="1" s="1"/>
  <c r="C999" i="1"/>
  <c r="B999" i="1"/>
  <c r="A999" i="1" s="1"/>
  <c r="AL998" i="1"/>
  <c r="AK998" i="1"/>
  <c r="AI998" i="1"/>
  <c r="AG998" i="1"/>
  <c r="AE998" i="1"/>
  <c r="AB998" i="1"/>
  <c r="J998" i="1" s="1"/>
  <c r="P998" i="1"/>
  <c r="I998" i="1"/>
  <c r="H998" i="1"/>
  <c r="AH998" i="1" s="1"/>
  <c r="G998" i="1"/>
  <c r="AF998" i="1" s="1"/>
  <c r="C998" i="1"/>
  <c r="B998" i="1"/>
  <c r="A998" i="1"/>
  <c r="AL997" i="1"/>
  <c r="AK997" i="1"/>
  <c r="AI997" i="1"/>
  <c r="AG997" i="1"/>
  <c r="AE997" i="1"/>
  <c r="AB997" i="1"/>
  <c r="W997" i="1" s="1"/>
  <c r="P997" i="1"/>
  <c r="I997" i="1"/>
  <c r="H997" i="1"/>
  <c r="AH997" i="1" s="1"/>
  <c r="G997" i="1"/>
  <c r="AF997" i="1" s="1"/>
  <c r="C997" i="1"/>
  <c r="B997" i="1"/>
  <c r="A997" i="1"/>
  <c r="AL996" i="1"/>
  <c r="AK996" i="1"/>
  <c r="AI996" i="1"/>
  <c r="AG996" i="1"/>
  <c r="AE996" i="1"/>
  <c r="AB996" i="1"/>
  <c r="AA996" i="1" s="1"/>
  <c r="P996" i="1"/>
  <c r="I996" i="1"/>
  <c r="H996" i="1"/>
  <c r="AH996" i="1" s="1"/>
  <c r="G996" i="1"/>
  <c r="AF996" i="1" s="1"/>
  <c r="B996" i="1"/>
  <c r="AL995" i="1"/>
  <c r="AK995" i="1"/>
  <c r="AI995" i="1"/>
  <c r="AG995" i="1"/>
  <c r="AE995" i="1"/>
  <c r="AB995" i="1"/>
  <c r="Y995" i="1" s="1"/>
  <c r="P995" i="1"/>
  <c r="I995" i="1"/>
  <c r="H995" i="1"/>
  <c r="AH995" i="1" s="1"/>
  <c r="G995" i="1"/>
  <c r="AF995" i="1" s="1"/>
  <c r="C995" i="1"/>
  <c r="B995" i="1"/>
  <c r="A995" i="1" s="1"/>
  <c r="AL994" i="1"/>
  <c r="AK994" i="1"/>
  <c r="AI994" i="1"/>
  <c r="AG994" i="1"/>
  <c r="AE994" i="1"/>
  <c r="AB994" i="1"/>
  <c r="Y994" i="1" s="1"/>
  <c r="P994" i="1"/>
  <c r="I994" i="1"/>
  <c r="H994" i="1"/>
  <c r="AH994" i="1" s="1"/>
  <c r="G994" i="1"/>
  <c r="AF994" i="1" s="1"/>
  <c r="B994" i="1"/>
  <c r="C994" i="1" s="1"/>
  <c r="A994" i="1"/>
  <c r="AL993" i="1"/>
  <c r="AK993" i="1"/>
  <c r="AI993" i="1"/>
  <c r="AG993" i="1"/>
  <c r="AE993" i="1"/>
  <c r="AB993" i="1"/>
  <c r="AA993" i="1" s="1"/>
  <c r="P993" i="1"/>
  <c r="I993" i="1"/>
  <c r="H993" i="1"/>
  <c r="AH993" i="1" s="1"/>
  <c r="G993" i="1"/>
  <c r="AF993" i="1" s="1"/>
  <c r="B993" i="1"/>
  <c r="AL992" i="1"/>
  <c r="AK992" i="1"/>
  <c r="AI992" i="1"/>
  <c r="AG992" i="1"/>
  <c r="AE992" i="1"/>
  <c r="AB992" i="1"/>
  <c r="X992" i="1" s="1"/>
  <c r="P992" i="1"/>
  <c r="I992" i="1"/>
  <c r="H992" i="1"/>
  <c r="AH992" i="1" s="1"/>
  <c r="G992" i="1"/>
  <c r="AF992" i="1" s="1"/>
  <c r="B992" i="1"/>
  <c r="AL991" i="1"/>
  <c r="AK991" i="1"/>
  <c r="AI991" i="1"/>
  <c r="AG991" i="1"/>
  <c r="AE991" i="1"/>
  <c r="AB991" i="1"/>
  <c r="X991" i="1" s="1"/>
  <c r="P991" i="1"/>
  <c r="I991" i="1"/>
  <c r="H991" i="1"/>
  <c r="AH991" i="1" s="1"/>
  <c r="G991" i="1"/>
  <c r="AF991" i="1" s="1"/>
  <c r="B991" i="1"/>
  <c r="C991" i="1" s="1"/>
  <c r="AL990" i="1"/>
  <c r="AK990" i="1"/>
  <c r="AI990" i="1"/>
  <c r="AG990" i="1"/>
  <c r="AE990" i="1"/>
  <c r="AB990" i="1"/>
  <c r="W990" i="1" s="1"/>
  <c r="P990" i="1"/>
  <c r="I990" i="1"/>
  <c r="H990" i="1"/>
  <c r="AH990" i="1" s="1"/>
  <c r="G990" i="1"/>
  <c r="AF990" i="1" s="1"/>
  <c r="B990" i="1"/>
  <c r="A990" i="1" s="1"/>
  <c r="AL989" i="1"/>
  <c r="AK989" i="1"/>
  <c r="AI989" i="1"/>
  <c r="AG989" i="1"/>
  <c r="AE989" i="1"/>
  <c r="AB989" i="1"/>
  <c r="Z989" i="1" s="1"/>
  <c r="P989" i="1"/>
  <c r="I989" i="1"/>
  <c r="H989" i="1"/>
  <c r="AH989" i="1" s="1"/>
  <c r="G989" i="1"/>
  <c r="AF989" i="1" s="1"/>
  <c r="B989" i="1"/>
  <c r="AL988" i="1"/>
  <c r="AK988" i="1"/>
  <c r="AI988" i="1"/>
  <c r="AG988" i="1"/>
  <c r="AE988" i="1"/>
  <c r="AB988" i="1"/>
  <c r="J988" i="1" s="1"/>
  <c r="P988" i="1"/>
  <c r="I988" i="1"/>
  <c r="H988" i="1"/>
  <c r="AH988" i="1" s="1"/>
  <c r="G988" i="1"/>
  <c r="AF988" i="1" s="1"/>
  <c r="B988" i="1"/>
  <c r="C988" i="1" s="1"/>
  <c r="A988" i="1"/>
  <c r="AL987" i="1"/>
  <c r="AK987" i="1"/>
  <c r="AI987" i="1"/>
  <c r="AG987" i="1"/>
  <c r="AE987" i="1"/>
  <c r="AB987" i="1"/>
  <c r="X987" i="1" s="1"/>
  <c r="P987" i="1"/>
  <c r="I987" i="1"/>
  <c r="H987" i="1"/>
  <c r="AH987" i="1" s="1"/>
  <c r="G987" i="1"/>
  <c r="AF987" i="1" s="1"/>
  <c r="B987" i="1"/>
  <c r="C987" i="1" s="1"/>
  <c r="AL986" i="1"/>
  <c r="AK986" i="1"/>
  <c r="AI986" i="1"/>
  <c r="AG986" i="1"/>
  <c r="AE986" i="1"/>
  <c r="AB986" i="1"/>
  <c r="P986" i="1"/>
  <c r="I986" i="1"/>
  <c r="H986" i="1"/>
  <c r="AH986" i="1" s="1"/>
  <c r="G986" i="1"/>
  <c r="AF986" i="1" s="1"/>
  <c r="C986" i="1"/>
  <c r="B986" i="1"/>
  <c r="A986" i="1" s="1"/>
  <c r="AL985" i="1"/>
  <c r="AK985" i="1"/>
  <c r="AI985" i="1"/>
  <c r="AG985" i="1"/>
  <c r="AE985" i="1"/>
  <c r="AB985" i="1"/>
  <c r="AA985" i="1" s="1"/>
  <c r="P985" i="1"/>
  <c r="I985" i="1"/>
  <c r="H985" i="1"/>
  <c r="AH985" i="1" s="1"/>
  <c r="G985" i="1"/>
  <c r="AF985" i="1" s="1"/>
  <c r="B985" i="1"/>
  <c r="AL984" i="1"/>
  <c r="AK984" i="1"/>
  <c r="AI984" i="1"/>
  <c r="AG984" i="1"/>
  <c r="AE984" i="1"/>
  <c r="AB984" i="1"/>
  <c r="X984" i="1" s="1"/>
  <c r="P984" i="1"/>
  <c r="I984" i="1"/>
  <c r="H984" i="1"/>
  <c r="AH984" i="1" s="1"/>
  <c r="G984" i="1"/>
  <c r="AF984" i="1" s="1"/>
  <c r="B984" i="1"/>
  <c r="C984" i="1" s="1"/>
  <c r="A984" i="1"/>
  <c r="AL983" i="1"/>
  <c r="AK983" i="1"/>
  <c r="AI983" i="1"/>
  <c r="AG983" i="1"/>
  <c r="AE983" i="1"/>
  <c r="AB983" i="1"/>
  <c r="X983" i="1" s="1"/>
  <c r="P983" i="1"/>
  <c r="I983" i="1"/>
  <c r="H983" i="1"/>
  <c r="AH983" i="1" s="1"/>
  <c r="G983" i="1"/>
  <c r="AF983" i="1" s="1"/>
  <c r="B983" i="1"/>
  <c r="AL982" i="1"/>
  <c r="AK982" i="1"/>
  <c r="AI982" i="1"/>
  <c r="AG982" i="1"/>
  <c r="AE982" i="1"/>
  <c r="AB982" i="1"/>
  <c r="P982" i="1"/>
  <c r="I982" i="1"/>
  <c r="H982" i="1"/>
  <c r="AH982" i="1" s="1"/>
  <c r="G982" i="1"/>
  <c r="AF982" i="1" s="1"/>
  <c r="B982" i="1"/>
  <c r="AL981" i="1"/>
  <c r="AK981" i="1"/>
  <c r="AI981" i="1"/>
  <c r="AG981" i="1"/>
  <c r="AE981" i="1"/>
  <c r="AB981" i="1"/>
  <c r="AA981" i="1" s="1"/>
  <c r="P981" i="1"/>
  <c r="I981" i="1"/>
  <c r="H981" i="1"/>
  <c r="AH981" i="1" s="1"/>
  <c r="G981" i="1"/>
  <c r="AF981" i="1" s="1"/>
  <c r="B981" i="1"/>
  <c r="AL980" i="1"/>
  <c r="AK980" i="1"/>
  <c r="AI980" i="1"/>
  <c r="AG980" i="1"/>
  <c r="AE980" i="1"/>
  <c r="AB980" i="1"/>
  <c r="P980" i="1"/>
  <c r="I980" i="1"/>
  <c r="H980" i="1"/>
  <c r="AH980" i="1" s="1"/>
  <c r="G980" i="1"/>
  <c r="AF980" i="1" s="1"/>
  <c r="B980" i="1"/>
  <c r="AL979" i="1"/>
  <c r="AK979" i="1"/>
  <c r="AI979" i="1"/>
  <c r="AG979" i="1"/>
  <c r="AE979" i="1"/>
  <c r="AB979" i="1"/>
  <c r="X979" i="1" s="1"/>
  <c r="P979" i="1"/>
  <c r="I979" i="1"/>
  <c r="H979" i="1"/>
  <c r="AH979" i="1" s="1"/>
  <c r="G979" i="1"/>
  <c r="AF979" i="1" s="1"/>
  <c r="B979" i="1"/>
  <c r="AL978" i="1"/>
  <c r="AK978" i="1"/>
  <c r="AI978" i="1"/>
  <c r="AG978" i="1"/>
  <c r="AE978" i="1"/>
  <c r="AB978" i="1"/>
  <c r="P978" i="1"/>
  <c r="I978" i="1"/>
  <c r="H978" i="1"/>
  <c r="AH978" i="1" s="1"/>
  <c r="G978" i="1"/>
  <c r="AF978" i="1" s="1"/>
  <c r="B978" i="1"/>
  <c r="AL977" i="1"/>
  <c r="AK977" i="1"/>
  <c r="AI977" i="1"/>
  <c r="AG977" i="1"/>
  <c r="AE977" i="1"/>
  <c r="AB977" i="1"/>
  <c r="AA977" i="1" s="1"/>
  <c r="P977" i="1"/>
  <c r="I977" i="1"/>
  <c r="H977" i="1"/>
  <c r="AH977" i="1" s="1"/>
  <c r="G977" i="1"/>
  <c r="AF977" i="1" s="1"/>
  <c r="C977" i="1"/>
  <c r="B977" i="1"/>
  <c r="A977" i="1"/>
  <c r="AL976" i="1"/>
  <c r="AK976" i="1"/>
  <c r="AI976" i="1"/>
  <c r="AG976" i="1"/>
  <c r="AE976" i="1"/>
  <c r="AB976" i="1"/>
  <c r="Y976" i="1" s="1"/>
  <c r="P976" i="1"/>
  <c r="I976" i="1"/>
  <c r="H976" i="1"/>
  <c r="AH976" i="1" s="1"/>
  <c r="G976" i="1"/>
  <c r="AF976" i="1" s="1"/>
  <c r="B976" i="1"/>
  <c r="C976" i="1" s="1"/>
  <c r="A976" i="1"/>
  <c r="AL975" i="1"/>
  <c r="AK975" i="1"/>
  <c r="AI975" i="1"/>
  <c r="AG975" i="1"/>
  <c r="AE975" i="1"/>
  <c r="AB975" i="1"/>
  <c r="X975" i="1" s="1"/>
  <c r="P975" i="1"/>
  <c r="I975" i="1"/>
  <c r="H975" i="1"/>
  <c r="AH975" i="1" s="1"/>
  <c r="G975" i="1"/>
  <c r="AF975" i="1" s="1"/>
  <c r="B975" i="1"/>
  <c r="AL974" i="1"/>
  <c r="AK974" i="1"/>
  <c r="AI974" i="1"/>
  <c r="AG974" i="1"/>
  <c r="AE974" i="1"/>
  <c r="AB974" i="1"/>
  <c r="Y974" i="1" s="1"/>
  <c r="P974" i="1"/>
  <c r="I974" i="1"/>
  <c r="H974" i="1"/>
  <c r="AH974" i="1" s="1"/>
  <c r="G974" i="1"/>
  <c r="AF974" i="1" s="1"/>
  <c r="B974" i="1"/>
  <c r="A974" i="1" s="1"/>
  <c r="AL973" i="1"/>
  <c r="AK973" i="1"/>
  <c r="AI973" i="1"/>
  <c r="AG973" i="1"/>
  <c r="AE973" i="1"/>
  <c r="AB973" i="1"/>
  <c r="AA973" i="1" s="1"/>
  <c r="P973" i="1"/>
  <c r="I973" i="1"/>
  <c r="H973" i="1"/>
  <c r="AH973" i="1" s="1"/>
  <c r="G973" i="1"/>
  <c r="AF973" i="1" s="1"/>
  <c r="C973" i="1"/>
  <c r="B973" i="1"/>
  <c r="A973" i="1"/>
  <c r="AL972" i="1"/>
  <c r="AK972" i="1"/>
  <c r="AI972" i="1"/>
  <c r="AG972" i="1"/>
  <c r="AE972" i="1"/>
  <c r="AB972" i="1"/>
  <c r="P972" i="1"/>
  <c r="I972" i="1"/>
  <c r="H972" i="1"/>
  <c r="AH972" i="1" s="1"/>
  <c r="G972" i="1"/>
  <c r="AF972" i="1" s="1"/>
  <c r="B972" i="1"/>
  <c r="C972" i="1" s="1"/>
  <c r="A972" i="1"/>
  <c r="AL971" i="1"/>
  <c r="AK971" i="1"/>
  <c r="AI971" i="1"/>
  <c r="AG971" i="1"/>
  <c r="AE971" i="1"/>
  <c r="AB971" i="1"/>
  <c r="W971" i="1" s="1"/>
  <c r="P971" i="1"/>
  <c r="I971" i="1"/>
  <c r="H971" i="1"/>
  <c r="AH971" i="1" s="1"/>
  <c r="G971" i="1"/>
  <c r="AF971" i="1" s="1"/>
  <c r="C971" i="1"/>
  <c r="B971" i="1"/>
  <c r="A971" i="1" s="1"/>
  <c r="AL970" i="1"/>
  <c r="AK970" i="1"/>
  <c r="AI970" i="1"/>
  <c r="AG970" i="1"/>
  <c r="AE970" i="1"/>
  <c r="AB970" i="1"/>
  <c r="AA970" i="1" s="1"/>
  <c r="P970" i="1"/>
  <c r="I970" i="1"/>
  <c r="H970" i="1"/>
  <c r="AH970" i="1" s="1"/>
  <c r="G970" i="1"/>
  <c r="AF970" i="1" s="1"/>
  <c r="C970" i="1"/>
  <c r="B970" i="1"/>
  <c r="A970" i="1"/>
  <c r="AL969" i="1"/>
  <c r="AK969" i="1"/>
  <c r="AI969" i="1"/>
  <c r="AG969" i="1"/>
  <c r="AE969" i="1"/>
  <c r="AB969" i="1"/>
  <c r="AA969" i="1" s="1"/>
  <c r="P969" i="1"/>
  <c r="I969" i="1"/>
  <c r="H969" i="1"/>
  <c r="AH969" i="1" s="1"/>
  <c r="G969" i="1"/>
  <c r="AF969" i="1" s="1"/>
  <c r="C969" i="1"/>
  <c r="B969" i="1"/>
  <c r="A969" i="1"/>
  <c r="AL968" i="1"/>
  <c r="AK968" i="1"/>
  <c r="AI968" i="1"/>
  <c r="AG968" i="1"/>
  <c r="AE968" i="1"/>
  <c r="AB968" i="1"/>
  <c r="Y968" i="1" s="1"/>
  <c r="P968" i="1"/>
  <c r="I968" i="1"/>
  <c r="H968" i="1"/>
  <c r="AH968" i="1" s="1"/>
  <c r="G968" i="1"/>
  <c r="AF968" i="1" s="1"/>
  <c r="B968" i="1"/>
  <c r="C968" i="1" s="1"/>
  <c r="A968" i="1"/>
  <c r="AL967" i="1"/>
  <c r="AK967" i="1"/>
  <c r="AI967" i="1"/>
  <c r="AG967" i="1"/>
  <c r="AE967" i="1"/>
  <c r="AB967" i="1"/>
  <c r="W967" i="1" s="1"/>
  <c r="P967" i="1"/>
  <c r="I967" i="1"/>
  <c r="H967" i="1"/>
  <c r="AH967" i="1" s="1"/>
  <c r="G967" i="1"/>
  <c r="AF967" i="1" s="1"/>
  <c r="B967" i="1"/>
  <c r="C967" i="1" s="1"/>
  <c r="A967" i="1"/>
  <c r="AL966" i="1"/>
  <c r="AK966" i="1"/>
  <c r="AI966" i="1"/>
  <c r="AG966" i="1"/>
  <c r="AE966" i="1"/>
  <c r="AB966" i="1"/>
  <c r="AA966" i="1" s="1"/>
  <c r="P966" i="1"/>
  <c r="I966" i="1"/>
  <c r="H966" i="1"/>
  <c r="AH966" i="1" s="1"/>
  <c r="G966" i="1"/>
  <c r="AF966" i="1" s="1"/>
  <c r="C966" i="1"/>
  <c r="B966" i="1"/>
  <c r="A966" i="1"/>
  <c r="AL965" i="1"/>
  <c r="AK965" i="1"/>
  <c r="AI965" i="1"/>
  <c r="AG965" i="1"/>
  <c r="AE965" i="1"/>
  <c r="AB965" i="1"/>
  <c r="AA965" i="1" s="1"/>
  <c r="P965" i="1"/>
  <c r="I965" i="1"/>
  <c r="H965" i="1"/>
  <c r="AH965" i="1" s="1"/>
  <c r="G965" i="1"/>
  <c r="AF965" i="1" s="1"/>
  <c r="C965" i="1"/>
  <c r="B965" i="1"/>
  <c r="A965" i="1"/>
  <c r="AL964" i="1"/>
  <c r="AK964" i="1"/>
  <c r="AI964" i="1"/>
  <c r="AG964" i="1"/>
  <c r="AE964" i="1"/>
  <c r="AB964" i="1"/>
  <c r="P964" i="1"/>
  <c r="I964" i="1"/>
  <c r="H964" i="1"/>
  <c r="AH964" i="1" s="1"/>
  <c r="G964" i="1"/>
  <c r="AF964" i="1" s="1"/>
  <c r="B964" i="1"/>
  <c r="AL963" i="1"/>
  <c r="AK963" i="1"/>
  <c r="AI963" i="1"/>
  <c r="AG963" i="1"/>
  <c r="AE963" i="1"/>
  <c r="AB963" i="1"/>
  <c r="P963" i="1"/>
  <c r="I963" i="1"/>
  <c r="H963" i="1"/>
  <c r="AH963" i="1" s="1"/>
  <c r="G963" i="1"/>
  <c r="AF963" i="1" s="1"/>
  <c r="C963" i="1"/>
  <c r="B963" i="1"/>
  <c r="A963" i="1"/>
  <c r="AL962" i="1"/>
  <c r="AK962" i="1"/>
  <c r="AI962" i="1"/>
  <c r="AG962" i="1"/>
  <c r="AE962" i="1"/>
  <c r="AB962" i="1"/>
  <c r="P962" i="1"/>
  <c r="I962" i="1"/>
  <c r="H962" i="1"/>
  <c r="AH962" i="1" s="1"/>
  <c r="G962" i="1"/>
  <c r="AF962" i="1" s="1"/>
  <c r="C962" i="1"/>
  <c r="B962" i="1"/>
  <c r="A962" i="1" s="1"/>
  <c r="AL961" i="1"/>
  <c r="AK961" i="1"/>
  <c r="AI961" i="1"/>
  <c r="AG961" i="1"/>
  <c r="AE961" i="1"/>
  <c r="AB961" i="1"/>
  <c r="AA961" i="1" s="1"/>
  <c r="P961" i="1"/>
  <c r="I961" i="1"/>
  <c r="H961" i="1"/>
  <c r="AH961" i="1" s="1"/>
  <c r="G961" i="1"/>
  <c r="AF961" i="1" s="1"/>
  <c r="C961" i="1"/>
  <c r="B961" i="1"/>
  <c r="A961" i="1" s="1"/>
  <c r="AL960" i="1"/>
  <c r="AK960" i="1"/>
  <c r="AI960" i="1"/>
  <c r="AG960" i="1"/>
  <c r="AE960" i="1"/>
  <c r="AB960" i="1"/>
  <c r="P960" i="1"/>
  <c r="I960" i="1"/>
  <c r="H960" i="1"/>
  <c r="AH960" i="1" s="1"/>
  <c r="G960" i="1"/>
  <c r="AF960" i="1" s="1"/>
  <c r="C960" i="1"/>
  <c r="B960" i="1"/>
  <c r="A960" i="1"/>
  <c r="AL959" i="1"/>
  <c r="AK959" i="1"/>
  <c r="AI959" i="1"/>
  <c r="AG959" i="1"/>
  <c r="AE959" i="1"/>
  <c r="AB959" i="1"/>
  <c r="W959" i="1" s="1"/>
  <c r="P959" i="1"/>
  <c r="I959" i="1"/>
  <c r="H959" i="1"/>
  <c r="AH959" i="1" s="1"/>
  <c r="G959" i="1"/>
  <c r="AF959" i="1" s="1"/>
  <c r="B959" i="1"/>
  <c r="C959" i="1" s="1"/>
  <c r="A959" i="1"/>
  <c r="AL958" i="1"/>
  <c r="AK958" i="1"/>
  <c r="AI958" i="1"/>
  <c r="AG958" i="1"/>
  <c r="AE958" i="1"/>
  <c r="AB958" i="1"/>
  <c r="Z958" i="1" s="1"/>
  <c r="P958" i="1"/>
  <c r="I958" i="1"/>
  <c r="H958" i="1"/>
  <c r="AH958" i="1" s="1"/>
  <c r="G958" i="1"/>
  <c r="AF958" i="1" s="1"/>
  <c r="C958" i="1"/>
  <c r="B958" i="1"/>
  <c r="A958" i="1"/>
  <c r="AL957" i="1"/>
  <c r="AK957" i="1"/>
  <c r="AI957" i="1"/>
  <c r="AG957" i="1"/>
  <c r="AE957" i="1"/>
  <c r="AB957" i="1"/>
  <c r="AA957" i="1" s="1"/>
  <c r="P957" i="1"/>
  <c r="I957" i="1"/>
  <c r="H957" i="1"/>
  <c r="AH957" i="1" s="1"/>
  <c r="G957" i="1"/>
  <c r="AF957" i="1" s="1"/>
  <c r="C957" i="1"/>
  <c r="B957" i="1"/>
  <c r="A957" i="1"/>
  <c r="AL956" i="1"/>
  <c r="AK956" i="1"/>
  <c r="AI956" i="1"/>
  <c r="AG956" i="1"/>
  <c r="AE956" i="1"/>
  <c r="AB956" i="1"/>
  <c r="Y956" i="1" s="1"/>
  <c r="P956" i="1"/>
  <c r="I956" i="1"/>
  <c r="H956" i="1"/>
  <c r="AH956" i="1" s="1"/>
  <c r="G956" i="1"/>
  <c r="AF956" i="1" s="1"/>
  <c r="B956" i="1"/>
  <c r="AL955" i="1"/>
  <c r="AK955" i="1"/>
  <c r="AI955" i="1"/>
  <c r="AG955" i="1"/>
  <c r="AE955" i="1"/>
  <c r="AB955" i="1"/>
  <c r="P955" i="1"/>
  <c r="I955" i="1"/>
  <c r="H955" i="1"/>
  <c r="AH955" i="1" s="1"/>
  <c r="G955" i="1"/>
  <c r="AF955" i="1" s="1"/>
  <c r="C955" i="1"/>
  <c r="B955" i="1"/>
  <c r="A955" i="1"/>
  <c r="AL954" i="1"/>
  <c r="AK954" i="1"/>
  <c r="AI954" i="1"/>
  <c r="AG954" i="1"/>
  <c r="AE954" i="1"/>
  <c r="AB954" i="1"/>
  <c r="Z954" i="1" s="1"/>
  <c r="P954" i="1"/>
  <c r="I954" i="1"/>
  <c r="H954" i="1"/>
  <c r="AH954" i="1" s="1"/>
  <c r="G954" i="1"/>
  <c r="AF954" i="1" s="1"/>
  <c r="C954" i="1"/>
  <c r="B954" i="1"/>
  <c r="A954" i="1" s="1"/>
  <c r="AL953" i="1"/>
  <c r="AK953" i="1"/>
  <c r="AI953" i="1"/>
  <c r="AG953" i="1"/>
  <c r="AE953" i="1"/>
  <c r="AB953" i="1"/>
  <c r="J953" i="1" s="1"/>
  <c r="P953" i="1"/>
  <c r="I953" i="1"/>
  <c r="H953" i="1"/>
  <c r="AH953" i="1" s="1"/>
  <c r="G953" i="1"/>
  <c r="AF953" i="1" s="1"/>
  <c r="B953" i="1"/>
  <c r="A953" i="1" s="1"/>
  <c r="AL952" i="1"/>
  <c r="AK952" i="1"/>
  <c r="AI952" i="1"/>
  <c r="AG952" i="1"/>
  <c r="AE952" i="1"/>
  <c r="AB952" i="1"/>
  <c r="P952" i="1"/>
  <c r="I952" i="1"/>
  <c r="H952" i="1"/>
  <c r="AH952" i="1" s="1"/>
  <c r="G952" i="1"/>
  <c r="AF952" i="1" s="1"/>
  <c r="C952" i="1"/>
  <c r="B952" i="1"/>
  <c r="A952" i="1" s="1"/>
  <c r="AL951" i="1"/>
  <c r="AK951" i="1"/>
  <c r="AI951" i="1"/>
  <c r="AG951" i="1"/>
  <c r="AE951" i="1"/>
  <c r="AB951" i="1"/>
  <c r="W951" i="1" s="1"/>
  <c r="P951" i="1"/>
  <c r="I951" i="1"/>
  <c r="H951" i="1"/>
  <c r="AH951" i="1" s="1"/>
  <c r="G951" i="1"/>
  <c r="AF951" i="1" s="1"/>
  <c r="C951" i="1"/>
  <c r="B951" i="1"/>
  <c r="A951" i="1"/>
  <c r="AL950" i="1"/>
  <c r="AK950" i="1"/>
  <c r="AI950" i="1"/>
  <c r="AG950" i="1"/>
  <c r="AE950" i="1"/>
  <c r="AB950" i="1"/>
  <c r="AA950" i="1" s="1"/>
  <c r="P950" i="1"/>
  <c r="I950" i="1"/>
  <c r="H950" i="1"/>
  <c r="AH950" i="1" s="1"/>
  <c r="G950" i="1"/>
  <c r="AF950" i="1" s="1"/>
  <c r="B950" i="1"/>
  <c r="C950" i="1" s="1"/>
  <c r="AL949" i="1"/>
  <c r="AK949" i="1"/>
  <c r="AI949" i="1"/>
  <c r="AG949" i="1"/>
  <c r="AE949" i="1"/>
  <c r="AB949" i="1"/>
  <c r="J949" i="1" s="1"/>
  <c r="P949" i="1"/>
  <c r="I949" i="1"/>
  <c r="H949" i="1"/>
  <c r="AH949" i="1" s="1"/>
  <c r="G949" i="1"/>
  <c r="AF949" i="1" s="1"/>
  <c r="B949" i="1"/>
  <c r="C949" i="1" s="1"/>
  <c r="A949" i="1"/>
  <c r="AL948" i="1"/>
  <c r="AK948" i="1"/>
  <c r="AI948" i="1"/>
  <c r="AG948" i="1"/>
  <c r="AE948" i="1"/>
  <c r="AB948" i="1"/>
  <c r="P948" i="1"/>
  <c r="I948" i="1"/>
  <c r="H948" i="1"/>
  <c r="AH948" i="1" s="1"/>
  <c r="G948" i="1"/>
  <c r="AF948" i="1" s="1"/>
  <c r="B948" i="1"/>
  <c r="C948" i="1" s="1"/>
  <c r="AL947" i="1"/>
  <c r="AK947" i="1"/>
  <c r="AI947" i="1"/>
  <c r="AG947" i="1"/>
  <c r="AE947" i="1"/>
  <c r="AB947" i="1"/>
  <c r="P947" i="1"/>
  <c r="I947" i="1"/>
  <c r="H947" i="1"/>
  <c r="AH947" i="1" s="1"/>
  <c r="G947" i="1"/>
  <c r="AF947" i="1" s="1"/>
  <c r="C947" i="1"/>
  <c r="B947" i="1"/>
  <c r="A947" i="1"/>
  <c r="AL946" i="1"/>
  <c r="AK946" i="1"/>
  <c r="AI946" i="1"/>
  <c r="AG946" i="1"/>
  <c r="AE946" i="1"/>
  <c r="AB946" i="1"/>
  <c r="P946" i="1"/>
  <c r="I946" i="1"/>
  <c r="H946" i="1"/>
  <c r="AH946" i="1" s="1"/>
  <c r="G946" i="1"/>
  <c r="AF946" i="1" s="1"/>
  <c r="C946" i="1"/>
  <c r="B946" i="1"/>
  <c r="A946" i="1"/>
  <c r="AL945" i="1"/>
  <c r="AK945" i="1"/>
  <c r="AI945" i="1"/>
  <c r="AG945" i="1"/>
  <c r="AE945" i="1"/>
  <c r="AB945" i="1"/>
  <c r="X945" i="1" s="1"/>
  <c r="P945" i="1"/>
  <c r="I945" i="1"/>
  <c r="H945" i="1"/>
  <c r="AH945" i="1" s="1"/>
  <c r="G945" i="1"/>
  <c r="AF945" i="1" s="1"/>
  <c r="C945" i="1"/>
  <c r="B945" i="1"/>
  <c r="A945" i="1"/>
  <c r="AL944" i="1"/>
  <c r="AK944" i="1"/>
  <c r="AI944" i="1"/>
  <c r="AG944" i="1"/>
  <c r="AE944" i="1"/>
  <c r="AB944" i="1"/>
  <c r="P944" i="1"/>
  <c r="I944" i="1"/>
  <c r="H944" i="1"/>
  <c r="AH944" i="1" s="1"/>
  <c r="G944" i="1"/>
  <c r="AF944" i="1" s="1"/>
  <c r="B944" i="1"/>
  <c r="A944" i="1" s="1"/>
  <c r="AL943" i="1"/>
  <c r="AK943" i="1"/>
  <c r="AI943" i="1"/>
  <c r="AG943" i="1"/>
  <c r="AE943" i="1"/>
  <c r="AB943" i="1"/>
  <c r="P943" i="1"/>
  <c r="I943" i="1"/>
  <c r="H943" i="1"/>
  <c r="AH943" i="1" s="1"/>
  <c r="G943" i="1"/>
  <c r="AF943" i="1" s="1"/>
  <c r="C943" i="1"/>
  <c r="B943" i="1"/>
  <c r="A943" i="1"/>
  <c r="AL942" i="1"/>
  <c r="AK942" i="1"/>
  <c r="AI942" i="1"/>
  <c r="AG942" i="1"/>
  <c r="AE942" i="1"/>
  <c r="AB942" i="1"/>
  <c r="P942" i="1"/>
  <c r="I942" i="1"/>
  <c r="H942" i="1"/>
  <c r="AH942" i="1" s="1"/>
  <c r="G942" i="1"/>
  <c r="AF942" i="1" s="1"/>
  <c r="C942" i="1"/>
  <c r="B942" i="1"/>
  <c r="A942" i="1" s="1"/>
  <c r="AL941" i="1"/>
  <c r="AK941" i="1"/>
  <c r="AI941" i="1"/>
  <c r="AG941" i="1"/>
  <c r="AE941" i="1"/>
  <c r="AB941" i="1"/>
  <c r="X941" i="1" s="1"/>
  <c r="P941" i="1"/>
  <c r="I941" i="1"/>
  <c r="H941" i="1"/>
  <c r="AH941" i="1" s="1"/>
  <c r="G941" i="1"/>
  <c r="AF941" i="1" s="1"/>
  <c r="C941" i="1"/>
  <c r="B941" i="1"/>
  <c r="A941" i="1"/>
  <c r="AL940" i="1"/>
  <c r="AK940" i="1"/>
  <c r="AI940" i="1"/>
  <c r="AG940" i="1"/>
  <c r="AE940" i="1"/>
  <c r="AB940" i="1"/>
  <c r="Y940" i="1" s="1"/>
  <c r="P940" i="1"/>
  <c r="I940" i="1"/>
  <c r="H940" i="1"/>
  <c r="AH940" i="1" s="1"/>
  <c r="G940" i="1"/>
  <c r="AF940" i="1" s="1"/>
  <c r="B940" i="1"/>
  <c r="C940" i="1" s="1"/>
  <c r="A940" i="1"/>
  <c r="AL939" i="1"/>
  <c r="AK939" i="1"/>
  <c r="AI939" i="1"/>
  <c r="AG939" i="1"/>
  <c r="AE939" i="1"/>
  <c r="AB939" i="1"/>
  <c r="P939" i="1"/>
  <c r="I939" i="1"/>
  <c r="H939" i="1"/>
  <c r="AH939" i="1" s="1"/>
  <c r="G939" i="1"/>
  <c r="AF939" i="1" s="1"/>
  <c r="B939" i="1"/>
  <c r="C939" i="1" s="1"/>
  <c r="AL938" i="1"/>
  <c r="AK938" i="1"/>
  <c r="AI938" i="1"/>
  <c r="AG938" i="1"/>
  <c r="AE938" i="1"/>
  <c r="AB938" i="1"/>
  <c r="Z938" i="1" s="1"/>
  <c r="P938" i="1"/>
  <c r="I938" i="1"/>
  <c r="H938" i="1"/>
  <c r="AH938" i="1" s="1"/>
  <c r="G938" i="1"/>
  <c r="AF938" i="1" s="1"/>
  <c r="B938" i="1"/>
  <c r="AL937" i="1"/>
  <c r="AK937" i="1"/>
  <c r="AI937" i="1"/>
  <c r="AG937" i="1"/>
  <c r="AE937" i="1"/>
  <c r="AB937" i="1"/>
  <c r="P937" i="1"/>
  <c r="I937" i="1"/>
  <c r="H937" i="1"/>
  <c r="AH937" i="1" s="1"/>
  <c r="G937" i="1"/>
  <c r="AF937" i="1" s="1"/>
  <c r="C937" i="1"/>
  <c r="B937" i="1"/>
  <c r="A937" i="1"/>
  <c r="AL936" i="1"/>
  <c r="AK936" i="1"/>
  <c r="AI936" i="1"/>
  <c r="AG936" i="1"/>
  <c r="AE936" i="1"/>
  <c r="AB936" i="1"/>
  <c r="P936" i="1"/>
  <c r="I936" i="1"/>
  <c r="H936" i="1"/>
  <c r="AH936" i="1" s="1"/>
  <c r="G936" i="1"/>
  <c r="AF936" i="1" s="1"/>
  <c r="B936" i="1"/>
  <c r="AL935" i="1"/>
  <c r="AK935" i="1"/>
  <c r="AI935" i="1"/>
  <c r="AG935" i="1"/>
  <c r="AE935" i="1"/>
  <c r="AB935" i="1"/>
  <c r="X935" i="1" s="1"/>
  <c r="P935" i="1"/>
  <c r="I935" i="1"/>
  <c r="H935" i="1"/>
  <c r="AH935" i="1" s="1"/>
  <c r="G935" i="1"/>
  <c r="AF935" i="1" s="1"/>
  <c r="C935" i="1"/>
  <c r="B935" i="1"/>
  <c r="A935" i="1"/>
  <c r="AL934" i="1"/>
  <c r="AK934" i="1"/>
  <c r="AI934" i="1"/>
  <c r="AG934" i="1"/>
  <c r="AE934" i="1"/>
  <c r="AB934" i="1"/>
  <c r="AA934" i="1" s="1"/>
  <c r="P934" i="1"/>
  <c r="I934" i="1"/>
  <c r="H934" i="1"/>
  <c r="AH934" i="1" s="1"/>
  <c r="G934" i="1"/>
  <c r="AF934" i="1" s="1"/>
  <c r="C934" i="1"/>
  <c r="B934" i="1"/>
  <c r="A934" i="1"/>
  <c r="AL933" i="1"/>
  <c r="AK933" i="1"/>
  <c r="AI933" i="1"/>
  <c r="AG933" i="1"/>
  <c r="AE933" i="1"/>
  <c r="AB933" i="1"/>
  <c r="X933" i="1" s="1"/>
  <c r="P933" i="1"/>
  <c r="I933" i="1"/>
  <c r="H933" i="1"/>
  <c r="AH933" i="1" s="1"/>
  <c r="G933" i="1"/>
  <c r="AF933" i="1" s="1"/>
  <c r="B933" i="1"/>
  <c r="A933" i="1" s="1"/>
  <c r="AL932" i="1"/>
  <c r="AK932" i="1"/>
  <c r="AI932" i="1"/>
  <c r="AG932" i="1"/>
  <c r="AE932" i="1"/>
  <c r="AB932" i="1"/>
  <c r="V932" i="1" s="1"/>
  <c r="P932" i="1"/>
  <c r="I932" i="1"/>
  <c r="H932" i="1"/>
  <c r="AH932" i="1" s="1"/>
  <c r="G932" i="1"/>
  <c r="AF932" i="1" s="1"/>
  <c r="C932" i="1"/>
  <c r="B932" i="1"/>
  <c r="A932" i="1" s="1"/>
  <c r="AL931" i="1"/>
  <c r="AK931" i="1"/>
  <c r="AI931" i="1"/>
  <c r="AG931" i="1"/>
  <c r="AE931" i="1"/>
  <c r="AB931" i="1"/>
  <c r="Z931" i="1" s="1"/>
  <c r="P931" i="1"/>
  <c r="I931" i="1"/>
  <c r="H931" i="1"/>
  <c r="AH931" i="1" s="1"/>
  <c r="G931" i="1"/>
  <c r="AF931" i="1" s="1"/>
  <c r="C931" i="1"/>
  <c r="B931" i="1"/>
  <c r="A931" i="1"/>
  <c r="AL930" i="1"/>
  <c r="AK930" i="1"/>
  <c r="AI930" i="1"/>
  <c r="AG930" i="1"/>
  <c r="AE930" i="1"/>
  <c r="AB930" i="1"/>
  <c r="V930" i="1" s="1"/>
  <c r="P930" i="1"/>
  <c r="I930" i="1"/>
  <c r="H930" i="1"/>
  <c r="AH930" i="1" s="1"/>
  <c r="G930" i="1"/>
  <c r="AF930" i="1" s="1"/>
  <c r="C930" i="1"/>
  <c r="B930" i="1"/>
  <c r="A930" i="1" s="1"/>
  <c r="AL929" i="1"/>
  <c r="AK929" i="1"/>
  <c r="AI929" i="1"/>
  <c r="AG929" i="1"/>
  <c r="AE929" i="1"/>
  <c r="AB929" i="1"/>
  <c r="X929" i="1" s="1"/>
  <c r="P929" i="1"/>
  <c r="I929" i="1"/>
  <c r="H929" i="1"/>
  <c r="AH929" i="1" s="1"/>
  <c r="G929" i="1"/>
  <c r="AF929" i="1" s="1"/>
  <c r="B929" i="1"/>
  <c r="A929" i="1" s="1"/>
  <c r="AL928" i="1"/>
  <c r="AK928" i="1"/>
  <c r="AI928" i="1"/>
  <c r="AG928" i="1"/>
  <c r="AE928" i="1"/>
  <c r="AB928" i="1"/>
  <c r="P928" i="1"/>
  <c r="I928" i="1"/>
  <c r="H928" i="1"/>
  <c r="AH928" i="1" s="1"/>
  <c r="G928" i="1"/>
  <c r="AF928" i="1" s="1"/>
  <c r="B928" i="1"/>
  <c r="A928" i="1" s="1"/>
  <c r="AL927" i="1"/>
  <c r="AK927" i="1"/>
  <c r="AI927" i="1"/>
  <c r="AG927" i="1"/>
  <c r="AE927" i="1"/>
  <c r="AB927" i="1"/>
  <c r="Z927" i="1" s="1"/>
  <c r="P927" i="1"/>
  <c r="I927" i="1"/>
  <c r="H927" i="1"/>
  <c r="AH927" i="1" s="1"/>
  <c r="G927" i="1"/>
  <c r="AF927" i="1" s="1"/>
  <c r="B927" i="1"/>
  <c r="AL926" i="1"/>
  <c r="AK926" i="1"/>
  <c r="AI926" i="1"/>
  <c r="AG926" i="1"/>
  <c r="AE926" i="1"/>
  <c r="AB926" i="1"/>
  <c r="P926" i="1"/>
  <c r="I926" i="1"/>
  <c r="H926" i="1"/>
  <c r="AH926" i="1" s="1"/>
  <c r="G926" i="1"/>
  <c r="AF926" i="1" s="1"/>
  <c r="B926" i="1"/>
  <c r="A926" i="1" s="1"/>
  <c r="AL925" i="1"/>
  <c r="AK925" i="1"/>
  <c r="AI925" i="1"/>
  <c r="AG925" i="1"/>
  <c r="AE925" i="1"/>
  <c r="AB925" i="1"/>
  <c r="X925" i="1" s="1"/>
  <c r="P925" i="1"/>
  <c r="I925" i="1"/>
  <c r="H925" i="1"/>
  <c r="AH925" i="1" s="1"/>
  <c r="G925" i="1"/>
  <c r="AF925" i="1" s="1"/>
  <c r="C925" i="1"/>
  <c r="B925" i="1"/>
  <c r="A925" i="1"/>
  <c r="AL924" i="1"/>
  <c r="AK924" i="1"/>
  <c r="AI924" i="1"/>
  <c r="AG924" i="1"/>
  <c r="AE924" i="1"/>
  <c r="AB924" i="1"/>
  <c r="Z924" i="1" s="1"/>
  <c r="P924" i="1"/>
  <c r="I924" i="1"/>
  <c r="H924" i="1"/>
  <c r="AH924" i="1" s="1"/>
  <c r="G924" i="1"/>
  <c r="AF924" i="1" s="1"/>
  <c r="B924" i="1"/>
  <c r="AL923" i="1"/>
  <c r="AK923" i="1"/>
  <c r="AI923" i="1"/>
  <c r="AG923" i="1"/>
  <c r="AE923" i="1"/>
  <c r="AB923" i="1"/>
  <c r="Z923" i="1" s="1"/>
  <c r="P923" i="1"/>
  <c r="I923" i="1"/>
  <c r="H923" i="1"/>
  <c r="AH923" i="1" s="1"/>
  <c r="G923" i="1"/>
  <c r="AF923" i="1" s="1"/>
  <c r="B923" i="1"/>
  <c r="C923" i="1" s="1"/>
  <c r="AL922" i="1"/>
  <c r="AK922" i="1"/>
  <c r="AI922" i="1"/>
  <c r="AG922" i="1"/>
  <c r="AE922" i="1"/>
  <c r="AB922" i="1"/>
  <c r="P922" i="1"/>
  <c r="I922" i="1"/>
  <c r="H922" i="1"/>
  <c r="AH922" i="1" s="1"/>
  <c r="G922" i="1"/>
  <c r="AF922" i="1" s="1"/>
  <c r="C922" i="1"/>
  <c r="B922" i="1"/>
  <c r="A922" i="1"/>
  <c r="AL921" i="1"/>
  <c r="AK921" i="1"/>
  <c r="AI921" i="1"/>
  <c r="AG921" i="1"/>
  <c r="AE921" i="1"/>
  <c r="AB921" i="1"/>
  <c r="P921" i="1"/>
  <c r="I921" i="1"/>
  <c r="H921" i="1"/>
  <c r="AH921" i="1" s="1"/>
  <c r="G921" i="1"/>
  <c r="AF921" i="1" s="1"/>
  <c r="B921" i="1"/>
  <c r="AL920" i="1"/>
  <c r="AK920" i="1"/>
  <c r="AI920" i="1"/>
  <c r="AG920" i="1"/>
  <c r="AE920" i="1"/>
  <c r="AB920" i="1"/>
  <c r="Z920" i="1" s="1"/>
  <c r="P920" i="1"/>
  <c r="I920" i="1"/>
  <c r="H920" i="1"/>
  <c r="AH920" i="1" s="1"/>
  <c r="G920" i="1"/>
  <c r="AF920" i="1" s="1"/>
  <c r="C920" i="1"/>
  <c r="B920" i="1"/>
  <c r="A920" i="1"/>
  <c r="AL919" i="1"/>
  <c r="AK919" i="1"/>
  <c r="AI919" i="1"/>
  <c r="AG919" i="1"/>
  <c r="AE919" i="1"/>
  <c r="AB919" i="1"/>
  <c r="Z919" i="1" s="1"/>
  <c r="P919" i="1"/>
  <c r="I919" i="1"/>
  <c r="H919" i="1"/>
  <c r="AH919" i="1" s="1"/>
  <c r="G919" i="1"/>
  <c r="AF919" i="1" s="1"/>
  <c r="B919" i="1"/>
  <c r="AL918" i="1"/>
  <c r="AK918" i="1"/>
  <c r="AI918" i="1"/>
  <c r="AG918" i="1"/>
  <c r="AE918" i="1"/>
  <c r="AB918" i="1"/>
  <c r="Z918" i="1" s="1"/>
  <c r="P918" i="1"/>
  <c r="I918" i="1"/>
  <c r="H918" i="1"/>
  <c r="AH918" i="1" s="1"/>
  <c r="G918" i="1"/>
  <c r="AF918" i="1" s="1"/>
  <c r="C918" i="1"/>
  <c r="B918" i="1"/>
  <c r="A918" i="1"/>
  <c r="AL917" i="1"/>
  <c r="AK917" i="1"/>
  <c r="AI917" i="1"/>
  <c r="AG917" i="1"/>
  <c r="AE917" i="1"/>
  <c r="AB917" i="1"/>
  <c r="X917" i="1" s="1"/>
  <c r="P917" i="1"/>
  <c r="I917" i="1"/>
  <c r="H917" i="1"/>
  <c r="AH917" i="1" s="1"/>
  <c r="G917" i="1"/>
  <c r="AF917" i="1" s="1"/>
  <c r="C917" i="1"/>
  <c r="B917" i="1"/>
  <c r="A917" i="1"/>
  <c r="AL916" i="1"/>
  <c r="AK916" i="1"/>
  <c r="AI916" i="1"/>
  <c r="AG916" i="1"/>
  <c r="AE916" i="1"/>
  <c r="AB916" i="1"/>
  <c r="V916" i="1" s="1"/>
  <c r="P916" i="1"/>
  <c r="I916" i="1"/>
  <c r="H916" i="1"/>
  <c r="AH916" i="1" s="1"/>
  <c r="G916" i="1"/>
  <c r="AF916" i="1" s="1"/>
  <c r="B916" i="1"/>
  <c r="AL915" i="1"/>
  <c r="AK915" i="1"/>
  <c r="AI915" i="1"/>
  <c r="AG915" i="1"/>
  <c r="AE915" i="1"/>
  <c r="AB915" i="1"/>
  <c r="P915" i="1"/>
  <c r="I915" i="1"/>
  <c r="H915" i="1"/>
  <c r="AH915" i="1" s="1"/>
  <c r="G915" i="1"/>
  <c r="AF915" i="1" s="1"/>
  <c r="B915" i="1"/>
  <c r="AL914" i="1"/>
  <c r="AK914" i="1"/>
  <c r="AI914" i="1"/>
  <c r="AG914" i="1"/>
  <c r="AE914" i="1"/>
  <c r="AB914" i="1"/>
  <c r="P914" i="1"/>
  <c r="I914" i="1"/>
  <c r="H914" i="1"/>
  <c r="AH914" i="1" s="1"/>
  <c r="G914" i="1"/>
  <c r="AF914" i="1" s="1"/>
  <c r="C914" i="1"/>
  <c r="B914" i="1"/>
  <c r="A914" i="1" s="1"/>
  <c r="AL913" i="1"/>
  <c r="AK913" i="1"/>
  <c r="AI913" i="1"/>
  <c r="AG913" i="1"/>
  <c r="AE913" i="1"/>
  <c r="AB913" i="1"/>
  <c r="P913" i="1"/>
  <c r="I913" i="1"/>
  <c r="H913" i="1"/>
  <c r="AH913" i="1" s="1"/>
  <c r="G913" i="1"/>
  <c r="AF913" i="1" s="1"/>
  <c r="B913" i="1"/>
  <c r="A913" i="1" s="1"/>
  <c r="AL912" i="1"/>
  <c r="AK912" i="1"/>
  <c r="AI912" i="1"/>
  <c r="AG912" i="1"/>
  <c r="AE912" i="1"/>
  <c r="AB912" i="1"/>
  <c r="Z912" i="1" s="1"/>
  <c r="P912" i="1"/>
  <c r="I912" i="1"/>
  <c r="H912" i="1"/>
  <c r="AH912" i="1" s="1"/>
  <c r="G912" i="1"/>
  <c r="AF912" i="1" s="1"/>
  <c r="C912" i="1"/>
  <c r="B912" i="1"/>
  <c r="A912" i="1"/>
  <c r="AL911" i="1"/>
  <c r="AK911" i="1"/>
  <c r="AI911" i="1"/>
  <c r="AG911" i="1"/>
  <c r="AE911" i="1"/>
  <c r="AB911" i="1"/>
  <c r="Z911" i="1" s="1"/>
  <c r="P911" i="1"/>
  <c r="I911" i="1"/>
  <c r="H911" i="1"/>
  <c r="AH911" i="1" s="1"/>
  <c r="G911" i="1"/>
  <c r="AF911" i="1" s="1"/>
  <c r="B911" i="1"/>
  <c r="A911" i="1" s="1"/>
  <c r="AL910" i="1"/>
  <c r="AK910" i="1"/>
  <c r="AI910" i="1"/>
  <c r="AG910" i="1"/>
  <c r="AE910" i="1"/>
  <c r="AB910" i="1"/>
  <c r="Z910" i="1" s="1"/>
  <c r="P910" i="1"/>
  <c r="I910" i="1"/>
  <c r="H910" i="1"/>
  <c r="AH910" i="1" s="1"/>
  <c r="G910" i="1"/>
  <c r="AF910" i="1" s="1"/>
  <c r="C910" i="1"/>
  <c r="B910" i="1"/>
  <c r="A910" i="1"/>
  <c r="AL909" i="1"/>
  <c r="AK909" i="1"/>
  <c r="AI909" i="1"/>
  <c r="AG909" i="1"/>
  <c r="AE909" i="1"/>
  <c r="AB909" i="1"/>
  <c r="V909" i="1" s="1"/>
  <c r="P909" i="1"/>
  <c r="I909" i="1"/>
  <c r="H909" i="1"/>
  <c r="AH909" i="1" s="1"/>
  <c r="G909" i="1"/>
  <c r="AF909" i="1" s="1"/>
  <c r="B909" i="1"/>
  <c r="A909" i="1" s="1"/>
  <c r="AL908" i="1"/>
  <c r="AK908" i="1"/>
  <c r="AI908" i="1"/>
  <c r="AG908" i="1"/>
  <c r="AE908" i="1"/>
  <c r="AB908" i="1"/>
  <c r="V908" i="1" s="1"/>
  <c r="P908" i="1"/>
  <c r="I908" i="1"/>
  <c r="H908" i="1"/>
  <c r="AH908" i="1" s="1"/>
  <c r="G908" i="1"/>
  <c r="AF908" i="1" s="1"/>
  <c r="C908" i="1"/>
  <c r="B908" i="1"/>
  <c r="A908" i="1" s="1"/>
  <c r="AL907" i="1"/>
  <c r="AK907" i="1"/>
  <c r="AI907" i="1"/>
  <c r="AG907" i="1"/>
  <c r="AE907" i="1"/>
  <c r="AB907" i="1"/>
  <c r="X907" i="1" s="1"/>
  <c r="P907" i="1"/>
  <c r="I907" i="1"/>
  <c r="H907" i="1"/>
  <c r="AH907" i="1" s="1"/>
  <c r="G907" i="1"/>
  <c r="AF907" i="1" s="1"/>
  <c r="C907" i="1"/>
  <c r="B907" i="1"/>
  <c r="A907" i="1" s="1"/>
  <c r="AL906" i="1"/>
  <c r="AK906" i="1"/>
  <c r="AI906" i="1"/>
  <c r="AG906" i="1"/>
  <c r="AE906" i="1"/>
  <c r="AB906" i="1"/>
  <c r="Z906" i="1" s="1"/>
  <c r="P906" i="1"/>
  <c r="I906" i="1"/>
  <c r="H906" i="1"/>
  <c r="AH906" i="1" s="1"/>
  <c r="G906" i="1"/>
  <c r="AF906" i="1" s="1"/>
  <c r="B906" i="1"/>
  <c r="C906" i="1" s="1"/>
  <c r="AL905" i="1"/>
  <c r="AK905" i="1"/>
  <c r="AI905" i="1"/>
  <c r="AG905" i="1"/>
  <c r="AE905" i="1"/>
  <c r="AB905" i="1"/>
  <c r="Z905" i="1" s="1"/>
  <c r="P905" i="1"/>
  <c r="I905" i="1"/>
  <c r="H905" i="1"/>
  <c r="AH905" i="1" s="1"/>
  <c r="G905" i="1"/>
  <c r="AF905" i="1" s="1"/>
  <c r="B905" i="1"/>
  <c r="C905" i="1" s="1"/>
  <c r="A905" i="1"/>
  <c r="AL904" i="1"/>
  <c r="AK904" i="1"/>
  <c r="AI904" i="1"/>
  <c r="AG904" i="1"/>
  <c r="AE904" i="1"/>
  <c r="AB904" i="1"/>
  <c r="Z904" i="1" s="1"/>
  <c r="P904" i="1"/>
  <c r="I904" i="1"/>
  <c r="H904" i="1"/>
  <c r="AH904" i="1" s="1"/>
  <c r="G904" i="1"/>
  <c r="AF904" i="1" s="1"/>
  <c r="C904" i="1"/>
  <c r="B904" i="1"/>
  <c r="A904" i="1"/>
  <c r="AL903" i="1"/>
  <c r="AK903" i="1"/>
  <c r="AI903" i="1"/>
  <c r="AG903" i="1"/>
  <c r="AE903" i="1"/>
  <c r="AB903" i="1"/>
  <c r="P903" i="1"/>
  <c r="I903" i="1"/>
  <c r="H903" i="1"/>
  <c r="AH903" i="1" s="1"/>
  <c r="G903" i="1"/>
  <c r="AF903" i="1" s="1"/>
  <c r="B903" i="1"/>
  <c r="C903" i="1" s="1"/>
  <c r="AL902" i="1"/>
  <c r="AK902" i="1"/>
  <c r="AI902" i="1"/>
  <c r="AG902" i="1"/>
  <c r="AE902" i="1"/>
  <c r="AB902" i="1"/>
  <c r="P902" i="1"/>
  <c r="I902" i="1"/>
  <c r="H902" i="1"/>
  <c r="AH902" i="1" s="1"/>
  <c r="G902" i="1"/>
  <c r="AF902" i="1" s="1"/>
  <c r="B902" i="1"/>
  <c r="C902" i="1" s="1"/>
  <c r="A902" i="1"/>
  <c r="AL901" i="1"/>
  <c r="AK901" i="1"/>
  <c r="AI901" i="1"/>
  <c r="AG901" i="1"/>
  <c r="AE901" i="1"/>
  <c r="AB901" i="1"/>
  <c r="X901" i="1" s="1"/>
  <c r="P901" i="1"/>
  <c r="I901" i="1"/>
  <c r="H901" i="1"/>
  <c r="AH901" i="1" s="1"/>
  <c r="G901" i="1"/>
  <c r="AF901" i="1" s="1"/>
  <c r="B901" i="1"/>
  <c r="C901" i="1" s="1"/>
  <c r="AL900" i="1"/>
  <c r="AK900" i="1"/>
  <c r="AI900" i="1"/>
  <c r="AG900" i="1"/>
  <c r="AE900" i="1"/>
  <c r="AB900" i="1"/>
  <c r="P900" i="1"/>
  <c r="I900" i="1"/>
  <c r="H900" i="1"/>
  <c r="AH900" i="1" s="1"/>
  <c r="G900" i="1"/>
  <c r="AF900" i="1" s="1"/>
  <c r="B900" i="1"/>
  <c r="C900" i="1" s="1"/>
  <c r="AL899" i="1"/>
  <c r="AK899" i="1"/>
  <c r="AI899" i="1"/>
  <c r="AG899" i="1"/>
  <c r="AE899" i="1"/>
  <c r="AB899" i="1"/>
  <c r="P899" i="1"/>
  <c r="I899" i="1"/>
  <c r="H899" i="1"/>
  <c r="AH899" i="1" s="1"/>
  <c r="G899" i="1"/>
  <c r="AF899" i="1" s="1"/>
  <c r="B899" i="1"/>
  <c r="C899" i="1" s="1"/>
  <c r="AL898" i="1"/>
  <c r="AK898" i="1"/>
  <c r="AI898" i="1"/>
  <c r="AG898" i="1"/>
  <c r="AE898" i="1"/>
  <c r="AB898" i="1"/>
  <c r="V898" i="1" s="1"/>
  <c r="P898" i="1"/>
  <c r="I898" i="1"/>
  <c r="H898" i="1"/>
  <c r="AH898" i="1" s="1"/>
  <c r="G898" i="1"/>
  <c r="AF898" i="1" s="1"/>
  <c r="C898" i="1"/>
  <c r="B898" i="1"/>
  <c r="A898" i="1"/>
  <c r="AL897" i="1"/>
  <c r="AK897" i="1"/>
  <c r="AI897" i="1"/>
  <c r="AG897" i="1"/>
  <c r="AE897" i="1"/>
  <c r="AB897" i="1"/>
  <c r="Z897" i="1" s="1"/>
  <c r="P897" i="1"/>
  <c r="I897" i="1"/>
  <c r="H897" i="1"/>
  <c r="AH897" i="1" s="1"/>
  <c r="G897" i="1"/>
  <c r="AF897" i="1" s="1"/>
  <c r="B897" i="1"/>
  <c r="AL896" i="1"/>
  <c r="AK896" i="1"/>
  <c r="AI896" i="1"/>
  <c r="AG896" i="1"/>
  <c r="AE896" i="1"/>
  <c r="AB896" i="1"/>
  <c r="Z896" i="1" s="1"/>
  <c r="P896" i="1"/>
  <c r="I896" i="1"/>
  <c r="H896" i="1"/>
  <c r="AH896" i="1" s="1"/>
  <c r="G896" i="1"/>
  <c r="AF896" i="1" s="1"/>
  <c r="C896" i="1"/>
  <c r="B896" i="1"/>
  <c r="A896" i="1"/>
  <c r="AL895" i="1"/>
  <c r="AK895" i="1"/>
  <c r="AI895" i="1"/>
  <c r="AG895" i="1"/>
  <c r="AE895" i="1"/>
  <c r="AB895" i="1"/>
  <c r="V895" i="1" s="1"/>
  <c r="P895" i="1"/>
  <c r="I895" i="1"/>
  <c r="H895" i="1"/>
  <c r="AH895" i="1" s="1"/>
  <c r="G895" i="1"/>
  <c r="AF895" i="1" s="1"/>
  <c r="C895" i="1"/>
  <c r="B895" i="1"/>
  <c r="A895" i="1"/>
  <c r="AL894" i="1"/>
  <c r="AK894" i="1"/>
  <c r="AI894" i="1"/>
  <c r="AG894" i="1"/>
  <c r="AE894" i="1"/>
  <c r="AB894" i="1"/>
  <c r="Z894" i="1" s="1"/>
  <c r="P894" i="1"/>
  <c r="I894" i="1"/>
  <c r="H894" i="1"/>
  <c r="AH894" i="1" s="1"/>
  <c r="G894" i="1"/>
  <c r="AF894" i="1" s="1"/>
  <c r="B894" i="1"/>
  <c r="AL893" i="1"/>
  <c r="AK893" i="1"/>
  <c r="AI893" i="1"/>
  <c r="AG893" i="1"/>
  <c r="AE893" i="1"/>
  <c r="AB893" i="1"/>
  <c r="X893" i="1" s="1"/>
  <c r="P893" i="1"/>
  <c r="I893" i="1"/>
  <c r="H893" i="1"/>
  <c r="AH893" i="1" s="1"/>
  <c r="G893" i="1"/>
  <c r="AF893" i="1" s="1"/>
  <c r="C893" i="1"/>
  <c r="B893" i="1"/>
  <c r="A893" i="1"/>
  <c r="AL892" i="1"/>
  <c r="AK892" i="1"/>
  <c r="AI892" i="1"/>
  <c r="AG892" i="1"/>
  <c r="AE892" i="1"/>
  <c r="AB892" i="1"/>
  <c r="Z892" i="1" s="1"/>
  <c r="P892" i="1"/>
  <c r="I892" i="1"/>
  <c r="H892" i="1"/>
  <c r="AH892" i="1" s="1"/>
  <c r="G892" i="1"/>
  <c r="AF892" i="1" s="1"/>
  <c r="B892" i="1"/>
  <c r="AL891" i="1"/>
  <c r="AK891" i="1"/>
  <c r="AI891" i="1"/>
  <c r="AG891" i="1"/>
  <c r="AE891" i="1"/>
  <c r="AB891" i="1"/>
  <c r="X891" i="1" s="1"/>
  <c r="P891" i="1"/>
  <c r="I891" i="1"/>
  <c r="H891" i="1"/>
  <c r="AH891" i="1" s="1"/>
  <c r="G891" i="1"/>
  <c r="AF891" i="1" s="1"/>
  <c r="B891" i="1"/>
  <c r="AL890" i="1"/>
  <c r="AK890" i="1"/>
  <c r="AI890" i="1"/>
  <c r="AG890" i="1"/>
  <c r="AE890" i="1"/>
  <c r="AB890" i="1"/>
  <c r="Z890" i="1" s="1"/>
  <c r="P890" i="1"/>
  <c r="I890" i="1"/>
  <c r="H890" i="1"/>
  <c r="AH890" i="1" s="1"/>
  <c r="G890" i="1"/>
  <c r="AF890" i="1" s="1"/>
  <c r="C890" i="1"/>
  <c r="B890" i="1"/>
  <c r="A890" i="1" s="1"/>
  <c r="AL889" i="1"/>
  <c r="AK889" i="1"/>
  <c r="AI889" i="1"/>
  <c r="AG889" i="1"/>
  <c r="AE889" i="1"/>
  <c r="AB889" i="1"/>
  <c r="Z889" i="1" s="1"/>
  <c r="P889" i="1"/>
  <c r="I889" i="1"/>
  <c r="H889" i="1"/>
  <c r="AH889" i="1" s="1"/>
  <c r="G889" i="1"/>
  <c r="AF889" i="1" s="1"/>
  <c r="B889" i="1"/>
  <c r="AL888" i="1"/>
  <c r="AK888" i="1"/>
  <c r="AI888" i="1"/>
  <c r="AG888" i="1"/>
  <c r="AE888" i="1"/>
  <c r="AB888" i="1"/>
  <c r="Z888" i="1" s="1"/>
  <c r="P888" i="1"/>
  <c r="I888" i="1"/>
  <c r="H888" i="1"/>
  <c r="AH888" i="1" s="1"/>
  <c r="G888" i="1"/>
  <c r="AF888" i="1" s="1"/>
  <c r="C888" i="1"/>
  <c r="B888" i="1"/>
  <c r="A888" i="1"/>
  <c r="AL887" i="1"/>
  <c r="AK887" i="1"/>
  <c r="AI887" i="1"/>
  <c r="AG887" i="1"/>
  <c r="AE887" i="1"/>
  <c r="AB887" i="1"/>
  <c r="X887" i="1" s="1"/>
  <c r="P887" i="1"/>
  <c r="I887" i="1"/>
  <c r="H887" i="1"/>
  <c r="AH887" i="1" s="1"/>
  <c r="G887" i="1"/>
  <c r="AF887" i="1" s="1"/>
  <c r="C887" i="1"/>
  <c r="B887" i="1"/>
  <c r="A887" i="1"/>
  <c r="AL886" i="1"/>
  <c r="AK886" i="1"/>
  <c r="AI886" i="1"/>
  <c r="AG886" i="1"/>
  <c r="AE886" i="1"/>
  <c r="AB886" i="1"/>
  <c r="Z886" i="1" s="1"/>
  <c r="P886" i="1"/>
  <c r="I886" i="1"/>
  <c r="H886" i="1"/>
  <c r="AH886" i="1" s="1"/>
  <c r="G886" i="1"/>
  <c r="AF886" i="1" s="1"/>
  <c r="C886" i="1"/>
  <c r="B886" i="1"/>
  <c r="A886" i="1" s="1"/>
  <c r="AL885" i="1"/>
  <c r="AK885" i="1"/>
  <c r="AI885" i="1"/>
  <c r="AG885" i="1"/>
  <c r="AE885" i="1"/>
  <c r="AB885" i="1"/>
  <c r="P885" i="1"/>
  <c r="I885" i="1"/>
  <c r="H885" i="1"/>
  <c r="AH885" i="1" s="1"/>
  <c r="G885" i="1"/>
  <c r="AF885" i="1" s="1"/>
  <c r="C885" i="1"/>
  <c r="B885" i="1"/>
  <c r="A885" i="1"/>
  <c r="AL884" i="1"/>
  <c r="AK884" i="1"/>
  <c r="AI884" i="1"/>
  <c r="AG884" i="1"/>
  <c r="AE884" i="1"/>
  <c r="AB884" i="1"/>
  <c r="Z884" i="1" s="1"/>
  <c r="P884" i="1"/>
  <c r="I884" i="1"/>
  <c r="H884" i="1"/>
  <c r="AH884" i="1" s="1"/>
  <c r="G884" i="1"/>
  <c r="AF884" i="1" s="1"/>
  <c r="C884" i="1"/>
  <c r="B884" i="1"/>
  <c r="A884" i="1" s="1"/>
  <c r="AL883" i="1"/>
  <c r="AK883" i="1"/>
  <c r="AI883" i="1"/>
  <c r="AG883" i="1"/>
  <c r="AE883" i="1"/>
  <c r="AB883" i="1"/>
  <c r="P883" i="1"/>
  <c r="I883" i="1"/>
  <c r="H883" i="1"/>
  <c r="AH883" i="1" s="1"/>
  <c r="G883" i="1"/>
  <c r="AF883" i="1" s="1"/>
  <c r="C883" i="1"/>
  <c r="B883" i="1"/>
  <c r="A883" i="1" s="1"/>
  <c r="AL882" i="1"/>
  <c r="AK882" i="1"/>
  <c r="AI882" i="1"/>
  <c r="AG882" i="1"/>
  <c r="AE882" i="1"/>
  <c r="AB882" i="1"/>
  <c r="X882" i="1" s="1"/>
  <c r="P882" i="1"/>
  <c r="I882" i="1"/>
  <c r="H882" i="1"/>
  <c r="AH882" i="1" s="1"/>
  <c r="G882" i="1"/>
  <c r="AF882" i="1" s="1"/>
  <c r="B882" i="1"/>
  <c r="C882" i="1" s="1"/>
  <c r="AL881" i="1"/>
  <c r="AK881" i="1"/>
  <c r="AI881" i="1"/>
  <c r="AG881" i="1"/>
  <c r="AE881" i="1"/>
  <c r="AB881" i="1"/>
  <c r="P881" i="1"/>
  <c r="I881" i="1"/>
  <c r="H881" i="1"/>
  <c r="AH881" i="1" s="1"/>
  <c r="G881" i="1"/>
  <c r="AF881" i="1" s="1"/>
  <c r="B881" i="1"/>
  <c r="C881" i="1" s="1"/>
  <c r="A881" i="1"/>
  <c r="AL880" i="1"/>
  <c r="AK880" i="1"/>
  <c r="AI880" i="1"/>
  <c r="AG880" i="1"/>
  <c r="AE880" i="1"/>
  <c r="AB880" i="1"/>
  <c r="Z880" i="1" s="1"/>
  <c r="P880" i="1"/>
  <c r="I880" i="1"/>
  <c r="H880" i="1"/>
  <c r="AH880" i="1" s="1"/>
  <c r="G880" i="1"/>
  <c r="AF880" i="1" s="1"/>
  <c r="C880" i="1"/>
  <c r="B880" i="1"/>
  <c r="A880" i="1"/>
  <c r="AL879" i="1"/>
  <c r="AK879" i="1"/>
  <c r="AI879" i="1"/>
  <c r="AG879" i="1"/>
  <c r="AE879" i="1"/>
  <c r="AB879" i="1"/>
  <c r="J879" i="1" s="1"/>
  <c r="P879" i="1"/>
  <c r="I879" i="1"/>
  <c r="H879" i="1"/>
  <c r="AH879" i="1" s="1"/>
  <c r="G879" i="1"/>
  <c r="AF879" i="1" s="1"/>
  <c r="C879" i="1"/>
  <c r="B879" i="1"/>
  <c r="A879" i="1"/>
  <c r="AL878" i="1"/>
  <c r="AK878" i="1"/>
  <c r="AI878" i="1"/>
  <c r="AG878" i="1"/>
  <c r="AE878" i="1"/>
  <c r="AB878" i="1"/>
  <c r="P878" i="1"/>
  <c r="I878" i="1"/>
  <c r="H878" i="1"/>
  <c r="AH878" i="1" s="1"/>
  <c r="G878" i="1"/>
  <c r="AF878" i="1" s="1"/>
  <c r="B878" i="1"/>
  <c r="C878" i="1" s="1"/>
  <c r="AL877" i="1"/>
  <c r="AK877" i="1"/>
  <c r="AI877" i="1"/>
  <c r="AG877" i="1"/>
  <c r="AE877" i="1"/>
  <c r="AB877" i="1"/>
  <c r="P877" i="1"/>
  <c r="I877" i="1"/>
  <c r="H877" i="1"/>
  <c r="AH877" i="1" s="1"/>
  <c r="G877" i="1"/>
  <c r="AF877" i="1" s="1"/>
  <c r="C877" i="1"/>
  <c r="B877" i="1"/>
  <c r="A877" i="1"/>
  <c r="AL876" i="1"/>
  <c r="AK876" i="1"/>
  <c r="AI876" i="1"/>
  <c r="AG876" i="1"/>
  <c r="AE876" i="1"/>
  <c r="AB876" i="1"/>
  <c r="Z876" i="1" s="1"/>
  <c r="P876" i="1"/>
  <c r="I876" i="1"/>
  <c r="H876" i="1"/>
  <c r="AH876" i="1" s="1"/>
  <c r="G876" i="1"/>
  <c r="AF876" i="1" s="1"/>
  <c r="B876" i="1"/>
  <c r="C876" i="1" s="1"/>
  <c r="AL875" i="1"/>
  <c r="AK875" i="1"/>
  <c r="AI875" i="1"/>
  <c r="AG875" i="1"/>
  <c r="AE875" i="1"/>
  <c r="AB875" i="1"/>
  <c r="X875" i="1" s="1"/>
  <c r="P875" i="1"/>
  <c r="I875" i="1"/>
  <c r="H875" i="1"/>
  <c r="AH875" i="1" s="1"/>
  <c r="G875" i="1"/>
  <c r="AF875" i="1" s="1"/>
  <c r="B875" i="1"/>
  <c r="C875" i="1" s="1"/>
  <c r="AL874" i="1"/>
  <c r="AK874" i="1"/>
  <c r="AI874" i="1"/>
  <c r="AG874" i="1"/>
  <c r="AE874" i="1"/>
  <c r="AB874" i="1"/>
  <c r="P874" i="1"/>
  <c r="I874" i="1"/>
  <c r="H874" i="1"/>
  <c r="AH874" i="1" s="1"/>
  <c r="G874" i="1"/>
  <c r="AF874" i="1" s="1"/>
  <c r="C874" i="1"/>
  <c r="B874" i="1"/>
  <c r="A874" i="1"/>
  <c r="AL873" i="1"/>
  <c r="AK873" i="1"/>
  <c r="AI873" i="1"/>
  <c r="AG873" i="1"/>
  <c r="AE873" i="1"/>
  <c r="AB873" i="1"/>
  <c r="X873" i="1" s="1"/>
  <c r="P873" i="1"/>
  <c r="I873" i="1"/>
  <c r="H873" i="1"/>
  <c r="AH873" i="1" s="1"/>
  <c r="G873" i="1"/>
  <c r="AF873" i="1" s="1"/>
  <c r="C873" i="1"/>
  <c r="B873" i="1"/>
  <c r="A873" i="1"/>
  <c r="AL872" i="1"/>
  <c r="AK872" i="1"/>
  <c r="AI872" i="1"/>
  <c r="AG872" i="1"/>
  <c r="AE872" i="1"/>
  <c r="AB872" i="1"/>
  <c r="Z872" i="1" s="1"/>
  <c r="P872" i="1"/>
  <c r="I872" i="1"/>
  <c r="H872" i="1"/>
  <c r="AH872" i="1" s="1"/>
  <c r="G872" i="1"/>
  <c r="AF872" i="1" s="1"/>
  <c r="B872" i="1"/>
  <c r="AL871" i="1"/>
  <c r="AK871" i="1"/>
  <c r="AI871" i="1"/>
  <c r="AG871" i="1"/>
  <c r="AE871" i="1"/>
  <c r="AB871" i="1"/>
  <c r="V871" i="1" s="1"/>
  <c r="P871" i="1"/>
  <c r="I871" i="1"/>
  <c r="H871" i="1"/>
  <c r="AH871" i="1" s="1"/>
  <c r="G871" i="1"/>
  <c r="AF871" i="1" s="1"/>
  <c r="B871" i="1"/>
  <c r="AL870" i="1"/>
  <c r="AK870" i="1"/>
  <c r="AI870" i="1"/>
  <c r="AG870" i="1"/>
  <c r="AE870" i="1"/>
  <c r="AB870" i="1"/>
  <c r="Z870" i="1" s="1"/>
  <c r="P870" i="1"/>
  <c r="I870" i="1"/>
  <c r="H870" i="1"/>
  <c r="AH870" i="1" s="1"/>
  <c r="G870" i="1"/>
  <c r="AF870" i="1" s="1"/>
  <c r="C870" i="1"/>
  <c r="B870" i="1"/>
  <c r="A870" i="1"/>
  <c r="AL869" i="1"/>
  <c r="AK869" i="1"/>
  <c r="AI869" i="1"/>
  <c r="AG869" i="1"/>
  <c r="AE869" i="1"/>
  <c r="AB869" i="1"/>
  <c r="P869" i="1"/>
  <c r="I869" i="1"/>
  <c r="H869" i="1"/>
  <c r="AH869" i="1" s="1"/>
  <c r="G869" i="1"/>
  <c r="AF869" i="1" s="1"/>
  <c r="B869" i="1"/>
  <c r="AL868" i="1"/>
  <c r="AK868" i="1"/>
  <c r="AI868" i="1"/>
  <c r="AG868" i="1"/>
  <c r="AE868" i="1"/>
  <c r="AB868" i="1"/>
  <c r="Z868" i="1" s="1"/>
  <c r="P868" i="1"/>
  <c r="I868" i="1"/>
  <c r="H868" i="1"/>
  <c r="AH868" i="1" s="1"/>
  <c r="G868" i="1"/>
  <c r="AF868" i="1" s="1"/>
  <c r="C868" i="1"/>
  <c r="B868" i="1"/>
  <c r="A868" i="1"/>
  <c r="AL867" i="1"/>
  <c r="AK867" i="1"/>
  <c r="AI867" i="1"/>
  <c r="AG867" i="1"/>
  <c r="AE867" i="1"/>
  <c r="AB867" i="1"/>
  <c r="X867" i="1" s="1"/>
  <c r="P867" i="1"/>
  <c r="I867" i="1"/>
  <c r="H867" i="1"/>
  <c r="AH867" i="1" s="1"/>
  <c r="G867" i="1"/>
  <c r="AF867" i="1" s="1"/>
  <c r="C867" i="1"/>
  <c r="B867" i="1"/>
  <c r="A867" i="1"/>
  <c r="AL866" i="1"/>
  <c r="AK866" i="1"/>
  <c r="AI866" i="1"/>
  <c r="AG866" i="1"/>
  <c r="AE866" i="1"/>
  <c r="AB866" i="1"/>
  <c r="Z866" i="1" s="1"/>
  <c r="P866" i="1"/>
  <c r="I866" i="1"/>
  <c r="H866" i="1"/>
  <c r="AH866" i="1" s="1"/>
  <c r="G866" i="1"/>
  <c r="AF866" i="1" s="1"/>
  <c r="C866" i="1"/>
  <c r="B866" i="1"/>
  <c r="A866" i="1"/>
  <c r="AL865" i="1"/>
  <c r="AK865" i="1"/>
  <c r="AI865" i="1"/>
  <c r="AG865" i="1"/>
  <c r="AE865" i="1"/>
  <c r="AB865" i="1"/>
  <c r="X865" i="1" s="1"/>
  <c r="P865" i="1"/>
  <c r="I865" i="1"/>
  <c r="H865" i="1"/>
  <c r="AH865" i="1" s="1"/>
  <c r="G865" i="1"/>
  <c r="AF865" i="1" s="1"/>
  <c r="C865" i="1"/>
  <c r="B865" i="1"/>
  <c r="A865" i="1"/>
  <c r="AL864" i="1"/>
  <c r="AK864" i="1"/>
  <c r="AI864" i="1"/>
  <c r="AG864" i="1"/>
  <c r="AE864" i="1"/>
  <c r="AB864" i="1"/>
  <c r="Z864" i="1" s="1"/>
  <c r="P864" i="1"/>
  <c r="I864" i="1"/>
  <c r="H864" i="1"/>
  <c r="AH864" i="1" s="1"/>
  <c r="G864" i="1"/>
  <c r="AF864" i="1" s="1"/>
  <c r="C864" i="1"/>
  <c r="B864" i="1"/>
  <c r="A864" i="1" s="1"/>
  <c r="AL863" i="1"/>
  <c r="AK863" i="1"/>
  <c r="AI863" i="1"/>
  <c r="AG863" i="1"/>
  <c r="AE863" i="1"/>
  <c r="AB863" i="1"/>
  <c r="X863" i="1" s="1"/>
  <c r="P863" i="1"/>
  <c r="I863" i="1"/>
  <c r="H863" i="1"/>
  <c r="AH863" i="1" s="1"/>
  <c r="G863" i="1"/>
  <c r="AF863" i="1" s="1"/>
  <c r="B863" i="1"/>
  <c r="C863" i="1" s="1"/>
  <c r="A863" i="1"/>
  <c r="AL862" i="1"/>
  <c r="AK862" i="1"/>
  <c r="AI862" i="1"/>
  <c r="AG862" i="1"/>
  <c r="AE862" i="1"/>
  <c r="AB862" i="1"/>
  <c r="Z862" i="1" s="1"/>
  <c r="P862" i="1"/>
  <c r="I862" i="1"/>
  <c r="H862" i="1"/>
  <c r="AH862" i="1" s="1"/>
  <c r="G862" i="1"/>
  <c r="AF862" i="1" s="1"/>
  <c r="C862" i="1"/>
  <c r="B862" i="1"/>
  <c r="A862" i="1"/>
  <c r="AL861" i="1"/>
  <c r="AK861" i="1"/>
  <c r="AI861" i="1"/>
  <c r="AG861" i="1"/>
  <c r="AE861" i="1"/>
  <c r="AB861" i="1"/>
  <c r="X861" i="1" s="1"/>
  <c r="P861" i="1"/>
  <c r="I861" i="1"/>
  <c r="H861" i="1"/>
  <c r="AH861" i="1" s="1"/>
  <c r="G861" i="1"/>
  <c r="AF861" i="1" s="1"/>
  <c r="B861" i="1"/>
  <c r="C861" i="1" s="1"/>
  <c r="A861" i="1"/>
  <c r="AL860" i="1"/>
  <c r="AK860" i="1"/>
  <c r="AI860" i="1"/>
  <c r="AG860" i="1"/>
  <c r="AE860" i="1"/>
  <c r="AB860" i="1"/>
  <c r="Z860" i="1" s="1"/>
  <c r="P860" i="1"/>
  <c r="I860" i="1"/>
  <c r="H860" i="1"/>
  <c r="AH860" i="1" s="1"/>
  <c r="G860" i="1"/>
  <c r="AF860" i="1" s="1"/>
  <c r="C860" i="1"/>
  <c r="B860" i="1"/>
  <c r="A860" i="1"/>
  <c r="AL859" i="1"/>
  <c r="AK859" i="1"/>
  <c r="AI859" i="1"/>
  <c r="AG859" i="1"/>
  <c r="AE859" i="1"/>
  <c r="AB859" i="1"/>
  <c r="P859" i="1"/>
  <c r="I859" i="1"/>
  <c r="H859" i="1"/>
  <c r="AH859" i="1" s="1"/>
  <c r="G859" i="1"/>
  <c r="AF859" i="1" s="1"/>
  <c r="C859" i="1"/>
  <c r="B859" i="1"/>
  <c r="A859" i="1"/>
  <c r="AL858" i="1"/>
  <c r="AK858" i="1"/>
  <c r="AI858" i="1"/>
  <c r="AG858" i="1"/>
  <c r="AE858" i="1"/>
  <c r="AB858" i="1"/>
  <c r="X858" i="1" s="1"/>
  <c r="P858" i="1"/>
  <c r="I858" i="1"/>
  <c r="H858" i="1"/>
  <c r="AH858" i="1" s="1"/>
  <c r="G858" i="1"/>
  <c r="AF858" i="1" s="1"/>
  <c r="C858" i="1"/>
  <c r="B858" i="1"/>
  <c r="A858" i="1"/>
  <c r="AL857" i="1"/>
  <c r="AK857" i="1"/>
  <c r="AI857" i="1"/>
  <c r="AG857" i="1"/>
  <c r="AE857" i="1"/>
  <c r="AB857" i="1"/>
  <c r="X857" i="1" s="1"/>
  <c r="P857" i="1"/>
  <c r="I857" i="1"/>
  <c r="H857" i="1"/>
  <c r="AH857" i="1" s="1"/>
  <c r="G857" i="1"/>
  <c r="AF857" i="1" s="1"/>
  <c r="B857" i="1"/>
  <c r="AL856" i="1"/>
  <c r="AK856" i="1"/>
  <c r="AI856" i="1"/>
  <c r="AG856" i="1"/>
  <c r="AE856" i="1"/>
  <c r="AB856" i="1"/>
  <c r="Z856" i="1" s="1"/>
  <c r="P856" i="1"/>
  <c r="I856" i="1"/>
  <c r="H856" i="1"/>
  <c r="AH856" i="1" s="1"/>
  <c r="G856" i="1"/>
  <c r="AF856" i="1" s="1"/>
  <c r="C856" i="1"/>
  <c r="B856" i="1"/>
  <c r="A856" i="1"/>
  <c r="AL855" i="1"/>
  <c r="AK855" i="1"/>
  <c r="AI855" i="1"/>
  <c r="AG855" i="1"/>
  <c r="AE855" i="1"/>
  <c r="AB855" i="1"/>
  <c r="X855" i="1" s="1"/>
  <c r="P855" i="1"/>
  <c r="I855" i="1"/>
  <c r="H855" i="1"/>
  <c r="AH855" i="1" s="1"/>
  <c r="G855" i="1"/>
  <c r="AF855" i="1" s="1"/>
  <c r="C855" i="1"/>
  <c r="B855" i="1"/>
  <c r="A855" i="1"/>
  <c r="AL854" i="1"/>
  <c r="AK854" i="1"/>
  <c r="AI854" i="1"/>
  <c r="AG854" i="1"/>
  <c r="AE854" i="1"/>
  <c r="AB854" i="1"/>
  <c r="Z854" i="1" s="1"/>
  <c r="P854" i="1"/>
  <c r="I854" i="1"/>
  <c r="H854" i="1"/>
  <c r="AH854" i="1" s="1"/>
  <c r="G854" i="1"/>
  <c r="AF854" i="1" s="1"/>
  <c r="C854" i="1"/>
  <c r="B854" i="1"/>
  <c r="A854" i="1" s="1"/>
  <c r="AL853" i="1"/>
  <c r="AK853" i="1"/>
  <c r="AI853" i="1"/>
  <c r="AG853" i="1"/>
  <c r="AE853" i="1"/>
  <c r="AB853" i="1"/>
  <c r="V853" i="1" s="1"/>
  <c r="P853" i="1"/>
  <c r="I853" i="1"/>
  <c r="H853" i="1"/>
  <c r="AH853" i="1" s="1"/>
  <c r="G853" i="1"/>
  <c r="AF853" i="1" s="1"/>
  <c r="C853" i="1"/>
  <c r="B853" i="1"/>
  <c r="A853" i="1" s="1"/>
  <c r="AL852" i="1"/>
  <c r="AK852" i="1"/>
  <c r="AI852" i="1"/>
  <c r="AG852" i="1"/>
  <c r="AE852" i="1"/>
  <c r="AB852" i="1"/>
  <c r="X852" i="1" s="1"/>
  <c r="P852" i="1"/>
  <c r="I852" i="1"/>
  <c r="H852" i="1"/>
  <c r="AH852" i="1" s="1"/>
  <c r="G852" i="1"/>
  <c r="AF852" i="1" s="1"/>
  <c r="C852" i="1"/>
  <c r="B852" i="1"/>
  <c r="A852" i="1" s="1"/>
  <c r="AL851" i="1"/>
  <c r="AK851" i="1"/>
  <c r="AI851" i="1"/>
  <c r="AG851" i="1"/>
  <c r="AE851" i="1"/>
  <c r="AB851" i="1"/>
  <c r="P851" i="1"/>
  <c r="I851" i="1"/>
  <c r="H851" i="1"/>
  <c r="AH851" i="1" s="1"/>
  <c r="G851" i="1"/>
  <c r="AF851" i="1" s="1"/>
  <c r="B851" i="1"/>
  <c r="AL850" i="1"/>
  <c r="AK850" i="1"/>
  <c r="AI850" i="1"/>
  <c r="AG850" i="1"/>
  <c r="AE850" i="1"/>
  <c r="AB850" i="1"/>
  <c r="W850" i="1" s="1"/>
  <c r="P850" i="1"/>
  <c r="I850" i="1"/>
  <c r="H850" i="1"/>
  <c r="AH850" i="1" s="1"/>
  <c r="G850" i="1"/>
  <c r="AF850" i="1" s="1"/>
  <c r="B850" i="1"/>
  <c r="C850" i="1" s="1"/>
  <c r="AL849" i="1"/>
  <c r="AK849" i="1"/>
  <c r="AI849" i="1"/>
  <c r="AG849" i="1"/>
  <c r="AE849" i="1"/>
  <c r="AB849" i="1"/>
  <c r="P849" i="1"/>
  <c r="I849" i="1"/>
  <c r="H849" i="1"/>
  <c r="AH849" i="1" s="1"/>
  <c r="G849" i="1"/>
  <c r="AF849" i="1" s="1"/>
  <c r="B849" i="1"/>
  <c r="C849" i="1" s="1"/>
  <c r="A849" i="1"/>
  <c r="AL848" i="1"/>
  <c r="AK848" i="1"/>
  <c r="AI848" i="1"/>
  <c r="AG848" i="1"/>
  <c r="AE848" i="1"/>
  <c r="AB848" i="1"/>
  <c r="AA848" i="1" s="1"/>
  <c r="P848" i="1"/>
  <c r="I848" i="1"/>
  <c r="H848" i="1"/>
  <c r="AH848" i="1" s="1"/>
  <c r="G848" i="1"/>
  <c r="AF848" i="1" s="1"/>
  <c r="B848" i="1"/>
  <c r="C848" i="1" s="1"/>
  <c r="A848" i="1"/>
  <c r="AL847" i="1"/>
  <c r="AK847" i="1"/>
  <c r="AI847" i="1"/>
  <c r="AG847" i="1"/>
  <c r="AE847" i="1"/>
  <c r="AB847" i="1"/>
  <c r="Z847" i="1" s="1"/>
  <c r="P847" i="1"/>
  <c r="I847" i="1"/>
  <c r="H847" i="1"/>
  <c r="AH847" i="1" s="1"/>
  <c r="G847" i="1"/>
  <c r="AF847" i="1" s="1"/>
  <c r="C847" i="1"/>
  <c r="B847" i="1"/>
  <c r="A847" i="1" s="1"/>
  <c r="AL846" i="1"/>
  <c r="AK846" i="1"/>
  <c r="AI846" i="1"/>
  <c r="AG846" i="1"/>
  <c r="AE846" i="1"/>
  <c r="AB846" i="1"/>
  <c r="Z846" i="1" s="1"/>
  <c r="P846" i="1"/>
  <c r="I846" i="1"/>
  <c r="H846" i="1"/>
  <c r="AH846" i="1" s="1"/>
  <c r="G846" i="1"/>
  <c r="AF846" i="1" s="1"/>
  <c r="C846" i="1"/>
  <c r="B846" i="1"/>
  <c r="A846" i="1" s="1"/>
  <c r="AL845" i="1"/>
  <c r="AK845" i="1"/>
  <c r="AI845" i="1"/>
  <c r="AG845" i="1"/>
  <c r="AE845" i="1"/>
  <c r="AB845" i="1"/>
  <c r="Z845" i="1" s="1"/>
  <c r="P845" i="1"/>
  <c r="I845" i="1"/>
  <c r="H845" i="1"/>
  <c r="AH845" i="1" s="1"/>
  <c r="G845" i="1"/>
  <c r="AF845" i="1" s="1"/>
  <c r="B845" i="1"/>
  <c r="AL844" i="1"/>
  <c r="AK844" i="1"/>
  <c r="AI844" i="1"/>
  <c r="AG844" i="1"/>
  <c r="AE844" i="1"/>
  <c r="AB844" i="1"/>
  <c r="Z844" i="1" s="1"/>
  <c r="P844" i="1"/>
  <c r="I844" i="1"/>
  <c r="H844" i="1"/>
  <c r="AH844" i="1" s="1"/>
  <c r="G844" i="1"/>
  <c r="AF844" i="1" s="1"/>
  <c r="B844" i="1"/>
  <c r="AL843" i="1"/>
  <c r="AK843" i="1"/>
  <c r="AI843" i="1"/>
  <c r="AG843" i="1"/>
  <c r="AE843" i="1"/>
  <c r="AB843" i="1"/>
  <c r="Y843" i="1" s="1"/>
  <c r="P843" i="1"/>
  <c r="I843" i="1"/>
  <c r="H843" i="1"/>
  <c r="AH843" i="1" s="1"/>
  <c r="G843" i="1"/>
  <c r="AF843" i="1" s="1"/>
  <c r="B843" i="1"/>
  <c r="AL842" i="1"/>
  <c r="AK842" i="1"/>
  <c r="AI842" i="1"/>
  <c r="AG842" i="1"/>
  <c r="AE842" i="1"/>
  <c r="AB842" i="1"/>
  <c r="P842" i="1"/>
  <c r="I842" i="1"/>
  <c r="H842" i="1"/>
  <c r="AH842" i="1" s="1"/>
  <c r="G842" i="1"/>
  <c r="AF842" i="1" s="1"/>
  <c r="B842" i="1"/>
  <c r="C842" i="1" s="1"/>
  <c r="AL841" i="1"/>
  <c r="AK841" i="1"/>
  <c r="AI841" i="1"/>
  <c r="AG841" i="1"/>
  <c r="AE841" i="1"/>
  <c r="AB841" i="1"/>
  <c r="Z841" i="1" s="1"/>
  <c r="P841" i="1"/>
  <c r="I841" i="1"/>
  <c r="H841" i="1"/>
  <c r="AH841" i="1" s="1"/>
  <c r="G841" i="1"/>
  <c r="AF841" i="1" s="1"/>
  <c r="B841" i="1"/>
  <c r="AL840" i="1"/>
  <c r="AK840" i="1"/>
  <c r="AI840" i="1"/>
  <c r="AG840" i="1"/>
  <c r="AE840" i="1"/>
  <c r="AB840" i="1"/>
  <c r="V840" i="1" s="1"/>
  <c r="P840" i="1"/>
  <c r="I840" i="1"/>
  <c r="H840" i="1"/>
  <c r="AH840" i="1" s="1"/>
  <c r="G840" i="1"/>
  <c r="AF840" i="1" s="1"/>
  <c r="B840" i="1"/>
  <c r="AL839" i="1"/>
  <c r="AK839" i="1"/>
  <c r="AI839" i="1"/>
  <c r="AG839" i="1"/>
  <c r="AE839" i="1"/>
  <c r="AB839" i="1"/>
  <c r="Y839" i="1" s="1"/>
  <c r="P839" i="1"/>
  <c r="I839" i="1"/>
  <c r="H839" i="1"/>
  <c r="AH839" i="1" s="1"/>
  <c r="G839" i="1"/>
  <c r="AF839" i="1" s="1"/>
  <c r="B839" i="1"/>
  <c r="AL838" i="1"/>
  <c r="AK838" i="1"/>
  <c r="AI838" i="1"/>
  <c r="AG838" i="1"/>
  <c r="AE838" i="1"/>
  <c r="AB838" i="1"/>
  <c r="V838" i="1" s="1"/>
  <c r="P838" i="1"/>
  <c r="I838" i="1"/>
  <c r="H838" i="1"/>
  <c r="AH838" i="1" s="1"/>
  <c r="G838" i="1"/>
  <c r="AF838" i="1" s="1"/>
  <c r="B838" i="1"/>
  <c r="AL837" i="1"/>
  <c r="AK837" i="1"/>
  <c r="AI837" i="1"/>
  <c r="AG837" i="1"/>
  <c r="AE837" i="1"/>
  <c r="AB837" i="1"/>
  <c r="Z837" i="1" s="1"/>
  <c r="P837" i="1"/>
  <c r="I837" i="1"/>
  <c r="H837" i="1"/>
  <c r="AH837" i="1" s="1"/>
  <c r="G837" i="1"/>
  <c r="AF837" i="1" s="1"/>
  <c r="B837" i="1"/>
  <c r="C837" i="1" s="1"/>
  <c r="A837" i="1"/>
  <c r="AL836" i="1"/>
  <c r="AK836" i="1"/>
  <c r="AI836" i="1"/>
  <c r="AG836" i="1"/>
  <c r="AE836" i="1"/>
  <c r="AB836" i="1"/>
  <c r="X836" i="1" s="1"/>
  <c r="P836" i="1"/>
  <c r="I836" i="1"/>
  <c r="H836" i="1"/>
  <c r="AH836" i="1" s="1"/>
  <c r="G836" i="1"/>
  <c r="AF836" i="1" s="1"/>
  <c r="B836" i="1"/>
  <c r="AL835" i="1"/>
  <c r="AK835" i="1"/>
  <c r="AI835" i="1"/>
  <c r="AG835" i="1"/>
  <c r="AE835" i="1"/>
  <c r="AB835" i="1"/>
  <c r="V835" i="1" s="1"/>
  <c r="P835" i="1"/>
  <c r="I835" i="1"/>
  <c r="H835" i="1"/>
  <c r="AH835" i="1" s="1"/>
  <c r="G835" i="1"/>
  <c r="AF835" i="1" s="1"/>
  <c r="C835" i="1"/>
  <c r="B835" i="1"/>
  <c r="A835" i="1"/>
  <c r="AL834" i="1"/>
  <c r="AK834" i="1"/>
  <c r="AI834" i="1"/>
  <c r="AG834" i="1"/>
  <c r="AE834" i="1"/>
  <c r="AB834" i="1"/>
  <c r="W834" i="1" s="1"/>
  <c r="P834" i="1"/>
  <c r="I834" i="1"/>
  <c r="H834" i="1"/>
  <c r="AH834" i="1" s="1"/>
  <c r="G834" i="1"/>
  <c r="AF834" i="1" s="1"/>
  <c r="B834" i="1"/>
  <c r="C834" i="1" s="1"/>
  <c r="AL833" i="1"/>
  <c r="AK833" i="1"/>
  <c r="AI833" i="1"/>
  <c r="AG833" i="1"/>
  <c r="AE833" i="1"/>
  <c r="AB833" i="1"/>
  <c r="Z833" i="1" s="1"/>
  <c r="P833" i="1"/>
  <c r="I833" i="1"/>
  <c r="H833" i="1"/>
  <c r="AH833" i="1" s="1"/>
  <c r="G833" i="1"/>
  <c r="AF833" i="1" s="1"/>
  <c r="B833" i="1"/>
  <c r="AL832" i="1"/>
  <c r="AK832" i="1"/>
  <c r="AI832" i="1"/>
  <c r="AG832" i="1"/>
  <c r="AE832" i="1"/>
  <c r="AB832" i="1"/>
  <c r="AA832" i="1" s="1"/>
  <c r="P832" i="1"/>
  <c r="I832" i="1"/>
  <c r="H832" i="1"/>
  <c r="AH832" i="1" s="1"/>
  <c r="G832" i="1"/>
  <c r="AF832" i="1" s="1"/>
  <c r="B832" i="1"/>
  <c r="AL831" i="1"/>
  <c r="AK831" i="1"/>
  <c r="AI831" i="1"/>
  <c r="AG831" i="1"/>
  <c r="AE831" i="1"/>
  <c r="AB831" i="1"/>
  <c r="Z831" i="1" s="1"/>
  <c r="P831" i="1"/>
  <c r="I831" i="1"/>
  <c r="H831" i="1"/>
  <c r="AH831" i="1" s="1"/>
  <c r="G831" i="1"/>
  <c r="AF831" i="1" s="1"/>
  <c r="C831" i="1"/>
  <c r="B831" i="1"/>
  <c r="A831" i="1"/>
  <c r="AL830" i="1"/>
  <c r="AK830" i="1"/>
  <c r="AI830" i="1"/>
  <c r="AG830" i="1"/>
  <c r="AE830" i="1"/>
  <c r="AB830" i="1"/>
  <c r="Z830" i="1" s="1"/>
  <c r="P830" i="1"/>
  <c r="I830" i="1"/>
  <c r="H830" i="1"/>
  <c r="AH830" i="1" s="1"/>
  <c r="G830" i="1"/>
  <c r="AF830" i="1" s="1"/>
  <c r="B830" i="1"/>
  <c r="C830" i="1" s="1"/>
  <c r="A830" i="1"/>
  <c r="AL829" i="1"/>
  <c r="AK829" i="1"/>
  <c r="AI829" i="1"/>
  <c r="AG829" i="1"/>
  <c r="AE829" i="1"/>
  <c r="AB829" i="1"/>
  <c r="Z829" i="1" s="1"/>
  <c r="P829" i="1"/>
  <c r="I829" i="1"/>
  <c r="H829" i="1"/>
  <c r="AH829" i="1" s="1"/>
  <c r="G829" i="1"/>
  <c r="AF829" i="1" s="1"/>
  <c r="C829" i="1"/>
  <c r="B829" i="1"/>
  <c r="A829" i="1" s="1"/>
  <c r="AL828" i="1"/>
  <c r="AK828" i="1"/>
  <c r="AI828" i="1"/>
  <c r="AG828" i="1"/>
  <c r="AE828" i="1"/>
  <c r="AB828" i="1"/>
  <c r="P828" i="1"/>
  <c r="I828" i="1"/>
  <c r="H828" i="1"/>
  <c r="AH828" i="1" s="1"/>
  <c r="G828" i="1"/>
  <c r="AF828" i="1" s="1"/>
  <c r="C828" i="1"/>
  <c r="B828" i="1"/>
  <c r="A828" i="1" s="1"/>
  <c r="AL827" i="1"/>
  <c r="AK827" i="1"/>
  <c r="AI827" i="1"/>
  <c r="AG827" i="1"/>
  <c r="AE827" i="1"/>
  <c r="AB827" i="1"/>
  <c r="Y827" i="1" s="1"/>
  <c r="P827" i="1"/>
  <c r="I827" i="1"/>
  <c r="H827" i="1"/>
  <c r="AH827" i="1" s="1"/>
  <c r="G827" i="1"/>
  <c r="AF827" i="1" s="1"/>
  <c r="B827" i="1"/>
  <c r="C827" i="1" s="1"/>
  <c r="A827" i="1"/>
  <c r="AL826" i="1"/>
  <c r="AK826" i="1"/>
  <c r="AI826" i="1"/>
  <c r="AG826" i="1"/>
  <c r="AE826" i="1"/>
  <c r="AB826" i="1"/>
  <c r="X826" i="1" s="1"/>
  <c r="P826" i="1"/>
  <c r="I826" i="1"/>
  <c r="H826" i="1"/>
  <c r="AH826" i="1" s="1"/>
  <c r="G826" i="1"/>
  <c r="AF826" i="1" s="1"/>
  <c r="C826" i="1"/>
  <c r="B826" i="1"/>
  <c r="A826" i="1"/>
  <c r="AL825" i="1"/>
  <c r="AK825" i="1"/>
  <c r="AI825" i="1"/>
  <c r="AG825" i="1"/>
  <c r="AE825" i="1"/>
  <c r="AB825" i="1"/>
  <c r="X825" i="1" s="1"/>
  <c r="P825" i="1"/>
  <c r="I825" i="1"/>
  <c r="H825" i="1"/>
  <c r="AH825" i="1" s="1"/>
  <c r="G825" i="1"/>
  <c r="AF825" i="1" s="1"/>
  <c r="B825" i="1"/>
  <c r="AL824" i="1"/>
  <c r="AK824" i="1"/>
  <c r="AI824" i="1"/>
  <c r="AG824" i="1"/>
  <c r="AE824" i="1"/>
  <c r="AB824" i="1"/>
  <c r="P824" i="1"/>
  <c r="I824" i="1"/>
  <c r="H824" i="1"/>
  <c r="AH824" i="1" s="1"/>
  <c r="G824" i="1"/>
  <c r="AF824" i="1" s="1"/>
  <c r="B824" i="1"/>
  <c r="AL823" i="1"/>
  <c r="AK823" i="1"/>
  <c r="AI823" i="1"/>
  <c r="AG823" i="1"/>
  <c r="AE823" i="1"/>
  <c r="AB823" i="1"/>
  <c r="P823" i="1"/>
  <c r="I823" i="1"/>
  <c r="H823" i="1"/>
  <c r="AH823" i="1" s="1"/>
  <c r="G823" i="1"/>
  <c r="AF823" i="1" s="1"/>
  <c r="B823" i="1"/>
  <c r="AL822" i="1"/>
  <c r="AK822" i="1"/>
  <c r="AI822" i="1"/>
  <c r="AG822" i="1"/>
  <c r="AE822" i="1"/>
  <c r="AB822" i="1"/>
  <c r="P822" i="1"/>
  <c r="I822" i="1"/>
  <c r="H822" i="1"/>
  <c r="AH822" i="1" s="1"/>
  <c r="G822" i="1"/>
  <c r="AF822" i="1" s="1"/>
  <c r="C822" i="1"/>
  <c r="B822" i="1"/>
  <c r="A822" i="1" s="1"/>
  <c r="AL821" i="1"/>
  <c r="AK821" i="1"/>
  <c r="AI821" i="1"/>
  <c r="AG821" i="1"/>
  <c r="AE821" i="1"/>
  <c r="AB821" i="1"/>
  <c r="X821" i="1" s="1"/>
  <c r="P821" i="1"/>
  <c r="I821" i="1"/>
  <c r="H821" i="1"/>
  <c r="AH821" i="1" s="1"/>
  <c r="G821" i="1"/>
  <c r="AF821" i="1" s="1"/>
  <c r="C821" i="1"/>
  <c r="B821" i="1"/>
  <c r="A821" i="1" s="1"/>
  <c r="AL820" i="1"/>
  <c r="AK820" i="1"/>
  <c r="AI820" i="1"/>
  <c r="AG820" i="1"/>
  <c r="AE820" i="1"/>
  <c r="AB820" i="1"/>
  <c r="Z820" i="1" s="1"/>
  <c r="P820" i="1"/>
  <c r="I820" i="1"/>
  <c r="H820" i="1"/>
  <c r="AH820" i="1" s="1"/>
  <c r="G820" i="1"/>
  <c r="AF820" i="1" s="1"/>
  <c r="C820" i="1"/>
  <c r="B820" i="1"/>
  <c r="A820" i="1"/>
  <c r="AL819" i="1"/>
  <c r="AK819" i="1"/>
  <c r="AI819" i="1"/>
  <c r="AG819" i="1"/>
  <c r="AE819" i="1"/>
  <c r="AB819" i="1"/>
  <c r="X819" i="1" s="1"/>
  <c r="P819" i="1"/>
  <c r="I819" i="1"/>
  <c r="H819" i="1"/>
  <c r="AH819" i="1" s="1"/>
  <c r="G819" i="1"/>
  <c r="AF819" i="1" s="1"/>
  <c r="C819" i="1"/>
  <c r="B819" i="1"/>
  <c r="A819" i="1"/>
  <c r="AL818" i="1"/>
  <c r="AK818" i="1"/>
  <c r="AI818" i="1"/>
  <c r="AG818" i="1"/>
  <c r="AE818" i="1"/>
  <c r="AB818" i="1"/>
  <c r="Y818" i="1" s="1"/>
  <c r="P818" i="1"/>
  <c r="I818" i="1"/>
  <c r="H818" i="1"/>
  <c r="AH818" i="1" s="1"/>
  <c r="G818" i="1"/>
  <c r="AF818" i="1" s="1"/>
  <c r="B818" i="1"/>
  <c r="AL817" i="1"/>
  <c r="AK817" i="1"/>
  <c r="AI817" i="1"/>
  <c r="AG817" i="1"/>
  <c r="AE817" i="1"/>
  <c r="AB817" i="1"/>
  <c r="X817" i="1" s="1"/>
  <c r="P817" i="1"/>
  <c r="I817" i="1"/>
  <c r="H817" i="1"/>
  <c r="AH817" i="1" s="1"/>
  <c r="G817" i="1"/>
  <c r="AF817" i="1" s="1"/>
  <c r="C817" i="1"/>
  <c r="B817" i="1"/>
  <c r="A817" i="1" s="1"/>
  <c r="AL816" i="1"/>
  <c r="AK816" i="1"/>
  <c r="AI816" i="1"/>
  <c r="AG816" i="1"/>
  <c r="AE816" i="1"/>
  <c r="AB816" i="1"/>
  <c r="P816" i="1"/>
  <c r="I816" i="1"/>
  <c r="H816" i="1"/>
  <c r="AH816" i="1" s="1"/>
  <c r="G816" i="1"/>
  <c r="AF816" i="1" s="1"/>
  <c r="B816" i="1"/>
  <c r="AL815" i="1"/>
  <c r="AK815" i="1"/>
  <c r="AI815" i="1"/>
  <c r="AG815" i="1"/>
  <c r="AE815" i="1"/>
  <c r="AB815" i="1"/>
  <c r="Y815" i="1" s="1"/>
  <c r="P815" i="1"/>
  <c r="I815" i="1"/>
  <c r="H815" i="1"/>
  <c r="AH815" i="1" s="1"/>
  <c r="G815" i="1"/>
  <c r="AF815" i="1" s="1"/>
  <c r="B815" i="1"/>
  <c r="AL814" i="1"/>
  <c r="AK814" i="1"/>
  <c r="AI814" i="1"/>
  <c r="AG814" i="1"/>
  <c r="AE814" i="1"/>
  <c r="AB814" i="1"/>
  <c r="Y814" i="1" s="1"/>
  <c r="P814" i="1"/>
  <c r="I814" i="1"/>
  <c r="H814" i="1"/>
  <c r="AH814" i="1" s="1"/>
  <c r="G814" i="1"/>
  <c r="AF814" i="1" s="1"/>
  <c r="B814" i="1"/>
  <c r="AL813" i="1"/>
  <c r="AK813" i="1"/>
  <c r="AI813" i="1"/>
  <c r="AG813" i="1"/>
  <c r="AE813" i="1"/>
  <c r="AB813" i="1"/>
  <c r="V813" i="1" s="1"/>
  <c r="P813" i="1"/>
  <c r="I813" i="1"/>
  <c r="H813" i="1"/>
  <c r="AH813" i="1" s="1"/>
  <c r="G813" i="1"/>
  <c r="AF813" i="1" s="1"/>
  <c r="B813" i="1"/>
  <c r="AL812" i="1"/>
  <c r="AK812" i="1"/>
  <c r="AI812" i="1"/>
  <c r="AG812" i="1"/>
  <c r="AE812" i="1"/>
  <c r="AB812" i="1"/>
  <c r="Y812" i="1" s="1"/>
  <c r="P812" i="1"/>
  <c r="I812" i="1"/>
  <c r="H812" i="1"/>
  <c r="AH812" i="1" s="1"/>
  <c r="G812" i="1"/>
  <c r="AF812" i="1" s="1"/>
  <c r="B812" i="1"/>
  <c r="C812" i="1" s="1"/>
  <c r="AL811" i="1"/>
  <c r="AK811" i="1"/>
  <c r="AI811" i="1"/>
  <c r="AG811" i="1"/>
  <c r="AE811" i="1"/>
  <c r="AB811" i="1"/>
  <c r="P811" i="1"/>
  <c r="I811" i="1"/>
  <c r="H811" i="1"/>
  <c r="AH811" i="1" s="1"/>
  <c r="G811" i="1"/>
  <c r="AF811" i="1" s="1"/>
  <c r="B811" i="1"/>
  <c r="AL810" i="1"/>
  <c r="AK810" i="1"/>
  <c r="AI810" i="1"/>
  <c r="AG810" i="1"/>
  <c r="AE810" i="1"/>
  <c r="AB810" i="1"/>
  <c r="P810" i="1"/>
  <c r="I810" i="1"/>
  <c r="H810" i="1"/>
  <c r="AH810" i="1" s="1"/>
  <c r="G810" i="1"/>
  <c r="AF810" i="1" s="1"/>
  <c r="B810" i="1"/>
  <c r="AL809" i="1"/>
  <c r="AK809" i="1"/>
  <c r="AI809" i="1"/>
  <c r="AG809" i="1"/>
  <c r="AE809" i="1"/>
  <c r="AB809" i="1"/>
  <c r="P809" i="1"/>
  <c r="I809" i="1"/>
  <c r="H809" i="1"/>
  <c r="AH809" i="1" s="1"/>
  <c r="G809" i="1"/>
  <c r="AF809" i="1" s="1"/>
  <c r="C809" i="1"/>
  <c r="B809" i="1"/>
  <c r="A809" i="1"/>
  <c r="AL808" i="1"/>
  <c r="AK808" i="1"/>
  <c r="AI808" i="1"/>
  <c r="AG808" i="1"/>
  <c r="AE808" i="1"/>
  <c r="AB808" i="1"/>
  <c r="Z808" i="1" s="1"/>
  <c r="P808" i="1"/>
  <c r="I808" i="1"/>
  <c r="H808" i="1"/>
  <c r="AH808" i="1" s="1"/>
  <c r="G808" i="1"/>
  <c r="AF808" i="1" s="1"/>
  <c r="B808" i="1"/>
  <c r="C808" i="1" s="1"/>
  <c r="AL807" i="1"/>
  <c r="AK807" i="1"/>
  <c r="AI807" i="1"/>
  <c r="AG807" i="1"/>
  <c r="AE807" i="1"/>
  <c r="AB807" i="1"/>
  <c r="P807" i="1"/>
  <c r="I807" i="1"/>
  <c r="H807" i="1"/>
  <c r="AH807" i="1" s="1"/>
  <c r="G807" i="1"/>
  <c r="AF807" i="1" s="1"/>
  <c r="C807" i="1"/>
  <c r="B807" i="1"/>
  <c r="A807" i="1" s="1"/>
  <c r="AL806" i="1"/>
  <c r="AK806" i="1"/>
  <c r="AI806" i="1"/>
  <c r="AG806" i="1"/>
  <c r="AE806" i="1"/>
  <c r="AB806" i="1"/>
  <c r="P806" i="1"/>
  <c r="I806" i="1"/>
  <c r="H806" i="1"/>
  <c r="AH806" i="1" s="1"/>
  <c r="G806" i="1"/>
  <c r="AF806" i="1" s="1"/>
  <c r="B806" i="1"/>
  <c r="AL805" i="1"/>
  <c r="AK805" i="1"/>
  <c r="AI805" i="1"/>
  <c r="AG805" i="1"/>
  <c r="AE805" i="1"/>
  <c r="AB805" i="1"/>
  <c r="Z805" i="1" s="1"/>
  <c r="P805" i="1"/>
  <c r="I805" i="1"/>
  <c r="H805" i="1"/>
  <c r="AH805" i="1" s="1"/>
  <c r="G805" i="1"/>
  <c r="AF805" i="1" s="1"/>
  <c r="C805" i="1"/>
  <c r="B805" i="1"/>
  <c r="A805" i="1"/>
  <c r="AL804" i="1"/>
  <c r="AK804" i="1"/>
  <c r="AI804" i="1"/>
  <c r="AG804" i="1"/>
  <c r="AE804" i="1"/>
  <c r="AB804" i="1"/>
  <c r="Z804" i="1" s="1"/>
  <c r="P804" i="1"/>
  <c r="I804" i="1"/>
  <c r="H804" i="1"/>
  <c r="AH804" i="1" s="1"/>
  <c r="G804" i="1"/>
  <c r="AF804" i="1" s="1"/>
  <c r="B804" i="1"/>
  <c r="C804" i="1" s="1"/>
  <c r="AL803" i="1"/>
  <c r="AK803" i="1"/>
  <c r="AI803" i="1"/>
  <c r="AG803" i="1"/>
  <c r="AE803" i="1"/>
  <c r="AB803" i="1"/>
  <c r="Y803" i="1" s="1"/>
  <c r="P803" i="1"/>
  <c r="I803" i="1"/>
  <c r="H803" i="1"/>
  <c r="AH803" i="1" s="1"/>
  <c r="G803" i="1"/>
  <c r="AF803" i="1" s="1"/>
  <c r="B803" i="1"/>
  <c r="AL802" i="1"/>
  <c r="AK802" i="1"/>
  <c r="AI802" i="1"/>
  <c r="AG802" i="1"/>
  <c r="AE802" i="1"/>
  <c r="AB802" i="1"/>
  <c r="Y802" i="1" s="1"/>
  <c r="P802" i="1"/>
  <c r="I802" i="1"/>
  <c r="H802" i="1"/>
  <c r="AH802" i="1" s="1"/>
  <c r="G802" i="1"/>
  <c r="AF802" i="1" s="1"/>
  <c r="C802" i="1"/>
  <c r="B802" i="1"/>
  <c r="A802" i="1" s="1"/>
  <c r="AL801" i="1"/>
  <c r="AK801" i="1"/>
  <c r="AI801" i="1"/>
  <c r="AG801" i="1"/>
  <c r="AE801" i="1"/>
  <c r="AB801" i="1"/>
  <c r="Z801" i="1" s="1"/>
  <c r="P801" i="1"/>
  <c r="I801" i="1"/>
  <c r="H801" i="1"/>
  <c r="AH801" i="1" s="1"/>
  <c r="G801" i="1"/>
  <c r="AF801" i="1" s="1"/>
  <c r="B801" i="1"/>
  <c r="AL800" i="1"/>
  <c r="AK800" i="1"/>
  <c r="AI800" i="1"/>
  <c r="AG800" i="1"/>
  <c r="AE800" i="1"/>
  <c r="AB800" i="1"/>
  <c r="P800" i="1"/>
  <c r="I800" i="1"/>
  <c r="H800" i="1"/>
  <c r="AH800" i="1" s="1"/>
  <c r="G800" i="1"/>
  <c r="AF800" i="1" s="1"/>
  <c r="C800" i="1"/>
  <c r="B800" i="1"/>
  <c r="A800" i="1"/>
  <c r="AL799" i="1"/>
  <c r="AK799" i="1"/>
  <c r="AI799" i="1"/>
  <c r="AG799" i="1"/>
  <c r="AE799" i="1"/>
  <c r="AB799" i="1"/>
  <c r="V799" i="1" s="1"/>
  <c r="P799" i="1"/>
  <c r="I799" i="1"/>
  <c r="H799" i="1"/>
  <c r="AH799" i="1" s="1"/>
  <c r="G799" i="1"/>
  <c r="AF799" i="1" s="1"/>
  <c r="C799" i="1"/>
  <c r="B799" i="1"/>
  <c r="A799" i="1"/>
  <c r="AL798" i="1"/>
  <c r="AK798" i="1"/>
  <c r="AI798" i="1"/>
  <c r="AG798" i="1"/>
  <c r="AE798" i="1"/>
  <c r="AB798" i="1"/>
  <c r="AA798" i="1" s="1"/>
  <c r="P798" i="1"/>
  <c r="I798" i="1"/>
  <c r="H798" i="1"/>
  <c r="AH798" i="1" s="1"/>
  <c r="G798" i="1"/>
  <c r="AF798" i="1" s="1"/>
  <c r="B798" i="1"/>
  <c r="C798" i="1" s="1"/>
  <c r="A798" i="1"/>
  <c r="AL797" i="1"/>
  <c r="AK797" i="1"/>
  <c r="AI797" i="1"/>
  <c r="AG797" i="1"/>
  <c r="AE797" i="1"/>
  <c r="AB797" i="1"/>
  <c r="P797" i="1"/>
  <c r="I797" i="1"/>
  <c r="H797" i="1"/>
  <c r="AH797" i="1" s="1"/>
  <c r="G797" i="1"/>
  <c r="AF797" i="1" s="1"/>
  <c r="C797" i="1"/>
  <c r="B797" i="1"/>
  <c r="A797" i="1"/>
  <c r="AL796" i="1"/>
  <c r="AK796" i="1"/>
  <c r="AI796" i="1"/>
  <c r="AG796" i="1"/>
  <c r="AE796" i="1"/>
  <c r="AB796" i="1"/>
  <c r="Y796" i="1" s="1"/>
  <c r="P796" i="1"/>
  <c r="I796" i="1"/>
  <c r="H796" i="1"/>
  <c r="AH796" i="1" s="1"/>
  <c r="G796" i="1"/>
  <c r="AF796" i="1" s="1"/>
  <c r="B796" i="1"/>
  <c r="C796" i="1" s="1"/>
  <c r="AL795" i="1"/>
  <c r="AK795" i="1"/>
  <c r="AI795" i="1"/>
  <c r="AG795" i="1"/>
  <c r="AE795" i="1"/>
  <c r="AB795" i="1"/>
  <c r="X795" i="1" s="1"/>
  <c r="P795" i="1"/>
  <c r="I795" i="1"/>
  <c r="H795" i="1"/>
  <c r="AH795" i="1" s="1"/>
  <c r="G795" i="1"/>
  <c r="AF795" i="1" s="1"/>
  <c r="B795" i="1"/>
  <c r="C795" i="1" s="1"/>
  <c r="A795" i="1"/>
  <c r="AL794" i="1"/>
  <c r="AK794" i="1"/>
  <c r="AI794" i="1"/>
  <c r="AG794" i="1"/>
  <c r="AE794" i="1"/>
  <c r="AB794" i="1"/>
  <c r="W794" i="1" s="1"/>
  <c r="P794" i="1"/>
  <c r="I794" i="1"/>
  <c r="H794" i="1"/>
  <c r="AH794" i="1" s="1"/>
  <c r="G794" i="1"/>
  <c r="AF794" i="1" s="1"/>
  <c r="C794" i="1"/>
  <c r="B794" i="1"/>
  <c r="A794" i="1"/>
  <c r="AL793" i="1"/>
  <c r="AK793" i="1"/>
  <c r="AI793" i="1"/>
  <c r="AG793" i="1"/>
  <c r="AE793" i="1"/>
  <c r="AB793" i="1"/>
  <c r="Z793" i="1" s="1"/>
  <c r="P793" i="1"/>
  <c r="I793" i="1"/>
  <c r="H793" i="1"/>
  <c r="AH793" i="1" s="1"/>
  <c r="G793" i="1"/>
  <c r="AF793" i="1" s="1"/>
  <c r="B793" i="1"/>
  <c r="AL792" i="1"/>
  <c r="AK792" i="1"/>
  <c r="AI792" i="1"/>
  <c r="AG792" i="1"/>
  <c r="AE792" i="1"/>
  <c r="AB792" i="1"/>
  <c r="P792" i="1"/>
  <c r="I792" i="1"/>
  <c r="H792" i="1"/>
  <c r="AH792" i="1" s="1"/>
  <c r="G792" i="1"/>
  <c r="AF792" i="1" s="1"/>
  <c r="B792" i="1"/>
  <c r="C792" i="1" s="1"/>
  <c r="AL791" i="1"/>
  <c r="AK791" i="1"/>
  <c r="AI791" i="1"/>
  <c r="AG791" i="1"/>
  <c r="AE791" i="1"/>
  <c r="AB791" i="1"/>
  <c r="Y791" i="1" s="1"/>
  <c r="P791" i="1"/>
  <c r="I791" i="1"/>
  <c r="H791" i="1"/>
  <c r="AH791" i="1" s="1"/>
  <c r="G791" i="1"/>
  <c r="AF791" i="1" s="1"/>
  <c r="B791" i="1"/>
  <c r="AL790" i="1"/>
  <c r="AK790" i="1"/>
  <c r="AI790" i="1"/>
  <c r="AG790" i="1"/>
  <c r="AE790" i="1"/>
  <c r="AB790" i="1"/>
  <c r="Z790" i="1" s="1"/>
  <c r="P790" i="1"/>
  <c r="I790" i="1"/>
  <c r="H790" i="1"/>
  <c r="AH790" i="1" s="1"/>
  <c r="G790" i="1"/>
  <c r="AF790" i="1" s="1"/>
  <c r="B790" i="1"/>
  <c r="C790" i="1" s="1"/>
  <c r="A790" i="1"/>
  <c r="AL789" i="1"/>
  <c r="AK789" i="1"/>
  <c r="AI789" i="1"/>
  <c r="AG789" i="1"/>
  <c r="AE789" i="1"/>
  <c r="AB789" i="1"/>
  <c r="P789" i="1"/>
  <c r="I789" i="1"/>
  <c r="H789" i="1"/>
  <c r="AH789" i="1" s="1"/>
  <c r="G789" i="1"/>
  <c r="AF789" i="1" s="1"/>
  <c r="C789" i="1"/>
  <c r="B789" i="1"/>
  <c r="A789" i="1" s="1"/>
  <c r="AL788" i="1"/>
  <c r="AK788" i="1"/>
  <c r="AI788" i="1"/>
  <c r="AG788" i="1"/>
  <c r="AE788" i="1"/>
  <c r="AB788" i="1"/>
  <c r="P788" i="1"/>
  <c r="I788" i="1"/>
  <c r="H788" i="1"/>
  <c r="AH788" i="1" s="1"/>
  <c r="G788" i="1"/>
  <c r="AF788" i="1" s="1"/>
  <c r="B788" i="1"/>
  <c r="AL787" i="1"/>
  <c r="AK787" i="1"/>
  <c r="AI787" i="1"/>
  <c r="AG787" i="1"/>
  <c r="AE787" i="1"/>
  <c r="AB787" i="1"/>
  <c r="X787" i="1" s="1"/>
  <c r="P787" i="1"/>
  <c r="I787" i="1"/>
  <c r="H787" i="1"/>
  <c r="AH787" i="1" s="1"/>
  <c r="G787" i="1"/>
  <c r="AF787" i="1" s="1"/>
  <c r="B787" i="1"/>
  <c r="C787" i="1" s="1"/>
  <c r="A787" i="1"/>
  <c r="AL786" i="1"/>
  <c r="AK786" i="1"/>
  <c r="AI786" i="1"/>
  <c r="AG786" i="1"/>
  <c r="AE786" i="1"/>
  <c r="AB786" i="1"/>
  <c r="Y786" i="1" s="1"/>
  <c r="P786" i="1"/>
  <c r="I786" i="1"/>
  <c r="H786" i="1"/>
  <c r="AH786" i="1" s="1"/>
  <c r="G786" i="1"/>
  <c r="AF786" i="1" s="1"/>
  <c r="B786" i="1"/>
  <c r="AL785" i="1"/>
  <c r="AK785" i="1"/>
  <c r="AI785" i="1"/>
  <c r="AG785" i="1"/>
  <c r="AE785" i="1"/>
  <c r="AB785" i="1"/>
  <c r="V785" i="1" s="1"/>
  <c r="P785" i="1"/>
  <c r="I785" i="1"/>
  <c r="H785" i="1"/>
  <c r="AH785" i="1" s="1"/>
  <c r="G785" i="1"/>
  <c r="AF785" i="1" s="1"/>
  <c r="C785" i="1"/>
  <c r="B785" i="1"/>
  <c r="A785" i="1"/>
  <c r="AL784" i="1"/>
  <c r="AK784" i="1"/>
  <c r="AI784" i="1"/>
  <c r="AG784" i="1"/>
  <c r="AE784" i="1"/>
  <c r="AB784" i="1"/>
  <c r="Y784" i="1" s="1"/>
  <c r="P784" i="1"/>
  <c r="I784" i="1"/>
  <c r="H784" i="1"/>
  <c r="AH784" i="1" s="1"/>
  <c r="G784" i="1"/>
  <c r="AF784" i="1" s="1"/>
  <c r="B784" i="1"/>
  <c r="AL783" i="1"/>
  <c r="AK783" i="1"/>
  <c r="AI783" i="1"/>
  <c r="AG783" i="1"/>
  <c r="AE783" i="1"/>
  <c r="AB783" i="1"/>
  <c r="J783" i="1" s="1"/>
  <c r="P783" i="1"/>
  <c r="I783" i="1"/>
  <c r="H783" i="1"/>
  <c r="AH783" i="1" s="1"/>
  <c r="G783" i="1"/>
  <c r="AF783" i="1" s="1"/>
  <c r="B783" i="1"/>
  <c r="AL782" i="1"/>
  <c r="AK782" i="1"/>
  <c r="AI782" i="1"/>
  <c r="AG782" i="1"/>
  <c r="AE782" i="1"/>
  <c r="AB782" i="1"/>
  <c r="P782" i="1"/>
  <c r="I782" i="1"/>
  <c r="H782" i="1"/>
  <c r="AH782" i="1" s="1"/>
  <c r="G782" i="1"/>
  <c r="AF782" i="1" s="1"/>
  <c r="B782" i="1"/>
  <c r="AL781" i="1"/>
  <c r="AK781" i="1"/>
  <c r="AI781" i="1"/>
  <c r="AG781" i="1"/>
  <c r="AE781" i="1"/>
  <c r="AB781" i="1"/>
  <c r="Z781" i="1" s="1"/>
  <c r="P781" i="1"/>
  <c r="I781" i="1"/>
  <c r="H781" i="1"/>
  <c r="AH781" i="1" s="1"/>
  <c r="G781" i="1"/>
  <c r="AF781" i="1" s="1"/>
  <c r="B781" i="1"/>
  <c r="AL780" i="1"/>
  <c r="AK780" i="1"/>
  <c r="AI780" i="1"/>
  <c r="AG780" i="1"/>
  <c r="AE780" i="1"/>
  <c r="AB780" i="1"/>
  <c r="P780" i="1"/>
  <c r="I780" i="1"/>
  <c r="H780" i="1"/>
  <c r="AH780" i="1" s="1"/>
  <c r="G780" i="1"/>
  <c r="AF780" i="1" s="1"/>
  <c r="B780" i="1"/>
  <c r="C780" i="1" s="1"/>
  <c r="AL779" i="1"/>
  <c r="AK779" i="1"/>
  <c r="AI779" i="1"/>
  <c r="AG779" i="1"/>
  <c r="AE779" i="1"/>
  <c r="AB779" i="1"/>
  <c r="P779" i="1"/>
  <c r="I779" i="1"/>
  <c r="H779" i="1"/>
  <c r="AH779" i="1" s="1"/>
  <c r="G779" i="1"/>
  <c r="AF779" i="1" s="1"/>
  <c r="B779" i="1"/>
  <c r="AL778" i="1"/>
  <c r="AK778" i="1"/>
  <c r="AI778" i="1"/>
  <c r="AG778" i="1"/>
  <c r="AE778" i="1"/>
  <c r="AB778" i="1"/>
  <c r="P778" i="1"/>
  <c r="I778" i="1"/>
  <c r="H778" i="1"/>
  <c r="AH778" i="1" s="1"/>
  <c r="G778" i="1"/>
  <c r="AF778" i="1" s="1"/>
  <c r="B778" i="1"/>
  <c r="AL777" i="1"/>
  <c r="AK777" i="1"/>
  <c r="AI777" i="1"/>
  <c r="AG777" i="1"/>
  <c r="AE777" i="1"/>
  <c r="AB777" i="1"/>
  <c r="Y777" i="1" s="1"/>
  <c r="P777" i="1"/>
  <c r="I777" i="1"/>
  <c r="H777" i="1"/>
  <c r="AH777" i="1" s="1"/>
  <c r="G777" i="1"/>
  <c r="AF777" i="1" s="1"/>
  <c r="C777" i="1"/>
  <c r="B777" i="1"/>
  <c r="A777" i="1"/>
  <c r="AL776" i="1"/>
  <c r="AK776" i="1"/>
  <c r="AI776" i="1"/>
  <c r="AG776" i="1"/>
  <c r="AE776" i="1"/>
  <c r="AB776" i="1"/>
  <c r="AA776" i="1" s="1"/>
  <c r="P776" i="1"/>
  <c r="I776" i="1"/>
  <c r="H776" i="1"/>
  <c r="AH776" i="1" s="1"/>
  <c r="G776" i="1"/>
  <c r="AF776" i="1" s="1"/>
  <c r="B776" i="1"/>
  <c r="AL775" i="1"/>
  <c r="AK775" i="1"/>
  <c r="AI775" i="1"/>
  <c r="AG775" i="1"/>
  <c r="AE775" i="1"/>
  <c r="AB775" i="1"/>
  <c r="P775" i="1"/>
  <c r="I775" i="1"/>
  <c r="H775" i="1"/>
  <c r="AH775" i="1" s="1"/>
  <c r="G775" i="1"/>
  <c r="AF775" i="1" s="1"/>
  <c r="C775" i="1"/>
  <c r="B775" i="1"/>
  <c r="A775" i="1" s="1"/>
  <c r="AL774" i="1"/>
  <c r="AK774" i="1"/>
  <c r="AI774" i="1"/>
  <c r="AG774" i="1"/>
  <c r="AE774" i="1"/>
  <c r="AB774" i="1"/>
  <c r="AA774" i="1" s="1"/>
  <c r="P774" i="1"/>
  <c r="I774" i="1"/>
  <c r="H774" i="1"/>
  <c r="AH774" i="1" s="1"/>
  <c r="G774" i="1"/>
  <c r="AF774" i="1" s="1"/>
  <c r="B774" i="1"/>
  <c r="AL773" i="1"/>
  <c r="AK773" i="1"/>
  <c r="AI773" i="1"/>
  <c r="AG773" i="1"/>
  <c r="AE773" i="1"/>
  <c r="AB773" i="1"/>
  <c r="P773" i="1"/>
  <c r="I773" i="1"/>
  <c r="H773" i="1"/>
  <c r="AH773" i="1" s="1"/>
  <c r="G773" i="1"/>
  <c r="AF773" i="1" s="1"/>
  <c r="C773" i="1"/>
  <c r="B773" i="1"/>
  <c r="A773" i="1"/>
  <c r="AL772" i="1"/>
  <c r="AK772" i="1"/>
  <c r="AI772" i="1"/>
  <c r="AG772" i="1"/>
  <c r="AE772" i="1"/>
  <c r="AB772" i="1"/>
  <c r="Z772" i="1" s="1"/>
  <c r="P772" i="1"/>
  <c r="I772" i="1"/>
  <c r="H772" i="1"/>
  <c r="AH772" i="1" s="1"/>
  <c r="G772" i="1"/>
  <c r="AF772" i="1" s="1"/>
  <c r="B772" i="1"/>
  <c r="AL771" i="1"/>
  <c r="AK771" i="1"/>
  <c r="AI771" i="1"/>
  <c r="AG771" i="1"/>
  <c r="AE771" i="1"/>
  <c r="AB771" i="1"/>
  <c r="W771" i="1" s="1"/>
  <c r="P771" i="1"/>
  <c r="I771" i="1"/>
  <c r="H771" i="1"/>
  <c r="AH771" i="1" s="1"/>
  <c r="G771" i="1"/>
  <c r="AF771" i="1" s="1"/>
  <c r="C771" i="1"/>
  <c r="B771" i="1"/>
  <c r="A771" i="1"/>
  <c r="AL770" i="1"/>
  <c r="AK770" i="1"/>
  <c r="AI770" i="1"/>
  <c r="AG770" i="1"/>
  <c r="AE770" i="1"/>
  <c r="AB770" i="1"/>
  <c r="Z770" i="1" s="1"/>
  <c r="P770" i="1"/>
  <c r="I770" i="1"/>
  <c r="H770" i="1"/>
  <c r="AH770" i="1" s="1"/>
  <c r="G770" i="1"/>
  <c r="AF770" i="1" s="1"/>
  <c r="B770" i="1"/>
  <c r="C770" i="1" s="1"/>
  <c r="A770" i="1"/>
  <c r="AL769" i="1"/>
  <c r="AK769" i="1"/>
  <c r="AI769" i="1"/>
  <c r="AG769" i="1"/>
  <c r="AE769" i="1"/>
  <c r="AB769" i="1"/>
  <c r="Z769" i="1" s="1"/>
  <c r="P769" i="1"/>
  <c r="I769" i="1"/>
  <c r="H769" i="1"/>
  <c r="AH769" i="1" s="1"/>
  <c r="G769" i="1"/>
  <c r="AF769" i="1" s="1"/>
  <c r="B769" i="1"/>
  <c r="AL768" i="1"/>
  <c r="AK768" i="1"/>
  <c r="AI768" i="1"/>
  <c r="AG768" i="1"/>
  <c r="AE768" i="1"/>
  <c r="AB768" i="1"/>
  <c r="V768" i="1" s="1"/>
  <c r="P768" i="1"/>
  <c r="I768" i="1"/>
  <c r="H768" i="1"/>
  <c r="AH768" i="1" s="1"/>
  <c r="G768" i="1"/>
  <c r="AF768" i="1" s="1"/>
  <c r="C768" i="1"/>
  <c r="B768" i="1"/>
  <c r="A768" i="1"/>
  <c r="AL767" i="1"/>
  <c r="AK767" i="1"/>
  <c r="AI767" i="1"/>
  <c r="AG767" i="1"/>
  <c r="AE767" i="1"/>
  <c r="AB767" i="1"/>
  <c r="V767" i="1" s="1"/>
  <c r="P767" i="1"/>
  <c r="I767" i="1"/>
  <c r="H767" i="1"/>
  <c r="AH767" i="1" s="1"/>
  <c r="G767" i="1"/>
  <c r="AF767" i="1" s="1"/>
  <c r="C767" i="1"/>
  <c r="B767" i="1"/>
  <c r="A767" i="1"/>
  <c r="AL766" i="1"/>
  <c r="AK766" i="1"/>
  <c r="AI766" i="1"/>
  <c r="AG766" i="1"/>
  <c r="AE766" i="1"/>
  <c r="AB766" i="1"/>
  <c r="Z766" i="1" s="1"/>
  <c r="P766" i="1"/>
  <c r="I766" i="1"/>
  <c r="H766" i="1"/>
  <c r="AH766" i="1" s="1"/>
  <c r="G766" i="1"/>
  <c r="AF766" i="1" s="1"/>
  <c r="B766" i="1"/>
  <c r="C766" i="1" s="1"/>
  <c r="A766" i="1"/>
  <c r="AL765" i="1"/>
  <c r="AK765" i="1"/>
  <c r="AI765" i="1"/>
  <c r="AG765" i="1"/>
  <c r="AE765" i="1"/>
  <c r="AB765" i="1"/>
  <c r="Z765" i="1" s="1"/>
  <c r="P765" i="1"/>
  <c r="I765" i="1"/>
  <c r="H765" i="1"/>
  <c r="AH765" i="1" s="1"/>
  <c r="G765" i="1"/>
  <c r="AF765" i="1" s="1"/>
  <c r="B765" i="1"/>
  <c r="AL764" i="1"/>
  <c r="AK764" i="1"/>
  <c r="AI764" i="1"/>
  <c r="AG764" i="1"/>
  <c r="AE764" i="1"/>
  <c r="AB764" i="1"/>
  <c r="Z764" i="1" s="1"/>
  <c r="P764" i="1"/>
  <c r="I764" i="1"/>
  <c r="H764" i="1"/>
  <c r="AH764" i="1" s="1"/>
  <c r="G764" i="1"/>
  <c r="AF764" i="1" s="1"/>
  <c r="C764" i="1"/>
  <c r="B764" i="1"/>
  <c r="A764" i="1"/>
  <c r="AL763" i="1"/>
  <c r="AK763" i="1"/>
  <c r="AI763" i="1"/>
  <c r="AG763" i="1"/>
  <c r="AE763" i="1"/>
  <c r="AB763" i="1"/>
  <c r="P763" i="1"/>
  <c r="I763" i="1"/>
  <c r="H763" i="1"/>
  <c r="AH763" i="1" s="1"/>
  <c r="G763" i="1"/>
  <c r="AF763" i="1" s="1"/>
  <c r="C763" i="1"/>
  <c r="B763" i="1"/>
  <c r="A763" i="1"/>
  <c r="AL762" i="1"/>
  <c r="AK762" i="1"/>
  <c r="AI762" i="1"/>
  <c r="AG762" i="1"/>
  <c r="AE762" i="1"/>
  <c r="AB762" i="1"/>
  <c r="Z762" i="1" s="1"/>
  <c r="P762" i="1"/>
  <c r="I762" i="1"/>
  <c r="H762" i="1"/>
  <c r="AH762" i="1" s="1"/>
  <c r="G762" i="1"/>
  <c r="AF762" i="1" s="1"/>
  <c r="B762" i="1"/>
  <c r="C762" i="1" s="1"/>
  <c r="A762" i="1"/>
  <c r="AL761" i="1"/>
  <c r="AK761" i="1"/>
  <c r="AI761" i="1"/>
  <c r="AG761" i="1"/>
  <c r="AE761" i="1"/>
  <c r="AB761" i="1"/>
  <c r="Z761" i="1" s="1"/>
  <c r="P761" i="1"/>
  <c r="I761" i="1"/>
  <c r="H761" i="1"/>
  <c r="AH761" i="1" s="1"/>
  <c r="G761" i="1"/>
  <c r="AF761" i="1" s="1"/>
  <c r="B761" i="1"/>
  <c r="AL760" i="1"/>
  <c r="AK760" i="1"/>
  <c r="AI760" i="1"/>
  <c r="AG760" i="1"/>
  <c r="AE760" i="1"/>
  <c r="AB760" i="1"/>
  <c r="AA760" i="1" s="1"/>
  <c r="P760" i="1"/>
  <c r="I760" i="1"/>
  <c r="H760" i="1"/>
  <c r="AH760" i="1" s="1"/>
  <c r="G760" i="1"/>
  <c r="AF760" i="1" s="1"/>
  <c r="C760" i="1"/>
  <c r="B760" i="1"/>
  <c r="A760" i="1"/>
  <c r="AL759" i="1"/>
  <c r="AK759" i="1"/>
  <c r="AI759" i="1"/>
  <c r="AG759" i="1"/>
  <c r="AE759" i="1"/>
  <c r="AB759" i="1"/>
  <c r="W759" i="1" s="1"/>
  <c r="P759" i="1"/>
  <c r="I759" i="1"/>
  <c r="H759" i="1"/>
  <c r="AH759" i="1" s="1"/>
  <c r="G759" i="1"/>
  <c r="AF759" i="1" s="1"/>
  <c r="C759" i="1"/>
  <c r="B759" i="1"/>
  <c r="A759" i="1"/>
  <c r="AL758" i="1"/>
  <c r="AK758" i="1"/>
  <c r="AI758" i="1"/>
  <c r="AG758" i="1"/>
  <c r="AE758" i="1"/>
  <c r="AB758" i="1"/>
  <c r="J758" i="1" s="1"/>
  <c r="P758" i="1"/>
  <c r="I758" i="1"/>
  <c r="H758" i="1"/>
  <c r="AH758" i="1" s="1"/>
  <c r="G758" i="1"/>
  <c r="AF758" i="1" s="1"/>
  <c r="B758" i="1"/>
  <c r="C758" i="1" s="1"/>
  <c r="A758" i="1"/>
  <c r="AL757" i="1"/>
  <c r="AK757" i="1"/>
  <c r="AI757" i="1"/>
  <c r="AG757" i="1"/>
  <c r="AE757" i="1"/>
  <c r="AB757" i="1"/>
  <c r="P757" i="1"/>
  <c r="I757" i="1"/>
  <c r="H757" i="1"/>
  <c r="AH757" i="1" s="1"/>
  <c r="G757" i="1"/>
  <c r="AF757" i="1" s="1"/>
  <c r="C757" i="1"/>
  <c r="B757" i="1"/>
  <c r="A757" i="1"/>
  <c r="AL756" i="1"/>
  <c r="AK756" i="1"/>
  <c r="AI756" i="1"/>
  <c r="AG756" i="1"/>
  <c r="AE756" i="1"/>
  <c r="AB756" i="1"/>
  <c r="Y756" i="1" s="1"/>
  <c r="P756" i="1"/>
  <c r="I756" i="1"/>
  <c r="H756" i="1"/>
  <c r="AH756" i="1" s="1"/>
  <c r="G756" i="1"/>
  <c r="AF756" i="1" s="1"/>
  <c r="C756" i="1"/>
  <c r="B756" i="1"/>
  <c r="A756" i="1" s="1"/>
  <c r="AL755" i="1"/>
  <c r="AK755" i="1"/>
  <c r="AI755" i="1"/>
  <c r="AG755" i="1"/>
  <c r="AE755" i="1"/>
  <c r="AB755" i="1"/>
  <c r="X755" i="1" s="1"/>
  <c r="P755" i="1"/>
  <c r="I755" i="1"/>
  <c r="H755" i="1"/>
  <c r="AH755" i="1" s="1"/>
  <c r="G755" i="1"/>
  <c r="AF755" i="1" s="1"/>
  <c r="B755" i="1"/>
  <c r="AL754" i="1"/>
  <c r="AK754" i="1"/>
  <c r="AI754" i="1"/>
  <c r="AG754" i="1"/>
  <c r="AE754" i="1"/>
  <c r="AB754" i="1"/>
  <c r="AA754" i="1" s="1"/>
  <c r="P754" i="1"/>
  <c r="I754" i="1"/>
  <c r="H754" i="1"/>
  <c r="AH754" i="1" s="1"/>
  <c r="G754" i="1"/>
  <c r="AF754" i="1" s="1"/>
  <c r="B754" i="1"/>
  <c r="AL753" i="1"/>
  <c r="AK753" i="1"/>
  <c r="AI753" i="1"/>
  <c r="AG753" i="1"/>
  <c r="AE753" i="1"/>
  <c r="AB753" i="1"/>
  <c r="AA753" i="1" s="1"/>
  <c r="P753" i="1"/>
  <c r="I753" i="1"/>
  <c r="H753" i="1"/>
  <c r="AH753" i="1" s="1"/>
  <c r="G753" i="1"/>
  <c r="AF753" i="1" s="1"/>
  <c r="C753" i="1"/>
  <c r="B753" i="1"/>
  <c r="A753" i="1" s="1"/>
  <c r="AL752" i="1"/>
  <c r="AK752" i="1"/>
  <c r="AI752" i="1"/>
  <c r="AG752" i="1"/>
  <c r="AE752" i="1"/>
  <c r="AB752" i="1"/>
  <c r="P752" i="1"/>
  <c r="I752" i="1"/>
  <c r="H752" i="1"/>
  <c r="AH752" i="1" s="1"/>
  <c r="G752" i="1"/>
  <c r="AF752" i="1" s="1"/>
  <c r="C752" i="1"/>
  <c r="B752" i="1"/>
  <c r="A752" i="1"/>
  <c r="AL751" i="1"/>
  <c r="AK751" i="1"/>
  <c r="AI751" i="1"/>
  <c r="AG751" i="1"/>
  <c r="AE751" i="1"/>
  <c r="AB751" i="1"/>
  <c r="W751" i="1" s="1"/>
  <c r="P751" i="1"/>
  <c r="I751" i="1"/>
  <c r="H751" i="1"/>
  <c r="AH751" i="1" s="1"/>
  <c r="G751" i="1"/>
  <c r="AF751" i="1" s="1"/>
  <c r="C751" i="1"/>
  <c r="B751" i="1"/>
  <c r="A751" i="1"/>
  <c r="AL750" i="1"/>
  <c r="AK750" i="1"/>
  <c r="AI750" i="1"/>
  <c r="AG750" i="1"/>
  <c r="AE750" i="1"/>
  <c r="AB750" i="1"/>
  <c r="AA750" i="1" s="1"/>
  <c r="P750" i="1"/>
  <c r="I750" i="1"/>
  <c r="H750" i="1"/>
  <c r="AH750" i="1" s="1"/>
  <c r="G750" i="1"/>
  <c r="AF750" i="1" s="1"/>
  <c r="B750" i="1"/>
  <c r="C750" i="1" s="1"/>
  <c r="A750" i="1"/>
  <c r="AL749" i="1"/>
  <c r="AK749" i="1"/>
  <c r="AI749" i="1"/>
  <c r="AG749" i="1"/>
  <c r="AE749" i="1"/>
  <c r="AB749" i="1"/>
  <c r="Z749" i="1" s="1"/>
  <c r="P749" i="1"/>
  <c r="I749" i="1"/>
  <c r="H749" i="1"/>
  <c r="AH749" i="1" s="1"/>
  <c r="G749" i="1"/>
  <c r="AF749" i="1" s="1"/>
  <c r="C749" i="1"/>
  <c r="B749" i="1"/>
  <c r="A749" i="1" s="1"/>
  <c r="AL748" i="1"/>
  <c r="AK748" i="1"/>
  <c r="AI748" i="1"/>
  <c r="AG748" i="1"/>
  <c r="AE748" i="1"/>
  <c r="AB748" i="1"/>
  <c r="W748" i="1" s="1"/>
  <c r="P748" i="1"/>
  <c r="I748" i="1"/>
  <c r="H748" i="1"/>
  <c r="AH748" i="1" s="1"/>
  <c r="G748" i="1"/>
  <c r="AF748" i="1" s="1"/>
  <c r="B748" i="1"/>
  <c r="C748" i="1" s="1"/>
  <c r="AL747" i="1"/>
  <c r="AK747" i="1"/>
  <c r="AI747" i="1"/>
  <c r="AG747" i="1"/>
  <c r="AE747" i="1"/>
  <c r="AB747" i="1"/>
  <c r="X747" i="1" s="1"/>
  <c r="P747" i="1"/>
  <c r="I747" i="1"/>
  <c r="H747" i="1"/>
  <c r="AH747" i="1" s="1"/>
  <c r="G747" i="1"/>
  <c r="AF747" i="1" s="1"/>
  <c r="B747" i="1"/>
  <c r="AL746" i="1"/>
  <c r="AK746" i="1"/>
  <c r="AI746" i="1"/>
  <c r="AG746" i="1"/>
  <c r="AE746" i="1"/>
  <c r="AB746" i="1"/>
  <c r="P746" i="1"/>
  <c r="I746" i="1"/>
  <c r="H746" i="1"/>
  <c r="AH746" i="1" s="1"/>
  <c r="G746" i="1"/>
  <c r="AF746" i="1" s="1"/>
  <c r="B746" i="1"/>
  <c r="C746" i="1" s="1"/>
  <c r="A746" i="1"/>
  <c r="AL745" i="1"/>
  <c r="AK745" i="1"/>
  <c r="AI745" i="1"/>
  <c r="AG745" i="1"/>
  <c r="AE745" i="1"/>
  <c r="AB745" i="1"/>
  <c r="Z745" i="1" s="1"/>
  <c r="P745" i="1"/>
  <c r="I745" i="1"/>
  <c r="H745" i="1"/>
  <c r="AH745" i="1" s="1"/>
  <c r="G745" i="1"/>
  <c r="AF745" i="1" s="1"/>
  <c r="B745" i="1"/>
  <c r="AL744" i="1"/>
  <c r="AK744" i="1"/>
  <c r="AI744" i="1"/>
  <c r="AG744" i="1"/>
  <c r="AE744" i="1"/>
  <c r="AB744" i="1"/>
  <c r="AA744" i="1" s="1"/>
  <c r="P744" i="1"/>
  <c r="I744" i="1"/>
  <c r="H744" i="1"/>
  <c r="AH744" i="1" s="1"/>
  <c r="G744" i="1"/>
  <c r="AF744" i="1" s="1"/>
  <c r="B744" i="1"/>
  <c r="C744" i="1" s="1"/>
  <c r="A744" i="1"/>
  <c r="AL743" i="1"/>
  <c r="AK743" i="1"/>
  <c r="AI743" i="1"/>
  <c r="AG743" i="1"/>
  <c r="AE743" i="1"/>
  <c r="AB743" i="1"/>
  <c r="P743" i="1"/>
  <c r="I743" i="1"/>
  <c r="H743" i="1"/>
  <c r="AH743" i="1" s="1"/>
  <c r="G743" i="1"/>
  <c r="AF743" i="1" s="1"/>
  <c r="B743" i="1"/>
  <c r="AL742" i="1"/>
  <c r="AK742" i="1"/>
  <c r="AI742" i="1"/>
  <c r="AG742" i="1"/>
  <c r="AE742" i="1"/>
  <c r="AB742" i="1"/>
  <c r="AA742" i="1" s="1"/>
  <c r="P742" i="1"/>
  <c r="I742" i="1"/>
  <c r="H742" i="1"/>
  <c r="AH742" i="1" s="1"/>
  <c r="G742" i="1"/>
  <c r="AF742" i="1" s="1"/>
  <c r="C742" i="1"/>
  <c r="B742" i="1"/>
  <c r="A742" i="1"/>
  <c r="AL741" i="1"/>
  <c r="AK741" i="1"/>
  <c r="AI741" i="1"/>
  <c r="AG741" i="1"/>
  <c r="AE741" i="1"/>
  <c r="AB741" i="1"/>
  <c r="W741" i="1" s="1"/>
  <c r="P741" i="1"/>
  <c r="I741" i="1"/>
  <c r="H741" i="1"/>
  <c r="AH741" i="1" s="1"/>
  <c r="G741" i="1"/>
  <c r="AF741" i="1" s="1"/>
  <c r="B741" i="1"/>
  <c r="AL740" i="1"/>
  <c r="AK740" i="1"/>
  <c r="AI740" i="1"/>
  <c r="AG740" i="1"/>
  <c r="AE740" i="1"/>
  <c r="AB740" i="1"/>
  <c r="P740" i="1"/>
  <c r="I740" i="1"/>
  <c r="H740" i="1"/>
  <c r="AH740" i="1" s="1"/>
  <c r="G740" i="1"/>
  <c r="AF740" i="1" s="1"/>
  <c r="C740" i="1"/>
  <c r="B740" i="1"/>
  <c r="A740" i="1"/>
  <c r="AL739" i="1"/>
  <c r="AK739" i="1"/>
  <c r="AI739" i="1"/>
  <c r="AG739" i="1"/>
  <c r="AE739" i="1"/>
  <c r="AB739" i="1"/>
  <c r="X739" i="1" s="1"/>
  <c r="P739" i="1"/>
  <c r="I739" i="1"/>
  <c r="H739" i="1"/>
  <c r="AH739" i="1" s="1"/>
  <c r="G739" i="1"/>
  <c r="AF739" i="1" s="1"/>
  <c r="B739" i="1"/>
  <c r="C739" i="1" s="1"/>
  <c r="AL738" i="1"/>
  <c r="AK738" i="1"/>
  <c r="AI738" i="1"/>
  <c r="AG738" i="1"/>
  <c r="AE738" i="1"/>
  <c r="AB738" i="1"/>
  <c r="AA738" i="1" s="1"/>
  <c r="P738" i="1"/>
  <c r="I738" i="1"/>
  <c r="H738" i="1"/>
  <c r="AH738" i="1" s="1"/>
  <c r="G738" i="1"/>
  <c r="AF738" i="1" s="1"/>
  <c r="B738" i="1"/>
  <c r="AL737" i="1"/>
  <c r="AK737" i="1"/>
  <c r="AI737" i="1"/>
  <c r="AG737" i="1"/>
  <c r="AE737" i="1"/>
  <c r="AB737" i="1"/>
  <c r="W737" i="1" s="1"/>
  <c r="P737" i="1"/>
  <c r="I737" i="1"/>
  <c r="H737" i="1"/>
  <c r="AH737" i="1" s="1"/>
  <c r="G737" i="1"/>
  <c r="AF737" i="1" s="1"/>
  <c r="B737" i="1"/>
  <c r="AL736" i="1"/>
  <c r="AK736" i="1"/>
  <c r="AI736" i="1"/>
  <c r="AG736" i="1"/>
  <c r="AE736" i="1"/>
  <c r="AB736" i="1"/>
  <c r="AA736" i="1" s="1"/>
  <c r="P736" i="1"/>
  <c r="I736" i="1"/>
  <c r="H736" i="1"/>
  <c r="AH736" i="1" s="1"/>
  <c r="G736" i="1"/>
  <c r="AF736" i="1" s="1"/>
  <c r="C736" i="1"/>
  <c r="B736" i="1"/>
  <c r="A736" i="1" s="1"/>
  <c r="AL735" i="1"/>
  <c r="AK735" i="1"/>
  <c r="AI735" i="1"/>
  <c r="AG735" i="1"/>
  <c r="AE735" i="1"/>
  <c r="AB735" i="1"/>
  <c r="P735" i="1"/>
  <c r="I735" i="1"/>
  <c r="H735" i="1"/>
  <c r="AH735" i="1" s="1"/>
  <c r="G735" i="1"/>
  <c r="AF735" i="1" s="1"/>
  <c r="B735" i="1"/>
  <c r="C735" i="1" s="1"/>
  <c r="AL734" i="1"/>
  <c r="AK734" i="1"/>
  <c r="AI734" i="1"/>
  <c r="AG734" i="1"/>
  <c r="AE734" i="1"/>
  <c r="AB734" i="1"/>
  <c r="Y734" i="1" s="1"/>
  <c r="P734" i="1"/>
  <c r="I734" i="1"/>
  <c r="H734" i="1"/>
  <c r="AH734" i="1" s="1"/>
  <c r="G734" i="1"/>
  <c r="AF734" i="1" s="1"/>
  <c r="B734" i="1"/>
  <c r="C734" i="1" s="1"/>
  <c r="AL733" i="1"/>
  <c r="AK733" i="1"/>
  <c r="AI733" i="1"/>
  <c r="AG733" i="1"/>
  <c r="AE733" i="1"/>
  <c r="AB733" i="1"/>
  <c r="W733" i="1" s="1"/>
  <c r="P733" i="1"/>
  <c r="I733" i="1"/>
  <c r="H733" i="1"/>
  <c r="AH733" i="1" s="1"/>
  <c r="G733" i="1"/>
  <c r="AF733" i="1" s="1"/>
  <c r="B733" i="1"/>
  <c r="C733" i="1" s="1"/>
  <c r="A733" i="1"/>
  <c r="AL732" i="1"/>
  <c r="AK732" i="1"/>
  <c r="AI732" i="1"/>
  <c r="AG732" i="1"/>
  <c r="AE732" i="1"/>
  <c r="AB732" i="1"/>
  <c r="AA732" i="1" s="1"/>
  <c r="P732" i="1"/>
  <c r="I732" i="1"/>
  <c r="H732" i="1"/>
  <c r="AH732" i="1" s="1"/>
  <c r="G732" i="1"/>
  <c r="AF732" i="1" s="1"/>
  <c r="B732" i="1"/>
  <c r="C732" i="1" s="1"/>
  <c r="AL731" i="1"/>
  <c r="AK731" i="1"/>
  <c r="AI731" i="1"/>
  <c r="AG731" i="1"/>
  <c r="AE731" i="1"/>
  <c r="AB731" i="1"/>
  <c r="AA731" i="1" s="1"/>
  <c r="P731" i="1"/>
  <c r="I731" i="1"/>
  <c r="H731" i="1"/>
  <c r="AH731" i="1" s="1"/>
  <c r="G731" i="1"/>
  <c r="AF731" i="1" s="1"/>
  <c r="B731" i="1"/>
  <c r="C731" i="1" s="1"/>
  <c r="AL730" i="1"/>
  <c r="AK730" i="1"/>
  <c r="AI730" i="1"/>
  <c r="AG730" i="1"/>
  <c r="AE730" i="1"/>
  <c r="AB730" i="1"/>
  <c r="Y730" i="1" s="1"/>
  <c r="P730" i="1"/>
  <c r="I730" i="1"/>
  <c r="H730" i="1"/>
  <c r="AH730" i="1" s="1"/>
  <c r="G730" i="1"/>
  <c r="AF730" i="1" s="1"/>
  <c r="B730" i="1"/>
  <c r="A730" i="1" s="1"/>
  <c r="AL729" i="1"/>
  <c r="AK729" i="1"/>
  <c r="AI729" i="1"/>
  <c r="AG729" i="1"/>
  <c r="AE729" i="1"/>
  <c r="AB729" i="1"/>
  <c r="W729" i="1" s="1"/>
  <c r="P729" i="1"/>
  <c r="I729" i="1"/>
  <c r="H729" i="1"/>
  <c r="AH729" i="1" s="1"/>
  <c r="G729" i="1"/>
  <c r="AF729" i="1" s="1"/>
  <c r="B729" i="1"/>
  <c r="C729" i="1" s="1"/>
  <c r="AL728" i="1"/>
  <c r="AK728" i="1"/>
  <c r="AI728" i="1"/>
  <c r="AG728" i="1"/>
  <c r="AE728" i="1"/>
  <c r="AB728" i="1"/>
  <c r="P728" i="1"/>
  <c r="I728" i="1"/>
  <c r="H728" i="1"/>
  <c r="AH728" i="1" s="1"/>
  <c r="G728" i="1"/>
  <c r="AF728" i="1" s="1"/>
  <c r="B728" i="1"/>
  <c r="AL727" i="1"/>
  <c r="AK727" i="1"/>
  <c r="AI727" i="1"/>
  <c r="AG727" i="1"/>
  <c r="AE727" i="1"/>
  <c r="AB727" i="1"/>
  <c r="AA727" i="1" s="1"/>
  <c r="P727" i="1"/>
  <c r="I727" i="1"/>
  <c r="H727" i="1"/>
  <c r="AH727" i="1" s="1"/>
  <c r="G727" i="1"/>
  <c r="AF727" i="1" s="1"/>
  <c r="B727" i="1"/>
  <c r="A727" i="1" s="1"/>
  <c r="AL726" i="1"/>
  <c r="AK726" i="1"/>
  <c r="AI726" i="1"/>
  <c r="AG726" i="1"/>
  <c r="AE726" i="1"/>
  <c r="AB726" i="1"/>
  <c r="Y726" i="1" s="1"/>
  <c r="P726" i="1"/>
  <c r="I726" i="1"/>
  <c r="H726" i="1"/>
  <c r="AH726" i="1" s="1"/>
  <c r="G726" i="1"/>
  <c r="AF726" i="1" s="1"/>
  <c r="B726" i="1"/>
  <c r="C726" i="1" s="1"/>
  <c r="A726" i="1"/>
  <c r="AL725" i="1"/>
  <c r="AK725" i="1"/>
  <c r="AI725" i="1"/>
  <c r="AG725" i="1"/>
  <c r="AE725" i="1"/>
  <c r="AB725" i="1"/>
  <c r="W725" i="1" s="1"/>
  <c r="P725" i="1"/>
  <c r="I725" i="1"/>
  <c r="H725" i="1"/>
  <c r="AH725" i="1" s="1"/>
  <c r="G725" i="1"/>
  <c r="AF725" i="1" s="1"/>
  <c r="C725" i="1"/>
  <c r="B725" i="1"/>
  <c r="A725" i="1"/>
  <c r="AL724" i="1"/>
  <c r="AK724" i="1"/>
  <c r="AI724" i="1"/>
  <c r="AG724" i="1"/>
  <c r="AE724" i="1"/>
  <c r="AB724" i="1"/>
  <c r="P724" i="1"/>
  <c r="I724" i="1"/>
  <c r="H724" i="1"/>
  <c r="AH724" i="1" s="1"/>
  <c r="G724" i="1"/>
  <c r="AF724" i="1" s="1"/>
  <c r="B724" i="1"/>
  <c r="AL723" i="1"/>
  <c r="AK723" i="1"/>
  <c r="AI723" i="1"/>
  <c r="AG723" i="1"/>
  <c r="AE723" i="1"/>
  <c r="AB723" i="1"/>
  <c r="AA723" i="1" s="1"/>
  <c r="P723" i="1"/>
  <c r="I723" i="1"/>
  <c r="H723" i="1"/>
  <c r="AH723" i="1" s="1"/>
  <c r="G723" i="1"/>
  <c r="AF723" i="1" s="1"/>
  <c r="C723" i="1"/>
  <c r="B723" i="1"/>
  <c r="A723" i="1" s="1"/>
  <c r="AL722" i="1"/>
  <c r="AK722" i="1"/>
  <c r="AI722" i="1"/>
  <c r="AG722" i="1"/>
  <c r="AE722" i="1"/>
  <c r="AB722" i="1"/>
  <c r="Y722" i="1" s="1"/>
  <c r="P722" i="1"/>
  <c r="I722" i="1"/>
  <c r="H722" i="1"/>
  <c r="AH722" i="1" s="1"/>
  <c r="G722" i="1"/>
  <c r="AF722" i="1" s="1"/>
  <c r="C722" i="1"/>
  <c r="B722" i="1"/>
  <c r="A722" i="1"/>
  <c r="AL721" i="1"/>
  <c r="AK721" i="1"/>
  <c r="AI721" i="1"/>
  <c r="AG721" i="1"/>
  <c r="AE721" i="1"/>
  <c r="AB721" i="1"/>
  <c r="W721" i="1" s="1"/>
  <c r="P721" i="1"/>
  <c r="I721" i="1"/>
  <c r="H721" i="1"/>
  <c r="AH721" i="1" s="1"/>
  <c r="G721" i="1"/>
  <c r="AF721" i="1" s="1"/>
  <c r="B721" i="1"/>
  <c r="C721" i="1" s="1"/>
  <c r="A721" i="1"/>
  <c r="AL720" i="1"/>
  <c r="AK720" i="1"/>
  <c r="AI720" i="1"/>
  <c r="AG720" i="1"/>
  <c r="AE720" i="1"/>
  <c r="AB720" i="1"/>
  <c r="P720" i="1"/>
  <c r="I720" i="1"/>
  <c r="H720" i="1"/>
  <c r="AH720" i="1" s="1"/>
  <c r="G720" i="1"/>
  <c r="AF720" i="1" s="1"/>
  <c r="B720" i="1"/>
  <c r="AL719" i="1"/>
  <c r="AK719" i="1"/>
  <c r="AI719" i="1"/>
  <c r="AG719" i="1"/>
  <c r="AE719" i="1"/>
  <c r="AB719" i="1"/>
  <c r="AA719" i="1" s="1"/>
  <c r="P719" i="1"/>
  <c r="I719" i="1"/>
  <c r="H719" i="1"/>
  <c r="AH719" i="1" s="1"/>
  <c r="G719" i="1"/>
  <c r="AF719" i="1" s="1"/>
  <c r="C719" i="1"/>
  <c r="B719" i="1"/>
  <c r="A719" i="1" s="1"/>
  <c r="AL718" i="1"/>
  <c r="AK718" i="1"/>
  <c r="AI718" i="1"/>
  <c r="AG718" i="1"/>
  <c r="AE718" i="1"/>
  <c r="AB718" i="1"/>
  <c r="P718" i="1"/>
  <c r="I718" i="1"/>
  <c r="H718" i="1"/>
  <c r="AH718" i="1" s="1"/>
  <c r="G718" i="1"/>
  <c r="AF718" i="1" s="1"/>
  <c r="C718" i="1"/>
  <c r="B718" i="1"/>
  <c r="A718" i="1"/>
  <c r="AL717" i="1"/>
  <c r="AK717" i="1"/>
  <c r="AI717" i="1"/>
  <c r="AG717" i="1"/>
  <c r="AE717" i="1"/>
  <c r="AB717" i="1"/>
  <c r="W717" i="1" s="1"/>
  <c r="P717" i="1"/>
  <c r="I717" i="1"/>
  <c r="H717" i="1"/>
  <c r="AH717" i="1" s="1"/>
  <c r="G717" i="1"/>
  <c r="AF717" i="1" s="1"/>
  <c r="B717" i="1"/>
  <c r="A717" i="1" s="1"/>
  <c r="AL716" i="1"/>
  <c r="AK716" i="1"/>
  <c r="AI716" i="1"/>
  <c r="AG716" i="1"/>
  <c r="AE716" i="1"/>
  <c r="AB716" i="1"/>
  <c r="P716" i="1"/>
  <c r="I716" i="1"/>
  <c r="H716" i="1"/>
  <c r="AH716" i="1" s="1"/>
  <c r="G716" i="1"/>
  <c r="AF716" i="1" s="1"/>
  <c r="C716" i="1"/>
  <c r="B716" i="1"/>
  <c r="A716" i="1"/>
  <c r="AL715" i="1"/>
  <c r="AK715" i="1"/>
  <c r="AI715" i="1"/>
  <c r="AG715" i="1"/>
  <c r="AE715" i="1"/>
  <c r="AB715" i="1"/>
  <c r="AA715" i="1" s="1"/>
  <c r="P715" i="1"/>
  <c r="I715" i="1"/>
  <c r="H715" i="1"/>
  <c r="AH715" i="1" s="1"/>
  <c r="G715" i="1"/>
  <c r="AF715" i="1" s="1"/>
  <c r="C715" i="1"/>
  <c r="B715" i="1"/>
  <c r="A715" i="1"/>
  <c r="AL714" i="1"/>
  <c r="AK714" i="1"/>
  <c r="AI714" i="1"/>
  <c r="AG714" i="1"/>
  <c r="AE714" i="1"/>
  <c r="AB714" i="1"/>
  <c r="Y714" i="1" s="1"/>
  <c r="P714" i="1"/>
  <c r="I714" i="1"/>
  <c r="H714" i="1"/>
  <c r="AH714" i="1" s="1"/>
  <c r="G714" i="1"/>
  <c r="AF714" i="1" s="1"/>
  <c r="B714" i="1"/>
  <c r="A714" i="1" s="1"/>
  <c r="AL713" i="1"/>
  <c r="AK713" i="1"/>
  <c r="AI713" i="1"/>
  <c r="AG713" i="1"/>
  <c r="AE713" i="1"/>
  <c r="AB713" i="1"/>
  <c r="W713" i="1" s="1"/>
  <c r="P713" i="1"/>
  <c r="I713" i="1"/>
  <c r="H713" i="1"/>
  <c r="AH713" i="1" s="1"/>
  <c r="G713" i="1"/>
  <c r="AF713" i="1" s="1"/>
  <c r="C713" i="1"/>
  <c r="B713" i="1"/>
  <c r="A713" i="1"/>
  <c r="AL712" i="1"/>
  <c r="AK712" i="1"/>
  <c r="AI712" i="1"/>
  <c r="AG712" i="1"/>
  <c r="AE712" i="1"/>
  <c r="AB712" i="1"/>
  <c r="W712" i="1" s="1"/>
  <c r="P712" i="1"/>
  <c r="I712" i="1"/>
  <c r="H712" i="1"/>
  <c r="AH712" i="1" s="1"/>
  <c r="G712" i="1"/>
  <c r="AF712" i="1" s="1"/>
  <c r="B712" i="1"/>
  <c r="C712" i="1" s="1"/>
  <c r="A712" i="1"/>
  <c r="AL711" i="1"/>
  <c r="AK711" i="1"/>
  <c r="AI711" i="1"/>
  <c r="AG711" i="1"/>
  <c r="AE711" i="1"/>
  <c r="AB711" i="1"/>
  <c r="AA711" i="1" s="1"/>
  <c r="P711" i="1"/>
  <c r="I711" i="1"/>
  <c r="H711" i="1"/>
  <c r="AH711" i="1" s="1"/>
  <c r="G711" i="1"/>
  <c r="AF711" i="1" s="1"/>
  <c r="B711" i="1"/>
  <c r="AL710" i="1"/>
  <c r="AK710" i="1"/>
  <c r="AI710" i="1"/>
  <c r="AG710" i="1"/>
  <c r="AE710" i="1"/>
  <c r="AB710" i="1"/>
  <c r="Y710" i="1" s="1"/>
  <c r="P710" i="1"/>
  <c r="I710" i="1"/>
  <c r="H710" i="1"/>
  <c r="AH710" i="1" s="1"/>
  <c r="G710" i="1"/>
  <c r="AF710" i="1" s="1"/>
  <c r="B710" i="1"/>
  <c r="AL709" i="1"/>
  <c r="AK709" i="1"/>
  <c r="AI709" i="1"/>
  <c r="AG709" i="1"/>
  <c r="AE709" i="1"/>
  <c r="AB709" i="1"/>
  <c r="W709" i="1" s="1"/>
  <c r="P709" i="1"/>
  <c r="I709" i="1"/>
  <c r="H709" i="1"/>
  <c r="AH709" i="1" s="1"/>
  <c r="G709" i="1"/>
  <c r="AF709" i="1" s="1"/>
  <c r="B709" i="1"/>
  <c r="C709" i="1" s="1"/>
  <c r="AL708" i="1"/>
  <c r="AK708" i="1"/>
  <c r="AI708" i="1"/>
  <c r="AG708" i="1"/>
  <c r="AE708" i="1"/>
  <c r="AB708" i="1"/>
  <c r="P708" i="1"/>
  <c r="I708" i="1"/>
  <c r="H708" i="1"/>
  <c r="AH708" i="1" s="1"/>
  <c r="G708" i="1"/>
  <c r="AF708" i="1" s="1"/>
  <c r="B708" i="1"/>
  <c r="C708" i="1" s="1"/>
  <c r="AL707" i="1"/>
  <c r="AK707" i="1"/>
  <c r="AI707" i="1"/>
  <c r="AG707" i="1"/>
  <c r="AE707" i="1"/>
  <c r="AB707" i="1"/>
  <c r="P707" i="1"/>
  <c r="I707" i="1"/>
  <c r="H707" i="1"/>
  <c r="AH707" i="1" s="1"/>
  <c r="G707" i="1"/>
  <c r="AF707" i="1" s="1"/>
  <c r="B707" i="1"/>
  <c r="AL706" i="1"/>
  <c r="AK706" i="1"/>
  <c r="AI706" i="1"/>
  <c r="AG706" i="1"/>
  <c r="AE706" i="1"/>
  <c r="AB706" i="1"/>
  <c r="J706" i="1" s="1"/>
  <c r="P706" i="1"/>
  <c r="I706" i="1"/>
  <c r="H706" i="1"/>
  <c r="AH706" i="1" s="1"/>
  <c r="G706" i="1"/>
  <c r="AF706" i="1" s="1"/>
  <c r="B706" i="1"/>
  <c r="A706" i="1" s="1"/>
  <c r="AL705" i="1"/>
  <c r="AK705" i="1"/>
  <c r="AI705" i="1"/>
  <c r="AG705" i="1"/>
  <c r="AE705" i="1"/>
  <c r="AB705" i="1"/>
  <c r="AA705" i="1" s="1"/>
  <c r="P705" i="1"/>
  <c r="I705" i="1"/>
  <c r="H705" i="1"/>
  <c r="AH705" i="1" s="1"/>
  <c r="G705" i="1"/>
  <c r="AF705" i="1" s="1"/>
  <c r="B705" i="1"/>
  <c r="C705" i="1" s="1"/>
  <c r="AL704" i="1"/>
  <c r="AK704" i="1"/>
  <c r="AI704" i="1"/>
  <c r="AG704" i="1"/>
  <c r="AE704" i="1"/>
  <c r="AB704" i="1"/>
  <c r="Y704" i="1" s="1"/>
  <c r="P704" i="1"/>
  <c r="I704" i="1"/>
  <c r="H704" i="1"/>
  <c r="AH704" i="1" s="1"/>
  <c r="G704" i="1"/>
  <c r="AF704" i="1" s="1"/>
  <c r="B704" i="1"/>
  <c r="C704" i="1" s="1"/>
  <c r="AL703" i="1"/>
  <c r="AK703" i="1"/>
  <c r="AI703" i="1"/>
  <c r="AG703" i="1"/>
  <c r="AE703" i="1"/>
  <c r="AB703" i="1"/>
  <c r="P703" i="1"/>
  <c r="I703" i="1"/>
  <c r="H703" i="1"/>
  <c r="AH703" i="1" s="1"/>
  <c r="G703" i="1"/>
  <c r="AF703" i="1" s="1"/>
  <c r="B703" i="1"/>
  <c r="C703" i="1" s="1"/>
  <c r="A703" i="1"/>
  <c r="AL702" i="1"/>
  <c r="AK702" i="1"/>
  <c r="AI702" i="1"/>
  <c r="AG702" i="1"/>
  <c r="AE702" i="1"/>
  <c r="AB702" i="1"/>
  <c r="AA702" i="1" s="1"/>
  <c r="P702" i="1"/>
  <c r="I702" i="1"/>
  <c r="H702" i="1"/>
  <c r="AH702" i="1" s="1"/>
  <c r="G702" i="1"/>
  <c r="AF702" i="1" s="1"/>
  <c r="B702" i="1"/>
  <c r="A702" i="1" s="1"/>
  <c r="AL701" i="1"/>
  <c r="AK701" i="1"/>
  <c r="AI701" i="1"/>
  <c r="AG701" i="1"/>
  <c r="AE701" i="1"/>
  <c r="AB701" i="1"/>
  <c r="AA701" i="1" s="1"/>
  <c r="P701" i="1"/>
  <c r="I701" i="1"/>
  <c r="H701" i="1"/>
  <c r="AH701" i="1" s="1"/>
  <c r="G701" i="1"/>
  <c r="AF701" i="1" s="1"/>
  <c r="B701" i="1"/>
  <c r="C701" i="1" s="1"/>
  <c r="AL700" i="1"/>
  <c r="AK700" i="1"/>
  <c r="AI700" i="1"/>
  <c r="AG700" i="1"/>
  <c r="AE700" i="1"/>
  <c r="AB700" i="1"/>
  <c r="P700" i="1"/>
  <c r="I700" i="1"/>
  <c r="H700" i="1"/>
  <c r="AH700" i="1" s="1"/>
  <c r="G700" i="1"/>
  <c r="AF700" i="1" s="1"/>
  <c r="C700" i="1"/>
  <c r="B700" i="1"/>
  <c r="A700" i="1"/>
  <c r="AL699" i="1"/>
  <c r="AK699" i="1"/>
  <c r="AI699" i="1"/>
  <c r="AG699" i="1"/>
  <c r="AE699" i="1"/>
  <c r="AB699" i="1"/>
  <c r="W699" i="1" s="1"/>
  <c r="P699" i="1"/>
  <c r="I699" i="1"/>
  <c r="H699" i="1"/>
  <c r="AH699" i="1" s="1"/>
  <c r="G699" i="1"/>
  <c r="AF699" i="1" s="1"/>
  <c r="B699" i="1"/>
  <c r="C699" i="1" s="1"/>
  <c r="AL698" i="1"/>
  <c r="AK698" i="1"/>
  <c r="AI698" i="1"/>
  <c r="AG698" i="1"/>
  <c r="AE698" i="1"/>
  <c r="AB698" i="1"/>
  <c r="AA698" i="1" s="1"/>
  <c r="P698" i="1"/>
  <c r="I698" i="1"/>
  <c r="H698" i="1"/>
  <c r="AH698" i="1" s="1"/>
  <c r="G698" i="1"/>
  <c r="AF698" i="1" s="1"/>
  <c r="B698" i="1"/>
  <c r="C698" i="1" s="1"/>
  <c r="A698" i="1"/>
  <c r="AL697" i="1"/>
  <c r="AK697" i="1"/>
  <c r="AI697" i="1"/>
  <c r="AG697" i="1"/>
  <c r="AE697" i="1"/>
  <c r="AB697" i="1"/>
  <c r="AA697" i="1" s="1"/>
  <c r="P697" i="1"/>
  <c r="I697" i="1"/>
  <c r="H697" i="1"/>
  <c r="AH697" i="1" s="1"/>
  <c r="G697" i="1"/>
  <c r="AF697" i="1" s="1"/>
  <c r="B697" i="1"/>
  <c r="C697" i="1" s="1"/>
  <c r="AL696" i="1"/>
  <c r="AK696" i="1"/>
  <c r="AI696" i="1"/>
  <c r="AG696" i="1"/>
  <c r="AE696" i="1"/>
  <c r="AB696" i="1"/>
  <c r="Z696" i="1" s="1"/>
  <c r="P696" i="1"/>
  <c r="I696" i="1"/>
  <c r="H696" i="1"/>
  <c r="AH696" i="1" s="1"/>
  <c r="G696" i="1"/>
  <c r="AF696" i="1" s="1"/>
  <c r="C696" i="1"/>
  <c r="B696" i="1"/>
  <c r="A696" i="1"/>
  <c r="AL695" i="1"/>
  <c r="AK695" i="1"/>
  <c r="AI695" i="1"/>
  <c r="AG695" i="1"/>
  <c r="AE695" i="1"/>
  <c r="AB695" i="1"/>
  <c r="AA695" i="1" s="1"/>
  <c r="P695" i="1"/>
  <c r="I695" i="1"/>
  <c r="H695" i="1"/>
  <c r="AH695" i="1" s="1"/>
  <c r="G695" i="1"/>
  <c r="AF695" i="1" s="1"/>
  <c r="C695" i="1"/>
  <c r="B695" i="1"/>
  <c r="A695" i="1"/>
  <c r="AL694" i="1"/>
  <c r="AK694" i="1"/>
  <c r="AI694" i="1"/>
  <c r="AG694" i="1"/>
  <c r="AE694" i="1"/>
  <c r="AB694" i="1"/>
  <c r="P694" i="1"/>
  <c r="I694" i="1"/>
  <c r="H694" i="1"/>
  <c r="AH694" i="1" s="1"/>
  <c r="G694" i="1"/>
  <c r="AF694" i="1" s="1"/>
  <c r="C694" i="1"/>
  <c r="B694" i="1"/>
  <c r="A694" i="1" s="1"/>
  <c r="AL693" i="1"/>
  <c r="AK693" i="1"/>
  <c r="AI693" i="1"/>
  <c r="AG693" i="1"/>
  <c r="AE693" i="1"/>
  <c r="AB693" i="1"/>
  <c r="AA693" i="1" s="1"/>
  <c r="P693" i="1"/>
  <c r="I693" i="1"/>
  <c r="H693" i="1"/>
  <c r="AH693" i="1" s="1"/>
  <c r="G693" i="1"/>
  <c r="AF693" i="1" s="1"/>
  <c r="B693" i="1"/>
  <c r="C693" i="1" s="1"/>
  <c r="AL692" i="1"/>
  <c r="AK692" i="1"/>
  <c r="AI692" i="1"/>
  <c r="AG692" i="1"/>
  <c r="AE692" i="1"/>
  <c r="AB692" i="1"/>
  <c r="P692" i="1"/>
  <c r="I692" i="1"/>
  <c r="H692" i="1"/>
  <c r="AH692" i="1" s="1"/>
  <c r="G692" i="1"/>
  <c r="AF692" i="1" s="1"/>
  <c r="C692" i="1"/>
  <c r="B692" i="1"/>
  <c r="A692" i="1"/>
  <c r="AL691" i="1"/>
  <c r="AK691" i="1"/>
  <c r="AI691" i="1"/>
  <c r="AG691" i="1"/>
  <c r="AE691" i="1"/>
  <c r="AB691" i="1"/>
  <c r="Y691" i="1" s="1"/>
  <c r="P691" i="1"/>
  <c r="I691" i="1"/>
  <c r="H691" i="1"/>
  <c r="AH691" i="1" s="1"/>
  <c r="G691" i="1"/>
  <c r="AF691" i="1" s="1"/>
  <c r="B691" i="1"/>
  <c r="C691" i="1" s="1"/>
  <c r="AL690" i="1"/>
  <c r="AK690" i="1"/>
  <c r="AI690" i="1"/>
  <c r="AG690" i="1"/>
  <c r="AE690" i="1"/>
  <c r="AB690" i="1"/>
  <c r="P690" i="1"/>
  <c r="I690" i="1"/>
  <c r="H690" i="1"/>
  <c r="AH690" i="1" s="1"/>
  <c r="G690" i="1"/>
  <c r="AF690" i="1" s="1"/>
  <c r="B690" i="1"/>
  <c r="A690" i="1" s="1"/>
  <c r="AL689" i="1"/>
  <c r="AK689" i="1"/>
  <c r="AI689" i="1"/>
  <c r="AG689" i="1"/>
  <c r="AE689" i="1"/>
  <c r="AB689" i="1"/>
  <c r="AA689" i="1" s="1"/>
  <c r="P689" i="1"/>
  <c r="I689" i="1"/>
  <c r="H689" i="1"/>
  <c r="AH689" i="1" s="1"/>
  <c r="G689" i="1"/>
  <c r="AF689" i="1" s="1"/>
  <c r="B689" i="1"/>
  <c r="C689" i="1" s="1"/>
  <c r="AL688" i="1"/>
  <c r="AK688" i="1"/>
  <c r="AI688" i="1"/>
  <c r="AG688" i="1"/>
  <c r="AE688" i="1"/>
  <c r="AB688" i="1"/>
  <c r="AA688" i="1" s="1"/>
  <c r="P688" i="1"/>
  <c r="I688" i="1"/>
  <c r="H688" i="1"/>
  <c r="AH688" i="1" s="1"/>
  <c r="G688" i="1"/>
  <c r="AF688" i="1" s="1"/>
  <c r="B688" i="1"/>
  <c r="C688" i="1" s="1"/>
  <c r="A688" i="1"/>
  <c r="AL687" i="1"/>
  <c r="AK687" i="1"/>
  <c r="AI687" i="1"/>
  <c r="AG687" i="1"/>
  <c r="AE687" i="1"/>
  <c r="AB687" i="1"/>
  <c r="Y687" i="1" s="1"/>
  <c r="P687" i="1"/>
  <c r="I687" i="1"/>
  <c r="H687" i="1"/>
  <c r="AH687" i="1" s="1"/>
  <c r="G687" i="1"/>
  <c r="AF687" i="1" s="1"/>
  <c r="B687" i="1"/>
  <c r="A687" i="1" s="1"/>
  <c r="AL686" i="1"/>
  <c r="AK686" i="1"/>
  <c r="AI686" i="1"/>
  <c r="AG686" i="1"/>
  <c r="AE686" i="1"/>
  <c r="AB686" i="1"/>
  <c r="P686" i="1"/>
  <c r="I686" i="1"/>
  <c r="H686" i="1"/>
  <c r="AH686" i="1" s="1"/>
  <c r="G686" i="1"/>
  <c r="AF686" i="1" s="1"/>
  <c r="B686" i="1"/>
  <c r="C686" i="1" s="1"/>
  <c r="AL685" i="1"/>
  <c r="AK685" i="1"/>
  <c r="AI685" i="1"/>
  <c r="AG685" i="1"/>
  <c r="AE685" i="1"/>
  <c r="AB685" i="1"/>
  <c r="AA685" i="1" s="1"/>
  <c r="P685" i="1"/>
  <c r="I685" i="1"/>
  <c r="H685" i="1"/>
  <c r="AH685" i="1" s="1"/>
  <c r="G685" i="1"/>
  <c r="AF685" i="1" s="1"/>
  <c r="B685" i="1"/>
  <c r="C685" i="1" s="1"/>
  <c r="AL684" i="1"/>
  <c r="AK684" i="1"/>
  <c r="AI684" i="1"/>
  <c r="AG684" i="1"/>
  <c r="AE684" i="1"/>
  <c r="AB684" i="1"/>
  <c r="AA684" i="1" s="1"/>
  <c r="P684" i="1"/>
  <c r="I684" i="1"/>
  <c r="H684" i="1"/>
  <c r="AH684" i="1" s="1"/>
  <c r="G684" i="1"/>
  <c r="AF684" i="1" s="1"/>
  <c r="C684" i="1"/>
  <c r="B684" i="1"/>
  <c r="A684" i="1"/>
  <c r="AL683" i="1"/>
  <c r="AK683" i="1"/>
  <c r="AI683" i="1"/>
  <c r="AG683" i="1"/>
  <c r="AE683" i="1"/>
  <c r="AB683" i="1"/>
  <c r="Y683" i="1" s="1"/>
  <c r="P683" i="1"/>
  <c r="I683" i="1"/>
  <c r="H683" i="1"/>
  <c r="AH683" i="1" s="1"/>
  <c r="G683" i="1"/>
  <c r="AF683" i="1" s="1"/>
  <c r="B683" i="1"/>
  <c r="C683" i="1" s="1"/>
  <c r="A683" i="1"/>
  <c r="AL682" i="1"/>
  <c r="AK682" i="1"/>
  <c r="AI682" i="1"/>
  <c r="AG682" i="1"/>
  <c r="AE682" i="1"/>
  <c r="AB682" i="1"/>
  <c r="AA682" i="1" s="1"/>
  <c r="P682" i="1"/>
  <c r="I682" i="1"/>
  <c r="H682" i="1"/>
  <c r="AH682" i="1" s="1"/>
  <c r="G682" i="1"/>
  <c r="AF682" i="1" s="1"/>
  <c r="B682" i="1"/>
  <c r="A682" i="1" s="1"/>
  <c r="AL681" i="1"/>
  <c r="AK681" i="1"/>
  <c r="AI681" i="1"/>
  <c r="AG681" i="1"/>
  <c r="AE681" i="1"/>
  <c r="AB681" i="1"/>
  <c r="AA681" i="1" s="1"/>
  <c r="P681" i="1"/>
  <c r="I681" i="1"/>
  <c r="H681" i="1"/>
  <c r="AH681" i="1" s="1"/>
  <c r="G681" i="1"/>
  <c r="AF681" i="1" s="1"/>
  <c r="B681" i="1"/>
  <c r="C681" i="1" s="1"/>
  <c r="A681" i="1"/>
  <c r="AL680" i="1"/>
  <c r="AK680" i="1"/>
  <c r="AI680" i="1"/>
  <c r="AG680" i="1"/>
  <c r="AE680" i="1"/>
  <c r="AB680" i="1"/>
  <c r="J680" i="1" s="1"/>
  <c r="P680" i="1"/>
  <c r="I680" i="1"/>
  <c r="H680" i="1"/>
  <c r="AH680" i="1" s="1"/>
  <c r="G680" i="1"/>
  <c r="AF680" i="1" s="1"/>
  <c r="B680" i="1"/>
  <c r="C680" i="1" s="1"/>
  <c r="AL679" i="1"/>
  <c r="AK679" i="1"/>
  <c r="AI679" i="1"/>
  <c r="AG679" i="1"/>
  <c r="AE679" i="1"/>
  <c r="AB679" i="1"/>
  <c r="P679" i="1"/>
  <c r="I679" i="1"/>
  <c r="H679" i="1"/>
  <c r="AH679" i="1" s="1"/>
  <c r="G679" i="1"/>
  <c r="AF679" i="1" s="1"/>
  <c r="C679" i="1"/>
  <c r="B679" i="1"/>
  <c r="A679" i="1" s="1"/>
  <c r="AL678" i="1"/>
  <c r="AK678" i="1"/>
  <c r="AI678" i="1"/>
  <c r="AG678" i="1"/>
  <c r="AE678" i="1"/>
  <c r="AB678" i="1"/>
  <c r="P678" i="1"/>
  <c r="I678" i="1"/>
  <c r="H678" i="1"/>
  <c r="AH678" i="1" s="1"/>
  <c r="G678" i="1"/>
  <c r="AF678" i="1" s="1"/>
  <c r="B678" i="1"/>
  <c r="C678" i="1" s="1"/>
  <c r="AL677" i="1"/>
  <c r="AK677" i="1"/>
  <c r="AI677" i="1"/>
  <c r="AG677" i="1"/>
  <c r="AE677" i="1"/>
  <c r="AB677" i="1"/>
  <c r="AA677" i="1" s="1"/>
  <c r="P677" i="1"/>
  <c r="I677" i="1"/>
  <c r="H677" i="1"/>
  <c r="AH677" i="1" s="1"/>
  <c r="G677" i="1"/>
  <c r="AF677" i="1" s="1"/>
  <c r="B677" i="1"/>
  <c r="AL676" i="1"/>
  <c r="AK676" i="1"/>
  <c r="AI676" i="1"/>
  <c r="AG676" i="1"/>
  <c r="AE676" i="1"/>
  <c r="AB676" i="1"/>
  <c r="J676" i="1" s="1"/>
  <c r="P676" i="1"/>
  <c r="I676" i="1"/>
  <c r="H676" i="1"/>
  <c r="AH676" i="1" s="1"/>
  <c r="G676" i="1"/>
  <c r="AF676" i="1" s="1"/>
  <c r="B676" i="1"/>
  <c r="C676" i="1" s="1"/>
  <c r="A676" i="1"/>
  <c r="AL675" i="1"/>
  <c r="AK675" i="1"/>
  <c r="AI675" i="1"/>
  <c r="AG675" i="1"/>
  <c r="AE675" i="1"/>
  <c r="AB675" i="1"/>
  <c r="P675" i="1"/>
  <c r="I675" i="1"/>
  <c r="H675" i="1"/>
  <c r="AH675" i="1" s="1"/>
  <c r="G675" i="1"/>
  <c r="AF675" i="1" s="1"/>
  <c r="B675" i="1"/>
  <c r="C675" i="1" s="1"/>
  <c r="AL674" i="1"/>
  <c r="AK674" i="1"/>
  <c r="AI674" i="1"/>
  <c r="AG674" i="1"/>
  <c r="AE674" i="1"/>
  <c r="AB674" i="1"/>
  <c r="Z674" i="1" s="1"/>
  <c r="P674" i="1"/>
  <c r="I674" i="1"/>
  <c r="H674" i="1"/>
  <c r="AH674" i="1" s="1"/>
  <c r="G674" i="1"/>
  <c r="AF674" i="1" s="1"/>
  <c r="C674" i="1"/>
  <c r="B674" i="1"/>
  <c r="A674" i="1" s="1"/>
  <c r="AL673" i="1"/>
  <c r="AK673" i="1"/>
  <c r="AI673" i="1"/>
  <c r="AG673" i="1"/>
  <c r="AE673" i="1"/>
  <c r="AB673" i="1"/>
  <c r="AA673" i="1" s="1"/>
  <c r="P673" i="1"/>
  <c r="I673" i="1"/>
  <c r="H673" i="1"/>
  <c r="AH673" i="1" s="1"/>
  <c r="G673" i="1"/>
  <c r="AF673" i="1" s="1"/>
  <c r="B673" i="1"/>
  <c r="AL672" i="1"/>
  <c r="AK672" i="1"/>
  <c r="AI672" i="1"/>
  <c r="AG672" i="1"/>
  <c r="AE672" i="1"/>
  <c r="AB672" i="1"/>
  <c r="J672" i="1" s="1"/>
  <c r="P672" i="1"/>
  <c r="I672" i="1"/>
  <c r="H672" i="1"/>
  <c r="AH672" i="1" s="1"/>
  <c r="G672" i="1"/>
  <c r="AF672" i="1" s="1"/>
  <c r="B672" i="1"/>
  <c r="A672" i="1" s="1"/>
  <c r="AL671" i="1"/>
  <c r="AK671" i="1"/>
  <c r="AI671" i="1"/>
  <c r="AG671" i="1"/>
  <c r="AE671" i="1"/>
  <c r="AB671" i="1"/>
  <c r="Y671" i="1" s="1"/>
  <c r="P671" i="1"/>
  <c r="I671" i="1"/>
  <c r="H671" i="1"/>
  <c r="AH671" i="1" s="1"/>
  <c r="G671" i="1"/>
  <c r="AF671" i="1" s="1"/>
  <c r="C671" i="1"/>
  <c r="B671" i="1"/>
  <c r="A671" i="1" s="1"/>
  <c r="AL670" i="1"/>
  <c r="AK670" i="1"/>
  <c r="AI670" i="1"/>
  <c r="AG670" i="1"/>
  <c r="AE670" i="1"/>
  <c r="AB670" i="1"/>
  <c r="W670" i="1" s="1"/>
  <c r="P670" i="1"/>
  <c r="I670" i="1"/>
  <c r="H670" i="1"/>
  <c r="AH670" i="1" s="1"/>
  <c r="G670" i="1"/>
  <c r="AF670" i="1" s="1"/>
  <c r="C670" i="1"/>
  <c r="B670" i="1"/>
  <c r="A670" i="1"/>
  <c r="AL669" i="1"/>
  <c r="AK669" i="1"/>
  <c r="AI669" i="1"/>
  <c r="AG669" i="1"/>
  <c r="AE669" i="1"/>
  <c r="AB669" i="1"/>
  <c r="P669" i="1"/>
  <c r="I669" i="1"/>
  <c r="H669" i="1"/>
  <c r="AH669" i="1" s="1"/>
  <c r="G669" i="1"/>
  <c r="AF669" i="1" s="1"/>
  <c r="B669" i="1"/>
  <c r="AL668" i="1"/>
  <c r="AK668" i="1"/>
  <c r="AI668" i="1"/>
  <c r="AG668" i="1"/>
  <c r="AE668" i="1"/>
  <c r="AB668" i="1"/>
  <c r="J668" i="1" s="1"/>
  <c r="P668" i="1"/>
  <c r="I668" i="1"/>
  <c r="H668" i="1"/>
  <c r="AH668" i="1" s="1"/>
  <c r="G668" i="1"/>
  <c r="AF668" i="1" s="1"/>
  <c r="B668" i="1"/>
  <c r="C668" i="1" s="1"/>
  <c r="A668" i="1"/>
  <c r="AL667" i="1"/>
  <c r="AK667" i="1"/>
  <c r="AI667" i="1"/>
  <c r="AG667" i="1"/>
  <c r="AE667" i="1"/>
  <c r="AB667" i="1"/>
  <c r="P667" i="1"/>
  <c r="I667" i="1"/>
  <c r="H667" i="1"/>
  <c r="AH667" i="1" s="1"/>
  <c r="G667" i="1"/>
  <c r="AF667" i="1" s="1"/>
  <c r="B667" i="1"/>
  <c r="A667" i="1" s="1"/>
  <c r="AL666" i="1"/>
  <c r="AK666" i="1"/>
  <c r="AI666" i="1"/>
  <c r="AG666" i="1"/>
  <c r="AE666" i="1"/>
  <c r="AB666" i="1"/>
  <c r="Z666" i="1" s="1"/>
  <c r="P666" i="1"/>
  <c r="I666" i="1"/>
  <c r="H666" i="1"/>
  <c r="AH666" i="1" s="1"/>
  <c r="G666" i="1"/>
  <c r="AF666" i="1" s="1"/>
  <c r="C666" i="1"/>
  <c r="B666" i="1"/>
  <c r="A666" i="1" s="1"/>
  <c r="AL665" i="1"/>
  <c r="AK665" i="1"/>
  <c r="AI665" i="1"/>
  <c r="AG665" i="1"/>
  <c r="AE665" i="1"/>
  <c r="AB665" i="1"/>
  <c r="X665" i="1" s="1"/>
  <c r="P665" i="1"/>
  <c r="I665" i="1"/>
  <c r="H665" i="1"/>
  <c r="AH665" i="1" s="1"/>
  <c r="G665" i="1"/>
  <c r="AF665" i="1" s="1"/>
  <c r="B665" i="1"/>
  <c r="AL664" i="1"/>
  <c r="AK664" i="1"/>
  <c r="AI664" i="1"/>
  <c r="AG664" i="1"/>
  <c r="AE664" i="1"/>
  <c r="AB664" i="1"/>
  <c r="J664" i="1" s="1"/>
  <c r="P664" i="1"/>
  <c r="I664" i="1"/>
  <c r="H664" i="1"/>
  <c r="AH664" i="1" s="1"/>
  <c r="G664" i="1"/>
  <c r="AF664" i="1" s="1"/>
  <c r="B664" i="1"/>
  <c r="A664" i="1" s="1"/>
  <c r="AL663" i="1"/>
  <c r="AK663" i="1"/>
  <c r="AI663" i="1"/>
  <c r="AG663" i="1"/>
  <c r="AE663" i="1"/>
  <c r="AB663" i="1"/>
  <c r="Y663" i="1" s="1"/>
  <c r="P663" i="1"/>
  <c r="I663" i="1"/>
  <c r="H663" i="1"/>
  <c r="AH663" i="1" s="1"/>
  <c r="G663" i="1"/>
  <c r="AF663" i="1" s="1"/>
  <c r="C663" i="1"/>
  <c r="B663" i="1"/>
  <c r="A663" i="1"/>
  <c r="AL662" i="1"/>
  <c r="AK662" i="1"/>
  <c r="AI662" i="1"/>
  <c r="AG662" i="1"/>
  <c r="AE662" i="1"/>
  <c r="AB662" i="1"/>
  <c r="Z662" i="1" s="1"/>
  <c r="P662" i="1"/>
  <c r="I662" i="1"/>
  <c r="H662" i="1"/>
  <c r="AH662" i="1" s="1"/>
  <c r="G662" i="1"/>
  <c r="AF662" i="1" s="1"/>
  <c r="B662" i="1"/>
  <c r="C662" i="1" s="1"/>
  <c r="A662" i="1"/>
  <c r="AL661" i="1"/>
  <c r="AK661" i="1"/>
  <c r="AI661" i="1"/>
  <c r="AG661" i="1"/>
  <c r="AE661" i="1"/>
  <c r="AB661" i="1"/>
  <c r="AA661" i="1" s="1"/>
  <c r="P661" i="1"/>
  <c r="I661" i="1"/>
  <c r="H661" i="1"/>
  <c r="AH661" i="1" s="1"/>
  <c r="G661" i="1"/>
  <c r="AF661" i="1" s="1"/>
  <c r="B661" i="1"/>
  <c r="C661" i="1" s="1"/>
  <c r="A661" i="1"/>
  <c r="AL660" i="1"/>
  <c r="AK660" i="1"/>
  <c r="AI660" i="1"/>
  <c r="AG660" i="1"/>
  <c r="AE660" i="1"/>
  <c r="AB660" i="1"/>
  <c r="J660" i="1" s="1"/>
  <c r="P660" i="1"/>
  <c r="I660" i="1"/>
  <c r="H660" i="1"/>
  <c r="AH660" i="1" s="1"/>
  <c r="G660" i="1"/>
  <c r="AF660" i="1" s="1"/>
  <c r="B660" i="1"/>
  <c r="C660" i="1" s="1"/>
  <c r="AL659" i="1"/>
  <c r="AK659" i="1"/>
  <c r="AI659" i="1"/>
  <c r="AG659" i="1"/>
  <c r="AE659" i="1"/>
  <c r="AB659" i="1"/>
  <c r="P659" i="1"/>
  <c r="I659" i="1"/>
  <c r="H659" i="1"/>
  <c r="AH659" i="1" s="1"/>
  <c r="G659" i="1"/>
  <c r="AF659" i="1" s="1"/>
  <c r="C659" i="1"/>
  <c r="B659" i="1"/>
  <c r="A659" i="1" s="1"/>
  <c r="AL658" i="1"/>
  <c r="AK658" i="1"/>
  <c r="AI658" i="1"/>
  <c r="AG658" i="1"/>
  <c r="AE658" i="1"/>
  <c r="AB658" i="1"/>
  <c r="P658" i="1"/>
  <c r="I658" i="1"/>
  <c r="H658" i="1"/>
  <c r="AH658" i="1" s="1"/>
  <c r="G658" i="1"/>
  <c r="AF658" i="1" s="1"/>
  <c r="C658" i="1"/>
  <c r="B658" i="1"/>
  <c r="A658" i="1" s="1"/>
  <c r="AL657" i="1"/>
  <c r="AK657" i="1"/>
  <c r="AI657" i="1"/>
  <c r="AG657" i="1"/>
  <c r="AE657" i="1"/>
  <c r="AB657" i="1"/>
  <c r="P657" i="1"/>
  <c r="I657" i="1"/>
  <c r="H657" i="1"/>
  <c r="AH657" i="1" s="1"/>
  <c r="G657" i="1"/>
  <c r="AF657" i="1" s="1"/>
  <c r="B657" i="1"/>
  <c r="AL656" i="1"/>
  <c r="AK656" i="1"/>
  <c r="AI656" i="1"/>
  <c r="AG656" i="1"/>
  <c r="AE656" i="1"/>
  <c r="AB656" i="1"/>
  <c r="J656" i="1" s="1"/>
  <c r="P656" i="1"/>
  <c r="I656" i="1"/>
  <c r="H656" i="1"/>
  <c r="AH656" i="1" s="1"/>
  <c r="G656" i="1"/>
  <c r="AF656" i="1" s="1"/>
  <c r="B656" i="1"/>
  <c r="C656" i="1" s="1"/>
  <c r="AL655" i="1"/>
  <c r="AK655" i="1"/>
  <c r="AI655" i="1"/>
  <c r="AG655" i="1"/>
  <c r="AE655" i="1"/>
  <c r="AB655" i="1"/>
  <c r="P655" i="1"/>
  <c r="I655" i="1"/>
  <c r="H655" i="1"/>
  <c r="AH655" i="1" s="1"/>
  <c r="G655" i="1"/>
  <c r="AF655" i="1" s="1"/>
  <c r="C655" i="1"/>
  <c r="B655" i="1"/>
  <c r="A655" i="1"/>
  <c r="AL654" i="1"/>
  <c r="AK654" i="1"/>
  <c r="AI654" i="1"/>
  <c r="AG654" i="1"/>
  <c r="AE654" i="1"/>
  <c r="AB654" i="1"/>
  <c r="P654" i="1"/>
  <c r="I654" i="1"/>
  <c r="H654" i="1"/>
  <c r="AH654" i="1" s="1"/>
  <c r="G654" i="1"/>
  <c r="AF654" i="1" s="1"/>
  <c r="B654" i="1"/>
  <c r="A654" i="1" s="1"/>
  <c r="AL653" i="1"/>
  <c r="AK653" i="1"/>
  <c r="AI653" i="1"/>
  <c r="AG653" i="1"/>
  <c r="AE653" i="1"/>
  <c r="AB653" i="1"/>
  <c r="AA653" i="1" s="1"/>
  <c r="P653" i="1"/>
  <c r="I653" i="1"/>
  <c r="H653" i="1"/>
  <c r="AH653" i="1" s="1"/>
  <c r="G653" i="1"/>
  <c r="AF653" i="1" s="1"/>
  <c r="B653" i="1"/>
  <c r="C653" i="1" s="1"/>
  <c r="AL652" i="1"/>
  <c r="AK652" i="1"/>
  <c r="AI652" i="1"/>
  <c r="AG652" i="1"/>
  <c r="AE652" i="1"/>
  <c r="AB652" i="1"/>
  <c r="J652" i="1" s="1"/>
  <c r="P652" i="1"/>
  <c r="I652" i="1"/>
  <c r="H652" i="1"/>
  <c r="AH652" i="1" s="1"/>
  <c r="G652" i="1"/>
  <c r="AF652" i="1" s="1"/>
  <c r="C652" i="1"/>
  <c r="B652" i="1"/>
  <c r="A652" i="1" s="1"/>
  <c r="AL651" i="1"/>
  <c r="AK651" i="1"/>
  <c r="AI651" i="1"/>
  <c r="AG651" i="1"/>
  <c r="AE651" i="1"/>
  <c r="AB651" i="1"/>
  <c r="AA651" i="1" s="1"/>
  <c r="P651" i="1"/>
  <c r="I651" i="1"/>
  <c r="H651" i="1"/>
  <c r="AH651" i="1" s="1"/>
  <c r="G651" i="1"/>
  <c r="AF651" i="1" s="1"/>
  <c r="C651" i="1"/>
  <c r="B651" i="1"/>
  <c r="A651" i="1"/>
  <c r="AL650" i="1"/>
  <c r="AK650" i="1"/>
  <c r="AI650" i="1"/>
  <c r="AG650" i="1"/>
  <c r="AE650" i="1"/>
  <c r="AB650" i="1"/>
  <c r="P650" i="1"/>
  <c r="I650" i="1"/>
  <c r="H650" i="1"/>
  <c r="AH650" i="1" s="1"/>
  <c r="G650" i="1"/>
  <c r="AF650" i="1" s="1"/>
  <c r="C650" i="1"/>
  <c r="B650" i="1"/>
  <c r="A650" i="1" s="1"/>
  <c r="AL649" i="1"/>
  <c r="AK649" i="1"/>
  <c r="AI649" i="1"/>
  <c r="AG649" i="1"/>
  <c r="AE649" i="1"/>
  <c r="AB649" i="1"/>
  <c r="AA649" i="1" s="1"/>
  <c r="P649" i="1"/>
  <c r="I649" i="1"/>
  <c r="H649" i="1"/>
  <c r="AH649" i="1" s="1"/>
  <c r="G649" i="1"/>
  <c r="AF649" i="1" s="1"/>
  <c r="B649" i="1"/>
  <c r="C649" i="1" s="1"/>
  <c r="AL648" i="1"/>
  <c r="AK648" i="1"/>
  <c r="AI648" i="1"/>
  <c r="AG648" i="1"/>
  <c r="AE648" i="1"/>
  <c r="AB648" i="1"/>
  <c r="P648" i="1"/>
  <c r="I648" i="1"/>
  <c r="H648" i="1"/>
  <c r="AH648" i="1" s="1"/>
  <c r="G648" i="1"/>
  <c r="AF648" i="1" s="1"/>
  <c r="C648" i="1"/>
  <c r="B648" i="1"/>
  <c r="A648" i="1" s="1"/>
  <c r="AL647" i="1"/>
  <c r="AK647" i="1"/>
  <c r="AI647" i="1"/>
  <c r="AG647" i="1"/>
  <c r="AE647" i="1"/>
  <c r="AB647" i="1"/>
  <c r="P647" i="1"/>
  <c r="I647" i="1"/>
  <c r="H647" i="1"/>
  <c r="AH647" i="1" s="1"/>
  <c r="G647" i="1"/>
  <c r="AF647" i="1" s="1"/>
  <c r="C647" i="1"/>
  <c r="B647" i="1"/>
  <c r="A647" i="1" s="1"/>
  <c r="AL646" i="1"/>
  <c r="AK646" i="1"/>
  <c r="AI646" i="1"/>
  <c r="AG646" i="1"/>
  <c r="AE646" i="1"/>
  <c r="AB646" i="1"/>
  <c r="P646" i="1"/>
  <c r="I646" i="1"/>
  <c r="H646" i="1"/>
  <c r="AH646" i="1" s="1"/>
  <c r="G646" i="1"/>
  <c r="AF646" i="1" s="1"/>
  <c r="C646" i="1"/>
  <c r="B646" i="1"/>
  <c r="A646" i="1"/>
  <c r="AL645" i="1"/>
  <c r="AK645" i="1"/>
  <c r="AI645" i="1"/>
  <c r="AG645" i="1"/>
  <c r="AE645" i="1"/>
  <c r="AB645" i="1"/>
  <c r="P645" i="1"/>
  <c r="I645" i="1"/>
  <c r="H645" i="1"/>
  <c r="AH645" i="1" s="1"/>
  <c r="G645" i="1"/>
  <c r="AF645" i="1" s="1"/>
  <c r="B645" i="1"/>
  <c r="C645" i="1" s="1"/>
  <c r="A645" i="1"/>
  <c r="AL644" i="1"/>
  <c r="AK644" i="1"/>
  <c r="AI644" i="1"/>
  <c r="AG644" i="1"/>
  <c r="AE644" i="1"/>
  <c r="AB644" i="1"/>
  <c r="J644" i="1" s="1"/>
  <c r="P644" i="1"/>
  <c r="I644" i="1"/>
  <c r="H644" i="1"/>
  <c r="AH644" i="1" s="1"/>
  <c r="G644" i="1"/>
  <c r="AF644" i="1" s="1"/>
  <c r="B644" i="1"/>
  <c r="C644" i="1" s="1"/>
  <c r="AL643" i="1"/>
  <c r="AK643" i="1"/>
  <c r="AI643" i="1"/>
  <c r="AG643" i="1"/>
  <c r="AE643" i="1"/>
  <c r="AB643" i="1"/>
  <c r="P643" i="1"/>
  <c r="I643" i="1"/>
  <c r="H643" i="1"/>
  <c r="AH643" i="1" s="1"/>
  <c r="G643" i="1"/>
  <c r="AF643" i="1" s="1"/>
  <c r="B643" i="1"/>
  <c r="C643" i="1" s="1"/>
  <c r="AL642" i="1"/>
  <c r="AK642" i="1"/>
  <c r="AI642" i="1"/>
  <c r="AG642" i="1"/>
  <c r="AE642" i="1"/>
  <c r="AB642" i="1"/>
  <c r="W642" i="1" s="1"/>
  <c r="P642" i="1"/>
  <c r="I642" i="1"/>
  <c r="H642" i="1"/>
  <c r="AH642" i="1" s="1"/>
  <c r="G642" i="1"/>
  <c r="AF642" i="1" s="1"/>
  <c r="B642" i="1"/>
  <c r="C642" i="1" s="1"/>
  <c r="AL641" i="1"/>
  <c r="AK641" i="1"/>
  <c r="AI641" i="1"/>
  <c r="AG641" i="1"/>
  <c r="AE641" i="1"/>
  <c r="AB641" i="1"/>
  <c r="P641" i="1"/>
  <c r="I641" i="1"/>
  <c r="H641" i="1"/>
  <c r="AH641" i="1" s="1"/>
  <c r="G641" i="1"/>
  <c r="AF641" i="1" s="1"/>
  <c r="B641" i="1"/>
  <c r="C641" i="1" s="1"/>
  <c r="AL640" i="1"/>
  <c r="AK640" i="1"/>
  <c r="AI640" i="1"/>
  <c r="AG640" i="1"/>
  <c r="AE640" i="1"/>
  <c r="AB640" i="1"/>
  <c r="J640" i="1" s="1"/>
  <c r="P640" i="1"/>
  <c r="I640" i="1"/>
  <c r="H640" i="1"/>
  <c r="AH640" i="1" s="1"/>
  <c r="G640" i="1"/>
  <c r="AF640" i="1" s="1"/>
  <c r="C640" i="1"/>
  <c r="B640" i="1"/>
  <c r="A640" i="1"/>
  <c r="AL639" i="1"/>
  <c r="AK639" i="1"/>
  <c r="AI639" i="1"/>
  <c r="AG639" i="1"/>
  <c r="AE639" i="1"/>
  <c r="AB639" i="1"/>
  <c r="Z639" i="1" s="1"/>
  <c r="P639" i="1"/>
  <c r="I639" i="1"/>
  <c r="H639" i="1"/>
  <c r="AH639" i="1" s="1"/>
  <c r="G639" i="1"/>
  <c r="AF639" i="1" s="1"/>
  <c r="C639" i="1"/>
  <c r="B639" i="1"/>
  <c r="A639" i="1"/>
  <c r="AL638" i="1"/>
  <c r="AK638" i="1"/>
  <c r="AI638" i="1"/>
  <c r="AG638" i="1"/>
  <c r="AE638" i="1"/>
  <c r="AB638" i="1"/>
  <c r="P638" i="1"/>
  <c r="I638" i="1"/>
  <c r="H638" i="1"/>
  <c r="AH638" i="1" s="1"/>
  <c r="G638" i="1"/>
  <c r="AF638" i="1" s="1"/>
  <c r="B638" i="1"/>
  <c r="C638" i="1" s="1"/>
  <c r="AL637" i="1"/>
  <c r="AK637" i="1"/>
  <c r="AI637" i="1"/>
  <c r="AG637" i="1"/>
  <c r="AE637" i="1"/>
  <c r="AB637" i="1"/>
  <c r="AA637" i="1" s="1"/>
  <c r="P637" i="1"/>
  <c r="I637" i="1"/>
  <c r="H637" i="1"/>
  <c r="AH637" i="1" s="1"/>
  <c r="G637" i="1"/>
  <c r="AF637" i="1" s="1"/>
  <c r="B637" i="1"/>
  <c r="C637" i="1" s="1"/>
  <c r="AL636" i="1"/>
  <c r="AK636" i="1"/>
  <c r="AI636" i="1"/>
  <c r="AG636" i="1"/>
  <c r="AE636" i="1"/>
  <c r="AB636" i="1"/>
  <c r="J636" i="1" s="1"/>
  <c r="P636" i="1"/>
  <c r="I636" i="1"/>
  <c r="H636" i="1"/>
  <c r="AH636" i="1" s="1"/>
  <c r="G636" i="1"/>
  <c r="AF636" i="1" s="1"/>
  <c r="B636" i="1"/>
  <c r="C636" i="1" s="1"/>
  <c r="A636" i="1"/>
  <c r="AL635" i="1"/>
  <c r="AK635" i="1"/>
  <c r="AI635" i="1"/>
  <c r="AG635" i="1"/>
  <c r="AE635" i="1"/>
  <c r="AB635" i="1"/>
  <c r="Z635" i="1" s="1"/>
  <c r="P635" i="1"/>
  <c r="I635" i="1"/>
  <c r="H635" i="1"/>
  <c r="AH635" i="1" s="1"/>
  <c r="G635" i="1"/>
  <c r="AF635" i="1" s="1"/>
  <c r="B635" i="1"/>
  <c r="C635" i="1" s="1"/>
  <c r="A635" i="1"/>
  <c r="AL634" i="1"/>
  <c r="AK634" i="1"/>
  <c r="AI634" i="1"/>
  <c r="AG634" i="1"/>
  <c r="AE634" i="1"/>
  <c r="AB634" i="1"/>
  <c r="W634" i="1" s="1"/>
  <c r="P634" i="1"/>
  <c r="I634" i="1"/>
  <c r="H634" i="1"/>
  <c r="AH634" i="1" s="1"/>
  <c r="G634" i="1"/>
  <c r="AF634" i="1" s="1"/>
  <c r="C634" i="1"/>
  <c r="B634" i="1"/>
  <c r="A634" i="1"/>
  <c r="AL633" i="1"/>
  <c r="AK633" i="1"/>
  <c r="AI633" i="1"/>
  <c r="AG633" i="1"/>
  <c r="AE633" i="1"/>
  <c r="AB633" i="1"/>
  <c r="AA633" i="1" s="1"/>
  <c r="P633" i="1"/>
  <c r="I633" i="1"/>
  <c r="H633" i="1"/>
  <c r="AH633" i="1" s="1"/>
  <c r="G633" i="1"/>
  <c r="AF633" i="1" s="1"/>
  <c r="C633" i="1"/>
  <c r="B633" i="1"/>
  <c r="A633" i="1"/>
  <c r="AL632" i="1"/>
  <c r="AK632" i="1"/>
  <c r="AI632" i="1"/>
  <c r="AG632" i="1"/>
  <c r="AE632" i="1"/>
  <c r="AB632" i="1"/>
  <c r="J632" i="1" s="1"/>
  <c r="P632" i="1"/>
  <c r="I632" i="1"/>
  <c r="H632" i="1"/>
  <c r="AH632" i="1" s="1"/>
  <c r="G632" i="1"/>
  <c r="AF632" i="1" s="1"/>
  <c r="C632" i="1"/>
  <c r="B632" i="1"/>
  <c r="A632" i="1"/>
  <c r="AL631" i="1"/>
  <c r="AK631" i="1"/>
  <c r="AI631" i="1"/>
  <c r="AG631" i="1"/>
  <c r="AE631" i="1"/>
  <c r="AB631" i="1"/>
  <c r="Z631" i="1" s="1"/>
  <c r="P631" i="1"/>
  <c r="I631" i="1"/>
  <c r="H631" i="1"/>
  <c r="AH631" i="1" s="1"/>
  <c r="G631" i="1"/>
  <c r="AF631" i="1" s="1"/>
  <c r="C631" i="1"/>
  <c r="B631" i="1"/>
  <c r="A631" i="1"/>
  <c r="AL630" i="1"/>
  <c r="AK630" i="1"/>
  <c r="AI630" i="1"/>
  <c r="AG630" i="1"/>
  <c r="AE630" i="1"/>
  <c r="AB630" i="1"/>
  <c r="P630" i="1"/>
  <c r="I630" i="1"/>
  <c r="H630" i="1"/>
  <c r="AH630" i="1" s="1"/>
  <c r="G630" i="1"/>
  <c r="AF630" i="1" s="1"/>
  <c r="B630" i="1"/>
  <c r="C630" i="1" s="1"/>
  <c r="AL629" i="1"/>
  <c r="AK629" i="1"/>
  <c r="AI629" i="1"/>
  <c r="AG629" i="1"/>
  <c r="AE629" i="1"/>
  <c r="AB629" i="1"/>
  <c r="AA629" i="1" s="1"/>
  <c r="P629" i="1"/>
  <c r="I629" i="1"/>
  <c r="H629" i="1"/>
  <c r="AH629" i="1" s="1"/>
  <c r="G629" i="1"/>
  <c r="AF629" i="1" s="1"/>
  <c r="B629" i="1"/>
  <c r="C629" i="1" s="1"/>
  <c r="A629" i="1"/>
  <c r="AL628" i="1"/>
  <c r="AK628" i="1"/>
  <c r="AI628" i="1"/>
  <c r="AG628" i="1"/>
  <c r="AE628" i="1"/>
  <c r="AB628" i="1"/>
  <c r="P628" i="1"/>
  <c r="I628" i="1"/>
  <c r="H628" i="1"/>
  <c r="AH628" i="1" s="1"/>
  <c r="G628" i="1"/>
  <c r="AF628" i="1" s="1"/>
  <c r="B628" i="1"/>
  <c r="C628" i="1" s="1"/>
  <c r="AL627" i="1"/>
  <c r="AK627" i="1"/>
  <c r="AI627" i="1"/>
  <c r="AG627" i="1"/>
  <c r="AE627" i="1"/>
  <c r="AB627" i="1"/>
  <c r="P627" i="1"/>
  <c r="I627" i="1"/>
  <c r="H627" i="1"/>
  <c r="AH627" i="1" s="1"/>
  <c r="G627" i="1"/>
  <c r="AF627" i="1" s="1"/>
  <c r="B627" i="1"/>
  <c r="C627" i="1" s="1"/>
  <c r="AL626" i="1"/>
  <c r="AK626" i="1"/>
  <c r="AI626" i="1"/>
  <c r="AG626" i="1"/>
  <c r="AE626" i="1"/>
  <c r="AB626" i="1"/>
  <c r="W626" i="1" s="1"/>
  <c r="P626" i="1"/>
  <c r="I626" i="1"/>
  <c r="H626" i="1"/>
  <c r="AH626" i="1" s="1"/>
  <c r="G626" i="1"/>
  <c r="AF626" i="1" s="1"/>
  <c r="C626" i="1"/>
  <c r="B626" i="1"/>
  <c r="A626" i="1"/>
  <c r="AL625" i="1"/>
  <c r="AK625" i="1"/>
  <c r="AI625" i="1"/>
  <c r="AG625" i="1"/>
  <c r="AE625" i="1"/>
  <c r="AB625" i="1"/>
  <c r="X625" i="1" s="1"/>
  <c r="P625" i="1"/>
  <c r="I625" i="1"/>
  <c r="H625" i="1"/>
  <c r="AH625" i="1" s="1"/>
  <c r="G625" i="1"/>
  <c r="AF625" i="1" s="1"/>
  <c r="B625" i="1"/>
  <c r="C625" i="1" s="1"/>
  <c r="AL624" i="1"/>
  <c r="AK624" i="1"/>
  <c r="AI624" i="1"/>
  <c r="AG624" i="1"/>
  <c r="AE624" i="1"/>
  <c r="AB624" i="1"/>
  <c r="V624" i="1" s="1"/>
  <c r="P624" i="1"/>
  <c r="I624" i="1"/>
  <c r="H624" i="1"/>
  <c r="AH624" i="1" s="1"/>
  <c r="G624" i="1"/>
  <c r="AF624" i="1" s="1"/>
  <c r="B624" i="1"/>
  <c r="C624" i="1" s="1"/>
  <c r="A624" i="1"/>
  <c r="AL623" i="1"/>
  <c r="AK623" i="1"/>
  <c r="AI623" i="1"/>
  <c r="AG623" i="1"/>
  <c r="AE623" i="1"/>
  <c r="AB623" i="1"/>
  <c r="P623" i="1"/>
  <c r="I623" i="1"/>
  <c r="H623" i="1"/>
  <c r="AH623" i="1" s="1"/>
  <c r="G623" i="1"/>
  <c r="AF623" i="1" s="1"/>
  <c r="C623" i="1"/>
  <c r="B623" i="1"/>
  <c r="A623" i="1"/>
  <c r="AL622" i="1"/>
  <c r="AK622" i="1"/>
  <c r="AI622" i="1"/>
  <c r="AG622" i="1"/>
  <c r="AE622" i="1"/>
  <c r="AB622" i="1"/>
  <c r="P622" i="1"/>
  <c r="I622" i="1"/>
  <c r="H622" i="1"/>
  <c r="AH622" i="1" s="1"/>
  <c r="G622" i="1"/>
  <c r="AF622" i="1" s="1"/>
  <c r="C622" i="1"/>
  <c r="B622" i="1"/>
  <c r="A622" i="1"/>
  <c r="AL621" i="1"/>
  <c r="AK621" i="1"/>
  <c r="AI621" i="1"/>
  <c r="AG621" i="1"/>
  <c r="AE621" i="1"/>
  <c r="AB621" i="1"/>
  <c r="P621" i="1"/>
  <c r="I621" i="1"/>
  <c r="H621" i="1"/>
  <c r="AH621" i="1" s="1"/>
  <c r="G621" i="1"/>
  <c r="AF621" i="1" s="1"/>
  <c r="C621" i="1"/>
  <c r="B621" i="1"/>
  <c r="A621" i="1"/>
  <c r="AL620" i="1"/>
  <c r="AK620" i="1"/>
  <c r="AI620" i="1"/>
  <c r="AG620" i="1"/>
  <c r="AE620" i="1"/>
  <c r="AB620" i="1"/>
  <c r="V620" i="1" s="1"/>
  <c r="P620" i="1"/>
  <c r="I620" i="1"/>
  <c r="H620" i="1"/>
  <c r="AH620" i="1" s="1"/>
  <c r="G620" i="1"/>
  <c r="AF620" i="1" s="1"/>
  <c r="C620" i="1"/>
  <c r="B620" i="1"/>
  <c r="A620" i="1"/>
  <c r="AL619" i="1"/>
  <c r="AK619" i="1"/>
  <c r="AI619" i="1"/>
  <c r="AG619" i="1"/>
  <c r="AE619" i="1"/>
  <c r="AB619" i="1"/>
  <c r="Z619" i="1" s="1"/>
  <c r="P619" i="1"/>
  <c r="I619" i="1"/>
  <c r="H619" i="1"/>
  <c r="AH619" i="1" s="1"/>
  <c r="G619" i="1"/>
  <c r="AF619" i="1" s="1"/>
  <c r="B619" i="1"/>
  <c r="C619" i="1" s="1"/>
  <c r="AL618" i="1"/>
  <c r="AK618" i="1"/>
  <c r="AI618" i="1"/>
  <c r="AG618" i="1"/>
  <c r="AE618" i="1"/>
  <c r="AB618" i="1"/>
  <c r="W618" i="1" s="1"/>
  <c r="P618" i="1"/>
  <c r="I618" i="1"/>
  <c r="H618" i="1"/>
  <c r="AH618" i="1" s="1"/>
  <c r="G618" i="1"/>
  <c r="AF618" i="1" s="1"/>
  <c r="C618" i="1"/>
  <c r="B618" i="1"/>
  <c r="A618" i="1"/>
  <c r="AL617" i="1"/>
  <c r="AK617" i="1"/>
  <c r="AI617" i="1"/>
  <c r="AG617" i="1"/>
  <c r="AE617" i="1"/>
  <c r="AB617" i="1"/>
  <c r="P617" i="1"/>
  <c r="I617" i="1"/>
  <c r="H617" i="1"/>
  <c r="AH617" i="1" s="1"/>
  <c r="G617" i="1"/>
  <c r="AF617" i="1" s="1"/>
  <c r="C617" i="1"/>
  <c r="B617" i="1"/>
  <c r="A617" i="1"/>
  <c r="AL616" i="1"/>
  <c r="AK616" i="1"/>
  <c r="AI616" i="1"/>
  <c r="AG616" i="1"/>
  <c r="AE616" i="1"/>
  <c r="AB616" i="1"/>
  <c r="Z616" i="1" s="1"/>
  <c r="P616" i="1"/>
  <c r="I616" i="1"/>
  <c r="H616" i="1"/>
  <c r="AH616" i="1" s="1"/>
  <c r="G616" i="1"/>
  <c r="AF616" i="1" s="1"/>
  <c r="B616" i="1"/>
  <c r="C616" i="1" s="1"/>
  <c r="A616" i="1"/>
  <c r="AL615" i="1"/>
  <c r="AK615" i="1"/>
  <c r="AI615" i="1"/>
  <c r="AG615" i="1"/>
  <c r="AE615" i="1"/>
  <c r="AB615" i="1"/>
  <c r="Z615" i="1" s="1"/>
  <c r="P615" i="1"/>
  <c r="I615" i="1"/>
  <c r="H615" i="1"/>
  <c r="AH615" i="1" s="1"/>
  <c r="G615" i="1"/>
  <c r="AF615" i="1" s="1"/>
  <c r="B615" i="1"/>
  <c r="C615" i="1" s="1"/>
  <c r="A615" i="1"/>
  <c r="AL614" i="1"/>
  <c r="AK614" i="1"/>
  <c r="AI614" i="1"/>
  <c r="AG614" i="1"/>
  <c r="AE614" i="1"/>
  <c r="AB614" i="1"/>
  <c r="P614" i="1"/>
  <c r="I614" i="1"/>
  <c r="H614" i="1"/>
  <c r="AH614" i="1" s="1"/>
  <c r="G614" i="1"/>
  <c r="AF614" i="1" s="1"/>
  <c r="C614" i="1"/>
  <c r="B614" i="1"/>
  <c r="A614" i="1"/>
  <c r="AL613" i="1"/>
  <c r="AK613" i="1"/>
  <c r="AI613" i="1"/>
  <c r="AG613" i="1"/>
  <c r="AE613" i="1"/>
  <c r="AB613" i="1"/>
  <c r="X613" i="1" s="1"/>
  <c r="P613" i="1"/>
  <c r="I613" i="1"/>
  <c r="H613" i="1"/>
  <c r="AH613" i="1" s="1"/>
  <c r="G613" i="1"/>
  <c r="AF613" i="1" s="1"/>
  <c r="C613" i="1"/>
  <c r="B613" i="1"/>
  <c r="A613" i="1"/>
  <c r="AL612" i="1"/>
  <c r="AK612" i="1"/>
  <c r="AI612" i="1"/>
  <c r="AG612" i="1"/>
  <c r="AE612" i="1"/>
  <c r="AB612" i="1"/>
  <c r="Z612" i="1" s="1"/>
  <c r="P612" i="1"/>
  <c r="I612" i="1"/>
  <c r="H612" i="1"/>
  <c r="AH612" i="1" s="1"/>
  <c r="G612" i="1"/>
  <c r="AF612" i="1" s="1"/>
  <c r="C612" i="1"/>
  <c r="B612" i="1"/>
  <c r="A612" i="1"/>
  <c r="AL611" i="1"/>
  <c r="AK611" i="1"/>
  <c r="AI611" i="1"/>
  <c r="AG611" i="1"/>
  <c r="AE611" i="1"/>
  <c r="AB611" i="1"/>
  <c r="X611" i="1" s="1"/>
  <c r="P611" i="1"/>
  <c r="I611" i="1"/>
  <c r="H611" i="1"/>
  <c r="AH611" i="1" s="1"/>
  <c r="G611" i="1"/>
  <c r="AF611" i="1" s="1"/>
  <c r="C611" i="1"/>
  <c r="B611" i="1"/>
  <c r="A611" i="1"/>
  <c r="AL610" i="1"/>
  <c r="AK610" i="1"/>
  <c r="AI610" i="1"/>
  <c r="AG610" i="1"/>
  <c r="AE610" i="1"/>
  <c r="AB610" i="1"/>
  <c r="W610" i="1" s="1"/>
  <c r="P610" i="1"/>
  <c r="I610" i="1"/>
  <c r="H610" i="1"/>
  <c r="AH610" i="1" s="1"/>
  <c r="G610" i="1"/>
  <c r="AF610" i="1" s="1"/>
  <c r="B610" i="1"/>
  <c r="C610" i="1" s="1"/>
  <c r="AL609" i="1"/>
  <c r="AK609" i="1"/>
  <c r="AI609" i="1"/>
  <c r="AG609" i="1"/>
  <c r="AE609" i="1"/>
  <c r="AB609" i="1"/>
  <c r="X609" i="1" s="1"/>
  <c r="P609" i="1"/>
  <c r="I609" i="1"/>
  <c r="H609" i="1"/>
  <c r="AH609" i="1" s="1"/>
  <c r="G609" i="1"/>
  <c r="AF609" i="1" s="1"/>
  <c r="B609" i="1"/>
  <c r="C609" i="1" s="1"/>
  <c r="A609" i="1"/>
  <c r="AL608" i="1"/>
  <c r="AK608" i="1"/>
  <c r="AI608" i="1"/>
  <c r="AG608" i="1"/>
  <c r="AE608" i="1"/>
  <c r="AB608" i="1"/>
  <c r="Z608" i="1" s="1"/>
  <c r="P608" i="1"/>
  <c r="I608" i="1"/>
  <c r="H608" i="1"/>
  <c r="AH608" i="1" s="1"/>
  <c r="G608" i="1"/>
  <c r="AF608" i="1" s="1"/>
  <c r="B608" i="1"/>
  <c r="C608" i="1" s="1"/>
  <c r="AL607" i="1"/>
  <c r="AK607" i="1"/>
  <c r="AI607" i="1"/>
  <c r="AG607" i="1"/>
  <c r="AE607" i="1"/>
  <c r="AB607" i="1"/>
  <c r="Z607" i="1" s="1"/>
  <c r="P607" i="1"/>
  <c r="I607" i="1"/>
  <c r="H607" i="1"/>
  <c r="AH607" i="1" s="1"/>
  <c r="G607" i="1"/>
  <c r="AF607" i="1" s="1"/>
  <c r="C607" i="1"/>
  <c r="B607" i="1"/>
  <c r="A607" i="1"/>
  <c r="AL606" i="1"/>
  <c r="AK606" i="1"/>
  <c r="AI606" i="1"/>
  <c r="AG606" i="1"/>
  <c r="AE606" i="1"/>
  <c r="AB606" i="1"/>
  <c r="W606" i="1" s="1"/>
  <c r="P606" i="1"/>
  <c r="I606" i="1"/>
  <c r="H606" i="1"/>
  <c r="AH606" i="1" s="1"/>
  <c r="G606" i="1"/>
  <c r="AF606" i="1" s="1"/>
  <c r="B606" i="1"/>
  <c r="C606" i="1" s="1"/>
  <c r="A606" i="1"/>
  <c r="AL605" i="1"/>
  <c r="AK605" i="1"/>
  <c r="AI605" i="1"/>
  <c r="AG605" i="1"/>
  <c r="AE605" i="1"/>
  <c r="AB605" i="1"/>
  <c r="X605" i="1" s="1"/>
  <c r="P605" i="1"/>
  <c r="I605" i="1"/>
  <c r="H605" i="1"/>
  <c r="AH605" i="1" s="1"/>
  <c r="G605" i="1"/>
  <c r="AF605" i="1" s="1"/>
  <c r="C605" i="1"/>
  <c r="B605" i="1"/>
  <c r="A605" i="1" s="1"/>
  <c r="AL604" i="1"/>
  <c r="AK604" i="1"/>
  <c r="AI604" i="1"/>
  <c r="AG604" i="1"/>
  <c r="AE604" i="1"/>
  <c r="AB604" i="1"/>
  <c r="Z604" i="1" s="1"/>
  <c r="P604" i="1"/>
  <c r="I604" i="1"/>
  <c r="H604" i="1"/>
  <c r="AH604" i="1" s="1"/>
  <c r="G604" i="1"/>
  <c r="AF604" i="1" s="1"/>
  <c r="B604" i="1"/>
  <c r="C604" i="1" s="1"/>
  <c r="A604" i="1"/>
  <c r="AL603" i="1"/>
  <c r="AK603" i="1"/>
  <c r="AI603" i="1"/>
  <c r="AG603" i="1"/>
  <c r="AE603" i="1"/>
  <c r="AB603" i="1"/>
  <c r="P603" i="1"/>
  <c r="I603" i="1"/>
  <c r="H603" i="1"/>
  <c r="AH603" i="1" s="1"/>
  <c r="G603" i="1"/>
  <c r="AF603" i="1" s="1"/>
  <c r="C603" i="1"/>
  <c r="B603" i="1"/>
  <c r="A603" i="1"/>
  <c r="AL602" i="1"/>
  <c r="AK602" i="1"/>
  <c r="AI602" i="1"/>
  <c r="AG602" i="1"/>
  <c r="AE602" i="1"/>
  <c r="AB602" i="1"/>
  <c r="Z602" i="1" s="1"/>
  <c r="P602" i="1"/>
  <c r="I602" i="1"/>
  <c r="H602" i="1"/>
  <c r="AH602" i="1" s="1"/>
  <c r="G602" i="1"/>
  <c r="AF602" i="1" s="1"/>
  <c r="C602" i="1"/>
  <c r="B602" i="1"/>
  <c r="A602" i="1" s="1"/>
  <c r="AL601" i="1"/>
  <c r="AK601" i="1"/>
  <c r="AI601" i="1"/>
  <c r="AG601" i="1"/>
  <c r="AE601" i="1"/>
  <c r="AB601" i="1"/>
  <c r="V601" i="1" s="1"/>
  <c r="P601" i="1"/>
  <c r="I601" i="1"/>
  <c r="H601" i="1"/>
  <c r="AH601" i="1" s="1"/>
  <c r="G601" i="1"/>
  <c r="AF601" i="1" s="1"/>
  <c r="B601" i="1"/>
  <c r="C601" i="1" s="1"/>
  <c r="AL600" i="1"/>
  <c r="AK600" i="1"/>
  <c r="AI600" i="1"/>
  <c r="AG600" i="1"/>
  <c r="AE600" i="1"/>
  <c r="AB600" i="1"/>
  <c r="Z600" i="1" s="1"/>
  <c r="P600" i="1"/>
  <c r="I600" i="1"/>
  <c r="H600" i="1"/>
  <c r="AH600" i="1" s="1"/>
  <c r="G600" i="1"/>
  <c r="AF600" i="1" s="1"/>
  <c r="B600" i="1"/>
  <c r="C600" i="1" s="1"/>
  <c r="AL599" i="1"/>
  <c r="AK599" i="1"/>
  <c r="AI599" i="1"/>
  <c r="AG599" i="1"/>
  <c r="AE599" i="1"/>
  <c r="AB599" i="1"/>
  <c r="Z599" i="1" s="1"/>
  <c r="P599" i="1"/>
  <c r="I599" i="1"/>
  <c r="H599" i="1"/>
  <c r="AH599" i="1" s="1"/>
  <c r="G599" i="1"/>
  <c r="AF599" i="1" s="1"/>
  <c r="C599" i="1"/>
  <c r="B599" i="1"/>
  <c r="A599" i="1"/>
  <c r="AL598" i="1"/>
  <c r="AK598" i="1"/>
  <c r="AI598" i="1"/>
  <c r="AG598" i="1"/>
  <c r="AE598" i="1"/>
  <c r="AB598" i="1"/>
  <c r="J598" i="1" s="1"/>
  <c r="P598" i="1"/>
  <c r="I598" i="1"/>
  <c r="H598" i="1"/>
  <c r="AH598" i="1" s="1"/>
  <c r="G598" i="1"/>
  <c r="AF598" i="1" s="1"/>
  <c r="B598" i="1"/>
  <c r="C598" i="1" s="1"/>
  <c r="A598" i="1"/>
  <c r="AL597" i="1"/>
  <c r="AK597" i="1"/>
  <c r="AI597" i="1"/>
  <c r="AG597" i="1"/>
  <c r="AE597" i="1"/>
  <c r="AB597" i="1"/>
  <c r="Z597" i="1" s="1"/>
  <c r="P597" i="1"/>
  <c r="I597" i="1"/>
  <c r="H597" i="1"/>
  <c r="AH597" i="1" s="1"/>
  <c r="G597" i="1"/>
  <c r="AF597" i="1" s="1"/>
  <c r="B597" i="1"/>
  <c r="C597" i="1" s="1"/>
  <c r="A597" i="1"/>
  <c r="AL596" i="1"/>
  <c r="AK596" i="1"/>
  <c r="AI596" i="1"/>
  <c r="AG596" i="1"/>
  <c r="AE596" i="1"/>
  <c r="AB596" i="1"/>
  <c r="P596" i="1"/>
  <c r="I596" i="1"/>
  <c r="H596" i="1"/>
  <c r="AH596" i="1" s="1"/>
  <c r="G596" i="1"/>
  <c r="AF596" i="1" s="1"/>
  <c r="C596" i="1"/>
  <c r="B596" i="1"/>
  <c r="A596" i="1"/>
  <c r="AL595" i="1"/>
  <c r="AK595" i="1"/>
  <c r="AI595" i="1"/>
  <c r="AG595" i="1"/>
  <c r="AE595" i="1"/>
  <c r="AB595" i="1"/>
  <c r="P595" i="1"/>
  <c r="I595" i="1"/>
  <c r="H595" i="1"/>
  <c r="AH595" i="1" s="1"/>
  <c r="G595" i="1"/>
  <c r="AF595" i="1" s="1"/>
  <c r="B595" i="1"/>
  <c r="C595" i="1" s="1"/>
  <c r="AL594" i="1"/>
  <c r="AK594" i="1"/>
  <c r="AI594" i="1"/>
  <c r="AG594" i="1"/>
  <c r="AE594" i="1"/>
  <c r="AB594" i="1"/>
  <c r="Z594" i="1" s="1"/>
  <c r="P594" i="1"/>
  <c r="I594" i="1"/>
  <c r="H594" i="1"/>
  <c r="AH594" i="1" s="1"/>
  <c r="G594" i="1"/>
  <c r="AF594" i="1" s="1"/>
  <c r="C594" i="1"/>
  <c r="B594" i="1"/>
  <c r="A594" i="1"/>
  <c r="AL593" i="1"/>
  <c r="AK593" i="1"/>
  <c r="AI593" i="1"/>
  <c r="AG593" i="1"/>
  <c r="AE593" i="1"/>
  <c r="AB593" i="1"/>
  <c r="P593" i="1"/>
  <c r="I593" i="1"/>
  <c r="H593" i="1"/>
  <c r="AH593" i="1" s="1"/>
  <c r="G593" i="1"/>
  <c r="AF593" i="1" s="1"/>
  <c r="B593" i="1"/>
  <c r="C593" i="1" s="1"/>
  <c r="AL592" i="1"/>
  <c r="AK592" i="1"/>
  <c r="AI592" i="1"/>
  <c r="AG592" i="1"/>
  <c r="AE592" i="1"/>
  <c r="AB592" i="1"/>
  <c r="Z592" i="1" s="1"/>
  <c r="P592" i="1"/>
  <c r="I592" i="1"/>
  <c r="H592" i="1"/>
  <c r="AH592" i="1" s="1"/>
  <c r="G592" i="1"/>
  <c r="AF592" i="1" s="1"/>
  <c r="B592" i="1"/>
  <c r="C592" i="1" s="1"/>
  <c r="AL591" i="1"/>
  <c r="AK591" i="1"/>
  <c r="AI591" i="1"/>
  <c r="AG591" i="1"/>
  <c r="AE591" i="1"/>
  <c r="AB591" i="1"/>
  <c r="Z591" i="1" s="1"/>
  <c r="P591" i="1"/>
  <c r="I591" i="1"/>
  <c r="H591" i="1"/>
  <c r="AH591" i="1" s="1"/>
  <c r="G591" i="1"/>
  <c r="AF591" i="1" s="1"/>
  <c r="B591" i="1"/>
  <c r="C591" i="1" s="1"/>
  <c r="AL590" i="1"/>
  <c r="AK590" i="1"/>
  <c r="AI590" i="1"/>
  <c r="AG590" i="1"/>
  <c r="AE590" i="1"/>
  <c r="AB590" i="1"/>
  <c r="J590" i="1" s="1"/>
  <c r="P590" i="1"/>
  <c r="I590" i="1"/>
  <c r="H590" i="1"/>
  <c r="AH590" i="1" s="1"/>
  <c r="G590" i="1"/>
  <c r="AF590" i="1" s="1"/>
  <c r="C590" i="1"/>
  <c r="B590" i="1"/>
  <c r="A590" i="1" s="1"/>
  <c r="AL589" i="1"/>
  <c r="AK589" i="1"/>
  <c r="AI589" i="1"/>
  <c r="AG589" i="1"/>
  <c r="AE589" i="1"/>
  <c r="AB589" i="1"/>
  <c r="Z589" i="1" s="1"/>
  <c r="P589" i="1"/>
  <c r="I589" i="1"/>
  <c r="H589" i="1"/>
  <c r="AH589" i="1" s="1"/>
  <c r="G589" i="1"/>
  <c r="AF589" i="1" s="1"/>
  <c r="C589" i="1"/>
  <c r="B589" i="1"/>
  <c r="A589" i="1" s="1"/>
  <c r="AL588" i="1"/>
  <c r="AK588" i="1"/>
  <c r="AI588" i="1"/>
  <c r="AG588" i="1"/>
  <c r="AE588" i="1"/>
  <c r="AB588" i="1"/>
  <c r="P588" i="1"/>
  <c r="I588" i="1"/>
  <c r="H588" i="1"/>
  <c r="AH588" i="1" s="1"/>
  <c r="G588" i="1"/>
  <c r="AF588" i="1" s="1"/>
  <c r="B588" i="1"/>
  <c r="C588" i="1" s="1"/>
  <c r="AL587" i="1"/>
  <c r="AK587" i="1"/>
  <c r="AI587" i="1"/>
  <c r="AG587" i="1"/>
  <c r="AE587" i="1"/>
  <c r="AB587" i="1"/>
  <c r="Z587" i="1" s="1"/>
  <c r="P587" i="1"/>
  <c r="I587" i="1"/>
  <c r="H587" i="1"/>
  <c r="AH587" i="1" s="1"/>
  <c r="G587" i="1"/>
  <c r="AF587" i="1" s="1"/>
  <c r="B587" i="1"/>
  <c r="C587" i="1" s="1"/>
  <c r="A587" i="1"/>
  <c r="AL586" i="1"/>
  <c r="AK586" i="1"/>
  <c r="AI586" i="1"/>
  <c r="AG586" i="1"/>
  <c r="AE586" i="1"/>
  <c r="AB586" i="1"/>
  <c r="Z586" i="1" s="1"/>
  <c r="P586" i="1"/>
  <c r="I586" i="1"/>
  <c r="H586" i="1"/>
  <c r="AH586" i="1" s="1"/>
  <c r="G586" i="1"/>
  <c r="AF586" i="1" s="1"/>
  <c r="B586" i="1"/>
  <c r="C586" i="1" s="1"/>
  <c r="AL585" i="1"/>
  <c r="AK585" i="1"/>
  <c r="AI585" i="1"/>
  <c r="AG585" i="1"/>
  <c r="AE585" i="1"/>
  <c r="AB585" i="1"/>
  <c r="P585" i="1"/>
  <c r="I585" i="1"/>
  <c r="H585" i="1"/>
  <c r="AH585" i="1" s="1"/>
  <c r="G585" i="1"/>
  <c r="AF585" i="1" s="1"/>
  <c r="B585" i="1"/>
  <c r="C585" i="1" s="1"/>
  <c r="A585" i="1"/>
  <c r="AL584" i="1"/>
  <c r="AK584" i="1"/>
  <c r="AI584" i="1"/>
  <c r="AG584" i="1"/>
  <c r="AE584" i="1"/>
  <c r="AB584" i="1"/>
  <c r="P584" i="1"/>
  <c r="I584" i="1"/>
  <c r="H584" i="1"/>
  <c r="AH584" i="1" s="1"/>
  <c r="G584" i="1"/>
  <c r="AF584" i="1" s="1"/>
  <c r="B584" i="1"/>
  <c r="C584" i="1" s="1"/>
  <c r="A584" i="1"/>
  <c r="AL583" i="1"/>
  <c r="AK583" i="1"/>
  <c r="AI583" i="1"/>
  <c r="AG583" i="1"/>
  <c r="AE583" i="1"/>
  <c r="AB583" i="1"/>
  <c r="Z583" i="1" s="1"/>
  <c r="P583" i="1"/>
  <c r="I583" i="1"/>
  <c r="H583" i="1"/>
  <c r="AH583" i="1" s="1"/>
  <c r="G583" i="1"/>
  <c r="AF583" i="1" s="1"/>
  <c r="C583" i="1"/>
  <c r="B583" i="1"/>
  <c r="A583" i="1"/>
  <c r="AL582" i="1"/>
  <c r="AK582" i="1"/>
  <c r="AI582" i="1"/>
  <c r="AG582" i="1"/>
  <c r="AE582" i="1"/>
  <c r="AB582" i="1"/>
  <c r="P582" i="1"/>
  <c r="I582" i="1"/>
  <c r="H582" i="1"/>
  <c r="AH582" i="1" s="1"/>
  <c r="G582" i="1"/>
  <c r="AF582" i="1" s="1"/>
  <c r="B582" i="1"/>
  <c r="C582" i="1" s="1"/>
  <c r="AL581" i="1"/>
  <c r="AK581" i="1"/>
  <c r="AI581" i="1"/>
  <c r="AG581" i="1"/>
  <c r="AE581" i="1"/>
  <c r="AB581" i="1"/>
  <c r="P581" i="1"/>
  <c r="I581" i="1"/>
  <c r="H581" i="1"/>
  <c r="AH581" i="1" s="1"/>
  <c r="G581" i="1"/>
  <c r="AF581" i="1" s="1"/>
  <c r="B581" i="1"/>
  <c r="C581" i="1" s="1"/>
  <c r="AL580" i="1"/>
  <c r="AK580" i="1"/>
  <c r="AI580" i="1"/>
  <c r="AG580" i="1"/>
  <c r="AE580" i="1"/>
  <c r="AB580" i="1"/>
  <c r="P580" i="1"/>
  <c r="I580" i="1"/>
  <c r="H580" i="1"/>
  <c r="AH580" i="1" s="1"/>
  <c r="G580" i="1"/>
  <c r="AF580" i="1" s="1"/>
  <c r="C580" i="1"/>
  <c r="B580" i="1"/>
  <c r="A580" i="1"/>
  <c r="AL579" i="1"/>
  <c r="AK579" i="1"/>
  <c r="AI579" i="1"/>
  <c r="AG579" i="1"/>
  <c r="AE579" i="1"/>
  <c r="AB579" i="1"/>
  <c r="Z579" i="1" s="1"/>
  <c r="P579" i="1"/>
  <c r="I579" i="1"/>
  <c r="H579" i="1"/>
  <c r="AH579" i="1" s="1"/>
  <c r="G579" i="1"/>
  <c r="AF579" i="1" s="1"/>
  <c r="C579" i="1"/>
  <c r="B579" i="1"/>
  <c r="A579" i="1" s="1"/>
  <c r="AL578" i="1"/>
  <c r="AK578" i="1"/>
  <c r="AI578" i="1"/>
  <c r="AG578" i="1"/>
  <c r="AE578" i="1"/>
  <c r="AB578" i="1"/>
  <c r="P578" i="1"/>
  <c r="I578" i="1"/>
  <c r="H578" i="1"/>
  <c r="AH578" i="1" s="1"/>
  <c r="G578" i="1"/>
  <c r="AF578" i="1" s="1"/>
  <c r="C578" i="1"/>
  <c r="B578" i="1"/>
  <c r="A578" i="1"/>
  <c r="AL577" i="1"/>
  <c r="AK577" i="1"/>
  <c r="AI577" i="1"/>
  <c r="AG577" i="1"/>
  <c r="AE577" i="1"/>
  <c r="AB577" i="1"/>
  <c r="P577" i="1"/>
  <c r="I577" i="1"/>
  <c r="H577" i="1"/>
  <c r="AH577" i="1" s="1"/>
  <c r="G577" i="1"/>
  <c r="AF577" i="1" s="1"/>
  <c r="C577" i="1"/>
  <c r="B577" i="1"/>
  <c r="A577" i="1" s="1"/>
  <c r="AL576" i="1"/>
  <c r="AK576" i="1"/>
  <c r="AI576" i="1"/>
  <c r="AG576" i="1"/>
  <c r="AE576" i="1"/>
  <c r="AB576" i="1"/>
  <c r="P576" i="1"/>
  <c r="I576" i="1"/>
  <c r="H576" i="1"/>
  <c r="AH576" i="1" s="1"/>
  <c r="G576" i="1"/>
  <c r="AF576" i="1" s="1"/>
  <c r="C576" i="1"/>
  <c r="B576" i="1"/>
  <c r="A576" i="1" s="1"/>
  <c r="AL575" i="1"/>
  <c r="AK575" i="1"/>
  <c r="AI575" i="1"/>
  <c r="AG575" i="1"/>
  <c r="AE575" i="1"/>
  <c r="AB575" i="1"/>
  <c r="Z575" i="1" s="1"/>
  <c r="P575" i="1"/>
  <c r="I575" i="1"/>
  <c r="H575" i="1"/>
  <c r="AH575" i="1" s="1"/>
  <c r="G575" i="1"/>
  <c r="AF575" i="1" s="1"/>
  <c r="C575" i="1"/>
  <c r="B575" i="1"/>
  <c r="A575" i="1"/>
  <c r="AL574" i="1"/>
  <c r="AK574" i="1"/>
  <c r="AI574" i="1"/>
  <c r="AG574" i="1"/>
  <c r="AE574" i="1"/>
  <c r="AB574" i="1"/>
  <c r="J574" i="1" s="1"/>
  <c r="P574" i="1"/>
  <c r="I574" i="1"/>
  <c r="H574" i="1"/>
  <c r="AH574" i="1" s="1"/>
  <c r="G574" i="1"/>
  <c r="AF574" i="1" s="1"/>
  <c r="B574" i="1"/>
  <c r="C574" i="1" s="1"/>
  <c r="AL573" i="1"/>
  <c r="AK573" i="1"/>
  <c r="AI573" i="1"/>
  <c r="AG573" i="1"/>
  <c r="AE573" i="1"/>
  <c r="AB573" i="1"/>
  <c r="Z573" i="1" s="1"/>
  <c r="P573" i="1"/>
  <c r="I573" i="1"/>
  <c r="H573" i="1"/>
  <c r="AH573" i="1" s="1"/>
  <c r="G573" i="1"/>
  <c r="AF573" i="1" s="1"/>
  <c r="B573" i="1"/>
  <c r="C573" i="1" s="1"/>
  <c r="AL572" i="1"/>
  <c r="AK572" i="1"/>
  <c r="AI572" i="1"/>
  <c r="AG572" i="1"/>
  <c r="AE572" i="1"/>
  <c r="AB572" i="1"/>
  <c r="P572" i="1"/>
  <c r="I572" i="1"/>
  <c r="H572" i="1"/>
  <c r="AH572" i="1" s="1"/>
  <c r="G572" i="1"/>
  <c r="AF572" i="1" s="1"/>
  <c r="C572" i="1"/>
  <c r="B572" i="1"/>
  <c r="A572" i="1"/>
  <c r="AL571" i="1"/>
  <c r="AK571" i="1"/>
  <c r="AI571" i="1"/>
  <c r="AG571" i="1"/>
  <c r="AE571" i="1"/>
  <c r="AB571" i="1"/>
  <c r="P571" i="1"/>
  <c r="I571" i="1"/>
  <c r="H571" i="1"/>
  <c r="AH571" i="1" s="1"/>
  <c r="G571" i="1"/>
  <c r="AF571" i="1" s="1"/>
  <c r="B571" i="1"/>
  <c r="C571" i="1" s="1"/>
  <c r="AL570" i="1"/>
  <c r="AK570" i="1"/>
  <c r="AI570" i="1"/>
  <c r="AG570" i="1"/>
  <c r="AE570" i="1"/>
  <c r="AB570" i="1"/>
  <c r="P570" i="1"/>
  <c r="I570" i="1"/>
  <c r="H570" i="1"/>
  <c r="AH570" i="1" s="1"/>
  <c r="G570" i="1"/>
  <c r="AF570" i="1" s="1"/>
  <c r="C570" i="1"/>
  <c r="B570" i="1"/>
  <c r="A570" i="1"/>
  <c r="AL569" i="1"/>
  <c r="AK569" i="1"/>
  <c r="AI569" i="1"/>
  <c r="AG569" i="1"/>
  <c r="AE569" i="1"/>
  <c r="AB569" i="1"/>
  <c r="Z569" i="1" s="1"/>
  <c r="P569" i="1"/>
  <c r="I569" i="1"/>
  <c r="H569" i="1"/>
  <c r="AH569" i="1" s="1"/>
  <c r="G569" i="1"/>
  <c r="AF569" i="1" s="1"/>
  <c r="B569" i="1"/>
  <c r="C569" i="1" s="1"/>
  <c r="AL568" i="1"/>
  <c r="AK568" i="1"/>
  <c r="AI568" i="1"/>
  <c r="AG568" i="1"/>
  <c r="AE568" i="1"/>
  <c r="AB568" i="1"/>
  <c r="Z568" i="1" s="1"/>
  <c r="P568" i="1"/>
  <c r="I568" i="1"/>
  <c r="H568" i="1"/>
  <c r="AH568" i="1" s="1"/>
  <c r="G568" i="1"/>
  <c r="AF568" i="1" s="1"/>
  <c r="B568" i="1"/>
  <c r="C568" i="1" s="1"/>
  <c r="AL567" i="1"/>
  <c r="AK567" i="1"/>
  <c r="AI567" i="1"/>
  <c r="AG567" i="1"/>
  <c r="AE567" i="1"/>
  <c r="AB567" i="1"/>
  <c r="V567" i="1" s="1"/>
  <c r="P567" i="1"/>
  <c r="I567" i="1"/>
  <c r="H567" i="1"/>
  <c r="AH567" i="1" s="1"/>
  <c r="G567" i="1"/>
  <c r="AF567" i="1" s="1"/>
  <c r="C567" i="1"/>
  <c r="B567" i="1"/>
  <c r="A567" i="1"/>
  <c r="AL566" i="1"/>
  <c r="AK566" i="1"/>
  <c r="AI566" i="1"/>
  <c r="AG566" i="1"/>
  <c r="AE566" i="1"/>
  <c r="AB566" i="1"/>
  <c r="J566" i="1" s="1"/>
  <c r="P566" i="1"/>
  <c r="I566" i="1"/>
  <c r="H566" i="1"/>
  <c r="AH566" i="1" s="1"/>
  <c r="G566" i="1"/>
  <c r="AF566" i="1" s="1"/>
  <c r="B566" i="1"/>
  <c r="C566" i="1" s="1"/>
  <c r="AL565" i="1"/>
  <c r="AK565" i="1"/>
  <c r="AI565" i="1"/>
  <c r="AG565" i="1"/>
  <c r="AE565" i="1"/>
  <c r="AB565" i="1"/>
  <c r="X565" i="1" s="1"/>
  <c r="P565" i="1"/>
  <c r="I565" i="1"/>
  <c r="H565" i="1"/>
  <c r="AH565" i="1" s="1"/>
  <c r="G565" i="1"/>
  <c r="AF565" i="1" s="1"/>
  <c r="C565" i="1"/>
  <c r="B565" i="1"/>
  <c r="A565" i="1" s="1"/>
  <c r="AL564" i="1"/>
  <c r="AK564" i="1"/>
  <c r="AI564" i="1"/>
  <c r="AG564" i="1"/>
  <c r="AE564" i="1"/>
  <c r="AB564" i="1"/>
  <c r="Z564" i="1" s="1"/>
  <c r="P564" i="1"/>
  <c r="I564" i="1"/>
  <c r="H564" i="1"/>
  <c r="AH564" i="1" s="1"/>
  <c r="G564" i="1"/>
  <c r="AF564" i="1" s="1"/>
  <c r="C564" i="1"/>
  <c r="B564" i="1"/>
  <c r="A564" i="1" s="1"/>
  <c r="AL563" i="1"/>
  <c r="AK563" i="1"/>
  <c r="AI563" i="1"/>
  <c r="AG563" i="1"/>
  <c r="AE563" i="1"/>
  <c r="AB563" i="1"/>
  <c r="V563" i="1" s="1"/>
  <c r="P563" i="1"/>
  <c r="I563" i="1"/>
  <c r="H563" i="1"/>
  <c r="AH563" i="1" s="1"/>
  <c r="G563" i="1"/>
  <c r="AF563" i="1" s="1"/>
  <c r="B563" i="1"/>
  <c r="C563" i="1" s="1"/>
  <c r="AL562" i="1"/>
  <c r="AK562" i="1"/>
  <c r="AI562" i="1"/>
  <c r="AG562" i="1"/>
  <c r="AE562" i="1"/>
  <c r="AB562" i="1"/>
  <c r="P562" i="1"/>
  <c r="I562" i="1"/>
  <c r="H562" i="1"/>
  <c r="AH562" i="1" s="1"/>
  <c r="G562" i="1"/>
  <c r="AF562" i="1" s="1"/>
  <c r="C562" i="1"/>
  <c r="B562" i="1"/>
  <c r="A562" i="1" s="1"/>
  <c r="AL561" i="1"/>
  <c r="AK561" i="1"/>
  <c r="AI561" i="1"/>
  <c r="AG561" i="1"/>
  <c r="AE561" i="1"/>
  <c r="AB561" i="1"/>
  <c r="Z561" i="1" s="1"/>
  <c r="P561" i="1"/>
  <c r="I561" i="1"/>
  <c r="H561" i="1"/>
  <c r="AH561" i="1" s="1"/>
  <c r="G561" i="1"/>
  <c r="AF561" i="1" s="1"/>
  <c r="B561" i="1"/>
  <c r="AL560" i="1"/>
  <c r="AK560" i="1"/>
  <c r="AI560" i="1"/>
  <c r="AG560" i="1"/>
  <c r="AE560" i="1"/>
  <c r="AB560" i="1"/>
  <c r="P560" i="1"/>
  <c r="I560" i="1"/>
  <c r="H560" i="1"/>
  <c r="AH560" i="1" s="1"/>
  <c r="G560" i="1"/>
  <c r="AF560" i="1" s="1"/>
  <c r="B560" i="1"/>
  <c r="C560" i="1" s="1"/>
  <c r="AL559" i="1"/>
  <c r="AK559" i="1"/>
  <c r="AI559" i="1"/>
  <c r="AG559" i="1"/>
  <c r="AE559" i="1"/>
  <c r="AB559" i="1"/>
  <c r="P559" i="1"/>
  <c r="I559" i="1"/>
  <c r="H559" i="1"/>
  <c r="AH559" i="1" s="1"/>
  <c r="G559" i="1"/>
  <c r="AF559" i="1" s="1"/>
  <c r="B559" i="1"/>
  <c r="C559" i="1" s="1"/>
  <c r="AL558" i="1"/>
  <c r="AK558" i="1"/>
  <c r="AI558" i="1"/>
  <c r="AG558" i="1"/>
  <c r="AE558" i="1"/>
  <c r="AB558" i="1"/>
  <c r="P558" i="1"/>
  <c r="I558" i="1"/>
  <c r="H558" i="1"/>
  <c r="AH558" i="1" s="1"/>
  <c r="G558" i="1"/>
  <c r="AF558" i="1" s="1"/>
  <c r="B558" i="1"/>
  <c r="C558" i="1" s="1"/>
  <c r="AL557" i="1"/>
  <c r="AK557" i="1"/>
  <c r="AI557" i="1"/>
  <c r="AG557" i="1"/>
  <c r="AE557" i="1"/>
  <c r="AB557" i="1"/>
  <c r="P557" i="1"/>
  <c r="I557" i="1"/>
  <c r="H557" i="1"/>
  <c r="AH557" i="1" s="1"/>
  <c r="G557" i="1"/>
  <c r="AF557" i="1" s="1"/>
  <c r="B557" i="1"/>
  <c r="C557" i="1" s="1"/>
  <c r="AL556" i="1"/>
  <c r="AK556" i="1"/>
  <c r="AI556" i="1"/>
  <c r="AG556" i="1"/>
  <c r="AE556" i="1"/>
  <c r="AB556" i="1"/>
  <c r="P556" i="1"/>
  <c r="I556" i="1"/>
  <c r="H556" i="1"/>
  <c r="AH556" i="1" s="1"/>
  <c r="G556" i="1"/>
  <c r="AF556" i="1" s="1"/>
  <c r="C556" i="1"/>
  <c r="B556" i="1"/>
  <c r="A556" i="1"/>
  <c r="AL555" i="1"/>
  <c r="AK555" i="1"/>
  <c r="AI555" i="1"/>
  <c r="AG555" i="1"/>
  <c r="AE555" i="1"/>
  <c r="AB555" i="1"/>
  <c r="AA555" i="1" s="1"/>
  <c r="P555" i="1"/>
  <c r="I555" i="1"/>
  <c r="H555" i="1"/>
  <c r="AH555" i="1" s="1"/>
  <c r="G555" i="1"/>
  <c r="AF555" i="1" s="1"/>
  <c r="C555" i="1"/>
  <c r="B555" i="1"/>
  <c r="A555" i="1"/>
  <c r="AL554" i="1"/>
  <c r="AK554" i="1"/>
  <c r="AI554" i="1"/>
  <c r="AG554" i="1"/>
  <c r="AE554" i="1"/>
  <c r="AB554" i="1"/>
  <c r="Z554" i="1" s="1"/>
  <c r="P554" i="1"/>
  <c r="I554" i="1"/>
  <c r="H554" i="1"/>
  <c r="AH554" i="1" s="1"/>
  <c r="G554" i="1"/>
  <c r="AF554" i="1" s="1"/>
  <c r="B554" i="1"/>
  <c r="C554" i="1" s="1"/>
  <c r="AL553" i="1"/>
  <c r="AK553" i="1"/>
  <c r="AI553" i="1"/>
  <c r="AG553" i="1"/>
  <c r="AE553" i="1"/>
  <c r="AB553" i="1"/>
  <c r="Z553" i="1" s="1"/>
  <c r="P553" i="1"/>
  <c r="I553" i="1"/>
  <c r="H553" i="1"/>
  <c r="AH553" i="1" s="1"/>
  <c r="G553" i="1"/>
  <c r="AF553" i="1" s="1"/>
  <c r="B553" i="1"/>
  <c r="A553" i="1" s="1"/>
  <c r="AL552" i="1"/>
  <c r="AK552" i="1"/>
  <c r="AI552" i="1"/>
  <c r="AG552" i="1"/>
  <c r="AE552" i="1"/>
  <c r="AB552" i="1"/>
  <c r="J552" i="1" s="1"/>
  <c r="P552" i="1"/>
  <c r="I552" i="1"/>
  <c r="H552" i="1"/>
  <c r="AH552" i="1" s="1"/>
  <c r="G552" i="1"/>
  <c r="AF552" i="1" s="1"/>
  <c r="B552" i="1"/>
  <c r="C552" i="1" s="1"/>
  <c r="AL551" i="1"/>
  <c r="AK551" i="1"/>
  <c r="AI551" i="1"/>
  <c r="AG551" i="1"/>
  <c r="AE551" i="1"/>
  <c r="AB551" i="1"/>
  <c r="P551" i="1"/>
  <c r="I551" i="1"/>
  <c r="H551" i="1"/>
  <c r="AH551" i="1" s="1"/>
  <c r="G551" i="1"/>
  <c r="AF551" i="1" s="1"/>
  <c r="B551" i="1"/>
  <c r="C551" i="1" s="1"/>
  <c r="A551" i="1"/>
  <c r="AL550" i="1"/>
  <c r="AK550" i="1"/>
  <c r="AI550" i="1"/>
  <c r="AG550" i="1"/>
  <c r="AE550" i="1"/>
  <c r="AB550" i="1"/>
  <c r="Z550" i="1" s="1"/>
  <c r="P550" i="1"/>
  <c r="I550" i="1"/>
  <c r="H550" i="1"/>
  <c r="AH550" i="1" s="1"/>
  <c r="G550" i="1"/>
  <c r="AF550" i="1" s="1"/>
  <c r="C550" i="1"/>
  <c r="B550" i="1"/>
  <c r="A550" i="1"/>
  <c r="AL549" i="1"/>
  <c r="AK549" i="1"/>
  <c r="AI549" i="1"/>
  <c r="AG549" i="1"/>
  <c r="AE549" i="1"/>
  <c r="AB549" i="1"/>
  <c r="V549" i="1" s="1"/>
  <c r="P549" i="1"/>
  <c r="I549" i="1"/>
  <c r="H549" i="1"/>
  <c r="AH549" i="1" s="1"/>
  <c r="G549" i="1"/>
  <c r="AF549" i="1" s="1"/>
  <c r="C549" i="1"/>
  <c r="B549" i="1"/>
  <c r="A549" i="1" s="1"/>
  <c r="AL548" i="1"/>
  <c r="AK548" i="1"/>
  <c r="AI548" i="1"/>
  <c r="AG548" i="1"/>
  <c r="AE548" i="1"/>
  <c r="AB548" i="1"/>
  <c r="X548" i="1" s="1"/>
  <c r="P548" i="1"/>
  <c r="I548" i="1"/>
  <c r="H548" i="1"/>
  <c r="AH548" i="1" s="1"/>
  <c r="G548" i="1"/>
  <c r="AF548" i="1" s="1"/>
  <c r="C548" i="1"/>
  <c r="B548" i="1"/>
  <c r="A548" i="1"/>
  <c r="AL547" i="1"/>
  <c r="AK547" i="1"/>
  <c r="AI547" i="1"/>
  <c r="AG547" i="1"/>
  <c r="AE547" i="1"/>
  <c r="AB547" i="1"/>
  <c r="P547" i="1"/>
  <c r="I547" i="1"/>
  <c r="H547" i="1"/>
  <c r="AH547" i="1" s="1"/>
  <c r="G547" i="1"/>
  <c r="AF547" i="1" s="1"/>
  <c r="B547" i="1"/>
  <c r="C547" i="1" s="1"/>
  <c r="AL546" i="1"/>
  <c r="AK546" i="1"/>
  <c r="AI546" i="1"/>
  <c r="AG546" i="1"/>
  <c r="AE546" i="1"/>
  <c r="AB546" i="1"/>
  <c r="Z546" i="1" s="1"/>
  <c r="P546" i="1"/>
  <c r="I546" i="1"/>
  <c r="H546" i="1"/>
  <c r="AH546" i="1" s="1"/>
  <c r="G546" i="1"/>
  <c r="AF546" i="1" s="1"/>
  <c r="B546" i="1"/>
  <c r="C546" i="1" s="1"/>
  <c r="AL545" i="1"/>
  <c r="AK545" i="1"/>
  <c r="AI545" i="1"/>
  <c r="AG545" i="1"/>
  <c r="AE545" i="1"/>
  <c r="AB545" i="1"/>
  <c r="Z545" i="1" s="1"/>
  <c r="P545" i="1"/>
  <c r="I545" i="1"/>
  <c r="H545" i="1"/>
  <c r="AH545" i="1" s="1"/>
  <c r="G545" i="1"/>
  <c r="AF545" i="1" s="1"/>
  <c r="C545" i="1"/>
  <c r="B545" i="1"/>
  <c r="A545" i="1" s="1"/>
  <c r="AL544" i="1"/>
  <c r="AK544" i="1"/>
  <c r="AI544" i="1"/>
  <c r="AG544" i="1"/>
  <c r="AE544" i="1"/>
  <c r="AB544" i="1"/>
  <c r="Z544" i="1" s="1"/>
  <c r="P544" i="1"/>
  <c r="I544" i="1"/>
  <c r="H544" i="1"/>
  <c r="AH544" i="1" s="1"/>
  <c r="G544" i="1"/>
  <c r="AF544" i="1" s="1"/>
  <c r="B544" i="1"/>
  <c r="C544" i="1" s="1"/>
  <c r="AL543" i="1"/>
  <c r="AK543" i="1"/>
  <c r="AI543" i="1"/>
  <c r="AG543" i="1"/>
  <c r="AE543" i="1"/>
  <c r="AB543" i="1"/>
  <c r="P543" i="1"/>
  <c r="I543" i="1"/>
  <c r="H543" i="1"/>
  <c r="AH543" i="1" s="1"/>
  <c r="G543" i="1"/>
  <c r="AF543" i="1" s="1"/>
  <c r="C543" i="1"/>
  <c r="B543" i="1"/>
  <c r="A543" i="1" s="1"/>
  <c r="AL542" i="1"/>
  <c r="AK542" i="1"/>
  <c r="AI542" i="1"/>
  <c r="AG542" i="1"/>
  <c r="AE542" i="1"/>
  <c r="AB542" i="1"/>
  <c r="Z542" i="1" s="1"/>
  <c r="P542" i="1"/>
  <c r="I542" i="1"/>
  <c r="H542" i="1"/>
  <c r="AH542" i="1" s="1"/>
  <c r="G542" i="1"/>
  <c r="AF542" i="1" s="1"/>
  <c r="B542" i="1"/>
  <c r="C542" i="1" s="1"/>
  <c r="AL541" i="1"/>
  <c r="AK541" i="1"/>
  <c r="AI541" i="1"/>
  <c r="AG541" i="1"/>
  <c r="AE541" i="1"/>
  <c r="AB541" i="1"/>
  <c r="P541" i="1"/>
  <c r="I541" i="1"/>
  <c r="H541" i="1"/>
  <c r="AH541" i="1" s="1"/>
  <c r="G541" i="1"/>
  <c r="AF541" i="1" s="1"/>
  <c r="B541" i="1"/>
  <c r="C541" i="1" s="1"/>
  <c r="AL540" i="1"/>
  <c r="AK540" i="1"/>
  <c r="AI540" i="1"/>
  <c r="AG540" i="1"/>
  <c r="AE540" i="1"/>
  <c r="AB540" i="1"/>
  <c r="P540" i="1"/>
  <c r="I540" i="1"/>
  <c r="H540" i="1"/>
  <c r="AH540" i="1" s="1"/>
  <c r="G540" i="1"/>
  <c r="AF540" i="1" s="1"/>
  <c r="C540" i="1"/>
  <c r="B540" i="1"/>
  <c r="A540" i="1"/>
  <c r="AL539" i="1"/>
  <c r="AK539" i="1"/>
  <c r="AI539" i="1"/>
  <c r="AG539" i="1"/>
  <c r="AE539" i="1"/>
  <c r="AB539" i="1"/>
  <c r="P539" i="1"/>
  <c r="I539" i="1"/>
  <c r="H539" i="1"/>
  <c r="AH539" i="1" s="1"/>
  <c r="G539" i="1"/>
  <c r="AF539" i="1" s="1"/>
  <c r="B539" i="1"/>
  <c r="C539" i="1" s="1"/>
  <c r="AL538" i="1"/>
  <c r="AK538" i="1"/>
  <c r="AI538" i="1"/>
  <c r="AG538" i="1"/>
  <c r="AE538" i="1"/>
  <c r="AB538" i="1"/>
  <c r="Z538" i="1" s="1"/>
  <c r="P538" i="1"/>
  <c r="I538" i="1"/>
  <c r="H538" i="1"/>
  <c r="AH538" i="1" s="1"/>
  <c r="G538" i="1"/>
  <c r="AF538" i="1" s="1"/>
  <c r="C538" i="1"/>
  <c r="B538" i="1"/>
  <c r="A538" i="1"/>
  <c r="AL537" i="1"/>
  <c r="AK537" i="1"/>
  <c r="AI537" i="1"/>
  <c r="AG537" i="1"/>
  <c r="AE537" i="1"/>
  <c r="AB537" i="1"/>
  <c r="Z537" i="1" s="1"/>
  <c r="P537" i="1"/>
  <c r="I537" i="1"/>
  <c r="H537" i="1"/>
  <c r="AH537" i="1" s="1"/>
  <c r="G537" i="1"/>
  <c r="AF537" i="1" s="1"/>
  <c r="C537" i="1"/>
  <c r="B537" i="1"/>
  <c r="A537" i="1"/>
  <c r="AL536" i="1"/>
  <c r="AK536" i="1"/>
  <c r="AI536" i="1"/>
  <c r="AG536" i="1"/>
  <c r="AE536" i="1"/>
  <c r="AB536" i="1"/>
  <c r="P536" i="1"/>
  <c r="I536" i="1"/>
  <c r="H536" i="1"/>
  <c r="AH536" i="1" s="1"/>
  <c r="G536" i="1"/>
  <c r="AF536" i="1" s="1"/>
  <c r="C536" i="1"/>
  <c r="B536" i="1"/>
  <c r="A536" i="1" s="1"/>
  <c r="AL535" i="1"/>
  <c r="AK535" i="1"/>
  <c r="AI535" i="1"/>
  <c r="AG535" i="1"/>
  <c r="AE535" i="1"/>
  <c r="AB535" i="1"/>
  <c r="Z535" i="1" s="1"/>
  <c r="P535" i="1"/>
  <c r="I535" i="1"/>
  <c r="H535" i="1"/>
  <c r="AH535" i="1" s="1"/>
  <c r="G535" i="1"/>
  <c r="AF535" i="1" s="1"/>
  <c r="B535" i="1"/>
  <c r="C535" i="1" s="1"/>
  <c r="AL534" i="1"/>
  <c r="AK534" i="1"/>
  <c r="AI534" i="1"/>
  <c r="AG534" i="1"/>
  <c r="AE534" i="1"/>
  <c r="AB534" i="1"/>
  <c r="P534" i="1"/>
  <c r="I534" i="1"/>
  <c r="H534" i="1"/>
  <c r="AH534" i="1" s="1"/>
  <c r="G534" i="1"/>
  <c r="AF534" i="1" s="1"/>
  <c r="B534" i="1"/>
  <c r="C534" i="1" s="1"/>
  <c r="AL533" i="1"/>
  <c r="AK533" i="1"/>
  <c r="AI533" i="1"/>
  <c r="AG533" i="1"/>
  <c r="AE533" i="1"/>
  <c r="AB533" i="1"/>
  <c r="P533" i="1"/>
  <c r="I533" i="1"/>
  <c r="H533" i="1"/>
  <c r="AH533" i="1" s="1"/>
  <c r="G533" i="1"/>
  <c r="AF533" i="1" s="1"/>
  <c r="B533" i="1"/>
  <c r="A533" i="1" s="1"/>
  <c r="AL532" i="1"/>
  <c r="AK532" i="1"/>
  <c r="AI532" i="1"/>
  <c r="AG532" i="1"/>
  <c r="AE532" i="1"/>
  <c r="AB532" i="1"/>
  <c r="Z532" i="1" s="1"/>
  <c r="P532" i="1"/>
  <c r="I532" i="1"/>
  <c r="H532" i="1"/>
  <c r="AH532" i="1" s="1"/>
  <c r="G532" i="1"/>
  <c r="AF532" i="1" s="1"/>
  <c r="B532" i="1"/>
  <c r="C532" i="1" s="1"/>
  <c r="A532" i="1"/>
  <c r="AL531" i="1"/>
  <c r="AK531" i="1"/>
  <c r="AI531" i="1"/>
  <c r="AG531" i="1"/>
  <c r="AE531" i="1"/>
  <c r="AB531" i="1"/>
  <c r="X531" i="1" s="1"/>
  <c r="P531" i="1"/>
  <c r="I531" i="1"/>
  <c r="H531" i="1"/>
  <c r="AH531" i="1" s="1"/>
  <c r="G531" i="1"/>
  <c r="AF531" i="1" s="1"/>
  <c r="C531" i="1"/>
  <c r="B531" i="1"/>
  <c r="A531" i="1" s="1"/>
  <c r="AL530" i="1"/>
  <c r="AK530" i="1"/>
  <c r="AI530" i="1"/>
  <c r="AG530" i="1"/>
  <c r="AE530" i="1"/>
  <c r="AB530" i="1"/>
  <c r="P530" i="1"/>
  <c r="I530" i="1"/>
  <c r="H530" i="1"/>
  <c r="AH530" i="1" s="1"/>
  <c r="G530" i="1"/>
  <c r="AF530" i="1" s="1"/>
  <c r="B530" i="1"/>
  <c r="C530" i="1" s="1"/>
  <c r="A530" i="1"/>
  <c r="AL529" i="1"/>
  <c r="AK529" i="1"/>
  <c r="AI529" i="1"/>
  <c r="AG529" i="1"/>
  <c r="AE529" i="1"/>
  <c r="AB529" i="1"/>
  <c r="P529" i="1"/>
  <c r="I529" i="1"/>
  <c r="H529" i="1"/>
  <c r="AH529" i="1" s="1"/>
  <c r="G529" i="1"/>
  <c r="AF529" i="1" s="1"/>
  <c r="B529" i="1"/>
  <c r="AL528" i="1"/>
  <c r="AK528" i="1"/>
  <c r="AI528" i="1"/>
  <c r="AG528" i="1"/>
  <c r="AE528" i="1"/>
  <c r="AB528" i="1"/>
  <c r="Z528" i="1" s="1"/>
  <c r="P528" i="1"/>
  <c r="I528" i="1"/>
  <c r="H528" i="1"/>
  <c r="AH528" i="1" s="1"/>
  <c r="G528" i="1"/>
  <c r="AF528" i="1" s="1"/>
  <c r="C528" i="1"/>
  <c r="B528" i="1"/>
  <c r="A528" i="1"/>
  <c r="AL527" i="1"/>
  <c r="AK527" i="1"/>
  <c r="AI527" i="1"/>
  <c r="AG527" i="1"/>
  <c r="AE527" i="1"/>
  <c r="AB527" i="1"/>
  <c r="P527" i="1"/>
  <c r="I527" i="1"/>
  <c r="H527" i="1"/>
  <c r="AH527" i="1" s="1"/>
  <c r="G527" i="1"/>
  <c r="AF527" i="1" s="1"/>
  <c r="C527" i="1"/>
  <c r="B527" i="1"/>
  <c r="A527" i="1"/>
  <c r="AL526" i="1"/>
  <c r="AK526" i="1"/>
  <c r="AI526" i="1"/>
  <c r="AG526" i="1"/>
  <c r="AE526" i="1"/>
  <c r="AB526" i="1"/>
  <c r="P526" i="1"/>
  <c r="I526" i="1"/>
  <c r="H526" i="1"/>
  <c r="AH526" i="1" s="1"/>
  <c r="G526" i="1"/>
  <c r="AF526" i="1" s="1"/>
  <c r="B526" i="1"/>
  <c r="C526" i="1" s="1"/>
  <c r="AL525" i="1"/>
  <c r="AK525" i="1"/>
  <c r="AI525" i="1"/>
  <c r="AG525" i="1"/>
  <c r="AE525" i="1"/>
  <c r="AB525" i="1"/>
  <c r="P525" i="1"/>
  <c r="I525" i="1"/>
  <c r="H525" i="1"/>
  <c r="AH525" i="1" s="1"/>
  <c r="G525" i="1"/>
  <c r="AF525" i="1" s="1"/>
  <c r="B525" i="1"/>
  <c r="C525" i="1" s="1"/>
  <c r="AL524" i="1"/>
  <c r="AK524" i="1"/>
  <c r="AI524" i="1"/>
  <c r="AG524" i="1"/>
  <c r="AE524" i="1"/>
  <c r="AB524" i="1"/>
  <c r="P524" i="1"/>
  <c r="I524" i="1"/>
  <c r="H524" i="1"/>
  <c r="AH524" i="1" s="1"/>
  <c r="G524" i="1"/>
  <c r="AF524" i="1" s="1"/>
  <c r="C524" i="1"/>
  <c r="B524" i="1"/>
  <c r="A524" i="1"/>
  <c r="AL523" i="1"/>
  <c r="AK523" i="1"/>
  <c r="AI523" i="1"/>
  <c r="AG523" i="1"/>
  <c r="AE523" i="1"/>
  <c r="AB523" i="1"/>
  <c r="AA523" i="1" s="1"/>
  <c r="P523" i="1"/>
  <c r="I523" i="1"/>
  <c r="H523" i="1"/>
  <c r="AH523" i="1" s="1"/>
  <c r="G523" i="1"/>
  <c r="AF523" i="1" s="1"/>
  <c r="B523" i="1"/>
  <c r="C523" i="1" s="1"/>
  <c r="AL522" i="1"/>
  <c r="AK522" i="1"/>
  <c r="AI522" i="1"/>
  <c r="AG522" i="1"/>
  <c r="AE522" i="1"/>
  <c r="AB522" i="1"/>
  <c r="P522" i="1"/>
  <c r="I522" i="1"/>
  <c r="H522" i="1"/>
  <c r="AH522" i="1" s="1"/>
  <c r="G522" i="1"/>
  <c r="AF522" i="1" s="1"/>
  <c r="B522" i="1"/>
  <c r="C522" i="1" s="1"/>
  <c r="AL521" i="1"/>
  <c r="AK521" i="1"/>
  <c r="AI521" i="1"/>
  <c r="AG521" i="1"/>
  <c r="AE521" i="1"/>
  <c r="AB521" i="1"/>
  <c r="Z521" i="1" s="1"/>
  <c r="P521" i="1"/>
  <c r="I521" i="1"/>
  <c r="H521" i="1"/>
  <c r="AH521" i="1" s="1"/>
  <c r="G521" i="1"/>
  <c r="AF521" i="1" s="1"/>
  <c r="C521" i="1"/>
  <c r="B521" i="1"/>
  <c r="A521" i="1" s="1"/>
  <c r="AL520" i="1"/>
  <c r="AK520" i="1"/>
  <c r="AI520" i="1"/>
  <c r="AG520" i="1"/>
  <c r="AE520" i="1"/>
  <c r="AB520" i="1"/>
  <c r="Z520" i="1" s="1"/>
  <c r="X520" i="1"/>
  <c r="P520" i="1"/>
  <c r="I520" i="1"/>
  <c r="H520" i="1"/>
  <c r="AH520" i="1" s="1"/>
  <c r="G520" i="1"/>
  <c r="AF520" i="1" s="1"/>
  <c r="B520" i="1"/>
  <c r="C520" i="1" s="1"/>
  <c r="AL519" i="1"/>
  <c r="AK519" i="1"/>
  <c r="AI519" i="1"/>
  <c r="AG519" i="1"/>
  <c r="AE519" i="1"/>
  <c r="AB519" i="1"/>
  <c r="P519" i="1"/>
  <c r="I519" i="1"/>
  <c r="H519" i="1"/>
  <c r="AH519" i="1" s="1"/>
  <c r="G519" i="1"/>
  <c r="AF519" i="1" s="1"/>
  <c r="B519" i="1"/>
  <c r="C519" i="1" s="1"/>
  <c r="AL518" i="1"/>
  <c r="AK518" i="1"/>
  <c r="AI518" i="1"/>
  <c r="AG518" i="1"/>
  <c r="AE518" i="1"/>
  <c r="AB518" i="1"/>
  <c r="Y518" i="1" s="1"/>
  <c r="P518" i="1"/>
  <c r="I518" i="1"/>
  <c r="H518" i="1"/>
  <c r="AH518" i="1" s="1"/>
  <c r="G518" i="1"/>
  <c r="AF518" i="1" s="1"/>
  <c r="B518" i="1"/>
  <c r="C518" i="1" s="1"/>
  <c r="AL517" i="1"/>
  <c r="AK517" i="1"/>
  <c r="AI517" i="1"/>
  <c r="AG517" i="1"/>
  <c r="AE517" i="1"/>
  <c r="AB517" i="1"/>
  <c r="Z517" i="1" s="1"/>
  <c r="P517" i="1"/>
  <c r="I517" i="1"/>
  <c r="H517" i="1"/>
  <c r="AH517" i="1" s="1"/>
  <c r="G517" i="1"/>
  <c r="AF517" i="1" s="1"/>
  <c r="C517" i="1"/>
  <c r="B517" i="1"/>
  <c r="A517" i="1" s="1"/>
  <c r="AL516" i="1"/>
  <c r="AK516" i="1"/>
  <c r="AI516" i="1"/>
  <c r="AG516" i="1"/>
  <c r="AE516" i="1"/>
  <c r="AB516" i="1"/>
  <c r="J516" i="1" s="1"/>
  <c r="P516" i="1"/>
  <c r="I516" i="1"/>
  <c r="H516" i="1"/>
  <c r="AH516" i="1" s="1"/>
  <c r="G516" i="1"/>
  <c r="AF516" i="1" s="1"/>
  <c r="C516" i="1"/>
  <c r="B516" i="1"/>
  <c r="A516" i="1"/>
  <c r="AL515" i="1"/>
  <c r="AK515" i="1"/>
  <c r="AI515" i="1"/>
  <c r="AG515" i="1"/>
  <c r="AE515" i="1"/>
  <c r="AB515" i="1"/>
  <c r="AA515" i="1" s="1"/>
  <c r="P515" i="1"/>
  <c r="I515" i="1"/>
  <c r="H515" i="1"/>
  <c r="AH515" i="1" s="1"/>
  <c r="G515" i="1"/>
  <c r="AF515" i="1" s="1"/>
  <c r="C515" i="1"/>
  <c r="B515" i="1"/>
  <c r="A515" i="1" s="1"/>
  <c r="AL514" i="1"/>
  <c r="AK514" i="1"/>
  <c r="AI514" i="1"/>
  <c r="AG514" i="1"/>
  <c r="AE514" i="1"/>
  <c r="AB514" i="1"/>
  <c r="X514" i="1" s="1"/>
  <c r="P514" i="1"/>
  <c r="I514" i="1"/>
  <c r="H514" i="1"/>
  <c r="AH514" i="1" s="1"/>
  <c r="G514" i="1"/>
  <c r="AF514" i="1" s="1"/>
  <c r="B514" i="1"/>
  <c r="C514" i="1" s="1"/>
  <c r="AL513" i="1"/>
  <c r="AK513" i="1"/>
  <c r="AI513" i="1"/>
  <c r="AG513" i="1"/>
  <c r="AE513" i="1"/>
  <c r="AB513" i="1"/>
  <c r="Z513" i="1" s="1"/>
  <c r="P513" i="1"/>
  <c r="I513" i="1"/>
  <c r="H513" i="1"/>
  <c r="AH513" i="1" s="1"/>
  <c r="G513" i="1"/>
  <c r="AF513" i="1" s="1"/>
  <c r="C513" i="1"/>
  <c r="B513" i="1"/>
  <c r="A513" i="1" s="1"/>
  <c r="AL512" i="1"/>
  <c r="AK512" i="1"/>
  <c r="AI512" i="1"/>
  <c r="AG512" i="1"/>
  <c r="AE512" i="1"/>
  <c r="AB512" i="1"/>
  <c r="P512" i="1"/>
  <c r="I512" i="1"/>
  <c r="H512" i="1"/>
  <c r="AH512" i="1" s="1"/>
  <c r="G512" i="1"/>
  <c r="AF512" i="1" s="1"/>
  <c r="C512" i="1"/>
  <c r="B512" i="1"/>
  <c r="A512" i="1" s="1"/>
  <c r="AL511" i="1"/>
  <c r="AK511" i="1"/>
  <c r="AI511" i="1"/>
  <c r="AG511" i="1"/>
  <c r="AE511" i="1"/>
  <c r="AB511" i="1"/>
  <c r="P511" i="1"/>
  <c r="I511" i="1"/>
  <c r="H511" i="1"/>
  <c r="AH511" i="1" s="1"/>
  <c r="G511" i="1"/>
  <c r="AF511" i="1" s="1"/>
  <c r="B511" i="1"/>
  <c r="C511" i="1" s="1"/>
  <c r="A511" i="1"/>
  <c r="AL510" i="1"/>
  <c r="AK510" i="1"/>
  <c r="AI510" i="1"/>
  <c r="AG510" i="1"/>
  <c r="AE510" i="1"/>
  <c r="AB510" i="1"/>
  <c r="P510" i="1"/>
  <c r="I510" i="1"/>
  <c r="H510" i="1"/>
  <c r="AH510" i="1" s="1"/>
  <c r="G510" i="1"/>
  <c r="AF510" i="1" s="1"/>
  <c r="C510" i="1"/>
  <c r="B510" i="1"/>
  <c r="A510" i="1"/>
  <c r="AL509" i="1"/>
  <c r="AK509" i="1"/>
  <c r="AI509" i="1"/>
  <c r="AG509" i="1"/>
  <c r="AE509" i="1"/>
  <c r="AB509" i="1"/>
  <c r="P509" i="1"/>
  <c r="I509" i="1"/>
  <c r="H509" i="1"/>
  <c r="AH509" i="1" s="1"/>
  <c r="G509" i="1"/>
  <c r="AF509" i="1" s="1"/>
  <c r="B509" i="1"/>
  <c r="C509" i="1" s="1"/>
  <c r="AL508" i="1"/>
  <c r="AK508" i="1"/>
  <c r="AI508" i="1"/>
  <c r="AG508" i="1"/>
  <c r="AE508" i="1"/>
  <c r="AB508" i="1"/>
  <c r="Z508" i="1" s="1"/>
  <c r="P508" i="1"/>
  <c r="I508" i="1"/>
  <c r="H508" i="1"/>
  <c r="AH508" i="1" s="1"/>
  <c r="G508" i="1"/>
  <c r="AF508" i="1" s="1"/>
  <c r="C508" i="1"/>
  <c r="B508" i="1"/>
  <c r="A508" i="1"/>
  <c r="AL507" i="1"/>
  <c r="AK507" i="1"/>
  <c r="AI507" i="1"/>
  <c r="AG507" i="1"/>
  <c r="AE507" i="1"/>
  <c r="AB507" i="1"/>
  <c r="J507" i="1" s="1"/>
  <c r="P507" i="1"/>
  <c r="I507" i="1"/>
  <c r="H507" i="1"/>
  <c r="AH507" i="1" s="1"/>
  <c r="G507" i="1"/>
  <c r="AF507" i="1" s="1"/>
  <c r="C507" i="1"/>
  <c r="B507" i="1"/>
  <c r="A507" i="1"/>
  <c r="AL506" i="1"/>
  <c r="AK506" i="1"/>
  <c r="AI506" i="1"/>
  <c r="AG506" i="1"/>
  <c r="AE506" i="1"/>
  <c r="AB506" i="1"/>
  <c r="Z506" i="1" s="1"/>
  <c r="P506" i="1"/>
  <c r="I506" i="1"/>
  <c r="H506" i="1"/>
  <c r="AH506" i="1" s="1"/>
  <c r="G506" i="1"/>
  <c r="AF506" i="1" s="1"/>
  <c r="C506" i="1"/>
  <c r="B506" i="1"/>
  <c r="A506" i="1"/>
  <c r="AL505" i="1"/>
  <c r="AK505" i="1"/>
  <c r="AI505" i="1"/>
  <c r="AG505" i="1"/>
  <c r="AE505" i="1"/>
  <c r="AB505" i="1"/>
  <c r="X505" i="1" s="1"/>
  <c r="P505" i="1"/>
  <c r="I505" i="1"/>
  <c r="H505" i="1"/>
  <c r="AH505" i="1" s="1"/>
  <c r="G505" i="1"/>
  <c r="AF505" i="1" s="1"/>
  <c r="B505" i="1"/>
  <c r="C505" i="1" s="1"/>
  <c r="AL504" i="1"/>
  <c r="AK504" i="1"/>
  <c r="AI504" i="1"/>
  <c r="AG504" i="1"/>
  <c r="AE504" i="1"/>
  <c r="AB504" i="1"/>
  <c r="P504" i="1"/>
  <c r="I504" i="1"/>
  <c r="H504" i="1"/>
  <c r="AH504" i="1" s="1"/>
  <c r="G504" i="1"/>
  <c r="AF504" i="1" s="1"/>
  <c r="B504" i="1"/>
  <c r="C504" i="1" s="1"/>
  <c r="A504" i="1"/>
  <c r="AL503" i="1"/>
  <c r="AK503" i="1"/>
  <c r="AI503" i="1"/>
  <c r="AG503" i="1"/>
  <c r="AE503" i="1"/>
  <c r="AB503" i="1"/>
  <c r="Z503" i="1" s="1"/>
  <c r="P503" i="1"/>
  <c r="I503" i="1"/>
  <c r="H503" i="1"/>
  <c r="AH503" i="1" s="1"/>
  <c r="G503" i="1"/>
  <c r="AF503" i="1" s="1"/>
  <c r="C503" i="1"/>
  <c r="B503" i="1"/>
  <c r="A503" i="1"/>
  <c r="AL502" i="1"/>
  <c r="AK502" i="1"/>
  <c r="AI502" i="1"/>
  <c r="AG502" i="1"/>
  <c r="AE502" i="1"/>
  <c r="AB502" i="1"/>
  <c r="P502" i="1"/>
  <c r="I502" i="1"/>
  <c r="H502" i="1"/>
  <c r="AH502" i="1" s="1"/>
  <c r="G502" i="1"/>
  <c r="AF502" i="1" s="1"/>
  <c r="C502" i="1"/>
  <c r="B502" i="1"/>
  <c r="A502" i="1"/>
  <c r="AL501" i="1"/>
  <c r="AK501" i="1"/>
  <c r="AI501" i="1"/>
  <c r="AG501" i="1"/>
  <c r="AE501" i="1"/>
  <c r="AB501" i="1"/>
  <c r="P501" i="1"/>
  <c r="I501" i="1"/>
  <c r="H501" i="1"/>
  <c r="AH501" i="1" s="1"/>
  <c r="G501" i="1"/>
  <c r="AF501" i="1" s="1"/>
  <c r="B501" i="1"/>
  <c r="A501" i="1" s="1"/>
  <c r="AL500" i="1"/>
  <c r="AK500" i="1"/>
  <c r="AI500" i="1"/>
  <c r="AG500" i="1"/>
  <c r="AE500" i="1"/>
  <c r="AB500" i="1"/>
  <c r="J500" i="1" s="1"/>
  <c r="P500" i="1"/>
  <c r="I500" i="1"/>
  <c r="H500" i="1"/>
  <c r="AH500" i="1" s="1"/>
  <c r="G500" i="1"/>
  <c r="AF500" i="1" s="1"/>
  <c r="B500" i="1"/>
  <c r="C500" i="1" s="1"/>
  <c r="A500" i="1"/>
  <c r="AL499" i="1"/>
  <c r="AK499" i="1"/>
  <c r="AI499" i="1"/>
  <c r="AG499" i="1"/>
  <c r="AE499" i="1"/>
  <c r="AB499" i="1"/>
  <c r="AA499" i="1" s="1"/>
  <c r="P499" i="1"/>
  <c r="I499" i="1"/>
  <c r="H499" i="1"/>
  <c r="AH499" i="1" s="1"/>
  <c r="G499" i="1"/>
  <c r="AF499" i="1" s="1"/>
  <c r="C499" i="1"/>
  <c r="B499" i="1"/>
  <c r="A499" i="1" s="1"/>
  <c r="AL498" i="1"/>
  <c r="AK498" i="1"/>
  <c r="AI498" i="1"/>
  <c r="AG498" i="1"/>
  <c r="AE498" i="1"/>
  <c r="AB498" i="1"/>
  <c r="Z498" i="1" s="1"/>
  <c r="P498" i="1"/>
  <c r="I498" i="1"/>
  <c r="H498" i="1"/>
  <c r="AH498" i="1" s="1"/>
  <c r="G498" i="1"/>
  <c r="AF498" i="1" s="1"/>
  <c r="B498" i="1"/>
  <c r="C498" i="1" s="1"/>
  <c r="A498" i="1"/>
  <c r="AL497" i="1"/>
  <c r="AK497" i="1"/>
  <c r="AI497" i="1"/>
  <c r="AG497" i="1"/>
  <c r="AE497" i="1"/>
  <c r="AB497" i="1"/>
  <c r="W497" i="1" s="1"/>
  <c r="P497" i="1"/>
  <c r="I497" i="1"/>
  <c r="H497" i="1"/>
  <c r="AH497" i="1" s="1"/>
  <c r="G497" i="1"/>
  <c r="AF497" i="1" s="1"/>
  <c r="B497" i="1"/>
  <c r="AL496" i="1"/>
  <c r="AK496" i="1"/>
  <c r="AI496" i="1"/>
  <c r="AG496" i="1"/>
  <c r="AE496" i="1"/>
  <c r="AB496" i="1"/>
  <c r="Z496" i="1" s="1"/>
  <c r="P496" i="1"/>
  <c r="I496" i="1"/>
  <c r="H496" i="1"/>
  <c r="AH496" i="1" s="1"/>
  <c r="G496" i="1"/>
  <c r="AF496" i="1" s="1"/>
  <c r="C496" i="1"/>
  <c r="B496" i="1"/>
  <c r="A496" i="1"/>
  <c r="AL495" i="1"/>
  <c r="AK495" i="1"/>
  <c r="AI495" i="1"/>
  <c r="AG495" i="1"/>
  <c r="AE495" i="1"/>
  <c r="AB495" i="1"/>
  <c r="AA495" i="1" s="1"/>
  <c r="P495" i="1"/>
  <c r="I495" i="1"/>
  <c r="H495" i="1"/>
  <c r="AH495" i="1" s="1"/>
  <c r="G495" i="1"/>
  <c r="AF495" i="1" s="1"/>
  <c r="C495" i="1"/>
  <c r="B495" i="1"/>
  <c r="A495" i="1"/>
  <c r="AL494" i="1"/>
  <c r="AK494" i="1"/>
  <c r="AI494" i="1"/>
  <c r="AG494" i="1"/>
  <c r="AE494" i="1"/>
  <c r="AB494" i="1"/>
  <c r="P494" i="1"/>
  <c r="I494" i="1"/>
  <c r="H494" i="1"/>
  <c r="AH494" i="1" s="1"/>
  <c r="G494" i="1"/>
  <c r="AF494" i="1" s="1"/>
  <c r="B494" i="1"/>
  <c r="C494" i="1" s="1"/>
  <c r="AL493" i="1"/>
  <c r="AK493" i="1"/>
  <c r="AI493" i="1"/>
  <c r="AG493" i="1"/>
  <c r="AE493" i="1"/>
  <c r="AB493" i="1"/>
  <c r="Z493" i="1" s="1"/>
  <c r="P493" i="1"/>
  <c r="I493" i="1"/>
  <c r="H493" i="1"/>
  <c r="AH493" i="1" s="1"/>
  <c r="G493" i="1"/>
  <c r="AF493" i="1" s="1"/>
  <c r="B493" i="1"/>
  <c r="C493" i="1" s="1"/>
  <c r="AL492" i="1"/>
  <c r="AK492" i="1"/>
  <c r="AI492" i="1"/>
  <c r="AG492" i="1"/>
  <c r="AE492" i="1"/>
  <c r="AB492" i="1"/>
  <c r="P492" i="1"/>
  <c r="I492" i="1"/>
  <c r="H492" i="1"/>
  <c r="AH492" i="1" s="1"/>
  <c r="G492" i="1"/>
  <c r="AF492" i="1" s="1"/>
  <c r="C492" i="1"/>
  <c r="B492" i="1"/>
  <c r="A492" i="1"/>
  <c r="AL491" i="1"/>
  <c r="AK491" i="1"/>
  <c r="AI491" i="1"/>
  <c r="AG491" i="1"/>
  <c r="AE491" i="1"/>
  <c r="AB491" i="1"/>
  <c r="AA491" i="1" s="1"/>
  <c r="P491" i="1"/>
  <c r="I491" i="1"/>
  <c r="H491" i="1"/>
  <c r="AH491" i="1" s="1"/>
  <c r="G491" i="1"/>
  <c r="AF491" i="1" s="1"/>
  <c r="B491" i="1"/>
  <c r="C491" i="1" s="1"/>
  <c r="AL490" i="1"/>
  <c r="AK490" i="1"/>
  <c r="AI490" i="1"/>
  <c r="AG490" i="1"/>
  <c r="AE490" i="1"/>
  <c r="AB490" i="1"/>
  <c r="Y490" i="1"/>
  <c r="P490" i="1"/>
  <c r="I490" i="1"/>
  <c r="H490" i="1"/>
  <c r="AH490" i="1" s="1"/>
  <c r="G490" i="1"/>
  <c r="AF490" i="1" s="1"/>
  <c r="B490" i="1"/>
  <c r="C490" i="1" s="1"/>
  <c r="AL489" i="1"/>
  <c r="AK489" i="1"/>
  <c r="AI489" i="1"/>
  <c r="AG489" i="1"/>
  <c r="AE489" i="1"/>
  <c r="AB489" i="1"/>
  <c r="Z489" i="1" s="1"/>
  <c r="P489" i="1"/>
  <c r="I489" i="1"/>
  <c r="H489" i="1"/>
  <c r="AH489" i="1" s="1"/>
  <c r="G489" i="1"/>
  <c r="AF489" i="1" s="1"/>
  <c r="C489" i="1"/>
  <c r="B489" i="1"/>
  <c r="A489" i="1" s="1"/>
  <c r="AL488" i="1"/>
  <c r="AK488" i="1"/>
  <c r="AI488" i="1"/>
  <c r="AG488" i="1"/>
  <c r="AE488" i="1"/>
  <c r="AB488" i="1"/>
  <c r="P488" i="1"/>
  <c r="I488" i="1"/>
  <c r="H488" i="1"/>
  <c r="AH488" i="1" s="1"/>
  <c r="G488" i="1"/>
  <c r="AF488" i="1" s="1"/>
  <c r="B488" i="1"/>
  <c r="C488" i="1" s="1"/>
  <c r="AL487" i="1"/>
  <c r="AK487" i="1"/>
  <c r="AI487" i="1"/>
  <c r="AG487" i="1"/>
  <c r="AE487" i="1"/>
  <c r="AB487" i="1"/>
  <c r="P487" i="1"/>
  <c r="I487" i="1"/>
  <c r="H487" i="1"/>
  <c r="AH487" i="1" s="1"/>
  <c r="G487" i="1"/>
  <c r="AF487" i="1" s="1"/>
  <c r="B487" i="1"/>
  <c r="C487" i="1" s="1"/>
  <c r="AL486" i="1"/>
  <c r="AK486" i="1"/>
  <c r="AI486" i="1"/>
  <c r="AG486" i="1"/>
  <c r="AE486" i="1"/>
  <c r="AB486" i="1"/>
  <c r="Y486" i="1" s="1"/>
  <c r="P486" i="1"/>
  <c r="I486" i="1"/>
  <c r="H486" i="1"/>
  <c r="AH486" i="1" s="1"/>
  <c r="G486" i="1"/>
  <c r="AF486" i="1" s="1"/>
  <c r="B486" i="1"/>
  <c r="C486" i="1" s="1"/>
  <c r="AL485" i="1"/>
  <c r="AK485" i="1"/>
  <c r="AI485" i="1"/>
  <c r="AG485" i="1"/>
  <c r="AE485" i="1"/>
  <c r="AB485" i="1"/>
  <c r="W485" i="1" s="1"/>
  <c r="P485" i="1"/>
  <c r="I485" i="1"/>
  <c r="H485" i="1"/>
  <c r="AH485" i="1" s="1"/>
  <c r="G485" i="1"/>
  <c r="AF485" i="1" s="1"/>
  <c r="C485" i="1"/>
  <c r="B485" i="1"/>
  <c r="A485" i="1" s="1"/>
  <c r="AL484" i="1"/>
  <c r="AK484" i="1"/>
  <c r="AI484" i="1"/>
  <c r="AG484" i="1"/>
  <c r="AE484" i="1"/>
  <c r="AB484" i="1"/>
  <c r="V484" i="1" s="1"/>
  <c r="P484" i="1"/>
  <c r="I484" i="1"/>
  <c r="H484" i="1"/>
  <c r="AH484" i="1" s="1"/>
  <c r="G484" i="1"/>
  <c r="AF484" i="1" s="1"/>
  <c r="C484" i="1"/>
  <c r="B484" i="1"/>
  <c r="A484" i="1"/>
  <c r="AL483" i="1"/>
  <c r="AK483" i="1"/>
  <c r="AI483" i="1"/>
  <c r="AG483" i="1"/>
  <c r="AE483" i="1"/>
  <c r="AB483" i="1"/>
  <c r="AA483" i="1" s="1"/>
  <c r="P483" i="1"/>
  <c r="I483" i="1"/>
  <c r="H483" i="1"/>
  <c r="AH483" i="1" s="1"/>
  <c r="G483" i="1"/>
  <c r="AF483" i="1" s="1"/>
  <c r="C483" i="1"/>
  <c r="B483" i="1"/>
  <c r="A483" i="1" s="1"/>
  <c r="AL482" i="1"/>
  <c r="AK482" i="1"/>
  <c r="AI482" i="1"/>
  <c r="AG482" i="1"/>
  <c r="AE482" i="1"/>
  <c r="AB482" i="1"/>
  <c r="V482" i="1" s="1"/>
  <c r="P482" i="1"/>
  <c r="I482" i="1"/>
  <c r="H482" i="1"/>
  <c r="AH482" i="1" s="1"/>
  <c r="G482" i="1"/>
  <c r="AF482" i="1" s="1"/>
  <c r="B482" i="1"/>
  <c r="C482" i="1" s="1"/>
  <c r="AL481" i="1"/>
  <c r="AK481" i="1"/>
  <c r="AI481" i="1"/>
  <c r="AG481" i="1"/>
  <c r="AE481" i="1"/>
  <c r="AB481" i="1"/>
  <c r="P481" i="1"/>
  <c r="I481" i="1"/>
  <c r="H481" i="1"/>
  <c r="AH481" i="1" s="1"/>
  <c r="G481" i="1"/>
  <c r="AF481" i="1" s="1"/>
  <c r="C481" i="1"/>
  <c r="B481" i="1"/>
  <c r="A481" i="1" s="1"/>
  <c r="AL480" i="1"/>
  <c r="AK480" i="1"/>
  <c r="AI480" i="1"/>
  <c r="AG480" i="1"/>
  <c r="AE480" i="1"/>
  <c r="AB480" i="1"/>
  <c r="Z480" i="1" s="1"/>
  <c r="P480" i="1"/>
  <c r="I480" i="1"/>
  <c r="H480" i="1"/>
  <c r="AH480" i="1" s="1"/>
  <c r="G480" i="1"/>
  <c r="AF480" i="1" s="1"/>
  <c r="C480" i="1"/>
  <c r="B480" i="1"/>
  <c r="A480" i="1" s="1"/>
  <c r="AL479" i="1"/>
  <c r="AK479" i="1"/>
  <c r="AI479" i="1"/>
  <c r="AG479" i="1"/>
  <c r="AE479" i="1"/>
  <c r="AB479" i="1"/>
  <c r="P479" i="1"/>
  <c r="I479" i="1"/>
  <c r="H479" i="1"/>
  <c r="AH479" i="1" s="1"/>
  <c r="G479" i="1"/>
  <c r="AF479" i="1" s="1"/>
  <c r="B479" i="1"/>
  <c r="C479" i="1" s="1"/>
  <c r="A479" i="1"/>
  <c r="AL478" i="1"/>
  <c r="AK478" i="1"/>
  <c r="AI478" i="1"/>
  <c r="AG478" i="1"/>
  <c r="AE478" i="1"/>
  <c r="AB478" i="1"/>
  <c r="P478" i="1"/>
  <c r="I478" i="1"/>
  <c r="H478" i="1"/>
  <c r="AH478" i="1" s="1"/>
  <c r="G478" i="1"/>
  <c r="AF478" i="1" s="1"/>
  <c r="C478" i="1"/>
  <c r="B478" i="1"/>
  <c r="A478" i="1"/>
  <c r="AL477" i="1"/>
  <c r="AK477" i="1"/>
  <c r="AI477" i="1"/>
  <c r="AG477" i="1"/>
  <c r="AE477" i="1"/>
  <c r="AB477" i="1"/>
  <c r="P477" i="1"/>
  <c r="I477" i="1"/>
  <c r="H477" i="1"/>
  <c r="AH477" i="1" s="1"/>
  <c r="G477" i="1"/>
  <c r="AF477" i="1" s="1"/>
  <c r="B477" i="1"/>
  <c r="C477" i="1" s="1"/>
  <c r="AL476" i="1"/>
  <c r="AK476" i="1"/>
  <c r="AI476" i="1"/>
  <c r="AG476" i="1"/>
  <c r="AE476" i="1"/>
  <c r="AB476" i="1"/>
  <c r="Z476" i="1" s="1"/>
  <c r="P476" i="1"/>
  <c r="I476" i="1"/>
  <c r="H476" i="1"/>
  <c r="AH476" i="1" s="1"/>
  <c r="G476" i="1"/>
  <c r="AF476" i="1" s="1"/>
  <c r="C476" i="1"/>
  <c r="B476" i="1"/>
  <c r="A476" i="1"/>
  <c r="AL475" i="1"/>
  <c r="AK475" i="1"/>
  <c r="AI475" i="1"/>
  <c r="AG475" i="1"/>
  <c r="AE475" i="1"/>
  <c r="AB475" i="1"/>
  <c r="Z475" i="1" s="1"/>
  <c r="P475" i="1"/>
  <c r="I475" i="1"/>
  <c r="H475" i="1"/>
  <c r="AH475" i="1" s="1"/>
  <c r="G475" i="1"/>
  <c r="AF475" i="1" s="1"/>
  <c r="C475" i="1"/>
  <c r="B475" i="1"/>
  <c r="A475" i="1"/>
  <c r="AL474" i="1"/>
  <c r="AK474" i="1"/>
  <c r="AI474" i="1"/>
  <c r="AG474" i="1"/>
  <c r="AE474" i="1"/>
  <c r="AB474" i="1"/>
  <c r="Z474" i="1" s="1"/>
  <c r="P474" i="1"/>
  <c r="I474" i="1"/>
  <c r="H474" i="1"/>
  <c r="AH474" i="1" s="1"/>
  <c r="G474" i="1"/>
  <c r="AF474" i="1" s="1"/>
  <c r="C474" i="1"/>
  <c r="B474" i="1"/>
  <c r="A474" i="1"/>
  <c r="AL473" i="1"/>
  <c r="AK473" i="1"/>
  <c r="AI473" i="1"/>
  <c r="AG473" i="1"/>
  <c r="AE473" i="1"/>
  <c r="AB473" i="1"/>
  <c r="J473" i="1" s="1"/>
  <c r="P473" i="1"/>
  <c r="I473" i="1"/>
  <c r="H473" i="1"/>
  <c r="AH473" i="1" s="1"/>
  <c r="G473" i="1"/>
  <c r="AF473" i="1" s="1"/>
  <c r="B473" i="1"/>
  <c r="C473" i="1" s="1"/>
  <c r="AL472" i="1"/>
  <c r="AK472" i="1"/>
  <c r="AI472" i="1"/>
  <c r="AG472" i="1"/>
  <c r="AE472" i="1"/>
  <c r="AB472" i="1"/>
  <c r="Z472" i="1" s="1"/>
  <c r="P472" i="1"/>
  <c r="I472" i="1"/>
  <c r="H472" i="1"/>
  <c r="AH472" i="1" s="1"/>
  <c r="G472" i="1"/>
  <c r="AF472" i="1" s="1"/>
  <c r="B472" i="1"/>
  <c r="C472" i="1" s="1"/>
  <c r="A472" i="1"/>
  <c r="AL471" i="1"/>
  <c r="AK471" i="1"/>
  <c r="AI471" i="1"/>
  <c r="AG471" i="1"/>
  <c r="AE471" i="1"/>
  <c r="AB471" i="1"/>
  <c r="P471" i="1"/>
  <c r="I471" i="1"/>
  <c r="H471" i="1"/>
  <c r="AH471" i="1" s="1"/>
  <c r="G471" i="1"/>
  <c r="AF471" i="1" s="1"/>
  <c r="C471" i="1"/>
  <c r="B471" i="1"/>
  <c r="A471" i="1"/>
  <c r="AL470" i="1"/>
  <c r="AK470" i="1"/>
  <c r="AI470" i="1"/>
  <c r="AG470" i="1"/>
  <c r="AE470" i="1"/>
  <c r="AB470" i="1"/>
  <c r="Z470" i="1" s="1"/>
  <c r="P470" i="1"/>
  <c r="I470" i="1"/>
  <c r="H470" i="1"/>
  <c r="AH470" i="1" s="1"/>
  <c r="G470" i="1"/>
  <c r="AF470" i="1" s="1"/>
  <c r="C470" i="1"/>
  <c r="B470" i="1"/>
  <c r="A470" i="1" s="1"/>
  <c r="AL469" i="1"/>
  <c r="AK469" i="1"/>
  <c r="AI469" i="1"/>
  <c r="AG469" i="1"/>
  <c r="AE469" i="1"/>
  <c r="AB469" i="1"/>
  <c r="V469" i="1" s="1"/>
  <c r="P469" i="1"/>
  <c r="I469" i="1"/>
  <c r="H469" i="1"/>
  <c r="AH469" i="1" s="1"/>
  <c r="G469" i="1"/>
  <c r="AF469" i="1" s="1"/>
  <c r="B469" i="1"/>
  <c r="C469" i="1" s="1"/>
  <c r="A469" i="1"/>
  <c r="AL468" i="1"/>
  <c r="AK468" i="1"/>
  <c r="AI468" i="1"/>
  <c r="AG468" i="1"/>
  <c r="AE468" i="1"/>
  <c r="AB468" i="1"/>
  <c r="AA468" i="1" s="1"/>
  <c r="P468" i="1"/>
  <c r="I468" i="1"/>
  <c r="H468" i="1"/>
  <c r="AH468" i="1" s="1"/>
  <c r="G468" i="1"/>
  <c r="AF468" i="1" s="1"/>
  <c r="B468" i="1"/>
  <c r="C468" i="1" s="1"/>
  <c r="AL467" i="1"/>
  <c r="AK467" i="1"/>
  <c r="AI467" i="1"/>
  <c r="AG467" i="1"/>
  <c r="AE467" i="1"/>
  <c r="AB467" i="1"/>
  <c r="P467" i="1"/>
  <c r="I467" i="1"/>
  <c r="H467" i="1"/>
  <c r="AH467" i="1" s="1"/>
  <c r="G467" i="1"/>
  <c r="AF467" i="1" s="1"/>
  <c r="B467" i="1"/>
  <c r="C467" i="1" s="1"/>
  <c r="AL466" i="1"/>
  <c r="AK466" i="1"/>
  <c r="AI466" i="1"/>
  <c r="AG466" i="1"/>
  <c r="AE466" i="1"/>
  <c r="AB466" i="1"/>
  <c r="P466" i="1"/>
  <c r="I466" i="1"/>
  <c r="H466" i="1"/>
  <c r="AH466" i="1" s="1"/>
  <c r="G466" i="1"/>
  <c r="AF466" i="1" s="1"/>
  <c r="B466" i="1"/>
  <c r="AL465" i="1"/>
  <c r="AK465" i="1"/>
  <c r="AI465" i="1"/>
  <c r="AG465" i="1"/>
  <c r="AE465" i="1"/>
  <c r="AB465" i="1"/>
  <c r="Z465" i="1" s="1"/>
  <c r="P465" i="1"/>
  <c r="I465" i="1"/>
  <c r="H465" i="1"/>
  <c r="AH465" i="1" s="1"/>
  <c r="G465" i="1"/>
  <c r="AF465" i="1" s="1"/>
  <c r="B465" i="1"/>
  <c r="A465" i="1" s="1"/>
  <c r="AL464" i="1"/>
  <c r="AK464" i="1"/>
  <c r="AI464" i="1"/>
  <c r="AG464" i="1"/>
  <c r="AE464" i="1"/>
  <c r="AB464" i="1"/>
  <c r="P464" i="1"/>
  <c r="I464" i="1"/>
  <c r="H464" i="1"/>
  <c r="AH464" i="1" s="1"/>
  <c r="G464" i="1"/>
  <c r="AF464" i="1" s="1"/>
  <c r="B464" i="1"/>
  <c r="C464" i="1" s="1"/>
  <c r="AL463" i="1"/>
  <c r="AK463" i="1"/>
  <c r="AI463" i="1"/>
  <c r="AG463" i="1"/>
  <c r="AE463" i="1"/>
  <c r="AB463" i="1"/>
  <c r="P463" i="1"/>
  <c r="I463" i="1"/>
  <c r="H463" i="1"/>
  <c r="AH463" i="1" s="1"/>
  <c r="G463" i="1"/>
  <c r="AF463" i="1" s="1"/>
  <c r="B463" i="1"/>
  <c r="C463" i="1" s="1"/>
  <c r="AL462" i="1"/>
  <c r="AK462" i="1"/>
  <c r="AI462" i="1"/>
  <c r="AG462" i="1"/>
  <c r="AE462" i="1"/>
  <c r="AB462" i="1"/>
  <c r="X462" i="1" s="1"/>
  <c r="P462" i="1"/>
  <c r="I462" i="1"/>
  <c r="H462" i="1"/>
  <c r="AH462" i="1" s="1"/>
  <c r="G462" i="1"/>
  <c r="AF462" i="1" s="1"/>
  <c r="B462" i="1"/>
  <c r="C462" i="1" s="1"/>
  <c r="AL461" i="1"/>
  <c r="AK461" i="1"/>
  <c r="AI461" i="1"/>
  <c r="AG461" i="1"/>
  <c r="AE461" i="1"/>
  <c r="AB461" i="1"/>
  <c r="Z461" i="1" s="1"/>
  <c r="P461" i="1"/>
  <c r="I461" i="1"/>
  <c r="H461" i="1"/>
  <c r="AH461" i="1" s="1"/>
  <c r="G461" i="1"/>
  <c r="AF461" i="1" s="1"/>
  <c r="C461" i="1"/>
  <c r="B461" i="1"/>
  <c r="A461" i="1" s="1"/>
  <c r="AL460" i="1"/>
  <c r="AK460" i="1"/>
  <c r="AI460" i="1"/>
  <c r="AG460" i="1"/>
  <c r="AE460" i="1"/>
  <c r="AB460" i="1"/>
  <c r="V460" i="1" s="1"/>
  <c r="P460" i="1"/>
  <c r="I460" i="1"/>
  <c r="H460" i="1"/>
  <c r="AH460" i="1" s="1"/>
  <c r="G460" i="1"/>
  <c r="AF460" i="1" s="1"/>
  <c r="C460" i="1"/>
  <c r="B460" i="1"/>
  <c r="A460" i="1"/>
  <c r="AL459" i="1"/>
  <c r="AK459" i="1"/>
  <c r="AI459" i="1"/>
  <c r="AG459" i="1"/>
  <c r="AE459" i="1"/>
  <c r="AB459" i="1"/>
  <c r="P459" i="1"/>
  <c r="I459" i="1"/>
  <c r="H459" i="1"/>
  <c r="AH459" i="1" s="1"/>
  <c r="G459" i="1"/>
  <c r="AF459" i="1" s="1"/>
  <c r="B459" i="1"/>
  <c r="C459" i="1" s="1"/>
  <c r="AL458" i="1"/>
  <c r="AK458" i="1"/>
  <c r="AI458" i="1"/>
  <c r="AG458" i="1"/>
  <c r="AE458" i="1"/>
  <c r="AB458" i="1"/>
  <c r="P458" i="1"/>
  <c r="I458" i="1"/>
  <c r="H458" i="1"/>
  <c r="AH458" i="1" s="1"/>
  <c r="G458" i="1"/>
  <c r="AF458" i="1" s="1"/>
  <c r="B458" i="1"/>
  <c r="A458" i="1" s="1"/>
  <c r="AL457" i="1"/>
  <c r="AK457" i="1"/>
  <c r="AI457" i="1"/>
  <c r="AG457" i="1"/>
  <c r="AE457" i="1"/>
  <c r="AB457" i="1"/>
  <c r="Z457" i="1" s="1"/>
  <c r="P457" i="1"/>
  <c r="I457" i="1"/>
  <c r="H457" i="1"/>
  <c r="AH457" i="1" s="1"/>
  <c r="G457" i="1"/>
  <c r="AF457" i="1" s="1"/>
  <c r="B457" i="1"/>
  <c r="AL456" i="1"/>
  <c r="AK456" i="1"/>
  <c r="AI456" i="1"/>
  <c r="AG456" i="1"/>
  <c r="AE456" i="1"/>
  <c r="AB456" i="1"/>
  <c r="P456" i="1"/>
  <c r="I456" i="1"/>
  <c r="H456" i="1"/>
  <c r="AH456" i="1" s="1"/>
  <c r="G456" i="1"/>
  <c r="AF456" i="1" s="1"/>
  <c r="C456" i="1"/>
  <c r="B456" i="1"/>
  <c r="A456" i="1"/>
  <c r="AL455" i="1"/>
  <c r="AK455" i="1"/>
  <c r="AI455" i="1"/>
  <c r="AG455" i="1"/>
  <c r="AE455" i="1"/>
  <c r="AB455" i="1"/>
  <c r="P455" i="1"/>
  <c r="I455" i="1"/>
  <c r="H455" i="1"/>
  <c r="AH455" i="1" s="1"/>
  <c r="G455" i="1"/>
  <c r="AF455" i="1" s="1"/>
  <c r="B455" i="1"/>
  <c r="C455" i="1" s="1"/>
  <c r="AL454" i="1"/>
  <c r="AK454" i="1"/>
  <c r="AI454" i="1"/>
  <c r="AG454" i="1"/>
  <c r="AE454" i="1"/>
  <c r="AB454" i="1"/>
  <c r="AA454" i="1" s="1"/>
  <c r="P454" i="1"/>
  <c r="I454" i="1"/>
  <c r="H454" i="1"/>
  <c r="AH454" i="1" s="1"/>
  <c r="G454" i="1"/>
  <c r="AF454" i="1" s="1"/>
  <c r="C454" i="1"/>
  <c r="B454" i="1"/>
  <c r="A454" i="1"/>
  <c r="AL453" i="1"/>
  <c r="AK453" i="1"/>
  <c r="AI453" i="1"/>
  <c r="AG453" i="1"/>
  <c r="AE453" i="1"/>
  <c r="AB453" i="1"/>
  <c r="V453" i="1" s="1"/>
  <c r="P453" i="1"/>
  <c r="I453" i="1"/>
  <c r="H453" i="1"/>
  <c r="AH453" i="1" s="1"/>
  <c r="G453" i="1"/>
  <c r="AF453" i="1" s="1"/>
  <c r="C453" i="1"/>
  <c r="B453" i="1"/>
  <c r="A453" i="1"/>
  <c r="AL452" i="1"/>
  <c r="AK452" i="1"/>
  <c r="AI452" i="1"/>
  <c r="AG452" i="1"/>
  <c r="AE452" i="1"/>
  <c r="AB452" i="1"/>
  <c r="AA452" i="1" s="1"/>
  <c r="P452" i="1"/>
  <c r="I452" i="1"/>
  <c r="H452" i="1"/>
  <c r="AH452" i="1" s="1"/>
  <c r="G452" i="1"/>
  <c r="AF452" i="1" s="1"/>
  <c r="C452" i="1"/>
  <c r="B452" i="1"/>
  <c r="A452" i="1"/>
  <c r="AL451" i="1"/>
  <c r="AK451" i="1"/>
  <c r="AI451" i="1"/>
  <c r="AG451" i="1"/>
  <c r="AE451" i="1"/>
  <c r="AB451" i="1"/>
  <c r="Y451" i="1" s="1"/>
  <c r="P451" i="1"/>
  <c r="I451" i="1"/>
  <c r="H451" i="1"/>
  <c r="AH451" i="1" s="1"/>
  <c r="G451" i="1"/>
  <c r="AF451" i="1" s="1"/>
  <c r="C451" i="1"/>
  <c r="B451" i="1"/>
  <c r="A451" i="1"/>
  <c r="AL450" i="1"/>
  <c r="AK450" i="1"/>
  <c r="AI450" i="1"/>
  <c r="AG450" i="1"/>
  <c r="AE450" i="1"/>
  <c r="AB450" i="1"/>
  <c r="V450" i="1" s="1"/>
  <c r="P450" i="1"/>
  <c r="I450" i="1"/>
  <c r="H450" i="1"/>
  <c r="AH450" i="1" s="1"/>
  <c r="G450" i="1"/>
  <c r="AF450" i="1" s="1"/>
  <c r="B450" i="1"/>
  <c r="AL449" i="1"/>
  <c r="AK449" i="1"/>
  <c r="AI449" i="1"/>
  <c r="AG449" i="1"/>
  <c r="AE449" i="1"/>
  <c r="AB449" i="1"/>
  <c r="Z449" i="1" s="1"/>
  <c r="P449" i="1"/>
  <c r="I449" i="1"/>
  <c r="H449" i="1"/>
  <c r="AH449" i="1" s="1"/>
  <c r="G449" i="1"/>
  <c r="AF449" i="1" s="1"/>
  <c r="B449" i="1"/>
  <c r="A449" i="1" s="1"/>
  <c r="AL448" i="1"/>
  <c r="AK448" i="1"/>
  <c r="AI448" i="1"/>
  <c r="AG448" i="1"/>
  <c r="AE448" i="1"/>
  <c r="AB448" i="1"/>
  <c r="X448" i="1" s="1"/>
  <c r="P448" i="1"/>
  <c r="I448" i="1"/>
  <c r="H448" i="1"/>
  <c r="AH448" i="1" s="1"/>
  <c r="G448" i="1"/>
  <c r="AF448" i="1" s="1"/>
  <c r="C448" i="1"/>
  <c r="B448" i="1"/>
  <c r="A448" i="1"/>
  <c r="AL447" i="1"/>
  <c r="AK447" i="1"/>
  <c r="AI447" i="1"/>
  <c r="AG447" i="1"/>
  <c r="AE447" i="1"/>
  <c r="AB447" i="1"/>
  <c r="W447" i="1" s="1"/>
  <c r="P447" i="1"/>
  <c r="I447" i="1"/>
  <c r="H447" i="1"/>
  <c r="AH447" i="1" s="1"/>
  <c r="G447" i="1"/>
  <c r="AF447" i="1" s="1"/>
  <c r="C447" i="1"/>
  <c r="B447" i="1"/>
  <c r="A447" i="1"/>
  <c r="AL446" i="1"/>
  <c r="AK446" i="1"/>
  <c r="AI446" i="1"/>
  <c r="AG446" i="1"/>
  <c r="AE446" i="1"/>
  <c r="AB446" i="1"/>
  <c r="AA446" i="1" s="1"/>
  <c r="P446" i="1"/>
  <c r="I446" i="1"/>
  <c r="H446" i="1"/>
  <c r="AH446" i="1" s="1"/>
  <c r="G446" i="1"/>
  <c r="AF446" i="1" s="1"/>
  <c r="C446" i="1"/>
  <c r="B446" i="1"/>
  <c r="A446" i="1"/>
  <c r="AL445" i="1"/>
  <c r="AK445" i="1"/>
  <c r="AI445" i="1"/>
  <c r="AG445" i="1"/>
  <c r="AE445" i="1"/>
  <c r="AB445" i="1"/>
  <c r="Z445" i="1" s="1"/>
  <c r="P445" i="1"/>
  <c r="I445" i="1"/>
  <c r="H445" i="1"/>
  <c r="AH445" i="1" s="1"/>
  <c r="G445" i="1"/>
  <c r="AF445" i="1" s="1"/>
  <c r="B445" i="1"/>
  <c r="C445" i="1" s="1"/>
  <c r="AL444" i="1"/>
  <c r="AK444" i="1"/>
  <c r="AI444" i="1"/>
  <c r="AG444" i="1"/>
  <c r="AE444" i="1"/>
  <c r="AB444" i="1"/>
  <c r="AA444" i="1" s="1"/>
  <c r="P444" i="1"/>
  <c r="I444" i="1"/>
  <c r="H444" i="1"/>
  <c r="AH444" i="1" s="1"/>
  <c r="G444" i="1"/>
  <c r="AF444" i="1" s="1"/>
  <c r="C444" i="1"/>
  <c r="B444" i="1"/>
  <c r="A444" i="1"/>
  <c r="AL443" i="1"/>
  <c r="AK443" i="1"/>
  <c r="AI443" i="1"/>
  <c r="AG443" i="1"/>
  <c r="AE443" i="1"/>
  <c r="AB443" i="1"/>
  <c r="P443" i="1"/>
  <c r="I443" i="1"/>
  <c r="H443" i="1"/>
  <c r="AH443" i="1" s="1"/>
  <c r="G443" i="1"/>
  <c r="AF443" i="1" s="1"/>
  <c r="B443" i="1"/>
  <c r="C443" i="1" s="1"/>
  <c r="AL442" i="1"/>
  <c r="AK442" i="1"/>
  <c r="AI442" i="1"/>
  <c r="AG442" i="1"/>
  <c r="AE442" i="1"/>
  <c r="AB442" i="1"/>
  <c r="P442" i="1"/>
  <c r="I442" i="1"/>
  <c r="H442" i="1"/>
  <c r="AH442" i="1" s="1"/>
  <c r="G442" i="1"/>
  <c r="AF442" i="1" s="1"/>
  <c r="B442" i="1"/>
  <c r="C442" i="1" s="1"/>
  <c r="AL441" i="1"/>
  <c r="AK441" i="1"/>
  <c r="AI441" i="1"/>
  <c r="AG441" i="1"/>
  <c r="AE441" i="1"/>
  <c r="AB441" i="1"/>
  <c r="P441" i="1"/>
  <c r="I441" i="1"/>
  <c r="H441" i="1"/>
  <c r="AH441" i="1" s="1"/>
  <c r="G441" i="1"/>
  <c r="AF441" i="1" s="1"/>
  <c r="B441" i="1"/>
  <c r="AL440" i="1"/>
  <c r="AK440" i="1"/>
  <c r="AI440" i="1"/>
  <c r="AG440" i="1"/>
  <c r="AE440" i="1"/>
  <c r="AB440" i="1"/>
  <c r="P440" i="1"/>
  <c r="I440" i="1"/>
  <c r="H440" i="1"/>
  <c r="AH440" i="1" s="1"/>
  <c r="G440" i="1"/>
  <c r="AF440" i="1" s="1"/>
  <c r="B440" i="1"/>
  <c r="C440" i="1" s="1"/>
  <c r="A440" i="1"/>
  <c r="AL439" i="1"/>
  <c r="AK439" i="1"/>
  <c r="AI439" i="1"/>
  <c r="AG439" i="1"/>
  <c r="AE439" i="1"/>
  <c r="AB439" i="1"/>
  <c r="W439" i="1" s="1"/>
  <c r="P439" i="1"/>
  <c r="I439" i="1"/>
  <c r="H439" i="1"/>
  <c r="AH439" i="1" s="1"/>
  <c r="G439" i="1"/>
  <c r="AF439" i="1" s="1"/>
  <c r="B439" i="1"/>
  <c r="C439" i="1" s="1"/>
  <c r="AL438" i="1"/>
  <c r="AK438" i="1"/>
  <c r="AI438" i="1"/>
  <c r="AG438" i="1"/>
  <c r="AE438" i="1"/>
  <c r="AB438" i="1"/>
  <c r="P438" i="1"/>
  <c r="I438" i="1"/>
  <c r="H438" i="1"/>
  <c r="AH438" i="1" s="1"/>
  <c r="G438" i="1"/>
  <c r="AF438" i="1" s="1"/>
  <c r="C438" i="1"/>
  <c r="B438" i="1"/>
  <c r="A438" i="1"/>
  <c r="AL437" i="1"/>
  <c r="AK437" i="1"/>
  <c r="AI437" i="1"/>
  <c r="AG437" i="1"/>
  <c r="AE437" i="1"/>
  <c r="AB437" i="1"/>
  <c r="P437" i="1"/>
  <c r="I437" i="1"/>
  <c r="H437" i="1"/>
  <c r="AH437" i="1" s="1"/>
  <c r="G437" i="1"/>
  <c r="AF437" i="1" s="1"/>
  <c r="B437" i="1"/>
  <c r="C437" i="1" s="1"/>
  <c r="AL436" i="1"/>
  <c r="AK436" i="1"/>
  <c r="AI436" i="1"/>
  <c r="AG436" i="1"/>
  <c r="AE436" i="1"/>
  <c r="AB436" i="1"/>
  <c r="AA436" i="1" s="1"/>
  <c r="P436" i="1"/>
  <c r="I436" i="1"/>
  <c r="H436" i="1"/>
  <c r="AH436" i="1" s="1"/>
  <c r="G436" i="1"/>
  <c r="AF436" i="1" s="1"/>
  <c r="B436" i="1"/>
  <c r="C436" i="1" s="1"/>
  <c r="AL435" i="1"/>
  <c r="AK435" i="1"/>
  <c r="AI435" i="1"/>
  <c r="AG435" i="1"/>
  <c r="AE435" i="1"/>
  <c r="AB435" i="1"/>
  <c r="Z435" i="1" s="1"/>
  <c r="P435" i="1"/>
  <c r="I435" i="1"/>
  <c r="H435" i="1"/>
  <c r="AH435" i="1" s="1"/>
  <c r="G435" i="1"/>
  <c r="AF435" i="1" s="1"/>
  <c r="C435" i="1"/>
  <c r="B435" i="1"/>
  <c r="A435" i="1"/>
  <c r="AL434" i="1"/>
  <c r="AK434" i="1"/>
  <c r="AI434" i="1"/>
  <c r="AG434" i="1"/>
  <c r="AE434" i="1"/>
  <c r="AB434" i="1"/>
  <c r="W434" i="1" s="1"/>
  <c r="P434" i="1"/>
  <c r="I434" i="1"/>
  <c r="H434" i="1"/>
  <c r="AH434" i="1" s="1"/>
  <c r="G434" i="1"/>
  <c r="AF434" i="1" s="1"/>
  <c r="B434" i="1"/>
  <c r="AL433" i="1"/>
  <c r="AK433" i="1"/>
  <c r="AI433" i="1"/>
  <c r="AG433" i="1"/>
  <c r="AE433" i="1"/>
  <c r="AB433" i="1"/>
  <c r="P433" i="1"/>
  <c r="I433" i="1"/>
  <c r="H433" i="1"/>
  <c r="AH433" i="1" s="1"/>
  <c r="G433" i="1"/>
  <c r="AF433" i="1" s="1"/>
  <c r="C433" i="1"/>
  <c r="B433" i="1"/>
  <c r="A433" i="1"/>
  <c r="AL432" i="1"/>
  <c r="AK432" i="1"/>
  <c r="AI432" i="1"/>
  <c r="AG432" i="1"/>
  <c r="AE432" i="1"/>
  <c r="AB432" i="1"/>
  <c r="V432" i="1" s="1"/>
  <c r="P432" i="1"/>
  <c r="I432" i="1"/>
  <c r="H432" i="1"/>
  <c r="AH432" i="1" s="1"/>
  <c r="G432" i="1"/>
  <c r="AF432" i="1" s="1"/>
  <c r="C432" i="1"/>
  <c r="B432" i="1"/>
  <c r="A432" i="1"/>
  <c r="AL431" i="1"/>
  <c r="AK431" i="1"/>
  <c r="AI431" i="1"/>
  <c r="AG431" i="1"/>
  <c r="AE431" i="1"/>
  <c r="AB431" i="1"/>
  <c r="P431" i="1"/>
  <c r="I431" i="1"/>
  <c r="H431" i="1"/>
  <c r="AH431" i="1" s="1"/>
  <c r="G431" i="1"/>
  <c r="AF431" i="1" s="1"/>
  <c r="C431" i="1"/>
  <c r="B431" i="1"/>
  <c r="A431" i="1"/>
  <c r="AL430" i="1"/>
  <c r="AK430" i="1"/>
  <c r="AI430" i="1"/>
  <c r="AG430" i="1"/>
  <c r="AE430" i="1"/>
  <c r="AB430" i="1"/>
  <c r="Y430" i="1" s="1"/>
  <c r="P430" i="1"/>
  <c r="I430" i="1"/>
  <c r="H430" i="1"/>
  <c r="AH430" i="1" s="1"/>
  <c r="G430" i="1"/>
  <c r="AF430" i="1" s="1"/>
  <c r="C430" i="1"/>
  <c r="B430" i="1"/>
  <c r="A430" i="1" s="1"/>
  <c r="AL429" i="1"/>
  <c r="AK429" i="1"/>
  <c r="AI429" i="1"/>
  <c r="AG429" i="1"/>
  <c r="AE429" i="1"/>
  <c r="AB429" i="1"/>
  <c r="Z429" i="1" s="1"/>
  <c r="P429" i="1"/>
  <c r="I429" i="1"/>
  <c r="H429" i="1"/>
  <c r="AH429" i="1" s="1"/>
  <c r="G429" i="1"/>
  <c r="AF429" i="1" s="1"/>
  <c r="B429" i="1"/>
  <c r="C429" i="1" s="1"/>
  <c r="A429" i="1"/>
  <c r="AL428" i="1"/>
  <c r="AK428" i="1"/>
  <c r="AI428" i="1"/>
  <c r="AG428" i="1"/>
  <c r="AE428" i="1"/>
  <c r="AB428" i="1"/>
  <c r="V428" i="1" s="1"/>
  <c r="P428" i="1"/>
  <c r="I428" i="1"/>
  <c r="H428" i="1"/>
  <c r="AH428" i="1" s="1"/>
  <c r="G428" i="1"/>
  <c r="AF428" i="1" s="1"/>
  <c r="C428" i="1"/>
  <c r="B428" i="1"/>
  <c r="A428" i="1"/>
  <c r="AL427" i="1"/>
  <c r="AK427" i="1"/>
  <c r="AI427" i="1"/>
  <c r="AG427" i="1"/>
  <c r="AE427" i="1"/>
  <c r="AB427" i="1"/>
  <c r="W427" i="1" s="1"/>
  <c r="P427" i="1"/>
  <c r="I427" i="1"/>
  <c r="H427" i="1"/>
  <c r="AH427" i="1" s="1"/>
  <c r="G427" i="1"/>
  <c r="AF427" i="1" s="1"/>
  <c r="C427" i="1"/>
  <c r="B427" i="1"/>
  <c r="A427" i="1" s="1"/>
  <c r="AL426" i="1"/>
  <c r="AK426" i="1"/>
  <c r="AI426" i="1"/>
  <c r="AG426" i="1"/>
  <c r="AE426" i="1"/>
  <c r="AB426" i="1"/>
  <c r="P426" i="1"/>
  <c r="I426" i="1"/>
  <c r="H426" i="1"/>
  <c r="AH426" i="1" s="1"/>
  <c r="G426" i="1"/>
  <c r="AF426" i="1" s="1"/>
  <c r="C426" i="1"/>
  <c r="B426" i="1"/>
  <c r="A426" i="1"/>
  <c r="AL425" i="1"/>
  <c r="AK425" i="1"/>
  <c r="AI425" i="1"/>
  <c r="AG425" i="1"/>
  <c r="AE425" i="1"/>
  <c r="AB425" i="1"/>
  <c r="Z425" i="1" s="1"/>
  <c r="P425" i="1"/>
  <c r="I425" i="1"/>
  <c r="H425" i="1"/>
  <c r="AH425" i="1" s="1"/>
  <c r="G425" i="1"/>
  <c r="AF425" i="1" s="1"/>
  <c r="B425" i="1"/>
  <c r="AL424" i="1"/>
  <c r="AK424" i="1"/>
  <c r="AI424" i="1"/>
  <c r="AG424" i="1"/>
  <c r="AE424" i="1"/>
  <c r="AB424" i="1"/>
  <c r="AA424" i="1" s="1"/>
  <c r="P424" i="1"/>
  <c r="I424" i="1"/>
  <c r="H424" i="1"/>
  <c r="AH424" i="1" s="1"/>
  <c r="G424" i="1"/>
  <c r="AF424" i="1" s="1"/>
  <c r="B424" i="1"/>
  <c r="C424" i="1" s="1"/>
  <c r="AL423" i="1"/>
  <c r="AK423" i="1"/>
  <c r="AI423" i="1"/>
  <c r="AG423" i="1"/>
  <c r="AE423" i="1"/>
  <c r="AB423" i="1"/>
  <c r="P423" i="1"/>
  <c r="I423" i="1"/>
  <c r="H423" i="1"/>
  <c r="AH423" i="1" s="1"/>
  <c r="G423" i="1"/>
  <c r="AF423" i="1" s="1"/>
  <c r="C423" i="1"/>
  <c r="B423" i="1"/>
  <c r="A423" i="1"/>
  <c r="AL422" i="1"/>
  <c r="AK422" i="1"/>
  <c r="AI422" i="1"/>
  <c r="AG422" i="1"/>
  <c r="AE422" i="1"/>
  <c r="AB422" i="1"/>
  <c r="AA422" i="1" s="1"/>
  <c r="P422" i="1"/>
  <c r="I422" i="1"/>
  <c r="H422" i="1"/>
  <c r="AH422" i="1" s="1"/>
  <c r="G422" i="1"/>
  <c r="AF422" i="1" s="1"/>
  <c r="C422" i="1"/>
  <c r="B422" i="1"/>
  <c r="A422" i="1" s="1"/>
  <c r="AL421" i="1"/>
  <c r="AK421" i="1"/>
  <c r="AI421" i="1"/>
  <c r="AG421" i="1"/>
  <c r="AE421" i="1"/>
  <c r="AB421" i="1"/>
  <c r="Z421" i="1" s="1"/>
  <c r="P421" i="1"/>
  <c r="I421" i="1"/>
  <c r="H421" i="1"/>
  <c r="AH421" i="1" s="1"/>
  <c r="G421" i="1"/>
  <c r="AF421" i="1" s="1"/>
  <c r="C421" i="1"/>
  <c r="B421" i="1"/>
  <c r="A421" i="1"/>
  <c r="AL420" i="1"/>
  <c r="AK420" i="1"/>
  <c r="AI420" i="1"/>
  <c r="AG420" i="1"/>
  <c r="AE420" i="1"/>
  <c r="AB420" i="1"/>
  <c r="AA420" i="1" s="1"/>
  <c r="P420" i="1"/>
  <c r="I420" i="1"/>
  <c r="H420" i="1"/>
  <c r="AH420" i="1" s="1"/>
  <c r="G420" i="1"/>
  <c r="AF420" i="1" s="1"/>
  <c r="C420" i="1"/>
  <c r="B420" i="1"/>
  <c r="A420" i="1"/>
  <c r="AL419" i="1"/>
  <c r="AK419" i="1"/>
  <c r="AI419" i="1"/>
  <c r="AG419" i="1"/>
  <c r="AE419" i="1"/>
  <c r="AB419" i="1"/>
  <c r="W419" i="1" s="1"/>
  <c r="P419" i="1"/>
  <c r="I419" i="1"/>
  <c r="H419" i="1"/>
  <c r="AH419" i="1" s="1"/>
  <c r="G419" i="1"/>
  <c r="AF419" i="1" s="1"/>
  <c r="B419" i="1"/>
  <c r="C419" i="1" s="1"/>
  <c r="AL418" i="1"/>
  <c r="AK418" i="1"/>
  <c r="AI418" i="1"/>
  <c r="AG418" i="1"/>
  <c r="AE418" i="1"/>
  <c r="AB418" i="1"/>
  <c r="AA418" i="1" s="1"/>
  <c r="P418" i="1"/>
  <c r="I418" i="1"/>
  <c r="H418" i="1"/>
  <c r="AH418" i="1" s="1"/>
  <c r="G418" i="1"/>
  <c r="AF418" i="1" s="1"/>
  <c r="B418" i="1"/>
  <c r="AL417" i="1"/>
  <c r="AK417" i="1"/>
  <c r="AI417" i="1"/>
  <c r="AG417" i="1"/>
  <c r="AE417" i="1"/>
  <c r="AB417" i="1"/>
  <c r="Z417" i="1" s="1"/>
  <c r="P417" i="1"/>
  <c r="I417" i="1"/>
  <c r="H417" i="1"/>
  <c r="AH417" i="1" s="1"/>
  <c r="G417" i="1"/>
  <c r="AF417" i="1" s="1"/>
  <c r="B417" i="1"/>
  <c r="C417" i="1" s="1"/>
  <c r="AL416" i="1"/>
  <c r="AK416" i="1"/>
  <c r="AI416" i="1"/>
  <c r="AG416" i="1"/>
  <c r="AE416" i="1"/>
  <c r="AB416" i="1"/>
  <c r="V416" i="1" s="1"/>
  <c r="P416" i="1"/>
  <c r="I416" i="1"/>
  <c r="H416" i="1"/>
  <c r="AH416" i="1" s="1"/>
  <c r="G416" i="1"/>
  <c r="AF416" i="1" s="1"/>
  <c r="B416" i="1"/>
  <c r="C416" i="1" s="1"/>
  <c r="AL415" i="1"/>
  <c r="AK415" i="1"/>
  <c r="AI415" i="1"/>
  <c r="AG415" i="1"/>
  <c r="AE415" i="1"/>
  <c r="AB415" i="1"/>
  <c r="W415" i="1" s="1"/>
  <c r="P415" i="1"/>
  <c r="I415" i="1"/>
  <c r="H415" i="1"/>
  <c r="AH415" i="1" s="1"/>
  <c r="G415" i="1"/>
  <c r="AF415" i="1" s="1"/>
  <c r="B415" i="1"/>
  <c r="C415" i="1" s="1"/>
  <c r="AL414" i="1"/>
  <c r="AK414" i="1"/>
  <c r="AI414" i="1"/>
  <c r="AG414" i="1"/>
  <c r="AE414" i="1"/>
  <c r="AB414" i="1"/>
  <c r="Y414" i="1" s="1"/>
  <c r="P414" i="1"/>
  <c r="I414" i="1"/>
  <c r="H414" i="1"/>
  <c r="AH414" i="1" s="1"/>
  <c r="G414" i="1"/>
  <c r="AF414" i="1" s="1"/>
  <c r="B414" i="1"/>
  <c r="C414" i="1" s="1"/>
  <c r="AL413" i="1"/>
  <c r="AK413" i="1"/>
  <c r="AI413" i="1"/>
  <c r="AG413" i="1"/>
  <c r="AE413" i="1"/>
  <c r="AB413" i="1"/>
  <c r="Z413" i="1" s="1"/>
  <c r="P413" i="1"/>
  <c r="I413" i="1"/>
  <c r="H413" i="1"/>
  <c r="AH413" i="1" s="1"/>
  <c r="G413" i="1"/>
  <c r="AF413" i="1" s="1"/>
  <c r="C413" i="1"/>
  <c r="B413" i="1"/>
  <c r="A413" i="1"/>
  <c r="AL412" i="1"/>
  <c r="AK412" i="1"/>
  <c r="AI412" i="1"/>
  <c r="AG412" i="1"/>
  <c r="AE412" i="1"/>
  <c r="AB412" i="1"/>
  <c r="P412" i="1"/>
  <c r="I412" i="1"/>
  <c r="H412" i="1"/>
  <c r="AH412" i="1" s="1"/>
  <c r="G412" i="1"/>
  <c r="AF412" i="1" s="1"/>
  <c r="C412" i="1"/>
  <c r="B412" i="1"/>
  <c r="A412" i="1" s="1"/>
  <c r="AL411" i="1"/>
  <c r="AK411" i="1"/>
  <c r="AI411" i="1"/>
  <c r="AG411" i="1"/>
  <c r="AE411" i="1"/>
  <c r="AB411" i="1"/>
  <c r="W411" i="1" s="1"/>
  <c r="P411" i="1"/>
  <c r="I411" i="1"/>
  <c r="H411" i="1"/>
  <c r="AH411" i="1" s="1"/>
  <c r="G411" i="1"/>
  <c r="AF411" i="1" s="1"/>
  <c r="C411" i="1"/>
  <c r="B411" i="1"/>
  <c r="A411" i="1" s="1"/>
  <c r="AL410" i="1"/>
  <c r="AK410" i="1"/>
  <c r="AI410" i="1"/>
  <c r="AG410" i="1"/>
  <c r="AE410" i="1"/>
  <c r="AB410" i="1"/>
  <c r="P410" i="1"/>
  <c r="I410" i="1"/>
  <c r="H410" i="1"/>
  <c r="AH410" i="1" s="1"/>
  <c r="G410" i="1"/>
  <c r="AF410" i="1" s="1"/>
  <c r="C410" i="1"/>
  <c r="B410" i="1"/>
  <c r="A410" i="1"/>
  <c r="AL409" i="1"/>
  <c r="AK409" i="1"/>
  <c r="AI409" i="1"/>
  <c r="AG409" i="1"/>
  <c r="AE409" i="1"/>
  <c r="AB409" i="1"/>
  <c r="V409" i="1" s="1"/>
  <c r="P409" i="1"/>
  <c r="I409" i="1"/>
  <c r="H409" i="1"/>
  <c r="AH409" i="1" s="1"/>
  <c r="G409" i="1"/>
  <c r="AF409" i="1" s="1"/>
  <c r="B409" i="1"/>
  <c r="AL408" i="1"/>
  <c r="AK408" i="1"/>
  <c r="AI408" i="1"/>
  <c r="AG408" i="1"/>
  <c r="AE408" i="1"/>
  <c r="AB408" i="1"/>
  <c r="AA408" i="1" s="1"/>
  <c r="P408" i="1"/>
  <c r="I408" i="1"/>
  <c r="H408" i="1"/>
  <c r="AH408" i="1" s="1"/>
  <c r="G408" i="1"/>
  <c r="AF408" i="1" s="1"/>
  <c r="B408" i="1"/>
  <c r="C408" i="1" s="1"/>
  <c r="AL407" i="1"/>
  <c r="AK407" i="1"/>
  <c r="AI407" i="1"/>
  <c r="AG407" i="1"/>
  <c r="AE407" i="1"/>
  <c r="AB407" i="1"/>
  <c r="W407" i="1" s="1"/>
  <c r="P407" i="1"/>
  <c r="I407" i="1"/>
  <c r="H407" i="1"/>
  <c r="AH407" i="1" s="1"/>
  <c r="G407" i="1"/>
  <c r="AF407" i="1" s="1"/>
  <c r="C407" i="1"/>
  <c r="B407" i="1"/>
  <c r="A407" i="1"/>
  <c r="AL406" i="1"/>
  <c r="AK406" i="1"/>
  <c r="AI406" i="1"/>
  <c r="AG406" i="1"/>
  <c r="AE406" i="1"/>
  <c r="AB406" i="1"/>
  <c r="AA406" i="1" s="1"/>
  <c r="P406" i="1"/>
  <c r="I406" i="1"/>
  <c r="H406" i="1"/>
  <c r="AH406" i="1" s="1"/>
  <c r="G406" i="1"/>
  <c r="AF406" i="1" s="1"/>
  <c r="C406" i="1"/>
  <c r="B406" i="1"/>
  <c r="A406" i="1" s="1"/>
  <c r="AL405" i="1"/>
  <c r="AK405" i="1"/>
  <c r="AI405" i="1"/>
  <c r="AG405" i="1"/>
  <c r="AE405" i="1"/>
  <c r="AB405" i="1"/>
  <c r="X405" i="1" s="1"/>
  <c r="P405" i="1"/>
  <c r="I405" i="1"/>
  <c r="H405" i="1"/>
  <c r="AH405" i="1" s="1"/>
  <c r="G405" i="1"/>
  <c r="AF405" i="1" s="1"/>
  <c r="C405" i="1"/>
  <c r="B405" i="1"/>
  <c r="A405" i="1"/>
  <c r="AL404" i="1"/>
  <c r="AK404" i="1"/>
  <c r="AI404" i="1"/>
  <c r="AG404" i="1"/>
  <c r="AE404" i="1"/>
  <c r="AB404" i="1"/>
  <c r="AA404" i="1" s="1"/>
  <c r="P404" i="1"/>
  <c r="I404" i="1"/>
  <c r="H404" i="1"/>
  <c r="AH404" i="1" s="1"/>
  <c r="G404" i="1"/>
  <c r="AF404" i="1" s="1"/>
  <c r="C404" i="1"/>
  <c r="B404" i="1"/>
  <c r="A404" i="1"/>
  <c r="AL403" i="1"/>
  <c r="AK403" i="1"/>
  <c r="AI403" i="1"/>
  <c r="AG403" i="1"/>
  <c r="AE403" i="1"/>
  <c r="AB403" i="1"/>
  <c r="W403" i="1" s="1"/>
  <c r="P403" i="1"/>
  <c r="I403" i="1"/>
  <c r="H403" i="1"/>
  <c r="AH403" i="1" s="1"/>
  <c r="G403" i="1"/>
  <c r="AF403" i="1" s="1"/>
  <c r="C403" i="1"/>
  <c r="B403" i="1"/>
  <c r="A403" i="1"/>
  <c r="AL402" i="1"/>
  <c r="AK402" i="1"/>
  <c r="AI402" i="1"/>
  <c r="AG402" i="1"/>
  <c r="AE402" i="1"/>
  <c r="AB402" i="1"/>
  <c r="AA402" i="1" s="1"/>
  <c r="P402" i="1"/>
  <c r="I402" i="1"/>
  <c r="H402" i="1"/>
  <c r="AH402" i="1" s="1"/>
  <c r="G402" i="1"/>
  <c r="AF402" i="1" s="1"/>
  <c r="B402" i="1"/>
  <c r="AL401" i="1"/>
  <c r="AK401" i="1"/>
  <c r="AI401" i="1"/>
  <c r="AG401" i="1"/>
  <c r="AE401" i="1"/>
  <c r="AB401" i="1"/>
  <c r="P401" i="1"/>
  <c r="I401" i="1"/>
  <c r="H401" i="1"/>
  <c r="AH401" i="1" s="1"/>
  <c r="G401" i="1"/>
  <c r="AF401" i="1" s="1"/>
  <c r="B401" i="1"/>
  <c r="C401" i="1" s="1"/>
  <c r="AL400" i="1"/>
  <c r="AK400" i="1"/>
  <c r="AI400" i="1"/>
  <c r="AG400" i="1"/>
  <c r="AE400" i="1"/>
  <c r="AB400" i="1"/>
  <c r="V400" i="1" s="1"/>
  <c r="P400" i="1"/>
  <c r="I400" i="1"/>
  <c r="H400" i="1"/>
  <c r="AH400" i="1" s="1"/>
  <c r="G400" i="1"/>
  <c r="AF400" i="1" s="1"/>
  <c r="B400" i="1"/>
  <c r="C400" i="1" s="1"/>
  <c r="AL399" i="1"/>
  <c r="AK399" i="1"/>
  <c r="AI399" i="1"/>
  <c r="AG399" i="1"/>
  <c r="AE399" i="1"/>
  <c r="AB399" i="1"/>
  <c r="W399" i="1" s="1"/>
  <c r="P399" i="1"/>
  <c r="I399" i="1"/>
  <c r="H399" i="1"/>
  <c r="AH399" i="1" s="1"/>
  <c r="G399" i="1"/>
  <c r="AF399" i="1" s="1"/>
  <c r="B399" i="1"/>
  <c r="C399" i="1" s="1"/>
  <c r="AL398" i="1"/>
  <c r="AK398" i="1"/>
  <c r="AI398" i="1"/>
  <c r="AG398" i="1"/>
  <c r="AE398" i="1"/>
  <c r="AB398" i="1"/>
  <c r="P398" i="1"/>
  <c r="I398" i="1"/>
  <c r="H398" i="1"/>
  <c r="AH398" i="1" s="1"/>
  <c r="G398" i="1"/>
  <c r="AF398" i="1" s="1"/>
  <c r="B398" i="1"/>
  <c r="C398" i="1" s="1"/>
  <c r="AL397" i="1"/>
  <c r="AK397" i="1"/>
  <c r="AI397" i="1"/>
  <c r="AG397" i="1"/>
  <c r="AE397" i="1"/>
  <c r="AB397" i="1"/>
  <c r="J397" i="1" s="1"/>
  <c r="P397" i="1"/>
  <c r="I397" i="1"/>
  <c r="H397" i="1"/>
  <c r="AH397" i="1" s="1"/>
  <c r="G397" i="1"/>
  <c r="AF397" i="1" s="1"/>
  <c r="C397" i="1"/>
  <c r="B397" i="1"/>
  <c r="A397" i="1"/>
  <c r="AL396" i="1"/>
  <c r="AK396" i="1"/>
  <c r="AI396" i="1"/>
  <c r="AG396" i="1"/>
  <c r="AE396" i="1"/>
  <c r="AB396" i="1"/>
  <c r="P396" i="1"/>
  <c r="I396" i="1"/>
  <c r="H396" i="1"/>
  <c r="AH396" i="1" s="1"/>
  <c r="G396" i="1"/>
  <c r="AF396" i="1" s="1"/>
  <c r="C396" i="1"/>
  <c r="B396" i="1"/>
  <c r="A396" i="1" s="1"/>
  <c r="AL395" i="1"/>
  <c r="AK395" i="1"/>
  <c r="AI395" i="1"/>
  <c r="AG395" i="1"/>
  <c r="AE395" i="1"/>
  <c r="AB395" i="1"/>
  <c r="V395" i="1" s="1"/>
  <c r="P395" i="1"/>
  <c r="I395" i="1"/>
  <c r="H395" i="1"/>
  <c r="AH395" i="1" s="1"/>
  <c r="G395" i="1"/>
  <c r="AF395" i="1" s="1"/>
  <c r="B395" i="1"/>
  <c r="C395" i="1" s="1"/>
  <c r="AL394" i="1"/>
  <c r="AK394" i="1"/>
  <c r="AI394" i="1"/>
  <c r="AG394" i="1"/>
  <c r="AE394" i="1"/>
  <c r="AB394" i="1"/>
  <c r="P394" i="1"/>
  <c r="I394" i="1"/>
  <c r="H394" i="1"/>
  <c r="AH394" i="1" s="1"/>
  <c r="G394" i="1"/>
  <c r="AF394" i="1" s="1"/>
  <c r="C394" i="1"/>
  <c r="B394" i="1"/>
  <c r="A394" i="1"/>
  <c r="AL393" i="1"/>
  <c r="AK393" i="1"/>
  <c r="AI393" i="1"/>
  <c r="AG393" i="1"/>
  <c r="AE393" i="1"/>
  <c r="AB393" i="1"/>
  <c r="P393" i="1"/>
  <c r="I393" i="1"/>
  <c r="H393" i="1"/>
  <c r="AH393" i="1" s="1"/>
  <c r="G393" i="1"/>
  <c r="AF393" i="1" s="1"/>
  <c r="B393" i="1"/>
  <c r="C393" i="1" s="1"/>
  <c r="A393" i="1"/>
  <c r="AL392" i="1"/>
  <c r="AK392" i="1"/>
  <c r="AI392" i="1"/>
  <c r="AG392" i="1"/>
  <c r="AE392" i="1"/>
  <c r="AB392" i="1"/>
  <c r="Z392" i="1" s="1"/>
  <c r="P392" i="1"/>
  <c r="I392" i="1"/>
  <c r="H392" i="1"/>
  <c r="AH392" i="1" s="1"/>
  <c r="G392" i="1"/>
  <c r="AF392" i="1" s="1"/>
  <c r="C392" i="1"/>
  <c r="B392" i="1"/>
  <c r="A392" i="1"/>
  <c r="AL391" i="1"/>
  <c r="AK391" i="1"/>
  <c r="AI391" i="1"/>
  <c r="AG391" i="1"/>
  <c r="AE391" i="1"/>
  <c r="AB391" i="1"/>
  <c r="P391" i="1"/>
  <c r="I391" i="1"/>
  <c r="H391" i="1"/>
  <c r="AH391" i="1" s="1"/>
  <c r="G391" i="1"/>
  <c r="AF391" i="1" s="1"/>
  <c r="B391" i="1"/>
  <c r="C391" i="1" s="1"/>
  <c r="A391" i="1"/>
  <c r="AL390" i="1"/>
  <c r="AK390" i="1"/>
  <c r="AI390" i="1"/>
  <c r="AG390" i="1"/>
  <c r="AE390" i="1"/>
  <c r="AB390" i="1"/>
  <c r="Z390" i="1" s="1"/>
  <c r="P390" i="1"/>
  <c r="I390" i="1"/>
  <c r="H390" i="1"/>
  <c r="AH390" i="1" s="1"/>
  <c r="G390" i="1"/>
  <c r="AF390" i="1" s="1"/>
  <c r="C390" i="1"/>
  <c r="B390" i="1"/>
  <c r="A390" i="1"/>
  <c r="AL389" i="1"/>
  <c r="AK389" i="1"/>
  <c r="AI389" i="1"/>
  <c r="AG389" i="1"/>
  <c r="AE389" i="1"/>
  <c r="AB389" i="1"/>
  <c r="X389" i="1" s="1"/>
  <c r="P389" i="1"/>
  <c r="I389" i="1"/>
  <c r="H389" i="1"/>
  <c r="AH389" i="1" s="1"/>
  <c r="G389" i="1"/>
  <c r="AF389" i="1" s="1"/>
  <c r="B389" i="1"/>
  <c r="C389" i="1" s="1"/>
  <c r="AL388" i="1"/>
  <c r="AK388" i="1"/>
  <c r="AI388" i="1"/>
  <c r="AG388" i="1"/>
  <c r="AE388" i="1"/>
  <c r="AB388" i="1"/>
  <c r="J388" i="1" s="1"/>
  <c r="P388" i="1"/>
  <c r="I388" i="1"/>
  <c r="H388" i="1"/>
  <c r="AH388" i="1" s="1"/>
  <c r="G388" i="1"/>
  <c r="AF388" i="1" s="1"/>
  <c r="B388" i="1"/>
  <c r="C388" i="1" s="1"/>
  <c r="AL387" i="1"/>
  <c r="AK387" i="1"/>
  <c r="AI387" i="1"/>
  <c r="AG387" i="1"/>
  <c r="AE387" i="1"/>
  <c r="AB387" i="1"/>
  <c r="Z387" i="1" s="1"/>
  <c r="P387" i="1"/>
  <c r="I387" i="1"/>
  <c r="H387" i="1"/>
  <c r="AH387" i="1" s="1"/>
  <c r="G387" i="1"/>
  <c r="AF387" i="1" s="1"/>
  <c r="B387" i="1"/>
  <c r="C387" i="1" s="1"/>
  <c r="AL386" i="1"/>
  <c r="AK386" i="1"/>
  <c r="AI386" i="1"/>
  <c r="AG386" i="1"/>
  <c r="AE386" i="1"/>
  <c r="AB386" i="1"/>
  <c r="X386" i="1" s="1"/>
  <c r="P386" i="1"/>
  <c r="I386" i="1"/>
  <c r="H386" i="1"/>
  <c r="AH386" i="1" s="1"/>
  <c r="G386" i="1"/>
  <c r="AF386" i="1" s="1"/>
  <c r="B386" i="1"/>
  <c r="C386" i="1" s="1"/>
  <c r="AL385" i="1"/>
  <c r="AK385" i="1"/>
  <c r="AI385" i="1"/>
  <c r="AG385" i="1"/>
  <c r="AE385" i="1"/>
  <c r="AB385" i="1"/>
  <c r="X385" i="1" s="1"/>
  <c r="P385" i="1"/>
  <c r="I385" i="1"/>
  <c r="H385" i="1"/>
  <c r="AH385" i="1" s="1"/>
  <c r="G385" i="1"/>
  <c r="AF385" i="1" s="1"/>
  <c r="B385" i="1"/>
  <c r="C385" i="1" s="1"/>
  <c r="AL384" i="1"/>
  <c r="AK384" i="1"/>
  <c r="AI384" i="1"/>
  <c r="AG384" i="1"/>
  <c r="AE384" i="1"/>
  <c r="AB384" i="1"/>
  <c r="AA384" i="1" s="1"/>
  <c r="P384" i="1"/>
  <c r="I384" i="1"/>
  <c r="H384" i="1"/>
  <c r="AH384" i="1" s="1"/>
  <c r="G384" i="1"/>
  <c r="AF384" i="1" s="1"/>
  <c r="B384" i="1"/>
  <c r="C384" i="1" s="1"/>
  <c r="AL383" i="1"/>
  <c r="AK383" i="1"/>
  <c r="AI383" i="1"/>
  <c r="AG383" i="1"/>
  <c r="AE383" i="1"/>
  <c r="AB383" i="1"/>
  <c r="Z383" i="1" s="1"/>
  <c r="P383" i="1"/>
  <c r="I383" i="1"/>
  <c r="H383" i="1"/>
  <c r="AH383" i="1" s="1"/>
  <c r="G383" i="1"/>
  <c r="AF383" i="1" s="1"/>
  <c r="B383" i="1"/>
  <c r="C383" i="1" s="1"/>
  <c r="AL382" i="1"/>
  <c r="AK382" i="1"/>
  <c r="AI382" i="1"/>
  <c r="AG382" i="1"/>
  <c r="AE382" i="1"/>
  <c r="AB382" i="1"/>
  <c r="W382" i="1" s="1"/>
  <c r="P382" i="1"/>
  <c r="I382" i="1"/>
  <c r="H382" i="1"/>
  <c r="AH382" i="1" s="1"/>
  <c r="G382" i="1"/>
  <c r="AF382" i="1" s="1"/>
  <c r="B382" i="1"/>
  <c r="C382" i="1" s="1"/>
  <c r="AL381" i="1"/>
  <c r="AK381" i="1"/>
  <c r="AI381" i="1"/>
  <c r="AG381" i="1"/>
  <c r="AE381" i="1"/>
  <c r="AB381" i="1"/>
  <c r="P381" i="1"/>
  <c r="I381" i="1"/>
  <c r="H381" i="1"/>
  <c r="AH381" i="1" s="1"/>
  <c r="G381" i="1"/>
  <c r="AF381" i="1" s="1"/>
  <c r="C381" i="1"/>
  <c r="B381" i="1"/>
  <c r="A381" i="1"/>
  <c r="AL380" i="1"/>
  <c r="AK380" i="1"/>
  <c r="AI380" i="1"/>
  <c r="AG380" i="1"/>
  <c r="AE380" i="1"/>
  <c r="AB380" i="1"/>
  <c r="AA380" i="1" s="1"/>
  <c r="P380" i="1"/>
  <c r="I380" i="1"/>
  <c r="H380" i="1"/>
  <c r="AH380" i="1" s="1"/>
  <c r="G380" i="1"/>
  <c r="AF380" i="1" s="1"/>
  <c r="C380" i="1"/>
  <c r="B380" i="1"/>
  <c r="A380" i="1" s="1"/>
  <c r="AL379" i="1"/>
  <c r="AK379" i="1"/>
  <c r="AI379" i="1"/>
  <c r="AG379" i="1"/>
  <c r="AE379" i="1"/>
  <c r="AB379" i="1"/>
  <c r="V379" i="1" s="1"/>
  <c r="P379" i="1"/>
  <c r="I379" i="1"/>
  <c r="H379" i="1"/>
  <c r="AH379" i="1" s="1"/>
  <c r="G379" i="1"/>
  <c r="AF379" i="1" s="1"/>
  <c r="C379" i="1"/>
  <c r="B379" i="1"/>
  <c r="A379" i="1" s="1"/>
  <c r="AL378" i="1"/>
  <c r="AK378" i="1"/>
  <c r="AI378" i="1"/>
  <c r="AG378" i="1"/>
  <c r="AE378" i="1"/>
  <c r="AB378" i="1"/>
  <c r="Z378" i="1" s="1"/>
  <c r="P378" i="1"/>
  <c r="I378" i="1"/>
  <c r="H378" i="1"/>
  <c r="AH378" i="1" s="1"/>
  <c r="G378" i="1"/>
  <c r="AF378" i="1" s="1"/>
  <c r="C378" i="1"/>
  <c r="B378" i="1"/>
  <c r="A378" i="1"/>
  <c r="AL377" i="1"/>
  <c r="AK377" i="1"/>
  <c r="AI377" i="1"/>
  <c r="AG377" i="1"/>
  <c r="AE377" i="1"/>
  <c r="AB377" i="1"/>
  <c r="W377" i="1" s="1"/>
  <c r="P377" i="1"/>
  <c r="I377" i="1"/>
  <c r="H377" i="1"/>
  <c r="AH377" i="1" s="1"/>
  <c r="G377" i="1"/>
  <c r="AF377" i="1" s="1"/>
  <c r="B377" i="1"/>
  <c r="C377" i="1" s="1"/>
  <c r="A377" i="1"/>
  <c r="AL376" i="1"/>
  <c r="AK376" i="1"/>
  <c r="AI376" i="1"/>
  <c r="AG376" i="1"/>
  <c r="AE376" i="1"/>
  <c r="AB376" i="1"/>
  <c r="Z376" i="1" s="1"/>
  <c r="P376" i="1"/>
  <c r="I376" i="1"/>
  <c r="H376" i="1"/>
  <c r="AH376" i="1" s="1"/>
  <c r="G376" i="1"/>
  <c r="AF376" i="1" s="1"/>
  <c r="C376" i="1"/>
  <c r="B376" i="1"/>
  <c r="A376" i="1"/>
  <c r="AL375" i="1"/>
  <c r="AK375" i="1"/>
  <c r="AI375" i="1"/>
  <c r="AG375" i="1"/>
  <c r="AE375" i="1"/>
  <c r="AB375" i="1"/>
  <c r="P375" i="1"/>
  <c r="I375" i="1"/>
  <c r="H375" i="1"/>
  <c r="AH375" i="1" s="1"/>
  <c r="G375" i="1"/>
  <c r="AF375" i="1" s="1"/>
  <c r="B375" i="1"/>
  <c r="C375" i="1" s="1"/>
  <c r="A375" i="1"/>
  <c r="AL374" i="1"/>
  <c r="AK374" i="1"/>
  <c r="AI374" i="1"/>
  <c r="AG374" i="1"/>
  <c r="AE374" i="1"/>
  <c r="AB374" i="1"/>
  <c r="Y374" i="1" s="1"/>
  <c r="P374" i="1"/>
  <c r="I374" i="1"/>
  <c r="H374" i="1"/>
  <c r="AH374" i="1" s="1"/>
  <c r="G374" i="1"/>
  <c r="AF374" i="1" s="1"/>
  <c r="C374" i="1"/>
  <c r="B374" i="1"/>
  <c r="A374" i="1"/>
  <c r="AL373" i="1"/>
  <c r="AK373" i="1"/>
  <c r="AI373" i="1"/>
  <c r="AG373" i="1"/>
  <c r="AE373" i="1"/>
  <c r="AB373" i="1"/>
  <c r="J373" i="1" s="1"/>
  <c r="P373" i="1"/>
  <c r="I373" i="1"/>
  <c r="H373" i="1"/>
  <c r="AH373" i="1" s="1"/>
  <c r="G373" i="1"/>
  <c r="AF373" i="1" s="1"/>
  <c r="B373" i="1"/>
  <c r="C373" i="1" s="1"/>
  <c r="AL372" i="1"/>
  <c r="AK372" i="1"/>
  <c r="AI372" i="1"/>
  <c r="AG372" i="1"/>
  <c r="AE372" i="1"/>
  <c r="AB372" i="1"/>
  <c r="P372" i="1"/>
  <c r="I372" i="1"/>
  <c r="H372" i="1"/>
  <c r="AH372" i="1" s="1"/>
  <c r="G372" i="1"/>
  <c r="AF372" i="1" s="1"/>
  <c r="B372" i="1"/>
  <c r="C372" i="1" s="1"/>
  <c r="AL371" i="1"/>
  <c r="AK371" i="1"/>
  <c r="AI371" i="1"/>
  <c r="AG371" i="1"/>
  <c r="AE371" i="1"/>
  <c r="AB371" i="1"/>
  <c r="Z371" i="1" s="1"/>
  <c r="P371" i="1"/>
  <c r="I371" i="1"/>
  <c r="H371" i="1"/>
  <c r="AH371" i="1" s="1"/>
  <c r="G371" i="1"/>
  <c r="AF371" i="1" s="1"/>
  <c r="C371" i="1"/>
  <c r="B371" i="1"/>
  <c r="A371" i="1"/>
  <c r="AL370" i="1"/>
  <c r="AK370" i="1"/>
  <c r="AI370" i="1"/>
  <c r="AG370" i="1"/>
  <c r="AE370" i="1"/>
  <c r="AB370" i="1"/>
  <c r="V370" i="1" s="1"/>
  <c r="P370" i="1"/>
  <c r="I370" i="1"/>
  <c r="H370" i="1"/>
  <c r="AH370" i="1" s="1"/>
  <c r="G370" i="1"/>
  <c r="AF370" i="1" s="1"/>
  <c r="B370" i="1"/>
  <c r="C370" i="1" s="1"/>
  <c r="A370" i="1"/>
  <c r="AL369" i="1"/>
  <c r="AK369" i="1"/>
  <c r="AI369" i="1"/>
  <c r="AG369" i="1"/>
  <c r="AE369" i="1"/>
  <c r="AB369" i="1"/>
  <c r="X369" i="1" s="1"/>
  <c r="P369" i="1"/>
  <c r="I369" i="1"/>
  <c r="H369" i="1"/>
  <c r="AH369" i="1" s="1"/>
  <c r="G369" i="1"/>
  <c r="AF369" i="1" s="1"/>
  <c r="C369" i="1"/>
  <c r="B369" i="1"/>
  <c r="A369" i="1"/>
  <c r="AL368" i="1"/>
  <c r="AK368" i="1"/>
  <c r="AI368" i="1"/>
  <c r="AG368" i="1"/>
  <c r="AE368" i="1"/>
  <c r="AB368" i="1"/>
  <c r="V368" i="1" s="1"/>
  <c r="P368" i="1"/>
  <c r="I368" i="1"/>
  <c r="H368" i="1"/>
  <c r="AH368" i="1" s="1"/>
  <c r="G368" i="1"/>
  <c r="AF368" i="1" s="1"/>
  <c r="C368" i="1"/>
  <c r="B368" i="1"/>
  <c r="A368" i="1"/>
  <c r="AL367" i="1"/>
  <c r="AK367" i="1"/>
  <c r="AI367" i="1"/>
  <c r="AG367" i="1"/>
  <c r="AE367" i="1"/>
  <c r="AB367" i="1"/>
  <c r="Z367" i="1" s="1"/>
  <c r="P367" i="1"/>
  <c r="I367" i="1"/>
  <c r="H367" i="1"/>
  <c r="AH367" i="1" s="1"/>
  <c r="G367" i="1"/>
  <c r="AF367" i="1" s="1"/>
  <c r="B367" i="1"/>
  <c r="C367" i="1" s="1"/>
  <c r="AL366" i="1"/>
  <c r="AK366" i="1"/>
  <c r="AI366" i="1"/>
  <c r="AG366" i="1"/>
  <c r="AE366" i="1"/>
  <c r="AB366" i="1"/>
  <c r="P366" i="1"/>
  <c r="I366" i="1"/>
  <c r="H366" i="1"/>
  <c r="AH366" i="1" s="1"/>
  <c r="G366" i="1"/>
  <c r="AF366" i="1" s="1"/>
  <c r="B366" i="1"/>
  <c r="C366" i="1" s="1"/>
  <c r="AL365" i="1"/>
  <c r="AK365" i="1"/>
  <c r="AI365" i="1"/>
  <c r="AG365" i="1"/>
  <c r="AE365" i="1"/>
  <c r="AB365" i="1"/>
  <c r="X365" i="1" s="1"/>
  <c r="P365" i="1"/>
  <c r="I365" i="1"/>
  <c r="H365" i="1"/>
  <c r="AH365" i="1" s="1"/>
  <c r="G365" i="1"/>
  <c r="AF365" i="1" s="1"/>
  <c r="B365" i="1"/>
  <c r="C365" i="1" s="1"/>
  <c r="A365" i="1"/>
  <c r="AL364" i="1"/>
  <c r="AK364" i="1"/>
  <c r="AI364" i="1"/>
  <c r="AG364" i="1"/>
  <c r="AE364" i="1"/>
  <c r="AB364" i="1"/>
  <c r="Z364" i="1" s="1"/>
  <c r="P364" i="1"/>
  <c r="I364" i="1"/>
  <c r="H364" i="1"/>
  <c r="AH364" i="1" s="1"/>
  <c r="G364" i="1"/>
  <c r="AF364" i="1" s="1"/>
  <c r="C364" i="1"/>
  <c r="B364" i="1"/>
  <c r="A364" i="1"/>
  <c r="AL363" i="1"/>
  <c r="AK363" i="1"/>
  <c r="AI363" i="1"/>
  <c r="AG363" i="1"/>
  <c r="AE363" i="1"/>
  <c r="AB363" i="1"/>
  <c r="P363" i="1"/>
  <c r="I363" i="1"/>
  <c r="H363" i="1"/>
  <c r="AH363" i="1" s="1"/>
  <c r="G363" i="1"/>
  <c r="AF363" i="1" s="1"/>
  <c r="C363" i="1"/>
  <c r="B363" i="1"/>
  <c r="A363" i="1" s="1"/>
  <c r="AL362" i="1"/>
  <c r="AK362" i="1"/>
  <c r="AI362" i="1"/>
  <c r="AG362" i="1"/>
  <c r="AE362" i="1"/>
  <c r="AB362" i="1"/>
  <c r="X362" i="1" s="1"/>
  <c r="P362" i="1"/>
  <c r="I362" i="1"/>
  <c r="H362" i="1"/>
  <c r="AH362" i="1" s="1"/>
  <c r="G362" i="1"/>
  <c r="AF362" i="1" s="1"/>
  <c r="B362" i="1"/>
  <c r="C362" i="1" s="1"/>
  <c r="AL361" i="1"/>
  <c r="AK361" i="1"/>
  <c r="AI361" i="1"/>
  <c r="AG361" i="1"/>
  <c r="AE361" i="1"/>
  <c r="AB361" i="1"/>
  <c r="W361" i="1" s="1"/>
  <c r="P361" i="1"/>
  <c r="I361" i="1"/>
  <c r="H361" i="1"/>
  <c r="AH361" i="1" s="1"/>
  <c r="G361" i="1"/>
  <c r="AF361" i="1" s="1"/>
  <c r="B361" i="1"/>
  <c r="C361" i="1" s="1"/>
  <c r="AL360" i="1"/>
  <c r="AK360" i="1"/>
  <c r="AI360" i="1"/>
  <c r="AG360" i="1"/>
  <c r="AE360" i="1"/>
  <c r="AB360" i="1"/>
  <c r="Z360" i="1" s="1"/>
  <c r="P360" i="1"/>
  <c r="I360" i="1"/>
  <c r="H360" i="1"/>
  <c r="AH360" i="1" s="1"/>
  <c r="G360" i="1"/>
  <c r="AF360" i="1" s="1"/>
  <c r="B360" i="1"/>
  <c r="C360" i="1" s="1"/>
  <c r="A360" i="1"/>
  <c r="AL359" i="1"/>
  <c r="AK359" i="1"/>
  <c r="AI359" i="1"/>
  <c r="AG359" i="1"/>
  <c r="AE359" i="1"/>
  <c r="AB359" i="1"/>
  <c r="Y359" i="1" s="1"/>
  <c r="P359" i="1"/>
  <c r="I359" i="1"/>
  <c r="H359" i="1"/>
  <c r="AH359" i="1" s="1"/>
  <c r="G359" i="1"/>
  <c r="AF359" i="1" s="1"/>
  <c r="B359" i="1"/>
  <c r="C359" i="1" s="1"/>
  <c r="AL358" i="1"/>
  <c r="AK358" i="1"/>
  <c r="AI358" i="1"/>
  <c r="AG358" i="1"/>
  <c r="AE358" i="1"/>
  <c r="AB358" i="1"/>
  <c r="AA358" i="1" s="1"/>
  <c r="P358" i="1"/>
  <c r="I358" i="1"/>
  <c r="H358" i="1"/>
  <c r="AH358" i="1" s="1"/>
  <c r="G358" i="1"/>
  <c r="AF358" i="1" s="1"/>
  <c r="B358" i="1"/>
  <c r="C358" i="1" s="1"/>
  <c r="AL357" i="1"/>
  <c r="AK357" i="1"/>
  <c r="AI357" i="1"/>
  <c r="AG357" i="1"/>
  <c r="AE357" i="1"/>
  <c r="AB357" i="1"/>
  <c r="Z357" i="1" s="1"/>
  <c r="P357" i="1"/>
  <c r="I357" i="1"/>
  <c r="H357" i="1"/>
  <c r="AH357" i="1" s="1"/>
  <c r="G357" i="1"/>
  <c r="AF357" i="1" s="1"/>
  <c r="C357" i="1"/>
  <c r="B357" i="1"/>
  <c r="A357" i="1"/>
  <c r="AL356" i="1"/>
  <c r="AK356" i="1"/>
  <c r="AI356" i="1"/>
  <c r="AG356" i="1"/>
  <c r="AE356" i="1"/>
  <c r="AB356" i="1"/>
  <c r="Z356" i="1" s="1"/>
  <c r="P356" i="1"/>
  <c r="I356" i="1"/>
  <c r="H356" i="1"/>
  <c r="AH356" i="1" s="1"/>
  <c r="G356" i="1"/>
  <c r="AF356" i="1" s="1"/>
  <c r="C356" i="1"/>
  <c r="B356" i="1"/>
  <c r="A356" i="1"/>
  <c r="AL355" i="1"/>
  <c r="AK355" i="1"/>
  <c r="AI355" i="1"/>
  <c r="AG355" i="1"/>
  <c r="AE355" i="1"/>
  <c r="AB355" i="1"/>
  <c r="W355" i="1" s="1"/>
  <c r="P355" i="1"/>
  <c r="I355" i="1"/>
  <c r="H355" i="1"/>
  <c r="AH355" i="1" s="1"/>
  <c r="G355" i="1"/>
  <c r="AF355" i="1" s="1"/>
  <c r="B355" i="1"/>
  <c r="C355" i="1" s="1"/>
  <c r="A355" i="1"/>
  <c r="AL354" i="1"/>
  <c r="AK354" i="1"/>
  <c r="AI354" i="1"/>
  <c r="AG354" i="1"/>
  <c r="AE354" i="1"/>
  <c r="AB354" i="1"/>
  <c r="X354" i="1" s="1"/>
  <c r="P354" i="1"/>
  <c r="I354" i="1"/>
  <c r="H354" i="1"/>
  <c r="AH354" i="1" s="1"/>
  <c r="G354" i="1"/>
  <c r="AF354" i="1" s="1"/>
  <c r="B354" i="1"/>
  <c r="C354" i="1" s="1"/>
  <c r="A354" i="1"/>
  <c r="AL353" i="1"/>
  <c r="AK353" i="1"/>
  <c r="AI353" i="1"/>
  <c r="AG353" i="1"/>
  <c r="AE353" i="1"/>
  <c r="AB353" i="1"/>
  <c r="W353" i="1" s="1"/>
  <c r="P353" i="1"/>
  <c r="I353" i="1"/>
  <c r="H353" i="1"/>
  <c r="AH353" i="1" s="1"/>
  <c r="G353" i="1"/>
  <c r="AF353" i="1" s="1"/>
  <c r="B353" i="1"/>
  <c r="AL352" i="1"/>
  <c r="AK352" i="1"/>
  <c r="AI352" i="1"/>
  <c r="AG352" i="1"/>
  <c r="AE352" i="1"/>
  <c r="AB352" i="1"/>
  <c r="W352" i="1" s="1"/>
  <c r="P352" i="1"/>
  <c r="I352" i="1"/>
  <c r="H352" i="1"/>
  <c r="AH352" i="1" s="1"/>
  <c r="G352" i="1"/>
  <c r="AF352" i="1" s="1"/>
  <c r="B352" i="1"/>
  <c r="C352" i="1" s="1"/>
  <c r="AL351" i="1"/>
  <c r="AK351" i="1"/>
  <c r="AI351" i="1"/>
  <c r="AG351" i="1"/>
  <c r="AE351" i="1"/>
  <c r="AB351" i="1"/>
  <c r="W351" i="1" s="1"/>
  <c r="P351" i="1"/>
  <c r="I351" i="1"/>
  <c r="H351" i="1"/>
  <c r="AH351" i="1" s="1"/>
  <c r="G351" i="1"/>
  <c r="AF351" i="1" s="1"/>
  <c r="B351" i="1"/>
  <c r="C351" i="1" s="1"/>
  <c r="AL350" i="1"/>
  <c r="AK350" i="1"/>
  <c r="AI350" i="1"/>
  <c r="AG350" i="1"/>
  <c r="AE350" i="1"/>
  <c r="AB350" i="1"/>
  <c r="Y350" i="1" s="1"/>
  <c r="P350" i="1"/>
  <c r="I350" i="1"/>
  <c r="H350" i="1"/>
  <c r="AH350" i="1" s="1"/>
  <c r="G350" i="1"/>
  <c r="AF350" i="1" s="1"/>
  <c r="B350" i="1"/>
  <c r="AL349" i="1"/>
  <c r="AK349" i="1"/>
  <c r="AI349" i="1"/>
  <c r="AG349" i="1"/>
  <c r="AE349" i="1"/>
  <c r="AB349" i="1"/>
  <c r="W349" i="1" s="1"/>
  <c r="P349" i="1"/>
  <c r="I349" i="1"/>
  <c r="H349" i="1"/>
  <c r="AH349" i="1" s="1"/>
  <c r="G349" i="1"/>
  <c r="AF349" i="1" s="1"/>
  <c r="C349" i="1"/>
  <c r="B349" i="1"/>
  <c r="A349" i="1"/>
  <c r="AL348" i="1"/>
  <c r="AK348" i="1"/>
  <c r="AI348" i="1"/>
  <c r="AG348" i="1"/>
  <c r="AE348" i="1"/>
  <c r="AB348" i="1"/>
  <c r="Z348" i="1" s="1"/>
  <c r="P348" i="1"/>
  <c r="I348" i="1"/>
  <c r="H348" i="1"/>
  <c r="AH348" i="1" s="1"/>
  <c r="G348" i="1"/>
  <c r="AF348" i="1" s="1"/>
  <c r="C348" i="1"/>
  <c r="B348" i="1"/>
  <c r="A348" i="1"/>
  <c r="AL347" i="1"/>
  <c r="AK347" i="1"/>
  <c r="AI347" i="1"/>
  <c r="AG347" i="1"/>
  <c r="AE347" i="1"/>
  <c r="AB347" i="1"/>
  <c r="Y347" i="1" s="1"/>
  <c r="P347" i="1"/>
  <c r="I347" i="1"/>
  <c r="H347" i="1"/>
  <c r="AH347" i="1" s="1"/>
  <c r="G347" i="1"/>
  <c r="AF347" i="1" s="1"/>
  <c r="B347" i="1"/>
  <c r="AL346" i="1"/>
  <c r="AK346" i="1"/>
  <c r="AI346" i="1"/>
  <c r="AG346" i="1"/>
  <c r="AE346" i="1"/>
  <c r="AB346" i="1"/>
  <c r="AA346" i="1" s="1"/>
  <c r="P346" i="1"/>
  <c r="I346" i="1"/>
  <c r="H346" i="1"/>
  <c r="AH346" i="1" s="1"/>
  <c r="G346" i="1"/>
  <c r="AF346" i="1" s="1"/>
  <c r="C346" i="1"/>
  <c r="B346" i="1"/>
  <c r="A346" i="1"/>
  <c r="AL345" i="1"/>
  <c r="AK345" i="1"/>
  <c r="AI345" i="1"/>
  <c r="AG345" i="1"/>
  <c r="AE345" i="1"/>
  <c r="AB345" i="1"/>
  <c r="Z345" i="1" s="1"/>
  <c r="P345" i="1"/>
  <c r="I345" i="1"/>
  <c r="H345" i="1"/>
  <c r="AH345" i="1" s="1"/>
  <c r="G345" i="1"/>
  <c r="AF345" i="1" s="1"/>
  <c r="B345" i="1"/>
  <c r="C345" i="1" s="1"/>
  <c r="A345" i="1"/>
  <c r="AL344" i="1"/>
  <c r="AK344" i="1"/>
  <c r="AI344" i="1"/>
  <c r="AG344" i="1"/>
  <c r="AE344" i="1"/>
  <c r="AB344" i="1"/>
  <c r="AA344" i="1" s="1"/>
  <c r="P344" i="1"/>
  <c r="I344" i="1"/>
  <c r="H344" i="1"/>
  <c r="AH344" i="1" s="1"/>
  <c r="G344" i="1"/>
  <c r="AF344" i="1" s="1"/>
  <c r="B344" i="1"/>
  <c r="C344" i="1" s="1"/>
  <c r="AL343" i="1"/>
  <c r="AK343" i="1"/>
  <c r="AI343" i="1"/>
  <c r="AG343" i="1"/>
  <c r="AE343" i="1"/>
  <c r="AB343" i="1"/>
  <c r="Y343" i="1" s="1"/>
  <c r="P343" i="1"/>
  <c r="I343" i="1"/>
  <c r="H343" i="1"/>
  <c r="AH343" i="1" s="1"/>
  <c r="G343" i="1"/>
  <c r="AF343" i="1" s="1"/>
  <c r="C343" i="1"/>
  <c r="B343" i="1"/>
  <c r="A343" i="1"/>
  <c r="AL342" i="1"/>
  <c r="AK342" i="1"/>
  <c r="AI342" i="1"/>
  <c r="AG342" i="1"/>
  <c r="AE342" i="1"/>
  <c r="AB342" i="1"/>
  <c r="P342" i="1"/>
  <c r="I342" i="1"/>
  <c r="H342" i="1"/>
  <c r="AH342" i="1" s="1"/>
  <c r="G342" i="1"/>
  <c r="AF342" i="1" s="1"/>
  <c r="B342" i="1"/>
  <c r="C342" i="1" s="1"/>
  <c r="AL341" i="1"/>
  <c r="AK341" i="1"/>
  <c r="AI341" i="1"/>
  <c r="AG341" i="1"/>
  <c r="AE341" i="1"/>
  <c r="AB341" i="1"/>
  <c r="AA341" i="1" s="1"/>
  <c r="P341" i="1"/>
  <c r="I341" i="1"/>
  <c r="H341" i="1"/>
  <c r="AH341" i="1" s="1"/>
  <c r="G341" i="1"/>
  <c r="AF341" i="1" s="1"/>
  <c r="B341" i="1"/>
  <c r="C341" i="1" s="1"/>
  <c r="AL340" i="1"/>
  <c r="AK340" i="1"/>
  <c r="AI340" i="1"/>
  <c r="AG340" i="1"/>
  <c r="AE340" i="1"/>
  <c r="AB340" i="1"/>
  <c r="Z340" i="1" s="1"/>
  <c r="P340" i="1"/>
  <c r="I340" i="1"/>
  <c r="H340" i="1"/>
  <c r="AH340" i="1" s="1"/>
  <c r="G340" i="1"/>
  <c r="AF340" i="1" s="1"/>
  <c r="C340" i="1"/>
  <c r="B340" i="1"/>
  <c r="A340" i="1"/>
  <c r="AL339" i="1"/>
  <c r="AK339" i="1"/>
  <c r="AI339" i="1"/>
  <c r="AG339" i="1"/>
  <c r="AE339" i="1"/>
  <c r="AB339" i="1"/>
  <c r="W339" i="1" s="1"/>
  <c r="P339" i="1"/>
  <c r="I339" i="1"/>
  <c r="H339" i="1"/>
  <c r="AH339" i="1" s="1"/>
  <c r="G339" i="1"/>
  <c r="AF339" i="1" s="1"/>
  <c r="B339" i="1"/>
  <c r="C339" i="1" s="1"/>
  <c r="AL338" i="1"/>
  <c r="AK338" i="1"/>
  <c r="AI338" i="1"/>
  <c r="AG338" i="1"/>
  <c r="AE338" i="1"/>
  <c r="AB338" i="1"/>
  <c r="P338" i="1"/>
  <c r="I338" i="1"/>
  <c r="H338" i="1"/>
  <c r="AH338" i="1" s="1"/>
  <c r="G338" i="1"/>
  <c r="AF338" i="1" s="1"/>
  <c r="C338" i="1"/>
  <c r="B338" i="1"/>
  <c r="A338" i="1"/>
  <c r="AL337" i="1"/>
  <c r="AK337" i="1"/>
  <c r="AI337" i="1"/>
  <c r="AG337" i="1"/>
  <c r="AE337" i="1"/>
  <c r="AB337" i="1"/>
  <c r="X337" i="1" s="1"/>
  <c r="P337" i="1"/>
  <c r="I337" i="1"/>
  <c r="H337" i="1"/>
  <c r="AH337" i="1" s="1"/>
  <c r="G337" i="1"/>
  <c r="AF337" i="1" s="1"/>
  <c r="B337" i="1"/>
  <c r="A337" i="1" s="1"/>
  <c r="AL336" i="1"/>
  <c r="AK336" i="1"/>
  <c r="AI336" i="1"/>
  <c r="AG336" i="1"/>
  <c r="AE336" i="1"/>
  <c r="AB336" i="1"/>
  <c r="W336" i="1" s="1"/>
  <c r="P336" i="1"/>
  <c r="I336" i="1"/>
  <c r="H336" i="1"/>
  <c r="AH336" i="1" s="1"/>
  <c r="G336" i="1"/>
  <c r="AF336" i="1" s="1"/>
  <c r="B336" i="1"/>
  <c r="C336" i="1" s="1"/>
  <c r="AL335" i="1"/>
  <c r="AK335" i="1"/>
  <c r="AI335" i="1"/>
  <c r="AG335" i="1"/>
  <c r="AE335" i="1"/>
  <c r="AB335" i="1"/>
  <c r="AA335" i="1" s="1"/>
  <c r="P335" i="1"/>
  <c r="I335" i="1"/>
  <c r="H335" i="1"/>
  <c r="AH335" i="1" s="1"/>
  <c r="G335" i="1"/>
  <c r="AF335" i="1" s="1"/>
  <c r="C335" i="1"/>
  <c r="B335" i="1"/>
  <c r="A335" i="1"/>
  <c r="AL334" i="1"/>
  <c r="AK334" i="1"/>
  <c r="AI334" i="1"/>
  <c r="AG334" i="1"/>
  <c r="AE334" i="1"/>
  <c r="AB334" i="1"/>
  <c r="W334" i="1" s="1"/>
  <c r="Y334" i="1"/>
  <c r="P334" i="1"/>
  <c r="I334" i="1"/>
  <c r="H334" i="1"/>
  <c r="AH334" i="1" s="1"/>
  <c r="G334" i="1"/>
  <c r="AF334" i="1" s="1"/>
  <c r="B334" i="1"/>
  <c r="A334" i="1" s="1"/>
  <c r="AL333" i="1"/>
  <c r="AK333" i="1"/>
  <c r="AI333" i="1"/>
  <c r="AG333" i="1"/>
  <c r="AE333" i="1"/>
  <c r="AB333" i="1"/>
  <c r="V333" i="1" s="1"/>
  <c r="P333" i="1"/>
  <c r="I333" i="1"/>
  <c r="H333" i="1"/>
  <c r="AH333" i="1" s="1"/>
  <c r="G333" i="1"/>
  <c r="AF333" i="1" s="1"/>
  <c r="B333" i="1"/>
  <c r="C333" i="1" s="1"/>
  <c r="AL332" i="1"/>
  <c r="AK332" i="1"/>
  <c r="AI332" i="1"/>
  <c r="AG332" i="1"/>
  <c r="AE332" i="1"/>
  <c r="AB332" i="1"/>
  <c r="AA332" i="1" s="1"/>
  <c r="P332" i="1"/>
  <c r="I332" i="1"/>
  <c r="H332" i="1"/>
  <c r="AH332" i="1" s="1"/>
  <c r="G332" i="1"/>
  <c r="AF332" i="1" s="1"/>
  <c r="C332" i="1"/>
  <c r="B332" i="1"/>
  <c r="A332" i="1"/>
  <c r="AL331" i="1"/>
  <c r="AK331" i="1"/>
  <c r="AI331" i="1"/>
  <c r="AG331" i="1"/>
  <c r="AE331" i="1"/>
  <c r="AB331" i="1"/>
  <c r="V331" i="1" s="1"/>
  <c r="P331" i="1"/>
  <c r="I331" i="1"/>
  <c r="H331" i="1"/>
  <c r="AH331" i="1" s="1"/>
  <c r="G331" i="1"/>
  <c r="AF331" i="1" s="1"/>
  <c r="C331" i="1"/>
  <c r="B331" i="1"/>
  <c r="A331" i="1" s="1"/>
  <c r="AL330" i="1"/>
  <c r="AK330" i="1"/>
  <c r="AI330" i="1"/>
  <c r="AG330" i="1"/>
  <c r="AE330" i="1"/>
  <c r="AB330" i="1"/>
  <c r="P330" i="1"/>
  <c r="I330" i="1"/>
  <c r="H330" i="1"/>
  <c r="AH330" i="1" s="1"/>
  <c r="G330" i="1"/>
  <c r="AF330" i="1" s="1"/>
  <c r="B330" i="1"/>
  <c r="C330" i="1" s="1"/>
  <c r="AL329" i="1"/>
  <c r="AK329" i="1"/>
  <c r="AI329" i="1"/>
  <c r="AG329" i="1"/>
  <c r="AE329" i="1"/>
  <c r="AB329" i="1"/>
  <c r="AA329" i="1" s="1"/>
  <c r="P329" i="1"/>
  <c r="I329" i="1"/>
  <c r="H329" i="1"/>
  <c r="AH329" i="1" s="1"/>
  <c r="G329" i="1"/>
  <c r="AF329" i="1" s="1"/>
  <c r="B329" i="1"/>
  <c r="AL328" i="1"/>
  <c r="AK328" i="1"/>
  <c r="AI328" i="1"/>
  <c r="AG328" i="1"/>
  <c r="AE328" i="1"/>
  <c r="AB328" i="1"/>
  <c r="AA328" i="1" s="1"/>
  <c r="P328" i="1"/>
  <c r="I328" i="1"/>
  <c r="H328" i="1"/>
  <c r="AH328" i="1" s="1"/>
  <c r="G328" i="1"/>
  <c r="AF328" i="1" s="1"/>
  <c r="B328" i="1"/>
  <c r="C328" i="1" s="1"/>
  <c r="A328" i="1"/>
  <c r="AL327" i="1"/>
  <c r="AK327" i="1"/>
  <c r="AI327" i="1"/>
  <c r="AG327" i="1"/>
  <c r="AE327" i="1"/>
  <c r="AB327" i="1"/>
  <c r="P327" i="1"/>
  <c r="I327" i="1"/>
  <c r="H327" i="1"/>
  <c r="AH327" i="1" s="1"/>
  <c r="G327" i="1"/>
  <c r="AF327" i="1" s="1"/>
  <c r="B327" i="1"/>
  <c r="C327" i="1" s="1"/>
  <c r="A327" i="1"/>
  <c r="AL326" i="1"/>
  <c r="AK326" i="1"/>
  <c r="AI326" i="1"/>
  <c r="AG326" i="1"/>
  <c r="AE326" i="1"/>
  <c r="AB326" i="1"/>
  <c r="Z326" i="1" s="1"/>
  <c r="P326" i="1"/>
  <c r="I326" i="1"/>
  <c r="H326" i="1"/>
  <c r="AH326" i="1" s="1"/>
  <c r="G326" i="1"/>
  <c r="AF326" i="1" s="1"/>
  <c r="B326" i="1"/>
  <c r="AL325" i="1"/>
  <c r="AK325" i="1"/>
  <c r="AI325" i="1"/>
  <c r="AG325" i="1"/>
  <c r="AE325" i="1"/>
  <c r="AB325" i="1"/>
  <c r="Y325" i="1" s="1"/>
  <c r="P325" i="1"/>
  <c r="I325" i="1"/>
  <c r="H325" i="1"/>
  <c r="AH325" i="1" s="1"/>
  <c r="G325" i="1"/>
  <c r="AF325" i="1" s="1"/>
  <c r="B325" i="1"/>
  <c r="C325" i="1" s="1"/>
  <c r="A325" i="1"/>
  <c r="AL324" i="1"/>
  <c r="AK324" i="1"/>
  <c r="AI324" i="1"/>
  <c r="AG324" i="1"/>
  <c r="AE324" i="1"/>
  <c r="AB324" i="1"/>
  <c r="J324" i="1" s="1"/>
  <c r="P324" i="1"/>
  <c r="I324" i="1"/>
  <c r="H324" i="1"/>
  <c r="AH324" i="1" s="1"/>
  <c r="G324" i="1"/>
  <c r="AF324" i="1" s="1"/>
  <c r="B324" i="1"/>
  <c r="C324" i="1" s="1"/>
  <c r="A324" i="1"/>
  <c r="AL323" i="1"/>
  <c r="AK323" i="1"/>
  <c r="AI323" i="1"/>
  <c r="AG323" i="1"/>
  <c r="AE323" i="1"/>
  <c r="AB323" i="1"/>
  <c r="AA323" i="1" s="1"/>
  <c r="P323" i="1"/>
  <c r="I323" i="1"/>
  <c r="H323" i="1"/>
  <c r="AH323" i="1" s="1"/>
  <c r="G323" i="1"/>
  <c r="AF323" i="1" s="1"/>
  <c r="B323" i="1"/>
  <c r="AL322" i="1"/>
  <c r="AK322" i="1"/>
  <c r="AI322" i="1"/>
  <c r="AG322" i="1"/>
  <c r="AE322" i="1"/>
  <c r="AB322" i="1"/>
  <c r="V322" i="1" s="1"/>
  <c r="P322" i="1"/>
  <c r="I322" i="1"/>
  <c r="H322" i="1"/>
  <c r="AH322" i="1" s="1"/>
  <c r="G322" i="1"/>
  <c r="AF322" i="1" s="1"/>
  <c r="C322" i="1"/>
  <c r="B322" i="1"/>
  <c r="A322" i="1"/>
  <c r="AL321" i="1"/>
  <c r="AK321" i="1"/>
  <c r="AI321" i="1"/>
  <c r="AG321" i="1"/>
  <c r="AE321" i="1"/>
  <c r="AB321" i="1"/>
  <c r="J321" i="1" s="1"/>
  <c r="P321" i="1"/>
  <c r="I321" i="1"/>
  <c r="H321" i="1"/>
  <c r="AH321" i="1" s="1"/>
  <c r="G321" i="1"/>
  <c r="AF321" i="1" s="1"/>
  <c r="B321" i="1"/>
  <c r="AL320" i="1"/>
  <c r="AK320" i="1"/>
  <c r="AI320" i="1"/>
  <c r="AG320" i="1"/>
  <c r="AE320" i="1"/>
  <c r="AB320" i="1"/>
  <c r="AA320" i="1" s="1"/>
  <c r="P320" i="1"/>
  <c r="I320" i="1"/>
  <c r="H320" i="1"/>
  <c r="AH320" i="1" s="1"/>
  <c r="G320" i="1"/>
  <c r="AF320" i="1" s="1"/>
  <c r="B320" i="1"/>
  <c r="C320" i="1" s="1"/>
  <c r="AL319" i="1"/>
  <c r="AK319" i="1"/>
  <c r="AI319" i="1"/>
  <c r="AG319" i="1"/>
  <c r="AE319" i="1"/>
  <c r="AB319" i="1"/>
  <c r="W319" i="1" s="1"/>
  <c r="P319" i="1"/>
  <c r="I319" i="1"/>
  <c r="H319" i="1"/>
  <c r="AH319" i="1" s="1"/>
  <c r="G319" i="1"/>
  <c r="AF319" i="1" s="1"/>
  <c r="B319" i="1"/>
  <c r="C319" i="1" s="1"/>
  <c r="AL318" i="1"/>
  <c r="AK318" i="1"/>
  <c r="AI318" i="1"/>
  <c r="AG318" i="1"/>
  <c r="AE318" i="1"/>
  <c r="AB318" i="1"/>
  <c r="Y318" i="1" s="1"/>
  <c r="P318" i="1"/>
  <c r="I318" i="1"/>
  <c r="H318" i="1"/>
  <c r="AH318" i="1" s="1"/>
  <c r="G318" i="1"/>
  <c r="AF318" i="1" s="1"/>
  <c r="B318" i="1"/>
  <c r="AL317" i="1"/>
  <c r="AK317" i="1"/>
  <c r="AI317" i="1"/>
  <c r="AG317" i="1"/>
  <c r="AE317" i="1"/>
  <c r="AB317" i="1"/>
  <c r="AA317" i="1" s="1"/>
  <c r="P317" i="1"/>
  <c r="I317" i="1"/>
  <c r="H317" i="1"/>
  <c r="AH317" i="1" s="1"/>
  <c r="G317" i="1"/>
  <c r="AF317" i="1" s="1"/>
  <c r="B317" i="1"/>
  <c r="C317" i="1" s="1"/>
  <c r="A317" i="1"/>
  <c r="AL316" i="1"/>
  <c r="AK316" i="1"/>
  <c r="AI316" i="1"/>
  <c r="AG316" i="1"/>
  <c r="AE316" i="1"/>
  <c r="AB316" i="1"/>
  <c r="Z316" i="1" s="1"/>
  <c r="P316" i="1"/>
  <c r="I316" i="1"/>
  <c r="H316" i="1"/>
  <c r="AH316" i="1" s="1"/>
  <c r="G316" i="1"/>
  <c r="AF316" i="1" s="1"/>
  <c r="B316" i="1"/>
  <c r="C316" i="1" s="1"/>
  <c r="AL315" i="1"/>
  <c r="AK315" i="1"/>
  <c r="AI315" i="1"/>
  <c r="AG315" i="1"/>
  <c r="AE315" i="1"/>
  <c r="AB315" i="1"/>
  <c r="P315" i="1"/>
  <c r="I315" i="1"/>
  <c r="H315" i="1"/>
  <c r="AH315" i="1" s="1"/>
  <c r="G315" i="1"/>
  <c r="AF315" i="1" s="1"/>
  <c r="B315" i="1"/>
  <c r="AL314" i="1"/>
  <c r="AK314" i="1"/>
  <c r="AI314" i="1"/>
  <c r="AG314" i="1"/>
  <c r="AE314" i="1"/>
  <c r="AB314" i="1"/>
  <c r="AA314" i="1" s="1"/>
  <c r="P314" i="1"/>
  <c r="I314" i="1"/>
  <c r="H314" i="1"/>
  <c r="AH314" i="1" s="1"/>
  <c r="G314" i="1"/>
  <c r="AF314" i="1" s="1"/>
  <c r="B314" i="1"/>
  <c r="C314" i="1" s="1"/>
  <c r="AL313" i="1"/>
  <c r="AK313" i="1"/>
  <c r="AI313" i="1"/>
  <c r="AG313" i="1"/>
  <c r="AE313" i="1"/>
  <c r="AB313" i="1"/>
  <c r="P313" i="1"/>
  <c r="I313" i="1"/>
  <c r="H313" i="1"/>
  <c r="AH313" i="1" s="1"/>
  <c r="G313" i="1"/>
  <c r="AF313" i="1" s="1"/>
  <c r="B313" i="1"/>
  <c r="C313" i="1" s="1"/>
  <c r="AL312" i="1"/>
  <c r="AK312" i="1"/>
  <c r="AI312" i="1"/>
  <c r="AG312" i="1"/>
  <c r="AE312" i="1"/>
  <c r="AB312" i="1"/>
  <c r="AA312" i="1" s="1"/>
  <c r="P312" i="1"/>
  <c r="I312" i="1"/>
  <c r="H312" i="1"/>
  <c r="AH312" i="1" s="1"/>
  <c r="G312" i="1"/>
  <c r="AF312" i="1" s="1"/>
  <c r="C312" i="1"/>
  <c r="B312" i="1"/>
  <c r="A312" i="1"/>
  <c r="AL311" i="1"/>
  <c r="AK311" i="1"/>
  <c r="AI311" i="1"/>
  <c r="AG311" i="1"/>
  <c r="AE311" i="1"/>
  <c r="AB311" i="1"/>
  <c r="X311" i="1" s="1"/>
  <c r="P311" i="1"/>
  <c r="I311" i="1"/>
  <c r="H311" i="1"/>
  <c r="AH311" i="1" s="1"/>
  <c r="G311" i="1"/>
  <c r="AF311" i="1" s="1"/>
  <c r="C311" i="1"/>
  <c r="B311" i="1"/>
  <c r="A311" i="1" s="1"/>
  <c r="AL310" i="1"/>
  <c r="AK310" i="1"/>
  <c r="AI310" i="1"/>
  <c r="AG310" i="1"/>
  <c r="AE310" i="1"/>
  <c r="AB310" i="1"/>
  <c r="Y310" i="1" s="1"/>
  <c r="P310" i="1"/>
  <c r="I310" i="1"/>
  <c r="H310" i="1"/>
  <c r="AH310" i="1" s="1"/>
  <c r="G310" i="1"/>
  <c r="AF310" i="1" s="1"/>
  <c r="B310" i="1"/>
  <c r="C310" i="1" s="1"/>
  <c r="AL309" i="1"/>
  <c r="AK309" i="1"/>
  <c r="AI309" i="1"/>
  <c r="AG309" i="1"/>
  <c r="AE309" i="1"/>
  <c r="AB309" i="1"/>
  <c r="AA309" i="1" s="1"/>
  <c r="P309" i="1"/>
  <c r="I309" i="1"/>
  <c r="H309" i="1"/>
  <c r="AH309" i="1" s="1"/>
  <c r="G309" i="1"/>
  <c r="AF309" i="1" s="1"/>
  <c r="C309" i="1"/>
  <c r="B309" i="1"/>
  <c r="A309" i="1"/>
  <c r="AL308" i="1"/>
  <c r="AK308" i="1"/>
  <c r="AI308" i="1"/>
  <c r="AG308" i="1"/>
  <c r="AE308" i="1"/>
  <c r="AB308" i="1"/>
  <c r="Z308" i="1" s="1"/>
  <c r="P308" i="1"/>
  <c r="I308" i="1"/>
  <c r="H308" i="1"/>
  <c r="AH308" i="1" s="1"/>
  <c r="G308" i="1"/>
  <c r="AF308" i="1" s="1"/>
  <c r="B308" i="1"/>
  <c r="C308" i="1" s="1"/>
  <c r="AL307" i="1"/>
  <c r="AK307" i="1"/>
  <c r="AI307" i="1"/>
  <c r="AG307" i="1"/>
  <c r="AE307" i="1"/>
  <c r="AB307" i="1"/>
  <c r="X307" i="1" s="1"/>
  <c r="P307" i="1"/>
  <c r="I307" i="1"/>
  <c r="H307" i="1"/>
  <c r="AH307" i="1" s="1"/>
  <c r="G307" i="1"/>
  <c r="AF307" i="1" s="1"/>
  <c r="B307" i="1"/>
  <c r="C307" i="1" s="1"/>
  <c r="AL306" i="1"/>
  <c r="AK306" i="1"/>
  <c r="AI306" i="1"/>
  <c r="AG306" i="1"/>
  <c r="AE306" i="1"/>
  <c r="AB306" i="1"/>
  <c r="Z306" i="1" s="1"/>
  <c r="P306" i="1"/>
  <c r="I306" i="1"/>
  <c r="H306" i="1"/>
  <c r="AH306" i="1" s="1"/>
  <c r="G306" i="1"/>
  <c r="AF306" i="1" s="1"/>
  <c r="B306" i="1"/>
  <c r="C306" i="1" s="1"/>
  <c r="AL305" i="1"/>
  <c r="AK305" i="1"/>
  <c r="AI305" i="1"/>
  <c r="AG305" i="1"/>
  <c r="AE305" i="1"/>
  <c r="AB305" i="1"/>
  <c r="W305" i="1" s="1"/>
  <c r="P305" i="1"/>
  <c r="I305" i="1"/>
  <c r="H305" i="1"/>
  <c r="AH305" i="1" s="1"/>
  <c r="G305" i="1"/>
  <c r="AF305" i="1" s="1"/>
  <c r="B305" i="1"/>
  <c r="A305" i="1" s="1"/>
  <c r="AL304" i="1"/>
  <c r="AK304" i="1"/>
  <c r="AI304" i="1"/>
  <c r="AG304" i="1"/>
  <c r="AE304" i="1"/>
  <c r="AB304" i="1"/>
  <c r="X304" i="1" s="1"/>
  <c r="P304" i="1"/>
  <c r="I304" i="1"/>
  <c r="H304" i="1"/>
  <c r="AH304" i="1" s="1"/>
  <c r="G304" i="1"/>
  <c r="AF304" i="1" s="1"/>
  <c r="B304" i="1"/>
  <c r="C304" i="1" s="1"/>
  <c r="A304" i="1"/>
  <c r="AL303" i="1"/>
  <c r="AK303" i="1"/>
  <c r="AI303" i="1"/>
  <c r="AG303" i="1"/>
  <c r="AE303" i="1"/>
  <c r="AB303" i="1"/>
  <c r="P303" i="1"/>
  <c r="I303" i="1"/>
  <c r="H303" i="1"/>
  <c r="AH303" i="1" s="1"/>
  <c r="G303" i="1"/>
  <c r="AF303" i="1" s="1"/>
  <c r="B303" i="1"/>
  <c r="AL302" i="1"/>
  <c r="AK302" i="1"/>
  <c r="AI302" i="1"/>
  <c r="AG302" i="1"/>
  <c r="AE302" i="1"/>
  <c r="AB302" i="1"/>
  <c r="Y302" i="1" s="1"/>
  <c r="P302" i="1"/>
  <c r="I302" i="1"/>
  <c r="H302" i="1"/>
  <c r="AH302" i="1" s="1"/>
  <c r="G302" i="1"/>
  <c r="AF302" i="1" s="1"/>
  <c r="B302" i="1"/>
  <c r="AL301" i="1"/>
  <c r="AK301" i="1"/>
  <c r="AI301" i="1"/>
  <c r="AG301" i="1"/>
  <c r="AE301" i="1"/>
  <c r="AB301" i="1"/>
  <c r="AA301" i="1" s="1"/>
  <c r="P301" i="1"/>
  <c r="I301" i="1"/>
  <c r="H301" i="1"/>
  <c r="AH301" i="1" s="1"/>
  <c r="G301" i="1"/>
  <c r="AF301" i="1" s="1"/>
  <c r="B301" i="1"/>
  <c r="A301" i="1" s="1"/>
  <c r="AL300" i="1"/>
  <c r="AK300" i="1"/>
  <c r="AI300" i="1"/>
  <c r="AG300" i="1"/>
  <c r="AE300" i="1"/>
  <c r="AB300" i="1"/>
  <c r="P300" i="1"/>
  <c r="I300" i="1"/>
  <c r="H300" i="1"/>
  <c r="AH300" i="1" s="1"/>
  <c r="G300" i="1"/>
  <c r="AF300" i="1" s="1"/>
  <c r="B300" i="1"/>
  <c r="C300" i="1" s="1"/>
  <c r="AL299" i="1"/>
  <c r="AK299" i="1"/>
  <c r="AI299" i="1"/>
  <c r="AG299" i="1"/>
  <c r="AE299" i="1"/>
  <c r="AB299" i="1"/>
  <c r="P299" i="1"/>
  <c r="I299" i="1"/>
  <c r="H299" i="1"/>
  <c r="AH299" i="1" s="1"/>
  <c r="G299" i="1"/>
  <c r="AF299" i="1" s="1"/>
  <c r="B299" i="1"/>
  <c r="AL298" i="1"/>
  <c r="AK298" i="1"/>
  <c r="AI298" i="1"/>
  <c r="AG298" i="1"/>
  <c r="AE298" i="1"/>
  <c r="AB298" i="1"/>
  <c r="W298" i="1" s="1"/>
  <c r="P298" i="1"/>
  <c r="I298" i="1"/>
  <c r="H298" i="1"/>
  <c r="AH298" i="1" s="1"/>
  <c r="G298" i="1"/>
  <c r="AF298" i="1" s="1"/>
  <c r="B298" i="1"/>
  <c r="AL297" i="1"/>
  <c r="AK297" i="1"/>
  <c r="AI297" i="1"/>
  <c r="AG297" i="1"/>
  <c r="AE297" i="1"/>
  <c r="AB297" i="1"/>
  <c r="P297" i="1"/>
  <c r="I297" i="1"/>
  <c r="H297" i="1"/>
  <c r="AH297" i="1" s="1"/>
  <c r="G297" i="1"/>
  <c r="AF297" i="1" s="1"/>
  <c r="B297" i="1"/>
  <c r="A297" i="1" s="1"/>
  <c r="AL296" i="1"/>
  <c r="AK296" i="1"/>
  <c r="AI296" i="1"/>
  <c r="AG296" i="1"/>
  <c r="AE296" i="1"/>
  <c r="AB296" i="1"/>
  <c r="Z296" i="1" s="1"/>
  <c r="P296" i="1"/>
  <c r="I296" i="1"/>
  <c r="H296" i="1"/>
  <c r="AH296" i="1" s="1"/>
  <c r="G296" i="1"/>
  <c r="AF296" i="1" s="1"/>
  <c r="B296" i="1"/>
  <c r="C296" i="1" s="1"/>
  <c r="AL295" i="1"/>
  <c r="AK295" i="1"/>
  <c r="AI295" i="1"/>
  <c r="AG295" i="1"/>
  <c r="AE295" i="1"/>
  <c r="AB295" i="1"/>
  <c r="P295" i="1"/>
  <c r="I295" i="1"/>
  <c r="H295" i="1"/>
  <c r="AH295" i="1" s="1"/>
  <c r="G295" i="1"/>
  <c r="AF295" i="1" s="1"/>
  <c r="B295" i="1"/>
  <c r="AL294" i="1"/>
  <c r="AK294" i="1"/>
  <c r="AI294" i="1"/>
  <c r="AG294" i="1"/>
  <c r="AE294" i="1"/>
  <c r="AB294" i="1"/>
  <c r="X294" i="1" s="1"/>
  <c r="P294" i="1"/>
  <c r="I294" i="1"/>
  <c r="H294" i="1"/>
  <c r="AH294" i="1" s="1"/>
  <c r="G294" i="1"/>
  <c r="AF294" i="1" s="1"/>
  <c r="B294" i="1"/>
  <c r="AL293" i="1"/>
  <c r="AK293" i="1"/>
  <c r="AI293" i="1"/>
  <c r="AG293" i="1"/>
  <c r="AE293" i="1"/>
  <c r="AB293" i="1"/>
  <c r="X293" i="1" s="1"/>
  <c r="P293" i="1"/>
  <c r="I293" i="1"/>
  <c r="H293" i="1"/>
  <c r="AH293" i="1" s="1"/>
  <c r="G293" i="1"/>
  <c r="AF293" i="1" s="1"/>
  <c r="C293" i="1"/>
  <c r="B293" i="1"/>
  <c r="A293" i="1" s="1"/>
  <c r="AL292" i="1"/>
  <c r="AK292" i="1"/>
  <c r="AI292" i="1"/>
  <c r="AG292" i="1"/>
  <c r="AE292" i="1"/>
  <c r="AB292" i="1"/>
  <c r="X292" i="1" s="1"/>
  <c r="P292" i="1"/>
  <c r="I292" i="1"/>
  <c r="H292" i="1"/>
  <c r="AH292" i="1" s="1"/>
  <c r="G292" i="1"/>
  <c r="AF292" i="1" s="1"/>
  <c r="B292" i="1"/>
  <c r="C292" i="1" s="1"/>
  <c r="AL291" i="1"/>
  <c r="AK291" i="1"/>
  <c r="AI291" i="1"/>
  <c r="AG291" i="1"/>
  <c r="AE291" i="1"/>
  <c r="AB291" i="1"/>
  <c r="AA291" i="1" s="1"/>
  <c r="P291" i="1"/>
  <c r="I291" i="1"/>
  <c r="H291" i="1"/>
  <c r="AH291" i="1" s="1"/>
  <c r="G291" i="1"/>
  <c r="AF291" i="1" s="1"/>
  <c r="B291" i="1"/>
  <c r="A291" i="1" s="1"/>
  <c r="AL290" i="1"/>
  <c r="AK290" i="1"/>
  <c r="AI290" i="1"/>
  <c r="AG290" i="1"/>
  <c r="AE290" i="1"/>
  <c r="AB290" i="1"/>
  <c r="P290" i="1"/>
  <c r="I290" i="1"/>
  <c r="H290" i="1"/>
  <c r="AH290" i="1" s="1"/>
  <c r="G290" i="1"/>
  <c r="AF290" i="1" s="1"/>
  <c r="B290" i="1"/>
  <c r="C290" i="1" s="1"/>
  <c r="AL289" i="1"/>
  <c r="AK289" i="1"/>
  <c r="AI289" i="1"/>
  <c r="AG289" i="1"/>
  <c r="AE289" i="1"/>
  <c r="AB289" i="1"/>
  <c r="W289" i="1" s="1"/>
  <c r="P289" i="1"/>
  <c r="I289" i="1"/>
  <c r="H289" i="1"/>
  <c r="AH289" i="1" s="1"/>
  <c r="G289" i="1"/>
  <c r="AF289" i="1" s="1"/>
  <c r="B289" i="1"/>
  <c r="A289" i="1" s="1"/>
  <c r="AL288" i="1"/>
  <c r="AK288" i="1"/>
  <c r="AI288" i="1"/>
  <c r="AG288" i="1"/>
  <c r="AE288" i="1"/>
  <c r="AB288" i="1"/>
  <c r="AA288" i="1" s="1"/>
  <c r="P288" i="1"/>
  <c r="I288" i="1"/>
  <c r="H288" i="1"/>
  <c r="AH288" i="1" s="1"/>
  <c r="G288" i="1"/>
  <c r="AF288" i="1" s="1"/>
  <c r="B288" i="1"/>
  <c r="C288" i="1" s="1"/>
  <c r="A288" i="1"/>
  <c r="AL287" i="1"/>
  <c r="AK287" i="1"/>
  <c r="AI287" i="1"/>
  <c r="AG287" i="1"/>
  <c r="AE287" i="1"/>
  <c r="AB287" i="1"/>
  <c r="P287" i="1"/>
  <c r="I287" i="1"/>
  <c r="H287" i="1"/>
  <c r="AH287" i="1" s="1"/>
  <c r="G287" i="1"/>
  <c r="AF287" i="1" s="1"/>
  <c r="C287" i="1"/>
  <c r="B287" i="1"/>
  <c r="A287" i="1" s="1"/>
  <c r="AL286" i="1"/>
  <c r="AK286" i="1"/>
  <c r="AI286" i="1"/>
  <c r="AG286" i="1"/>
  <c r="AE286" i="1"/>
  <c r="AB286" i="1"/>
  <c r="P286" i="1"/>
  <c r="I286" i="1"/>
  <c r="H286" i="1"/>
  <c r="AH286" i="1" s="1"/>
  <c r="G286" i="1"/>
  <c r="AF286" i="1" s="1"/>
  <c r="B286" i="1"/>
  <c r="C286" i="1" s="1"/>
  <c r="AL285" i="1"/>
  <c r="AK285" i="1"/>
  <c r="AI285" i="1"/>
  <c r="AG285" i="1"/>
  <c r="AE285" i="1"/>
  <c r="AB285" i="1"/>
  <c r="J285" i="1" s="1"/>
  <c r="P285" i="1"/>
  <c r="I285" i="1"/>
  <c r="H285" i="1"/>
  <c r="AH285" i="1" s="1"/>
  <c r="G285" i="1"/>
  <c r="AF285" i="1" s="1"/>
  <c r="B285" i="1"/>
  <c r="A285" i="1" s="1"/>
  <c r="AL284" i="1"/>
  <c r="AK284" i="1"/>
  <c r="AI284" i="1"/>
  <c r="AG284" i="1"/>
  <c r="AE284" i="1"/>
  <c r="AB284" i="1"/>
  <c r="X284" i="1" s="1"/>
  <c r="P284" i="1"/>
  <c r="I284" i="1"/>
  <c r="H284" i="1"/>
  <c r="AH284" i="1" s="1"/>
  <c r="G284" i="1"/>
  <c r="AF284" i="1" s="1"/>
  <c r="B284" i="1"/>
  <c r="C284" i="1" s="1"/>
  <c r="AL283" i="1"/>
  <c r="AK283" i="1"/>
  <c r="AI283" i="1"/>
  <c r="AG283" i="1"/>
  <c r="AE283" i="1"/>
  <c r="AB283" i="1"/>
  <c r="P283" i="1"/>
  <c r="I283" i="1"/>
  <c r="H283" i="1"/>
  <c r="AH283" i="1" s="1"/>
  <c r="G283" i="1"/>
  <c r="AF283" i="1" s="1"/>
  <c r="B283" i="1"/>
  <c r="A283" i="1" s="1"/>
  <c r="AL282" i="1"/>
  <c r="AK282" i="1"/>
  <c r="AI282" i="1"/>
  <c r="AG282" i="1"/>
  <c r="AE282" i="1"/>
  <c r="AB282" i="1"/>
  <c r="Y282" i="1" s="1"/>
  <c r="P282" i="1"/>
  <c r="I282" i="1"/>
  <c r="H282" i="1"/>
  <c r="AH282" i="1" s="1"/>
  <c r="G282" i="1"/>
  <c r="AF282" i="1" s="1"/>
  <c r="B282" i="1"/>
  <c r="C282" i="1" s="1"/>
  <c r="A282" i="1"/>
  <c r="AL281" i="1"/>
  <c r="AK281" i="1"/>
  <c r="AI281" i="1"/>
  <c r="AG281" i="1"/>
  <c r="AE281" i="1"/>
  <c r="AB281" i="1"/>
  <c r="Y281" i="1" s="1"/>
  <c r="P281" i="1"/>
  <c r="I281" i="1"/>
  <c r="H281" i="1"/>
  <c r="AH281" i="1" s="1"/>
  <c r="G281" i="1"/>
  <c r="AF281" i="1" s="1"/>
  <c r="B281" i="1"/>
  <c r="A281" i="1" s="1"/>
  <c r="AL280" i="1"/>
  <c r="AK280" i="1"/>
  <c r="AI280" i="1"/>
  <c r="AG280" i="1"/>
  <c r="AE280" i="1"/>
  <c r="AB280" i="1"/>
  <c r="P280" i="1"/>
  <c r="I280" i="1"/>
  <c r="H280" i="1"/>
  <c r="AH280" i="1" s="1"/>
  <c r="G280" i="1"/>
  <c r="AF280" i="1" s="1"/>
  <c r="B280" i="1"/>
  <c r="C280" i="1" s="1"/>
  <c r="AL279" i="1"/>
  <c r="AK279" i="1"/>
  <c r="AI279" i="1"/>
  <c r="AG279" i="1"/>
  <c r="AE279" i="1"/>
  <c r="AB279" i="1"/>
  <c r="P279" i="1"/>
  <c r="I279" i="1"/>
  <c r="H279" i="1"/>
  <c r="AH279" i="1" s="1"/>
  <c r="G279" i="1"/>
  <c r="AF279" i="1" s="1"/>
  <c r="B279" i="1"/>
  <c r="A279" i="1" s="1"/>
  <c r="AL278" i="1"/>
  <c r="AK278" i="1"/>
  <c r="AI278" i="1"/>
  <c r="AG278" i="1"/>
  <c r="AE278" i="1"/>
  <c r="AB278" i="1"/>
  <c r="P278" i="1"/>
  <c r="I278" i="1"/>
  <c r="H278" i="1"/>
  <c r="AH278" i="1" s="1"/>
  <c r="G278" i="1"/>
  <c r="AF278" i="1" s="1"/>
  <c r="B278" i="1"/>
  <c r="C278" i="1" s="1"/>
  <c r="AL277" i="1"/>
  <c r="AK277" i="1"/>
  <c r="AI277" i="1"/>
  <c r="AG277" i="1"/>
  <c r="AE277" i="1"/>
  <c r="AB277" i="1"/>
  <c r="AA277" i="1" s="1"/>
  <c r="P277" i="1"/>
  <c r="I277" i="1"/>
  <c r="H277" i="1"/>
  <c r="AH277" i="1" s="1"/>
  <c r="G277" i="1"/>
  <c r="AF277" i="1" s="1"/>
  <c r="B277" i="1"/>
  <c r="A277" i="1" s="1"/>
  <c r="AL276" i="1"/>
  <c r="AK276" i="1"/>
  <c r="AI276" i="1"/>
  <c r="AG276" i="1"/>
  <c r="AE276" i="1"/>
  <c r="AB276" i="1"/>
  <c r="X276" i="1" s="1"/>
  <c r="P276" i="1"/>
  <c r="I276" i="1"/>
  <c r="H276" i="1"/>
  <c r="AH276" i="1" s="1"/>
  <c r="G276" i="1"/>
  <c r="AF276" i="1" s="1"/>
  <c r="B276" i="1"/>
  <c r="C276" i="1" s="1"/>
  <c r="AL275" i="1"/>
  <c r="AK275" i="1"/>
  <c r="AI275" i="1"/>
  <c r="AG275" i="1"/>
  <c r="AE275" i="1"/>
  <c r="AB275" i="1"/>
  <c r="V275" i="1" s="1"/>
  <c r="P275" i="1"/>
  <c r="I275" i="1"/>
  <c r="H275" i="1"/>
  <c r="AH275" i="1" s="1"/>
  <c r="G275" i="1"/>
  <c r="AF275" i="1" s="1"/>
  <c r="B275" i="1"/>
  <c r="A275" i="1" s="1"/>
  <c r="AL274" i="1"/>
  <c r="AK274" i="1"/>
  <c r="AI274" i="1"/>
  <c r="AG274" i="1"/>
  <c r="AE274" i="1"/>
  <c r="AB274" i="1"/>
  <c r="Z274" i="1" s="1"/>
  <c r="P274" i="1"/>
  <c r="I274" i="1"/>
  <c r="H274" i="1"/>
  <c r="AH274" i="1" s="1"/>
  <c r="G274" i="1"/>
  <c r="AF274" i="1" s="1"/>
  <c r="B274" i="1"/>
  <c r="C274" i="1" s="1"/>
  <c r="AL273" i="1"/>
  <c r="AK273" i="1"/>
  <c r="AI273" i="1"/>
  <c r="AG273" i="1"/>
  <c r="AE273" i="1"/>
  <c r="AB273" i="1"/>
  <c r="P273" i="1"/>
  <c r="I273" i="1"/>
  <c r="H273" i="1"/>
  <c r="AH273" i="1" s="1"/>
  <c r="G273" i="1"/>
  <c r="AF273" i="1" s="1"/>
  <c r="C273" i="1"/>
  <c r="B273" i="1"/>
  <c r="A273" i="1" s="1"/>
  <c r="AL272" i="1"/>
  <c r="AK272" i="1"/>
  <c r="AI272" i="1"/>
  <c r="AG272" i="1"/>
  <c r="AE272" i="1"/>
  <c r="AB272" i="1"/>
  <c r="X272" i="1" s="1"/>
  <c r="P272" i="1"/>
  <c r="I272" i="1"/>
  <c r="H272" i="1"/>
  <c r="AH272" i="1" s="1"/>
  <c r="G272" i="1"/>
  <c r="AF272" i="1" s="1"/>
  <c r="B272" i="1"/>
  <c r="C272" i="1" s="1"/>
  <c r="AL271" i="1"/>
  <c r="AK271" i="1"/>
  <c r="AI271" i="1"/>
  <c r="AG271" i="1"/>
  <c r="AE271" i="1"/>
  <c r="AB271" i="1"/>
  <c r="P271" i="1"/>
  <c r="I271" i="1"/>
  <c r="H271" i="1"/>
  <c r="AH271" i="1" s="1"/>
  <c r="G271" i="1"/>
  <c r="AF271" i="1" s="1"/>
  <c r="B271" i="1"/>
  <c r="A271" i="1" s="1"/>
  <c r="AL270" i="1"/>
  <c r="AK270" i="1"/>
  <c r="AI270" i="1"/>
  <c r="AG270" i="1"/>
  <c r="AE270" i="1"/>
  <c r="AB270" i="1"/>
  <c r="W270" i="1" s="1"/>
  <c r="P270" i="1"/>
  <c r="I270" i="1"/>
  <c r="H270" i="1"/>
  <c r="AH270" i="1" s="1"/>
  <c r="G270" i="1"/>
  <c r="AF270" i="1" s="1"/>
  <c r="B270" i="1"/>
  <c r="C270" i="1" s="1"/>
  <c r="AL269" i="1"/>
  <c r="AK269" i="1"/>
  <c r="AI269" i="1"/>
  <c r="AG269" i="1"/>
  <c r="AE269" i="1"/>
  <c r="AB269" i="1"/>
  <c r="Z269" i="1" s="1"/>
  <c r="P269" i="1"/>
  <c r="I269" i="1"/>
  <c r="H269" i="1"/>
  <c r="AH269" i="1" s="1"/>
  <c r="G269" i="1"/>
  <c r="AF269" i="1" s="1"/>
  <c r="C269" i="1"/>
  <c r="B269" i="1"/>
  <c r="A269" i="1"/>
  <c r="AL268" i="1"/>
  <c r="AK268" i="1"/>
  <c r="AI268" i="1"/>
  <c r="AG268" i="1"/>
  <c r="AE268" i="1"/>
  <c r="AB268" i="1"/>
  <c r="Z268" i="1" s="1"/>
  <c r="P268" i="1"/>
  <c r="I268" i="1"/>
  <c r="H268" i="1"/>
  <c r="AH268" i="1" s="1"/>
  <c r="G268" i="1"/>
  <c r="AF268" i="1" s="1"/>
  <c r="B268" i="1"/>
  <c r="C268" i="1" s="1"/>
  <c r="A268" i="1"/>
  <c r="AL267" i="1"/>
  <c r="AK267" i="1"/>
  <c r="AI267" i="1"/>
  <c r="AG267" i="1"/>
  <c r="AE267" i="1"/>
  <c r="AB267" i="1"/>
  <c r="V267" i="1" s="1"/>
  <c r="P267" i="1"/>
  <c r="I267" i="1"/>
  <c r="H267" i="1"/>
  <c r="AH267" i="1" s="1"/>
  <c r="G267" i="1"/>
  <c r="AF267" i="1" s="1"/>
  <c r="B267" i="1"/>
  <c r="A267" i="1" s="1"/>
  <c r="AL266" i="1"/>
  <c r="AK266" i="1"/>
  <c r="AI266" i="1"/>
  <c r="AG266" i="1"/>
  <c r="AE266" i="1"/>
  <c r="AB266" i="1"/>
  <c r="X266" i="1" s="1"/>
  <c r="P266" i="1"/>
  <c r="I266" i="1"/>
  <c r="H266" i="1"/>
  <c r="AH266" i="1" s="1"/>
  <c r="G266" i="1"/>
  <c r="AF266" i="1" s="1"/>
  <c r="B266" i="1"/>
  <c r="C266" i="1" s="1"/>
  <c r="AL265" i="1"/>
  <c r="AK265" i="1"/>
  <c r="AI265" i="1"/>
  <c r="AG265" i="1"/>
  <c r="AE265" i="1"/>
  <c r="AB265" i="1"/>
  <c r="Z265" i="1" s="1"/>
  <c r="P265" i="1"/>
  <c r="I265" i="1"/>
  <c r="H265" i="1"/>
  <c r="AH265" i="1" s="1"/>
  <c r="G265" i="1"/>
  <c r="AF265" i="1" s="1"/>
  <c r="B265" i="1"/>
  <c r="C265" i="1" s="1"/>
  <c r="AL264" i="1"/>
  <c r="AK264" i="1"/>
  <c r="AI264" i="1"/>
  <c r="AG264" i="1"/>
  <c r="AE264" i="1"/>
  <c r="AB264" i="1"/>
  <c r="X264" i="1" s="1"/>
  <c r="P264" i="1"/>
  <c r="I264" i="1"/>
  <c r="H264" i="1"/>
  <c r="AH264" i="1" s="1"/>
  <c r="G264" i="1"/>
  <c r="AF264" i="1" s="1"/>
  <c r="B264" i="1"/>
  <c r="C264" i="1" s="1"/>
  <c r="AL263" i="1"/>
  <c r="AK263" i="1"/>
  <c r="AI263" i="1"/>
  <c r="AG263" i="1"/>
  <c r="AE263" i="1"/>
  <c r="AB263" i="1"/>
  <c r="V263" i="1" s="1"/>
  <c r="P263" i="1"/>
  <c r="I263" i="1"/>
  <c r="H263" i="1"/>
  <c r="AH263" i="1" s="1"/>
  <c r="G263" i="1"/>
  <c r="AF263" i="1" s="1"/>
  <c r="B263" i="1"/>
  <c r="A263" i="1" s="1"/>
  <c r="AL262" i="1"/>
  <c r="AK262" i="1"/>
  <c r="AI262" i="1"/>
  <c r="AG262" i="1"/>
  <c r="AE262" i="1"/>
  <c r="AB262" i="1"/>
  <c r="X262" i="1" s="1"/>
  <c r="P262" i="1"/>
  <c r="I262" i="1"/>
  <c r="H262" i="1"/>
  <c r="AH262" i="1" s="1"/>
  <c r="G262" i="1"/>
  <c r="AF262" i="1" s="1"/>
  <c r="C262" i="1"/>
  <c r="B262" i="1"/>
  <c r="A262" i="1"/>
  <c r="AL261" i="1"/>
  <c r="AK261" i="1"/>
  <c r="AI261" i="1"/>
  <c r="AG261" i="1"/>
  <c r="AE261" i="1"/>
  <c r="AB261" i="1"/>
  <c r="Z261" i="1" s="1"/>
  <c r="P261" i="1"/>
  <c r="I261" i="1"/>
  <c r="H261" i="1"/>
  <c r="AH261" i="1" s="1"/>
  <c r="G261" i="1"/>
  <c r="AF261" i="1" s="1"/>
  <c r="B261" i="1"/>
  <c r="C261" i="1" s="1"/>
  <c r="AL260" i="1"/>
  <c r="AK260" i="1"/>
  <c r="AI260" i="1"/>
  <c r="AG260" i="1"/>
  <c r="AE260" i="1"/>
  <c r="AB260" i="1"/>
  <c r="X260" i="1" s="1"/>
  <c r="P260" i="1"/>
  <c r="I260" i="1"/>
  <c r="H260" i="1"/>
  <c r="AH260" i="1" s="1"/>
  <c r="G260" i="1"/>
  <c r="AF260" i="1" s="1"/>
  <c r="B260" i="1"/>
  <c r="C260" i="1" s="1"/>
  <c r="A260" i="1"/>
  <c r="AL259" i="1"/>
  <c r="AK259" i="1"/>
  <c r="AI259" i="1"/>
  <c r="AG259" i="1"/>
  <c r="AE259" i="1"/>
  <c r="AB259" i="1"/>
  <c r="P259" i="1"/>
  <c r="I259" i="1"/>
  <c r="H259" i="1"/>
  <c r="AH259" i="1" s="1"/>
  <c r="G259" i="1"/>
  <c r="AF259" i="1" s="1"/>
  <c r="B259" i="1"/>
  <c r="A259" i="1" s="1"/>
  <c r="AL258" i="1"/>
  <c r="AK258" i="1"/>
  <c r="AI258" i="1"/>
  <c r="AG258" i="1"/>
  <c r="AE258" i="1"/>
  <c r="AB258" i="1"/>
  <c r="P258" i="1"/>
  <c r="I258" i="1"/>
  <c r="H258" i="1"/>
  <c r="AH258" i="1" s="1"/>
  <c r="G258" i="1"/>
  <c r="AF258" i="1" s="1"/>
  <c r="B258" i="1"/>
  <c r="A258" i="1" s="1"/>
  <c r="AL257" i="1"/>
  <c r="AK257" i="1"/>
  <c r="AI257" i="1"/>
  <c r="AG257" i="1"/>
  <c r="AE257" i="1"/>
  <c r="AB257" i="1"/>
  <c r="Z257" i="1" s="1"/>
  <c r="X257" i="1"/>
  <c r="P257" i="1"/>
  <c r="I257" i="1"/>
  <c r="H257" i="1"/>
  <c r="AH257" i="1" s="1"/>
  <c r="G257" i="1"/>
  <c r="AF257" i="1" s="1"/>
  <c r="C257" i="1"/>
  <c r="B257" i="1"/>
  <c r="A257" i="1"/>
  <c r="AL256" i="1"/>
  <c r="AK256" i="1"/>
  <c r="AI256" i="1"/>
  <c r="AG256" i="1"/>
  <c r="AE256" i="1"/>
  <c r="AB256" i="1"/>
  <c r="X256" i="1" s="1"/>
  <c r="P256" i="1"/>
  <c r="I256" i="1"/>
  <c r="H256" i="1"/>
  <c r="AH256" i="1" s="1"/>
  <c r="G256" i="1"/>
  <c r="AF256" i="1" s="1"/>
  <c r="B256" i="1"/>
  <c r="C256" i="1" s="1"/>
  <c r="AL255" i="1"/>
  <c r="AK255" i="1"/>
  <c r="AI255" i="1"/>
  <c r="AG255" i="1"/>
  <c r="AE255" i="1"/>
  <c r="AB255" i="1"/>
  <c r="AA255" i="1" s="1"/>
  <c r="P255" i="1"/>
  <c r="I255" i="1"/>
  <c r="H255" i="1"/>
  <c r="AH255" i="1" s="1"/>
  <c r="G255" i="1"/>
  <c r="AF255" i="1" s="1"/>
  <c r="B255" i="1"/>
  <c r="C255" i="1" s="1"/>
  <c r="AL254" i="1"/>
  <c r="AK254" i="1"/>
  <c r="AI254" i="1"/>
  <c r="AG254" i="1"/>
  <c r="AE254" i="1"/>
  <c r="AB254" i="1"/>
  <c r="P254" i="1"/>
  <c r="I254" i="1"/>
  <c r="H254" i="1"/>
  <c r="AH254" i="1" s="1"/>
  <c r="G254" i="1"/>
  <c r="AF254" i="1" s="1"/>
  <c r="B254" i="1"/>
  <c r="C254" i="1" s="1"/>
  <c r="A254" i="1"/>
  <c r="AL253" i="1"/>
  <c r="AK253" i="1"/>
  <c r="AI253" i="1"/>
  <c r="AG253" i="1"/>
  <c r="AE253" i="1"/>
  <c r="AB253" i="1"/>
  <c r="P253" i="1"/>
  <c r="I253" i="1"/>
  <c r="H253" i="1"/>
  <c r="AH253" i="1" s="1"/>
  <c r="G253" i="1"/>
  <c r="AF253" i="1" s="1"/>
  <c r="C253" i="1"/>
  <c r="B253" i="1"/>
  <c r="A253" i="1" s="1"/>
  <c r="AL252" i="1"/>
  <c r="AK252" i="1"/>
  <c r="AI252" i="1"/>
  <c r="AG252" i="1"/>
  <c r="AE252" i="1"/>
  <c r="AB252" i="1"/>
  <c r="Y252" i="1" s="1"/>
  <c r="P252" i="1"/>
  <c r="I252" i="1"/>
  <c r="H252" i="1"/>
  <c r="AH252" i="1" s="1"/>
  <c r="G252" i="1"/>
  <c r="AF252" i="1" s="1"/>
  <c r="C252" i="1"/>
  <c r="B252" i="1"/>
  <c r="A252" i="1" s="1"/>
  <c r="AL251" i="1"/>
  <c r="AK251" i="1"/>
  <c r="AI251" i="1"/>
  <c r="AG251" i="1"/>
  <c r="AE251" i="1"/>
  <c r="AB251" i="1"/>
  <c r="P251" i="1"/>
  <c r="I251" i="1"/>
  <c r="H251" i="1"/>
  <c r="AH251" i="1" s="1"/>
  <c r="G251" i="1"/>
  <c r="AF251" i="1" s="1"/>
  <c r="B251" i="1"/>
  <c r="C251" i="1" s="1"/>
  <c r="AL250" i="1"/>
  <c r="AK250" i="1"/>
  <c r="AI250" i="1"/>
  <c r="AG250" i="1"/>
  <c r="AE250" i="1"/>
  <c r="AB250" i="1"/>
  <c r="Y250" i="1" s="1"/>
  <c r="P250" i="1"/>
  <c r="I250" i="1"/>
  <c r="H250" i="1"/>
  <c r="AH250" i="1" s="1"/>
  <c r="G250" i="1"/>
  <c r="AF250" i="1" s="1"/>
  <c r="B250" i="1"/>
  <c r="C250" i="1" s="1"/>
  <c r="AL249" i="1"/>
  <c r="AK249" i="1"/>
  <c r="AI249" i="1"/>
  <c r="AG249" i="1"/>
  <c r="AE249" i="1"/>
  <c r="AB249" i="1"/>
  <c r="W249" i="1" s="1"/>
  <c r="P249" i="1"/>
  <c r="I249" i="1"/>
  <c r="H249" i="1"/>
  <c r="AH249" i="1" s="1"/>
  <c r="G249" i="1"/>
  <c r="AF249" i="1" s="1"/>
  <c r="C249" i="1"/>
  <c r="B249" i="1"/>
  <c r="A249" i="1" s="1"/>
  <c r="AL248" i="1"/>
  <c r="AK248" i="1"/>
  <c r="AI248" i="1"/>
  <c r="AG248" i="1"/>
  <c r="AE248" i="1"/>
  <c r="AB248" i="1"/>
  <c r="Y248" i="1" s="1"/>
  <c r="P248" i="1"/>
  <c r="I248" i="1"/>
  <c r="H248" i="1"/>
  <c r="AH248" i="1" s="1"/>
  <c r="G248" i="1"/>
  <c r="AF248" i="1" s="1"/>
  <c r="C248" i="1"/>
  <c r="B248" i="1"/>
  <c r="A248" i="1"/>
  <c r="AL247" i="1"/>
  <c r="AK247" i="1"/>
  <c r="AI247" i="1"/>
  <c r="AG247" i="1"/>
  <c r="AE247" i="1"/>
  <c r="AB247" i="1"/>
  <c r="AA247" i="1" s="1"/>
  <c r="P247" i="1"/>
  <c r="I247" i="1"/>
  <c r="H247" i="1"/>
  <c r="AH247" i="1" s="1"/>
  <c r="G247" i="1"/>
  <c r="AF247" i="1" s="1"/>
  <c r="C247" i="1"/>
  <c r="B247" i="1"/>
  <c r="A247" i="1"/>
  <c r="AL246" i="1"/>
  <c r="AK246" i="1"/>
  <c r="AI246" i="1"/>
  <c r="AG246" i="1"/>
  <c r="AE246" i="1"/>
  <c r="AB246" i="1"/>
  <c r="Y246" i="1" s="1"/>
  <c r="P246" i="1"/>
  <c r="I246" i="1"/>
  <c r="H246" i="1"/>
  <c r="AH246" i="1" s="1"/>
  <c r="G246" i="1"/>
  <c r="AF246" i="1" s="1"/>
  <c r="B246" i="1"/>
  <c r="C246" i="1" s="1"/>
  <c r="A246" i="1"/>
  <c r="AL245" i="1"/>
  <c r="AK245" i="1"/>
  <c r="AI245" i="1"/>
  <c r="AG245" i="1"/>
  <c r="AE245" i="1"/>
  <c r="AB245" i="1"/>
  <c r="W245" i="1" s="1"/>
  <c r="P245" i="1"/>
  <c r="I245" i="1"/>
  <c r="H245" i="1"/>
  <c r="AH245" i="1" s="1"/>
  <c r="G245" i="1"/>
  <c r="AF245" i="1" s="1"/>
  <c r="C245" i="1"/>
  <c r="B245" i="1"/>
  <c r="A245" i="1" s="1"/>
  <c r="AL244" i="1"/>
  <c r="AK244" i="1"/>
  <c r="AI244" i="1"/>
  <c r="AG244" i="1"/>
  <c r="AE244" i="1"/>
  <c r="AB244" i="1"/>
  <c r="Y244" i="1" s="1"/>
  <c r="P244" i="1"/>
  <c r="I244" i="1"/>
  <c r="H244" i="1"/>
  <c r="AH244" i="1" s="1"/>
  <c r="G244" i="1"/>
  <c r="AF244" i="1" s="1"/>
  <c r="B244" i="1"/>
  <c r="C244" i="1" s="1"/>
  <c r="A244" i="1"/>
  <c r="AL243" i="1"/>
  <c r="AK243" i="1"/>
  <c r="AI243" i="1"/>
  <c r="AG243" i="1"/>
  <c r="AE243" i="1"/>
  <c r="AB243" i="1"/>
  <c r="AA243" i="1" s="1"/>
  <c r="P243" i="1"/>
  <c r="I243" i="1"/>
  <c r="H243" i="1"/>
  <c r="AH243" i="1" s="1"/>
  <c r="G243" i="1"/>
  <c r="AF243" i="1" s="1"/>
  <c r="C243" i="1"/>
  <c r="B243" i="1"/>
  <c r="A243" i="1" s="1"/>
  <c r="AL242" i="1"/>
  <c r="AK242" i="1"/>
  <c r="AI242" i="1"/>
  <c r="AG242" i="1"/>
  <c r="AE242" i="1"/>
  <c r="AB242" i="1"/>
  <c r="Y242" i="1" s="1"/>
  <c r="P242" i="1"/>
  <c r="I242" i="1"/>
  <c r="H242" i="1"/>
  <c r="AH242" i="1" s="1"/>
  <c r="G242" i="1"/>
  <c r="AF242" i="1" s="1"/>
  <c r="B242" i="1"/>
  <c r="C242" i="1" s="1"/>
  <c r="A242" i="1"/>
  <c r="AL241" i="1"/>
  <c r="AK241" i="1"/>
  <c r="AI241" i="1"/>
  <c r="AG241" i="1"/>
  <c r="AE241" i="1"/>
  <c r="AB241" i="1"/>
  <c r="W241" i="1" s="1"/>
  <c r="P241" i="1"/>
  <c r="I241" i="1"/>
  <c r="H241" i="1"/>
  <c r="AH241" i="1" s="1"/>
  <c r="G241" i="1"/>
  <c r="AF241" i="1" s="1"/>
  <c r="B241" i="1"/>
  <c r="A241" i="1" s="1"/>
  <c r="AL240" i="1"/>
  <c r="AK240" i="1"/>
  <c r="AI240" i="1"/>
  <c r="AG240" i="1"/>
  <c r="AE240" i="1"/>
  <c r="AB240" i="1"/>
  <c r="Y240" i="1" s="1"/>
  <c r="P240" i="1"/>
  <c r="I240" i="1"/>
  <c r="H240" i="1"/>
  <c r="AH240" i="1" s="1"/>
  <c r="G240" i="1"/>
  <c r="AF240" i="1" s="1"/>
  <c r="C240" i="1"/>
  <c r="B240" i="1"/>
  <c r="A240" i="1"/>
  <c r="AL239" i="1"/>
  <c r="AK239" i="1"/>
  <c r="AI239" i="1"/>
  <c r="AG239" i="1"/>
  <c r="AE239" i="1"/>
  <c r="AB239" i="1"/>
  <c r="AA239" i="1" s="1"/>
  <c r="P239" i="1"/>
  <c r="I239" i="1"/>
  <c r="H239" i="1"/>
  <c r="AH239" i="1" s="1"/>
  <c r="G239" i="1"/>
  <c r="AF239" i="1" s="1"/>
  <c r="C239" i="1"/>
  <c r="B239" i="1"/>
  <c r="A239" i="1"/>
  <c r="AL238" i="1"/>
  <c r="AK238" i="1"/>
  <c r="AI238" i="1"/>
  <c r="AG238" i="1"/>
  <c r="AE238" i="1"/>
  <c r="AB238" i="1"/>
  <c r="Y238" i="1" s="1"/>
  <c r="P238" i="1"/>
  <c r="I238" i="1"/>
  <c r="H238" i="1"/>
  <c r="AH238" i="1" s="1"/>
  <c r="G238" i="1"/>
  <c r="AF238" i="1" s="1"/>
  <c r="B238" i="1"/>
  <c r="C238" i="1" s="1"/>
  <c r="A238" i="1"/>
  <c r="AL237" i="1"/>
  <c r="AK237" i="1"/>
  <c r="AI237" i="1"/>
  <c r="AG237" i="1"/>
  <c r="AE237" i="1"/>
  <c r="AB237" i="1"/>
  <c r="W237" i="1" s="1"/>
  <c r="P237" i="1"/>
  <c r="I237" i="1"/>
  <c r="H237" i="1"/>
  <c r="AH237" i="1" s="1"/>
  <c r="G237" i="1"/>
  <c r="AF237" i="1" s="1"/>
  <c r="C237" i="1"/>
  <c r="B237" i="1"/>
  <c r="A237" i="1" s="1"/>
  <c r="AL236" i="1"/>
  <c r="AK236" i="1"/>
  <c r="AI236" i="1"/>
  <c r="AG236" i="1"/>
  <c r="AE236" i="1"/>
  <c r="AB236" i="1"/>
  <c r="Y236" i="1" s="1"/>
  <c r="P236" i="1"/>
  <c r="I236" i="1"/>
  <c r="H236" i="1"/>
  <c r="AH236" i="1" s="1"/>
  <c r="G236" i="1"/>
  <c r="AF236" i="1" s="1"/>
  <c r="B236" i="1"/>
  <c r="C236" i="1" s="1"/>
  <c r="AL235" i="1"/>
  <c r="AK235" i="1"/>
  <c r="AI235" i="1"/>
  <c r="AG235" i="1"/>
  <c r="AE235" i="1"/>
  <c r="AB235" i="1"/>
  <c r="AA235" i="1" s="1"/>
  <c r="P235" i="1"/>
  <c r="I235" i="1"/>
  <c r="H235" i="1"/>
  <c r="AH235" i="1" s="1"/>
  <c r="G235" i="1"/>
  <c r="AF235" i="1" s="1"/>
  <c r="B235" i="1"/>
  <c r="C235" i="1" s="1"/>
  <c r="A235" i="1"/>
  <c r="AL234" i="1"/>
  <c r="AK234" i="1"/>
  <c r="AI234" i="1"/>
  <c r="AG234" i="1"/>
  <c r="AE234" i="1"/>
  <c r="AB234" i="1"/>
  <c r="Y234" i="1" s="1"/>
  <c r="P234" i="1"/>
  <c r="I234" i="1"/>
  <c r="H234" i="1"/>
  <c r="AH234" i="1" s="1"/>
  <c r="G234" i="1"/>
  <c r="AF234" i="1" s="1"/>
  <c r="B234" i="1"/>
  <c r="C234" i="1" s="1"/>
  <c r="AL233" i="1"/>
  <c r="AK233" i="1"/>
  <c r="AI233" i="1"/>
  <c r="AG233" i="1"/>
  <c r="AE233" i="1"/>
  <c r="AB233" i="1"/>
  <c r="W233" i="1" s="1"/>
  <c r="P233" i="1"/>
  <c r="I233" i="1"/>
  <c r="H233" i="1"/>
  <c r="AH233" i="1" s="1"/>
  <c r="G233" i="1"/>
  <c r="AF233" i="1" s="1"/>
  <c r="B233" i="1"/>
  <c r="C233" i="1" s="1"/>
  <c r="AL232" i="1"/>
  <c r="AK232" i="1"/>
  <c r="AI232" i="1"/>
  <c r="AG232" i="1"/>
  <c r="AE232" i="1"/>
  <c r="AB232" i="1"/>
  <c r="Y232" i="1" s="1"/>
  <c r="P232" i="1"/>
  <c r="I232" i="1"/>
  <c r="H232" i="1"/>
  <c r="AH232" i="1" s="1"/>
  <c r="G232" i="1"/>
  <c r="AF232" i="1" s="1"/>
  <c r="C232" i="1"/>
  <c r="B232" i="1"/>
  <c r="A232" i="1" s="1"/>
  <c r="AL231" i="1"/>
  <c r="AK231" i="1"/>
  <c r="AI231" i="1"/>
  <c r="AG231" i="1"/>
  <c r="AE231" i="1"/>
  <c r="AB231" i="1"/>
  <c r="AA231" i="1" s="1"/>
  <c r="P231" i="1"/>
  <c r="I231" i="1"/>
  <c r="H231" i="1"/>
  <c r="AH231" i="1" s="1"/>
  <c r="G231" i="1"/>
  <c r="AF231" i="1" s="1"/>
  <c r="B231" i="1"/>
  <c r="C231" i="1" s="1"/>
  <c r="AL230" i="1"/>
  <c r="AK230" i="1"/>
  <c r="AI230" i="1"/>
  <c r="AG230" i="1"/>
  <c r="AE230" i="1"/>
  <c r="AB230" i="1"/>
  <c r="Y230" i="1" s="1"/>
  <c r="P230" i="1"/>
  <c r="I230" i="1"/>
  <c r="H230" i="1"/>
  <c r="AH230" i="1" s="1"/>
  <c r="G230" i="1"/>
  <c r="AF230" i="1" s="1"/>
  <c r="B230" i="1"/>
  <c r="C230" i="1" s="1"/>
  <c r="AL229" i="1"/>
  <c r="AK229" i="1"/>
  <c r="AI229" i="1"/>
  <c r="AG229" i="1"/>
  <c r="AE229" i="1"/>
  <c r="AB229" i="1"/>
  <c r="W229" i="1" s="1"/>
  <c r="P229" i="1"/>
  <c r="I229" i="1"/>
  <c r="H229" i="1"/>
  <c r="AH229" i="1" s="1"/>
  <c r="G229" i="1"/>
  <c r="AF229" i="1" s="1"/>
  <c r="C229" i="1"/>
  <c r="B229" i="1"/>
  <c r="A229" i="1" s="1"/>
  <c r="AL228" i="1"/>
  <c r="AK228" i="1"/>
  <c r="AI228" i="1"/>
  <c r="AG228" i="1"/>
  <c r="AE228" i="1"/>
  <c r="AB228" i="1"/>
  <c r="AA228" i="1" s="1"/>
  <c r="P228" i="1"/>
  <c r="I228" i="1"/>
  <c r="H228" i="1"/>
  <c r="AH228" i="1" s="1"/>
  <c r="G228" i="1"/>
  <c r="AF228" i="1" s="1"/>
  <c r="C228" i="1"/>
  <c r="B228" i="1"/>
  <c r="A228" i="1"/>
  <c r="AL227" i="1"/>
  <c r="AK227" i="1"/>
  <c r="AI227" i="1"/>
  <c r="AG227" i="1"/>
  <c r="AE227" i="1"/>
  <c r="AB227" i="1"/>
  <c r="AA227" i="1" s="1"/>
  <c r="P227" i="1"/>
  <c r="I227" i="1"/>
  <c r="H227" i="1"/>
  <c r="AH227" i="1" s="1"/>
  <c r="G227" i="1"/>
  <c r="AF227" i="1" s="1"/>
  <c r="C227" i="1"/>
  <c r="B227" i="1"/>
  <c r="A227" i="1"/>
  <c r="AL226" i="1"/>
  <c r="AK226" i="1"/>
  <c r="AI226" i="1"/>
  <c r="AG226" i="1"/>
  <c r="AE226" i="1"/>
  <c r="AB226" i="1"/>
  <c r="Y226" i="1" s="1"/>
  <c r="P226" i="1"/>
  <c r="I226" i="1"/>
  <c r="H226" i="1"/>
  <c r="AH226" i="1" s="1"/>
  <c r="G226" i="1"/>
  <c r="AF226" i="1" s="1"/>
  <c r="B226" i="1"/>
  <c r="C226" i="1" s="1"/>
  <c r="AL225" i="1"/>
  <c r="AK225" i="1"/>
  <c r="AI225" i="1"/>
  <c r="AG225" i="1"/>
  <c r="AE225" i="1"/>
  <c r="AB225" i="1"/>
  <c r="W225" i="1" s="1"/>
  <c r="P225" i="1"/>
  <c r="I225" i="1"/>
  <c r="H225" i="1"/>
  <c r="AH225" i="1" s="1"/>
  <c r="G225" i="1"/>
  <c r="AF225" i="1" s="1"/>
  <c r="B225" i="1"/>
  <c r="C225" i="1" s="1"/>
  <c r="AL224" i="1"/>
  <c r="AK224" i="1"/>
  <c r="AI224" i="1"/>
  <c r="AG224" i="1"/>
  <c r="AE224" i="1"/>
  <c r="AB224" i="1"/>
  <c r="AA224" i="1" s="1"/>
  <c r="P224" i="1"/>
  <c r="I224" i="1"/>
  <c r="H224" i="1"/>
  <c r="AH224" i="1" s="1"/>
  <c r="G224" i="1"/>
  <c r="AF224" i="1" s="1"/>
  <c r="B224" i="1"/>
  <c r="C224" i="1" s="1"/>
  <c r="AL223" i="1"/>
  <c r="AK223" i="1"/>
  <c r="AI223" i="1"/>
  <c r="AG223" i="1"/>
  <c r="AE223" i="1"/>
  <c r="AB223" i="1"/>
  <c r="AA223" i="1" s="1"/>
  <c r="P223" i="1"/>
  <c r="I223" i="1"/>
  <c r="H223" i="1"/>
  <c r="AH223" i="1" s="1"/>
  <c r="G223" i="1"/>
  <c r="AF223" i="1" s="1"/>
  <c r="C223" i="1"/>
  <c r="B223" i="1"/>
  <c r="A223" i="1"/>
  <c r="AL222" i="1"/>
  <c r="AK222" i="1"/>
  <c r="AI222" i="1"/>
  <c r="AG222" i="1"/>
  <c r="AE222" i="1"/>
  <c r="AB222" i="1"/>
  <c r="Y222" i="1" s="1"/>
  <c r="P222" i="1"/>
  <c r="I222" i="1"/>
  <c r="H222" i="1"/>
  <c r="AH222" i="1" s="1"/>
  <c r="G222" i="1"/>
  <c r="AF222" i="1" s="1"/>
  <c r="C222" i="1"/>
  <c r="B222" i="1"/>
  <c r="A222" i="1" s="1"/>
  <c r="AL221" i="1"/>
  <c r="AK221" i="1"/>
  <c r="AI221" i="1"/>
  <c r="AG221" i="1"/>
  <c r="AE221" i="1"/>
  <c r="AB221" i="1"/>
  <c r="W221" i="1" s="1"/>
  <c r="P221" i="1"/>
  <c r="I221" i="1"/>
  <c r="H221" i="1"/>
  <c r="AH221" i="1" s="1"/>
  <c r="G221" i="1"/>
  <c r="AF221" i="1" s="1"/>
  <c r="C221" i="1"/>
  <c r="B221" i="1"/>
  <c r="A221" i="1" s="1"/>
  <c r="AL220" i="1"/>
  <c r="AK220" i="1"/>
  <c r="AI220" i="1"/>
  <c r="AG220" i="1"/>
  <c r="AE220" i="1"/>
  <c r="AB220" i="1"/>
  <c r="AA220" i="1" s="1"/>
  <c r="P220" i="1"/>
  <c r="I220" i="1"/>
  <c r="H220" i="1"/>
  <c r="AH220" i="1" s="1"/>
  <c r="G220" i="1"/>
  <c r="AF220" i="1" s="1"/>
  <c r="C220" i="1"/>
  <c r="B220" i="1"/>
  <c r="A220" i="1"/>
  <c r="AL219" i="1"/>
  <c r="AK219" i="1"/>
  <c r="AI219" i="1"/>
  <c r="AG219" i="1"/>
  <c r="AE219" i="1"/>
  <c r="AB219" i="1"/>
  <c r="AA219" i="1" s="1"/>
  <c r="P219" i="1"/>
  <c r="I219" i="1"/>
  <c r="H219" i="1"/>
  <c r="AH219" i="1" s="1"/>
  <c r="G219" i="1"/>
  <c r="AF219" i="1" s="1"/>
  <c r="C219" i="1"/>
  <c r="B219" i="1"/>
  <c r="A219" i="1"/>
  <c r="AL218" i="1"/>
  <c r="AK218" i="1"/>
  <c r="AI218" i="1"/>
  <c r="AG218" i="1"/>
  <c r="AE218" i="1"/>
  <c r="AB218" i="1"/>
  <c r="Y218" i="1" s="1"/>
  <c r="P218" i="1"/>
  <c r="I218" i="1"/>
  <c r="H218" i="1"/>
  <c r="AH218" i="1" s="1"/>
  <c r="G218" i="1"/>
  <c r="AF218" i="1" s="1"/>
  <c r="B218" i="1"/>
  <c r="C218" i="1" s="1"/>
  <c r="AL217" i="1"/>
  <c r="AK217" i="1"/>
  <c r="AI217" i="1"/>
  <c r="AG217" i="1"/>
  <c r="AE217" i="1"/>
  <c r="AB217" i="1"/>
  <c r="W217" i="1" s="1"/>
  <c r="P217" i="1"/>
  <c r="I217" i="1"/>
  <c r="H217" i="1"/>
  <c r="AH217" i="1" s="1"/>
  <c r="G217" i="1"/>
  <c r="AF217" i="1" s="1"/>
  <c r="B217" i="1"/>
  <c r="C217" i="1" s="1"/>
  <c r="AL216" i="1"/>
  <c r="AK216" i="1"/>
  <c r="AI216" i="1"/>
  <c r="AG216" i="1"/>
  <c r="AE216" i="1"/>
  <c r="AB216" i="1"/>
  <c r="AA216" i="1" s="1"/>
  <c r="P216" i="1"/>
  <c r="I216" i="1"/>
  <c r="H216" i="1"/>
  <c r="AH216" i="1" s="1"/>
  <c r="G216" i="1"/>
  <c r="AF216" i="1" s="1"/>
  <c r="B216" i="1"/>
  <c r="C216" i="1" s="1"/>
  <c r="AL215" i="1"/>
  <c r="AK215" i="1"/>
  <c r="AI215" i="1"/>
  <c r="AG215" i="1"/>
  <c r="AE215" i="1"/>
  <c r="AB215" i="1"/>
  <c r="AA215" i="1" s="1"/>
  <c r="P215" i="1"/>
  <c r="I215" i="1"/>
  <c r="H215" i="1"/>
  <c r="AH215" i="1" s="1"/>
  <c r="G215" i="1"/>
  <c r="AF215" i="1" s="1"/>
  <c r="C215" i="1"/>
  <c r="B215" i="1"/>
  <c r="A215" i="1"/>
  <c r="AL214" i="1"/>
  <c r="AK214" i="1"/>
  <c r="AI214" i="1"/>
  <c r="AG214" i="1"/>
  <c r="AE214" i="1"/>
  <c r="AB214" i="1"/>
  <c r="Y214" i="1" s="1"/>
  <c r="P214" i="1"/>
  <c r="I214" i="1"/>
  <c r="H214" i="1"/>
  <c r="AH214" i="1" s="1"/>
  <c r="G214" i="1"/>
  <c r="AF214" i="1" s="1"/>
  <c r="C214" i="1"/>
  <c r="B214" i="1"/>
  <c r="A214" i="1" s="1"/>
  <c r="AL213" i="1"/>
  <c r="AK213" i="1"/>
  <c r="AI213" i="1"/>
  <c r="AG213" i="1"/>
  <c r="AE213" i="1"/>
  <c r="AB213" i="1"/>
  <c r="P213" i="1"/>
  <c r="I213" i="1"/>
  <c r="H213" i="1"/>
  <c r="AH213" i="1" s="1"/>
  <c r="G213" i="1"/>
  <c r="AF213" i="1" s="1"/>
  <c r="C213" i="1"/>
  <c r="B213" i="1"/>
  <c r="A213" i="1" s="1"/>
  <c r="AL212" i="1"/>
  <c r="AK212" i="1"/>
  <c r="AI212" i="1"/>
  <c r="AG212" i="1"/>
  <c r="AE212" i="1"/>
  <c r="AB212" i="1"/>
  <c r="X212" i="1" s="1"/>
  <c r="P212" i="1"/>
  <c r="I212" i="1"/>
  <c r="H212" i="1"/>
  <c r="AH212" i="1" s="1"/>
  <c r="G212" i="1"/>
  <c r="AF212" i="1" s="1"/>
  <c r="C212" i="1"/>
  <c r="B212" i="1"/>
  <c r="A212" i="1"/>
  <c r="AL211" i="1"/>
  <c r="AK211" i="1"/>
  <c r="AI211" i="1"/>
  <c r="AG211" i="1"/>
  <c r="AE211" i="1"/>
  <c r="AB211" i="1"/>
  <c r="AA211" i="1" s="1"/>
  <c r="P211" i="1"/>
  <c r="I211" i="1"/>
  <c r="H211" i="1"/>
  <c r="AH211" i="1" s="1"/>
  <c r="G211" i="1"/>
  <c r="AF211" i="1" s="1"/>
  <c r="C211" i="1"/>
  <c r="B211" i="1"/>
  <c r="A211" i="1"/>
  <c r="AL210" i="1"/>
  <c r="AK210" i="1"/>
  <c r="AI210" i="1"/>
  <c r="AG210" i="1"/>
  <c r="AE210" i="1"/>
  <c r="AB210" i="1"/>
  <c r="Y210" i="1" s="1"/>
  <c r="P210" i="1"/>
  <c r="I210" i="1"/>
  <c r="H210" i="1"/>
  <c r="AH210" i="1" s="1"/>
  <c r="G210" i="1"/>
  <c r="AF210" i="1" s="1"/>
  <c r="B210" i="1"/>
  <c r="C210" i="1" s="1"/>
  <c r="AL209" i="1"/>
  <c r="AK209" i="1"/>
  <c r="AI209" i="1"/>
  <c r="AG209" i="1"/>
  <c r="AE209" i="1"/>
  <c r="AB209" i="1"/>
  <c r="W209" i="1" s="1"/>
  <c r="P209" i="1"/>
  <c r="I209" i="1"/>
  <c r="H209" i="1"/>
  <c r="AH209" i="1" s="1"/>
  <c r="G209" i="1"/>
  <c r="AF209" i="1" s="1"/>
  <c r="B209" i="1"/>
  <c r="C209" i="1" s="1"/>
  <c r="AL208" i="1"/>
  <c r="AK208" i="1"/>
  <c r="AI208" i="1"/>
  <c r="AG208" i="1"/>
  <c r="AE208" i="1"/>
  <c r="AB208" i="1"/>
  <c r="AA208" i="1" s="1"/>
  <c r="P208" i="1"/>
  <c r="I208" i="1"/>
  <c r="H208" i="1"/>
  <c r="AH208" i="1" s="1"/>
  <c r="G208" i="1"/>
  <c r="AF208" i="1" s="1"/>
  <c r="B208" i="1"/>
  <c r="C208" i="1" s="1"/>
  <c r="AL207" i="1"/>
  <c r="AK207" i="1"/>
  <c r="AI207" i="1"/>
  <c r="AG207" i="1"/>
  <c r="AE207" i="1"/>
  <c r="AB207" i="1"/>
  <c r="P207" i="1"/>
  <c r="I207" i="1"/>
  <c r="H207" i="1"/>
  <c r="AH207" i="1" s="1"/>
  <c r="G207" i="1"/>
  <c r="AF207" i="1" s="1"/>
  <c r="C207" i="1"/>
  <c r="B207" i="1"/>
  <c r="A207" i="1"/>
  <c r="AL206" i="1"/>
  <c r="AK206" i="1"/>
  <c r="AI206" i="1"/>
  <c r="AG206" i="1"/>
  <c r="AE206" i="1"/>
  <c r="AB206" i="1"/>
  <c r="P206" i="1"/>
  <c r="I206" i="1"/>
  <c r="H206" i="1"/>
  <c r="AH206" i="1" s="1"/>
  <c r="G206" i="1"/>
  <c r="AF206" i="1" s="1"/>
  <c r="C206" i="1"/>
  <c r="B206" i="1"/>
  <c r="A206" i="1" s="1"/>
  <c r="AL205" i="1"/>
  <c r="AK205" i="1"/>
  <c r="AI205" i="1"/>
  <c r="AG205" i="1"/>
  <c r="AE205" i="1"/>
  <c r="AB205" i="1"/>
  <c r="W205" i="1" s="1"/>
  <c r="P205" i="1"/>
  <c r="I205" i="1"/>
  <c r="H205" i="1"/>
  <c r="AH205" i="1" s="1"/>
  <c r="G205" i="1"/>
  <c r="AF205" i="1" s="1"/>
  <c r="C205" i="1"/>
  <c r="B205" i="1"/>
  <c r="A205" i="1" s="1"/>
  <c r="AL204" i="1"/>
  <c r="AK204" i="1"/>
  <c r="AI204" i="1"/>
  <c r="AG204" i="1"/>
  <c r="AE204" i="1"/>
  <c r="AB204" i="1"/>
  <c r="AA204" i="1" s="1"/>
  <c r="P204" i="1"/>
  <c r="I204" i="1"/>
  <c r="H204" i="1"/>
  <c r="AH204" i="1" s="1"/>
  <c r="G204" i="1"/>
  <c r="AF204" i="1" s="1"/>
  <c r="C204" i="1"/>
  <c r="B204" i="1"/>
  <c r="A204" i="1"/>
  <c r="AL203" i="1"/>
  <c r="AK203" i="1"/>
  <c r="AI203" i="1"/>
  <c r="AG203" i="1"/>
  <c r="AE203" i="1"/>
  <c r="AB203" i="1"/>
  <c r="AA203" i="1" s="1"/>
  <c r="P203" i="1"/>
  <c r="I203" i="1"/>
  <c r="H203" i="1"/>
  <c r="AH203" i="1" s="1"/>
  <c r="G203" i="1"/>
  <c r="AF203" i="1" s="1"/>
  <c r="C203" i="1"/>
  <c r="B203" i="1"/>
  <c r="A203" i="1"/>
  <c r="AL202" i="1"/>
  <c r="AK202" i="1"/>
  <c r="AI202" i="1"/>
  <c r="AG202" i="1"/>
  <c r="AE202" i="1"/>
  <c r="AB202" i="1"/>
  <c r="Y202" i="1" s="1"/>
  <c r="P202" i="1"/>
  <c r="I202" i="1"/>
  <c r="H202" i="1"/>
  <c r="AH202" i="1" s="1"/>
  <c r="G202" i="1"/>
  <c r="AF202" i="1" s="1"/>
  <c r="B202" i="1"/>
  <c r="C202" i="1" s="1"/>
  <c r="AL201" i="1"/>
  <c r="AK201" i="1"/>
  <c r="AI201" i="1"/>
  <c r="AG201" i="1"/>
  <c r="AE201" i="1"/>
  <c r="AB201" i="1"/>
  <c r="P201" i="1"/>
  <c r="I201" i="1"/>
  <c r="H201" i="1"/>
  <c r="AH201" i="1" s="1"/>
  <c r="G201" i="1"/>
  <c r="AF201" i="1" s="1"/>
  <c r="B201" i="1"/>
  <c r="C201" i="1" s="1"/>
  <c r="AL200" i="1"/>
  <c r="AK200" i="1"/>
  <c r="AI200" i="1"/>
  <c r="AG200" i="1"/>
  <c r="AE200" i="1"/>
  <c r="AB200" i="1"/>
  <c r="P200" i="1"/>
  <c r="I200" i="1"/>
  <c r="H200" i="1"/>
  <c r="AH200" i="1" s="1"/>
  <c r="G200" i="1"/>
  <c r="AF200" i="1" s="1"/>
  <c r="B200" i="1"/>
  <c r="C200" i="1" s="1"/>
  <c r="AL199" i="1"/>
  <c r="AK199" i="1"/>
  <c r="AI199" i="1"/>
  <c r="AG199" i="1"/>
  <c r="AE199" i="1"/>
  <c r="AB199" i="1"/>
  <c r="AA199" i="1" s="1"/>
  <c r="P199" i="1"/>
  <c r="I199" i="1"/>
  <c r="H199" i="1"/>
  <c r="AH199" i="1" s="1"/>
  <c r="G199" i="1"/>
  <c r="AF199" i="1" s="1"/>
  <c r="C199" i="1"/>
  <c r="B199" i="1"/>
  <c r="A199" i="1"/>
  <c r="AL198" i="1"/>
  <c r="AK198" i="1"/>
  <c r="AI198" i="1"/>
  <c r="AG198" i="1"/>
  <c r="AE198" i="1"/>
  <c r="AB198" i="1"/>
  <c r="Y198" i="1" s="1"/>
  <c r="P198" i="1"/>
  <c r="I198" i="1"/>
  <c r="H198" i="1"/>
  <c r="AH198" i="1" s="1"/>
  <c r="G198" i="1"/>
  <c r="AF198" i="1" s="1"/>
  <c r="C198" i="1"/>
  <c r="B198" i="1"/>
  <c r="A198" i="1" s="1"/>
  <c r="AL197" i="1"/>
  <c r="AK197" i="1"/>
  <c r="AI197" i="1"/>
  <c r="AG197" i="1"/>
  <c r="AE197" i="1"/>
  <c r="AB197" i="1"/>
  <c r="W197" i="1" s="1"/>
  <c r="P197" i="1"/>
  <c r="I197" i="1"/>
  <c r="H197" i="1"/>
  <c r="AH197" i="1" s="1"/>
  <c r="G197" i="1"/>
  <c r="AF197" i="1" s="1"/>
  <c r="C197" i="1"/>
  <c r="B197" i="1"/>
  <c r="A197" i="1" s="1"/>
  <c r="AL196" i="1"/>
  <c r="AK196" i="1"/>
  <c r="AI196" i="1"/>
  <c r="AG196" i="1"/>
  <c r="AE196" i="1"/>
  <c r="AB196" i="1"/>
  <c r="P196" i="1"/>
  <c r="I196" i="1"/>
  <c r="H196" i="1"/>
  <c r="AH196" i="1" s="1"/>
  <c r="G196" i="1"/>
  <c r="AF196" i="1" s="1"/>
  <c r="C196" i="1"/>
  <c r="B196" i="1"/>
  <c r="A196" i="1"/>
  <c r="AL195" i="1"/>
  <c r="AK195" i="1"/>
  <c r="AI195" i="1"/>
  <c r="AG195" i="1"/>
  <c r="AE195" i="1"/>
  <c r="AB195" i="1"/>
  <c r="AA195" i="1" s="1"/>
  <c r="P195" i="1"/>
  <c r="I195" i="1"/>
  <c r="H195" i="1"/>
  <c r="AH195" i="1" s="1"/>
  <c r="G195" i="1"/>
  <c r="AF195" i="1" s="1"/>
  <c r="C195" i="1"/>
  <c r="B195" i="1"/>
  <c r="A195" i="1"/>
  <c r="AL194" i="1"/>
  <c r="AK194" i="1"/>
  <c r="AI194" i="1"/>
  <c r="AG194" i="1"/>
  <c r="AE194" i="1"/>
  <c r="AB194" i="1"/>
  <c r="Y194" i="1" s="1"/>
  <c r="P194" i="1"/>
  <c r="I194" i="1"/>
  <c r="H194" i="1"/>
  <c r="AH194" i="1" s="1"/>
  <c r="G194" i="1"/>
  <c r="AF194" i="1" s="1"/>
  <c r="B194" i="1"/>
  <c r="C194" i="1" s="1"/>
  <c r="AL193" i="1"/>
  <c r="AK193" i="1"/>
  <c r="AI193" i="1"/>
  <c r="AG193" i="1"/>
  <c r="AE193" i="1"/>
  <c r="AB193" i="1"/>
  <c r="P193" i="1"/>
  <c r="I193" i="1"/>
  <c r="H193" i="1"/>
  <c r="AH193" i="1" s="1"/>
  <c r="G193" i="1"/>
  <c r="AF193" i="1" s="1"/>
  <c r="B193" i="1"/>
  <c r="C193" i="1" s="1"/>
  <c r="AL192" i="1"/>
  <c r="AK192" i="1"/>
  <c r="AI192" i="1"/>
  <c r="AG192" i="1"/>
  <c r="AE192" i="1"/>
  <c r="AB192" i="1"/>
  <c r="AA192" i="1" s="1"/>
  <c r="P192" i="1"/>
  <c r="I192" i="1"/>
  <c r="H192" i="1"/>
  <c r="AH192" i="1" s="1"/>
  <c r="G192" i="1"/>
  <c r="AF192" i="1" s="1"/>
  <c r="B192" i="1"/>
  <c r="C192" i="1" s="1"/>
  <c r="AL191" i="1"/>
  <c r="AK191" i="1"/>
  <c r="AI191" i="1"/>
  <c r="AG191" i="1"/>
  <c r="AE191" i="1"/>
  <c r="AB191" i="1"/>
  <c r="AA191" i="1" s="1"/>
  <c r="P191" i="1"/>
  <c r="I191" i="1"/>
  <c r="H191" i="1"/>
  <c r="AH191" i="1" s="1"/>
  <c r="G191" i="1"/>
  <c r="AF191" i="1" s="1"/>
  <c r="C191" i="1"/>
  <c r="B191" i="1"/>
  <c r="A191" i="1"/>
  <c r="AL190" i="1"/>
  <c r="AK190" i="1"/>
  <c r="AI190" i="1"/>
  <c r="AG190" i="1"/>
  <c r="AE190" i="1"/>
  <c r="AB190" i="1"/>
  <c r="Y190" i="1" s="1"/>
  <c r="P190" i="1"/>
  <c r="I190" i="1"/>
  <c r="H190" i="1"/>
  <c r="AH190" i="1" s="1"/>
  <c r="G190" i="1"/>
  <c r="AF190" i="1" s="1"/>
  <c r="C190" i="1"/>
  <c r="B190" i="1"/>
  <c r="A190" i="1" s="1"/>
  <c r="AL189" i="1"/>
  <c r="AK189" i="1"/>
  <c r="AI189" i="1"/>
  <c r="AG189" i="1"/>
  <c r="AE189" i="1"/>
  <c r="AB189" i="1"/>
  <c r="W189" i="1" s="1"/>
  <c r="P189" i="1"/>
  <c r="I189" i="1"/>
  <c r="H189" i="1"/>
  <c r="AH189" i="1" s="1"/>
  <c r="G189" i="1"/>
  <c r="AF189" i="1" s="1"/>
  <c r="C189" i="1"/>
  <c r="B189" i="1"/>
  <c r="A189" i="1" s="1"/>
  <c r="AL188" i="1"/>
  <c r="AK188" i="1"/>
  <c r="AI188" i="1"/>
  <c r="AG188" i="1"/>
  <c r="AE188" i="1"/>
  <c r="AB188" i="1"/>
  <c r="P188" i="1"/>
  <c r="I188" i="1"/>
  <c r="H188" i="1"/>
  <c r="AH188" i="1" s="1"/>
  <c r="G188" i="1"/>
  <c r="AF188" i="1" s="1"/>
  <c r="C188" i="1"/>
  <c r="B188" i="1"/>
  <c r="A188" i="1"/>
  <c r="AL187" i="1"/>
  <c r="AK187" i="1"/>
  <c r="AI187" i="1"/>
  <c r="AG187" i="1"/>
  <c r="AE187" i="1"/>
  <c r="AB187" i="1"/>
  <c r="AA187" i="1" s="1"/>
  <c r="P187" i="1"/>
  <c r="I187" i="1"/>
  <c r="H187" i="1"/>
  <c r="AH187" i="1" s="1"/>
  <c r="G187" i="1"/>
  <c r="AF187" i="1" s="1"/>
  <c r="C187" i="1"/>
  <c r="B187" i="1"/>
  <c r="A187" i="1"/>
  <c r="AL186" i="1"/>
  <c r="AK186" i="1"/>
  <c r="AI186" i="1"/>
  <c r="AG186" i="1"/>
  <c r="AE186" i="1"/>
  <c r="AB186" i="1"/>
  <c r="Y186" i="1" s="1"/>
  <c r="P186" i="1"/>
  <c r="I186" i="1"/>
  <c r="H186" i="1"/>
  <c r="AH186" i="1" s="1"/>
  <c r="G186" i="1"/>
  <c r="AF186" i="1" s="1"/>
  <c r="B186" i="1"/>
  <c r="C186" i="1" s="1"/>
  <c r="AL185" i="1"/>
  <c r="AK185" i="1"/>
  <c r="AI185" i="1"/>
  <c r="AG185" i="1"/>
  <c r="AE185" i="1"/>
  <c r="AB185" i="1"/>
  <c r="P185" i="1"/>
  <c r="I185" i="1"/>
  <c r="H185" i="1"/>
  <c r="AH185" i="1" s="1"/>
  <c r="G185" i="1"/>
  <c r="AF185" i="1" s="1"/>
  <c r="B185" i="1"/>
  <c r="C185" i="1" s="1"/>
  <c r="AL184" i="1"/>
  <c r="AK184" i="1"/>
  <c r="AI184" i="1"/>
  <c r="AG184" i="1"/>
  <c r="AE184" i="1"/>
  <c r="AB184" i="1"/>
  <c r="AA184" i="1" s="1"/>
  <c r="P184" i="1"/>
  <c r="I184" i="1"/>
  <c r="H184" i="1"/>
  <c r="AH184" i="1" s="1"/>
  <c r="G184" i="1"/>
  <c r="AF184" i="1" s="1"/>
  <c r="B184" i="1"/>
  <c r="C184" i="1" s="1"/>
  <c r="AL183" i="1"/>
  <c r="AK183" i="1"/>
  <c r="AI183" i="1"/>
  <c r="AG183" i="1"/>
  <c r="AE183" i="1"/>
  <c r="AB183" i="1"/>
  <c r="P183" i="1"/>
  <c r="I183" i="1"/>
  <c r="H183" i="1"/>
  <c r="AH183" i="1" s="1"/>
  <c r="G183" i="1"/>
  <c r="AF183" i="1" s="1"/>
  <c r="C183" i="1"/>
  <c r="B183" i="1"/>
  <c r="A183" i="1"/>
  <c r="AL182" i="1"/>
  <c r="AK182" i="1"/>
  <c r="AI182" i="1"/>
  <c r="AG182" i="1"/>
  <c r="AE182" i="1"/>
  <c r="AB182" i="1"/>
  <c r="P182" i="1"/>
  <c r="I182" i="1"/>
  <c r="H182" i="1"/>
  <c r="AH182" i="1" s="1"/>
  <c r="G182" i="1"/>
  <c r="AF182" i="1" s="1"/>
  <c r="C182" i="1"/>
  <c r="B182" i="1"/>
  <c r="A182" i="1" s="1"/>
  <c r="AL181" i="1"/>
  <c r="AK181" i="1"/>
  <c r="AI181" i="1"/>
  <c r="AG181" i="1"/>
  <c r="AE181" i="1"/>
  <c r="AB181" i="1"/>
  <c r="W181" i="1" s="1"/>
  <c r="P181" i="1"/>
  <c r="I181" i="1"/>
  <c r="H181" i="1"/>
  <c r="AH181" i="1" s="1"/>
  <c r="G181" i="1"/>
  <c r="AF181" i="1" s="1"/>
  <c r="C181" i="1"/>
  <c r="B181" i="1"/>
  <c r="A181" i="1" s="1"/>
  <c r="AL180" i="1"/>
  <c r="AK180" i="1"/>
  <c r="AI180" i="1"/>
  <c r="AG180" i="1"/>
  <c r="AE180" i="1"/>
  <c r="AB180" i="1"/>
  <c r="AA180" i="1" s="1"/>
  <c r="P180" i="1"/>
  <c r="I180" i="1"/>
  <c r="H180" i="1"/>
  <c r="AH180" i="1" s="1"/>
  <c r="G180" i="1"/>
  <c r="AF180" i="1" s="1"/>
  <c r="C180" i="1"/>
  <c r="B180" i="1"/>
  <c r="A180" i="1"/>
  <c r="AL179" i="1"/>
  <c r="AK179" i="1"/>
  <c r="AI179" i="1"/>
  <c r="AG179" i="1"/>
  <c r="AE179" i="1"/>
  <c r="AB179" i="1"/>
  <c r="AA179" i="1" s="1"/>
  <c r="P179" i="1"/>
  <c r="I179" i="1"/>
  <c r="H179" i="1"/>
  <c r="AH179" i="1" s="1"/>
  <c r="G179" i="1"/>
  <c r="AF179" i="1" s="1"/>
  <c r="C179" i="1"/>
  <c r="B179" i="1"/>
  <c r="A179" i="1"/>
  <c r="AL178" i="1"/>
  <c r="AK178" i="1"/>
  <c r="AI178" i="1"/>
  <c r="AG178" i="1"/>
  <c r="AE178" i="1"/>
  <c r="AB178" i="1"/>
  <c r="Y178" i="1" s="1"/>
  <c r="P178" i="1"/>
  <c r="I178" i="1"/>
  <c r="H178" i="1"/>
  <c r="AH178" i="1" s="1"/>
  <c r="G178" i="1"/>
  <c r="AF178" i="1" s="1"/>
  <c r="B178" i="1"/>
  <c r="C178" i="1" s="1"/>
  <c r="AL177" i="1"/>
  <c r="AK177" i="1"/>
  <c r="AI177" i="1"/>
  <c r="AG177" i="1"/>
  <c r="AE177" i="1"/>
  <c r="AB177" i="1"/>
  <c r="Z177" i="1" s="1"/>
  <c r="P177" i="1"/>
  <c r="I177" i="1"/>
  <c r="H177" i="1"/>
  <c r="AH177" i="1" s="1"/>
  <c r="G177" i="1"/>
  <c r="AF177" i="1" s="1"/>
  <c r="B177" i="1"/>
  <c r="C177" i="1" s="1"/>
  <c r="AL176" i="1"/>
  <c r="AK176" i="1"/>
  <c r="AI176" i="1"/>
  <c r="AG176" i="1"/>
  <c r="AE176" i="1"/>
  <c r="AB176" i="1"/>
  <c r="AA176" i="1" s="1"/>
  <c r="P176" i="1"/>
  <c r="I176" i="1"/>
  <c r="H176" i="1"/>
  <c r="AH176" i="1" s="1"/>
  <c r="G176" i="1"/>
  <c r="AF176" i="1" s="1"/>
  <c r="B176" i="1"/>
  <c r="C176" i="1" s="1"/>
  <c r="AL175" i="1"/>
  <c r="AK175" i="1"/>
  <c r="AI175" i="1"/>
  <c r="AG175" i="1"/>
  <c r="AE175" i="1"/>
  <c r="AB175" i="1"/>
  <c r="V175" i="1" s="1"/>
  <c r="P175" i="1"/>
  <c r="I175" i="1"/>
  <c r="H175" i="1"/>
  <c r="AH175" i="1" s="1"/>
  <c r="G175" i="1"/>
  <c r="AF175" i="1" s="1"/>
  <c r="C175" i="1"/>
  <c r="B175" i="1"/>
  <c r="A175" i="1"/>
  <c r="AL174" i="1"/>
  <c r="AK174" i="1"/>
  <c r="AI174" i="1"/>
  <c r="AG174" i="1"/>
  <c r="AE174" i="1"/>
  <c r="AB174" i="1"/>
  <c r="Y174" i="1" s="1"/>
  <c r="P174" i="1"/>
  <c r="I174" i="1"/>
  <c r="H174" i="1"/>
  <c r="AH174" i="1" s="1"/>
  <c r="G174" i="1"/>
  <c r="AF174" i="1" s="1"/>
  <c r="C174" i="1"/>
  <c r="B174" i="1"/>
  <c r="A174" i="1" s="1"/>
  <c r="AL173" i="1"/>
  <c r="AK173" i="1"/>
  <c r="AI173" i="1"/>
  <c r="AG173" i="1"/>
  <c r="AE173" i="1"/>
  <c r="AB173" i="1"/>
  <c r="W173" i="1" s="1"/>
  <c r="P173" i="1"/>
  <c r="I173" i="1"/>
  <c r="H173" i="1"/>
  <c r="AH173" i="1" s="1"/>
  <c r="G173" i="1"/>
  <c r="AF173" i="1" s="1"/>
  <c r="C173" i="1"/>
  <c r="B173" i="1"/>
  <c r="A173" i="1" s="1"/>
  <c r="AL172" i="1"/>
  <c r="AK172" i="1"/>
  <c r="AI172" i="1"/>
  <c r="AG172" i="1"/>
  <c r="AE172" i="1"/>
  <c r="AB172" i="1"/>
  <c r="P172" i="1"/>
  <c r="I172" i="1"/>
  <c r="H172" i="1"/>
  <c r="AH172" i="1" s="1"/>
  <c r="G172" i="1"/>
  <c r="AF172" i="1" s="1"/>
  <c r="C172" i="1"/>
  <c r="B172" i="1"/>
  <c r="A172" i="1"/>
  <c r="AL171" i="1"/>
  <c r="AK171" i="1"/>
  <c r="AI171" i="1"/>
  <c r="AG171" i="1"/>
  <c r="AE171" i="1"/>
  <c r="AB171" i="1"/>
  <c r="AA171" i="1" s="1"/>
  <c r="P171" i="1"/>
  <c r="I171" i="1"/>
  <c r="H171" i="1"/>
  <c r="AH171" i="1" s="1"/>
  <c r="G171" i="1"/>
  <c r="AF171" i="1" s="1"/>
  <c r="C171" i="1"/>
  <c r="B171" i="1"/>
  <c r="A171" i="1"/>
  <c r="AL170" i="1"/>
  <c r="AK170" i="1"/>
  <c r="AI170" i="1"/>
  <c r="AG170" i="1"/>
  <c r="AE170" i="1"/>
  <c r="AB170" i="1"/>
  <c r="Y170" i="1" s="1"/>
  <c r="P170" i="1"/>
  <c r="I170" i="1"/>
  <c r="H170" i="1"/>
  <c r="AH170" i="1" s="1"/>
  <c r="G170" i="1"/>
  <c r="AF170" i="1" s="1"/>
  <c r="B170" i="1"/>
  <c r="C170" i="1" s="1"/>
  <c r="AL169" i="1"/>
  <c r="AK169" i="1"/>
  <c r="AI169" i="1"/>
  <c r="AG169" i="1"/>
  <c r="AE169" i="1"/>
  <c r="AB169" i="1"/>
  <c r="W169" i="1" s="1"/>
  <c r="P169" i="1"/>
  <c r="I169" i="1"/>
  <c r="H169" i="1"/>
  <c r="AH169" i="1" s="1"/>
  <c r="G169" i="1"/>
  <c r="AF169" i="1" s="1"/>
  <c r="B169" i="1"/>
  <c r="C169" i="1" s="1"/>
  <c r="AL168" i="1"/>
  <c r="AK168" i="1"/>
  <c r="AI168" i="1"/>
  <c r="AG168" i="1"/>
  <c r="AE168" i="1"/>
  <c r="AB168" i="1"/>
  <c r="AA168" i="1" s="1"/>
  <c r="P168" i="1"/>
  <c r="I168" i="1"/>
  <c r="H168" i="1"/>
  <c r="AH168" i="1" s="1"/>
  <c r="G168" i="1"/>
  <c r="AF168" i="1" s="1"/>
  <c r="B168" i="1"/>
  <c r="C168" i="1" s="1"/>
  <c r="AL167" i="1"/>
  <c r="AK167" i="1"/>
  <c r="AI167" i="1"/>
  <c r="AG167" i="1"/>
  <c r="AE167" i="1"/>
  <c r="AB167" i="1"/>
  <c r="X167" i="1" s="1"/>
  <c r="P167" i="1"/>
  <c r="I167" i="1"/>
  <c r="H167" i="1"/>
  <c r="AH167" i="1" s="1"/>
  <c r="G167" i="1"/>
  <c r="AF167" i="1" s="1"/>
  <c r="C167" i="1"/>
  <c r="B167" i="1"/>
  <c r="A167" i="1"/>
  <c r="AL166" i="1"/>
  <c r="AK166" i="1"/>
  <c r="AI166" i="1"/>
  <c r="AG166" i="1"/>
  <c r="AE166" i="1"/>
  <c r="AB166" i="1"/>
  <c r="P166" i="1"/>
  <c r="I166" i="1"/>
  <c r="H166" i="1"/>
  <c r="AH166" i="1" s="1"/>
  <c r="G166" i="1"/>
  <c r="AF166" i="1" s="1"/>
  <c r="C166" i="1"/>
  <c r="B166" i="1"/>
  <c r="A166" i="1" s="1"/>
  <c r="AL165" i="1"/>
  <c r="AK165" i="1"/>
  <c r="AI165" i="1"/>
  <c r="AG165" i="1"/>
  <c r="AE165" i="1"/>
  <c r="AB165" i="1"/>
  <c r="W165" i="1" s="1"/>
  <c r="P165" i="1"/>
  <c r="I165" i="1"/>
  <c r="H165" i="1"/>
  <c r="AH165" i="1" s="1"/>
  <c r="G165" i="1"/>
  <c r="AF165" i="1" s="1"/>
  <c r="C165" i="1"/>
  <c r="B165" i="1"/>
  <c r="A165" i="1" s="1"/>
  <c r="AL164" i="1"/>
  <c r="AK164" i="1"/>
  <c r="AI164" i="1"/>
  <c r="AG164" i="1"/>
  <c r="AE164" i="1"/>
  <c r="AB164" i="1"/>
  <c r="AA164" i="1" s="1"/>
  <c r="V164" i="1"/>
  <c r="P164" i="1"/>
  <c r="I164" i="1"/>
  <c r="H164" i="1"/>
  <c r="AH164" i="1" s="1"/>
  <c r="G164" i="1"/>
  <c r="AF164" i="1" s="1"/>
  <c r="C164" i="1"/>
  <c r="B164" i="1"/>
  <c r="A164" i="1"/>
  <c r="AL163" i="1"/>
  <c r="AK163" i="1"/>
  <c r="AI163" i="1"/>
  <c r="AG163" i="1"/>
  <c r="AE163" i="1"/>
  <c r="AB163" i="1"/>
  <c r="AA163" i="1" s="1"/>
  <c r="P163" i="1"/>
  <c r="I163" i="1"/>
  <c r="H163" i="1"/>
  <c r="AH163" i="1" s="1"/>
  <c r="G163" i="1"/>
  <c r="AF163" i="1" s="1"/>
  <c r="C163" i="1"/>
  <c r="B163" i="1"/>
  <c r="A163" i="1"/>
  <c r="AL162" i="1"/>
  <c r="AK162" i="1"/>
  <c r="AI162" i="1"/>
  <c r="AG162" i="1"/>
  <c r="AE162" i="1"/>
  <c r="AB162" i="1"/>
  <c r="Y162" i="1" s="1"/>
  <c r="P162" i="1"/>
  <c r="I162" i="1"/>
  <c r="H162" i="1"/>
  <c r="AH162" i="1" s="1"/>
  <c r="G162" i="1"/>
  <c r="AF162" i="1" s="1"/>
  <c r="B162" i="1"/>
  <c r="C162" i="1" s="1"/>
  <c r="AL161" i="1"/>
  <c r="AK161" i="1"/>
  <c r="AI161" i="1"/>
  <c r="AG161" i="1"/>
  <c r="AE161" i="1"/>
  <c r="AB161" i="1"/>
  <c r="P161" i="1"/>
  <c r="I161" i="1"/>
  <c r="H161" i="1"/>
  <c r="AH161" i="1" s="1"/>
  <c r="G161" i="1"/>
  <c r="AF161" i="1" s="1"/>
  <c r="B161" i="1"/>
  <c r="C161" i="1" s="1"/>
  <c r="AL160" i="1"/>
  <c r="AK160" i="1"/>
  <c r="AI160" i="1"/>
  <c r="AG160" i="1"/>
  <c r="AE160" i="1"/>
  <c r="AB160" i="1"/>
  <c r="P160" i="1"/>
  <c r="I160" i="1"/>
  <c r="H160" i="1"/>
  <c r="AH160" i="1" s="1"/>
  <c r="G160" i="1"/>
  <c r="AF160" i="1" s="1"/>
  <c r="B160" i="1"/>
  <c r="C160" i="1" s="1"/>
  <c r="AL159" i="1"/>
  <c r="AK159" i="1"/>
  <c r="AI159" i="1"/>
  <c r="AG159" i="1"/>
  <c r="AE159" i="1"/>
  <c r="AB159" i="1"/>
  <c r="V159" i="1" s="1"/>
  <c r="P159" i="1"/>
  <c r="I159" i="1"/>
  <c r="H159" i="1"/>
  <c r="AH159" i="1" s="1"/>
  <c r="G159" i="1"/>
  <c r="AF159" i="1" s="1"/>
  <c r="C159" i="1"/>
  <c r="B159" i="1"/>
  <c r="A159" i="1"/>
  <c r="AL158" i="1"/>
  <c r="AK158" i="1"/>
  <c r="AI158" i="1"/>
  <c r="AG158" i="1"/>
  <c r="AE158" i="1"/>
  <c r="AB158" i="1"/>
  <c r="Y158" i="1" s="1"/>
  <c r="P158" i="1"/>
  <c r="I158" i="1"/>
  <c r="H158" i="1"/>
  <c r="AH158" i="1" s="1"/>
  <c r="G158" i="1"/>
  <c r="AF158" i="1" s="1"/>
  <c r="C158" i="1"/>
  <c r="B158" i="1"/>
  <c r="A158" i="1" s="1"/>
  <c r="AL157" i="1"/>
  <c r="AK157" i="1"/>
  <c r="AI157" i="1"/>
  <c r="AG157" i="1"/>
  <c r="AE157" i="1"/>
  <c r="AB157" i="1"/>
  <c r="P157" i="1"/>
  <c r="I157" i="1"/>
  <c r="H157" i="1"/>
  <c r="AH157" i="1" s="1"/>
  <c r="G157" i="1"/>
  <c r="AF157" i="1" s="1"/>
  <c r="C157" i="1"/>
  <c r="B157" i="1"/>
  <c r="A157" i="1" s="1"/>
  <c r="AL156" i="1"/>
  <c r="AK156" i="1"/>
  <c r="AI156" i="1"/>
  <c r="AG156" i="1"/>
  <c r="AE156" i="1"/>
  <c r="AB156" i="1"/>
  <c r="P156" i="1"/>
  <c r="I156" i="1"/>
  <c r="H156" i="1"/>
  <c r="AH156" i="1" s="1"/>
  <c r="G156" i="1"/>
  <c r="AF156" i="1" s="1"/>
  <c r="C156" i="1"/>
  <c r="B156" i="1"/>
  <c r="A156" i="1"/>
  <c r="AL155" i="1"/>
  <c r="AK155" i="1"/>
  <c r="AI155" i="1"/>
  <c r="AG155" i="1"/>
  <c r="AE155" i="1"/>
  <c r="AB155" i="1"/>
  <c r="AA155" i="1" s="1"/>
  <c r="P155" i="1"/>
  <c r="I155" i="1"/>
  <c r="H155" i="1"/>
  <c r="AH155" i="1" s="1"/>
  <c r="G155" i="1"/>
  <c r="AF155" i="1" s="1"/>
  <c r="C155" i="1"/>
  <c r="B155" i="1"/>
  <c r="A155" i="1"/>
  <c r="AL154" i="1"/>
  <c r="AK154" i="1"/>
  <c r="AI154" i="1"/>
  <c r="AG154" i="1"/>
  <c r="AE154" i="1"/>
  <c r="AB154" i="1"/>
  <c r="Y154" i="1" s="1"/>
  <c r="P154" i="1"/>
  <c r="I154" i="1"/>
  <c r="H154" i="1"/>
  <c r="AH154" i="1" s="1"/>
  <c r="G154" i="1"/>
  <c r="AF154" i="1" s="1"/>
  <c r="B154" i="1"/>
  <c r="C154" i="1" s="1"/>
  <c r="AL153" i="1"/>
  <c r="AK153" i="1"/>
  <c r="AI153" i="1"/>
  <c r="AG153" i="1"/>
  <c r="AE153" i="1"/>
  <c r="AB153" i="1"/>
  <c r="P153" i="1"/>
  <c r="I153" i="1"/>
  <c r="H153" i="1"/>
  <c r="AH153" i="1" s="1"/>
  <c r="G153" i="1"/>
  <c r="AF153" i="1" s="1"/>
  <c r="B153" i="1"/>
  <c r="C153" i="1" s="1"/>
  <c r="AL152" i="1"/>
  <c r="AK152" i="1"/>
  <c r="AI152" i="1"/>
  <c r="AG152" i="1"/>
  <c r="AE152" i="1"/>
  <c r="AB152" i="1"/>
  <c r="AA152" i="1" s="1"/>
  <c r="P152" i="1"/>
  <c r="I152" i="1"/>
  <c r="H152" i="1"/>
  <c r="AH152" i="1" s="1"/>
  <c r="G152" i="1"/>
  <c r="AF152" i="1" s="1"/>
  <c r="B152" i="1"/>
  <c r="C152" i="1" s="1"/>
  <c r="AL151" i="1"/>
  <c r="AK151" i="1"/>
  <c r="AI151" i="1"/>
  <c r="AG151" i="1"/>
  <c r="AE151" i="1"/>
  <c r="AB151" i="1"/>
  <c r="AA151" i="1" s="1"/>
  <c r="P151" i="1"/>
  <c r="I151" i="1"/>
  <c r="H151" i="1"/>
  <c r="AH151" i="1" s="1"/>
  <c r="G151" i="1"/>
  <c r="AF151" i="1" s="1"/>
  <c r="C151" i="1"/>
  <c r="B151" i="1"/>
  <c r="A151" i="1"/>
  <c r="AL150" i="1"/>
  <c r="AK150" i="1"/>
  <c r="AI150" i="1"/>
  <c r="AG150" i="1"/>
  <c r="AE150" i="1"/>
  <c r="AB150" i="1"/>
  <c r="Y150" i="1" s="1"/>
  <c r="P150" i="1"/>
  <c r="I150" i="1"/>
  <c r="H150" i="1"/>
  <c r="AH150" i="1" s="1"/>
  <c r="G150" i="1"/>
  <c r="AF150" i="1" s="1"/>
  <c r="C150" i="1"/>
  <c r="B150" i="1"/>
  <c r="A150" i="1" s="1"/>
  <c r="AL149" i="1"/>
  <c r="AK149" i="1"/>
  <c r="AI149" i="1"/>
  <c r="AG149" i="1"/>
  <c r="AE149" i="1"/>
  <c r="AB149" i="1"/>
  <c r="P149" i="1"/>
  <c r="I149" i="1"/>
  <c r="H149" i="1"/>
  <c r="AH149" i="1" s="1"/>
  <c r="G149" i="1"/>
  <c r="AF149" i="1" s="1"/>
  <c r="C149" i="1"/>
  <c r="B149" i="1"/>
  <c r="A149" i="1" s="1"/>
  <c r="AL148" i="1"/>
  <c r="AK148" i="1"/>
  <c r="AI148" i="1"/>
  <c r="AG148" i="1"/>
  <c r="AE148" i="1"/>
  <c r="AB148" i="1"/>
  <c r="P148" i="1"/>
  <c r="I148" i="1"/>
  <c r="H148" i="1"/>
  <c r="AH148" i="1" s="1"/>
  <c r="G148" i="1"/>
  <c r="AF148" i="1" s="1"/>
  <c r="C148" i="1"/>
  <c r="B148" i="1"/>
  <c r="A148" i="1"/>
  <c r="AL147" i="1"/>
  <c r="AK147" i="1"/>
  <c r="AI147" i="1"/>
  <c r="AG147" i="1"/>
  <c r="AE147" i="1"/>
  <c r="AB147" i="1"/>
  <c r="AA147" i="1" s="1"/>
  <c r="P147" i="1"/>
  <c r="I147" i="1"/>
  <c r="H147" i="1"/>
  <c r="AH147" i="1" s="1"/>
  <c r="G147" i="1"/>
  <c r="AF147" i="1" s="1"/>
  <c r="C147" i="1"/>
  <c r="B147" i="1"/>
  <c r="A147" i="1"/>
  <c r="AL146" i="1"/>
  <c r="AK146" i="1"/>
  <c r="AI146" i="1"/>
  <c r="AG146" i="1"/>
  <c r="AE146" i="1"/>
  <c r="AB146" i="1"/>
  <c r="Y146" i="1" s="1"/>
  <c r="P146" i="1"/>
  <c r="I146" i="1"/>
  <c r="H146" i="1"/>
  <c r="AH146" i="1" s="1"/>
  <c r="G146" i="1"/>
  <c r="AF146" i="1" s="1"/>
  <c r="B146" i="1"/>
  <c r="C146" i="1" s="1"/>
  <c r="AL145" i="1"/>
  <c r="AK145" i="1"/>
  <c r="AI145" i="1"/>
  <c r="AG145" i="1"/>
  <c r="AE145" i="1"/>
  <c r="AB145" i="1"/>
  <c r="W145" i="1" s="1"/>
  <c r="P145" i="1"/>
  <c r="I145" i="1"/>
  <c r="H145" i="1"/>
  <c r="AH145" i="1" s="1"/>
  <c r="G145" i="1"/>
  <c r="AF145" i="1" s="1"/>
  <c r="B145" i="1"/>
  <c r="C145" i="1" s="1"/>
  <c r="AL144" i="1"/>
  <c r="AK144" i="1"/>
  <c r="AI144" i="1"/>
  <c r="AG144" i="1"/>
  <c r="AE144" i="1"/>
  <c r="AB144" i="1"/>
  <c r="P144" i="1"/>
  <c r="I144" i="1"/>
  <c r="H144" i="1"/>
  <c r="AH144" i="1" s="1"/>
  <c r="G144" i="1"/>
  <c r="AF144" i="1" s="1"/>
  <c r="B144" i="1"/>
  <c r="C144" i="1" s="1"/>
  <c r="AL143" i="1"/>
  <c r="AK143" i="1"/>
  <c r="AI143" i="1"/>
  <c r="AG143" i="1"/>
  <c r="AE143" i="1"/>
  <c r="AB143" i="1"/>
  <c r="AA143" i="1" s="1"/>
  <c r="P143" i="1"/>
  <c r="I143" i="1"/>
  <c r="H143" i="1"/>
  <c r="AH143" i="1" s="1"/>
  <c r="G143" i="1"/>
  <c r="AF143" i="1" s="1"/>
  <c r="C143" i="1"/>
  <c r="B143" i="1"/>
  <c r="A143" i="1"/>
  <c r="AL142" i="1"/>
  <c r="AK142" i="1"/>
  <c r="AI142" i="1"/>
  <c r="AG142" i="1"/>
  <c r="AE142" i="1"/>
  <c r="AB142" i="1"/>
  <c r="Y142" i="1" s="1"/>
  <c r="P142" i="1"/>
  <c r="I142" i="1"/>
  <c r="H142" i="1"/>
  <c r="AH142" i="1" s="1"/>
  <c r="G142" i="1"/>
  <c r="AF142" i="1" s="1"/>
  <c r="C142" i="1"/>
  <c r="B142" i="1"/>
  <c r="A142" i="1" s="1"/>
  <c r="AL141" i="1"/>
  <c r="AK141" i="1"/>
  <c r="AI141" i="1"/>
  <c r="AG141" i="1"/>
  <c r="AE141" i="1"/>
  <c r="AB141" i="1"/>
  <c r="W141" i="1" s="1"/>
  <c r="P141" i="1"/>
  <c r="I141" i="1"/>
  <c r="H141" i="1"/>
  <c r="AH141" i="1" s="1"/>
  <c r="G141" i="1"/>
  <c r="AF141" i="1" s="1"/>
  <c r="C141" i="1"/>
  <c r="B141" i="1"/>
  <c r="A141" i="1" s="1"/>
  <c r="AL140" i="1"/>
  <c r="AK140" i="1"/>
  <c r="AI140" i="1"/>
  <c r="AG140" i="1"/>
  <c r="AE140" i="1"/>
  <c r="AB140" i="1"/>
  <c r="AA140" i="1" s="1"/>
  <c r="P140" i="1"/>
  <c r="I140" i="1"/>
  <c r="H140" i="1"/>
  <c r="AH140" i="1" s="1"/>
  <c r="G140" i="1"/>
  <c r="AF140" i="1" s="1"/>
  <c r="C140" i="1"/>
  <c r="B140" i="1"/>
  <c r="A140" i="1"/>
  <c r="AL139" i="1"/>
  <c r="AK139" i="1"/>
  <c r="AI139" i="1"/>
  <c r="AG139" i="1"/>
  <c r="AE139" i="1"/>
  <c r="AB139" i="1"/>
  <c r="AA139" i="1" s="1"/>
  <c r="P139" i="1"/>
  <c r="I139" i="1"/>
  <c r="H139" i="1"/>
  <c r="AH139" i="1" s="1"/>
  <c r="G139" i="1"/>
  <c r="AF139" i="1" s="1"/>
  <c r="C139" i="1"/>
  <c r="B139" i="1"/>
  <c r="A139" i="1"/>
  <c r="AL138" i="1"/>
  <c r="AK138" i="1"/>
  <c r="AI138" i="1"/>
  <c r="AG138" i="1"/>
  <c r="AE138" i="1"/>
  <c r="AB138" i="1"/>
  <c r="Y138" i="1" s="1"/>
  <c r="P138" i="1"/>
  <c r="I138" i="1"/>
  <c r="H138" i="1"/>
  <c r="AH138" i="1" s="1"/>
  <c r="G138" i="1"/>
  <c r="AF138" i="1" s="1"/>
  <c r="B138" i="1"/>
  <c r="C138" i="1" s="1"/>
  <c r="AL137" i="1"/>
  <c r="AK137" i="1"/>
  <c r="AI137" i="1"/>
  <c r="AG137" i="1"/>
  <c r="AE137" i="1"/>
  <c r="AB137" i="1"/>
  <c r="P137" i="1"/>
  <c r="I137" i="1"/>
  <c r="H137" i="1"/>
  <c r="AH137" i="1" s="1"/>
  <c r="G137" i="1"/>
  <c r="AF137" i="1" s="1"/>
  <c r="B137" i="1"/>
  <c r="C137" i="1" s="1"/>
  <c r="AL136" i="1"/>
  <c r="AK136" i="1"/>
  <c r="AI136" i="1"/>
  <c r="AG136" i="1"/>
  <c r="AE136" i="1"/>
  <c r="AB136" i="1"/>
  <c r="AA136" i="1" s="1"/>
  <c r="P136" i="1"/>
  <c r="I136" i="1"/>
  <c r="H136" i="1"/>
  <c r="AH136" i="1" s="1"/>
  <c r="G136" i="1"/>
  <c r="AF136" i="1" s="1"/>
  <c r="B136" i="1"/>
  <c r="C136" i="1" s="1"/>
  <c r="AL135" i="1"/>
  <c r="AK135" i="1"/>
  <c r="AI135" i="1"/>
  <c r="AG135" i="1"/>
  <c r="AE135" i="1"/>
  <c r="AB135" i="1"/>
  <c r="AA135" i="1" s="1"/>
  <c r="P135" i="1"/>
  <c r="I135" i="1"/>
  <c r="H135" i="1"/>
  <c r="AH135" i="1" s="1"/>
  <c r="G135" i="1"/>
  <c r="AF135" i="1" s="1"/>
  <c r="C135" i="1"/>
  <c r="B135" i="1"/>
  <c r="A135" i="1"/>
  <c r="AL134" i="1"/>
  <c r="AK134" i="1"/>
  <c r="AI134" i="1"/>
  <c r="AG134" i="1"/>
  <c r="AE134" i="1"/>
  <c r="AB134" i="1"/>
  <c r="Y134" i="1" s="1"/>
  <c r="P134" i="1"/>
  <c r="I134" i="1"/>
  <c r="H134" i="1"/>
  <c r="AH134" i="1" s="1"/>
  <c r="G134" i="1"/>
  <c r="AF134" i="1" s="1"/>
  <c r="C134" i="1"/>
  <c r="B134" i="1"/>
  <c r="A134" i="1" s="1"/>
  <c r="AL133" i="1"/>
  <c r="AK133" i="1"/>
  <c r="AI133" i="1"/>
  <c r="AG133" i="1"/>
  <c r="AE133" i="1"/>
  <c r="AB133" i="1"/>
  <c r="W133" i="1" s="1"/>
  <c r="P133" i="1"/>
  <c r="I133" i="1"/>
  <c r="H133" i="1"/>
  <c r="AH133" i="1" s="1"/>
  <c r="G133" i="1"/>
  <c r="AF133" i="1" s="1"/>
  <c r="C133" i="1"/>
  <c r="B133" i="1"/>
  <c r="A133" i="1" s="1"/>
  <c r="AL132" i="1"/>
  <c r="AK132" i="1"/>
  <c r="AI132" i="1"/>
  <c r="AG132" i="1"/>
  <c r="AE132" i="1"/>
  <c r="AB132" i="1"/>
  <c r="AA132" i="1" s="1"/>
  <c r="P132" i="1"/>
  <c r="I132" i="1"/>
  <c r="H132" i="1"/>
  <c r="AH132" i="1" s="1"/>
  <c r="G132" i="1"/>
  <c r="AF132" i="1" s="1"/>
  <c r="C132" i="1"/>
  <c r="B132" i="1"/>
  <c r="A132" i="1"/>
  <c r="AL131" i="1"/>
  <c r="AK131" i="1"/>
  <c r="AI131" i="1"/>
  <c r="AG131" i="1"/>
  <c r="AE131" i="1"/>
  <c r="AB131" i="1"/>
  <c r="AA131" i="1" s="1"/>
  <c r="P131" i="1"/>
  <c r="I131" i="1"/>
  <c r="H131" i="1"/>
  <c r="AH131" i="1" s="1"/>
  <c r="G131" i="1"/>
  <c r="AF131" i="1" s="1"/>
  <c r="C131" i="1"/>
  <c r="B131" i="1"/>
  <c r="A131" i="1"/>
  <c r="AL130" i="1"/>
  <c r="AK130" i="1"/>
  <c r="AI130" i="1"/>
  <c r="AG130" i="1"/>
  <c r="AE130" i="1"/>
  <c r="AB130" i="1"/>
  <c r="Y130" i="1" s="1"/>
  <c r="P130" i="1"/>
  <c r="I130" i="1"/>
  <c r="H130" i="1"/>
  <c r="AH130" i="1" s="1"/>
  <c r="G130" i="1"/>
  <c r="AF130" i="1" s="1"/>
  <c r="B130" i="1"/>
  <c r="C130" i="1" s="1"/>
  <c r="AL129" i="1"/>
  <c r="AK129" i="1"/>
  <c r="AI129" i="1"/>
  <c r="AG129" i="1"/>
  <c r="AE129" i="1"/>
  <c r="AB129" i="1"/>
  <c r="W129" i="1" s="1"/>
  <c r="P129" i="1"/>
  <c r="I129" i="1"/>
  <c r="H129" i="1"/>
  <c r="AH129" i="1" s="1"/>
  <c r="G129" i="1"/>
  <c r="AF129" i="1" s="1"/>
  <c r="B129" i="1"/>
  <c r="C129" i="1" s="1"/>
  <c r="AL128" i="1"/>
  <c r="AK128" i="1"/>
  <c r="AI128" i="1"/>
  <c r="AG128" i="1"/>
  <c r="AE128" i="1"/>
  <c r="AB128" i="1"/>
  <c r="AA128" i="1" s="1"/>
  <c r="P128" i="1"/>
  <c r="I128" i="1"/>
  <c r="H128" i="1"/>
  <c r="AH128" i="1" s="1"/>
  <c r="G128" i="1"/>
  <c r="AF128" i="1" s="1"/>
  <c r="B128" i="1"/>
  <c r="C128" i="1" s="1"/>
  <c r="AL127" i="1"/>
  <c r="AK127" i="1"/>
  <c r="AI127" i="1"/>
  <c r="AG127" i="1"/>
  <c r="AE127" i="1"/>
  <c r="AB127" i="1"/>
  <c r="AA127" i="1" s="1"/>
  <c r="P127" i="1"/>
  <c r="I127" i="1"/>
  <c r="H127" i="1"/>
  <c r="AH127" i="1" s="1"/>
  <c r="G127" i="1"/>
  <c r="AF127" i="1" s="1"/>
  <c r="C127" i="1"/>
  <c r="B127" i="1"/>
  <c r="A127" i="1"/>
  <c r="AL126" i="1"/>
  <c r="AK126" i="1"/>
  <c r="AI126" i="1"/>
  <c r="AG126" i="1"/>
  <c r="AE126" i="1"/>
  <c r="AB126" i="1"/>
  <c r="Y126" i="1" s="1"/>
  <c r="P126" i="1"/>
  <c r="I126" i="1"/>
  <c r="H126" i="1"/>
  <c r="AH126" i="1" s="1"/>
  <c r="G126" i="1"/>
  <c r="AF126" i="1" s="1"/>
  <c r="C126" i="1"/>
  <c r="B126" i="1"/>
  <c r="A126" i="1" s="1"/>
  <c r="AL125" i="1"/>
  <c r="AK125" i="1"/>
  <c r="AI125" i="1"/>
  <c r="AG125" i="1"/>
  <c r="AE125" i="1"/>
  <c r="AB125" i="1"/>
  <c r="W125" i="1" s="1"/>
  <c r="P125" i="1"/>
  <c r="I125" i="1"/>
  <c r="H125" i="1"/>
  <c r="AH125" i="1" s="1"/>
  <c r="G125" i="1"/>
  <c r="AF125" i="1" s="1"/>
  <c r="C125" i="1"/>
  <c r="B125" i="1"/>
  <c r="A125" i="1" s="1"/>
  <c r="AL124" i="1"/>
  <c r="AK124" i="1"/>
  <c r="AI124" i="1"/>
  <c r="AG124" i="1"/>
  <c r="AE124" i="1"/>
  <c r="AB124" i="1"/>
  <c r="AA124" i="1" s="1"/>
  <c r="P124" i="1"/>
  <c r="I124" i="1"/>
  <c r="H124" i="1"/>
  <c r="AH124" i="1" s="1"/>
  <c r="G124" i="1"/>
  <c r="AF124" i="1" s="1"/>
  <c r="C124" i="1"/>
  <c r="B124" i="1"/>
  <c r="A124" i="1"/>
  <c r="AL123" i="1"/>
  <c r="AK123" i="1"/>
  <c r="AI123" i="1"/>
  <c r="AG123" i="1"/>
  <c r="AE123" i="1"/>
  <c r="AB123" i="1"/>
  <c r="AA123" i="1" s="1"/>
  <c r="P123" i="1"/>
  <c r="I123" i="1"/>
  <c r="H123" i="1"/>
  <c r="AH123" i="1" s="1"/>
  <c r="G123" i="1"/>
  <c r="AF123" i="1" s="1"/>
  <c r="C123" i="1"/>
  <c r="B123" i="1"/>
  <c r="A123" i="1"/>
  <c r="AL122" i="1"/>
  <c r="AK122" i="1"/>
  <c r="AI122" i="1"/>
  <c r="AG122" i="1"/>
  <c r="AE122" i="1"/>
  <c r="AB122" i="1"/>
  <c r="Y122" i="1" s="1"/>
  <c r="P122" i="1"/>
  <c r="I122" i="1"/>
  <c r="H122" i="1"/>
  <c r="AH122" i="1" s="1"/>
  <c r="G122" i="1"/>
  <c r="AF122" i="1" s="1"/>
  <c r="B122" i="1"/>
  <c r="C122" i="1" s="1"/>
  <c r="AL121" i="1"/>
  <c r="AK121" i="1"/>
  <c r="AI121" i="1"/>
  <c r="AG121" i="1"/>
  <c r="AE121" i="1"/>
  <c r="AB121" i="1"/>
  <c r="W121" i="1" s="1"/>
  <c r="P121" i="1"/>
  <c r="I121" i="1"/>
  <c r="H121" i="1"/>
  <c r="AH121" i="1" s="1"/>
  <c r="G121" i="1"/>
  <c r="AF121" i="1" s="1"/>
  <c r="B121" i="1"/>
  <c r="C121" i="1" s="1"/>
  <c r="AL120" i="1"/>
  <c r="AK120" i="1"/>
  <c r="AI120" i="1"/>
  <c r="AG120" i="1"/>
  <c r="AE120" i="1"/>
  <c r="AB120" i="1"/>
  <c r="P120" i="1"/>
  <c r="I120" i="1"/>
  <c r="H120" i="1"/>
  <c r="AH120" i="1" s="1"/>
  <c r="G120" i="1"/>
  <c r="AF120" i="1" s="1"/>
  <c r="B120" i="1"/>
  <c r="C120" i="1" s="1"/>
  <c r="AL119" i="1"/>
  <c r="AK119" i="1"/>
  <c r="AI119" i="1"/>
  <c r="AG119" i="1"/>
  <c r="AE119" i="1"/>
  <c r="AB119" i="1"/>
  <c r="AA119" i="1" s="1"/>
  <c r="P119" i="1"/>
  <c r="I119" i="1"/>
  <c r="H119" i="1"/>
  <c r="AH119" i="1" s="1"/>
  <c r="G119" i="1"/>
  <c r="AF119" i="1" s="1"/>
  <c r="C119" i="1"/>
  <c r="B119" i="1"/>
  <c r="A119" i="1"/>
  <c r="AL118" i="1"/>
  <c r="AK118" i="1"/>
  <c r="AI118" i="1"/>
  <c r="AG118" i="1"/>
  <c r="AE118" i="1"/>
  <c r="AB118" i="1"/>
  <c r="Y118" i="1" s="1"/>
  <c r="P118" i="1"/>
  <c r="I118" i="1"/>
  <c r="H118" i="1"/>
  <c r="AH118" i="1" s="1"/>
  <c r="G118" i="1"/>
  <c r="AF118" i="1" s="1"/>
  <c r="C118" i="1"/>
  <c r="B118" i="1"/>
  <c r="A118" i="1" s="1"/>
  <c r="AL117" i="1"/>
  <c r="AK117" i="1"/>
  <c r="AI117" i="1"/>
  <c r="AG117" i="1"/>
  <c r="AE117" i="1"/>
  <c r="AB117" i="1"/>
  <c r="W117" i="1" s="1"/>
  <c r="P117" i="1"/>
  <c r="I117" i="1"/>
  <c r="H117" i="1"/>
  <c r="AH117" i="1" s="1"/>
  <c r="G117" i="1"/>
  <c r="AF117" i="1" s="1"/>
  <c r="C117" i="1"/>
  <c r="B117" i="1"/>
  <c r="A117" i="1" s="1"/>
  <c r="AL116" i="1"/>
  <c r="AK116" i="1"/>
  <c r="AI116" i="1"/>
  <c r="AG116" i="1"/>
  <c r="AE116" i="1"/>
  <c r="AB116" i="1"/>
  <c r="AA116" i="1" s="1"/>
  <c r="P116" i="1"/>
  <c r="I116" i="1"/>
  <c r="H116" i="1"/>
  <c r="AH116" i="1" s="1"/>
  <c r="G116" i="1"/>
  <c r="AF116" i="1" s="1"/>
  <c r="C116" i="1"/>
  <c r="B116" i="1"/>
  <c r="A116" i="1"/>
  <c r="AL115" i="1"/>
  <c r="AK115" i="1"/>
  <c r="AI115" i="1"/>
  <c r="AG115" i="1"/>
  <c r="AE115" i="1"/>
  <c r="AB115" i="1"/>
  <c r="AA115" i="1" s="1"/>
  <c r="P115" i="1"/>
  <c r="I115" i="1"/>
  <c r="H115" i="1"/>
  <c r="AH115" i="1" s="1"/>
  <c r="G115" i="1"/>
  <c r="AF115" i="1" s="1"/>
  <c r="C115" i="1"/>
  <c r="B115" i="1"/>
  <c r="A115" i="1"/>
  <c r="AL114" i="1"/>
  <c r="AK114" i="1"/>
  <c r="AI114" i="1"/>
  <c r="AG114" i="1"/>
  <c r="AE114" i="1"/>
  <c r="AB114" i="1"/>
  <c r="Y114" i="1" s="1"/>
  <c r="P114" i="1"/>
  <c r="I114" i="1"/>
  <c r="H114" i="1"/>
  <c r="AH114" i="1" s="1"/>
  <c r="G114" i="1"/>
  <c r="AF114" i="1" s="1"/>
  <c r="B114" i="1"/>
  <c r="C114" i="1" s="1"/>
  <c r="AL113" i="1"/>
  <c r="AK113" i="1"/>
  <c r="AI113" i="1"/>
  <c r="AG113" i="1"/>
  <c r="AE113" i="1"/>
  <c r="AB113" i="1"/>
  <c r="W113" i="1" s="1"/>
  <c r="P113" i="1"/>
  <c r="I113" i="1"/>
  <c r="H113" i="1"/>
  <c r="AH113" i="1" s="1"/>
  <c r="G113" i="1"/>
  <c r="AF113" i="1" s="1"/>
  <c r="B113" i="1"/>
  <c r="C113" i="1" s="1"/>
  <c r="AL112" i="1"/>
  <c r="AK112" i="1"/>
  <c r="AI112" i="1"/>
  <c r="AG112" i="1"/>
  <c r="AE112" i="1"/>
  <c r="AB112" i="1"/>
  <c r="P112" i="1"/>
  <c r="I112" i="1"/>
  <c r="H112" i="1"/>
  <c r="AH112" i="1" s="1"/>
  <c r="G112" i="1"/>
  <c r="AF112" i="1" s="1"/>
  <c r="B112" i="1"/>
  <c r="C112" i="1" s="1"/>
  <c r="AL111" i="1"/>
  <c r="AK111" i="1"/>
  <c r="AI111" i="1"/>
  <c r="AG111" i="1"/>
  <c r="AE111" i="1"/>
  <c r="AB111" i="1"/>
  <c r="AA111" i="1" s="1"/>
  <c r="P111" i="1"/>
  <c r="I111" i="1"/>
  <c r="H111" i="1"/>
  <c r="AH111" i="1" s="1"/>
  <c r="G111" i="1"/>
  <c r="AF111" i="1" s="1"/>
  <c r="C111" i="1"/>
  <c r="B111" i="1"/>
  <c r="A111" i="1"/>
  <c r="AL110" i="1"/>
  <c r="AK110" i="1"/>
  <c r="AI110" i="1"/>
  <c r="AG110" i="1"/>
  <c r="AE110" i="1"/>
  <c r="AB110" i="1"/>
  <c r="Y110" i="1" s="1"/>
  <c r="P110" i="1"/>
  <c r="I110" i="1"/>
  <c r="H110" i="1"/>
  <c r="AH110" i="1" s="1"/>
  <c r="G110" i="1"/>
  <c r="AF110" i="1" s="1"/>
  <c r="C110" i="1"/>
  <c r="B110" i="1"/>
  <c r="A110" i="1" s="1"/>
  <c r="AL109" i="1"/>
  <c r="AK109" i="1"/>
  <c r="AI109" i="1"/>
  <c r="AG109" i="1"/>
  <c r="AE109" i="1"/>
  <c r="AB109" i="1"/>
  <c r="W109" i="1" s="1"/>
  <c r="P109" i="1"/>
  <c r="I109" i="1"/>
  <c r="H109" i="1"/>
  <c r="AH109" i="1" s="1"/>
  <c r="G109" i="1"/>
  <c r="AF109" i="1" s="1"/>
  <c r="C109" i="1"/>
  <c r="B109" i="1"/>
  <c r="A109" i="1" s="1"/>
  <c r="AL108" i="1"/>
  <c r="AK108" i="1"/>
  <c r="AI108" i="1"/>
  <c r="AG108" i="1"/>
  <c r="AE108" i="1"/>
  <c r="AB108" i="1"/>
  <c r="AA108" i="1" s="1"/>
  <c r="P108" i="1"/>
  <c r="I108" i="1"/>
  <c r="H108" i="1"/>
  <c r="AH108" i="1" s="1"/>
  <c r="G108" i="1"/>
  <c r="AF108" i="1" s="1"/>
  <c r="C108" i="1"/>
  <c r="B108" i="1"/>
  <c r="A108" i="1"/>
  <c r="AL107" i="1"/>
  <c r="AK107" i="1"/>
  <c r="AI107" i="1"/>
  <c r="AG107" i="1"/>
  <c r="AE107" i="1"/>
  <c r="AB107" i="1"/>
  <c r="AA107" i="1" s="1"/>
  <c r="P107" i="1"/>
  <c r="I107" i="1"/>
  <c r="H107" i="1"/>
  <c r="AH107" i="1" s="1"/>
  <c r="G107" i="1"/>
  <c r="AF107" i="1" s="1"/>
  <c r="C107" i="1"/>
  <c r="B107" i="1"/>
  <c r="A107" i="1"/>
  <c r="AL106" i="1"/>
  <c r="AK106" i="1"/>
  <c r="AI106" i="1"/>
  <c r="AG106" i="1"/>
  <c r="AE106" i="1"/>
  <c r="AB106" i="1"/>
  <c r="Y106" i="1" s="1"/>
  <c r="P106" i="1"/>
  <c r="I106" i="1"/>
  <c r="H106" i="1"/>
  <c r="AH106" i="1" s="1"/>
  <c r="G106" i="1"/>
  <c r="AF106" i="1" s="1"/>
  <c r="B106" i="1"/>
  <c r="C106" i="1" s="1"/>
  <c r="AL105" i="1"/>
  <c r="AK105" i="1"/>
  <c r="AI105" i="1"/>
  <c r="AG105" i="1"/>
  <c r="AE105" i="1"/>
  <c r="AB105" i="1"/>
  <c r="P105" i="1"/>
  <c r="I105" i="1"/>
  <c r="H105" i="1"/>
  <c r="AH105" i="1" s="1"/>
  <c r="G105" i="1"/>
  <c r="AF105" i="1" s="1"/>
  <c r="B105" i="1"/>
  <c r="C105" i="1" s="1"/>
  <c r="AL104" i="1"/>
  <c r="AK104" i="1"/>
  <c r="AI104" i="1"/>
  <c r="AG104" i="1"/>
  <c r="AE104" i="1"/>
  <c r="AB104" i="1"/>
  <c r="AA104" i="1" s="1"/>
  <c r="P104" i="1"/>
  <c r="I104" i="1"/>
  <c r="H104" i="1"/>
  <c r="AH104" i="1" s="1"/>
  <c r="G104" i="1"/>
  <c r="AF104" i="1" s="1"/>
  <c r="B104" i="1"/>
  <c r="C104" i="1" s="1"/>
  <c r="AL103" i="1"/>
  <c r="AK103" i="1"/>
  <c r="AI103" i="1"/>
  <c r="AG103" i="1"/>
  <c r="AE103" i="1"/>
  <c r="AB103" i="1"/>
  <c r="AA103" i="1" s="1"/>
  <c r="P103" i="1"/>
  <c r="I103" i="1"/>
  <c r="H103" i="1"/>
  <c r="AH103" i="1" s="1"/>
  <c r="G103" i="1"/>
  <c r="AF103" i="1" s="1"/>
  <c r="C103" i="1"/>
  <c r="B103" i="1"/>
  <c r="A103" i="1"/>
  <c r="AL102" i="1"/>
  <c r="AK102" i="1"/>
  <c r="AI102" i="1"/>
  <c r="AG102" i="1"/>
  <c r="AE102" i="1"/>
  <c r="AB102" i="1"/>
  <c r="P102" i="1"/>
  <c r="I102" i="1"/>
  <c r="H102" i="1"/>
  <c r="AH102" i="1" s="1"/>
  <c r="G102" i="1"/>
  <c r="AF102" i="1" s="1"/>
  <c r="C102" i="1"/>
  <c r="B102" i="1"/>
  <c r="A102" i="1" s="1"/>
  <c r="AL101" i="1"/>
  <c r="AK101" i="1"/>
  <c r="AI101" i="1"/>
  <c r="AG101" i="1"/>
  <c r="AE101" i="1"/>
  <c r="AB101" i="1"/>
  <c r="W101" i="1" s="1"/>
  <c r="P101" i="1"/>
  <c r="I101" i="1"/>
  <c r="H101" i="1"/>
  <c r="AH101" i="1" s="1"/>
  <c r="G101" i="1"/>
  <c r="AF101" i="1" s="1"/>
  <c r="C101" i="1"/>
  <c r="B101" i="1"/>
  <c r="A101" i="1" s="1"/>
  <c r="AL100" i="1"/>
  <c r="AK100" i="1"/>
  <c r="AI100" i="1"/>
  <c r="AG100" i="1"/>
  <c r="AE100" i="1"/>
  <c r="AB100" i="1"/>
  <c r="AA100" i="1" s="1"/>
  <c r="P100" i="1"/>
  <c r="I100" i="1"/>
  <c r="H100" i="1"/>
  <c r="AH100" i="1" s="1"/>
  <c r="G100" i="1"/>
  <c r="AF100" i="1" s="1"/>
  <c r="C100" i="1"/>
  <c r="B100" i="1"/>
  <c r="A100" i="1"/>
  <c r="AL99" i="1"/>
  <c r="AK99" i="1"/>
  <c r="AI99" i="1"/>
  <c r="AG99" i="1"/>
  <c r="AE99" i="1"/>
  <c r="AB99" i="1"/>
  <c r="AA99" i="1" s="1"/>
  <c r="P99" i="1"/>
  <c r="I99" i="1"/>
  <c r="H99" i="1"/>
  <c r="AH99" i="1" s="1"/>
  <c r="G99" i="1"/>
  <c r="AF99" i="1" s="1"/>
  <c r="C99" i="1"/>
  <c r="B99" i="1"/>
  <c r="A99" i="1"/>
  <c r="AL98" i="1"/>
  <c r="AK98" i="1"/>
  <c r="AI98" i="1"/>
  <c r="AG98" i="1"/>
  <c r="AE98" i="1"/>
  <c r="AB98" i="1"/>
  <c r="Y98" i="1" s="1"/>
  <c r="P98" i="1"/>
  <c r="I98" i="1"/>
  <c r="H98" i="1"/>
  <c r="AH98" i="1" s="1"/>
  <c r="G98" i="1"/>
  <c r="AF98" i="1" s="1"/>
  <c r="B98" i="1"/>
  <c r="C98" i="1" s="1"/>
  <c r="AL97" i="1"/>
  <c r="AK97" i="1"/>
  <c r="AI97" i="1"/>
  <c r="AG97" i="1"/>
  <c r="AE97" i="1"/>
  <c r="AB97" i="1"/>
  <c r="W97" i="1" s="1"/>
  <c r="P97" i="1"/>
  <c r="I97" i="1"/>
  <c r="H97" i="1"/>
  <c r="AH97" i="1" s="1"/>
  <c r="G97" i="1"/>
  <c r="AF97" i="1" s="1"/>
  <c r="B97" i="1"/>
  <c r="C97" i="1" s="1"/>
  <c r="AL96" i="1"/>
  <c r="AK96" i="1"/>
  <c r="AI96" i="1"/>
  <c r="AG96" i="1"/>
  <c r="AE96" i="1"/>
  <c r="AB96" i="1"/>
  <c r="AA96" i="1" s="1"/>
  <c r="P96" i="1"/>
  <c r="I96" i="1"/>
  <c r="H96" i="1"/>
  <c r="AH96" i="1" s="1"/>
  <c r="G96" i="1"/>
  <c r="AF96" i="1" s="1"/>
  <c r="B96" i="1"/>
  <c r="C96" i="1" s="1"/>
  <c r="AL95" i="1"/>
  <c r="AK95" i="1"/>
  <c r="AI95" i="1"/>
  <c r="AG95" i="1"/>
  <c r="AE95" i="1"/>
  <c r="AB95" i="1"/>
  <c r="AA95" i="1" s="1"/>
  <c r="P95" i="1"/>
  <c r="I95" i="1"/>
  <c r="H95" i="1"/>
  <c r="AH95" i="1" s="1"/>
  <c r="G95" i="1"/>
  <c r="AF95" i="1" s="1"/>
  <c r="C95" i="1"/>
  <c r="B95" i="1"/>
  <c r="A95" i="1"/>
  <c r="AL94" i="1"/>
  <c r="AK94" i="1"/>
  <c r="AI94" i="1"/>
  <c r="AG94" i="1"/>
  <c r="AE94" i="1"/>
  <c r="AB94" i="1"/>
  <c r="Y94" i="1" s="1"/>
  <c r="P94" i="1"/>
  <c r="I94" i="1"/>
  <c r="H94" i="1"/>
  <c r="AH94" i="1" s="1"/>
  <c r="G94" i="1"/>
  <c r="AF94" i="1" s="1"/>
  <c r="C94" i="1"/>
  <c r="B94" i="1"/>
  <c r="A94" i="1" s="1"/>
  <c r="AL93" i="1"/>
  <c r="AK93" i="1"/>
  <c r="AI93" i="1"/>
  <c r="AG93" i="1"/>
  <c r="AE93" i="1"/>
  <c r="AB93" i="1"/>
  <c r="W93" i="1" s="1"/>
  <c r="P93" i="1"/>
  <c r="I93" i="1"/>
  <c r="H93" i="1"/>
  <c r="AH93" i="1" s="1"/>
  <c r="G93" i="1"/>
  <c r="AF93" i="1" s="1"/>
  <c r="C93" i="1"/>
  <c r="B93" i="1"/>
  <c r="A93" i="1" s="1"/>
  <c r="AL92" i="1"/>
  <c r="AK92" i="1"/>
  <c r="AI92" i="1"/>
  <c r="AG92" i="1"/>
  <c r="AE92" i="1"/>
  <c r="AB92" i="1"/>
  <c r="AA92" i="1" s="1"/>
  <c r="P92" i="1"/>
  <c r="I92" i="1"/>
  <c r="H92" i="1"/>
  <c r="AH92" i="1" s="1"/>
  <c r="G92" i="1"/>
  <c r="AF92" i="1" s="1"/>
  <c r="C92" i="1"/>
  <c r="B92" i="1"/>
  <c r="A92" i="1"/>
  <c r="AL91" i="1"/>
  <c r="AK91" i="1"/>
  <c r="AI91" i="1"/>
  <c r="AG91" i="1"/>
  <c r="AE91" i="1"/>
  <c r="AB91" i="1"/>
  <c r="AA91" i="1" s="1"/>
  <c r="P91" i="1"/>
  <c r="I91" i="1"/>
  <c r="H91" i="1"/>
  <c r="AH91" i="1" s="1"/>
  <c r="G91" i="1"/>
  <c r="AF91" i="1" s="1"/>
  <c r="C91" i="1"/>
  <c r="B91" i="1"/>
  <c r="A91" i="1"/>
  <c r="AL90" i="1"/>
  <c r="AK90" i="1"/>
  <c r="AI90" i="1"/>
  <c r="AG90" i="1"/>
  <c r="AE90" i="1"/>
  <c r="AB90" i="1"/>
  <c r="Y90" i="1" s="1"/>
  <c r="P90" i="1"/>
  <c r="I90" i="1"/>
  <c r="H90" i="1"/>
  <c r="AH90" i="1" s="1"/>
  <c r="G90" i="1"/>
  <c r="AF90" i="1" s="1"/>
  <c r="B90" i="1"/>
  <c r="C90" i="1" s="1"/>
  <c r="AL89" i="1"/>
  <c r="AK89" i="1"/>
  <c r="AI89" i="1"/>
  <c r="AG89" i="1"/>
  <c r="AE89" i="1"/>
  <c r="AB89" i="1"/>
  <c r="W89" i="1" s="1"/>
  <c r="P89" i="1"/>
  <c r="I89" i="1"/>
  <c r="H89" i="1"/>
  <c r="AH89" i="1" s="1"/>
  <c r="G89" i="1"/>
  <c r="AF89" i="1" s="1"/>
  <c r="B89" i="1"/>
  <c r="C89" i="1" s="1"/>
  <c r="AL88" i="1"/>
  <c r="AK88" i="1"/>
  <c r="AI88" i="1"/>
  <c r="AG88" i="1"/>
  <c r="AE88" i="1"/>
  <c r="AB88" i="1"/>
  <c r="AA88" i="1" s="1"/>
  <c r="P88" i="1"/>
  <c r="I88" i="1"/>
  <c r="H88" i="1"/>
  <c r="AH88" i="1" s="1"/>
  <c r="G88" i="1"/>
  <c r="AF88" i="1" s="1"/>
  <c r="B88" i="1"/>
  <c r="C88" i="1" s="1"/>
  <c r="AL87" i="1"/>
  <c r="AK87" i="1"/>
  <c r="AI87" i="1"/>
  <c r="AG87" i="1"/>
  <c r="AE87" i="1"/>
  <c r="AB87" i="1"/>
  <c r="P87" i="1"/>
  <c r="I87" i="1"/>
  <c r="H87" i="1"/>
  <c r="AH87" i="1" s="1"/>
  <c r="G87" i="1"/>
  <c r="AF87" i="1" s="1"/>
  <c r="C87" i="1"/>
  <c r="B87" i="1"/>
  <c r="A87" i="1"/>
  <c r="AL86" i="1"/>
  <c r="AK86" i="1"/>
  <c r="AI86" i="1"/>
  <c r="AG86" i="1"/>
  <c r="AE86" i="1"/>
  <c r="AB86" i="1"/>
  <c r="P86" i="1"/>
  <c r="I86" i="1"/>
  <c r="H86" i="1"/>
  <c r="AH86" i="1" s="1"/>
  <c r="G86" i="1"/>
  <c r="AF86" i="1" s="1"/>
  <c r="C86" i="1"/>
  <c r="B86" i="1"/>
  <c r="A86" i="1" s="1"/>
  <c r="AL85" i="1"/>
  <c r="AK85" i="1"/>
  <c r="AI85" i="1"/>
  <c r="AG85" i="1"/>
  <c r="AE85" i="1"/>
  <c r="AB85" i="1"/>
  <c r="W85" i="1" s="1"/>
  <c r="P85" i="1"/>
  <c r="I85" i="1"/>
  <c r="H85" i="1"/>
  <c r="AH85" i="1" s="1"/>
  <c r="G85" i="1"/>
  <c r="AF85" i="1" s="1"/>
  <c r="C85" i="1"/>
  <c r="B85" i="1"/>
  <c r="A85" i="1" s="1"/>
  <c r="AL84" i="1"/>
  <c r="AK84" i="1"/>
  <c r="AI84" i="1"/>
  <c r="AG84" i="1"/>
  <c r="AE84" i="1"/>
  <c r="AB84" i="1"/>
  <c r="AA84" i="1" s="1"/>
  <c r="P84" i="1"/>
  <c r="I84" i="1"/>
  <c r="H84" i="1"/>
  <c r="AH84" i="1" s="1"/>
  <c r="G84" i="1"/>
  <c r="AF84" i="1" s="1"/>
  <c r="C84" i="1"/>
  <c r="B84" i="1"/>
  <c r="A84" i="1"/>
  <c r="AL83" i="1"/>
  <c r="AK83" i="1"/>
  <c r="AI83" i="1"/>
  <c r="AG83" i="1"/>
  <c r="AE83" i="1"/>
  <c r="AB83" i="1"/>
  <c r="AA83" i="1" s="1"/>
  <c r="P83" i="1"/>
  <c r="I83" i="1"/>
  <c r="H83" i="1"/>
  <c r="AH83" i="1" s="1"/>
  <c r="G83" i="1"/>
  <c r="AF83" i="1" s="1"/>
  <c r="C83" i="1"/>
  <c r="B83" i="1"/>
  <c r="A83" i="1"/>
  <c r="AL82" i="1"/>
  <c r="AK82" i="1"/>
  <c r="AI82" i="1"/>
  <c r="AG82" i="1"/>
  <c r="AE82" i="1"/>
  <c r="AB82" i="1"/>
  <c r="Y82" i="1" s="1"/>
  <c r="P82" i="1"/>
  <c r="I82" i="1"/>
  <c r="H82" i="1"/>
  <c r="AH82" i="1" s="1"/>
  <c r="G82" i="1"/>
  <c r="AF82" i="1" s="1"/>
  <c r="B82" i="1"/>
  <c r="C82" i="1" s="1"/>
  <c r="AL81" i="1"/>
  <c r="AK81" i="1"/>
  <c r="AI81" i="1"/>
  <c r="AG81" i="1"/>
  <c r="AE81" i="1"/>
  <c r="AB81" i="1"/>
  <c r="W81" i="1" s="1"/>
  <c r="P81" i="1"/>
  <c r="I81" i="1"/>
  <c r="H81" i="1"/>
  <c r="AH81" i="1" s="1"/>
  <c r="G81" i="1"/>
  <c r="AF81" i="1" s="1"/>
  <c r="B81" i="1"/>
  <c r="C81" i="1" s="1"/>
  <c r="AL80" i="1"/>
  <c r="AK80" i="1"/>
  <c r="AI80" i="1"/>
  <c r="AG80" i="1"/>
  <c r="AE80" i="1"/>
  <c r="AB80" i="1"/>
  <c r="AA80" i="1" s="1"/>
  <c r="P80" i="1"/>
  <c r="I80" i="1"/>
  <c r="H80" i="1"/>
  <c r="AH80" i="1" s="1"/>
  <c r="G80" i="1"/>
  <c r="AF80" i="1" s="1"/>
  <c r="B80" i="1"/>
  <c r="C80" i="1" s="1"/>
  <c r="AL79" i="1"/>
  <c r="AK79" i="1"/>
  <c r="AI79" i="1"/>
  <c r="AG79" i="1"/>
  <c r="AE79" i="1"/>
  <c r="AB79" i="1"/>
  <c r="AA79" i="1" s="1"/>
  <c r="P79" i="1"/>
  <c r="I79" i="1"/>
  <c r="H79" i="1"/>
  <c r="AH79" i="1" s="1"/>
  <c r="G79" i="1"/>
  <c r="AF79" i="1" s="1"/>
  <c r="C79" i="1"/>
  <c r="B79" i="1"/>
  <c r="A79" i="1"/>
  <c r="AL78" i="1"/>
  <c r="AK78" i="1"/>
  <c r="AI78" i="1"/>
  <c r="AG78" i="1"/>
  <c r="AE78" i="1"/>
  <c r="AB78" i="1"/>
  <c r="Y78" i="1" s="1"/>
  <c r="P78" i="1"/>
  <c r="I78" i="1"/>
  <c r="H78" i="1"/>
  <c r="AH78" i="1" s="1"/>
  <c r="G78" i="1"/>
  <c r="AF78" i="1" s="1"/>
  <c r="C78" i="1"/>
  <c r="B78" i="1"/>
  <c r="A78" i="1" s="1"/>
  <c r="AL77" i="1"/>
  <c r="AK77" i="1"/>
  <c r="AI77" i="1"/>
  <c r="AG77" i="1"/>
  <c r="AE77" i="1"/>
  <c r="AB77" i="1"/>
  <c r="W77" i="1" s="1"/>
  <c r="P77" i="1"/>
  <c r="I77" i="1"/>
  <c r="H77" i="1"/>
  <c r="AH77" i="1" s="1"/>
  <c r="G77" i="1"/>
  <c r="AF77" i="1" s="1"/>
  <c r="C77" i="1"/>
  <c r="B77" i="1"/>
  <c r="A77" i="1" s="1"/>
  <c r="AL76" i="1"/>
  <c r="AK76" i="1"/>
  <c r="AI76" i="1"/>
  <c r="AG76" i="1"/>
  <c r="AE76" i="1"/>
  <c r="AB76" i="1"/>
  <c r="AA76" i="1" s="1"/>
  <c r="P76" i="1"/>
  <c r="I76" i="1"/>
  <c r="H76" i="1"/>
  <c r="AH76" i="1" s="1"/>
  <c r="G76" i="1"/>
  <c r="AF76" i="1" s="1"/>
  <c r="C76" i="1"/>
  <c r="B76" i="1"/>
  <c r="A76" i="1"/>
  <c r="AL75" i="1"/>
  <c r="AK75" i="1"/>
  <c r="AI75" i="1"/>
  <c r="AG75" i="1"/>
  <c r="AE75" i="1"/>
  <c r="AB75" i="1"/>
  <c r="AA75" i="1" s="1"/>
  <c r="P75" i="1"/>
  <c r="I75" i="1"/>
  <c r="H75" i="1"/>
  <c r="AH75" i="1" s="1"/>
  <c r="G75" i="1"/>
  <c r="AF75" i="1" s="1"/>
  <c r="C75" i="1"/>
  <c r="B75" i="1"/>
  <c r="A75" i="1"/>
  <c r="AL74" i="1"/>
  <c r="AK74" i="1"/>
  <c r="AI74" i="1"/>
  <c r="AG74" i="1"/>
  <c r="AE74" i="1"/>
  <c r="AB74" i="1"/>
  <c r="Y74" i="1" s="1"/>
  <c r="P74" i="1"/>
  <c r="I74" i="1"/>
  <c r="H74" i="1"/>
  <c r="AH74" i="1" s="1"/>
  <c r="G74" i="1"/>
  <c r="AF74" i="1" s="1"/>
  <c r="B74" i="1"/>
  <c r="C74" i="1" s="1"/>
  <c r="AL73" i="1"/>
  <c r="AK73" i="1"/>
  <c r="AI73" i="1"/>
  <c r="AG73" i="1"/>
  <c r="AE73" i="1"/>
  <c r="AB73" i="1"/>
  <c r="W73" i="1" s="1"/>
  <c r="P73" i="1"/>
  <c r="I73" i="1"/>
  <c r="H73" i="1"/>
  <c r="AH73" i="1" s="1"/>
  <c r="G73" i="1"/>
  <c r="AF73" i="1" s="1"/>
  <c r="B73" i="1"/>
  <c r="C73" i="1" s="1"/>
  <c r="AL72" i="1"/>
  <c r="AK72" i="1"/>
  <c r="AI72" i="1"/>
  <c r="AG72" i="1"/>
  <c r="AE72" i="1"/>
  <c r="AB72" i="1"/>
  <c r="AA72" i="1" s="1"/>
  <c r="P72" i="1"/>
  <c r="I72" i="1"/>
  <c r="H72" i="1"/>
  <c r="AH72" i="1" s="1"/>
  <c r="G72" i="1"/>
  <c r="AF72" i="1" s="1"/>
  <c r="B72" i="1"/>
  <c r="C72" i="1" s="1"/>
  <c r="AL71" i="1"/>
  <c r="AK71" i="1"/>
  <c r="AI71" i="1"/>
  <c r="AG71" i="1"/>
  <c r="AE71" i="1"/>
  <c r="AB71" i="1"/>
  <c r="AA71" i="1" s="1"/>
  <c r="P71" i="1"/>
  <c r="I71" i="1"/>
  <c r="H71" i="1"/>
  <c r="AH71" i="1" s="1"/>
  <c r="G71" i="1"/>
  <c r="AF71" i="1" s="1"/>
  <c r="C71" i="1"/>
  <c r="B71" i="1"/>
  <c r="A71" i="1"/>
  <c r="AL70" i="1"/>
  <c r="AK70" i="1"/>
  <c r="AI70" i="1"/>
  <c r="AG70" i="1"/>
  <c r="AE70" i="1"/>
  <c r="AB70" i="1"/>
  <c r="Y70" i="1" s="1"/>
  <c r="P70" i="1"/>
  <c r="I70" i="1"/>
  <c r="H70" i="1"/>
  <c r="AH70" i="1" s="1"/>
  <c r="G70" i="1"/>
  <c r="AF70" i="1" s="1"/>
  <c r="C70" i="1"/>
  <c r="B70" i="1"/>
  <c r="A70" i="1" s="1"/>
  <c r="AL69" i="1"/>
  <c r="AK69" i="1"/>
  <c r="AI69" i="1"/>
  <c r="AG69" i="1"/>
  <c r="AE69" i="1"/>
  <c r="AB69" i="1"/>
  <c r="W69" i="1" s="1"/>
  <c r="P69" i="1"/>
  <c r="I69" i="1"/>
  <c r="H69" i="1"/>
  <c r="AH69" i="1" s="1"/>
  <c r="G69" i="1"/>
  <c r="AF69" i="1" s="1"/>
  <c r="C69" i="1"/>
  <c r="B69" i="1"/>
  <c r="A69" i="1" s="1"/>
  <c r="AL68" i="1"/>
  <c r="AK68" i="1"/>
  <c r="AI68" i="1"/>
  <c r="AG68" i="1"/>
  <c r="AE68" i="1"/>
  <c r="AB68" i="1"/>
  <c r="AA68" i="1" s="1"/>
  <c r="P68" i="1"/>
  <c r="I68" i="1"/>
  <c r="H68" i="1"/>
  <c r="AH68" i="1" s="1"/>
  <c r="G68" i="1"/>
  <c r="AF68" i="1" s="1"/>
  <c r="C68" i="1"/>
  <c r="B68" i="1"/>
  <c r="A68" i="1"/>
  <c r="AL67" i="1"/>
  <c r="AK67" i="1"/>
  <c r="AI67" i="1"/>
  <c r="AG67" i="1"/>
  <c r="AE67" i="1"/>
  <c r="AB67" i="1"/>
  <c r="AA67" i="1" s="1"/>
  <c r="P67" i="1"/>
  <c r="I67" i="1"/>
  <c r="H67" i="1"/>
  <c r="AH67" i="1" s="1"/>
  <c r="G67" i="1"/>
  <c r="AF67" i="1" s="1"/>
  <c r="C67" i="1"/>
  <c r="B67" i="1"/>
  <c r="A67" i="1"/>
  <c r="AL66" i="1"/>
  <c r="AK66" i="1"/>
  <c r="AI66" i="1"/>
  <c r="AG66" i="1"/>
  <c r="AE66" i="1"/>
  <c r="AB66" i="1"/>
  <c r="Y66" i="1" s="1"/>
  <c r="P66" i="1"/>
  <c r="I66" i="1"/>
  <c r="H66" i="1"/>
  <c r="AH66" i="1" s="1"/>
  <c r="G66" i="1"/>
  <c r="AF66" i="1" s="1"/>
  <c r="B66" i="1"/>
  <c r="C66" i="1" s="1"/>
  <c r="AL65" i="1"/>
  <c r="AK65" i="1"/>
  <c r="AI65" i="1"/>
  <c r="AG65" i="1"/>
  <c r="AE65" i="1"/>
  <c r="AB65" i="1"/>
  <c r="W65" i="1" s="1"/>
  <c r="P65" i="1"/>
  <c r="I65" i="1"/>
  <c r="H65" i="1"/>
  <c r="AH65" i="1" s="1"/>
  <c r="G65" i="1"/>
  <c r="AF65" i="1" s="1"/>
  <c r="B65" i="1"/>
  <c r="C65" i="1" s="1"/>
  <c r="AL64" i="1"/>
  <c r="AK64" i="1"/>
  <c r="AI64" i="1"/>
  <c r="AG64" i="1"/>
  <c r="AE64" i="1"/>
  <c r="AB64" i="1"/>
  <c r="AA64" i="1" s="1"/>
  <c r="P64" i="1"/>
  <c r="I64" i="1"/>
  <c r="H64" i="1"/>
  <c r="AH64" i="1" s="1"/>
  <c r="G64" i="1"/>
  <c r="AF64" i="1" s="1"/>
  <c r="B64" i="1"/>
  <c r="C64" i="1" s="1"/>
  <c r="AL63" i="1"/>
  <c r="AK63" i="1"/>
  <c r="AI63" i="1"/>
  <c r="AG63" i="1"/>
  <c r="AB63" i="1"/>
  <c r="AA63" i="1" s="1"/>
  <c r="P63" i="1"/>
  <c r="I63" i="1"/>
  <c r="H63" i="1"/>
  <c r="AH63" i="1" s="1"/>
  <c r="G63" i="1"/>
  <c r="AF63" i="1" s="1"/>
  <c r="C63" i="1"/>
  <c r="B63" i="1"/>
  <c r="A63" i="1"/>
  <c r="AL62" i="1"/>
  <c r="AK62" i="1"/>
  <c r="AI62" i="1"/>
  <c r="AG62" i="1"/>
  <c r="AB62" i="1"/>
  <c r="P62" i="1"/>
  <c r="I62" i="1"/>
  <c r="H62" i="1"/>
  <c r="AH62" i="1" s="1"/>
  <c r="G62" i="1"/>
  <c r="AF62" i="1" s="1"/>
  <c r="C62" i="1"/>
  <c r="B62" i="1"/>
  <c r="A62" i="1" s="1"/>
  <c r="AL61" i="1"/>
  <c r="AK61" i="1"/>
  <c r="AB61" i="1"/>
  <c r="W61" i="1" s="1"/>
  <c r="P61" i="1"/>
  <c r="I61" i="1"/>
  <c r="H61" i="1"/>
  <c r="AH61" i="1" s="1"/>
  <c r="AI61" i="1" s="1"/>
  <c r="G61" i="1"/>
  <c r="AF61" i="1" s="1"/>
  <c r="AG61" i="1" s="1"/>
  <c r="C61" i="1"/>
  <c r="B61" i="1"/>
  <c r="A61" i="1" s="1"/>
  <c r="AL60" i="1"/>
  <c r="AK60" i="1"/>
  <c r="AI60" i="1"/>
  <c r="AG60" i="1"/>
  <c r="AB60" i="1"/>
  <c r="AA60" i="1" s="1"/>
  <c r="P60" i="1"/>
  <c r="I60" i="1"/>
  <c r="H60" i="1"/>
  <c r="AH60" i="1" s="1"/>
  <c r="G60" i="1"/>
  <c r="AF60" i="1" s="1"/>
  <c r="C60" i="1"/>
  <c r="B60" i="1"/>
  <c r="A60" i="1"/>
  <c r="AL59" i="1"/>
  <c r="AK59" i="1"/>
  <c r="AI59" i="1"/>
  <c r="AG59" i="1"/>
  <c r="AB59" i="1"/>
  <c r="AA59" i="1" s="1"/>
  <c r="P59" i="1"/>
  <c r="I59" i="1"/>
  <c r="H59" i="1"/>
  <c r="AH59" i="1" s="1"/>
  <c r="G59" i="1"/>
  <c r="AF59" i="1" s="1"/>
  <c r="C59" i="1"/>
  <c r="B59" i="1"/>
  <c r="A59" i="1"/>
  <c r="AL58" i="1"/>
  <c r="AK58" i="1"/>
  <c r="AB58" i="1"/>
  <c r="Y58" i="1" s="1"/>
  <c r="P58" i="1"/>
  <c r="I58" i="1"/>
  <c r="H58" i="1"/>
  <c r="AH58" i="1" s="1"/>
  <c r="AI58" i="1" s="1"/>
  <c r="G58" i="1"/>
  <c r="AF58" i="1" s="1"/>
  <c r="AG58" i="1" s="1"/>
  <c r="B58" i="1"/>
  <c r="C58" i="1" s="1"/>
  <c r="AL57" i="1"/>
  <c r="AK57" i="1"/>
  <c r="AI57" i="1"/>
  <c r="AG57" i="1"/>
  <c r="AB57" i="1"/>
  <c r="W57" i="1" s="1"/>
  <c r="P57" i="1"/>
  <c r="I57" i="1"/>
  <c r="H57" i="1"/>
  <c r="AH57" i="1" s="1"/>
  <c r="G57" i="1"/>
  <c r="AF57" i="1" s="1"/>
  <c r="B57" i="1"/>
  <c r="C57" i="1" s="1"/>
  <c r="AL56" i="1"/>
  <c r="AK56" i="1"/>
  <c r="AI56" i="1"/>
  <c r="AG56" i="1"/>
  <c r="AB56" i="1"/>
  <c r="AA56" i="1" s="1"/>
  <c r="P56" i="1"/>
  <c r="I56" i="1"/>
  <c r="H56" i="1"/>
  <c r="AH56" i="1" s="1"/>
  <c r="G56" i="1"/>
  <c r="AF56" i="1" s="1"/>
  <c r="B56" i="1"/>
  <c r="C56" i="1" s="1"/>
  <c r="AL55" i="1"/>
  <c r="AK55" i="1"/>
  <c r="AI55" i="1"/>
  <c r="AG55" i="1"/>
  <c r="AB55" i="1"/>
  <c r="AA55" i="1" s="1"/>
  <c r="P55" i="1"/>
  <c r="I55" i="1"/>
  <c r="H55" i="1"/>
  <c r="AH55" i="1" s="1"/>
  <c r="G55" i="1"/>
  <c r="AF55" i="1" s="1"/>
  <c r="C55" i="1"/>
  <c r="B55" i="1"/>
  <c r="A55" i="1"/>
  <c r="AL54" i="1"/>
  <c r="AK54" i="1"/>
  <c r="AI54" i="1"/>
  <c r="AG54" i="1"/>
  <c r="AB54" i="1"/>
  <c r="Y54" i="1" s="1"/>
  <c r="P54" i="1"/>
  <c r="I54" i="1"/>
  <c r="H54" i="1"/>
  <c r="AH54" i="1" s="1"/>
  <c r="G54" i="1"/>
  <c r="AF54" i="1" s="1"/>
  <c r="C54" i="1"/>
  <c r="B54" i="1"/>
  <c r="A54" i="1"/>
  <c r="AL53" i="1"/>
  <c r="AK53" i="1"/>
  <c r="AI53" i="1"/>
  <c r="AG53" i="1"/>
  <c r="AB53" i="1"/>
  <c r="W53" i="1" s="1"/>
  <c r="P53" i="1"/>
  <c r="I53" i="1"/>
  <c r="H53" i="1"/>
  <c r="AH53" i="1" s="1"/>
  <c r="G53" i="1"/>
  <c r="AF53" i="1" s="1"/>
  <c r="C53" i="1"/>
  <c r="B53" i="1"/>
  <c r="A53" i="1" s="1"/>
  <c r="AL52" i="1"/>
  <c r="AK52" i="1"/>
  <c r="AI52" i="1"/>
  <c r="AG52" i="1"/>
  <c r="AB52" i="1"/>
  <c r="AA52" i="1" s="1"/>
  <c r="P52" i="1"/>
  <c r="I52" i="1"/>
  <c r="H52" i="1"/>
  <c r="AH52" i="1" s="1"/>
  <c r="G52" i="1"/>
  <c r="AF52" i="1" s="1"/>
  <c r="B52" i="1"/>
  <c r="C52" i="1" s="1"/>
  <c r="AL51" i="1"/>
  <c r="AK51" i="1"/>
  <c r="AI51" i="1"/>
  <c r="AG51" i="1"/>
  <c r="AB51" i="1"/>
  <c r="AA51" i="1" s="1"/>
  <c r="P51" i="1"/>
  <c r="I51" i="1"/>
  <c r="H51" i="1"/>
  <c r="AH51" i="1" s="1"/>
  <c r="G51" i="1"/>
  <c r="AF51" i="1" s="1"/>
  <c r="B51" i="1"/>
  <c r="C51" i="1" s="1"/>
  <c r="AL50" i="1"/>
  <c r="AK50" i="1"/>
  <c r="AI50" i="1"/>
  <c r="AG50" i="1"/>
  <c r="AB50" i="1"/>
  <c r="Y50" i="1" s="1"/>
  <c r="P50" i="1"/>
  <c r="I50" i="1"/>
  <c r="H50" i="1"/>
  <c r="AH50" i="1" s="1"/>
  <c r="G50" i="1"/>
  <c r="AF50" i="1" s="1"/>
  <c r="B50" i="1"/>
  <c r="C50" i="1" s="1"/>
  <c r="AL49" i="1"/>
  <c r="AK49" i="1"/>
  <c r="AI49" i="1"/>
  <c r="AG49" i="1"/>
  <c r="AB49" i="1"/>
  <c r="W49" i="1" s="1"/>
  <c r="P49" i="1"/>
  <c r="I49" i="1"/>
  <c r="H49" i="1"/>
  <c r="AH49" i="1" s="1"/>
  <c r="G49" i="1"/>
  <c r="AF49" i="1" s="1"/>
  <c r="C49" i="1"/>
  <c r="B49" i="1"/>
  <c r="A49" i="1"/>
  <c r="AL48" i="1"/>
  <c r="AK48" i="1"/>
  <c r="AI48" i="1"/>
  <c r="AG48" i="1"/>
  <c r="AB48" i="1"/>
  <c r="P48" i="1"/>
  <c r="I48" i="1"/>
  <c r="H48" i="1"/>
  <c r="AH48" i="1" s="1"/>
  <c r="G48" i="1"/>
  <c r="AF48" i="1" s="1"/>
  <c r="C48" i="1"/>
  <c r="B48" i="1"/>
  <c r="A48" i="1"/>
  <c r="AL47" i="1"/>
  <c r="AK47" i="1"/>
  <c r="AI47" i="1"/>
  <c r="AG47" i="1"/>
  <c r="AB47" i="1"/>
  <c r="AA47" i="1" s="1"/>
  <c r="P47" i="1"/>
  <c r="I47" i="1"/>
  <c r="H47" i="1"/>
  <c r="AH47" i="1" s="1"/>
  <c r="G47" i="1"/>
  <c r="AF47" i="1" s="1"/>
  <c r="B47" i="1"/>
  <c r="C47" i="1" s="1"/>
  <c r="AL46" i="1"/>
  <c r="AK46" i="1"/>
  <c r="AI46" i="1"/>
  <c r="AG46" i="1"/>
  <c r="AB46" i="1"/>
  <c r="Y46" i="1" s="1"/>
  <c r="P46" i="1"/>
  <c r="I46" i="1"/>
  <c r="H46" i="1"/>
  <c r="AH46" i="1" s="1"/>
  <c r="G46" i="1"/>
  <c r="AF46" i="1" s="1"/>
  <c r="B46" i="1"/>
  <c r="C46" i="1" s="1"/>
  <c r="AL45" i="1"/>
  <c r="AK45" i="1"/>
  <c r="AI45" i="1"/>
  <c r="AG45" i="1"/>
  <c r="AB45" i="1"/>
  <c r="W45" i="1" s="1"/>
  <c r="P45" i="1"/>
  <c r="I45" i="1"/>
  <c r="H45" i="1"/>
  <c r="AH45" i="1" s="1"/>
  <c r="G45" i="1"/>
  <c r="AF45" i="1" s="1"/>
  <c r="B45" i="1"/>
  <c r="C45" i="1" s="1"/>
  <c r="A45" i="1"/>
  <c r="AL44" i="1"/>
  <c r="AK44" i="1"/>
  <c r="AI44" i="1"/>
  <c r="AG44" i="1"/>
  <c r="AB44" i="1"/>
  <c r="P44" i="1"/>
  <c r="I44" i="1"/>
  <c r="H44" i="1"/>
  <c r="AH44" i="1" s="1"/>
  <c r="G44" i="1"/>
  <c r="AF44" i="1" s="1"/>
  <c r="C44" i="1"/>
  <c r="B44" i="1"/>
  <c r="A44" i="1" s="1"/>
  <c r="AL43" i="1"/>
  <c r="AK43" i="1"/>
  <c r="AI43" i="1"/>
  <c r="AG43" i="1"/>
  <c r="AB43" i="1"/>
  <c r="AA43" i="1" s="1"/>
  <c r="P43" i="1"/>
  <c r="I43" i="1"/>
  <c r="H43" i="1"/>
  <c r="AH43" i="1" s="1"/>
  <c r="G43" i="1"/>
  <c r="AF43" i="1" s="1"/>
  <c r="B43" i="1"/>
  <c r="C43" i="1" s="1"/>
  <c r="AL42" i="1"/>
  <c r="AK42" i="1"/>
  <c r="AB42" i="1"/>
  <c r="Y42" i="1" s="1"/>
  <c r="P42" i="1"/>
  <c r="I42" i="1"/>
  <c r="H42" i="1"/>
  <c r="AH42" i="1" s="1"/>
  <c r="AI42" i="1" s="1"/>
  <c r="G42" i="1"/>
  <c r="AF42" i="1" s="1"/>
  <c r="AG42" i="1" s="1"/>
  <c r="B42" i="1"/>
  <c r="C42" i="1" s="1"/>
  <c r="AL41" i="1"/>
  <c r="AK41" i="1"/>
  <c r="AB41" i="1"/>
  <c r="W41" i="1" s="1"/>
  <c r="P41" i="1"/>
  <c r="I41" i="1"/>
  <c r="H41" i="1"/>
  <c r="AH41" i="1" s="1"/>
  <c r="AI41" i="1" s="1"/>
  <c r="G41" i="1"/>
  <c r="AF41" i="1" s="1"/>
  <c r="AG41" i="1" s="1"/>
  <c r="C41" i="1"/>
  <c r="B41" i="1"/>
  <c r="A41" i="1"/>
  <c r="AL40" i="1"/>
  <c r="AK40" i="1"/>
  <c r="AB40" i="1"/>
  <c r="AA40" i="1" s="1"/>
  <c r="P40" i="1"/>
  <c r="I40" i="1"/>
  <c r="H40" i="1"/>
  <c r="AH40" i="1" s="1"/>
  <c r="AI40" i="1" s="1"/>
  <c r="G40" i="1"/>
  <c r="AF40" i="1" s="1"/>
  <c r="AG40" i="1" s="1"/>
  <c r="C40" i="1"/>
  <c r="B40" i="1"/>
  <c r="A40" i="1"/>
  <c r="AL39" i="1"/>
  <c r="AK39" i="1"/>
  <c r="AB39" i="1"/>
  <c r="AA39" i="1" s="1"/>
  <c r="P39" i="1"/>
  <c r="I39" i="1"/>
  <c r="H39" i="1"/>
  <c r="AH39" i="1" s="1"/>
  <c r="AI39" i="1" s="1"/>
  <c r="G39" i="1"/>
  <c r="AF39" i="1" s="1"/>
  <c r="AG39" i="1" s="1"/>
  <c r="C39" i="1"/>
  <c r="B39" i="1"/>
  <c r="A39" i="1"/>
  <c r="AL38" i="1"/>
  <c r="AK38" i="1"/>
  <c r="AB38" i="1"/>
  <c r="Y38" i="1" s="1"/>
  <c r="P38" i="1"/>
  <c r="I38" i="1"/>
  <c r="H38" i="1"/>
  <c r="AH38" i="1" s="1"/>
  <c r="AI38" i="1" s="1"/>
  <c r="G38" i="1"/>
  <c r="AF38" i="1" s="1"/>
  <c r="AG38" i="1" s="1"/>
  <c r="C38" i="1"/>
  <c r="B38" i="1"/>
  <c r="A38" i="1"/>
  <c r="AL37" i="1"/>
  <c r="AK37" i="1"/>
  <c r="AB37" i="1"/>
  <c r="W37" i="1" s="1"/>
  <c r="P37" i="1"/>
  <c r="I37" i="1"/>
  <c r="H37" i="1"/>
  <c r="AH37" i="1" s="1"/>
  <c r="AI37" i="1" s="1"/>
  <c r="G37" i="1"/>
  <c r="AF37" i="1" s="1"/>
  <c r="AG37" i="1" s="1"/>
  <c r="B37" i="1"/>
  <c r="C37" i="1" s="1"/>
  <c r="AL36" i="1"/>
  <c r="AK36" i="1"/>
  <c r="AB36" i="1"/>
  <c r="V36" i="1" s="1"/>
  <c r="P36" i="1"/>
  <c r="I36" i="1"/>
  <c r="H36" i="1"/>
  <c r="AH36" i="1" s="1"/>
  <c r="AI36" i="1" s="1"/>
  <c r="G36" i="1"/>
  <c r="AF36" i="1" s="1"/>
  <c r="AG36" i="1" s="1"/>
  <c r="B36" i="1"/>
  <c r="C36" i="1" s="1"/>
  <c r="A36" i="1"/>
  <c r="AL35" i="1"/>
  <c r="AK35" i="1"/>
  <c r="AI35" i="1"/>
  <c r="AG35" i="1"/>
  <c r="AB35" i="1"/>
  <c r="AA35" i="1" s="1"/>
  <c r="P35" i="1"/>
  <c r="I35" i="1"/>
  <c r="H35" i="1"/>
  <c r="AH35" i="1" s="1"/>
  <c r="G35" i="1"/>
  <c r="AF35" i="1" s="1"/>
  <c r="C35" i="1"/>
  <c r="B35" i="1"/>
  <c r="A35" i="1" s="1"/>
  <c r="AL34" i="1"/>
  <c r="AK34" i="1"/>
  <c r="AI34" i="1"/>
  <c r="AG34" i="1"/>
  <c r="AB34" i="1"/>
  <c r="Y34" i="1" s="1"/>
  <c r="P34" i="1"/>
  <c r="I34" i="1"/>
  <c r="H34" i="1"/>
  <c r="AH34" i="1" s="1"/>
  <c r="G34" i="1"/>
  <c r="AF34" i="1" s="1"/>
  <c r="C34" i="1"/>
  <c r="B34" i="1"/>
  <c r="A34" i="1" s="1"/>
  <c r="AL33" i="1"/>
  <c r="AK33" i="1"/>
  <c r="AI33" i="1"/>
  <c r="AG33" i="1"/>
  <c r="AB33" i="1"/>
  <c r="W33" i="1" s="1"/>
  <c r="P33" i="1"/>
  <c r="I33" i="1"/>
  <c r="H33" i="1"/>
  <c r="AH33" i="1" s="1"/>
  <c r="G33" i="1"/>
  <c r="AF33" i="1" s="1"/>
  <c r="B33" i="1"/>
  <c r="C33" i="1" s="1"/>
  <c r="AL32" i="1"/>
  <c r="AK32" i="1"/>
  <c r="AI32" i="1"/>
  <c r="AG32" i="1"/>
  <c r="AB32" i="1"/>
  <c r="AA32" i="1" s="1"/>
  <c r="P32" i="1"/>
  <c r="I32" i="1"/>
  <c r="H32" i="1"/>
  <c r="AH32" i="1" s="1"/>
  <c r="G32" i="1"/>
  <c r="AF32" i="1" s="1"/>
  <c r="C32" i="1"/>
  <c r="B32" i="1"/>
  <c r="A32" i="1"/>
  <c r="AL31" i="1"/>
  <c r="AK31" i="1"/>
  <c r="AI31" i="1"/>
  <c r="AG31" i="1"/>
  <c r="AB31" i="1"/>
  <c r="AA31" i="1" s="1"/>
  <c r="P31" i="1"/>
  <c r="I31" i="1"/>
  <c r="H31" i="1"/>
  <c r="AH31" i="1" s="1"/>
  <c r="G31" i="1"/>
  <c r="AF31" i="1" s="1"/>
  <c r="C31" i="1"/>
  <c r="B31" i="1"/>
  <c r="A31" i="1"/>
  <c r="AL30" i="1"/>
  <c r="AK30" i="1"/>
  <c r="AI30" i="1"/>
  <c r="AG30" i="1"/>
  <c r="AB30" i="1"/>
  <c r="Y30" i="1" s="1"/>
  <c r="P30" i="1"/>
  <c r="I30" i="1"/>
  <c r="H30" i="1"/>
  <c r="AH30" i="1" s="1"/>
  <c r="G30" i="1"/>
  <c r="AF30" i="1" s="1"/>
  <c r="C30" i="1"/>
  <c r="B30" i="1"/>
  <c r="A30" i="1"/>
  <c r="AL29" i="1"/>
  <c r="AK29" i="1"/>
  <c r="AI29" i="1"/>
  <c r="AG29" i="1"/>
  <c r="AB29" i="1"/>
  <c r="W29" i="1" s="1"/>
  <c r="P29" i="1"/>
  <c r="I29" i="1"/>
  <c r="H29" i="1"/>
  <c r="AH29" i="1" s="1"/>
  <c r="G29" i="1"/>
  <c r="AF29" i="1" s="1"/>
  <c r="B29" i="1"/>
  <c r="C29" i="1" s="1"/>
  <c r="AL28" i="1"/>
  <c r="AK28" i="1"/>
  <c r="AI28" i="1"/>
  <c r="AG28" i="1"/>
  <c r="AB28" i="1"/>
  <c r="AA28" i="1" s="1"/>
  <c r="P28" i="1"/>
  <c r="I28" i="1"/>
  <c r="H28" i="1"/>
  <c r="AH28" i="1" s="1"/>
  <c r="G28" i="1"/>
  <c r="AF28" i="1" s="1"/>
  <c r="B28" i="1"/>
  <c r="C28" i="1" s="1"/>
  <c r="AL27" i="1"/>
  <c r="AK27" i="1"/>
  <c r="AI27" i="1"/>
  <c r="AG27" i="1"/>
  <c r="AB27" i="1"/>
  <c r="AA27" i="1" s="1"/>
  <c r="P27" i="1"/>
  <c r="I27" i="1"/>
  <c r="H27" i="1"/>
  <c r="AH27" i="1" s="1"/>
  <c r="G27" i="1"/>
  <c r="AF27" i="1" s="1"/>
  <c r="B27" i="1"/>
  <c r="C27" i="1" s="1"/>
  <c r="A27" i="1"/>
  <c r="AL26" i="1"/>
  <c r="AK26" i="1"/>
  <c r="AI26" i="1"/>
  <c r="AG26" i="1"/>
  <c r="AB26" i="1"/>
  <c r="Y26" i="1" s="1"/>
  <c r="P26" i="1"/>
  <c r="I26" i="1"/>
  <c r="H26" i="1"/>
  <c r="AH26" i="1" s="1"/>
  <c r="G26" i="1"/>
  <c r="AF26" i="1" s="1"/>
  <c r="B26" i="1"/>
  <c r="C26" i="1" s="1"/>
  <c r="A26" i="1"/>
  <c r="AL25" i="1"/>
  <c r="AK25" i="1"/>
  <c r="AI25" i="1"/>
  <c r="AG25" i="1"/>
  <c r="AB25" i="1"/>
  <c r="W25" i="1" s="1"/>
  <c r="P25" i="1"/>
  <c r="I25" i="1"/>
  <c r="H25" i="1"/>
  <c r="AH25" i="1" s="1"/>
  <c r="G25" i="1"/>
  <c r="AF25" i="1" s="1"/>
  <c r="C25" i="1"/>
  <c r="B25" i="1"/>
  <c r="A25" i="1"/>
  <c r="AL24" i="1"/>
  <c r="AK24" i="1"/>
  <c r="AI24" i="1"/>
  <c r="AG24" i="1"/>
  <c r="AB24" i="1"/>
  <c r="AA24" i="1" s="1"/>
  <c r="P24" i="1"/>
  <c r="I24" i="1"/>
  <c r="H24" i="1"/>
  <c r="AH24" i="1" s="1"/>
  <c r="G24" i="1"/>
  <c r="AF24" i="1" s="1"/>
  <c r="B24" i="1"/>
  <c r="C24" i="1" s="1"/>
  <c r="AL23" i="1"/>
  <c r="AK23" i="1"/>
  <c r="AI23" i="1"/>
  <c r="AG23" i="1"/>
  <c r="AB23" i="1"/>
  <c r="AA23" i="1" s="1"/>
  <c r="P23" i="1"/>
  <c r="I23" i="1"/>
  <c r="H23" i="1"/>
  <c r="AH23" i="1" s="1"/>
  <c r="G23" i="1"/>
  <c r="AF23" i="1" s="1"/>
  <c r="C23" i="1"/>
  <c r="B23" i="1"/>
  <c r="A23" i="1"/>
  <c r="AL22" i="1"/>
  <c r="AK22" i="1"/>
  <c r="AI22" i="1"/>
  <c r="AG22" i="1"/>
  <c r="AB22" i="1"/>
  <c r="Y22" i="1" s="1"/>
  <c r="P22" i="1"/>
  <c r="I22" i="1"/>
  <c r="H22" i="1"/>
  <c r="AH22" i="1" s="1"/>
  <c r="G22" i="1"/>
  <c r="AF22" i="1" s="1"/>
  <c r="C22" i="1"/>
  <c r="B22" i="1"/>
  <c r="A22" i="1"/>
  <c r="AL21" i="1"/>
  <c r="AK21" i="1"/>
  <c r="AI21" i="1"/>
  <c r="AG21" i="1"/>
  <c r="AB21" i="1"/>
  <c r="W21" i="1" s="1"/>
  <c r="P21" i="1"/>
  <c r="I21" i="1"/>
  <c r="H21" i="1"/>
  <c r="AH21" i="1" s="1"/>
  <c r="G21" i="1"/>
  <c r="AF21" i="1" s="1"/>
  <c r="C21" i="1"/>
  <c r="B21" i="1"/>
  <c r="A21" i="1" s="1"/>
  <c r="AL20" i="1"/>
  <c r="AK20" i="1"/>
  <c r="AI20" i="1"/>
  <c r="AG20" i="1"/>
  <c r="AB20" i="1"/>
  <c r="AA20" i="1" s="1"/>
  <c r="P20" i="1"/>
  <c r="I20" i="1"/>
  <c r="H20" i="1"/>
  <c r="AH20" i="1" s="1"/>
  <c r="G20" i="1"/>
  <c r="AF20" i="1" s="1"/>
  <c r="B20" i="1"/>
  <c r="C20" i="1" s="1"/>
  <c r="AL19" i="1"/>
  <c r="AK19" i="1"/>
  <c r="AI19" i="1"/>
  <c r="AG19" i="1"/>
  <c r="AB19" i="1"/>
  <c r="AA19" i="1" s="1"/>
  <c r="P19" i="1"/>
  <c r="I19" i="1"/>
  <c r="H19" i="1"/>
  <c r="AH19" i="1" s="1"/>
  <c r="G19" i="1"/>
  <c r="AF19" i="1" s="1"/>
  <c r="B19" i="1"/>
  <c r="C19" i="1" s="1"/>
  <c r="AL18" i="1"/>
  <c r="AK18" i="1"/>
  <c r="AI18" i="1"/>
  <c r="AG18" i="1"/>
  <c r="AB18" i="1"/>
  <c r="Y18" i="1" s="1"/>
  <c r="P18" i="1"/>
  <c r="I18" i="1"/>
  <c r="H18" i="1"/>
  <c r="AH18" i="1" s="1"/>
  <c r="G18" i="1"/>
  <c r="AF18" i="1" s="1"/>
  <c r="B18" i="1"/>
  <c r="C18" i="1" s="1"/>
  <c r="AL17" i="1"/>
  <c r="AK17" i="1"/>
  <c r="AI17" i="1"/>
  <c r="AG17" i="1"/>
  <c r="AB17" i="1"/>
  <c r="W17" i="1" s="1"/>
  <c r="P17" i="1"/>
  <c r="I17" i="1"/>
  <c r="H17" i="1"/>
  <c r="AH17" i="1" s="1"/>
  <c r="G17" i="1"/>
  <c r="AF17" i="1" s="1"/>
  <c r="C17" i="1"/>
  <c r="B17" i="1"/>
  <c r="A17" i="1"/>
  <c r="AL16" i="1"/>
  <c r="AK16" i="1"/>
  <c r="AI16" i="1"/>
  <c r="AG16" i="1"/>
  <c r="AB16" i="1"/>
  <c r="AA16" i="1" s="1"/>
  <c r="P16" i="1"/>
  <c r="I16" i="1"/>
  <c r="H16" i="1"/>
  <c r="AH16" i="1" s="1"/>
  <c r="G16" i="1"/>
  <c r="AF16" i="1" s="1"/>
  <c r="C16" i="1"/>
  <c r="B16" i="1"/>
  <c r="A16" i="1"/>
  <c r="AL15" i="1"/>
  <c r="AK15" i="1"/>
  <c r="AI15" i="1"/>
  <c r="AG15" i="1"/>
  <c r="AB15" i="1"/>
  <c r="AA15" i="1" s="1"/>
  <c r="P15" i="1"/>
  <c r="I15" i="1"/>
  <c r="H15" i="1"/>
  <c r="AH15" i="1" s="1"/>
  <c r="G15" i="1"/>
  <c r="AF15" i="1" s="1"/>
  <c r="B15" i="1"/>
  <c r="C15" i="1" s="1"/>
  <c r="AL14" i="1"/>
  <c r="AK14" i="1"/>
  <c r="AI14" i="1"/>
  <c r="AG14" i="1"/>
  <c r="AB14" i="1"/>
  <c r="Y14" i="1" s="1"/>
  <c r="P14" i="1"/>
  <c r="I14" i="1"/>
  <c r="H14" i="1"/>
  <c r="AH14" i="1" s="1"/>
  <c r="G14" i="1"/>
  <c r="AF14" i="1" s="1"/>
  <c r="B14" i="1"/>
  <c r="C14" i="1" s="1"/>
  <c r="AL13" i="1"/>
  <c r="AK13" i="1"/>
  <c r="AI13" i="1"/>
  <c r="AG13" i="1"/>
  <c r="AB13" i="1"/>
  <c r="W13" i="1" s="1"/>
  <c r="P13" i="1"/>
  <c r="I13" i="1"/>
  <c r="H13" i="1"/>
  <c r="AH13" i="1" s="1"/>
  <c r="G13" i="1"/>
  <c r="AF13" i="1" s="1"/>
  <c r="B13" i="1"/>
  <c r="C13" i="1" s="1"/>
  <c r="A13" i="1"/>
  <c r="AL12" i="1"/>
  <c r="AK12" i="1"/>
  <c r="AI12" i="1"/>
  <c r="AG12" i="1"/>
  <c r="AB12" i="1"/>
  <c r="AA12" i="1" s="1"/>
  <c r="P12" i="1"/>
  <c r="I12" i="1"/>
  <c r="H12" i="1"/>
  <c r="AH12" i="1" s="1"/>
  <c r="G12" i="1"/>
  <c r="AF12" i="1" s="1"/>
  <c r="C12" i="1"/>
  <c r="B12" i="1"/>
  <c r="A12" i="1" s="1"/>
  <c r="AL11" i="1"/>
  <c r="AK11" i="1"/>
  <c r="AB11" i="1"/>
  <c r="AA11" i="1" s="1"/>
  <c r="P11" i="1"/>
  <c r="I11" i="1"/>
  <c r="H11" i="1"/>
  <c r="AH11" i="1" s="1"/>
  <c r="AI11" i="1" s="1"/>
  <c r="G11" i="1"/>
  <c r="AF11" i="1" s="1"/>
  <c r="AG11" i="1" s="1"/>
  <c r="B11" i="1"/>
  <c r="C11" i="1" s="1"/>
  <c r="AL10" i="1"/>
  <c r="AK10" i="1"/>
  <c r="AB10" i="1"/>
  <c r="Y10" i="1" s="1"/>
  <c r="P10" i="1"/>
  <c r="I10" i="1"/>
  <c r="H10" i="1"/>
  <c r="AH10" i="1" s="1"/>
  <c r="AI10" i="1" s="1"/>
  <c r="G10" i="1"/>
  <c r="AF10" i="1" s="1"/>
  <c r="AG10" i="1" s="1"/>
  <c r="B10" i="1"/>
  <c r="C10" i="1" s="1"/>
  <c r="AL9" i="1"/>
  <c r="AK9" i="1"/>
  <c r="AB9" i="1"/>
  <c r="W9" i="1" s="1"/>
  <c r="P9" i="1"/>
  <c r="I9" i="1"/>
  <c r="H9" i="1"/>
  <c r="AH9" i="1" s="1"/>
  <c r="AI9" i="1" s="1"/>
  <c r="G9" i="1"/>
  <c r="AF9" i="1" s="1"/>
  <c r="AG9" i="1" s="1"/>
  <c r="C9" i="1"/>
  <c r="B9" i="1"/>
  <c r="A9" i="1"/>
  <c r="AL8" i="1"/>
  <c r="AK8" i="1"/>
  <c r="AB8" i="1"/>
  <c r="AA8" i="1" s="1"/>
  <c r="P8" i="1"/>
  <c r="I8" i="1"/>
  <c r="H8" i="1"/>
  <c r="AH8" i="1" s="1"/>
  <c r="AI8" i="1" s="1"/>
  <c r="G8" i="1"/>
  <c r="AF8" i="1" s="1"/>
  <c r="AG8" i="1" s="1"/>
  <c r="C8" i="1"/>
  <c r="B8" i="1"/>
  <c r="A8" i="1"/>
  <c r="M4492" i="5"/>
  <c r="L4492" i="5"/>
  <c r="J4492" i="5"/>
  <c r="M4491" i="5"/>
  <c r="L4491" i="5"/>
  <c r="J4491" i="5"/>
  <c r="M4490" i="5"/>
  <c r="L4490" i="5"/>
  <c r="J4490" i="5"/>
  <c r="M4489" i="5"/>
  <c r="L4489" i="5"/>
  <c r="J4489" i="5"/>
  <c r="M4488" i="5"/>
  <c r="L4488" i="5"/>
  <c r="J4488" i="5"/>
  <c r="M4487" i="5"/>
  <c r="L4487" i="5"/>
  <c r="J4487" i="5"/>
  <c r="M4486" i="5"/>
  <c r="L4486" i="5"/>
  <c r="J4486" i="5"/>
  <c r="M4485" i="5"/>
  <c r="L4485" i="5"/>
  <c r="J4485" i="5"/>
  <c r="M4484" i="5"/>
  <c r="L4484" i="5"/>
  <c r="J4484" i="5"/>
  <c r="M4483" i="5"/>
  <c r="L4483" i="5"/>
  <c r="J4483" i="5"/>
  <c r="M4482" i="5"/>
  <c r="L4482" i="5"/>
  <c r="J4482" i="5"/>
  <c r="M4481" i="5"/>
  <c r="L4481" i="5"/>
  <c r="J4481" i="5"/>
  <c r="M4480" i="5"/>
  <c r="L4480" i="5"/>
  <c r="J4480" i="5"/>
  <c r="M4479" i="5"/>
  <c r="L4479" i="5"/>
  <c r="J4479" i="5"/>
  <c r="M4478" i="5"/>
  <c r="L4478" i="5"/>
  <c r="J4478" i="5"/>
  <c r="M4477" i="5"/>
  <c r="L4477" i="5"/>
  <c r="J4477" i="5"/>
  <c r="M4476" i="5"/>
  <c r="L4476" i="5"/>
  <c r="J4476" i="5"/>
  <c r="M4475" i="5"/>
  <c r="L4475" i="5"/>
  <c r="J4475" i="5"/>
  <c r="M4474" i="5"/>
  <c r="L4474" i="5"/>
  <c r="J4474" i="5"/>
  <c r="M4473" i="5"/>
  <c r="L4473" i="5"/>
  <c r="J4473" i="5"/>
  <c r="M4472" i="5"/>
  <c r="L4472" i="5"/>
  <c r="J4472" i="5"/>
  <c r="M4471" i="5"/>
  <c r="L4471" i="5"/>
  <c r="J4471" i="5"/>
  <c r="M4470" i="5"/>
  <c r="L4470" i="5"/>
  <c r="J4470" i="5"/>
  <c r="M4469" i="5"/>
  <c r="L4469" i="5"/>
  <c r="J4469" i="5"/>
  <c r="M4468" i="5"/>
  <c r="L4468" i="5"/>
  <c r="J4468" i="5"/>
  <c r="M4467" i="5"/>
  <c r="L4467" i="5"/>
  <c r="J4467" i="5"/>
  <c r="M4466" i="5"/>
  <c r="L4466" i="5"/>
  <c r="J4466" i="5"/>
  <c r="M4465" i="5"/>
  <c r="L4465" i="5"/>
  <c r="J4465" i="5"/>
  <c r="M4464" i="5"/>
  <c r="L4464" i="5"/>
  <c r="J4464" i="5"/>
  <c r="M4463" i="5"/>
  <c r="L4463" i="5"/>
  <c r="J4463" i="5"/>
  <c r="M4462" i="5"/>
  <c r="L4462" i="5"/>
  <c r="J4462" i="5"/>
  <c r="M4461" i="5"/>
  <c r="L4461" i="5"/>
  <c r="J4461" i="5"/>
  <c r="M4460" i="5"/>
  <c r="L4460" i="5"/>
  <c r="J4460" i="5"/>
  <c r="M4459" i="5"/>
  <c r="L4459" i="5"/>
  <c r="J4459" i="5"/>
  <c r="M4458" i="5"/>
  <c r="L4458" i="5"/>
  <c r="J4458" i="5"/>
  <c r="M4457" i="5"/>
  <c r="L4457" i="5"/>
  <c r="J4457" i="5"/>
  <c r="M4456" i="5"/>
  <c r="L4456" i="5"/>
  <c r="J4456" i="5"/>
  <c r="M4455" i="5"/>
  <c r="L4455" i="5"/>
  <c r="J4455" i="5"/>
  <c r="M4454" i="5"/>
  <c r="L4454" i="5"/>
  <c r="J4454" i="5"/>
  <c r="M4453" i="5"/>
  <c r="L4453" i="5"/>
  <c r="J4453" i="5"/>
  <c r="M4452" i="5"/>
  <c r="L4452" i="5"/>
  <c r="J4452" i="5"/>
  <c r="M4451" i="5"/>
  <c r="L4451" i="5"/>
  <c r="J4451" i="5"/>
  <c r="M4450" i="5"/>
  <c r="L4450" i="5"/>
  <c r="J4450" i="5"/>
  <c r="M4449" i="5"/>
  <c r="L4449" i="5"/>
  <c r="J4449" i="5"/>
  <c r="M4448" i="5"/>
  <c r="L4448" i="5"/>
  <c r="J4448" i="5"/>
  <c r="M4447" i="5"/>
  <c r="L4447" i="5"/>
  <c r="J4447" i="5"/>
  <c r="M4446" i="5"/>
  <c r="L4446" i="5"/>
  <c r="J4446" i="5"/>
  <c r="M4445" i="5"/>
  <c r="L4445" i="5"/>
  <c r="J4445" i="5"/>
  <c r="M4444" i="5"/>
  <c r="L4444" i="5"/>
  <c r="J4444" i="5"/>
  <c r="M4443" i="5"/>
  <c r="L4443" i="5"/>
  <c r="J4443" i="5"/>
  <c r="M4442" i="5"/>
  <c r="L4442" i="5"/>
  <c r="J4442" i="5"/>
  <c r="M4441" i="5"/>
  <c r="L4441" i="5"/>
  <c r="J4441" i="5"/>
  <c r="M4440" i="5"/>
  <c r="L4440" i="5"/>
  <c r="J4440" i="5"/>
  <c r="M4439" i="5"/>
  <c r="L4439" i="5"/>
  <c r="J4439" i="5"/>
  <c r="M4438" i="5"/>
  <c r="L4438" i="5"/>
  <c r="J4438" i="5"/>
  <c r="M4437" i="5"/>
  <c r="L4437" i="5"/>
  <c r="J4437" i="5"/>
  <c r="M4436" i="5"/>
  <c r="L4436" i="5"/>
  <c r="J4436" i="5"/>
  <c r="M4435" i="5"/>
  <c r="L4435" i="5"/>
  <c r="J4435" i="5"/>
  <c r="M4434" i="5"/>
  <c r="L4434" i="5"/>
  <c r="J4434" i="5"/>
  <c r="M4433" i="5"/>
  <c r="L4433" i="5"/>
  <c r="J4433" i="5"/>
  <c r="M4432" i="5"/>
  <c r="L4432" i="5"/>
  <c r="J4432" i="5"/>
  <c r="M4431" i="5"/>
  <c r="L4431" i="5"/>
  <c r="J4431" i="5"/>
  <c r="M4430" i="5"/>
  <c r="L4430" i="5"/>
  <c r="J4430" i="5"/>
  <c r="M4429" i="5"/>
  <c r="L4429" i="5"/>
  <c r="J4429" i="5"/>
  <c r="M4428" i="5"/>
  <c r="L4428" i="5"/>
  <c r="J4428" i="5"/>
  <c r="M4427" i="5"/>
  <c r="L4427" i="5"/>
  <c r="J4427" i="5"/>
  <c r="M4426" i="5"/>
  <c r="L4426" i="5"/>
  <c r="J4426" i="5"/>
  <c r="M4425" i="5"/>
  <c r="L4425" i="5"/>
  <c r="J4425" i="5"/>
  <c r="M4424" i="5"/>
  <c r="L4424" i="5"/>
  <c r="J4424" i="5"/>
  <c r="M4423" i="5"/>
  <c r="L4423" i="5"/>
  <c r="J4423" i="5"/>
  <c r="M4422" i="5"/>
  <c r="L4422" i="5"/>
  <c r="J4422" i="5"/>
  <c r="M4421" i="5"/>
  <c r="L4421" i="5"/>
  <c r="J4421" i="5"/>
  <c r="M4420" i="5"/>
  <c r="L4420" i="5"/>
  <c r="J4420" i="5"/>
  <c r="M4419" i="5"/>
  <c r="L4419" i="5"/>
  <c r="J4419" i="5"/>
  <c r="M4418" i="5"/>
  <c r="L4418" i="5"/>
  <c r="J4418" i="5"/>
  <c r="M4417" i="5"/>
  <c r="L4417" i="5"/>
  <c r="J4417" i="5"/>
  <c r="M4416" i="5"/>
  <c r="L4416" i="5"/>
  <c r="J4416" i="5"/>
  <c r="M4415" i="5"/>
  <c r="L4415" i="5"/>
  <c r="J4415" i="5"/>
  <c r="M4414" i="5"/>
  <c r="L4414" i="5"/>
  <c r="J4414" i="5"/>
  <c r="M4413" i="5"/>
  <c r="L4413" i="5"/>
  <c r="J4413" i="5"/>
  <c r="M4412" i="5"/>
  <c r="L4412" i="5"/>
  <c r="J4412" i="5"/>
  <c r="M4411" i="5"/>
  <c r="L4411" i="5"/>
  <c r="J4411" i="5"/>
  <c r="M4410" i="5"/>
  <c r="L4410" i="5"/>
  <c r="J4410" i="5"/>
  <c r="M4409" i="5"/>
  <c r="L4409" i="5"/>
  <c r="J4409" i="5"/>
  <c r="M4408" i="5"/>
  <c r="L4408" i="5"/>
  <c r="J4408" i="5"/>
  <c r="M4407" i="5"/>
  <c r="L4407" i="5"/>
  <c r="J4407" i="5"/>
  <c r="M4406" i="5"/>
  <c r="L4406" i="5"/>
  <c r="J4406" i="5"/>
  <c r="M4405" i="5"/>
  <c r="L4405" i="5"/>
  <c r="J4405" i="5"/>
  <c r="M4404" i="5"/>
  <c r="L4404" i="5"/>
  <c r="J4404" i="5"/>
  <c r="M4403" i="5"/>
  <c r="L4403" i="5"/>
  <c r="J4403" i="5"/>
  <c r="M4402" i="5"/>
  <c r="L4402" i="5"/>
  <c r="J4402" i="5"/>
  <c r="M4401" i="5"/>
  <c r="L4401" i="5"/>
  <c r="J4401" i="5"/>
  <c r="M4400" i="5"/>
  <c r="L4400" i="5"/>
  <c r="J4400" i="5"/>
  <c r="M4399" i="5"/>
  <c r="L4399" i="5"/>
  <c r="J4399" i="5"/>
  <c r="M4398" i="5"/>
  <c r="L4398" i="5"/>
  <c r="J4398" i="5"/>
  <c r="M4397" i="5"/>
  <c r="L4397" i="5"/>
  <c r="J4397" i="5"/>
  <c r="M4396" i="5"/>
  <c r="L4396" i="5"/>
  <c r="J4396" i="5"/>
  <c r="M4395" i="5"/>
  <c r="L4395" i="5"/>
  <c r="J4395" i="5"/>
  <c r="M4394" i="5"/>
  <c r="L4394" i="5"/>
  <c r="J4394" i="5"/>
  <c r="M4393" i="5"/>
  <c r="L4393" i="5"/>
  <c r="J4393" i="5"/>
  <c r="M4392" i="5"/>
  <c r="L4392" i="5"/>
  <c r="J4392" i="5"/>
  <c r="M4391" i="5"/>
  <c r="L4391" i="5"/>
  <c r="J4391" i="5"/>
  <c r="M4390" i="5"/>
  <c r="L4390" i="5"/>
  <c r="J4390" i="5"/>
  <c r="M4389" i="5"/>
  <c r="L4389" i="5"/>
  <c r="J4389" i="5"/>
  <c r="M4388" i="5"/>
  <c r="L4388" i="5"/>
  <c r="J4388" i="5"/>
  <c r="M4387" i="5"/>
  <c r="L4387" i="5"/>
  <c r="J4387" i="5"/>
  <c r="M4386" i="5"/>
  <c r="L4386" i="5"/>
  <c r="J4386" i="5"/>
  <c r="M4385" i="5"/>
  <c r="L4385" i="5"/>
  <c r="J4385" i="5"/>
  <c r="M4384" i="5"/>
  <c r="L4384" i="5"/>
  <c r="J4384" i="5"/>
  <c r="M4383" i="5"/>
  <c r="L4383" i="5"/>
  <c r="J4383" i="5"/>
  <c r="M4382" i="5"/>
  <c r="L4382" i="5"/>
  <c r="J4382" i="5"/>
  <c r="M4381" i="5"/>
  <c r="L4381" i="5"/>
  <c r="J4381" i="5"/>
  <c r="M4380" i="5"/>
  <c r="L4380" i="5"/>
  <c r="J4380" i="5"/>
  <c r="M4379" i="5"/>
  <c r="L4379" i="5"/>
  <c r="J4379" i="5"/>
  <c r="M4378" i="5"/>
  <c r="L4378" i="5"/>
  <c r="J4378" i="5"/>
  <c r="M4377" i="5"/>
  <c r="L4377" i="5"/>
  <c r="J4377" i="5"/>
  <c r="M4376" i="5"/>
  <c r="L4376" i="5"/>
  <c r="J4376" i="5"/>
  <c r="M4375" i="5"/>
  <c r="L4375" i="5"/>
  <c r="J4375" i="5"/>
  <c r="M4374" i="5"/>
  <c r="L4374" i="5"/>
  <c r="J4374" i="5"/>
  <c r="M4373" i="5"/>
  <c r="L4373" i="5"/>
  <c r="J4373" i="5"/>
  <c r="M4372" i="5"/>
  <c r="L4372" i="5"/>
  <c r="J4372" i="5"/>
  <c r="M4371" i="5"/>
  <c r="L4371" i="5"/>
  <c r="J4371" i="5"/>
  <c r="M4370" i="5"/>
  <c r="L4370" i="5"/>
  <c r="J4370" i="5"/>
  <c r="M4369" i="5"/>
  <c r="L4369" i="5"/>
  <c r="J4369" i="5"/>
  <c r="M4368" i="5"/>
  <c r="L4368" i="5"/>
  <c r="J4368" i="5"/>
  <c r="M4367" i="5"/>
  <c r="L4367" i="5"/>
  <c r="J4367" i="5"/>
  <c r="M4366" i="5"/>
  <c r="L4366" i="5"/>
  <c r="J4366" i="5"/>
  <c r="M4365" i="5"/>
  <c r="L4365" i="5"/>
  <c r="J4365" i="5"/>
  <c r="M4364" i="5"/>
  <c r="L4364" i="5"/>
  <c r="J4364" i="5"/>
  <c r="M4363" i="5"/>
  <c r="L4363" i="5"/>
  <c r="J4363" i="5"/>
  <c r="M4362" i="5"/>
  <c r="L4362" i="5"/>
  <c r="J4362" i="5"/>
  <c r="M4361" i="5"/>
  <c r="L4361" i="5"/>
  <c r="J4361" i="5"/>
  <c r="M4360" i="5"/>
  <c r="L4360" i="5"/>
  <c r="J4360" i="5"/>
  <c r="M4359" i="5"/>
  <c r="L4359" i="5"/>
  <c r="J4359" i="5"/>
  <c r="M4358" i="5"/>
  <c r="L4358" i="5"/>
  <c r="J4358" i="5"/>
  <c r="M4357" i="5"/>
  <c r="L4357" i="5"/>
  <c r="J4357" i="5"/>
  <c r="M4356" i="5"/>
  <c r="L4356" i="5"/>
  <c r="J4356" i="5"/>
  <c r="M4355" i="5"/>
  <c r="L4355" i="5"/>
  <c r="J4355" i="5"/>
  <c r="M4354" i="5"/>
  <c r="L4354" i="5"/>
  <c r="J4354" i="5"/>
  <c r="M4353" i="5"/>
  <c r="L4353" i="5"/>
  <c r="J4353" i="5"/>
  <c r="M4352" i="5"/>
  <c r="L4352" i="5"/>
  <c r="J4352" i="5"/>
  <c r="M4351" i="5"/>
  <c r="L4351" i="5"/>
  <c r="J4351" i="5"/>
  <c r="M4350" i="5"/>
  <c r="L4350" i="5"/>
  <c r="J4350" i="5"/>
  <c r="M4349" i="5"/>
  <c r="L4349" i="5"/>
  <c r="J4349" i="5"/>
  <c r="M4348" i="5"/>
  <c r="L4348" i="5"/>
  <c r="J4348" i="5"/>
  <c r="M4347" i="5"/>
  <c r="L4347" i="5"/>
  <c r="J4347" i="5"/>
  <c r="M4346" i="5"/>
  <c r="L4346" i="5"/>
  <c r="J4346" i="5"/>
  <c r="M4345" i="5"/>
  <c r="L4345" i="5"/>
  <c r="J4345" i="5"/>
  <c r="M4344" i="5"/>
  <c r="L4344" i="5"/>
  <c r="J4344" i="5"/>
  <c r="M4343" i="5"/>
  <c r="L4343" i="5"/>
  <c r="J4343" i="5"/>
  <c r="M4342" i="5"/>
  <c r="L4342" i="5"/>
  <c r="J4342" i="5"/>
  <c r="M4341" i="5"/>
  <c r="L4341" i="5"/>
  <c r="J4341" i="5"/>
  <c r="M4340" i="5"/>
  <c r="L4340" i="5"/>
  <c r="J4340" i="5"/>
  <c r="M4339" i="5"/>
  <c r="L4339" i="5"/>
  <c r="J4339" i="5"/>
  <c r="M4338" i="5"/>
  <c r="L4338" i="5"/>
  <c r="J4338" i="5"/>
  <c r="M4337" i="5"/>
  <c r="L4337" i="5"/>
  <c r="J4337" i="5"/>
  <c r="M4336" i="5"/>
  <c r="L4336" i="5"/>
  <c r="J4336" i="5"/>
  <c r="M4335" i="5"/>
  <c r="L4335" i="5"/>
  <c r="J4335" i="5"/>
  <c r="M4334" i="5"/>
  <c r="L4334" i="5"/>
  <c r="J4334" i="5"/>
  <c r="M4333" i="5"/>
  <c r="L4333" i="5"/>
  <c r="J4333" i="5"/>
  <c r="M4332" i="5"/>
  <c r="L4332" i="5"/>
  <c r="J4332" i="5"/>
  <c r="M4331" i="5"/>
  <c r="L4331" i="5"/>
  <c r="J4331" i="5"/>
  <c r="M4330" i="5"/>
  <c r="L4330" i="5"/>
  <c r="J4330" i="5"/>
  <c r="M4329" i="5"/>
  <c r="L4329" i="5"/>
  <c r="J4329" i="5"/>
  <c r="M4328" i="5"/>
  <c r="L4328" i="5"/>
  <c r="J4328" i="5"/>
  <c r="M4327" i="5"/>
  <c r="L4327" i="5"/>
  <c r="J4327" i="5"/>
  <c r="M4326" i="5"/>
  <c r="L4326" i="5"/>
  <c r="J4326" i="5"/>
  <c r="M4325" i="5"/>
  <c r="L4325" i="5"/>
  <c r="J4325" i="5"/>
  <c r="M4324" i="5"/>
  <c r="L4324" i="5"/>
  <c r="J4324" i="5"/>
  <c r="M4323" i="5"/>
  <c r="L4323" i="5"/>
  <c r="J4323" i="5"/>
  <c r="M4322" i="5"/>
  <c r="L4322" i="5"/>
  <c r="J4322" i="5"/>
  <c r="M4321" i="5"/>
  <c r="L4321" i="5"/>
  <c r="J4321" i="5"/>
  <c r="M4320" i="5"/>
  <c r="L4320" i="5"/>
  <c r="J4320" i="5"/>
  <c r="M4319" i="5"/>
  <c r="L4319" i="5"/>
  <c r="J4319" i="5"/>
  <c r="M4318" i="5"/>
  <c r="L4318" i="5"/>
  <c r="J4318" i="5"/>
  <c r="M4317" i="5"/>
  <c r="L4317" i="5"/>
  <c r="J4317" i="5"/>
  <c r="M4316" i="5"/>
  <c r="L4316" i="5"/>
  <c r="J4316" i="5"/>
  <c r="M4315" i="5"/>
  <c r="L4315" i="5"/>
  <c r="J4315" i="5"/>
  <c r="M4314" i="5"/>
  <c r="L4314" i="5"/>
  <c r="J4314" i="5"/>
  <c r="M4313" i="5"/>
  <c r="L4313" i="5"/>
  <c r="J4313" i="5"/>
  <c r="M4312" i="5"/>
  <c r="L4312" i="5"/>
  <c r="J4312" i="5"/>
  <c r="M4311" i="5"/>
  <c r="L4311" i="5"/>
  <c r="J4311" i="5"/>
  <c r="M4310" i="5"/>
  <c r="L4310" i="5"/>
  <c r="J4310" i="5"/>
  <c r="M4309" i="5"/>
  <c r="L4309" i="5"/>
  <c r="J4309" i="5"/>
  <c r="M4308" i="5"/>
  <c r="L4308" i="5"/>
  <c r="J4308" i="5"/>
  <c r="M4307" i="5"/>
  <c r="L4307" i="5"/>
  <c r="J4307" i="5"/>
  <c r="M4306" i="5"/>
  <c r="L4306" i="5"/>
  <c r="J4306" i="5"/>
  <c r="M4305" i="5"/>
  <c r="L4305" i="5"/>
  <c r="J4305" i="5"/>
  <c r="M4304" i="5"/>
  <c r="L4304" i="5"/>
  <c r="J4304" i="5"/>
  <c r="M4303" i="5"/>
  <c r="L4303" i="5"/>
  <c r="J4303" i="5"/>
  <c r="M4302" i="5"/>
  <c r="L4302" i="5"/>
  <c r="J4302" i="5"/>
  <c r="M4301" i="5"/>
  <c r="L4301" i="5"/>
  <c r="J4301" i="5"/>
  <c r="M4300" i="5"/>
  <c r="L4300" i="5"/>
  <c r="J4300" i="5"/>
  <c r="M4299" i="5"/>
  <c r="L4299" i="5"/>
  <c r="J4299" i="5"/>
  <c r="M4298" i="5"/>
  <c r="L4298" i="5"/>
  <c r="J4298" i="5"/>
  <c r="M4297" i="5"/>
  <c r="L4297" i="5"/>
  <c r="J4297" i="5"/>
  <c r="M4296" i="5"/>
  <c r="L4296" i="5"/>
  <c r="J4296" i="5"/>
  <c r="M4295" i="5"/>
  <c r="L4295" i="5"/>
  <c r="J4295" i="5"/>
  <c r="M4294" i="5"/>
  <c r="L4294" i="5"/>
  <c r="J4294" i="5"/>
  <c r="M4293" i="5"/>
  <c r="L4293" i="5"/>
  <c r="J4293" i="5"/>
  <c r="M4292" i="5"/>
  <c r="L4292" i="5"/>
  <c r="J4292" i="5"/>
  <c r="M4291" i="5"/>
  <c r="L4291" i="5"/>
  <c r="J4291" i="5"/>
  <c r="M4290" i="5"/>
  <c r="L4290" i="5"/>
  <c r="J4290" i="5"/>
  <c r="M4289" i="5"/>
  <c r="L4289" i="5"/>
  <c r="J4289" i="5"/>
  <c r="M4288" i="5"/>
  <c r="L4288" i="5"/>
  <c r="J4288" i="5"/>
  <c r="M4287" i="5"/>
  <c r="L4287" i="5"/>
  <c r="J4287" i="5"/>
  <c r="M4286" i="5"/>
  <c r="L4286" i="5"/>
  <c r="J4286" i="5"/>
  <c r="M4285" i="5"/>
  <c r="L4285" i="5"/>
  <c r="J4285" i="5"/>
  <c r="M4284" i="5"/>
  <c r="L4284" i="5"/>
  <c r="J4284" i="5"/>
  <c r="M4283" i="5"/>
  <c r="L4283" i="5"/>
  <c r="J4283" i="5"/>
  <c r="M4282" i="5"/>
  <c r="L4282" i="5"/>
  <c r="J4282" i="5"/>
  <c r="M4281" i="5"/>
  <c r="L4281" i="5"/>
  <c r="J4281" i="5"/>
  <c r="M4280" i="5"/>
  <c r="L4280" i="5"/>
  <c r="J4280" i="5"/>
  <c r="M4279" i="5"/>
  <c r="L4279" i="5"/>
  <c r="J4279" i="5"/>
  <c r="M4278" i="5"/>
  <c r="L4278" i="5"/>
  <c r="J4278" i="5"/>
  <c r="M4277" i="5"/>
  <c r="L4277" i="5"/>
  <c r="J4277" i="5"/>
  <c r="M4276" i="5"/>
  <c r="L4276" i="5"/>
  <c r="J4276" i="5"/>
  <c r="M4275" i="5"/>
  <c r="L4275" i="5"/>
  <c r="J4275" i="5"/>
  <c r="M4274" i="5"/>
  <c r="L4274" i="5"/>
  <c r="J4274" i="5"/>
  <c r="M4273" i="5"/>
  <c r="L4273" i="5"/>
  <c r="J4273" i="5"/>
  <c r="M4272" i="5"/>
  <c r="L4272" i="5"/>
  <c r="J4272" i="5"/>
  <c r="M4271" i="5"/>
  <c r="L4271" i="5"/>
  <c r="J4271" i="5"/>
  <c r="M4270" i="5"/>
  <c r="L4270" i="5"/>
  <c r="J4270" i="5"/>
  <c r="M4269" i="5"/>
  <c r="L4269" i="5"/>
  <c r="J4269" i="5"/>
  <c r="M4268" i="5"/>
  <c r="L4268" i="5"/>
  <c r="J4268" i="5"/>
  <c r="M4267" i="5"/>
  <c r="L4267" i="5"/>
  <c r="J4267" i="5"/>
  <c r="M4266" i="5"/>
  <c r="L4266" i="5"/>
  <c r="J4266" i="5"/>
  <c r="M4265" i="5"/>
  <c r="L4265" i="5"/>
  <c r="J4265" i="5"/>
  <c r="M4264" i="5"/>
  <c r="L4264" i="5"/>
  <c r="J4264" i="5"/>
  <c r="M4263" i="5"/>
  <c r="L4263" i="5"/>
  <c r="J4263" i="5"/>
  <c r="M4262" i="5"/>
  <c r="L4262" i="5"/>
  <c r="J4262" i="5"/>
  <c r="M4261" i="5"/>
  <c r="L4261" i="5"/>
  <c r="J4261" i="5"/>
  <c r="M4260" i="5"/>
  <c r="L4260" i="5"/>
  <c r="J4260" i="5"/>
  <c r="M4259" i="5"/>
  <c r="L4259" i="5"/>
  <c r="J4259" i="5"/>
  <c r="M4258" i="5"/>
  <c r="L4258" i="5"/>
  <c r="J4258" i="5"/>
  <c r="M4257" i="5"/>
  <c r="L4257" i="5"/>
  <c r="J4257" i="5"/>
  <c r="M4256" i="5"/>
  <c r="L4256" i="5"/>
  <c r="J4256" i="5"/>
  <c r="M4255" i="5"/>
  <c r="L4255" i="5"/>
  <c r="J4255" i="5"/>
  <c r="M4254" i="5"/>
  <c r="L4254" i="5"/>
  <c r="J4254" i="5"/>
  <c r="M4253" i="5"/>
  <c r="L4253" i="5"/>
  <c r="J4253" i="5"/>
  <c r="M4252" i="5"/>
  <c r="L4252" i="5"/>
  <c r="J4252" i="5"/>
  <c r="M4251" i="5"/>
  <c r="L4251" i="5"/>
  <c r="J4251" i="5"/>
  <c r="M4250" i="5"/>
  <c r="L4250" i="5"/>
  <c r="J4250" i="5"/>
  <c r="M4249" i="5"/>
  <c r="L4249" i="5"/>
  <c r="J4249" i="5"/>
  <c r="M4248" i="5"/>
  <c r="L4248" i="5"/>
  <c r="J4248" i="5"/>
  <c r="M4247" i="5"/>
  <c r="L4247" i="5"/>
  <c r="J4247" i="5"/>
  <c r="M4246" i="5"/>
  <c r="L4246" i="5"/>
  <c r="J4246" i="5"/>
  <c r="M4245" i="5"/>
  <c r="L4245" i="5"/>
  <c r="J4245" i="5"/>
  <c r="M4244" i="5"/>
  <c r="L4244" i="5"/>
  <c r="J4244" i="5"/>
  <c r="M4243" i="5"/>
  <c r="L4243" i="5"/>
  <c r="J4243" i="5"/>
  <c r="M4242" i="5"/>
  <c r="L4242" i="5"/>
  <c r="J4242" i="5"/>
  <c r="M4241" i="5"/>
  <c r="L4241" i="5"/>
  <c r="J4241" i="5"/>
  <c r="M4240" i="5"/>
  <c r="L4240" i="5"/>
  <c r="J4240" i="5"/>
  <c r="M4239" i="5"/>
  <c r="L4239" i="5"/>
  <c r="J4239" i="5"/>
  <c r="M4238" i="5"/>
  <c r="L4238" i="5"/>
  <c r="J4238" i="5"/>
  <c r="M4237" i="5"/>
  <c r="L4237" i="5"/>
  <c r="J4237" i="5"/>
  <c r="M4236" i="5"/>
  <c r="L4236" i="5"/>
  <c r="J4236" i="5"/>
  <c r="M4235" i="5"/>
  <c r="L4235" i="5"/>
  <c r="J4235" i="5"/>
  <c r="M4234" i="5"/>
  <c r="L4234" i="5"/>
  <c r="J4234" i="5"/>
  <c r="M4233" i="5"/>
  <c r="L4233" i="5"/>
  <c r="J4233" i="5"/>
  <c r="M4232" i="5"/>
  <c r="L4232" i="5"/>
  <c r="J4232" i="5"/>
  <c r="M4231" i="5"/>
  <c r="L4231" i="5"/>
  <c r="J4231" i="5"/>
  <c r="M4230" i="5"/>
  <c r="L4230" i="5"/>
  <c r="J4230" i="5"/>
  <c r="M4229" i="5"/>
  <c r="L4229" i="5"/>
  <c r="J4229" i="5"/>
  <c r="M4228" i="5"/>
  <c r="L4228" i="5"/>
  <c r="J4228" i="5"/>
  <c r="M4227" i="5"/>
  <c r="L4227" i="5"/>
  <c r="J4227" i="5"/>
  <c r="M4226" i="5"/>
  <c r="L4226" i="5"/>
  <c r="J4226" i="5"/>
  <c r="M4225" i="5"/>
  <c r="L4225" i="5"/>
  <c r="J4225" i="5"/>
  <c r="M4224" i="5"/>
  <c r="L4224" i="5"/>
  <c r="J4224" i="5"/>
  <c r="M4223" i="5"/>
  <c r="L4223" i="5"/>
  <c r="J4223" i="5"/>
  <c r="M4222" i="5"/>
  <c r="L4222" i="5"/>
  <c r="J4222" i="5"/>
  <c r="M4221" i="5"/>
  <c r="L4221" i="5"/>
  <c r="J4221" i="5"/>
  <c r="M4220" i="5"/>
  <c r="L4220" i="5"/>
  <c r="J4220" i="5"/>
  <c r="M4219" i="5"/>
  <c r="L4219" i="5"/>
  <c r="J4219" i="5"/>
  <c r="M4218" i="5"/>
  <c r="L4218" i="5"/>
  <c r="J4218" i="5"/>
  <c r="M4217" i="5"/>
  <c r="L4217" i="5"/>
  <c r="J4217" i="5"/>
  <c r="M4216" i="5"/>
  <c r="L4216" i="5"/>
  <c r="J4216" i="5"/>
  <c r="M4215" i="5"/>
  <c r="L4215" i="5"/>
  <c r="J4215" i="5"/>
  <c r="M4214" i="5"/>
  <c r="L4214" i="5"/>
  <c r="J4214" i="5"/>
  <c r="M4213" i="5"/>
  <c r="L4213" i="5"/>
  <c r="J4213" i="5"/>
  <c r="M4212" i="5"/>
  <c r="L4212" i="5"/>
  <c r="J4212" i="5"/>
  <c r="M4211" i="5"/>
  <c r="L4211" i="5"/>
  <c r="J4211" i="5"/>
  <c r="M4210" i="5"/>
  <c r="L4210" i="5"/>
  <c r="J4210" i="5"/>
  <c r="M4209" i="5"/>
  <c r="L4209" i="5"/>
  <c r="J4209" i="5"/>
  <c r="M4208" i="5"/>
  <c r="L4208" i="5"/>
  <c r="J4208" i="5"/>
  <c r="M4207" i="5"/>
  <c r="L4207" i="5"/>
  <c r="J4207" i="5"/>
  <c r="M4206" i="5"/>
  <c r="L4206" i="5"/>
  <c r="J4206" i="5"/>
  <c r="M4205" i="5"/>
  <c r="L4205" i="5"/>
  <c r="J4205" i="5"/>
  <c r="M4204" i="5"/>
  <c r="L4204" i="5"/>
  <c r="J4204" i="5"/>
  <c r="M4203" i="5"/>
  <c r="L4203" i="5"/>
  <c r="J4203" i="5"/>
  <c r="M4202" i="5"/>
  <c r="L4202" i="5"/>
  <c r="J4202" i="5"/>
  <c r="M4201" i="5"/>
  <c r="L4201" i="5"/>
  <c r="J4201" i="5"/>
  <c r="M4200" i="5"/>
  <c r="L4200" i="5"/>
  <c r="J4200" i="5"/>
  <c r="M4199" i="5"/>
  <c r="L4199" i="5"/>
  <c r="J4199" i="5"/>
  <c r="M4198" i="5"/>
  <c r="L4198" i="5"/>
  <c r="J4198" i="5"/>
  <c r="M4197" i="5"/>
  <c r="L4197" i="5"/>
  <c r="J4197" i="5"/>
  <c r="M4196" i="5"/>
  <c r="L4196" i="5"/>
  <c r="J4196" i="5"/>
  <c r="M4195" i="5"/>
  <c r="L4195" i="5"/>
  <c r="J4195" i="5"/>
  <c r="M4194" i="5"/>
  <c r="L4194" i="5"/>
  <c r="J4194" i="5"/>
  <c r="M4193" i="5"/>
  <c r="L4193" i="5"/>
  <c r="J4193" i="5"/>
  <c r="M4192" i="5"/>
  <c r="L4192" i="5"/>
  <c r="J4192" i="5"/>
  <c r="M4191" i="5"/>
  <c r="L4191" i="5"/>
  <c r="J4191" i="5"/>
  <c r="M4190" i="5"/>
  <c r="L4190" i="5"/>
  <c r="J4190" i="5"/>
  <c r="M4189" i="5"/>
  <c r="L4189" i="5"/>
  <c r="J4189" i="5"/>
  <c r="M4188" i="5"/>
  <c r="L4188" i="5"/>
  <c r="J4188" i="5"/>
  <c r="M4187" i="5"/>
  <c r="L4187" i="5"/>
  <c r="J4187" i="5"/>
  <c r="M4186" i="5"/>
  <c r="L4186" i="5"/>
  <c r="J4186" i="5"/>
  <c r="M4185" i="5"/>
  <c r="L4185" i="5"/>
  <c r="J4185" i="5"/>
  <c r="M4184" i="5"/>
  <c r="L4184" i="5"/>
  <c r="J4184" i="5"/>
  <c r="M4183" i="5"/>
  <c r="L4183" i="5"/>
  <c r="J4183" i="5"/>
  <c r="M4182" i="5"/>
  <c r="L4182" i="5"/>
  <c r="J4182" i="5"/>
  <c r="M4181" i="5"/>
  <c r="L4181" i="5"/>
  <c r="J4181" i="5"/>
  <c r="M4180" i="5"/>
  <c r="L4180" i="5"/>
  <c r="J4180" i="5"/>
  <c r="M4179" i="5"/>
  <c r="L4179" i="5"/>
  <c r="J4179" i="5"/>
  <c r="M4178" i="5"/>
  <c r="L4178" i="5"/>
  <c r="J4178" i="5"/>
  <c r="M4177" i="5"/>
  <c r="L4177" i="5"/>
  <c r="J4177" i="5"/>
  <c r="M4176" i="5"/>
  <c r="L4176" i="5"/>
  <c r="J4176" i="5"/>
  <c r="M4175" i="5"/>
  <c r="L4175" i="5"/>
  <c r="J4175" i="5"/>
  <c r="M4174" i="5"/>
  <c r="L4174" i="5"/>
  <c r="J4174" i="5"/>
  <c r="M4173" i="5"/>
  <c r="L4173" i="5"/>
  <c r="J4173" i="5"/>
  <c r="M4172" i="5"/>
  <c r="L4172" i="5"/>
  <c r="J4172" i="5"/>
  <c r="M4171" i="5"/>
  <c r="L4171" i="5"/>
  <c r="J4171" i="5"/>
  <c r="M4170" i="5"/>
  <c r="L4170" i="5"/>
  <c r="J4170" i="5"/>
  <c r="M4169" i="5"/>
  <c r="L4169" i="5"/>
  <c r="J4169" i="5"/>
  <c r="M4168" i="5"/>
  <c r="L4168" i="5"/>
  <c r="J4168" i="5"/>
  <c r="M4167" i="5"/>
  <c r="L4167" i="5"/>
  <c r="J4167" i="5"/>
  <c r="M4166" i="5"/>
  <c r="L4166" i="5"/>
  <c r="J4166" i="5"/>
  <c r="M4165" i="5"/>
  <c r="L4165" i="5"/>
  <c r="J4165" i="5"/>
  <c r="M4164" i="5"/>
  <c r="L4164" i="5"/>
  <c r="J4164" i="5"/>
  <c r="M4163" i="5"/>
  <c r="L4163" i="5"/>
  <c r="J4163" i="5"/>
  <c r="M4162" i="5"/>
  <c r="L4162" i="5"/>
  <c r="J4162" i="5"/>
  <c r="M4161" i="5"/>
  <c r="L4161" i="5"/>
  <c r="J4161" i="5"/>
  <c r="M4160" i="5"/>
  <c r="L4160" i="5"/>
  <c r="J4160" i="5"/>
  <c r="M4159" i="5"/>
  <c r="L4159" i="5"/>
  <c r="J4159" i="5"/>
  <c r="M4158" i="5"/>
  <c r="L4158" i="5"/>
  <c r="J4158" i="5"/>
  <c r="M4157" i="5"/>
  <c r="L4157" i="5"/>
  <c r="J4157" i="5"/>
  <c r="M4156" i="5"/>
  <c r="L4156" i="5"/>
  <c r="J4156" i="5"/>
  <c r="M4155" i="5"/>
  <c r="L4155" i="5"/>
  <c r="J4155" i="5"/>
  <c r="M4154" i="5"/>
  <c r="L4154" i="5"/>
  <c r="J4154" i="5"/>
  <c r="M4153" i="5"/>
  <c r="L4153" i="5"/>
  <c r="J4153" i="5"/>
  <c r="M4152" i="5"/>
  <c r="L4152" i="5"/>
  <c r="J4152" i="5"/>
  <c r="M4151" i="5"/>
  <c r="L4151" i="5"/>
  <c r="J4151" i="5"/>
  <c r="M4150" i="5"/>
  <c r="L4150" i="5"/>
  <c r="J4150" i="5"/>
  <c r="M4149" i="5"/>
  <c r="L4149" i="5"/>
  <c r="J4149" i="5"/>
  <c r="M4148" i="5"/>
  <c r="L4148" i="5"/>
  <c r="J4148" i="5"/>
  <c r="M4147" i="5"/>
  <c r="L4147" i="5"/>
  <c r="J4147" i="5"/>
  <c r="M4146" i="5"/>
  <c r="L4146" i="5"/>
  <c r="J4146" i="5"/>
  <c r="M4145" i="5"/>
  <c r="L4145" i="5"/>
  <c r="J4145" i="5"/>
  <c r="M4144" i="5"/>
  <c r="L4144" i="5"/>
  <c r="J4144" i="5"/>
  <c r="M4143" i="5"/>
  <c r="L4143" i="5"/>
  <c r="J4143" i="5"/>
  <c r="M4142" i="5"/>
  <c r="L4142" i="5"/>
  <c r="J4142" i="5"/>
  <c r="M4141" i="5"/>
  <c r="L4141" i="5"/>
  <c r="J4141" i="5"/>
  <c r="M4140" i="5"/>
  <c r="L4140" i="5"/>
  <c r="J4140" i="5"/>
  <c r="M4139" i="5"/>
  <c r="L4139" i="5"/>
  <c r="J4139" i="5"/>
  <c r="M4138" i="5"/>
  <c r="L4138" i="5"/>
  <c r="J4138" i="5"/>
  <c r="M4137" i="5"/>
  <c r="L4137" i="5"/>
  <c r="J4137" i="5"/>
  <c r="M4136" i="5"/>
  <c r="L4136" i="5"/>
  <c r="J4136" i="5"/>
  <c r="M4135" i="5"/>
  <c r="L4135" i="5"/>
  <c r="J4135" i="5"/>
  <c r="M4134" i="5"/>
  <c r="L4134" i="5"/>
  <c r="J4134" i="5"/>
  <c r="M4133" i="5"/>
  <c r="L4133" i="5"/>
  <c r="J4133" i="5"/>
  <c r="M4132" i="5"/>
  <c r="L4132" i="5"/>
  <c r="J4132" i="5"/>
  <c r="M4131" i="5"/>
  <c r="L4131" i="5"/>
  <c r="J4131" i="5"/>
  <c r="M4130" i="5"/>
  <c r="L4130" i="5"/>
  <c r="J4130" i="5"/>
  <c r="M4129" i="5"/>
  <c r="L4129" i="5"/>
  <c r="J4129" i="5"/>
  <c r="M4128" i="5"/>
  <c r="L4128" i="5"/>
  <c r="J4128" i="5"/>
  <c r="M4127" i="5"/>
  <c r="L4127" i="5"/>
  <c r="J4127" i="5"/>
  <c r="M4126" i="5"/>
  <c r="L4126" i="5"/>
  <c r="J4126" i="5"/>
  <c r="M4125" i="5"/>
  <c r="L4125" i="5"/>
  <c r="J4125" i="5"/>
  <c r="M4124" i="5"/>
  <c r="L4124" i="5"/>
  <c r="J4124" i="5"/>
  <c r="M4123" i="5"/>
  <c r="L4123" i="5"/>
  <c r="J4123" i="5"/>
  <c r="M4122" i="5"/>
  <c r="L4122" i="5"/>
  <c r="J4122" i="5"/>
  <c r="M4121" i="5"/>
  <c r="L4121" i="5"/>
  <c r="J4121" i="5"/>
  <c r="M4120" i="5"/>
  <c r="L4120" i="5"/>
  <c r="J4120" i="5"/>
  <c r="M4119" i="5"/>
  <c r="L4119" i="5"/>
  <c r="J4119" i="5"/>
  <c r="M4118" i="5"/>
  <c r="L4118" i="5"/>
  <c r="J4118" i="5"/>
  <c r="M4117" i="5"/>
  <c r="L4117" i="5"/>
  <c r="J4117" i="5"/>
  <c r="M4116" i="5"/>
  <c r="L4116" i="5"/>
  <c r="J4116" i="5"/>
  <c r="M4115" i="5"/>
  <c r="L4115" i="5"/>
  <c r="J4115" i="5"/>
  <c r="M4114" i="5"/>
  <c r="L4114" i="5"/>
  <c r="J4114" i="5"/>
  <c r="M4113" i="5"/>
  <c r="L4113" i="5"/>
  <c r="J4113" i="5"/>
  <c r="M4112" i="5"/>
  <c r="L4112" i="5"/>
  <c r="J4112" i="5"/>
  <c r="M4111" i="5"/>
  <c r="L4111" i="5"/>
  <c r="J4111" i="5"/>
  <c r="M4110" i="5"/>
  <c r="L4110" i="5"/>
  <c r="J4110" i="5"/>
  <c r="M4109" i="5"/>
  <c r="L4109" i="5"/>
  <c r="J4109" i="5"/>
  <c r="M4108" i="5"/>
  <c r="L4108" i="5"/>
  <c r="J4108" i="5"/>
  <c r="M4107" i="5"/>
  <c r="L4107" i="5"/>
  <c r="J4107" i="5"/>
  <c r="M4106" i="5"/>
  <c r="L4106" i="5"/>
  <c r="J4106" i="5"/>
  <c r="M4105" i="5"/>
  <c r="L4105" i="5"/>
  <c r="J4105" i="5"/>
  <c r="M4104" i="5"/>
  <c r="L4104" i="5"/>
  <c r="J4104" i="5"/>
  <c r="M4103" i="5"/>
  <c r="L4103" i="5"/>
  <c r="J4103" i="5"/>
  <c r="M4102" i="5"/>
  <c r="L4102" i="5"/>
  <c r="J4102" i="5"/>
  <c r="M4101" i="5"/>
  <c r="L4101" i="5"/>
  <c r="J4101" i="5"/>
  <c r="M4100" i="5"/>
  <c r="L4100" i="5"/>
  <c r="J4100" i="5"/>
  <c r="M4099" i="5"/>
  <c r="L4099" i="5"/>
  <c r="J4099" i="5"/>
  <c r="M4098" i="5"/>
  <c r="L4098" i="5"/>
  <c r="J4098" i="5"/>
  <c r="M4097" i="5"/>
  <c r="L4097" i="5"/>
  <c r="J4097" i="5"/>
  <c r="M4096" i="5"/>
  <c r="L4096" i="5"/>
  <c r="J4096" i="5"/>
  <c r="M4095" i="5"/>
  <c r="L4095" i="5"/>
  <c r="J4095" i="5"/>
  <c r="M4094" i="5"/>
  <c r="L4094" i="5"/>
  <c r="J4094" i="5"/>
  <c r="M4093" i="5"/>
  <c r="L4093" i="5"/>
  <c r="J4093" i="5"/>
  <c r="M4092" i="5"/>
  <c r="L4092" i="5"/>
  <c r="J4092" i="5"/>
  <c r="M4091" i="5"/>
  <c r="L4091" i="5"/>
  <c r="J4091" i="5"/>
  <c r="M4090" i="5"/>
  <c r="L4090" i="5"/>
  <c r="J4090" i="5"/>
  <c r="M4089" i="5"/>
  <c r="L4089" i="5"/>
  <c r="J4089" i="5"/>
  <c r="M4088" i="5"/>
  <c r="L4088" i="5"/>
  <c r="J4088" i="5"/>
  <c r="M4087" i="5"/>
  <c r="L4087" i="5"/>
  <c r="J4087" i="5"/>
  <c r="M4086" i="5"/>
  <c r="L4086" i="5"/>
  <c r="J4086" i="5"/>
  <c r="M4085" i="5"/>
  <c r="L4085" i="5"/>
  <c r="J4085" i="5"/>
  <c r="M4084" i="5"/>
  <c r="L4084" i="5"/>
  <c r="J4084" i="5"/>
  <c r="M4083" i="5"/>
  <c r="L4083" i="5"/>
  <c r="J4083" i="5"/>
  <c r="M4082" i="5"/>
  <c r="L4082" i="5"/>
  <c r="J4082" i="5"/>
  <c r="M4081" i="5"/>
  <c r="L4081" i="5"/>
  <c r="J4081" i="5"/>
  <c r="M4080" i="5"/>
  <c r="L4080" i="5"/>
  <c r="J4080" i="5"/>
  <c r="M4079" i="5"/>
  <c r="L4079" i="5"/>
  <c r="J4079" i="5"/>
  <c r="M4078" i="5"/>
  <c r="L4078" i="5"/>
  <c r="J4078" i="5"/>
  <c r="M4077" i="5"/>
  <c r="L4077" i="5"/>
  <c r="J4077" i="5"/>
  <c r="M4076" i="5"/>
  <c r="L4076" i="5"/>
  <c r="J4076" i="5"/>
  <c r="M4075" i="5"/>
  <c r="L4075" i="5"/>
  <c r="J4075" i="5"/>
  <c r="M4074" i="5"/>
  <c r="L4074" i="5"/>
  <c r="J4074" i="5"/>
  <c r="M4073" i="5"/>
  <c r="L4073" i="5"/>
  <c r="J4073" i="5"/>
  <c r="M4072" i="5"/>
  <c r="L4072" i="5"/>
  <c r="J4072" i="5"/>
  <c r="M4071" i="5"/>
  <c r="L4071" i="5"/>
  <c r="J4071" i="5"/>
  <c r="M4070" i="5"/>
  <c r="L4070" i="5"/>
  <c r="J4070" i="5"/>
  <c r="M4069" i="5"/>
  <c r="L4069" i="5"/>
  <c r="J4069" i="5"/>
  <c r="M4068" i="5"/>
  <c r="L4068" i="5"/>
  <c r="J4068" i="5"/>
  <c r="M4067" i="5"/>
  <c r="L4067" i="5"/>
  <c r="J4067" i="5"/>
  <c r="M4066" i="5"/>
  <c r="L4066" i="5"/>
  <c r="J4066" i="5"/>
  <c r="M4065" i="5"/>
  <c r="L4065" i="5"/>
  <c r="J4065" i="5"/>
  <c r="M4064" i="5"/>
  <c r="L4064" i="5"/>
  <c r="J4064" i="5"/>
  <c r="M4063" i="5"/>
  <c r="L4063" i="5"/>
  <c r="J4063" i="5"/>
  <c r="M4062" i="5"/>
  <c r="L4062" i="5"/>
  <c r="J4062" i="5"/>
  <c r="M4061" i="5"/>
  <c r="L4061" i="5"/>
  <c r="J4061" i="5"/>
  <c r="M4060" i="5"/>
  <c r="L4060" i="5"/>
  <c r="J4060" i="5"/>
  <c r="M4059" i="5"/>
  <c r="L4059" i="5"/>
  <c r="J4059" i="5"/>
  <c r="M4058" i="5"/>
  <c r="L4058" i="5"/>
  <c r="J4058" i="5"/>
  <c r="M4057" i="5"/>
  <c r="L4057" i="5"/>
  <c r="J4057" i="5"/>
  <c r="M4056" i="5"/>
  <c r="L4056" i="5"/>
  <c r="J4056" i="5"/>
  <c r="M4055" i="5"/>
  <c r="L4055" i="5"/>
  <c r="J4055" i="5"/>
  <c r="M4054" i="5"/>
  <c r="L4054" i="5"/>
  <c r="J4054" i="5"/>
  <c r="M4053" i="5"/>
  <c r="L4053" i="5"/>
  <c r="J4053" i="5"/>
  <c r="M4052" i="5"/>
  <c r="L4052" i="5"/>
  <c r="J4052" i="5"/>
  <c r="M4051" i="5"/>
  <c r="L4051" i="5"/>
  <c r="J4051" i="5"/>
  <c r="M4050" i="5"/>
  <c r="L4050" i="5"/>
  <c r="J4050" i="5"/>
  <c r="M4049" i="5"/>
  <c r="L4049" i="5"/>
  <c r="J4049" i="5"/>
  <c r="M4048" i="5"/>
  <c r="L4048" i="5"/>
  <c r="J4048" i="5"/>
  <c r="M4047" i="5"/>
  <c r="L4047" i="5"/>
  <c r="J4047" i="5"/>
  <c r="M4046" i="5"/>
  <c r="L4046" i="5"/>
  <c r="J4046" i="5"/>
  <c r="M4045" i="5"/>
  <c r="L4045" i="5"/>
  <c r="J4045" i="5"/>
  <c r="M4044" i="5"/>
  <c r="L4044" i="5"/>
  <c r="J4044" i="5"/>
  <c r="M4043" i="5"/>
  <c r="L4043" i="5"/>
  <c r="J4043" i="5"/>
  <c r="M4042" i="5"/>
  <c r="L4042" i="5"/>
  <c r="J4042" i="5"/>
  <c r="M4041" i="5"/>
  <c r="L4041" i="5"/>
  <c r="J4041" i="5"/>
  <c r="M4040" i="5"/>
  <c r="L4040" i="5"/>
  <c r="J4040" i="5"/>
  <c r="M4039" i="5"/>
  <c r="L4039" i="5"/>
  <c r="J4039" i="5"/>
  <c r="M4038" i="5"/>
  <c r="L4038" i="5"/>
  <c r="J4038" i="5"/>
  <c r="M4037" i="5"/>
  <c r="L4037" i="5"/>
  <c r="J4037" i="5"/>
  <c r="M4036" i="5"/>
  <c r="L4036" i="5"/>
  <c r="J4036" i="5"/>
  <c r="M4035" i="5"/>
  <c r="L4035" i="5"/>
  <c r="J4035" i="5"/>
  <c r="M4034" i="5"/>
  <c r="L4034" i="5"/>
  <c r="J4034" i="5"/>
  <c r="M4033" i="5"/>
  <c r="L4033" i="5"/>
  <c r="J4033" i="5"/>
  <c r="M4032" i="5"/>
  <c r="L4032" i="5"/>
  <c r="J4032" i="5"/>
  <c r="M4031" i="5"/>
  <c r="L4031" i="5"/>
  <c r="J4031" i="5"/>
  <c r="M4030" i="5"/>
  <c r="L4030" i="5"/>
  <c r="J4030" i="5"/>
  <c r="M4029" i="5"/>
  <c r="L4029" i="5"/>
  <c r="J4029" i="5"/>
  <c r="M4028" i="5"/>
  <c r="L4028" i="5"/>
  <c r="J4028" i="5"/>
  <c r="M4027" i="5"/>
  <c r="L4027" i="5"/>
  <c r="J4027" i="5"/>
  <c r="M4026" i="5"/>
  <c r="L4026" i="5"/>
  <c r="J4026" i="5"/>
  <c r="M4025" i="5"/>
  <c r="L4025" i="5"/>
  <c r="J4025" i="5"/>
  <c r="M4024" i="5"/>
  <c r="L4024" i="5"/>
  <c r="J4024" i="5"/>
  <c r="M4023" i="5"/>
  <c r="L4023" i="5"/>
  <c r="J4023" i="5"/>
  <c r="M4022" i="5"/>
  <c r="L4022" i="5"/>
  <c r="J4022" i="5"/>
  <c r="M4021" i="5"/>
  <c r="L4021" i="5"/>
  <c r="J4021" i="5"/>
  <c r="M4020" i="5"/>
  <c r="L4020" i="5"/>
  <c r="J4020" i="5"/>
  <c r="M4019" i="5"/>
  <c r="L4019" i="5"/>
  <c r="J4019" i="5"/>
  <c r="M4018" i="5"/>
  <c r="L4018" i="5"/>
  <c r="J4018" i="5"/>
  <c r="M4017" i="5"/>
  <c r="L4017" i="5"/>
  <c r="J4017" i="5"/>
  <c r="M4016" i="5"/>
  <c r="L4016" i="5"/>
  <c r="J4016" i="5"/>
  <c r="M4015" i="5"/>
  <c r="L4015" i="5"/>
  <c r="J4015" i="5"/>
  <c r="M4014" i="5"/>
  <c r="L4014" i="5"/>
  <c r="J4014" i="5"/>
  <c r="M4013" i="5"/>
  <c r="L4013" i="5"/>
  <c r="J4013" i="5"/>
  <c r="M4012" i="5"/>
  <c r="L4012" i="5"/>
  <c r="J4012" i="5"/>
  <c r="M4011" i="5"/>
  <c r="L4011" i="5"/>
  <c r="J4011" i="5"/>
  <c r="M4010" i="5"/>
  <c r="L4010" i="5"/>
  <c r="J4010" i="5"/>
  <c r="M4009" i="5"/>
  <c r="L4009" i="5"/>
  <c r="J4009" i="5"/>
  <c r="M4008" i="5"/>
  <c r="L4008" i="5"/>
  <c r="J4008" i="5"/>
  <c r="M4007" i="5"/>
  <c r="L4007" i="5"/>
  <c r="J4007" i="5"/>
  <c r="M4006" i="5"/>
  <c r="L4006" i="5"/>
  <c r="J4006" i="5"/>
  <c r="M4005" i="5"/>
  <c r="L4005" i="5"/>
  <c r="J4005" i="5"/>
  <c r="M4004" i="5"/>
  <c r="L4004" i="5"/>
  <c r="J4004" i="5"/>
  <c r="M4003" i="5"/>
  <c r="L4003" i="5"/>
  <c r="J4003" i="5"/>
  <c r="M4002" i="5"/>
  <c r="L4002" i="5"/>
  <c r="J4002" i="5"/>
  <c r="M4001" i="5"/>
  <c r="L4001" i="5"/>
  <c r="J4001" i="5"/>
  <c r="M4000" i="5"/>
  <c r="L4000" i="5"/>
  <c r="J4000" i="5"/>
  <c r="M3999" i="5"/>
  <c r="L3999" i="5"/>
  <c r="J3999" i="5"/>
  <c r="M3998" i="5"/>
  <c r="L3998" i="5"/>
  <c r="J3998" i="5"/>
  <c r="M3997" i="5"/>
  <c r="L3997" i="5"/>
  <c r="J3997" i="5"/>
  <c r="M3996" i="5"/>
  <c r="L3996" i="5"/>
  <c r="J3996" i="5"/>
  <c r="M3995" i="5"/>
  <c r="L3995" i="5"/>
  <c r="J3995" i="5"/>
  <c r="M3994" i="5"/>
  <c r="L3994" i="5"/>
  <c r="J3994" i="5"/>
  <c r="M3993" i="5"/>
  <c r="L3993" i="5"/>
  <c r="J3993" i="5"/>
  <c r="M3992" i="5"/>
  <c r="L3992" i="5"/>
  <c r="J3992" i="5"/>
  <c r="M3991" i="5"/>
  <c r="L3991" i="5"/>
  <c r="J3991" i="5"/>
  <c r="M3990" i="5"/>
  <c r="L3990" i="5"/>
  <c r="J3990" i="5"/>
  <c r="M3989" i="5"/>
  <c r="L3989" i="5"/>
  <c r="J3989" i="5"/>
  <c r="M3988" i="5"/>
  <c r="L3988" i="5"/>
  <c r="J3988" i="5"/>
  <c r="M3987" i="5"/>
  <c r="L3987" i="5"/>
  <c r="J3987" i="5"/>
  <c r="M3986" i="5"/>
  <c r="L3986" i="5"/>
  <c r="J3986" i="5"/>
  <c r="M3985" i="5"/>
  <c r="L3985" i="5"/>
  <c r="J3985" i="5"/>
  <c r="M3984" i="5"/>
  <c r="L3984" i="5"/>
  <c r="J3984" i="5"/>
  <c r="M3983" i="5"/>
  <c r="L3983" i="5"/>
  <c r="J3983" i="5"/>
  <c r="M3982" i="5"/>
  <c r="L3982" i="5"/>
  <c r="J3982" i="5"/>
  <c r="M3981" i="5"/>
  <c r="L3981" i="5"/>
  <c r="J3981" i="5"/>
  <c r="M3980" i="5"/>
  <c r="L3980" i="5"/>
  <c r="J3980" i="5"/>
  <c r="M3979" i="5"/>
  <c r="L3979" i="5"/>
  <c r="J3979" i="5"/>
  <c r="M3978" i="5"/>
  <c r="L3978" i="5"/>
  <c r="J3978" i="5"/>
  <c r="M3977" i="5"/>
  <c r="L3977" i="5"/>
  <c r="J3977" i="5"/>
  <c r="M3976" i="5"/>
  <c r="L3976" i="5"/>
  <c r="J3976" i="5"/>
  <c r="M3975" i="5"/>
  <c r="L3975" i="5"/>
  <c r="J3975" i="5"/>
  <c r="M3974" i="5"/>
  <c r="L3974" i="5"/>
  <c r="J3974" i="5"/>
  <c r="M3973" i="5"/>
  <c r="L3973" i="5"/>
  <c r="J3973" i="5"/>
  <c r="M3972" i="5"/>
  <c r="L3972" i="5"/>
  <c r="J3972" i="5"/>
  <c r="M3971" i="5"/>
  <c r="L3971" i="5"/>
  <c r="J3971" i="5"/>
  <c r="M3970" i="5"/>
  <c r="L3970" i="5"/>
  <c r="J3970" i="5"/>
  <c r="M3969" i="5"/>
  <c r="L3969" i="5"/>
  <c r="J3969" i="5"/>
  <c r="M3968" i="5"/>
  <c r="L3968" i="5"/>
  <c r="J3968" i="5"/>
  <c r="M3967" i="5"/>
  <c r="L3967" i="5"/>
  <c r="J3967" i="5"/>
  <c r="M3966" i="5"/>
  <c r="L3966" i="5"/>
  <c r="J3966" i="5"/>
  <c r="M3965" i="5"/>
  <c r="L3965" i="5"/>
  <c r="J3965" i="5"/>
  <c r="M3964" i="5"/>
  <c r="L3964" i="5"/>
  <c r="J3964" i="5"/>
  <c r="M3963" i="5"/>
  <c r="L3963" i="5"/>
  <c r="J3963" i="5"/>
  <c r="M3962" i="5"/>
  <c r="L3962" i="5"/>
  <c r="J3962" i="5"/>
  <c r="M3961" i="5"/>
  <c r="L3961" i="5"/>
  <c r="J3961" i="5"/>
  <c r="M3960" i="5"/>
  <c r="L3960" i="5"/>
  <c r="J3960" i="5"/>
  <c r="M3959" i="5"/>
  <c r="L3959" i="5"/>
  <c r="J3959" i="5"/>
  <c r="M3958" i="5"/>
  <c r="L3958" i="5"/>
  <c r="J3958" i="5"/>
  <c r="M3957" i="5"/>
  <c r="L3957" i="5"/>
  <c r="J3957" i="5"/>
  <c r="M3956" i="5"/>
  <c r="L3956" i="5"/>
  <c r="J3956" i="5"/>
  <c r="M3955" i="5"/>
  <c r="L3955" i="5"/>
  <c r="J3955" i="5"/>
  <c r="M3954" i="5"/>
  <c r="L3954" i="5"/>
  <c r="J3954" i="5"/>
  <c r="M3953" i="5"/>
  <c r="L3953" i="5"/>
  <c r="J3953" i="5"/>
  <c r="M3952" i="5"/>
  <c r="L3952" i="5"/>
  <c r="J3952" i="5"/>
  <c r="M3951" i="5"/>
  <c r="L3951" i="5"/>
  <c r="J3951" i="5"/>
  <c r="M3950" i="5"/>
  <c r="L3950" i="5"/>
  <c r="J3950" i="5"/>
  <c r="M3949" i="5"/>
  <c r="L3949" i="5"/>
  <c r="J3949" i="5"/>
  <c r="M3948" i="5"/>
  <c r="L3948" i="5"/>
  <c r="J3948" i="5"/>
  <c r="M3947" i="5"/>
  <c r="L3947" i="5"/>
  <c r="J3947" i="5"/>
  <c r="M3946" i="5"/>
  <c r="L3946" i="5"/>
  <c r="J3946" i="5"/>
  <c r="M3945" i="5"/>
  <c r="L3945" i="5"/>
  <c r="J3945" i="5"/>
  <c r="M3944" i="5"/>
  <c r="L3944" i="5"/>
  <c r="J3944" i="5"/>
  <c r="M3943" i="5"/>
  <c r="L3943" i="5"/>
  <c r="J3943" i="5"/>
  <c r="M3942" i="5"/>
  <c r="L3942" i="5"/>
  <c r="J3942" i="5"/>
  <c r="M3941" i="5"/>
  <c r="L3941" i="5"/>
  <c r="J3941" i="5"/>
  <c r="M3940" i="5"/>
  <c r="L3940" i="5"/>
  <c r="J3940" i="5"/>
  <c r="M3939" i="5"/>
  <c r="L3939" i="5"/>
  <c r="J3939" i="5"/>
  <c r="M3938" i="5"/>
  <c r="L3938" i="5"/>
  <c r="J3938" i="5"/>
  <c r="M3937" i="5"/>
  <c r="L3937" i="5"/>
  <c r="J3937" i="5"/>
  <c r="M3936" i="5"/>
  <c r="L3936" i="5"/>
  <c r="J3936" i="5"/>
  <c r="M3935" i="5"/>
  <c r="L3935" i="5"/>
  <c r="J3935" i="5"/>
  <c r="M3934" i="5"/>
  <c r="L3934" i="5"/>
  <c r="J3934" i="5"/>
  <c r="M3933" i="5"/>
  <c r="L3933" i="5"/>
  <c r="J3933" i="5"/>
  <c r="M3932" i="5"/>
  <c r="L3932" i="5"/>
  <c r="J3932" i="5"/>
  <c r="M3931" i="5"/>
  <c r="L3931" i="5"/>
  <c r="J3931" i="5"/>
  <c r="M3930" i="5"/>
  <c r="L3930" i="5"/>
  <c r="J3930" i="5"/>
  <c r="M3929" i="5"/>
  <c r="L3929" i="5"/>
  <c r="J3929" i="5"/>
  <c r="M3928" i="5"/>
  <c r="L3928" i="5"/>
  <c r="J3928" i="5"/>
  <c r="M3927" i="5"/>
  <c r="L3927" i="5"/>
  <c r="J3927" i="5"/>
  <c r="M3926" i="5"/>
  <c r="L3926" i="5"/>
  <c r="J3926" i="5"/>
  <c r="M3925" i="5"/>
  <c r="L3925" i="5"/>
  <c r="J3925" i="5"/>
  <c r="M3924" i="5"/>
  <c r="L3924" i="5"/>
  <c r="J3924" i="5"/>
  <c r="M3923" i="5"/>
  <c r="L3923" i="5"/>
  <c r="J3923" i="5"/>
  <c r="M3922" i="5"/>
  <c r="L3922" i="5"/>
  <c r="J3922" i="5"/>
  <c r="M3921" i="5"/>
  <c r="L3921" i="5"/>
  <c r="J3921" i="5"/>
  <c r="M3920" i="5"/>
  <c r="L3920" i="5"/>
  <c r="J3920" i="5"/>
  <c r="M3919" i="5"/>
  <c r="L3919" i="5"/>
  <c r="J3919" i="5"/>
  <c r="M3918" i="5"/>
  <c r="L3918" i="5"/>
  <c r="J3918" i="5"/>
  <c r="M3917" i="5"/>
  <c r="L3917" i="5"/>
  <c r="J3917" i="5"/>
  <c r="M3916" i="5"/>
  <c r="L3916" i="5"/>
  <c r="J3916" i="5"/>
  <c r="M3915" i="5"/>
  <c r="L3915" i="5"/>
  <c r="J3915" i="5"/>
  <c r="M3914" i="5"/>
  <c r="L3914" i="5"/>
  <c r="J3914" i="5"/>
  <c r="M3913" i="5"/>
  <c r="L3913" i="5"/>
  <c r="J3913" i="5"/>
  <c r="M3912" i="5"/>
  <c r="L3912" i="5"/>
  <c r="J3912" i="5"/>
  <c r="M3911" i="5"/>
  <c r="L3911" i="5"/>
  <c r="J3911" i="5"/>
  <c r="M3910" i="5"/>
  <c r="L3910" i="5"/>
  <c r="J3910" i="5"/>
  <c r="M3909" i="5"/>
  <c r="L3909" i="5"/>
  <c r="J3909" i="5"/>
  <c r="M3908" i="5"/>
  <c r="L3908" i="5"/>
  <c r="J3908" i="5"/>
  <c r="M3907" i="5"/>
  <c r="L3907" i="5"/>
  <c r="J3907" i="5"/>
  <c r="M3906" i="5"/>
  <c r="L3906" i="5"/>
  <c r="J3906" i="5"/>
  <c r="M3905" i="5"/>
  <c r="L3905" i="5"/>
  <c r="J3905" i="5"/>
  <c r="M3904" i="5"/>
  <c r="L3904" i="5"/>
  <c r="J3904" i="5"/>
  <c r="M3903" i="5"/>
  <c r="L3903" i="5"/>
  <c r="J3903" i="5"/>
  <c r="M3902" i="5"/>
  <c r="L3902" i="5"/>
  <c r="J3902" i="5"/>
  <c r="M3901" i="5"/>
  <c r="L3901" i="5"/>
  <c r="J3901" i="5"/>
  <c r="M3900" i="5"/>
  <c r="L3900" i="5"/>
  <c r="J3900" i="5"/>
  <c r="M3899" i="5"/>
  <c r="L3899" i="5"/>
  <c r="J3899" i="5"/>
  <c r="M3898" i="5"/>
  <c r="L3898" i="5"/>
  <c r="J3898" i="5"/>
  <c r="M3897" i="5"/>
  <c r="L3897" i="5"/>
  <c r="J3897" i="5"/>
  <c r="M3896" i="5"/>
  <c r="L3896" i="5"/>
  <c r="J3896" i="5"/>
  <c r="M3895" i="5"/>
  <c r="L3895" i="5"/>
  <c r="J3895" i="5"/>
  <c r="M3894" i="5"/>
  <c r="L3894" i="5"/>
  <c r="J3894" i="5"/>
  <c r="M3893" i="5"/>
  <c r="L3893" i="5"/>
  <c r="J3893" i="5"/>
  <c r="M3892" i="5"/>
  <c r="L3892" i="5"/>
  <c r="J3892" i="5"/>
  <c r="M3891" i="5"/>
  <c r="L3891" i="5"/>
  <c r="J3891" i="5"/>
  <c r="M3890" i="5"/>
  <c r="L3890" i="5"/>
  <c r="J3890" i="5"/>
  <c r="M3889" i="5"/>
  <c r="L3889" i="5"/>
  <c r="J3889" i="5"/>
  <c r="M3888" i="5"/>
  <c r="L3888" i="5"/>
  <c r="J3888" i="5"/>
  <c r="M3887" i="5"/>
  <c r="L3887" i="5"/>
  <c r="J3887" i="5"/>
  <c r="M3886" i="5"/>
  <c r="L3886" i="5"/>
  <c r="J3886" i="5"/>
  <c r="M3885" i="5"/>
  <c r="L3885" i="5"/>
  <c r="J3885" i="5"/>
  <c r="M3884" i="5"/>
  <c r="L3884" i="5"/>
  <c r="J3884" i="5"/>
  <c r="M3883" i="5"/>
  <c r="L3883" i="5"/>
  <c r="J3883" i="5"/>
  <c r="M3882" i="5"/>
  <c r="L3882" i="5"/>
  <c r="J3882" i="5"/>
  <c r="M3881" i="5"/>
  <c r="L3881" i="5"/>
  <c r="J3881" i="5"/>
  <c r="M3880" i="5"/>
  <c r="L3880" i="5"/>
  <c r="J3880" i="5"/>
  <c r="M3879" i="5"/>
  <c r="L3879" i="5"/>
  <c r="J3879" i="5"/>
  <c r="M3878" i="5"/>
  <c r="L3878" i="5"/>
  <c r="J3878" i="5"/>
  <c r="M3877" i="5"/>
  <c r="L3877" i="5"/>
  <c r="J3877" i="5"/>
  <c r="M3876" i="5"/>
  <c r="L3876" i="5"/>
  <c r="J3876" i="5"/>
  <c r="M3875" i="5"/>
  <c r="L3875" i="5"/>
  <c r="J3875" i="5"/>
  <c r="M3874" i="5"/>
  <c r="L3874" i="5"/>
  <c r="J3874" i="5"/>
  <c r="M3873" i="5"/>
  <c r="L3873" i="5"/>
  <c r="J3873" i="5"/>
  <c r="M3872" i="5"/>
  <c r="L3872" i="5"/>
  <c r="J3872" i="5"/>
  <c r="M3871" i="5"/>
  <c r="L3871" i="5"/>
  <c r="J3871" i="5"/>
  <c r="M3870" i="5"/>
  <c r="L3870" i="5"/>
  <c r="J3870" i="5"/>
  <c r="M3869" i="5"/>
  <c r="L3869" i="5"/>
  <c r="J3869" i="5"/>
  <c r="M3868" i="5"/>
  <c r="L3868" i="5"/>
  <c r="J3868" i="5"/>
  <c r="M3867" i="5"/>
  <c r="L3867" i="5"/>
  <c r="J3867" i="5"/>
  <c r="M3866" i="5"/>
  <c r="L3866" i="5"/>
  <c r="J3866" i="5"/>
  <c r="M3865" i="5"/>
  <c r="L3865" i="5"/>
  <c r="J3865" i="5"/>
  <c r="M3864" i="5"/>
  <c r="L3864" i="5"/>
  <c r="J3864" i="5"/>
  <c r="M3863" i="5"/>
  <c r="L3863" i="5"/>
  <c r="J3863" i="5"/>
  <c r="M3862" i="5"/>
  <c r="L3862" i="5"/>
  <c r="J3862" i="5"/>
  <c r="M3861" i="5"/>
  <c r="L3861" i="5"/>
  <c r="J3861" i="5"/>
  <c r="M3860" i="5"/>
  <c r="L3860" i="5"/>
  <c r="J3860" i="5"/>
  <c r="M3859" i="5"/>
  <c r="L3859" i="5"/>
  <c r="J3859" i="5"/>
  <c r="M3858" i="5"/>
  <c r="L3858" i="5"/>
  <c r="J3858" i="5"/>
  <c r="M3857" i="5"/>
  <c r="L3857" i="5"/>
  <c r="J3857" i="5"/>
  <c r="M3856" i="5"/>
  <c r="L3856" i="5"/>
  <c r="J3856" i="5"/>
  <c r="M3855" i="5"/>
  <c r="L3855" i="5"/>
  <c r="J3855" i="5"/>
  <c r="M3854" i="5"/>
  <c r="L3854" i="5"/>
  <c r="J3854" i="5"/>
  <c r="M3853" i="5"/>
  <c r="L3853" i="5"/>
  <c r="J3853" i="5"/>
  <c r="M3852" i="5"/>
  <c r="L3852" i="5"/>
  <c r="J3852" i="5"/>
  <c r="M3851" i="5"/>
  <c r="L3851" i="5"/>
  <c r="J3851" i="5"/>
  <c r="M3850" i="5"/>
  <c r="L3850" i="5"/>
  <c r="J3850" i="5"/>
  <c r="M3849" i="5"/>
  <c r="L3849" i="5"/>
  <c r="J3849" i="5"/>
  <c r="M3848" i="5"/>
  <c r="L3848" i="5"/>
  <c r="J3848" i="5"/>
  <c r="M3847" i="5"/>
  <c r="L3847" i="5"/>
  <c r="J3847" i="5"/>
  <c r="M3846" i="5"/>
  <c r="L3846" i="5"/>
  <c r="J3846" i="5"/>
  <c r="M3845" i="5"/>
  <c r="L3845" i="5"/>
  <c r="J3845" i="5"/>
  <c r="M3844" i="5"/>
  <c r="L3844" i="5"/>
  <c r="J3844" i="5"/>
  <c r="M3843" i="5"/>
  <c r="L3843" i="5"/>
  <c r="J3843" i="5"/>
  <c r="M3842" i="5"/>
  <c r="L3842" i="5"/>
  <c r="J3842" i="5"/>
  <c r="M3841" i="5"/>
  <c r="L3841" i="5"/>
  <c r="J3841" i="5"/>
  <c r="M3840" i="5"/>
  <c r="L3840" i="5"/>
  <c r="J3840" i="5"/>
  <c r="M3839" i="5"/>
  <c r="L3839" i="5"/>
  <c r="J3839" i="5"/>
  <c r="M3838" i="5"/>
  <c r="L3838" i="5"/>
  <c r="J3838" i="5"/>
  <c r="M3837" i="5"/>
  <c r="L3837" i="5"/>
  <c r="J3837" i="5"/>
  <c r="M3836" i="5"/>
  <c r="L3836" i="5"/>
  <c r="J3836" i="5"/>
  <c r="M3835" i="5"/>
  <c r="L3835" i="5"/>
  <c r="J3835" i="5"/>
  <c r="M3834" i="5"/>
  <c r="L3834" i="5"/>
  <c r="J3834" i="5"/>
  <c r="M3833" i="5"/>
  <c r="L3833" i="5"/>
  <c r="J3833" i="5"/>
  <c r="M3832" i="5"/>
  <c r="L3832" i="5"/>
  <c r="J3832" i="5"/>
  <c r="M3831" i="5"/>
  <c r="L3831" i="5"/>
  <c r="J3831" i="5"/>
  <c r="M3830" i="5"/>
  <c r="L3830" i="5"/>
  <c r="J3830" i="5"/>
  <c r="M3829" i="5"/>
  <c r="L3829" i="5"/>
  <c r="J3829" i="5"/>
  <c r="M3828" i="5"/>
  <c r="L3828" i="5"/>
  <c r="J3828" i="5"/>
  <c r="M3827" i="5"/>
  <c r="L3827" i="5"/>
  <c r="J3827" i="5"/>
  <c r="M3826" i="5"/>
  <c r="L3826" i="5"/>
  <c r="J3826" i="5"/>
  <c r="M3825" i="5"/>
  <c r="L3825" i="5"/>
  <c r="J3825" i="5"/>
  <c r="M3824" i="5"/>
  <c r="L3824" i="5"/>
  <c r="J3824" i="5"/>
  <c r="M3823" i="5"/>
  <c r="L3823" i="5"/>
  <c r="J3823" i="5"/>
  <c r="M3822" i="5"/>
  <c r="L3822" i="5"/>
  <c r="J3822" i="5"/>
  <c r="M3821" i="5"/>
  <c r="L3821" i="5"/>
  <c r="J3821" i="5"/>
  <c r="M3820" i="5"/>
  <c r="L3820" i="5"/>
  <c r="J3820" i="5"/>
  <c r="M3819" i="5"/>
  <c r="L3819" i="5"/>
  <c r="J3819" i="5"/>
  <c r="M3818" i="5"/>
  <c r="L3818" i="5"/>
  <c r="J3818" i="5"/>
  <c r="M3817" i="5"/>
  <c r="L3817" i="5"/>
  <c r="J3817" i="5"/>
  <c r="M3816" i="5"/>
  <c r="L3816" i="5"/>
  <c r="J3816" i="5"/>
  <c r="M3815" i="5"/>
  <c r="L3815" i="5"/>
  <c r="J3815" i="5"/>
  <c r="M3814" i="5"/>
  <c r="L3814" i="5"/>
  <c r="J3814" i="5"/>
  <c r="M3813" i="5"/>
  <c r="L3813" i="5"/>
  <c r="J3813" i="5"/>
  <c r="M3812" i="5"/>
  <c r="L3812" i="5"/>
  <c r="J3812" i="5"/>
  <c r="M3811" i="5"/>
  <c r="L3811" i="5"/>
  <c r="J3811" i="5"/>
  <c r="M3810" i="5"/>
  <c r="L3810" i="5"/>
  <c r="J3810" i="5"/>
  <c r="M3809" i="5"/>
  <c r="L3809" i="5"/>
  <c r="J3809" i="5"/>
  <c r="M3808" i="5"/>
  <c r="L3808" i="5"/>
  <c r="J3808" i="5"/>
  <c r="M3807" i="5"/>
  <c r="L3807" i="5"/>
  <c r="J3807" i="5"/>
  <c r="M3806" i="5"/>
  <c r="L3806" i="5"/>
  <c r="J3806" i="5"/>
  <c r="M3805" i="5"/>
  <c r="L3805" i="5"/>
  <c r="J3805" i="5"/>
  <c r="M3804" i="5"/>
  <c r="L3804" i="5"/>
  <c r="J3804" i="5"/>
  <c r="M3803" i="5"/>
  <c r="L3803" i="5"/>
  <c r="J3803" i="5"/>
  <c r="M3802" i="5"/>
  <c r="L3802" i="5"/>
  <c r="J3802" i="5"/>
  <c r="M3801" i="5"/>
  <c r="L3801" i="5"/>
  <c r="J3801" i="5"/>
  <c r="M3800" i="5"/>
  <c r="L3800" i="5"/>
  <c r="J3800" i="5"/>
  <c r="M3799" i="5"/>
  <c r="L3799" i="5"/>
  <c r="J3799" i="5"/>
  <c r="M3798" i="5"/>
  <c r="L3798" i="5"/>
  <c r="J3798" i="5"/>
  <c r="M3797" i="5"/>
  <c r="L3797" i="5"/>
  <c r="J3797" i="5"/>
  <c r="M3796" i="5"/>
  <c r="L3796" i="5"/>
  <c r="J3796" i="5"/>
  <c r="M3795" i="5"/>
  <c r="L3795" i="5"/>
  <c r="J3795" i="5"/>
  <c r="M3794" i="5"/>
  <c r="L3794" i="5"/>
  <c r="J3794" i="5"/>
  <c r="M3793" i="5"/>
  <c r="L3793" i="5"/>
  <c r="J3793" i="5"/>
  <c r="M3792" i="5"/>
  <c r="L3792" i="5"/>
  <c r="J3792" i="5"/>
  <c r="M3791" i="5"/>
  <c r="L3791" i="5"/>
  <c r="J3791" i="5"/>
  <c r="M3790" i="5"/>
  <c r="L3790" i="5"/>
  <c r="J3790" i="5"/>
  <c r="M3789" i="5"/>
  <c r="L3789" i="5"/>
  <c r="J3789" i="5"/>
  <c r="M3788" i="5"/>
  <c r="L3788" i="5"/>
  <c r="J3788" i="5"/>
  <c r="M3787" i="5"/>
  <c r="L3787" i="5"/>
  <c r="J3787" i="5"/>
  <c r="M3786" i="5"/>
  <c r="L3786" i="5"/>
  <c r="J3786" i="5"/>
  <c r="M3785" i="5"/>
  <c r="L3785" i="5"/>
  <c r="J3785" i="5"/>
  <c r="M3784" i="5"/>
  <c r="L3784" i="5"/>
  <c r="J3784" i="5"/>
  <c r="M3783" i="5"/>
  <c r="L3783" i="5"/>
  <c r="J3783" i="5"/>
  <c r="M3782" i="5"/>
  <c r="L3782" i="5"/>
  <c r="J3782" i="5"/>
  <c r="M3781" i="5"/>
  <c r="L3781" i="5"/>
  <c r="J3781" i="5"/>
  <c r="M3780" i="5"/>
  <c r="L3780" i="5"/>
  <c r="J3780" i="5"/>
  <c r="M3779" i="5"/>
  <c r="L3779" i="5"/>
  <c r="J3779" i="5"/>
  <c r="M3778" i="5"/>
  <c r="L3778" i="5"/>
  <c r="J3778" i="5"/>
  <c r="M3777" i="5"/>
  <c r="L3777" i="5"/>
  <c r="J3777" i="5"/>
  <c r="M3776" i="5"/>
  <c r="L3776" i="5"/>
  <c r="J3776" i="5"/>
  <c r="M3775" i="5"/>
  <c r="L3775" i="5"/>
  <c r="J3775" i="5"/>
  <c r="M3774" i="5"/>
  <c r="L3774" i="5"/>
  <c r="J3774" i="5"/>
  <c r="M3773" i="5"/>
  <c r="L3773" i="5"/>
  <c r="J3773" i="5"/>
  <c r="M3772" i="5"/>
  <c r="L3772" i="5"/>
  <c r="J3772" i="5"/>
  <c r="M3771" i="5"/>
  <c r="L3771" i="5"/>
  <c r="J3771" i="5"/>
  <c r="M3770" i="5"/>
  <c r="L3770" i="5"/>
  <c r="J3770" i="5"/>
  <c r="M3769" i="5"/>
  <c r="L3769" i="5"/>
  <c r="J3769" i="5"/>
  <c r="M3768" i="5"/>
  <c r="L3768" i="5"/>
  <c r="J3768" i="5"/>
  <c r="M3767" i="5"/>
  <c r="L3767" i="5"/>
  <c r="J3767" i="5"/>
  <c r="M3766" i="5"/>
  <c r="L3766" i="5"/>
  <c r="J3766" i="5"/>
  <c r="M3765" i="5"/>
  <c r="L3765" i="5"/>
  <c r="J3765" i="5"/>
  <c r="M3764" i="5"/>
  <c r="L3764" i="5"/>
  <c r="J3764" i="5"/>
  <c r="M3763" i="5"/>
  <c r="L3763" i="5"/>
  <c r="J3763" i="5"/>
  <c r="M3762" i="5"/>
  <c r="L3762" i="5"/>
  <c r="J3762" i="5"/>
  <c r="M3761" i="5"/>
  <c r="L3761" i="5"/>
  <c r="J3761" i="5"/>
  <c r="M3760" i="5"/>
  <c r="L3760" i="5"/>
  <c r="J3760" i="5"/>
  <c r="M3759" i="5"/>
  <c r="L3759" i="5"/>
  <c r="J3759" i="5"/>
  <c r="M3758" i="5"/>
  <c r="L3758" i="5"/>
  <c r="J3758" i="5"/>
  <c r="M3757" i="5"/>
  <c r="L3757" i="5"/>
  <c r="J3757" i="5"/>
  <c r="M3756" i="5"/>
  <c r="L3756" i="5"/>
  <c r="J3756" i="5"/>
  <c r="M3755" i="5"/>
  <c r="L3755" i="5"/>
  <c r="J3755" i="5"/>
  <c r="M3754" i="5"/>
  <c r="L3754" i="5"/>
  <c r="J3754" i="5"/>
  <c r="M3753" i="5"/>
  <c r="L3753" i="5"/>
  <c r="J3753" i="5"/>
  <c r="M3752" i="5"/>
  <c r="L3752" i="5"/>
  <c r="J3752" i="5"/>
  <c r="M3751" i="5"/>
  <c r="L3751" i="5"/>
  <c r="J3751" i="5"/>
  <c r="M3750" i="5"/>
  <c r="L3750" i="5"/>
  <c r="J3750" i="5"/>
  <c r="M3749" i="5"/>
  <c r="L3749" i="5"/>
  <c r="J3749" i="5"/>
  <c r="M3748" i="5"/>
  <c r="L3748" i="5"/>
  <c r="J3748" i="5"/>
  <c r="M3747" i="5"/>
  <c r="L3747" i="5"/>
  <c r="J3747" i="5"/>
  <c r="M3746" i="5"/>
  <c r="L3746" i="5"/>
  <c r="J3746" i="5"/>
  <c r="M3745" i="5"/>
  <c r="L3745" i="5"/>
  <c r="J3745" i="5"/>
  <c r="M3744" i="5"/>
  <c r="L3744" i="5"/>
  <c r="J3744" i="5"/>
  <c r="M3743" i="5"/>
  <c r="L3743" i="5"/>
  <c r="J3743" i="5"/>
  <c r="M3742" i="5"/>
  <c r="L3742" i="5"/>
  <c r="J3742" i="5"/>
  <c r="M3741" i="5"/>
  <c r="L3741" i="5"/>
  <c r="J3741" i="5"/>
  <c r="M3740" i="5"/>
  <c r="L3740" i="5"/>
  <c r="J3740" i="5"/>
  <c r="M3739" i="5"/>
  <c r="L3739" i="5"/>
  <c r="J3739" i="5"/>
  <c r="M3738" i="5"/>
  <c r="L3738" i="5"/>
  <c r="J3738" i="5"/>
  <c r="M3737" i="5"/>
  <c r="L3737" i="5"/>
  <c r="J3737" i="5"/>
  <c r="M3736" i="5"/>
  <c r="L3736" i="5"/>
  <c r="J3736" i="5"/>
  <c r="M3735" i="5"/>
  <c r="L3735" i="5"/>
  <c r="J3735" i="5"/>
  <c r="M3734" i="5"/>
  <c r="L3734" i="5"/>
  <c r="J3734" i="5"/>
  <c r="M3733" i="5"/>
  <c r="L3733" i="5"/>
  <c r="J3733" i="5"/>
  <c r="M3732" i="5"/>
  <c r="L3732" i="5"/>
  <c r="J3732" i="5"/>
  <c r="M3731" i="5"/>
  <c r="L3731" i="5"/>
  <c r="J3731" i="5"/>
  <c r="M3730" i="5"/>
  <c r="L3730" i="5"/>
  <c r="J3730" i="5"/>
  <c r="M3729" i="5"/>
  <c r="L3729" i="5"/>
  <c r="J3729" i="5"/>
  <c r="M3728" i="5"/>
  <c r="L3728" i="5"/>
  <c r="J3728" i="5"/>
  <c r="M3727" i="5"/>
  <c r="L3727" i="5"/>
  <c r="J3727" i="5"/>
  <c r="M3726" i="5"/>
  <c r="L3726" i="5"/>
  <c r="J3726" i="5"/>
  <c r="M3725" i="5"/>
  <c r="L3725" i="5"/>
  <c r="J3725" i="5"/>
  <c r="M3724" i="5"/>
  <c r="L3724" i="5"/>
  <c r="J3724" i="5"/>
  <c r="M3723" i="5"/>
  <c r="L3723" i="5"/>
  <c r="J3723" i="5"/>
  <c r="M3722" i="5"/>
  <c r="L3722" i="5"/>
  <c r="J3722" i="5"/>
  <c r="M3721" i="5"/>
  <c r="L3721" i="5"/>
  <c r="J3721" i="5"/>
  <c r="M3720" i="5"/>
  <c r="L3720" i="5"/>
  <c r="J3720" i="5"/>
  <c r="M3719" i="5"/>
  <c r="L3719" i="5"/>
  <c r="J3719" i="5"/>
  <c r="M3718" i="5"/>
  <c r="L3718" i="5"/>
  <c r="J3718" i="5"/>
  <c r="M3717" i="5"/>
  <c r="L3717" i="5"/>
  <c r="J3717" i="5"/>
  <c r="M3716" i="5"/>
  <c r="L3716" i="5"/>
  <c r="J3716" i="5"/>
  <c r="M3715" i="5"/>
  <c r="L3715" i="5"/>
  <c r="J3715" i="5"/>
  <c r="M3714" i="5"/>
  <c r="L3714" i="5"/>
  <c r="J3714" i="5"/>
  <c r="M3713" i="5"/>
  <c r="L3713" i="5"/>
  <c r="J3713" i="5"/>
  <c r="M3712" i="5"/>
  <c r="L3712" i="5"/>
  <c r="J3712" i="5"/>
  <c r="M3711" i="5"/>
  <c r="L3711" i="5"/>
  <c r="J3711" i="5"/>
  <c r="M3710" i="5"/>
  <c r="L3710" i="5"/>
  <c r="J3710" i="5"/>
  <c r="M3709" i="5"/>
  <c r="L3709" i="5"/>
  <c r="J3709" i="5"/>
  <c r="M3708" i="5"/>
  <c r="L3708" i="5"/>
  <c r="J3708" i="5"/>
  <c r="M3707" i="5"/>
  <c r="L3707" i="5"/>
  <c r="J3707" i="5"/>
  <c r="M3706" i="5"/>
  <c r="L3706" i="5"/>
  <c r="J3706" i="5"/>
  <c r="M3705" i="5"/>
  <c r="L3705" i="5"/>
  <c r="J3705" i="5"/>
  <c r="M3704" i="5"/>
  <c r="L3704" i="5"/>
  <c r="J3704" i="5"/>
  <c r="M3703" i="5"/>
  <c r="L3703" i="5"/>
  <c r="J3703" i="5"/>
  <c r="M3702" i="5"/>
  <c r="L3702" i="5"/>
  <c r="J3702" i="5"/>
  <c r="M3701" i="5"/>
  <c r="L3701" i="5"/>
  <c r="J3701" i="5"/>
  <c r="M3700" i="5"/>
  <c r="L3700" i="5"/>
  <c r="J3700" i="5"/>
  <c r="M3699" i="5"/>
  <c r="L3699" i="5"/>
  <c r="J3699" i="5"/>
  <c r="M3698" i="5"/>
  <c r="L3698" i="5"/>
  <c r="J3698" i="5"/>
  <c r="M3697" i="5"/>
  <c r="L3697" i="5"/>
  <c r="J3697" i="5"/>
  <c r="M3696" i="5"/>
  <c r="L3696" i="5"/>
  <c r="J3696" i="5"/>
  <c r="M3695" i="5"/>
  <c r="L3695" i="5"/>
  <c r="J3695" i="5"/>
  <c r="M3694" i="5"/>
  <c r="L3694" i="5"/>
  <c r="J3694" i="5"/>
  <c r="M3693" i="5"/>
  <c r="L3693" i="5"/>
  <c r="J3693" i="5"/>
  <c r="M3692" i="5"/>
  <c r="L3692" i="5"/>
  <c r="J3692" i="5"/>
  <c r="M3691" i="5"/>
  <c r="L3691" i="5"/>
  <c r="J3691" i="5"/>
  <c r="M3690" i="5"/>
  <c r="L3690" i="5"/>
  <c r="J3690" i="5"/>
  <c r="M3689" i="5"/>
  <c r="L3689" i="5"/>
  <c r="J3689" i="5"/>
  <c r="M3688" i="5"/>
  <c r="L3688" i="5"/>
  <c r="J3688" i="5"/>
  <c r="M3687" i="5"/>
  <c r="L3687" i="5"/>
  <c r="J3687" i="5"/>
  <c r="M3686" i="5"/>
  <c r="L3686" i="5"/>
  <c r="J3686" i="5"/>
  <c r="M3685" i="5"/>
  <c r="L3685" i="5"/>
  <c r="J3685" i="5"/>
  <c r="M3684" i="5"/>
  <c r="L3684" i="5"/>
  <c r="J3684" i="5"/>
  <c r="M3683" i="5"/>
  <c r="L3683" i="5"/>
  <c r="J3683" i="5"/>
  <c r="M3682" i="5"/>
  <c r="L3682" i="5"/>
  <c r="J3682" i="5"/>
  <c r="M3681" i="5"/>
  <c r="L3681" i="5"/>
  <c r="J3681" i="5"/>
  <c r="M3680" i="5"/>
  <c r="L3680" i="5"/>
  <c r="J3680" i="5"/>
  <c r="M3679" i="5"/>
  <c r="L3679" i="5"/>
  <c r="J3679" i="5"/>
  <c r="M3678" i="5"/>
  <c r="L3678" i="5"/>
  <c r="J3678" i="5"/>
  <c r="M3677" i="5"/>
  <c r="L3677" i="5"/>
  <c r="J3677" i="5"/>
  <c r="M3676" i="5"/>
  <c r="L3676" i="5"/>
  <c r="J3676" i="5"/>
  <c r="M3675" i="5"/>
  <c r="L3675" i="5"/>
  <c r="J3675" i="5"/>
  <c r="M3674" i="5"/>
  <c r="L3674" i="5"/>
  <c r="J3674" i="5"/>
  <c r="M3673" i="5"/>
  <c r="L3673" i="5"/>
  <c r="J3673" i="5"/>
  <c r="M3672" i="5"/>
  <c r="L3672" i="5"/>
  <c r="J3672" i="5"/>
  <c r="M3671" i="5"/>
  <c r="L3671" i="5"/>
  <c r="J3671" i="5"/>
  <c r="M3670" i="5"/>
  <c r="L3670" i="5"/>
  <c r="J3670" i="5"/>
  <c r="M3669" i="5"/>
  <c r="L3669" i="5"/>
  <c r="J3669" i="5"/>
  <c r="M3668" i="5"/>
  <c r="L3668" i="5"/>
  <c r="J3668" i="5"/>
  <c r="M3667" i="5"/>
  <c r="L3667" i="5"/>
  <c r="J3667" i="5"/>
  <c r="M3666" i="5"/>
  <c r="L3666" i="5"/>
  <c r="J3666" i="5"/>
  <c r="M3665" i="5"/>
  <c r="L3665" i="5"/>
  <c r="J3665" i="5"/>
  <c r="M3664" i="5"/>
  <c r="L3664" i="5"/>
  <c r="J3664" i="5"/>
  <c r="M3663" i="5"/>
  <c r="L3663" i="5"/>
  <c r="J3663" i="5"/>
  <c r="M3662" i="5"/>
  <c r="L3662" i="5"/>
  <c r="J3662" i="5"/>
  <c r="M3661" i="5"/>
  <c r="L3661" i="5"/>
  <c r="J3661" i="5"/>
  <c r="M3660" i="5"/>
  <c r="L3660" i="5"/>
  <c r="J3660" i="5"/>
  <c r="M3659" i="5"/>
  <c r="L3659" i="5"/>
  <c r="J3659" i="5"/>
  <c r="M3658" i="5"/>
  <c r="L3658" i="5"/>
  <c r="J3658" i="5"/>
  <c r="M3657" i="5"/>
  <c r="L3657" i="5"/>
  <c r="J3657" i="5"/>
  <c r="M3656" i="5"/>
  <c r="L3656" i="5"/>
  <c r="J3656" i="5"/>
  <c r="M3655" i="5"/>
  <c r="L3655" i="5"/>
  <c r="J3655" i="5"/>
  <c r="M3654" i="5"/>
  <c r="L3654" i="5"/>
  <c r="J3654" i="5"/>
  <c r="M3653" i="5"/>
  <c r="L3653" i="5"/>
  <c r="J3653" i="5"/>
  <c r="M3652" i="5"/>
  <c r="L3652" i="5"/>
  <c r="J3652" i="5"/>
  <c r="M3651" i="5"/>
  <c r="L3651" i="5"/>
  <c r="J3651" i="5"/>
  <c r="M3650" i="5"/>
  <c r="L3650" i="5"/>
  <c r="J3650" i="5"/>
  <c r="M3649" i="5"/>
  <c r="L3649" i="5"/>
  <c r="J3649" i="5"/>
  <c r="M3648" i="5"/>
  <c r="L3648" i="5"/>
  <c r="J3648" i="5"/>
  <c r="M3647" i="5"/>
  <c r="L3647" i="5"/>
  <c r="J3647" i="5"/>
  <c r="M3646" i="5"/>
  <c r="L3646" i="5"/>
  <c r="J3646" i="5"/>
  <c r="M3645" i="5"/>
  <c r="L3645" i="5"/>
  <c r="J3645" i="5"/>
  <c r="M3644" i="5"/>
  <c r="L3644" i="5"/>
  <c r="J3644" i="5"/>
  <c r="M3643" i="5"/>
  <c r="L3643" i="5"/>
  <c r="J3643" i="5"/>
  <c r="M3642" i="5"/>
  <c r="L3642" i="5"/>
  <c r="J3642" i="5"/>
  <c r="M3641" i="5"/>
  <c r="L3641" i="5"/>
  <c r="J3641" i="5"/>
  <c r="M3640" i="5"/>
  <c r="L3640" i="5"/>
  <c r="J3640" i="5"/>
  <c r="M3639" i="5"/>
  <c r="L3639" i="5"/>
  <c r="J3639" i="5"/>
  <c r="M3638" i="5"/>
  <c r="L3638" i="5"/>
  <c r="J3638" i="5"/>
  <c r="M3637" i="5"/>
  <c r="L3637" i="5"/>
  <c r="J3637" i="5"/>
  <c r="M3636" i="5"/>
  <c r="L3636" i="5"/>
  <c r="J3636" i="5"/>
  <c r="M3635" i="5"/>
  <c r="L3635" i="5"/>
  <c r="J3635" i="5"/>
  <c r="M3634" i="5"/>
  <c r="L3634" i="5"/>
  <c r="J3634" i="5"/>
  <c r="M3633" i="5"/>
  <c r="L3633" i="5"/>
  <c r="J3633" i="5"/>
  <c r="M3632" i="5"/>
  <c r="L3632" i="5"/>
  <c r="J3632" i="5"/>
  <c r="M3631" i="5"/>
  <c r="L3631" i="5"/>
  <c r="J3631" i="5"/>
  <c r="M3630" i="5"/>
  <c r="L3630" i="5"/>
  <c r="J3630" i="5"/>
  <c r="M3629" i="5"/>
  <c r="L3629" i="5"/>
  <c r="J3629" i="5"/>
  <c r="M3628" i="5"/>
  <c r="L3628" i="5"/>
  <c r="J3628" i="5"/>
  <c r="M3627" i="5"/>
  <c r="L3627" i="5"/>
  <c r="J3627" i="5"/>
  <c r="M3626" i="5"/>
  <c r="L3626" i="5"/>
  <c r="J3626" i="5"/>
  <c r="M3625" i="5"/>
  <c r="L3625" i="5"/>
  <c r="J3625" i="5"/>
  <c r="M3624" i="5"/>
  <c r="L3624" i="5"/>
  <c r="J3624" i="5"/>
  <c r="M3623" i="5"/>
  <c r="L3623" i="5"/>
  <c r="J3623" i="5"/>
  <c r="M3622" i="5"/>
  <c r="L3622" i="5"/>
  <c r="J3622" i="5"/>
  <c r="M3621" i="5"/>
  <c r="L3621" i="5"/>
  <c r="J3621" i="5"/>
  <c r="M3620" i="5"/>
  <c r="L3620" i="5"/>
  <c r="J3620" i="5"/>
  <c r="M3619" i="5"/>
  <c r="L3619" i="5"/>
  <c r="J3619" i="5"/>
  <c r="M3618" i="5"/>
  <c r="L3618" i="5"/>
  <c r="J3618" i="5"/>
  <c r="M3617" i="5"/>
  <c r="L3617" i="5"/>
  <c r="J3617" i="5"/>
  <c r="M3616" i="5"/>
  <c r="L3616" i="5"/>
  <c r="J3616" i="5"/>
  <c r="M3615" i="5"/>
  <c r="L3615" i="5"/>
  <c r="J3615" i="5"/>
  <c r="M3614" i="5"/>
  <c r="L3614" i="5"/>
  <c r="J3614" i="5"/>
  <c r="M3613" i="5"/>
  <c r="L3613" i="5"/>
  <c r="J3613" i="5"/>
  <c r="M3612" i="5"/>
  <c r="L3612" i="5"/>
  <c r="J3612" i="5"/>
  <c r="M3611" i="5"/>
  <c r="L3611" i="5"/>
  <c r="J3611" i="5"/>
  <c r="M3610" i="5"/>
  <c r="L3610" i="5"/>
  <c r="J3610" i="5"/>
  <c r="M3609" i="5"/>
  <c r="L3609" i="5"/>
  <c r="J3609" i="5"/>
  <c r="M3608" i="5"/>
  <c r="L3608" i="5"/>
  <c r="J3608" i="5"/>
  <c r="M3607" i="5"/>
  <c r="L3607" i="5"/>
  <c r="J3607" i="5"/>
  <c r="M3606" i="5"/>
  <c r="L3606" i="5"/>
  <c r="J3606" i="5"/>
  <c r="M3605" i="5"/>
  <c r="L3605" i="5"/>
  <c r="J3605" i="5"/>
  <c r="M3604" i="5"/>
  <c r="L3604" i="5"/>
  <c r="J3604" i="5"/>
  <c r="M3603" i="5"/>
  <c r="L3603" i="5"/>
  <c r="J3603" i="5"/>
  <c r="M3602" i="5"/>
  <c r="L3602" i="5"/>
  <c r="J3602" i="5"/>
  <c r="M3601" i="5"/>
  <c r="L3601" i="5"/>
  <c r="J3601" i="5"/>
  <c r="M3600" i="5"/>
  <c r="L3600" i="5"/>
  <c r="J3600" i="5"/>
  <c r="M3599" i="5"/>
  <c r="L3599" i="5"/>
  <c r="J3599" i="5"/>
  <c r="M3598" i="5"/>
  <c r="L3598" i="5"/>
  <c r="J3598" i="5"/>
  <c r="M3597" i="5"/>
  <c r="L3597" i="5"/>
  <c r="J3597" i="5"/>
  <c r="M3596" i="5"/>
  <c r="L3596" i="5"/>
  <c r="J3596" i="5"/>
  <c r="M3595" i="5"/>
  <c r="L3595" i="5"/>
  <c r="J3595" i="5"/>
  <c r="M3594" i="5"/>
  <c r="L3594" i="5"/>
  <c r="J3594" i="5"/>
  <c r="M3593" i="5"/>
  <c r="L3593" i="5"/>
  <c r="J3593" i="5"/>
  <c r="M3592" i="5"/>
  <c r="L3592" i="5"/>
  <c r="J3592" i="5"/>
  <c r="M3591" i="5"/>
  <c r="L3591" i="5"/>
  <c r="J3591" i="5"/>
  <c r="M3590" i="5"/>
  <c r="L3590" i="5"/>
  <c r="J3590" i="5"/>
  <c r="M3589" i="5"/>
  <c r="L3589" i="5"/>
  <c r="J3589" i="5"/>
  <c r="M3588" i="5"/>
  <c r="L3588" i="5"/>
  <c r="J3588" i="5"/>
  <c r="M3587" i="5"/>
  <c r="L3587" i="5"/>
  <c r="J3587" i="5"/>
  <c r="M3586" i="5"/>
  <c r="L3586" i="5"/>
  <c r="J3586" i="5"/>
  <c r="M3585" i="5"/>
  <c r="L3585" i="5"/>
  <c r="J3585" i="5"/>
  <c r="M3584" i="5"/>
  <c r="L3584" i="5"/>
  <c r="J3584" i="5"/>
  <c r="M3583" i="5"/>
  <c r="L3583" i="5"/>
  <c r="J3583" i="5"/>
  <c r="M3582" i="5"/>
  <c r="L3582" i="5"/>
  <c r="J3582" i="5"/>
  <c r="M3581" i="5"/>
  <c r="L3581" i="5"/>
  <c r="J3581" i="5"/>
  <c r="M3580" i="5"/>
  <c r="L3580" i="5"/>
  <c r="J3580" i="5"/>
  <c r="M3579" i="5"/>
  <c r="L3579" i="5"/>
  <c r="J3579" i="5"/>
  <c r="M3578" i="5"/>
  <c r="L3578" i="5"/>
  <c r="J3578" i="5"/>
  <c r="M3577" i="5"/>
  <c r="L3577" i="5"/>
  <c r="J3577" i="5"/>
  <c r="M3576" i="5"/>
  <c r="L3576" i="5"/>
  <c r="J3576" i="5"/>
  <c r="M3575" i="5"/>
  <c r="L3575" i="5"/>
  <c r="J3575" i="5"/>
  <c r="M3574" i="5"/>
  <c r="L3574" i="5"/>
  <c r="J3574" i="5"/>
  <c r="M3573" i="5"/>
  <c r="L3573" i="5"/>
  <c r="J3573" i="5"/>
  <c r="M3572" i="5"/>
  <c r="L3572" i="5"/>
  <c r="J3572" i="5"/>
  <c r="M3571" i="5"/>
  <c r="L3571" i="5"/>
  <c r="J3571" i="5"/>
  <c r="M3570" i="5"/>
  <c r="L3570" i="5"/>
  <c r="J3570" i="5"/>
  <c r="M3569" i="5"/>
  <c r="L3569" i="5"/>
  <c r="J3569" i="5"/>
  <c r="M3568" i="5"/>
  <c r="L3568" i="5"/>
  <c r="J3568" i="5"/>
  <c r="M3567" i="5"/>
  <c r="L3567" i="5"/>
  <c r="J3567" i="5"/>
  <c r="M3566" i="5"/>
  <c r="L3566" i="5"/>
  <c r="J3566" i="5"/>
  <c r="M3565" i="5"/>
  <c r="L3565" i="5"/>
  <c r="J3565" i="5"/>
  <c r="M3564" i="5"/>
  <c r="L3564" i="5"/>
  <c r="J3564" i="5"/>
  <c r="M3563" i="5"/>
  <c r="L3563" i="5"/>
  <c r="J3563" i="5"/>
  <c r="M3562" i="5"/>
  <c r="L3562" i="5"/>
  <c r="J3562" i="5"/>
  <c r="M3561" i="5"/>
  <c r="L3561" i="5"/>
  <c r="J3561" i="5"/>
  <c r="M3560" i="5"/>
  <c r="L3560" i="5"/>
  <c r="J3560" i="5"/>
  <c r="M3559" i="5"/>
  <c r="L3559" i="5"/>
  <c r="J3559" i="5"/>
  <c r="M3558" i="5"/>
  <c r="L3558" i="5"/>
  <c r="J3558" i="5"/>
  <c r="M3557" i="5"/>
  <c r="L3557" i="5"/>
  <c r="J3557" i="5"/>
  <c r="M3556" i="5"/>
  <c r="L3556" i="5"/>
  <c r="J3556" i="5"/>
  <c r="M3555" i="5"/>
  <c r="L3555" i="5"/>
  <c r="J3555" i="5"/>
  <c r="M3554" i="5"/>
  <c r="L3554" i="5"/>
  <c r="J3554" i="5"/>
  <c r="M3553" i="5"/>
  <c r="L3553" i="5"/>
  <c r="J3553" i="5"/>
  <c r="M3552" i="5"/>
  <c r="L3552" i="5"/>
  <c r="J3552" i="5"/>
  <c r="M3551" i="5"/>
  <c r="L3551" i="5"/>
  <c r="J3551" i="5"/>
  <c r="M3550" i="5"/>
  <c r="L3550" i="5"/>
  <c r="J3550" i="5"/>
  <c r="M3549" i="5"/>
  <c r="L3549" i="5"/>
  <c r="J3549" i="5"/>
  <c r="M3548" i="5"/>
  <c r="L3548" i="5"/>
  <c r="J3548" i="5"/>
  <c r="M3547" i="5"/>
  <c r="L3547" i="5"/>
  <c r="J3547" i="5"/>
  <c r="M3546" i="5"/>
  <c r="L3546" i="5"/>
  <c r="J3546" i="5"/>
  <c r="M3545" i="5"/>
  <c r="L3545" i="5"/>
  <c r="J3545" i="5"/>
  <c r="M3544" i="5"/>
  <c r="L3544" i="5"/>
  <c r="J3544" i="5"/>
  <c r="M3543" i="5"/>
  <c r="L3543" i="5"/>
  <c r="J3543" i="5"/>
  <c r="M3542" i="5"/>
  <c r="L3542" i="5"/>
  <c r="J3542" i="5"/>
  <c r="M3541" i="5"/>
  <c r="L3541" i="5"/>
  <c r="J3541" i="5"/>
  <c r="M3540" i="5"/>
  <c r="L3540" i="5"/>
  <c r="J3540" i="5"/>
  <c r="M3539" i="5"/>
  <c r="L3539" i="5"/>
  <c r="J3539" i="5"/>
  <c r="M3538" i="5"/>
  <c r="L3538" i="5"/>
  <c r="J3538" i="5"/>
  <c r="M3537" i="5"/>
  <c r="L3537" i="5"/>
  <c r="J3537" i="5"/>
  <c r="M3536" i="5"/>
  <c r="L3536" i="5"/>
  <c r="J3536" i="5"/>
  <c r="M3535" i="5"/>
  <c r="L3535" i="5"/>
  <c r="J3535" i="5"/>
  <c r="M3534" i="5"/>
  <c r="L3534" i="5"/>
  <c r="J3534" i="5"/>
  <c r="M3533" i="5"/>
  <c r="L3533" i="5"/>
  <c r="J3533" i="5"/>
  <c r="M3532" i="5"/>
  <c r="L3532" i="5"/>
  <c r="J3532" i="5"/>
  <c r="M3531" i="5"/>
  <c r="L3531" i="5"/>
  <c r="J3531" i="5"/>
  <c r="M3530" i="5"/>
  <c r="L3530" i="5"/>
  <c r="J3530" i="5"/>
  <c r="M3529" i="5"/>
  <c r="L3529" i="5"/>
  <c r="J3529" i="5"/>
  <c r="M3528" i="5"/>
  <c r="L3528" i="5"/>
  <c r="J3528" i="5"/>
  <c r="M3527" i="5"/>
  <c r="L3527" i="5"/>
  <c r="J3527" i="5"/>
  <c r="M3526" i="5"/>
  <c r="L3526" i="5"/>
  <c r="J3526" i="5"/>
  <c r="M3525" i="5"/>
  <c r="L3525" i="5"/>
  <c r="J3525" i="5"/>
  <c r="M3524" i="5"/>
  <c r="L3524" i="5"/>
  <c r="J3524" i="5"/>
  <c r="M3523" i="5"/>
  <c r="L3523" i="5"/>
  <c r="J3523" i="5"/>
  <c r="M3522" i="5"/>
  <c r="L3522" i="5"/>
  <c r="J3522" i="5"/>
  <c r="M3521" i="5"/>
  <c r="L3521" i="5"/>
  <c r="J3521" i="5"/>
  <c r="M3520" i="5"/>
  <c r="L3520" i="5"/>
  <c r="J3520" i="5"/>
  <c r="M3519" i="5"/>
  <c r="L3519" i="5"/>
  <c r="J3519" i="5"/>
  <c r="M3518" i="5"/>
  <c r="L3518" i="5"/>
  <c r="J3518" i="5"/>
  <c r="M3517" i="5"/>
  <c r="L3517" i="5"/>
  <c r="J3517" i="5"/>
  <c r="M3516" i="5"/>
  <c r="L3516" i="5"/>
  <c r="J3516" i="5"/>
  <c r="M3515" i="5"/>
  <c r="L3515" i="5"/>
  <c r="J3515" i="5"/>
  <c r="M3514" i="5"/>
  <c r="L3514" i="5"/>
  <c r="J3514" i="5"/>
  <c r="M3513" i="5"/>
  <c r="L3513" i="5"/>
  <c r="J3513" i="5"/>
  <c r="M3512" i="5"/>
  <c r="L3512" i="5"/>
  <c r="J3512" i="5"/>
  <c r="M3511" i="5"/>
  <c r="L3511" i="5"/>
  <c r="J3511" i="5"/>
  <c r="M3510" i="5"/>
  <c r="L3510" i="5"/>
  <c r="J3510" i="5"/>
  <c r="M3509" i="5"/>
  <c r="L3509" i="5"/>
  <c r="J3509" i="5"/>
  <c r="M3508" i="5"/>
  <c r="L3508" i="5"/>
  <c r="J3508" i="5"/>
  <c r="M3507" i="5"/>
  <c r="L3507" i="5"/>
  <c r="J3507" i="5"/>
  <c r="M3506" i="5"/>
  <c r="L3506" i="5"/>
  <c r="J3506" i="5"/>
  <c r="M3505" i="5"/>
  <c r="L3505" i="5"/>
  <c r="J3505" i="5"/>
  <c r="M3504" i="5"/>
  <c r="L3504" i="5"/>
  <c r="J3504" i="5"/>
  <c r="M3503" i="5"/>
  <c r="L3503" i="5"/>
  <c r="J3503" i="5"/>
  <c r="M3502" i="5"/>
  <c r="L3502" i="5"/>
  <c r="J3502" i="5"/>
  <c r="M3501" i="5"/>
  <c r="L3501" i="5"/>
  <c r="J3501" i="5"/>
  <c r="M3500" i="5"/>
  <c r="L3500" i="5"/>
  <c r="J3500" i="5"/>
  <c r="M3499" i="5"/>
  <c r="L3499" i="5"/>
  <c r="J3499" i="5"/>
  <c r="M3498" i="5"/>
  <c r="L3498" i="5"/>
  <c r="J3498" i="5"/>
  <c r="M3497" i="5"/>
  <c r="L3497" i="5"/>
  <c r="J3497" i="5"/>
  <c r="M3496" i="5"/>
  <c r="L3496" i="5"/>
  <c r="J3496" i="5"/>
  <c r="M3495" i="5"/>
  <c r="L3495" i="5"/>
  <c r="J3495" i="5"/>
  <c r="M3494" i="5"/>
  <c r="L3494" i="5"/>
  <c r="J3494" i="5"/>
  <c r="M3493" i="5"/>
  <c r="L3493" i="5"/>
  <c r="J3493" i="5"/>
  <c r="M3492" i="5"/>
  <c r="L3492" i="5"/>
  <c r="J3492" i="5"/>
  <c r="M3491" i="5"/>
  <c r="L3491" i="5"/>
  <c r="J3491" i="5"/>
  <c r="M3490" i="5"/>
  <c r="L3490" i="5"/>
  <c r="J3490" i="5"/>
  <c r="M3489" i="5"/>
  <c r="L3489" i="5"/>
  <c r="J3489" i="5"/>
  <c r="M3488" i="5"/>
  <c r="L3488" i="5"/>
  <c r="J3488" i="5"/>
  <c r="M3487" i="5"/>
  <c r="L3487" i="5"/>
  <c r="J3487" i="5"/>
  <c r="M3486" i="5"/>
  <c r="L3486" i="5"/>
  <c r="J3486" i="5"/>
  <c r="M3485" i="5"/>
  <c r="L3485" i="5"/>
  <c r="J3485" i="5"/>
  <c r="M3484" i="5"/>
  <c r="L3484" i="5"/>
  <c r="J3484" i="5"/>
  <c r="M3483" i="5"/>
  <c r="L3483" i="5"/>
  <c r="J3483" i="5"/>
  <c r="M3482" i="5"/>
  <c r="L3482" i="5"/>
  <c r="J3482" i="5"/>
  <c r="M3481" i="5"/>
  <c r="L3481" i="5"/>
  <c r="J3481" i="5"/>
  <c r="M3480" i="5"/>
  <c r="L3480" i="5"/>
  <c r="J3480" i="5"/>
  <c r="M3479" i="5"/>
  <c r="L3479" i="5"/>
  <c r="J3479" i="5"/>
  <c r="M3478" i="5"/>
  <c r="L3478" i="5"/>
  <c r="J3478" i="5"/>
  <c r="M3477" i="5"/>
  <c r="L3477" i="5"/>
  <c r="J3477" i="5"/>
  <c r="M3476" i="5"/>
  <c r="L3476" i="5"/>
  <c r="J3476" i="5"/>
  <c r="M3475" i="5"/>
  <c r="L3475" i="5"/>
  <c r="J3475" i="5"/>
  <c r="M3474" i="5"/>
  <c r="L3474" i="5"/>
  <c r="J3474" i="5"/>
  <c r="M3473" i="5"/>
  <c r="L3473" i="5"/>
  <c r="J3473" i="5"/>
  <c r="M3472" i="5"/>
  <c r="L3472" i="5"/>
  <c r="J3472" i="5"/>
  <c r="M3471" i="5"/>
  <c r="L3471" i="5"/>
  <c r="J3471" i="5"/>
  <c r="M3470" i="5"/>
  <c r="L3470" i="5"/>
  <c r="J3470" i="5"/>
  <c r="M3469" i="5"/>
  <c r="L3469" i="5"/>
  <c r="J3469" i="5"/>
  <c r="M3468" i="5"/>
  <c r="L3468" i="5"/>
  <c r="J3468" i="5"/>
  <c r="M3467" i="5"/>
  <c r="L3467" i="5"/>
  <c r="J3467" i="5"/>
  <c r="M3466" i="5"/>
  <c r="L3466" i="5"/>
  <c r="J3466" i="5"/>
  <c r="M3465" i="5"/>
  <c r="L3465" i="5"/>
  <c r="J3465" i="5"/>
  <c r="M3464" i="5"/>
  <c r="L3464" i="5"/>
  <c r="J3464" i="5"/>
  <c r="M3463" i="5"/>
  <c r="L3463" i="5"/>
  <c r="J3463" i="5"/>
  <c r="M3462" i="5"/>
  <c r="L3462" i="5"/>
  <c r="J3462" i="5"/>
  <c r="M3461" i="5"/>
  <c r="L3461" i="5"/>
  <c r="J3461" i="5"/>
  <c r="M3460" i="5"/>
  <c r="L3460" i="5"/>
  <c r="J3460" i="5"/>
  <c r="M3459" i="5"/>
  <c r="L3459" i="5"/>
  <c r="J3459" i="5"/>
  <c r="M3458" i="5"/>
  <c r="L3458" i="5"/>
  <c r="J3458" i="5"/>
  <c r="M3457" i="5"/>
  <c r="L3457" i="5"/>
  <c r="J3457" i="5"/>
  <c r="M3456" i="5"/>
  <c r="L3456" i="5"/>
  <c r="J3456" i="5"/>
  <c r="M3455" i="5"/>
  <c r="L3455" i="5"/>
  <c r="J3455" i="5"/>
  <c r="M3454" i="5"/>
  <c r="L3454" i="5"/>
  <c r="J3454" i="5"/>
  <c r="M3453" i="5"/>
  <c r="L3453" i="5"/>
  <c r="J3453" i="5"/>
  <c r="M3452" i="5"/>
  <c r="L3452" i="5"/>
  <c r="J3452" i="5"/>
  <c r="M3451" i="5"/>
  <c r="L3451" i="5"/>
  <c r="J3451" i="5"/>
  <c r="M3450" i="5"/>
  <c r="L3450" i="5"/>
  <c r="J3450" i="5"/>
  <c r="M3449" i="5"/>
  <c r="L3449" i="5"/>
  <c r="J3449" i="5"/>
  <c r="M3448" i="5"/>
  <c r="L3448" i="5"/>
  <c r="J3448" i="5"/>
  <c r="M3447" i="5"/>
  <c r="L3447" i="5"/>
  <c r="J3447" i="5"/>
  <c r="M3446" i="5"/>
  <c r="L3446" i="5"/>
  <c r="J3446" i="5"/>
  <c r="M3445" i="5"/>
  <c r="L3445" i="5"/>
  <c r="J3445" i="5"/>
  <c r="M3444" i="5"/>
  <c r="L3444" i="5"/>
  <c r="J3444" i="5"/>
  <c r="M3443" i="5"/>
  <c r="L3443" i="5"/>
  <c r="J3443" i="5"/>
  <c r="M3442" i="5"/>
  <c r="L3442" i="5"/>
  <c r="J3442" i="5"/>
  <c r="M3441" i="5"/>
  <c r="L3441" i="5"/>
  <c r="J3441" i="5"/>
  <c r="M3440" i="5"/>
  <c r="L3440" i="5"/>
  <c r="J3440" i="5"/>
  <c r="M3439" i="5"/>
  <c r="L3439" i="5"/>
  <c r="J3439" i="5"/>
  <c r="M3438" i="5"/>
  <c r="L3438" i="5"/>
  <c r="J3438" i="5"/>
  <c r="M3437" i="5"/>
  <c r="L3437" i="5"/>
  <c r="J3437" i="5"/>
  <c r="M3436" i="5"/>
  <c r="L3436" i="5"/>
  <c r="J3436" i="5"/>
  <c r="M3435" i="5"/>
  <c r="L3435" i="5"/>
  <c r="J3435" i="5"/>
  <c r="M3434" i="5"/>
  <c r="L3434" i="5"/>
  <c r="J3434" i="5"/>
  <c r="M3433" i="5"/>
  <c r="L3433" i="5"/>
  <c r="J3433" i="5"/>
  <c r="M3432" i="5"/>
  <c r="L3432" i="5"/>
  <c r="J3432" i="5"/>
  <c r="M3431" i="5"/>
  <c r="L3431" i="5"/>
  <c r="J3431" i="5"/>
  <c r="M3430" i="5"/>
  <c r="L3430" i="5"/>
  <c r="J3430" i="5"/>
  <c r="M3429" i="5"/>
  <c r="L3429" i="5"/>
  <c r="J3429" i="5"/>
  <c r="M3428" i="5"/>
  <c r="L3428" i="5"/>
  <c r="J3428" i="5"/>
  <c r="M3427" i="5"/>
  <c r="L3427" i="5"/>
  <c r="J3427" i="5"/>
  <c r="M3426" i="5"/>
  <c r="L3426" i="5"/>
  <c r="J3426" i="5"/>
  <c r="M3425" i="5"/>
  <c r="L3425" i="5"/>
  <c r="J3425" i="5"/>
  <c r="M3424" i="5"/>
  <c r="L3424" i="5"/>
  <c r="J3424" i="5"/>
  <c r="M3423" i="5"/>
  <c r="L3423" i="5"/>
  <c r="J3423" i="5"/>
  <c r="M3422" i="5"/>
  <c r="L3422" i="5"/>
  <c r="J3422" i="5"/>
  <c r="M3421" i="5"/>
  <c r="L3421" i="5"/>
  <c r="J3421" i="5"/>
  <c r="M3420" i="5"/>
  <c r="L3420" i="5"/>
  <c r="J3420" i="5"/>
  <c r="M3419" i="5"/>
  <c r="L3419" i="5"/>
  <c r="J3419" i="5"/>
  <c r="M3418" i="5"/>
  <c r="L3418" i="5"/>
  <c r="J3418" i="5"/>
  <c r="M3417" i="5"/>
  <c r="L3417" i="5"/>
  <c r="J3417" i="5"/>
  <c r="M3416" i="5"/>
  <c r="L3416" i="5"/>
  <c r="J3416" i="5"/>
  <c r="M3415" i="5"/>
  <c r="L3415" i="5"/>
  <c r="J3415" i="5"/>
  <c r="M3414" i="5"/>
  <c r="L3414" i="5"/>
  <c r="J3414" i="5"/>
  <c r="M3413" i="5"/>
  <c r="L3413" i="5"/>
  <c r="J3413" i="5"/>
  <c r="M3412" i="5"/>
  <c r="L3412" i="5"/>
  <c r="J3412" i="5"/>
  <c r="M3411" i="5"/>
  <c r="L3411" i="5"/>
  <c r="J3411" i="5"/>
  <c r="M3410" i="5"/>
  <c r="L3410" i="5"/>
  <c r="J3410" i="5"/>
  <c r="M3409" i="5"/>
  <c r="L3409" i="5"/>
  <c r="J3409" i="5"/>
  <c r="M3408" i="5"/>
  <c r="L3408" i="5"/>
  <c r="J3408" i="5"/>
  <c r="M3407" i="5"/>
  <c r="L3407" i="5"/>
  <c r="J3407" i="5"/>
  <c r="M3406" i="5"/>
  <c r="L3406" i="5"/>
  <c r="J3406" i="5"/>
  <c r="M3405" i="5"/>
  <c r="L3405" i="5"/>
  <c r="J3405" i="5"/>
  <c r="M3404" i="5"/>
  <c r="L3404" i="5"/>
  <c r="J3404" i="5"/>
  <c r="M3403" i="5"/>
  <c r="L3403" i="5"/>
  <c r="J3403" i="5"/>
  <c r="M3402" i="5"/>
  <c r="L3402" i="5"/>
  <c r="J3402" i="5"/>
  <c r="M3401" i="5"/>
  <c r="L3401" i="5"/>
  <c r="J3401" i="5"/>
  <c r="M3400" i="5"/>
  <c r="L3400" i="5"/>
  <c r="J3400" i="5"/>
  <c r="M3399" i="5"/>
  <c r="L3399" i="5"/>
  <c r="J3399" i="5"/>
  <c r="M3398" i="5"/>
  <c r="L3398" i="5"/>
  <c r="J3398" i="5"/>
  <c r="M3397" i="5"/>
  <c r="L3397" i="5"/>
  <c r="J3397" i="5"/>
  <c r="M3396" i="5"/>
  <c r="L3396" i="5"/>
  <c r="J3396" i="5"/>
  <c r="M3395" i="5"/>
  <c r="L3395" i="5"/>
  <c r="J3395" i="5"/>
  <c r="M3394" i="5"/>
  <c r="L3394" i="5"/>
  <c r="J3394" i="5"/>
  <c r="M3393" i="5"/>
  <c r="L3393" i="5"/>
  <c r="J3393" i="5"/>
  <c r="M3392" i="5"/>
  <c r="L3392" i="5"/>
  <c r="J3392" i="5"/>
  <c r="M3391" i="5"/>
  <c r="L3391" i="5"/>
  <c r="J3391" i="5"/>
  <c r="M3390" i="5"/>
  <c r="L3390" i="5"/>
  <c r="J3390" i="5"/>
  <c r="M3389" i="5"/>
  <c r="L3389" i="5"/>
  <c r="J3389" i="5"/>
  <c r="M3388" i="5"/>
  <c r="L3388" i="5"/>
  <c r="J3388" i="5"/>
  <c r="M3387" i="5"/>
  <c r="L3387" i="5"/>
  <c r="J3387" i="5"/>
  <c r="M3386" i="5"/>
  <c r="L3386" i="5"/>
  <c r="J3386" i="5"/>
  <c r="M3385" i="5"/>
  <c r="L3385" i="5"/>
  <c r="J3385" i="5"/>
  <c r="M3384" i="5"/>
  <c r="L3384" i="5"/>
  <c r="J3384" i="5"/>
  <c r="M3383" i="5"/>
  <c r="L3383" i="5"/>
  <c r="J3383" i="5"/>
  <c r="M3382" i="5"/>
  <c r="L3382" i="5"/>
  <c r="J3382" i="5"/>
  <c r="M3381" i="5"/>
  <c r="L3381" i="5"/>
  <c r="J3381" i="5"/>
  <c r="M3380" i="5"/>
  <c r="L3380" i="5"/>
  <c r="J3380" i="5"/>
  <c r="M3379" i="5"/>
  <c r="L3379" i="5"/>
  <c r="J3379" i="5"/>
  <c r="M3378" i="5"/>
  <c r="L3378" i="5"/>
  <c r="J3378" i="5"/>
  <c r="M3377" i="5"/>
  <c r="L3377" i="5"/>
  <c r="J3377" i="5"/>
  <c r="M3376" i="5"/>
  <c r="L3376" i="5"/>
  <c r="J3376" i="5"/>
  <c r="M3375" i="5"/>
  <c r="L3375" i="5"/>
  <c r="J3375" i="5"/>
  <c r="M3374" i="5"/>
  <c r="L3374" i="5"/>
  <c r="J3374" i="5"/>
  <c r="M3373" i="5"/>
  <c r="L3373" i="5"/>
  <c r="J3373" i="5"/>
  <c r="M3372" i="5"/>
  <c r="L3372" i="5"/>
  <c r="J3372" i="5"/>
  <c r="M3371" i="5"/>
  <c r="L3371" i="5"/>
  <c r="J3371" i="5"/>
  <c r="M3370" i="5"/>
  <c r="L3370" i="5"/>
  <c r="J3370" i="5"/>
  <c r="M3369" i="5"/>
  <c r="L3369" i="5"/>
  <c r="J3369" i="5"/>
  <c r="M3368" i="5"/>
  <c r="L3368" i="5"/>
  <c r="J3368" i="5"/>
  <c r="M3367" i="5"/>
  <c r="L3367" i="5"/>
  <c r="J3367" i="5"/>
  <c r="M3366" i="5"/>
  <c r="L3366" i="5"/>
  <c r="J3366" i="5"/>
  <c r="M3365" i="5"/>
  <c r="L3365" i="5"/>
  <c r="J3365" i="5"/>
  <c r="M3364" i="5"/>
  <c r="L3364" i="5"/>
  <c r="J3364" i="5"/>
  <c r="M3363" i="5"/>
  <c r="L3363" i="5"/>
  <c r="J3363" i="5"/>
  <c r="M3362" i="5"/>
  <c r="L3362" i="5"/>
  <c r="J3362" i="5"/>
  <c r="M3361" i="5"/>
  <c r="L3361" i="5"/>
  <c r="J3361" i="5"/>
  <c r="M3360" i="5"/>
  <c r="L3360" i="5"/>
  <c r="J3360" i="5"/>
  <c r="M3359" i="5"/>
  <c r="L3359" i="5"/>
  <c r="J3359" i="5"/>
  <c r="M3358" i="5"/>
  <c r="L3358" i="5"/>
  <c r="J3358" i="5"/>
  <c r="M3357" i="5"/>
  <c r="L3357" i="5"/>
  <c r="J3357" i="5"/>
  <c r="M3356" i="5"/>
  <c r="L3356" i="5"/>
  <c r="J3356" i="5"/>
  <c r="M3355" i="5"/>
  <c r="L3355" i="5"/>
  <c r="J3355" i="5"/>
  <c r="M3354" i="5"/>
  <c r="L3354" i="5"/>
  <c r="J3354" i="5"/>
  <c r="M3353" i="5"/>
  <c r="L3353" i="5"/>
  <c r="J3353" i="5"/>
  <c r="M3352" i="5"/>
  <c r="L3352" i="5"/>
  <c r="J3352" i="5"/>
  <c r="M3351" i="5"/>
  <c r="L3351" i="5"/>
  <c r="J3351" i="5"/>
  <c r="M3350" i="5"/>
  <c r="L3350" i="5"/>
  <c r="J3350" i="5"/>
  <c r="M3349" i="5"/>
  <c r="L3349" i="5"/>
  <c r="J3349" i="5"/>
  <c r="M3348" i="5"/>
  <c r="L3348" i="5"/>
  <c r="J3348" i="5"/>
  <c r="M3347" i="5"/>
  <c r="L3347" i="5"/>
  <c r="J3347" i="5"/>
  <c r="M3346" i="5"/>
  <c r="L3346" i="5"/>
  <c r="J3346" i="5"/>
  <c r="M3345" i="5"/>
  <c r="L3345" i="5"/>
  <c r="J3345" i="5"/>
  <c r="M3344" i="5"/>
  <c r="L3344" i="5"/>
  <c r="J3344" i="5"/>
  <c r="M3343" i="5"/>
  <c r="L3343" i="5"/>
  <c r="J3343" i="5"/>
  <c r="M3342" i="5"/>
  <c r="L3342" i="5"/>
  <c r="J3342" i="5"/>
  <c r="M3341" i="5"/>
  <c r="L3341" i="5"/>
  <c r="J3341" i="5"/>
  <c r="M3340" i="5"/>
  <c r="L3340" i="5"/>
  <c r="J3340" i="5"/>
  <c r="M3339" i="5"/>
  <c r="L3339" i="5"/>
  <c r="J3339" i="5"/>
  <c r="M3338" i="5"/>
  <c r="L3338" i="5"/>
  <c r="J3338" i="5"/>
  <c r="M3337" i="5"/>
  <c r="L3337" i="5"/>
  <c r="J3337" i="5"/>
  <c r="M3336" i="5"/>
  <c r="L3336" i="5"/>
  <c r="J3336" i="5"/>
  <c r="M3335" i="5"/>
  <c r="L3335" i="5"/>
  <c r="J3335" i="5"/>
  <c r="M3334" i="5"/>
  <c r="L3334" i="5"/>
  <c r="J3334" i="5"/>
  <c r="M3333" i="5"/>
  <c r="L3333" i="5"/>
  <c r="J3333" i="5"/>
  <c r="M3332" i="5"/>
  <c r="L3332" i="5"/>
  <c r="J3332" i="5"/>
  <c r="M3331" i="5"/>
  <c r="L3331" i="5"/>
  <c r="J3331" i="5"/>
  <c r="M3330" i="5"/>
  <c r="L3330" i="5"/>
  <c r="J3330" i="5"/>
  <c r="M3329" i="5"/>
  <c r="L3329" i="5"/>
  <c r="J3329" i="5"/>
  <c r="M3328" i="5"/>
  <c r="L3328" i="5"/>
  <c r="J3328" i="5"/>
  <c r="M3327" i="5"/>
  <c r="L3327" i="5"/>
  <c r="J3327" i="5"/>
  <c r="M3326" i="5"/>
  <c r="L3326" i="5"/>
  <c r="J3326" i="5"/>
  <c r="M3325" i="5"/>
  <c r="L3325" i="5"/>
  <c r="J3325" i="5"/>
  <c r="M3324" i="5"/>
  <c r="L3324" i="5"/>
  <c r="J3324" i="5"/>
  <c r="M3323" i="5"/>
  <c r="L3323" i="5"/>
  <c r="J3323" i="5"/>
  <c r="M3322" i="5"/>
  <c r="L3322" i="5"/>
  <c r="J3322" i="5"/>
  <c r="M3321" i="5"/>
  <c r="L3321" i="5"/>
  <c r="J3321" i="5"/>
  <c r="M3320" i="5"/>
  <c r="L3320" i="5"/>
  <c r="J3320" i="5"/>
  <c r="M3319" i="5"/>
  <c r="L3319" i="5"/>
  <c r="J3319" i="5"/>
  <c r="M3318" i="5"/>
  <c r="L3318" i="5"/>
  <c r="J3318" i="5"/>
  <c r="M3317" i="5"/>
  <c r="L3317" i="5"/>
  <c r="J3317" i="5"/>
  <c r="M3316" i="5"/>
  <c r="L3316" i="5"/>
  <c r="J3316" i="5"/>
  <c r="M3315" i="5"/>
  <c r="L3315" i="5"/>
  <c r="J3315" i="5"/>
  <c r="M3314" i="5"/>
  <c r="L3314" i="5"/>
  <c r="J3314" i="5"/>
  <c r="M3313" i="5"/>
  <c r="L3313" i="5"/>
  <c r="J3313" i="5"/>
  <c r="M3312" i="5"/>
  <c r="L3312" i="5"/>
  <c r="J3312" i="5"/>
  <c r="M3311" i="5"/>
  <c r="L3311" i="5"/>
  <c r="J3311" i="5"/>
  <c r="M3310" i="5"/>
  <c r="L3310" i="5"/>
  <c r="J3310" i="5"/>
  <c r="M3309" i="5"/>
  <c r="L3309" i="5"/>
  <c r="J3309" i="5"/>
  <c r="M3308" i="5"/>
  <c r="L3308" i="5"/>
  <c r="J3308" i="5"/>
  <c r="M3307" i="5"/>
  <c r="L3307" i="5"/>
  <c r="J3307" i="5"/>
  <c r="M3306" i="5"/>
  <c r="L3306" i="5"/>
  <c r="J3306" i="5"/>
  <c r="M3305" i="5"/>
  <c r="L3305" i="5"/>
  <c r="J3305" i="5"/>
  <c r="M3304" i="5"/>
  <c r="L3304" i="5"/>
  <c r="J3304" i="5"/>
  <c r="M3303" i="5"/>
  <c r="L3303" i="5"/>
  <c r="J3303" i="5"/>
  <c r="M3302" i="5"/>
  <c r="L3302" i="5"/>
  <c r="J3302" i="5"/>
  <c r="M3301" i="5"/>
  <c r="L3301" i="5"/>
  <c r="J3301" i="5"/>
  <c r="M3300" i="5"/>
  <c r="L3300" i="5"/>
  <c r="J3300" i="5"/>
  <c r="M3299" i="5"/>
  <c r="L3299" i="5"/>
  <c r="J3299" i="5"/>
  <c r="M3298" i="5"/>
  <c r="L3298" i="5"/>
  <c r="J3298" i="5"/>
  <c r="M3297" i="5"/>
  <c r="L3297" i="5"/>
  <c r="J3297" i="5"/>
  <c r="M3296" i="5"/>
  <c r="L3296" i="5"/>
  <c r="J3296" i="5"/>
  <c r="M3295" i="5"/>
  <c r="L3295" i="5"/>
  <c r="J3295" i="5"/>
  <c r="M3294" i="5"/>
  <c r="L3294" i="5"/>
  <c r="J3294" i="5"/>
  <c r="M3293" i="5"/>
  <c r="L3293" i="5"/>
  <c r="J3293" i="5"/>
  <c r="M3292" i="5"/>
  <c r="L3292" i="5"/>
  <c r="J3292" i="5"/>
  <c r="M3291" i="5"/>
  <c r="L3291" i="5"/>
  <c r="J3291" i="5"/>
  <c r="M3290" i="5"/>
  <c r="L3290" i="5"/>
  <c r="J3290" i="5"/>
  <c r="M3289" i="5"/>
  <c r="L3289" i="5"/>
  <c r="J3289" i="5"/>
  <c r="M3288" i="5"/>
  <c r="L3288" i="5"/>
  <c r="J3288" i="5"/>
  <c r="M3287" i="5"/>
  <c r="L3287" i="5"/>
  <c r="J3287" i="5"/>
  <c r="M3286" i="5"/>
  <c r="L3286" i="5"/>
  <c r="J3286" i="5"/>
  <c r="M3285" i="5"/>
  <c r="L3285" i="5"/>
  <c r="J3285" i="5"/>
  <c r="M3284" i="5"/>
  <c r="L3284" i="5"/>
  <c r="J3284" i="5"/>
  <c r="M3283" i="5"/>
  <c r="L3283" i="5"/>
  <c r="J3283" i="5"/>
  <c r="M3282" i="5"/>
  <c r="L3282" i="5"/>
  <c r="J3282" i="5"/>
  <c r="M3281" i="5"/>
  <c r="L3281" i="5"/>
  <c r="J3281" i="5"/>
  <c r="M3280" i="5"/>
  <c r="L3280" i="5"/>
  <c r="J3280" i="5"/>
  <c r="M3279" i="5"/>
  <c r="L3279" i="5"/>
  <c r="J3279" i="5"/>
  <c r="M3278" i="5"/>
  <c r="L3278" i="5"/>
  <c r="J3278" i="5"/>
  <c r="M3277" i="5"/>
  <c r="L3277" i="5"/>
  <c r="J3277" i="5"/>
  <c r="M3276" i="5"/>
  <c r="L3276" i="5"/>
  <c r="J3276" i="5"/>
  <c r="M3275" i="5"/>
  <c r="L3275" i="5"/>
  <c r="J3275" i="5"/>
  <c r="M3274" i="5"/>
  <c r="L3274" i="5"/>
  <c r="J3274" i="5"/>
  <c r="M3273" i="5"/>
  <c r="L3273" i="5"/>
  <c r="J3273" i="5"/>
  <c r="M3272" i="5"/>
  <c r="L3272" i="5"/>
  <c r="J3272" i="5"/>
  <c r="M3271" i="5"/>
  <c r="L3271" i="5"/>
  <c r="J3271" i="5"/>
  <c r="M3270" i="5"/>
  <c r="L3270" i="5"/>
  <c r="J3270" i="5"/>
  <c r="M3269" i="5"/>
  <c r="L3269" i="5"/>
  <c r="J3269" i="5"/>
  <c r="M3268" i="5"/>
  <c r="L3268" i="5"/>
  <c r="J3268" i="5"/>
  <c r="M3267" i="5"/>
  <c r="L3267" i="5"/>
  <c r="J3267" i="5"/>
  <c r="M3266" i="5"/>
  <c r="L3266" i="5"/>
  <c r="J3266" i="5"/>
  <c r="M3265" i="5"/>
  <c r="L3265" i="5"/>
  <c r="J3265" i="5"/>
  <c r="M3264" i="5"/>
  <c r="L3264" i="5"/>
  <c r="J3264" i="5"/>
  <c r="M3263" i="5"/>
  <c r="L3263" i="5"/>
  <c r="J3263" i="5"/>
  <c r="M3262" i="5"/>
  <c r="L3262" i="5"/>
  <c r="J3262" i="5"/>
  <c r="M3261" i="5"/>
  <c r="L3261" i="5"/>
  <c r="J3261" i="5"/>
  <c r="M3260" i="5"/>
  <c r="L3260" i="5"/>
  <c r="J3260" i="5"/>
  <c r="M3259" i="5"/>
  <c r="L3259" i="5"/>
  <c r="J3259" i="5"/>
  <c r="M3258" i="5"/>
  <c r="L3258" i="5"/>
  <c r="J3258" i="5"/>
  <c r="M3257" i="5"/>
  <c r="L3257" i="5"/>
  <c r="J3257" i="5"/>
  <c r="M3256" i="5"/>
  <c r="L3256" i="5"/>
  <c r="J3256" i="5"/>
  <c r="M3255" i="5"/>
  <c r="L3255" i="5"/>
  <c r="J3255" i="5"/>
  <c r="M3254" i="5"/>
  <c r="L3254" i="5"/>
  <c r="J3254" i="5"/>
  <c r="M3253" i="5"/>
  <c r="L3253" i="5"/>
  <c r="J3253" i="5"/>
  <c r="M3252" i="5"/>
  <c r="L3252" i="5"/>
  <c r="J3252" i="5"/>
  <c r="M3251" i="5"/>
  <c r="L3251" i="5"/>
  <c r="J3251" i="5"/>
  <c r="M3250" i="5"/>
  <c r="L3250" i="5"/>
  <c r="J3250" i="5"/>
  <c r="M3249" i="5"/>
  <c r="L3249" i="5"/>
  <c r="J3249" i="5"/>
  <c r="M3248" i="5"/>
  <c r="L3248" i="5"/>
  <c r="J3248" i="5"/>
  <c r="M3247" i="5"/>
  <c r="L3247" i="5"/>
  <c r="J3247" i="5"/>
  <c r="M3246" i="5"/>
  <c r="L3246" i="5"/>
  <c r="J3246" i="5"/>
  <c r="M3245" i="5"/>
  <c r="L3245" i="5"/>
  <c r="J3245" i="5"/>
  <c r="M3244" i="5"/>
  <c r="L3244" i="5"/>
  <c r="J3244" i="5"/>
  <c r="M3243" i="5"/>
  <c r="L3243" i="5"/>
  <c r="J3243" i="5"/>
  <c r="M3242" i="5"/>
  <c r="L3242" i="5"/>
  <c r="J3242" i="5"/>
  <c r="M3241" i="5"/>
  <c r="L3241" i="5"/>
  <c r="J3241" i="5"/>
  <c r="M3240" i="5"/>
  <c r="L3240" i="5"/>
  <c r="J3240" i="5"/>
  <c r="M3239" i="5"/>
  <c r="L3239" i="5"/>
  <c r="J3239" i="5"/>
  <c r="M3238" i="5"/>
  <c r="L3238" i="5"/>
  <c r="J3238" i="5"/>
  <c r="M3237" i="5"/>
  <c r="L3237" i="5"/>
  <c r="J3237" i="5"/>
  <c r="M3236" i="5"/>
  <c r="L3236" i="5"/>
  <c r="J3236" i="5"/>
  <c r="M3235" i="5"/>
  <c r="L3235" i="5"/>
  <c r="J3235" i="5"/>
  <c r="M3234" i="5"/>
  <c r="L3234" i="5"/>
  <c r="J3234" i="5"/>
  <c r="M3233" i="5"/>
  <c r="L3233" i="5"/>
  <c r="J3233" i="5"/>
  <c r="M3232" i="5"/>
  <c r="L3232" i="5"/>
  <c r="J3232" i="5"/>
  <c r="M3231" i="5"/>
  <c r="L3231" i="5"/>
  <c r="J3231" i="5"/>
  <c r="M3230" i="5"/>
  <c r="L3230" i="5"/>
  <c r="J3230" i="5"/>
  <c r="M3229" i="5"/>
  <c r="L3229" i="5"/>
  <c r="J3229" i="5"/>
  <c r="M3228" i="5"/>
  <c r="L3228" i="5"/>
  <c r="J3228" i="5"/>
  <c r="M3227" i="5"/>
  <c r="L3227" i="5"/>
  <c r="J3227" i="5"/>
  <c r="M3226" i="5"/>
  <c r="L3226" i="5"/>
  <c r="J3226" i="5"/>
  <c r="M3225" i="5"/>
  <c r="L3225" i="5"/>
  <c r="J3225" i="5"/>
  <c r="M3224" i="5"/>
  <c r="L3224" i="5"/>
  <c r="J3224" i="5"/>
  <c r="M3223" i="5"/>
  <c r="L3223" i="5"/>
  <c r="J3223" i="5"/>
  <c r="M3222" i="5"/>
  <c r="L3222" i="5"/>
  <c r="J3222" i="5"/>
  <c r="M3221" i="5"/>
  <c r="L3221" i="5"/>
  <c r="J3221" i="5"/>
  <c r="M3220" i="5"/>
  <c r="L3220" i="5"/>
  <c r="J3220" i="5"/>
  <c r="M3219" i="5"/>
  <c r="L3219" i="5"/>
  <c r="J3219" i="5"/>
  <c r="M3218" i="5"/>
  <c r="L3218" i="5"/>
  <c r="J3218" i="5"/>
  <c r="M3217" i="5"/>
  <c r="L3217" i="5"/>
  <c r="J3217" i="5"/>
  <c r="M3216" i="5"/>
  <c r="L3216" i="5"/>
  <c r="J3216" i="5"/>
  <c r="M3215" i="5"/>
  <c r="L3215" i="5"/>
  <c r="J3215" i="5"/>
  <c r="M3214" i="5"/>
  <c r="L3214" i="5"/>
  <c r="J3214" i="5"/>
  <c r="M3213" i="5"/>
  <c r="L3213" i="5"/>
  <c r="J3213" i="5"/>
  <c r="M3212" i="5"/>
  <c r="L3212" i="5"/>
  <c r="J3212" i="5"/>
  <c r="M3211" i="5"/>
  <c r="L3211" i="5"/>
  <c r="J3211" i="5"/>
  <c r="M3210" i="5"/>
  <c r="L3210" i="5"/>
  <c r="J3210" i="5"/>
  <c r="M3209" i="5"/>
  <c r="L3209" i="5"/>
  <c r="J3209" i="5"/>
  <c r="M3208" i="5"/>
  <c r="L3208" i="5"/>
  <c r="J3208" i="5"/>
  <c r="M3207" i="5"/>
  <c r="L3207" i="5"/>
  <c r="J3207" i="5"/>
  <c r="M3206" i="5"/>
  <c r="L3206" i="5"/>
  <c r="J3206" i="5"/>
  <c r="M3205" i="5"/>
  <c r="L3205" i="5"/>
  <c r="J3205" i="5"/>
  <c r="M3204" i="5"/>
  <c r="L3204" i="5"/>
  <c r="J3204" i="5"/>
  <c r="M3203" i="5"/>
  <c r="L3203" i="5"/>
  <c r="J3203" i="5"/>
  <c r="M3202" i="5"/>
  <c r="L3202" i="5"/>
  <c r="J3202" i="5"/>
  <c r="M3201" i="5"/>
  <c r="L3201" i="5"/>
  <c r="J3201" i="5"/>
  <c r="M3200" i="5"/>
  <c r="L3200" i="5"/>
  <c r="J3200" i="5"/>
  <c r="M3199" i="5"/>
  <c r="L3199" i="5"/>
  <c r="J3199" i="5"/>
  <c r="M3198" i="5"/>
  <c r="L3198" i="5"/>
  <c r="J3198" i="5"/>
  <c r="M3197" i="5"/>
  <c r="L3197" i="5"/>
  <c r="J3197" i="5"/>
  <c r="M3196" i="5"/>
  <c r="L3196" i="5"/>
  <c r="J3196" i="5"/>
  <c r="M3195" i="5"/>
  <c r="L3195" i="5"/>
  <c r="J3195" i="5"/>
  <c r="M3194" i="5"/>
  <c r="L3194" i="5"/>
  <c r="J3194" i="5"/>
  <c r="M3193" i="5"/>
  <c r="L3193" i="5"/>
  <c r="J3193" i="5"/>
  <c r="M3192" i="5"/>
  <c r="L3192" i="5"/>
  <c r="J3192" i="5"/>
  <c r="M3191" i="5"/>
  <c r="L3191" i="5"/>
  <c r="J3191" i="5"/>
  <c r="M3190" i="5"/>
  <c r="L3190" i="5"/>
  <c r="J3190" i="5"/>
  <c r="M3189" i="5"/>
  <c r="L3189" i="5"/>
  <c r="J3189" i="5"/>
  <c r="M3188" i="5"/>
  <c r="L3188" i="5"/>
  <c r="J3188" i="5"/>
  <c r="M3187" i="5"/>
  <c r="L3187" i="5"/>
  <c r="J3187" i="5"/>
  <c r="M3186" i="5"/>
  <c r="L3186" i="5"/>
  <c r="J3186" i="5"/>
  <c r="M3185" i="5"/>
  <c r="L3185" i="5"/>
  <c r="J3185" i="5"/>
  <c r="M3184" i="5"/>
  <c r="L3184" i="5"/>
  <c r="J3184" i="5"/>
  <c r="M3183" i="5"/>
  <c r="L3183" i="5"/>
  <c r="J3183" i="5"/>
  <c r="M3182" i="5"/>
  <c r="L3182" i="5"/>
  <c r="J3182" i="5"/>
  <c r="M3181" i="5"/>
  <c r="L3181" i="5"/>
  <c r="J3181" i="5"/>
  <c r="M3180" i="5"/>
  <c r="L3180" i="5"/>
  <c r="J3180" i="5"/>
  <c r="M3179" i="5"/>
  <c r="L3179" i="5"/>
  <c r="J3179" i="5"/>
  <c r="M3178" i="5"/>
  <c r="L3178" i="5"/>
  <c r="J3178" i="5"/>
  <c r="M3177" i="5"/>
  <c r="L3177" i="5"/>
  <c r="J3177" i="5"/>
  <c r="M3176" i="5"/>
  <c r="L3176" i="5"/>
  <c r="J3176" i="5"/>
  <c r="M3175" i="5"/>
  <c r="L3175" i="5"/>
  <c r="J3175" i="5"/>
  <c r="M3174" i="5"/>
  <c r="L3174" i="5"/>
  <c r="J3174" i="5"/>
  <c r="M3173" i="5"/>
  <c r="L3173" i="5"/>
  <c r="J3173" i="5"/>
  <c r="M3172" i="5"/>
  <c r="L3172" i="5"/>
  <c r="J3172" i="5"/>
  <c r="M3171" i="5"/>
  <c r="L3171" i="5"/>
  <c r="J3171" i="5"/>
  <c r="M3170" i="5"/>
  <c r="L3170" i="5"/>
  <c r="J3170" i="5"/>
  <c r="M3169" i="5"/>
  <c r="L3169" i="5"/>
  <c r="J3169" i="5"/>
  <c r="M3168" i="5"/>
  <c r="L3168" i="5"/>
  <c r="J3168" i="5"/>
  <c r="M3167" i="5"/>
  <c r="L3167" i="5"/>
  <c r="J3167" i="5"/>
  <c r="M3166" i="5"/>
  <c r="L3166" i="5"/>
  <c r="J3166" i="5"/>
  <c r="M3165" i="5"/>
  <c r="L3165" i="5"/>
  <c r="J3165" i="5"/>
  <c r="M3164" i="5"/>
  <c r="L3164" i="5"/>
  <c r="J3164" i="5"/>
  <c r="M3163" i="5"/>
  <c r="L3163" i="5"/>
  <c r="J3163" i="5"/>
  <c r="M3162" i="5"/>
  <c r="L3162" i="5"/>
  <c r="J3162" i="5"/>
  <c r="M3161" i="5"/>
  <c r="L3161" i="5"/>
  <c r="J3161" i="5"/>
  <c r="M3160" i="5"/>
  <c r="L3160" i="5"/>
  <c r="J3160" i="5"/>
  <c r="M3159" i="5"/>
  <c r="L3159" i="5"/>
  <c r="J3159" i="5"/>
  <c r="M3158" i="5"/>
  <c r="L3158" i="5"/>
  <c r="J3158" i="5"/>
  <c r="M3157" i="5"/>
  <c r="L3157" i="5"/>
  <c r="J3157" i="5"/>
  <c r="M3156" i="5"/>
  <c r="L3156" i="5"/>
  <c r="J3156" i="5"/>
  <c r="M3155" i="5"/>
  <c r="L3155" i="5"/>
  <c r="J3155" i="5"/>
  <c r="M3154" i="5"/>
  <c r="L3154" i="5"/>
  <c r="J3154" i="5"/>
  <c r="M3153" i="5"/>
  <c r="L3153" i="5"/>
  <c r="J3153" i="5"/>
  <c r="M3152" i="5"/>
  <c r="L3152" i="5"/>
  <c r="J3152" i="5"/>
  <c r="M3151" i="5"/>
  <c r="L3151" i="5"/>
  <c r="J3151" i="5"/>
  <c r="M3150" i="5"/>
  <c r="L3150" i="5"/>
  <c r="J3150" i="5"/>
  <c r="M3149" i="5"/>
  <c r="L3149" i="5"/>
  <c r="J3149" i="5"/>
  <c r="M3148" i="5"/>
  <c r="L3148" i="5"/>
  <c r="J3148" i="5"/>
  <c r="M3147" i="5"/>
  <c r="L3147" i="5"/>
  <c r="J3147" i="5"/>
  <c r="M3146" i="5"/>
  <c r="L3146" i="5"/>
  <c r="J3146" i="5"/>
  <c r="M3145" i="5"/>
  <c r="L3145" i="5"/>
  <c r="J3145" i="5"/>
  <c r="M3144" i="5"/>
  <c r="L3144" i="5"/>
  <c r="J3144" i="5"/>
  <c r="M3143" i="5"/>
  <c r="L3143" i="5"/>
  <c r="J3143" i="5"/>
  <c r="M3142" i="5"/>
  <c r="L3142" i="5"/>
  <c r="J3142" i="5"/>
  <c r="M3141" i="5"/>
  <c r="L3141" i="5"/>
  <c r="J3141" i="5"/>
  <c r="M3140" i="5"/>
  <c r="L3140" i="5"/>
  <c r="J3140" i="5"/>
  <c r="M3139" i="5"/>
  <c r="L3139" i="5"/>
  <c r="J3139" i="5"/>
  <c r="M3138" i="5"/>
  <c r="L3138" i="5"/>
  <c r="J3138" i="5"/>
  <c r="M3137" i="5"/>
  <c r="L3137" i="5"/>
  <c r="J3137" i="5"/>
  <c r="M3136" i="5"/>
  <c r="L3136" i="5"/>
  <c r="J3136" i="5"/>
  <c r="M3135" i="5"/>
  <c r="L3135" i="5"/>
  <c r="J3135" i="5"/>
  <c r="M3134" i="5"/>
  <c r="L3134" i="5"/>
  <c r="J3134" i="5"/>
  <c r="M3133" i="5"/>
  <c r="L3133" i="5"/>
  <c r="J3133" i="5"/>
  <c r="M3132" i="5"/>
  <c r="L3132" i="5"/>
  <c r="J3132" i="5"/>
  <c r="M3131" i="5"/>
  <c r="L3131" i="5"/>
  <c r="J3131" i="5"/>
  <c r="M3130" i="5"/>
  <c r="L3130" i="5"/>
  <c r="J3130" i="5"/>
  <c r="M3129" i="5"/>
  <c r="L3129" i="5"/>
  <c r="J3129" i="5"/>
  <c r="M3128" i="5"/>
  <c r="L3128" i="5"/>
  <c r="J3128" i="5"/>
  <c r="M3127" i="5"/>
  <c r="L3127" i="5"/>
  <c r="J3127" i="5"/>
  <c r="M3126" i="5"/>
  <c r="L3126" i="5"/>
  <c r="J3126" i="5"/>
  <c r="M3125" i="5"/>
  <c r="L3125" i="5"/>
  <c r="J3125" i="5"/>
  <c r="M3124" i="5"/>
  <c r="L3124" i="5"/>
  <c r="J3124" i="5"/>
  <c r="M3123" i="5"/>
  <c r="L3123" i="5"/>
  <c r="J3123" i="5"/>
  <c r="M3122" i="5"/>
  <c r="L3122" i="5"/>
  <c r="J3122" i="5"/>
  <c r="M3121" i="5"/>
  <c r="L3121" i="5"/>
  <c r="J3121" i="5"/>
  <c r="M3120" i="5"/>
  <c r="L3120" i="5"/>
  <c r="J3120" i="5"/>
  <c r="M3119" i="5"/>
  <c r="L3119" i="5"/>
  <c r="J3119" i="5"/>
  <c r="M3118" i="5"/>
  <c r="L3118" i="5"/>
  <c r="J3118" i="5"/>
  <c r="M3117" i="5"/>
  <c r="L3117" i="5"/>
  <c r="J3117" i="5"/>
  <c r="M3116" i="5"/>
  <c r="L3116" i="5"/>
  <c r="J3116" i="5"/>
  <c r="M3115" i="5"/>
  <c r="L3115" i="5"/>
  <c r="J3115" i="5"/>
  <c r="M3114" i="5"/>
  <c r="L3114" i="5"/>
  <c r="J3114" i="5"/>
  <c r="M3113" i="5"/>
  <c r="L3113" i="5"/>
  <c r="J3113" i="5"/>
  <c r="M3112" i="5"/>
  <c r="L3112" i="5"/>
  <c r="J3112" i="5"/>
  <c r="M3111" i="5"/>
  <c r="L3111" i="5"/>
  <c r="J3111" i="5"/>
  <c r="M3110" i="5"/>
  <c r="L3110" i="5"/>
  <c r="J3110" i="5"/>
  <c r="M3109" i="5"/>
  <c r="L3109" i="5"/>
  <c r="J3109" i="5"/>
  <c r="M3108" i="5"/>
  <c r="L3108" i="5"/>
  <c r="J3108" i="5"/>
  <c r="M3107" i="5"/>
  <c r="L3107" i="5"/>
  <c r="J3107" i="5"/>
  <c r="M3106" i="5"/>
  <c r="L3106" i="5"/>
  <c r="J3106" i="5"/>
  <c r="M3105" i="5"/>
  <c r="L3105" i="5"/>
  <c r="J3105" i="5"/>
  <c r="M3104" i="5"/>
  <c r="L3104" i="5"/>
  <c r="J3104" i="5"/>
  <c r="M3103" i="5"/>
  <c r="L3103" i="5"/>
  <c r="J3103" i="5"/>
  <c r="M3102" i="5"/>
  <c r="L3102" i="5"/>
  <c r="J3102" i="5"/>
  <c r="M3101" i="5"/>
  <c r="L3101" i="5"/>
  <c r="J3101" i="5"/>
  <c r="M3100" i="5"/>
  <c r="L3100" i="5"/>
  <c r="J3100" i="5"/>
  <c r="M3099" i="5"/>
  <c r="L3099" i="5"/>
  <c r="J3099" i="5"/>
  <c r="M3098" i="5"/>
  <c r="L3098" i="5"/>
  <c r="J3098" i="5"/>
  <c r="M3097" i="5"/>
  <c r="L3097" i="5"/>
  <c r="J3097" i="5"/>
  <c r="M3096" i="5"/>
  <c r="L3096" i="5"/>
  <c r="J3096" i="5"/>
  <c r="M3095" i="5"/>
  <c r="L3095" i="5"/>
  <c r="J3095" i="5"/>
  <c r="M3094" i="5"/>
  <c r="L3094" i="5"/>
  <c r="J3094" i="5"/>
  <c r="M3093" i="5"/>
  <c r="L3093" i="5"/>
  <c r="J3093" i="5"/>
  <c r="M3092" i="5"/>
  <c r="L3092" i="5"/>
  <c r="J3092" i="5"/>
  <c r="M3091" i="5"/>
  <c r="L3091" i="5"/>
  <c r="J3091" i="5"/>
  <c r="M3090" i="5"/>
  <c r="L3090" i="5"/>
  <c r="J3090" i="5"/>
  <c r="M3089" i="5"/>
  <c r="L3089" i="5"/>
  <c r="J3089" i="5"/>
  <c r="M3088" i="5"/>
  <c r="L3088" i="5"/>
  <c r="J3088" i="5"/>
  <c r="M3087" i="5"/>
  <c r="L3087" i="5"/>
  <c r="J3087" i="5"/>
  <c r="M3086" i="5"/>
  <c r="L3086" i="5"/>
  <c r="J3086" i="5"/>
  <c r="M3085" i="5"/>
  <c r="L3085" i="5"/>
  <c r="J3085" i="5"/>
  <c r="M3084" i="5"/>
  <c r="L3084" i="5"/>
  <c r="J3084" i="5"/>
  <c r="M3083" i="5"/>
  <c r="L3083" i="5"/>
  <c r="J3083" i="5"/>
  <c r="M3082" i="5"/>
  <c r="L3082" i="5"/>
  <c r="J3082" i="5"/>
  <c r="M3081" i="5"/>
  <c r="L3081" i="5"/>
  <c r="J3081" i="5"/>
  <c r="M3080" i="5"/>
  <c r="L3080" i="5"/>
  <c r="J3080" i="5"/>
  <c r="M3079" i="5"/>
  <c r="L3079" i="5"/>
  <c r="J3079" i="5"/>
  <c r="M3078" i="5"/>
  <c r="L3078" i="5"/>
  <c r="J3078" i="5"/>
  <c r="M3077" i="5"/>
  <c r="L3077" i="5"/>
  <c r="J3077" i="5"/>
  <c r="M3076" i="5"/>
  <c r="L3076" i="5"/>
  <c r="J3076" i="5"/>
  <c r="M3075" i="5"/>
  <c r="L3075" i="5"/>
  <c r="J3075" i="5"/>
  <c r="M3074" i="5"/>
  <c r="L3074" i="5"/>
  <c r="J3074" i="5"/>
  <c r="M3073" i="5"/>
  <c r="L3073" i="5"/>
  <c r="J3073" i="5"/>
  <c r="M3072" i="5"/>
  <c r="L3072" i="5"/>
  <c r="J3072" i="5"/>
  <c r="M3071" i="5"/>
  <c r="L3071" i="5"/>
  <c r="J3071" i="5"/>
  <c r="M3070" i="5"/>
  <c r="L3070" i="5"/>
  <c r="J3070" i="5"/>
  <c r="M3069" i="5"/>
  <c r="L3069" i="5"/>
  <c r="J3069" i="5"/>
  <c r="M3068" i="5"/>
  <c r="L3068" i="5"/>
  <c r="J3068" i="5"/>
  <c r="M3067" i="5"/>
  <c r="L3067" i="5"/>
  <c r="J3067" i="5"/>
  <c r="M3066" i="5"/>
  <c r="L3066" i="5"/>
  <c r="J3066" i="5"/>
  <c r="M3065" i="5"/>
  <c r="L3065" i="5"/>
  <c r="J3065" i="5"/>
  <c r="M3064" i="5"/>
  <c r="L3064" i="5"/>
  <c r="J3064" i="5"/>
  <c r="M3063" i="5"/>
  <c r="L3063" i="5"/>
  <c r="J3063" i="5"/>
  <c r="M3062" i="5"/>
  <c r="L3062" i="5"/>
  <c r="J3062" i="5"/>
  <c r="M3061" i="5"/>
  <c r="L3061" i="5"/>
  <c r="J3061" i="5"/>
  <c r="M3060" i="5"/>
  <c r="L3060" i="5"/>
  <c r="J3060" i="5"/>
  <c r="M3059" i="5"/>
  <c r="L3059" i="5"/>
  <c r="J3059" i="5"/>
  <c r="M3058" i="5"/>
  <c r="L3058" i="5"/>
  <c r="J3058" i="5"/>
  <c r="M3057" i="5"/>
  <c r="L3057" i="5"/>
  <c r="J3057" i="5"/>
  <c r="M3056" i="5"/>
  <c r="L3056" i="5"/>
  <c r="J3056" i="5"/>
  <c r="M3055" i="5"/>
  <c r="L3055" i="5"/>
  <c r="J3055" i="5"/>
  <c r="M3054" i="5"/>
  <c r="L3054" i="5"/>
  <c r="J3054" i="5"/>
  <c r="M3053" i="5"/>
  <c r="L3053" i="5"/>
  <c r="J3053" i="5"/>
  <c r="M3052" i="5"/>
  <c r="L3052" i="5"/>
  <c r="J3052" i="5"/>
  <c r="M3051" i="5"/>
  <c r="L3051" i="5"/>
  <c r="J3051" i="5"/>
  <c r="M3050" i="5"/>
  <c r="L3050" i="5"/>
  <c r="J3050" i="5"/>
  <c r="M3049" i="5"/>
  <c r="L3049" i="5"/>
  <c r="J3049" i="5"/>
  <c r="M3048" i="5"/>
  <c r="L3048" i="5"/>
  <c r="J3048" i="5"/>
  <c r="M3047" i="5"/>
  <c r="L3047" i="5"/>
  <c r="J3047" i="5"/>
  <c r="M3046" i="5"/>
  <c r="L3046" i="5"/>
  <c r="J3046" i="5"/>
  <c r="M3045" i="5"/>
  <c r="L3045" i="5"/>
  <c r="J3045" i="5"/>
  <c r="M3044" i="5"/>
  <c r="L3044" i="5"/>
  <c r="J3044" i="5"/>
  <c r="M3043" i="5"/>
  <c r="L3043" i="5"/>
  <c r="J3043" i="5"/>
  <c r="M3042" i="5"/>
  <c r="L3042" i="5"/>
  <c r="J3042" i="5"/>
  <c r="M3041" i="5"/>
  <c r="L3041" i="5"/>
  <c r="J3041" i="5"/>
  <c r="M3040" i="5"/>
  <c r="L3040" i="5"/>
  <c r="J3040" i="5"/>
  <c r="M3039" i="5"/>
  <c r="L3039" i="5"/>
  <c r="J3039" i="5"/>
  <c r="M3038" i="5"/>
  <c r="L3038" i="5"/>
  <c r="J3038" i="5"/>
  <c r="M3037" i="5"/>
  <c r="L3037" i="5"/>
  <c r="J3037" i="5"/>
  <c r="M3036" i="5"/>
  <c r="L3036" i="5"/>
  <c r="J3036" i="5"/>
  <c r="M3035" i="5"/>
  <c r="L3035" i="5"/>
  <c r="J3035" i="5"/>
  <c r="M3034" i="5"/>
  <c r="L3034" i="5"/>
  <c r="J3034" i="5"/>
  <c r="M3033" i="5"/>
  <c r="L3033" i="5"/>
  <c r="J3033" i="5"/>
  <c r="M3032" i="5"/>
  <c r="L3032" i="5"/>
  <c r="J3032" i="5"/>
  <c r="M3031" i="5"/>
  <c r="L3031" i="5"/>
  <c r="J3031" i="5"/>
  <c r="M3030" i="5"/>
  <c r="L3030" i="5"/>
  <c r="J3030" i="5"/>
  <c r="M3029" i="5"/>
  <c r="L3029" i="5"/>
  <c r="J3029" i="5"/>
  <c r="M3028" i="5"/>
  <c r="L3028" i="5"/>
  <c r="J3028" i="5"/>
  <c r="M3027" i="5"/>
  <c r="L3027" i="5"/>
  <c r="J3027" i="5"/>
  <c r="M3026" i="5"/>
  <c r="L3026" i="5"/>
  <c r="J3026" i="5"/>
  <c r="M3025" i="5"/>
  <c r="L3025" i="5"/>
  <c r="J3025" i="5"/>
  <c r="M3024" i="5"/>
  <c r="L3024" i="5"/>
  <c r="J3024" i="5"/>
  <c r="M3023" i="5"/>
  <c r="L3023" i="5"/>
  <c r="J3023" i="5"/>
  <c r="M3022" i="5"/>
  <c r="L3022" i="5"/>
  <c r="J3022" i="5"/>
  <c r="M3021" i="5"/>
  <c r="L3021" i="5"/>
  <c r="J3021" i="5"/>
  <c r="M3020" i="5"/>
  <c r="L3020" i="5"/>
  <c r="J3020" i="5"/>
  <c r="M3019" i="5"/>
  <c r="L3019" i="5"/>
  <c r="J3019" i="5"/>
  <c r="M3018" i="5"/>
  <c r="L3018" i="5"/>
  <c r="J3018" i="5"/>
  <c r="M3017" i="5"/>
  <c r="L3017" i="5"/>
  <c r="J3017" i="5"/>
  <c r="M3016" i="5"/>
  <c r="L3016" i="5"/>
  <c r="J3016" i="5"/>
  <c r="M3015" i="5"/>
  <c r="L3015" i="5"/>
  <c r="J3015" i="5"/>
  <c r="M3014" i="5"/>
  <c r="L3014" i="5"/>
  <c r="J3014" i="5"/>
  <c r="M3013" i="5"/>
  <c r="L3013" i="5"/>
  <c r="J3013" i="5"/>
  <c r="M3012" i="5"/>
  <c r="L3012" i="5"/>
  <c r="J3012" i="5"/>
  <c r="M3011" i="5"/>
  <c r="L3011" i="5"/>
  <c r="J3011" i="5"/>
  <c r="M3010" i="5"/>
  <c r="L3010" i="5"/>
  <c r="J3010" i="5"/>
  <c r="M3009" i="5"/>
  <c r="L3009" i="5"/>
  <c r="J3009" i="5"/>
  <c r="M3008" i="5"/>
  <c r="L3008" i="5"/>
  <c r="J3008" i="5"/>
  <c r="M3007" i="5"/>
  <c r="L3007" i="5"/>
  <c r="J3007" i="5"/>
  <c r="M3006" i="5"/>
  <c r="L3006" i="5"/>
  <c r="J3006" i="5"/>
  <c r="M3005" i="5"/>
  <c r="L3005" i="5"/>
  <c r="J3005" i="5"/>
  <c r="M3004" i="5"/>
  <c r="L3004" i="5"/>
  <c r="J3004" i="5"/>
  <c r="M3003" i="5"/>
  <c r="L3003" i="5"/>
  <c r="J3003" i="5"/>
  <c r="M3002" i="5"/>
  <c r="L3002" i="5"/>
  <c r="J3002" i="5"/>
  <c r="M3001" i="5"/>
  <c r="L3001" i="5"/>
  <c r="J3001" i="5"/>
  <c r="M3000" i="5"/>
  <c r="L3000" i="5"/>
  <c r="J3000" i="5"/>
  <c r="M2999" i="5"/>
  <c r="L2999" i="5"/>
  <c r="J2999" i="5"/>
  <c r="M2998" i="5"/>
  <c r="L2998" i="5"/>
  <c r="J2998" i="5"/>
  <c r="M2997" i="5"/>
  <c r="L2997" i="5"/>
  <c r="J2997" i="5"/>
  <c r="M2996" i="5"/>
  <c r="L2996" i="5"/>
  <c r="J2996" i="5"/>
  <c r="M2995" i="5"/>
  <c r="L2995" i="5"/>
  <c r="J2995" i="5"/>
  <c r="M2994" i="5"/>
  <c r="L2994" i="5"/>
  <c r="J2994" i="5"/>
  <c r="M2993" i="5"/>
  <c r="L2993" i="5"/>
  <c r="J2993" i="5"/>
  <c r="M2992" i="5"/>
  <c r="L2992" i="5"/>
  <c r="J2992" i="5"/>
  <c r="M2991" i="5"/>
  <c r="L2991" i="5"/>
  <c r="J2991" i="5"/>
  <c r="M2990" i="5"/>
  <c r="L2990" i="5"/>
  <c r="J2990" i="5"/>
  <c r="M2989" i="5"/>
  <c r="L2989" i="5"/>
  <c r="J2989" i="5"/>
  <c r="M2988" i="5"/>
  <c r="L2988" i="5"/>
  <c r="J2988" i="5"/>
  <c r="M2987" i="5"/>
  <c r="L2987" i="5"/>
  <c r="J2987" i="5"/>
  <c r="M2986" i="5"/>
  <c r="L2986" i="5"/>
  <c r="J2986" i="5"/>
  <c r="M2985" i="5"/>
  <c r="L2985" i="5"/>
  <c r="J2985" i="5"/>
  <c r="M2984" i="5"/>
  <c r="L2984" i="5"/>
  <c r="J2984" i="5"/>
  <c r="M2983" i="5"/>
  <c r="L2983" i="5"/>
  <c r="J2983" i="5"/>
  <c r="M2982" i="5"/>
  <c r="L2982" i="5"/>
  <c r="J2982" i="5"/>
  <c r="M2981" i="5"/>
  <c r="L2981" i="5"/>
  <c r="J2981" i="5"/>
  <c r="M2980" i="5"/>
  <c r="L2980" i="5"/>
  <c r="J2980" i="5"/>
  <c r="M2979" i="5"/>
  <c r="L2979" i="5"/>
  <c r="J2979" i="5"/>
  <c r="M2978" i="5"/>
  <c r="L2978" i="5"/>
  <c r="J2978" i="5"/>
  <c r="M2977" i="5"/>
  <c r="L2977" i="5"/>
  <c r="J2977" i="5"/>
  <c r="M2976" i="5"/>
  <c r="L2976" i="5"/>
  <c r="J2976" i="5"/>
  <c r="M2975" i="5"/>
  <c r="L2975" i="5"/>
  <c r="J2975" i="5"/>
  <c r="M2974" i="5"/>
  <c r="L2974" i="5"/>
  <c r="J2974" i="5"/>
  <c r="M2973" i="5"/>
  <c r="L2973" i="5"/>
  <c r="J2973" i="5"/>
  <c r="M2972" i="5"/>
  <c r="L2972" i="5"/>
  <c r="J2972" i="5"/>
  <c r="M2971" i="5"/>
  <c r="L2971" i="5"/>
  <c r="J2971" i="5"/>
  <c r="M2970" i="5"/>
  <c r="L2970" i="5"/>
  <c r="J2970" i="5"/>
  <c r="M2969" i="5"/>
  <c r="L2969" i="5"/>
  <c r="J2969" i="5"/>
  <c r="M2968" i="5"/>
  <c r="L2968" i="5"/>
  <c r="J2968" i="5"/>
  <c r="M2967" i="5"/>
  <c r="L2967" i="5"/>
  <c r="J2967" i="5"/>
  <c r="M2966" i="5"/>
  <c r="L2966" i="5"/>
  <c r="J2966" i="5"/>
  <c r="M2965" i="5"/>
  <c r="L2965" i="5"/>
  <c r="J2965" i="5"/>
  <c r="M2964" i="5"/>
  <c r="L2964" i="5"/>
  <c r="J2964" i="5"/>
  <c r="M2963" i="5"/>
  <c r="L2963" i="5"/>
  <c r="J2963" i="5"/>
  <c r="M2962" i="5"/>
  <c r="L2962" i="5"/>
  <c r="J2962" i="5"/>
  <c r="M2961" i="5"/>
  <c r="L2961" i="5"/>
  <c r="J2961" i="5"/>
  <c r="M2960" i="5"/>
  <c r="L2960" i="5"/>
  <c r="J2960" i="5"/>
  <c r="M2959" i="5"/>
  <c r="L2959" i="5"/>
  <c r="J2959" i="5"/>
  <c r="M2958" i="5"/>
  <c r="L2958" i="5"/>
  <c r="J2958" i="5"/>
  <c r="M2957" i="5"/>
  <c r="L2957" i="5"/>
  <c r="J2957" i="5"/>
  <c r="M2956" i="5"/>
  <c r="L2956" i="5"/>
  <c r="J2956" i="5"/>
  <c r="M2955" i="5"/>
  <c r="L2955" i="5"/>
  <c r="J2955" i="5"/>
  <c r="M2954" i="5"/>
  <c r="L2954" i="5"/>
  <c r="J2954" i="5"/>
  <c r="M2953" i="5"/>
  <c r="L2953" i="5"/>
  <c r="J2953" i="5"/>
  <c r="M2952" i="5"/>
  <c r="L2952" i="5"/>
  <c r="J2952" i="5"/>
  <c r="M2951" i="5"/>
  <c r="L2951" i="5"/>
  <c r="J2951" i="5"/>
  <c r="M2950" i="5"/>
  <c r="L2950" i="5"/>
  <c r="J2950" i="5"/>
  <c r="M2949" i="5"/>
  <c r="L2949" i="5"/>
  <c r="J2949" i="5"/>
  <c r="M2948" i="5"/>
  <c r="L2948" i="5"/>
  <c r="J2948" i="5"/>
  <c r="M2947" i="5"/>
  <c r="L2947" i="5"/>
  <c r="J2947" i="5"/>
  <c r="M2946" i="5"/>
  <c r="L2946" i="5"/>
  <c r="J2946" i="5"/>
  <c r="M2945" i="5"/>
  <c r="L2945" i="5"/>
  <c r="J2945" i="5"/>
  <c r="M2944" i="5"/>
  <c r="L2944" i="5"/>
  <c r="J2944" i="5"/>
  <c r="M2943" i="5"/>
  <c r="L2943" i="5"/>
  <c r="J2943" i="5"/>
  <c r="M2942" i="5"/>
  <c r="L2942" i="5"/>
  <c r="J2942" i="5"/>
  <c r="M2941" i="5"/>
  <c r="L2941" i="5"/>
  <c r="J2941" i="5"/>
  <c r="M2940" i="5"/>
  <c r="L2940" i="5"/>
  <c r="J2940" i="5"/>
  <c r="M2939" i="5"/>
  <c r="L2939" i="5"/>
  <c r="J2939" i="5"/>
  <c r="M2938" i="5"/>
  <c r="L2938" i="5"/>
  <c r="J2938" i="5"/>
  <c r="M2937" i="5"/>
  <c r="L2937" i="5"/>
  <c r="J2937" i="5"/>
  <c r="M2936" i="5"/>
  <c r="L2936" i="5"/>
  <c r="J2936" i="5"/>
  <c r="M2935" i="5"/>
  <c r="L2935" i="5"/>
  <c r="J2935" i="5"/>
  <c r="M2934" i="5"/>
  <c r="L2934" i="5"/>
  <c r="J2934" i="5"/>
  <c r="M2933" i="5"/>
  <c r="L2933" i="5"/>
  <c r="J2933" i="5"/>
  <c r="M2932" i="5"/>
  <c r="L2932" i="5"/>
  <c r="J2932" i="5"/>
  <c r="M2931" i="5"/>
  <c r="L2931" i="5"/>
  <c r="J2931" i="5"/>
  <c r="M2930" i="5"/>
  <c r="L2930" i="5"/>
  <c r="J2930" i="5"/>
  <c r="M2929" i="5"/>
  <c r="L2929" i="5"/>
  <c r="J2929" i="5"/>
  <c r="M2928" i="5"/>
  <c r="L2928" i="5"/>
  <c r="J2928" i="5"/>
  <c r="M2927" i="5"/>
  <c r="L2927" i="5"/>
  <c r="J2927" i="5"/>
  <c r="M2926" i="5"/>
  <c r="L2926" i="5"/>
  <c r="J2926" i="5"/>
  <c r="M2925" i="5"/>
  <c r="L2925" i="5"/>
  <c r="J2925" i="5"/>
  <c r="M2924" i="5"/>
  <c r="L2924" i="5"/>
  <c r="J2924" i="5"/>
  <c r="M2923" i="5"/>
  <c r="L2923" i="5"/>
  <c r="J2923" i="5"/>
  <c r="M2922" i="5"/>
  <c r="L2922" i="5"/>
  <c r="J2922" i="5"/>
  <c r="M2921" i="5"/>
  <c r="L2921" i="5"/>
  <c r="J2921" i="5"/>
  <c r="M2920" i="5"/>
  <c r="L2920" i="5"/>
  <c r="J2920" i="5"/>
  <c r="M2919" i="5"/>
  <c r="L2919" i="5"/>
  <c r="J2919" i="5"/>
  <c r="M2918" i="5"/>
  <c r="L2918" i="5"/>
  <c r="J2918" i="5"/>
  <c r="M2917" i="5"/>
  <c r="L2917" i="5"/>
  <c r="J2917" i="5"/>
  <c r="M2916" i="5"/>
  <c r="L2916" i="5"/>
  <c r="J2916" i="5"/>
  <c r="M2915" i="5"/>
  <c r="L2915" i="5"/>
  <c r="J2915" i="5"/>
  <c r="M2914" i="5"/>
  <c r="L2914" i="5"/>
  <c r="J2914" i="5"/>
  <c r="M2913" i="5"/>
  <c r="L2913" i="5"/>
  <c r="J2913" i="5"/>
  <c r="M2912" i="5"/>
  <c r="L2912" i="5"/>
  <c r="J2912" i="5"/>
  <c r="M2911" i="5"/>
  <c r="L2911" i="5"/>
  <c r="J2911" i="5"/>
  <c r="M2910" i="5"/>
  <c r="L2910" i="5"/>
  <c r="J2910" i="5"/>
  <c r="M2909" i="5"/>
  <c r="L2909" i="5"/>
  <c r="J2909" i="5"/>
  <c r="M2908" i="5"/>
  <c r="L2908" i="5"/>
  <c r="J2908" i="5"/>
  <c r="M2907" i="5"/>
  <c r="L2907" i="5"/>
  <c r="J2907" i="5"/>
  <c r="M2906" i="5"/>
  <c r="L2906" i="5"/>
  <c r="J2906" i="5"/>
  <c r="M2905" i="5"/>
  <c r="L2905" i="5"/>
  <c r="J2905" i="5"/>
  <c r="M2904" i="5"/>
  <c r="L2904" i="5"/>
  <c r="J2904" i="5"/>
  <c r="M2903" i="5"/>
  <c r="L2903" i="5"/>
  <c r="J2903" i="5"/>
  <c r="M2902" i="5"/>
  <c r="L2902" i="5"/>
  <c r="J2902" i="5"/>
  <c r="M2901" i="5"/>
  <c r="L2901" i="5"/>
  <c r="J2901" i="5"/>
  <c r="M2900" i="5"/>
  <c r="L2900" i="5"/>
  <c r="J2900" i="5"/>
  <c r="M2899" i="5"/>
  <c r="L2899" i="5"/>
  <c r="J2899" i="5"/>
  <c r="M2898" i="5"/>
  <c r="L2898" i="5"/>
  <c r="J2898" i="5"/>
  <c r="M2897" i="5"/>
  <c r="L2897" i="5"/>
  <c r="J2897" i="5"/>
  <c r="M2896" i="5"/>
  <c r="L2896" i="5"/>
  <c r="J2896" i="5"/>
  <c r="M2895" i="5"/>
  <c r="L2895" i="5"/>
  <c r="J2895" i="5"/>
  <c r="M2894" i="5"/>
  <c r="L2894" i="5"/>
  <c r="J2894" i="5"/>
  <c r="M2893" i="5"/>
  <c r="L2893" i="5"/>
  <c r="J2893" i="5"/>
  <c r="M2892" i="5"/>
  <c r="L2892" i="5"/>
  <c r="J2892" i="5"/>
  <c r="M2891" i="5"/>
  <c r="L2891" i="5"/>
  <c r="J2891" i="5"/>
  <c r="M2890" i="5"/>
  <c r="L2890" i="5"/>
  <c r="J2890" i="5"/>
  <c r="M2889" i="5"/>
  <c r="L2889" i="5"/>
  <c r="J2889" i="5"/>
  <c r="M2888" i="5"/>
  <c r="L2888" i="5"/>
  <c r="J2888" i="5"/>
  <c r="M2887" i="5"/>
  <c r="L2887" i="5"/>
  <c r="J2887" i="5"/>
  <c r="M2886" i="5"/>
  <c r="L2886" i="5"/>
  <c r="J2886" i="5"/>
  <c r="M2885" i="5"/>
  <c r="L2885" i="5"/>
  <c r="J2885" i="5"/>
  <c r="M2884" i="5"/>
  <c r="L2884" i="5"/>
  <c r="J2884" i="5"/>
  <c r="M2883" i="5"/>
  <c r="L2883" i="5"/>
  <c r="J2883" i="5"/>
  <c r="M2882" i="5"/>
  <c r="L2882" i="5"/>
  <c r="J2882" i="5"/>
  <c r="M2881" i="5"/>
  <c r="L2881" i="5"/>
  <c r="J2881" i="5"/>
  <c r="M2880" i="5"/>
  <c r="L2880" i="5"/>
  <c r="J2880" i="5"/>
  <c r="M2879" i="5"/>
  <c r="L2879" i="5"/>
  <c r="J2879" i="5"/>
  <c r="M2878" i="5"/>
  <c r="L2878" i="5"/>
  <c r="J2878" i="5"/>
  <c r="M2877" i="5"/>
  <c r="L2877" i="5"/>
  <c r="J2877" i="5"/>
  <c r="M2876" i="5"/>
  <c r="L2876" i="5"/>
  <c r="J2876" i="5"/>
  <c r="M2875" i="5"/>
  <c r="L2875" i="5"/>
  <c r="J2875" i="5"/>
  <c r="M2874" i="5"/>
  <c r="L2874" i="5"/>
  <c r="J2874" i="5"/>
  <c r="M2873" i="5"/>
  <c r="L2873" i="5"/>
  <c r="J2873" i="5"/>
  <c r="M2872" i="5"/>
  <c r="L2872" i="5"/>
  <c r="J2872" i="5"/>
  <c r="M2871" i="5"/>
  <c r="L2871" i="5"/>
  <c r="J2871" i="5"/>
  <c r="M2870" i="5"/>
  <c r="L2870" i="5"/>
  <c r="J2870" i="5"/>
  <c r="M2869" i="5"/>
  <c r="L2869" i="5"/>
  <c r="J2869" i="5"/>
  <c r="M2868" i="5"/>
  <c r="L2868" i="5"/>
  <c r="J2868" i="5"/>
  <c r="M2867" i="5"/>
  <c r="L2867" i="5"/>
  <c r="J2867" i="5"/>
  <c r="M2866" i="5"/>
  <c r="L2866" i="5"/>
  <c r="J2866" i="5"/>
  <c r="M2865" i="5"/>
  <c r="L2865" i="5"/>
  <c r="J2865" i="5"/>
  <c r="M2864" i="5"/>
  <c r="L2864" i="5"/>
  <c r="J2864" i="5"/>
  <c r="M2863" i="5"/>
  <c r="L2863" i="5"/>
  <c r="J2863" i="5"/>
  <c r="M2862" i="5"/>
  <c r="L2862" i="5"/>
  <c r="J2862" i="5"/>
  <c r="M2861" i="5"/>
  <c r="L2861" i="5"/>
  <c r="J2861" i="5"/>
  <c r="M2860" i="5"/>
  <c r="L2860" i="5"/>
  <c r="J2860" i="5"/>
  <c r="M2859" i="5"/>
  <c r="L2859" i="5"/>
  <c r="J2859" i="5"/>
  <c r="M2858" i="5"/>
  <c r="L2858" i="5"/>
  <c r="J2858" i="5"/>
  <c r="M2857" i="5"/>
  <c r="L2857" i="5"/>
  <c r="J2857" i="5"/>
  <c r="M2856" i="5"/>
  <c r="L2856" i="5"/>
  <c r="J2856" i="5"/>
  <c r="M2855" i="5"/>
  <c r="L2855" i="5"/>
  <c r="J2855" i="5"/>
  <c r="M2854" i="5"/>
  <c r="L2854" i="5"/>
  <c r="J2854" i="5"/>
  <c r="M2853" i="5"/>
  <c r="L2853" i="5"/>
  <c r="J2853" i="5"/>
  <c r="M2852" i="5"/>
  <c r="L2852" i="5"/>
  <c r="J2852" i="5"/>
  <c r="M2851" i="5"/>
  <c r="L2851" i="5"/>
  <c r="J2851" i="5"/>
  <c r="M2850" i="5"/>
  <c r="L2850" i="5"/>
  <c r="J2850" i="5"/>
  <c r="M2849" i="5"/>
  <c r="L2849" i="5"/>
  <c r="J2849" i="5"/>
  <c r="M2848" i="5"/>
  <c r="L2848" i="5"/>
  <c r="J2848" i="5"/>
  <c r="M2847" i="5"/>
  <c r="L2847" i="5"/>
  <c r="J2847" i="5"/>
  <c r="M2846" i="5"/>
  <c r="L2846" i="5"/>
  <c r="J2846" i="5"/>
  <c r="M2845" i="5"/>
  <c r="L2845" i="5"/>
  <c r="J2845" i="5"/>
  <c r="M2844" i="5"/>
  <c r="L2844" i="5"/>
  <c r="J2844" i="5"/>
  <c r="M2843" i="5"/>
  <c r="L2843" i="5"/>
  <c r="J2843" i="5"/>
  <c r="M2842" i="5"/>
  <c r="L2842" i="5"/>
  <c r="J2842" i="5"/>
  <c r="M2841" i="5"/>
  <c r="L2841" i="5"/>
  <c r="J2841" i="5"/>
  <c r="M2840" i="5"/>
  <c r="L2840" i="5"/>
  <c r="J2840" i="5"/>
  <c r="M2839" i="5"/>
  <c r="L2839" i="5"/>
  <c r="J2839" i="5"/>
  <c r="M2838" i="5"/>
  <c r="L2838" i="5"/>
  <c r="J2838" i="5"/>
  <c r="M2837" i="5"/>
  <c r="L2837" i="5"/>
  <c r="J2837" i="5"/>
  <c r="M2836" i="5"/>
  <c r="L2836" i="5"/>
  <c r="J2836" i="5"/>
  <c r="M2835" i="5"/>
  <c r="L2835" i="5"/>
  <c r="J2835" i="5"/>
  <c r="M2834" i="5"/>
  <c r="L2834" i="5"/>
  <c r="J2834" i="5"/>
  <c r="M2833" i="5"/>
  <c r="L2833" i="5"/>
  <c r="J2833" i="5"/>
  <c r="M2832" i="5"/>
  <c r="L2832" i="5"/>
  <c r="J2832" i="5"/>
  <c r="M2831" i="5"/>
  <c r="L2831" i="5"/>
  <c r="J2831" i="5"/>
  <c r="M2830" i="5"/>
  <c r="L2830" i="5"/>
  <c r="J2830" i="5"/>
  <c r="M2829" i="5"/>
  <c r="L2829" i="5"/>
  <c r="J2829" i="5"/>
  <c r="M2828" i="5"/>
  <c r="L2828" i="5"/>
  <c r="J2828" i="5"/>
  <c r="M2827" i="5"/>
  <c r="L2827" i="5"/>
  <c r="J2827" i="5"/>
  <c r="M2826" i="5"/>
  <c r="L2826" i="5"/>
  <c r="J2826" i="5"/>
  <c r="M2825" i="5"/>
  <c r="L2825" i="5"/>
  <c r="J2825" i="5"/>
  <c r="M2824" i="5"/>
  <c r="L2824" i="5"/>
  <c r="J2824" i="5"/>
  <c r="M2823" i="5"/>
  <c r="L2823" i="5"/>
  <c r="J2823" i="5"/>
  <c r="M2822" i="5"/>
  <c r="L2822" i="5"/>
  <c r="J2822" i="5"/>
  <c r="M2821" i="5"/>
  <c r="L2821" i="5"/>
  <c r="J2821" i="5"/>
  <c r="M2820" i="5"/>
  <c r="L2820" i="5"/>
  <c r="J2820" i="5"/>
  <c r="M2819" i="5"/>
  <c r="L2819" i="5"/>
  <c r="J2819" i="5"/>
  <c r="M2818" i="5"/>
  <c r="L2818" i="5"/>
  <c r="J2818" i="5"/>
  <c r="M2817" i="5"/>
  <c r="L2817" i="5"/>
  <c r="J2817" i="5"/>
  <c r="M2816" i="5"/>
  <c r="L2816" i="5"/>
  <c r="J2816" i="5"/>
  <c r="M2815" i="5"/>
  <c r="L2815" i="5"/>
  <c r="J2815" i="5"/>
  <c r="M2814" i="5"/>
  <c r="L2814" i="5"/>
  <c r="J2814" i="5"/>
  <c r="M2813" i="5"/>
  <c r="L2813" i="5"/>
  <c r="J2813" i="5"/>
  <c r="M2812" i="5"/>
  <c r="L2812" i="5"/>
  <c r="J2812" i="5"/>
  <c r="M2811" i="5"/>
  <c r="L2811" i="5"/>
  <c r="J2811" i="5"/>
  <c r="M2810" i="5"/>
  <c r="L2810" i="5"/>
  <c r="J2810" i="5"/>
  <c r="M2809" i="5"/>
  <c r="L2809" i="5"/>
  <c r="J2809" i="5"/>
  <c r="M2808" i="5"/>
  <c r="L2808" i="5"/>
  <c r="J2808" i="5"/>
  <c r="M2807" i="5"/>
  <c r="L2807" i="5"/>
  <c r="J2807" i="5"/>
  <c r="M2806" i="5"/>
  <c r="L2806" i="5"/>
  <c r="J2806" i="5"/>
  <c r="M2805" i="5"/>
  <c r="L2805" i="5"/>
  <c r="J2805" i="5"/>
  <c r="M2804" i="5"/>
  <c r="L2804" i="5"/>
  <c r="J2804" i="5"/>
  <c r="M2803" i="5"/>
  <c r="L2803" i="5"/>
  <c r="J2803" i="5"/>
  <c r="M2802" i="5"/>
  <c r="L2802" i="5"/>
  <c r="J2802" i="5"/>
  <c r="M2801" i="5"/>
  <c r="L2801" i="5"/>
  <c r="J2801" i="5"/>
  <c r="M2800" i="5"/>
  <c r="L2800" i="5"/>
  <c r="J2800" i="5"/>
  <c r="M2799" i="5"/>
  <c r="L2799" i="5"/>
  <c r="J2799" i="5"/>
  <c r="M2798" i="5"/>
  <c r="L2798" i="5"/>
  <c r="J2798" i="5"/>
  <c r="M2797" i="5"/>
  <c r="L2797" i="5"/>
  <c r="J2797" i="5"/>
  <c r="M2796" i="5"/>
  <c r="L2796" i="5"/>
  <c r="J2796" i="5"/>
  <c r="M2795" i="5"/>
  <c r="L2795" i="5"/>
  <c r="J2795" i="5"/>
  <c r="M2794" i="5"/>
  <c r="L2794" i="5"/>
  <c r="J2794" i="5"/>
  <c r="M2793" i="5"/>
  <c r="L2793" i="5"/>
  <c r="J2793" i="5"/>
  <c r="M2792" i="5"/>
  <c r="L2792" i="5"/>
  <c r="J2792" i="5"/>
  <c r="M2791" i="5"/>
  <c r="L2791" i="5"/>
  <c r="J2791" i="5"/>
  <c r="M2790" i="5"/>
  <c r="L2790" i="5"/>
  <c r="J2790" i="5"/>
  <c r="M2789" i="5"/>
  <c r="L2789" i="5"/>
  <c r="J2789" i="5"/>
  <c r="M2788" i="5"/>
  <c r="L2788" i="5"/>
  <c r="J2788" i="5"/>
  <c r="M2787" i="5"/>
  <c r="L2787" i="5"/>
  <c r="J2787" i="5"/>
  <c r="M2786" i="5"/>
  <c r="L2786" i="5"/>
  <c r="J2786" i="5"/>
  <c r="M2785" i="5"/>
  <c r="L2785" i="5"/>
  <c r="J2785" i="5"/>
  <c r="M2784" i="5"/>
  <c r="L2784" i="5"/>
  <c r="J2784" i="5"/>
  <c r="M2783" i="5"/>
  <c r="L2783" i="5"/>
  <c r="J2783" i="5"/>
  <c r="M2782" i="5"/>
  <c r="L2782" i="5"/>
  <c r="J2782" i="5"/>
  <c r="M2781" i="5"/>
  <c r="L2781" i="5"/>
  <c r="J2781" i="5"/>
  <c r="M2780" i="5"/>
  <c r="L2780" i="5"/>
  <c r="J2780" i="5"/>
  <c r="M2779" i="5"/>
  <c r="L2779" i="5"/>
  <c r="J2779" i="5"/>
  <c r="M2778" i="5"/>
  <c r="L2778" i="5"/>
  <c r="J2778" i="5"/>
  <c r="M2777" i="5"/>
  <c r="L2777" i="5"/>
  <c r="J2777" i="5"/>
  <c r="M2776" i="5"/>
  <c r="L2776" i="5"/>
  <c r="J2776" i="5"/>
  <c r="M2775" i="5"/>
  <c r="L2775" i="5"/>
  <c r="J2775" i="5"/>
  <c r="M2774" i="5"/>
  <c r="L2774" i="5"/>
  <c r="J2774" i="5"/>
  <c r="M2773" i="5"/>
  <c r="L2773" i="5"/>
  <c r="J2773" i="5"/>
  <c r="M2772" i="5"/>
  <c r="L2772" i="5"/>
  <c r="J2772" i="5"/>
  <c r="M2771" i="5"/>
  <c r="L2771" i="5"/>
  <c r="J2771" i="5"/>
  <c r="M2770" i="5"/>
  <c r="L2770" i="5"/>
  <c r="J2770" i="5"/>
  <c r="M2769" i="5"/>
  <c r="L2769" i="5"/>
  <c r="J2769" i="5"/>
  <c r="M2768" i="5"/>
  <c r="L2768" i="5"/>
  <c r="J2768" i="5"/>
  <c r="M2767" i="5"/>
  <c r="L2767" i="5"/>
  <c r="J2767" i="5"/>
  <c r="M2766" i="5"/>
  <c r="L2766" i="5"/>
  <c r="J2766" i="5"/>
  <c r="M2765" i="5"/>
  <c r="L2765" i="5"/>
  <c r="J2765" i="5"/>
  <c r="M2764" i="5"/>
  <c r="L2764" i="5"/>
  <c r="J2764" i="5"/>
  <c r="M2763" i="5"/>
  <c r="L2763" i="5"/>
  <c r="J2763" i="5"/>
  <c r="M2762" i="5"/>
  <c r="L2762" i="5"/>
  <c r="J2762" i="5"/>
  <c r="M2761" i="5"/>
  <c r="L2761" i="5"/>
  <c r="J2761" i="5"/>
  <c r="M2760" i="5"/>
  <c r="L2760" i="5"/>
  <c r="J2760" i="5"/>
  <c r="M2759" i="5"/>
  <c r="L2759" i="5"/>
  <c r="J2759" i="5"/>
  <c r="M2758" i="5"/>
  <c r="L2758" i="5"/>
  <c r="J2758" i="5"/>
  <c r="M2757" i="5"/>
  <c r="L2757" i="5"/>
  <c r="J2757" i="5"/>
  <c r="M2756" i="5"/>
  <c r="L2756" i="5"/>
  <c r="J2756" i="5"/>
  <c r="M2755" i="5"/>
  <c r="L2755" i="5"/>
  <c r="J2755" i="5"/>
  <c r="M2754" i="5"/>
  <c r="L2754" i="5"/>
  <c r="J2754" i="5"/>
  <c r="M2753" i="5"/>
  <c r="L2753" i="5"/>
  <c r="J2753" i="5"/>
  <c r="M2752" i="5"/>
  <c r="L2752" i="5"/>
  <c r="J2752" i="5"/>
  <c r="M2751" i="5"/>
  <c r="L2751" i="5"/>
  <c r="J2751" i="5"/>
  <c r="M2750" i="5"/>
  <c r="L2750" i="5"/>
  <c r="J2750" i="5"/>
  <c r="M2749" i="5"/>
  <c r="L2749" i="5"/>
  <c r="J2749" i="5"/>
  <c r="M2748" i="5"/>
  <c r="L2748" i="5"/>
  <c r="J2748" i="5"/>
  <c r="M2747" i="5"/>
  <c r="L2747" i="5"/>
  <c r="J2747" i="5"/>
  <c r="M2746" i="5"/>
  <c r="L2746" i="5"/>
  <c r="J2746" i="5"/>
  <c r="M2745" i="5"/>
  <c r="L2745" i="5"/>
  <c r="J2745" i="5"/>
  <c r="M2744" i="5"/>
  <c r="L2744" i="5"/>
  <c r="J2744" i="5"/>
  <c r="M2743" i="5"/>
  <c r="L2743" i="5"/>
  <c r="J2743" i="5"/>
  <c r="M2742" i="5"/>
  <c r="L2742" i="5"/>
  <c r="J2742" i="5"/>
  <c r="M2741" i="5"/>
  <c r="L2741" i="5"/>
  <c r="J2741" i="5"/>
  <c r="M2740" i="5"/>
  <c r="L2740" i="5"/>
  <c r="J2740" i="5"/>
  <c r="M2739" i="5"/>
  <c r="L2739" i="5"/>
  <c r="J2739" i="5"/>
  <c r="M2738" i="5"/>
  <c r="L2738" i="5"/>
  <c r="J2738" i="5"/>
  <c r="M2737" i="5"/>
  <c r="L2737" i="5"/>
  <c r="J2737" i="5"/>
  <c r="M2736" i="5"/>
  <c r="L2736" i="5"/>
  <c r="J2736" i="5"/>
  <c r="M2735" i="5"/>
  <c r="L2735" i="5"/>
  <c r="J2735" i="5"/>
  <c r="M2734" i="5"/>
  <c r="L2734" i="5"/>
  <c r="J2734" i="5"/>
  <c r="M2733" i="5"/>
  <c r="L2733" i="5"/>
  <c r="J2733" i="5"/>
  <c r="M2732" i="5"/>
  <c r="L2732" i="5"/>
  <c r="J2732" i="5"/>
  <c r="M2731" i="5"/>
  <c r="L2731" i="5"/>
  <c r="J2731" i="5"/>
  <c r="M2730" i="5"/>
  <c r="L2730" i="5"/>
  <c r="J2730" i="5"/>
  <c r="M2729" i="5"/>
  <c r="L2729" i="5"/>
  <c r="J2729" i="5"/>
  <c r="M2728" i="5"/>
  <c r="L2728" i="5"/>
  <c r="J2728" i="5"/>
  <c r="M2727" i="5"/>
  <c r="L2727" i="5"/>
  <c r="J2727" i="5"/>
  <c r="M2726" i="5"/>
  <c r="L2726" i="5"/>
  <c r="J2726" i="5"/>
  <c r="M2725" i="5"/>
  <c r="L2725" i="5"/>
  <c r="J2725" i="5"/>
  <c r="M2724" i="5"/>
  <c r="L2724" i="5"/>
  <c r="J2724" i="5"/>
  <c r="M2723" i="5"/>
  <c r="L2723" i="5"/>
  <c r="J2723" i="5"/>
  <c r="M2722" i="5"/>
  <c r="L2722" i="5"/>
  <c r="J2722" i="5"/>
  <c r="M2721" i="5"/>
  <c r="L2721" i="5"/>
  <c r="J2721" i="5"/>
  <c r="M2720" i="5"/>
  <c r="L2720" i="5"/>
  <c r="J2720" i="5"/>
  <c r="M2719" i="5"/>
  <c r="L2719" i="5"/>
  <c r="J2719" i="5"/>
  <c r="M2718" i="5"/>
  <c r="L2718" i="5"/>
  <c r="J2718" i="5"/>
  <c r="M2717" i="5"/>
  <c r="L2717" i="5"/>
  <c r="J2717" i="5"/>
  <c r="M2716" i="5"/>
  <c r="L2716" i="5"/>
  <c r="J2716" i="5"/>
  <c r="M2715" i="5"/>
  <c r="L2715" i="5"/>
  <c r="J2715" i="5"/>
  <c r="M2714" i="5"/>
  <c r="L2714" i="5"/>
  <c r="J2714" i="5"/>
  <c r="M2713" i="5"/>
  <c r="L2713" i="5"/>
  <c r="J2713" i="5"/>
  <c r="M2712" i="5"/>
  <c r="L2712" i="5"/>
  <c r="J2712" i="5"/>
  <c r="M2711" i="5"/>
  <c r="L2711" i="5"/>
  <c r="J2711" i="5"/>
  <c r="M2710" i="5"/>
  <c r="L2710" i="5"/>
  <c r="J2710" i="5"/>
  <c r="M2709" i="5"/>
  <c r="L2709" i="5"/>
  <c r="J2709" i="5"/>
  <c r="M2708" i="5"/>
  <c r="L2708" i="5"/>
  <c r="J2708" i="5"/>
  <c r="M2707" i="5"/>
  <c r="L2707" i="5"/>
  <c r="J2707" i="5"/>
  <c r="M2706" i="5"/>
  <c r="L2706" i="5"/>
  <c r="J2706" i="5"/>
  <c r="M2705" i="5"/>
  <c r="L2705" i="5"/>
  <c r="J2705" i="5"/>
  <c r="M2704" i="5"/>
  <c r="L2704" i="5"/>
  <c r="J2704" i="5"/>
  <c r="M2703" i="5"/>
  <c r="L2703" i="5"/>
  <c r="J2703" i="5"/>
  <c r="M2702" i="5"/>
  <c r="L2702" i="5"/>
  <c r="J2702" i="5"/>
  <c r="M2701" i="5"/>
  <c r="L2701" i="5"/>
  <c r="J2701" i="5"/>
  <c r="M2700" i="5"/>
  <c r="L2700" i="5"/>
  <c r="J2700" i="5"/>
  <c r="M2699" i="5"/>
  <c r="L2699" i="5"/>
  <c r="J2699" i="5"/>
  <c r="M2698" i="5"/>
  <c r="L2698" i="5"/>
  <c r="J2698" i="5"/>
  <c r="M2697" i="5"/>
  <c r="L2697" i="5"/>
  <c r="J2697" i="5"/>
  <c r="M2696" i="5"/>
  <c r="L2696" i="5"/>
  <c r="J2696" i="5"/>
  <c r="M2695" i="5"/>
  <c r="L2695" i="5"/>
  <c r="J2695" i="5"/>
  <c r="M2694" i="5"/>
  <c r="L2694" i="5"/>
  <c r="J2694" i="5"/>
  <c r="M2693" i="5"/>
  <c r="L2693" i="5"/>
  <c r="J2693" i="5"/>
  <c r="M2692" i="5"/>
  <c r="L2692" i="5"/>
  <c r="J2692" i="5"/>
  <c r="M2691" i="5"/>
  <c r="L2691" i="5"/>
  <c r="J2691" i="5"/>
  <c r="M2690" i="5"/>
  <c r="L2690" i="5"/>
  <c r="J2690" i="5"/>
  <c r="M2689" i="5"/>
  <c r="L2689" i="5"/>
  <c r="J2689" i="5"/>
  <c r="M2688" i="5"/>
  <c r="L2688" i="5"/>
  <c r="J2688" i="5"/>
  <c r="M2687" i="5"/>
  <c r="L2687" i="5"/>
  <c r="J2687" i="5"/>
  <c r="M2686" i="5"/>
  <c r="L2686" i="5"/>
  <c r="J2686" i="5"/>
  <c r="M2685" i="5"/>
  <c r="L2685" i="5"/>
  <c r="J2685" i="5"/>
  <c r="M2684" i="5"/>
  <c r="L2684" i="5"/>
  <c r="J2684" i="5"/>
  <c r="M2683" i="5"/>
  <c r="L2683" i="5"/>
  <c r="J2683" i="5"/>
  <c r="M2682" i="5"/>
  <c r="L2682" i="5"/>
  <c r="J2682" i="5"/>
  <c r="M2681" i="5"/>
  <c r="L2681" i="5"/>
  <c r="J2681" i="5"/>
  <c r="M2680" i="5"/>
  <c r="L2680" i="5"/>
  <c r="J2680" i="5"/>
  <c r="M2679" i="5"/>
  <c r="L2679" i="5"/>
  <c r="J2679" i="5"/>
  <c r="M2678" i="5"/>
  <c r="L2678" i="5"/>
  <c r="J2678" i="5"/>
  <c r="M2677" i="5"/>
  <c r="L2677" i="5"/>
  <c r="J2677" i="5"/>
  <c r="M2676" i="5"/>
  <c r="L2676" i="5"/>
  <c r="J2676" i="5"/>
  <c r="M2675" i="5"/>
  <c r="L2675" i="5"/>
  <c r="J2675" i="5"/>
  <c r="M2674" i="5"/>
  <c r="L2674" i="5"/>
  <c r="J2674" i="5"/>
  <c r="M2673" i="5"/>
  <c r="L2673" i="5"/>
  <c r="J2673" i="5"/>
  <c r="M2672" i="5"/>
  <c r="L2672" i="5"/>
  <c r="J2672" i="5"/>
  <c r="M2671" i="5"/>
  <c r="L2671" i="5"/>
  <c r="J2671" i="5"/>
  <c r="M2670" i="5"/>
  <c r="L2670" i="5"/>
  <c r="J2670" i="5"/>
  <c r="M2669" i="5"/>
  <c r="L2669" i="5"/>
  <c r="J2669" i="5"/>
  <c r="M2668" i="5"/>
  <c r="L2668" i="5"/>
  <c r="J2668" i="5"/>
  <c r="M2667" i="5"/>
  <c r="L2667" i="5"/>
  <c r="J2667" i="5"/>
  <c r="M2666" i="5"/>
  <c r="L2666" i="5"/>
  <c r="J2666" i="5"/>
  <c r="M2665" i="5"/>
  <c r="L2665" i="5"/>
  <c r="J2665" i="5"/>
  <c r="M2664" i="5"/>
  <c r="L2664" i="5"/>
  <c r="J2664" i="5"/>
  <c r="M2663" i="5"/>
  <c r="L2663" i="5"/>
  <c r="J2663" i="5"/>
  <c r="M2662" i="5"/>
  <c r="L2662" i="5"/>
  <c r="J2662" i="5"/>
  <c r="M2661" i="5"/>
  <c r="L2661" i="5"/>
  <c r="J2661" i="5"/>
  <c r="M2660" i="5"/>
  <c r="L2660" i="5"/>
  <c r="J2660" i="5"/>
  <c r="M2659" i="5"/>
  <c r="L2659" i="5"/>
  <c r="J2659" i="5"/>
  <c r="M2658" i="5"/>
  <c r="L2658" i="5"/>
  <c r="J2658" i="5"/>
  <c r="M2657" i="5"/>
  <c r="L2657" i="5"/>
  <c r="J2657" i="5"/>
  <c r="M2656" i="5"/>
  <c r="L2656" i="5"/>
  <c r="J2656" i="5"/>
  <c r="M2655" i="5"/>
  <c r="L2655" i="5"/>
  <c r="J2655" i="5"/>
  <c r="M2654" i="5"/>
  <c r="L2654" i="5"/>
  <c r="J2654" i="5"/>
  <c r="M2653" i="5"/>
  <c r="L2653" i="5"/>
  <c r="J2653" i="5"/>
  <c r="M2652" i="5"/>
  <c r="L2652" i="5"/>
  <c r="J2652" i="5"/>
  <c r="M2651" i="5"/>
  <c r="L2651" i="5"/>
  <c r="J2651" i="5"/>
  <c r="M2650" i="5"/>
  <c r="L2650" i="5"/>
  <c r="J2650" i="5"/>
  <c r="M2649" i="5"/>
  <c r="L2649" i="5"/>
  <c r="J2649" i="5"/>
  <c r="M2648" i="5"/>
  <c r="L2648" i="5"/>
  <c r="J2648" i="5"/>
  <c r="M2647" i="5"/>
  <c r="L2647" i="5"/>
  <c r="J2647" i="5"/>
  <c r="M2646" i="5"/>
  <c r="L2646" i="5"/>
  <c r="J2646" i="5"/>
  <c r="M2645" i="5"/>
  <c r="L2645" i="5"/>
  <c r="J2645" i="5"/>
  <c r="M2644" i="5"/>
  <c r="L2644" i="5"/>
  <c r="J2644" i="5"/>
  <c r="M2643" i="5"/>
  <c r="L2643" i="5"/>
  <c r="J2643" i="5"/>
  <c r="M2642" i="5"/>
  <c r="L2642" i="5"/>
  <c r="J2642" i="5"/>
  <c r="M2641" i="5"/>
  <c r="L2641" i="5"/>
  <c r="J2641" i="5"/>
  <c r="M2640" i="5"/>
  <c r="L2640" i="5"/>
  <c r="J2640" i="5"/>
  <c r="M2639" i="5"/>
  <c r="L2639" i="5"/>
  <c r="J2639" i="5"/>
  <c r="M2638" i="5"/>
  <c r="L2638" i="5"/>
  <c r="J2638" i="5"/>
  <c r="M2637" i="5"/>
  <c r="L2637" i="5"/>
  <c r="J2637" i="5"/>
  <c r="M2636" i="5"/>
  <c r="L2636" i="5"/>
  <c r="J2636" i="5"/>
  <c r="M2635" i="5"/>
  <c r="L2635" i="5"/>
  <c r="J2635" i="5"/>
  <c r="M2634" i="5"/>
  <c r="L2634" i="5"/>
  <c r="J2634" i="5"/>
  <c r="M2633" i="5"/>
  <c r="L2633" i="5"/>
  <c r="J2633" i="5"/>
  <c r="M2632" i="5"/>
  <c r="L2632" i="5"/>
  <c r="J2632" i="5"/>
  <c r="M2631" i="5"/>
  <c r="L2631" i="5"/>
  <c r="J2631" i="5"/>
  <c r="M2630" i="5"/>
  <c r="L2630" i="5"/>
  <c r="J2630" i="5"/>
  <c r="M2629" i="5"/>
  <c r="L2629" i="5"/>
  <c r="J2629" i="5"/>
  <c r="M2628" i="5"/>
  <c r="L2628" i="5"/>
  <c r="J2628" i="5"/>
  <c r="M2627" i="5"/>
  <c r="L2627" i="5"/>
  <c r="J2627" i="5"/>
  <c r="M2626" i="5"/>
  <c r="L2626" i="5"/>
  <c r="J2626" i="5"/>
  <c r="M2625" i="5"/>
  <c r="L2625" i="5"/>
  <c r="J2625" i="5"/>
  <c r="M2624" i="5"/>
  <c r="L2624" i="5"/>
  <c r="J2624" i="5"/>
  <c r="M2623" i="5"/>
  <c r="L2623" i="5"/>
  <c r="J2623" i="5"/>
  <c r="M2622" i="5"/>
  <c r="L2622" i="5"/>
  <c r="J2622" i="5"/>
  <c r="M2621" i="5"/>
  <c r="L2621" i="5"/>
  <c r="J2621" i="5"/>
  <c r="M2620" i="5"/>
  <c r="L2620" i="5"/>
  <c r="J2620" i="5"/>
  <c r="M2619" i="5"/>
  <c r="L2619" i="5"/>
  <c r="J2619" i="5"/>
  <c r="M2618" i="5"/>
  <c r="L2618" i="5"/>
  <c r="J2618" i="5"/>
  <c r="M2617" i="5"/>
  <c r="L2617" i="5"/>
  <c r="J2617" i="5"/>
  <c r="M2616" i="5"/>
  <c r="L2616" i="5"/>
  <c r="J2616" i="5"/>
  <c r="M2615" i="5"/>
  <c r="L2615" i="5"/>
  <c r="J2615" i="5"/>
  <c r="M2614" i="5"/>
  <c r="L2614" i="5"/>
  <c r="J2614" i="5"/>
  <c r="M2613" i="5"/>
  <c r="L2613" i="5"/>
  <c r="J2613" i="5"/>
  <c r="M2612" i="5"/>
  <c r="L2612" i="5"/>
  <c r="J2612" i="5"/>
  <c r="M2611" i="5"/>
  <c r="L2611" i="5"/>
  <c r="J2611" i="5"/>
  <c r="M2610" i="5"/>
  <c r="L2610" i="5"/>
  <c r="J2610" i="5"/>
  <c r="M2609" i="5"/>
  <c r="L2609" i="5"/>
  <c r="J2609" i="5"/>
  <c r="M2608" i="5"/>
  <c r="L2608" i="5"/>
  <c r="J2608" i="5"/>
  <c r="M2607" i="5"/>
  <c r="L2607" i="5"/>
  <c r="J2607" i="5"/>
  <c r="M2606" i="5"/>
  <c r="L2606" i="5"/>
  <c r="J2606" i="5"/>
  <c r="M2605" i="5"/>
  <c r="L2605" i="5"/>
  <c r="J2605" i="5"/>
  <c r="M2604" i="5"/>
  <c r="L2604" i="5"/>
  <c r="J2604" i="5"/>
  <c r="M2603" i="5"/>
  <c r="L2603" i="5"/>
  <c r="J2603" i="5"/>
  <c r="M2602" i="5"/>
  <c r="L2602" i="5"/>
  <c r="J2602" i="5"/>
  <c r="M2601" i="5"/>
  <c r="L2601" i="5"/>
  <c r="J2601" i="5"/>
  <c r="M2600" i="5"/>
  <c r="L2600" i="5"/>
  <c r="J2600" i="5"/>
  <c r="M2599" i="5"/>
  <c r="L2599" i="5"/>
  <c r="J2599" i="5"/>
  <c r="M2598" i="5"/>
  <c r="L2598" i="5"/>
  <c r="J2598" i="5"/>
  <c r="M2597" i="5"/>
  <c r="L2597" i="5"/>
  <c r="J2597" i="5"/>
  <c r="M2596" i="5"/>
  <c r="L2596" i="5"/>
  <c r="J2596" i="5"/>
  <c r="M2595" i="5"/>
  <c r="L2595" i="5"/>
  <c r="J2595" i="5"/>
  <c r="M2594" i="5"/>
  <c r="L2594" i="5"/>
  <c r="J2594" i="5"/>
  <c r="M2593" i="5"/>
  <c r="L2593" i="5"/>
  <c r="J2593" i="5"/>
  <c r="M2592" i="5"/>
  <c r="L2592" i="5"/>
  <c r="J2592" i="5"/>
  <c r="M2591" i="5"/>
  <c r="L2591" i="5"/>
  <c r="J2591" i="5"/>
  <c r="M2590" i="5"/>
  <c r="L2590" i="5"/>
  <c r="J2590" i="5"/>
  <c r="M2589" i="5"/>
  <c r="L2589" i="5"/>
  <c r="J2589" i="5"/>
  <c r="M2588" i="5"/>
  <c r="L2588" i="5"/>
  <c r="J2588" i="5"/>
  <c r="M2587" i="5"/>
  <c r="L2587" i="5"/>
  <c r="J2587" i="5"/>
  <c r="M2586" i="5"/>
  <c r="L2586" i="5"/>
  <c r="J2586" i="5"/>
  <c r="M2585" i="5"/>
  <c r="L2585" i="5"/>
  <c r="J2585" i="5"/>
  <c r="M2584" i="5"/>
  <c r="L2584" i="5"/>
  <c r="J2584" i="5"/>
  <c r="M2583" i="5"/>
  <c r="L2583" i="5"/>
  <c r="J2583" i="5"/>
  <c r="M2582" i="5"/>
  <c r="L2582" i="5"/>
  <c r="J2582" i="5"/>
  <c r="M2581" i="5"/>
  <c r="L2581" i="5"/>
  <c r="J2581" i="5"/>
  <c r="M2580" i="5"/>
  <c r="L2580" i="5"/>
  <c r="J2580" i="5"/>
  <c r="M2579" i="5"/>
  <c r="L2579" i="5"/>
  <c r="J2579" i="5"/>
  <c r="M2578" i="5"/>
  <c r="L2578" i="5"/>
  <c r="J2578" i="5"/>
  <c r="M2577" i="5"/>
  <c r="L2577" i="5"/>
  <c r="J2577" i="5"/>
  <c r="M2576" i="5"/>
  <c r="L2576" i="5"/>
  <c r="J2576" i="5"/>
  <c r="M2575" i="5"/>
  <c r="L2575" i="5"/>
  <c r="J2575" i="5"/>
  <c r="M2574" i="5"/>
  <c r="L2574" i="5"/>
  <c r="J2574" i="5"/>
  <c r="M2573" i="5"/>
  <c r="L2573" i="5"/>
  <c r="J2573" i="5"/>
  <c r="M2572" i="5"/>
  <c r="L2572" i="5"/>
  <c r="J2572" i="5"/>
  <c r="M2571" i="5"/>
  <c r="L2571" i="5"/>
  <c r="J2571" i="5"/>
  <c r="M2570" i="5"/>
  <c r="L2570" i="5"/>
  <c r="J2570" i="5"/>
  <c r="M2569" i="5"/>
  <c r="L2569" i="5"/>
  <c r="J2569" i="5"/>
  <c r="M2568" i="5"/>
  <c r="L2568" i="5"/>
  <c r="J2568" i="5"/>
  <c r="M2567" i="5"/>
  <c r="L2567" i="5"/>
  <c r="J2567" i="5"/>
  <c r="M2566" i="5"/>
  <c r="L2566" i="5"/>
  <c r="J2566" i="5"/>
  <c r="M2565" i="5"/>
  <c r="L2565" i="5"/>
  <c r="J2565" i="5"/>
  <c r="M2564" i="5"/>
  <c r="L2564" i="5"/>
  <c r="J2564" i="5"/>
  <c r="M2563" i="5"/>
  <c r="L2563" i="5"/>
  <c r="J2563" i="5"/>
  <c r="M2562" i="5"/>
  <c r="L2562" i="5"/>
  <c r="J2562" i="5"/>
  <c r="M2561" i="5"/>
  <c r="L2561" i="5"/>
  <c r="J2561" i="5"/>
  <c r="M2560" i="5"/>
  <c r="L2560" i="5"/>
  <c r="J2560" i="5"/>
  <c r="M2559" i="5"/>
  <c r="L2559" i="5"/>
  <c r="J2559" i="5"/>
  <c r="M2558" i="5"/>
  <c r="L2558" i="5"/>
  <c r="J2558" i="5"/>
  <c r="M2557" i="5"/>
  <c r="L2557" i="5"/>
  <c r="J2557" i="5"/>
  <c r="M2556" i="5"/>
  <c r="L2556" i="5"/>
  <c r="J2556" i="5"/>
  <c r="M2555" i="5"/>
  <c r="L2555" i="5"/>
  <c r="J2555" i="5"/>
  <c r="M2554" i="5"/>
  <c r="L2554" i="5"/>
  <c r="J2554" i="5"/>
  <c r="M2553" i="5"/>
  <c r="L2553" i="5"/>
  <c r="J2553" i="5"/>
  <c r="M2552" i="5"/>
  <c r="L2552" i="5"/>
  <c r="J2552" i="5"/>
  <c r="M2551" i="5"/>
  <c r="L2551" i="5"/>
  <c r="J2551" i="5"/>
  <c r="M2550" i="5"/>
  <c r="L2550" i="5"/>
  <c r="J2550" i="5"/>
  <c r="M2549" i="5"/>
  <c r="L2549" i="5"/>
  <c r="J2549" i="5"/>
  <c r="M2548" i="5"/>
  <c r="L2548" i="5"/>
  <c r="J2548" i="5"/>
  <c r="M2547" i="5"/>
  <c r="L2547" i="5"/>
  <c r="J2547" i="5"/>
  <c r="M2546" i="5"/>
  <c r="L2546" i="5"/>
  <c r="J2546" i="5"/>
  <c r="M2545" i="5"/>
  <c r="L2545" i="5"/>
  <c r="J2545" i="5"/>
  <c r="M2544" i="5"/>
  <c r="L2544" i="5"/>
  <c r="J2544" i="5"/>
  <c r="M2543" i="5"/>
  <c r="L2543" i="5"/>
  <c r="J2543" i="5"/>
  <c r="M2542" i="5"/>
  <c r="L2542" i="5"/>
  <c r="J2542" i="5"/>
  <c r="M2541" i="5"/>
  <c r="L2541" i="5"/>
  <c r="J2541" i="5"/>
  <c r="M2540" i="5"/>
  <c r="L2540" i="5"/>
  <c r="J2540" i="5"/>
  <c r="M2539" i="5"/>
  <c r="L2539" i="5"/>
  <c r="J2539" i="5"/>
  <c r="M2538" i="5"/>
  <c r="L2538" i="5"/>
  <c r="J2538" i="5"/>
  <c r="M2537" i="5"/>
  <c r="L2537" i="5"/>
  <c r="J2537" i="5"/>
  <c r="M2536" i="5"/>
  <c r="L2536" i="5"/>
  <c r="J2536" i="5"/>
  <c r="M2535" i="5"/>
  <c r="L2535" i="5"/>
  <c r="J2535" i="5"/>
  <c r="M2534" i="5"/>
  <c r="L2534" i="5"/>
  <c r="J2534" i="5"/>
  <c r="M2533" i="5"/>
  <c r="L2533" i="5"/>
  <c r="J2533" i="5"/>
  <c r="M2532" i="5"/>
  <c r="L2532" i="5"/>
  <c r="J2532" i="5"/>
  <c r="M2531" i="5"/>
  <c r="L2531" i="5"/>
  <c r="J2531" i="5"/>
  <c r="M2530" i="5"/>
  <c r="L2530" i="5"/>
  <c r="J2530" i="5"/>
  <c r="M2529" i="5"/>
  <c r="L2529" i="5"/>
  <c r="J2529" i="5"/>
  <c r="M2528" i="5"/>
  <c r="L2528" i="5"/>
  <c r="J2528" i="5"/>
  <c r="M2527" i="5"/>
  <c r="L2527" i="5"/>
  <c r="J2527" i="5"/>
  <c r="M2526" i="5"/>
  <c r="L2526" i="5"/>
  <c r="J2526" i="5"/>
  <c r="M2525" i="5"/>
  <c r="L2525" i="5"/>
  <c r="J2525" i="5"/>
  <c r="M2524" i="5"/>
  <c r="L2524" i="5"/>
  <c r="J2524" i="5"/>
  <c r="M2523" i="5"/>
  <c r="L2523" i="5"/>
  <c r="J2523" i="5"/>
  <c r="M2522" i="5"/>
  <c r="L2522" i="5"/>
  <c r="J2522" i="5"/>
  <c r="M2521" i="5"/>
  <c r="L2521" i="5"/>
  <c r="J2521" i="5"/>
  <c r="M2520" i="5"/>
  <c r="L2520" i="5"/>
  <c r="J2520" i="5"/>
  <c r="M2519" i="5"/>
  <c r="L2519" i="5"/>
  <c r="J2519" i="5"/>
  <c r="M2518" i="5"/>
  <c r="L2518" i="5"/>
  <c r="J2518" i="5"/>
  <c r="M2517" i="5"/>
  <c r="L2517" i="5"/>
  <c r="J2517" i="5"/>
  <c r="M2516" i="5"/>
  <c r="L2516" i="5"/>
  <c r="J2516" i="5"/>
  <c r="M2515" i="5"/>
  <c r="L2515" i="5"/>
  <c r="J2515" i="5"/>
  <c r="M2514" i="5"/>
  <c r="L2514" i="5"/>
  <c r="J2514" i="5"/>
  <c r="M2513" i="5"/>
  <c r="L2513" i="5"/>
  <c r="J2513" i="5"/>
  <c r="M2512" i="5"/>
  <c r="L2512" i="5"/>
  <c r="J2512" i="5"/>
  <c r="M2511" i="5"/>
  <c r="L2511" i="5"/>
  <c r="J2511" i="5"/>
  <c r="M2510" i="5"/>
  <c r="L2510" i="5"/>
  <c r="J2510" i="5"/>
  <c r="M2509" i="5"/>
  <c r="L2509" i="5"/>
  <c r="J2509" i="5"/>
  <c r="M2508" i="5"/>
  <c r="L2508" i="5"/>
  <c r="J2508" i="5"/>
  <c r="M2507" i="5"/>
  <c r="L2507" i="5"/>
  <c r="J2507" i="5"/>
  <c r="M2506" i="5"/>
  <c r="L2506" i="5"/>
  <c r="J2506" i="5"/>
  <c r="M2505" i="5"/>
  <c r="L2505" i="5"/>
  <c r="J2505" i="5"/>
  <c r="M2504" i="5"/>
  <c r="L2504" i="5"/>
  <c r="J2504" i="5"/>
  <c r="M2503" i="5"/>
  <c r="L2503" i="5"/>
  <c r="J2503" i="5"/>
  <c r="M2502" i="5"/>
  <c r="L2502" i="5"/>
  <c r="J2502" i="5"/>
  <c r="M2501" i="5"/>
  <c r="L2501" i="5"/>
  <c r="J2501" i="5"/>
  <c r="M2500" i="5"/>
  <c r="L2500" i="5"/>
  <c r="J2500" i="5"/>
  <c r="M2499" i="5"/>
  <c r="L2499" i="5"/>
  <c r="J2499" i="5"/>
  <c r="M2498" i="5"/>
  <c r="L2498" i="5"/>
  <c r="J2498" i="5"/>
  <c r="M2497" i="5"/>
  <c r="L2497" i="5"/>
  <c r="J2497" i="5"/>
  <c r="M2496" i="5"/>
  <c r="L2496" i="5"/>
  <c r="J2496" i="5"/>
  <c r="M2495" i="5"/>
  <c r="L2495" i="5"/>
  <c r="J2495" i="5"/>
  <c r="M2494" i="5"/>
  <c r="L2494" i="5"/>
  <c r="J2494" i="5"/>
  <c r="M2493" i="5"/>
  <c r="L2493" i="5"/>
  <c r="J2493" i="5"/>
  <c r="M2492" i="5"/>
  <c r="L2492" i="5"/>
  <c r="J2492" i="5"/>
  <c r="M2491" i="5"/>
  <c r="L2491" i="5"/>
  <c r="J2491" i="5"/>
  <c r="M2490" i="5"/>
  <c r="L2490" i="5"/>
  <c r="J2490" i="5"/>
  <c r="M2489" i="5"/>
  <c r="L2489" i="5"/>
  <c r="J2489" i="5"/>
  <c r="M2488" i="5"/>
  <c r="L2488" i="5"/>
  <c r="J2488" i="5"/>
  <c r="M2487" i="5"/>
  <c r="L2487" i="5"/>
  <c r="J2487" i="5"/>
  <c r="M2486" i="5"/>
  <c r="L2486" i="5"/>
  <c r="J2486" i="5"/>
  <c r="M2485" i="5"/>
  <c r="L2485" i="5"/>
  <c r="J2485" i="5"/>
  <c r="M2484" i="5"/>
  <c r="L2484" i="5"/>
  <c r="J2484" i="5"/>
  <c r="M2483" i="5"/>
  <c r="L2483" i="5"/>
  <c r="J2483" i="5"/>
  <c r="M2482" i="5"/>
  <c r="L2482" i="5"/>
  <c r="J2482" i="5"/>
  <c r="M2481" i="5"/>
  <c r="L2481" i="5"/>
  <c r="J2481" i="5"/>
  <c r="M2480" i="5"/>
  <c r="L2480" i="5"/>
  <c r="J2480" i="5"/>
  <c r="M2479" i="5"/>
  <c r="L2479" i="5"/>
  <c r="J2479" i="5"/>
  <c r="M2478" i="5"/>
  <c r="L2478" i="5"/>
  <c r="J2478" i="5"/>
  <c r="M2477" i="5"/>
  <c r="L2477" i="5"/>
  <c r="J2477" i="5"/>
  <c r="M2476" i="5"/>
  <c r="L2476" i="5"/>
  <c r="J2476" i="5"/>
  <c r="M2475" i="5"/>
  <c r="L2475" i="5"/>
  <c r="J2475" i="5"/>
  <c r="M2474" i="5"/>
  <c r="L2474" i="5"/>
  <c r="J2474" i="5"/>
  <c r="M2473" i="5"/>
  <c r="L2473" i="5"/>
  <c r="J2473" i="5"/>
  <c r="M2472" i="5"/>
  <c r="L2472" i="5"/>
  <c r="J2472" i="5"/>
  <c r="M2471" i="5"/>
  <c r="L2471" i="5"/>
  <c r="J2471" i="5"/>
  <c r="M2470" i="5"/>
  <c r="L2470" i="5"/>
  <c r="J2470" i="5"/>
  <c r="M2469" i="5"/>
  <c r="L2469" i="5"/>
  <c r="J2469" i="5"/>
  <c r="M2468" i="5"/>
  <c r="L2468" i="5"/>
  <c r="J2468" i="5"/>
  <c r="M2467" i="5"/>
  <c r="L2467" i="5"/>
  <c r="J2467" i="5"/>
  <c r="M2466" i="5"/>
  <c r="L2466" i="5"/>
  <c r="J2466" i="5"/>
  <c r="M2465" i="5"/>
  <c r="L2465" i="5"/>
  <c r="J2465" i="5"/>
  <c r="M2464" i="5"/>
  <c r="L2464" i="5"/>
  <c r="J2464" i="5"/>
  <c r="M2463" i="5"/>
  <c r="L2463" i="5"/>
  <c r="J2463" i="5"/>
  <c r="M2462" i="5"/>
  <c r="L2462" i="5"/>
  <c r="J2462" i="5"/>
  <c r="M2461" i="5"/>
  <c r="L2461" i="5"/>
  <c r="J2461" i="5"/>
  <c r="M2460" i="5"/>
  <c r="L2460" i="5"/>
  <c r="J2460" i="5"/>
  <c r="M2459" i="5"/>
  <c r="L2459" i="5"/>
  <c r="J2459" i="5"/>
  <c r="M2458" i="5"/>
  <c r="L2458" i="5"/>
  <c r="J2458" i="5"/>
  <c r="M2457" i="5"/>
  <c r="L2457" i="5"/>
  <c r="J2457" i="5"/>
  <c r="M2456" i="5"/>
  <c r="L2456" i="5"/>
  <c r="J2456" i="5"/>
  <c r="M2455" i="5"/>
  <c r="L2455" i="5"/>
  <c r="J2455" i="5"/>
  <c r="M2454" i="5"/>
  <c r="L2454" i="5"/>
  <c r="J2454" i="5"/>
  <c r="M2453" i="5"/>
  <c r="L2453" i="5"/>
  <c r="J2453" i="5"/>
  <c r="M2452" i="5"/>
  <c r="L2452" i="5"/>
  <c r="J2452" i="5"/>
  <c r="M2451" i="5"/>
  <c r="L2451" i="5"/>
  <c r="J2451" i="5"/>
  <c r="M2450" i="5"/>
  <c r="L2450" i="5"/>
  <c r="J2450" i="5"/>
  <c r="M2449" i="5"/>
  <c r="L2449" i="5"/>
  <c r="J2449" i="5"/>
  <c r="M2448" i="5"/>
  <c r="L2448" i="5"/>
  <c r="J2448" i="5"/>
  <c r="M2447" i="5"/>
  <c r="L2447" i="5"/>
  <c r="J2447" i="5"/>
  <c r="M2446" i="5"/>
  <c r="L2446" i="5"/>
  <c r="J2446" i="5"/>
  <c r="M2445" i="5"/>
  <c r="L2445" i="5"/>
  <c r="J2445" i="5"/>
  <c r="M2444" i="5"/>
  <c r="L2444" i="5"/>
  <c r="J2444" i="5"/>
  <c r="M2443" i="5"/>
  <c r="L2443" i="5"/>
  <c r="J2443" i="5"/>
  <c r="M2442" i="5"/>
  <c r="L2442" i="5"/>
  <c r="J2442" i="5"/>
  <c r="M2441" i="5"/>
  <c r="L2441" i="5"/>
  <c r="J2441" i="5"/>
  <c r="M2440" i="5"/>
  <c r="L2440" i="5"/>
  <c r="J2440" i="5"/>
  <c r="M2439" i="5"/>
  <c r="L2439" i="5"/>
  <c r="J2439" i="5"/>
  <c r="M2438" i="5"/>
  <c r="L2438" i="5"/>
  <c r="J2438" i="5"/>
  <c r="M2437" i="5"/>
  <c r="L2437" i="5"/>
  <c r="J2437" i="5"/>
  <c r="M2436" i="5"/>
  <c r="L2436" i="5"/>
  <c r="J2436" i="5"/>
  <c r="M2435" i="5"/>
  <c r="L2435" i="5"/>
  <c r="J2435" i="5"/>
  <c r="M2434" i="5"/>
  <c r="L2434" i="5"/>
  <c r="J2434" i="5"/>
  <c r="M2433" i="5"/>
  <c r="L2433" i="5"/>
  <c r="J2433" i="5"/>
  <c r="M2432" i="5"/>
  <c r="L2432" i="5"/>
  <c r="J2432" i="5"/>
  <c r="M2431" i="5"/>
  <c r="L2431" i="5"/>
  <c r="J2431" i="5"/>
  <c r="M2430" i="5"/>
  <c r="L2430" i="5"/>
  <c r="J2430" i="5"/>
  <c r="M2429" i="5"/>
  <c r="L2429" i="5"/>
  <c r="J2429" i="5"/>
  <c r="M2428" i="5"/>
  <c r="L2428" i="5"/>
  <c r="J2428" i="5"/>
  <c r="M2427" i="5"/>
  <c r="L2427" i="5"/>
  <c r="J2427" i="5"/>
  <c r="M2426" i="5"/>
  <c r="L2426" i="5"/>
  <c r="J2426" i="5"/>
  <c r="M2425" i="5"/>
  <c r="L2425" i="5"/>
  <c r="J2425" i="5"/>
  <c r="M2424" i="5"/>
  <c r="L2424" i="5"/>
  <c r="J2424" i="5"/>
  <c r="M2423" i="5"/>
  <c r="L2423" i="5"/>
  <c r="J2423" i="5"/>
  <c r="M2422" i="5"/>
  <c r="L2422" i="5"/>
  <c r="J2422" i="5"/>
  <c r="M2421" i="5"/>
  <c r="L2421" i="5"/>
  <c r="J2421" i="5"/>
  <c r="M2420" i="5"/>
  <c r="L2420" i="5"/>
  <c r="J2420" i="5"/>
  <c r="M2419" i="5"/>
  <c r="L2419" i="5"/>
  <c r="J2419" i="5"/>
  <c r="M2418" i="5"/>
  <c r="L2418" i="5"/>
  <c r="J2418" i="5"/>
  <c r="M2417" i="5"/>
  <c r="L2417" i="5"/>
  <c r="J2417" i="5"/>
  <c r="M2416" i="5"/>
  <c r="L2416" i="5"/>
  <c r="J2416" i="5"/>
  <c r="M2415" i="5"/>
  <c r="L2415" i="5"/>
  <c r="J2415" i="5"/>
  <c r="M2414" i="5"/>
  <c r="L2414" i="5"/>
  <c r="J2414" i="5"/>
  <c r="M2413" i="5"/>
  <c r="L2413" i="5"/>
  <c r="J2413" i="5"/>
  <c r="M2412" i="5"/>
  <c r="L2412" i="5"/>
  <c r="J2412" i="5"/>
  <c r="M2411" i="5"/>
  <c r="L2411" i="5"/>
  <c r="J2411" i="5"/>
  <c r="M2410" i="5"/>
  <c r="L2410" i="5"/>
  <c r="J2410" i="5"/>
  <c r="M2409" i="5"/>
  <c r="L2409" i="5"/>
  <c r="J2409" i="5"/>
  <c r="M2408" i="5"/>
  <c r="L2408" i="5"/>
  <c r="J2408" i="5"/>
  <c r="M2407" i="5"/>
  <c r="L2407" i="5"/>
  <c r="J2407" i="5"/>
  <c r="M2406" i="5"/>
  <c r="L2406" i="5"/>
  <c r="J2406" i="5"/>
  <c r="M2405" i="5"/>
  <c r="L2405" i="5"/>
  <c r="J2405" i="5"/>
  <c r="M2404" i="5"/>
  <c r="L2404" i="5"/>
  <c r="J2404" i="5"/>
  <c r="M2403" i="5"/>
  <c r="L2403" i="5"/>
  <c r="J2403" i="5"/>
  <c r="M2402" i="5"/>
  <c r="L2402" i="5"/>
  <c r="J2402" i="5"/>
  <c r="M2401" i="5"/>
  <c r="L2401" i="5"/>
  <c r="J2401" i="5"/>
  <c r="M2400" i="5"/>
  <c r="L2400" i="5"/>
  <c r="J2400" i="5"/>
  <c r="M2399" i="5"/>
  <c r="L2399" i="5"/>
  <c r="J2399" i="5"/>
  <c r="M2398" i="5"/>
  <c r="L2398" i="5"/>
  <c r="J2398" i="5"/>
  <c r="M2397" i="5"/>
  <c r="L2397" i="5"/>
  <c r="J2397" i="5"/>
  <c r="M2396" i="5"/>
  <c r="L2396" i="5"/>
  <c r="J2396" i="5"/>
  <c r="M2395" i="5"/>
  <c r="L2395" i="5"/>
  <c r="J2395" i="5"/>
  <c r="M2394" i="5"/>
  <c r="L2394" i="5"/>
  <c r="J2394" i="5"/>
  <c r="M2393" i="5"/>
  <c r="L2393" i="5"/>
  <c r="J2393" i="5"/>
  <c r="M2392" i="5"/>
  <c r="L2392" i="5"/>
  <c r="J2392" i="5"/>
  <c r="M2391" i="5"/>
  <c r="L2391" i="5"/>
  <c r="J2391" i="5"/>
  <c r="M2390" i="5"/>
  <c r="L2390" i="5"/>
  <c r="J2390" i="5"/>
  <c r="M2389" i="5"/>
  <c r="L2389" i="5"/>
  <c r="J2389" i="5"/>
  <c r="M2388" i="5"/>
  <c r="L2388" i="5"/>
  <c r="J2388" i="5"/>
  <c r="M2387" i="5"/>
  <c r="L2387" i="5"/>
  <c r="J2387" i="5"/>
  <c r="M2386" i="5"/>
  <c r="L2386" i="5"/>
  <c r="J2386" i="5"/>
  <c r="M2385" i="5"/>
  <c r="L2385" i="5"/>
  <c r="J2385" i="5"/>
  <c r="M2384" i="5"/>
  <c r="L2384" i="5"/>
  <c r="J2384" i="5"/>
  <c r="M2383" i="5"/>
  <c r="L2383" i="5"/>
  <c r="J2383" i="5"/>
  <c r="M2382" i="5"/>
  <c r="L2382" i="5"/>
  <c r="J2382" i="5"/>
  <c r="M2381" i="5"/>
  <c r="L2381" i="5"/>
  <c r="J2381" i="5"/>
  <c r="M2380" i="5"/>
  <c r="L2380" i="5"/>
  <c r="J2380" i="5"/>
  <c r="M2379" i="5"/>
  <c r="L2379" i="5"/>
  <c r="J2379" i="5"/>
  <c r="M2378" i="5"/>
  <c r="L2378" i="5"/>
  <c r="J2378" i="5"/>
  <c r="M2377" i="5"/>
  <c r="L2377" i="5"/>
  <c r="J2377" i="5"/>
  <c r="M2376" i="5"/>
  <c r="L2376" i="5"/>
  <c r="J2376" i="5"/>
  <c r="M2375" i="5"/>
  <c r="L2375" i="5"/>
  <c r="J2375" i="5"/>
  <c r="M2374" i="5"/>
  <c r="L2374" i="5"/>
  <c r="J2374" i="5"/>
  <c r="M2373" i="5"/>
  <c r="L2373" i="5"/>
  <c r="J2373" i="5"/>
  <c r="M2372" i="5"/>
  <c r="L2372" i="5"/>
  <c r="J2372" i="5"/>
  <c r="M2371" i="5"/>
  <c r="L2371" i="5"/>
  <c r="J2371" i="5"/>
  <c r="M2370" i="5"/>
  <c r="L2370" i="5"/>
  <c r="J2370" i="5"/>
  <c r="M2369" i="5"/>
  <c r="L2369" i="5"/>
  <c r="J2369" i="5"/>
  <c r="M2368" i="5"/>
  <c r="L2368" i="5"/>
  <c r="J2368" i="5"/>
  <c r="M2367" i="5"/>
  <c r="L2367" i="5"/>
  <c r="J2367" i="5"/>
  <c r="M2366" i="5"/>
  <c r="L2366" i="5"/>
  <c r="J2366" i="5"/>
  <c r="M2365" i="5"/>
  <c r="L2365" i="5"/>
  <c r="J2365" i="5"/>
  <c r="M2364" i="5"/>
  <c r="L2364" i="5"/>
  <c r="J2364" i="5"/>
  <c r="M2363" i="5"/>
  <c r="L2363" i="5"/>
  <c r="J2363" i="5"/>
  <c r="M2362" i="5"/>
  <c r="L2362" i="5"/>
  <c r="J2362" i="5"/>
  <c r="M2361" i="5"/>
  <c r="L2361" i="5"/>
  <c r="J2361" i="5"/>
  <c r="M2360" i="5"/>
  <c r="L2360" i="5"/>
  <c r="J2360" i="5"/>
  <c r="M2359" i="5"/>
  <c r="L2359" i="5"/>
  <c r="J2359" i="5"/>
  <c r="M2358" i="5"/>
  <c r="L2358" i="5"/>
  <c r="J2358" i="5"/>
  <c r="M2357" i="5"/>
  <c r="L2357" i="5"/>
  <c r="J2357" i="5"/>
  <c r="M2356" i="5"/>
  <c r="L2356" i="5"/>
  <c r="J2356" i="5"/>
  <c r="M2355" i="5"/>
  <c r="L2355" i="5"/>
  <c r="J2355" i="5"/>
  <c r="M2354" i="5"/>
  <c r="L2354" i="5"/>
  <c r="J2354" i="5"/>
  <c r="M2353" i="5"/>
  <c r="L2353" i="5"/>
  <c r="J2353" i="5"/>
  <c r="M2352" i="5"/>
  <c r="L2352" i="5"/>
  <c r="J2352" i="5"/>
  <c r="M2351" i="5"/>
  <c r="L2351" i="5"/>
  <c r="J2351" i="5"/>
  <c r="M2350" i="5"/>
  <c r="L2350" i="5"/>
  <c r="J2350" i="5"/>
  <c r="M2349" i="5"/>
  <c r="L2349" i="5"/>
  <c r="J2349" i="5"/>
  <c r="M2348" i="5"/>
  <c r="L2348" i="5"/>
  <c r="J2348" i="5"/>
  <c r="M2347" i="5"/>
  <c r="L2347" i="5"/>
  <c r="J2347" i="5"/>
  <c r="M2346" i="5"/>
  <c r="L2346" i="5"/>
  <c r="J2346" i="5"/>
  <c r="M2345" i="5"/>
  <c r="L2345" i="5"/>
  <c r="J2345" i="5"/>
  <c r="M2344" i="5"/>
  <c r="L2344" i="5"/>
  <c r="J2344" i="5"/>
  <c r="M2343" i="5"/>
  <c r="L2343" i="5"/>
  <c r="J2343" i="5"/>
  <c r="M2342" i="5"/>
  <c r="L2342" i="5"/>
  <c r="J2342" i="5"/>
  <c r="M2341" i="5"/>
  <c r="L2341" i="5"/>
  <c r="J2341" i="5"/>
  <c r="M2340" i="5"/>
  <c r="L2340" i="5"/>
  <c r="J2340" i="5"/>
  <c r="M2339" i="5"/>
  <c r="L2339" i="5"/>
  <c r="J2339" i="5"/>
  <c r="M2338" i="5"/>
  <c r="L2338" i="5"/>
  <c r="J2338" i="5"/>
  <c r="M2337" i="5"/>
  <c r="L2337" i="5"/>
  <c r="J2337" i="5"/>
  <c r="M2336" i="5"/>
  <c r="L2336" i="5"/>
  <c r="J2336" i="5"/>
  <c r="M2335" i="5"/>
  <c r="L2335" i="5"/>
  <c r="J2335" i="5"/>
  <c r="M2334" i="5"/>
  <c r="L2334" i="5"/>
  <c r="J2334" i="5"/>
  <c r="M2333" i="5"/>
  <c r="L2333" i="5"/>
  <c r="J2333" i="5"/>
  <c r="M2332" i="5"/>
  <c r="L2332" i="5"/>
  <c r="J2332" i="5"/>
  <c r="M2331" i="5"/>
  <c r="L2331" i="5"/>
  <c r="J2331" i="5"/>
  <c r="M2330" i="5"/>
  <c r="L2330" i="5"/>
  <c r="J2330" i="5"/>
  <c r="M2329" i="5"/>
  <c r="L2329" i="5"/>
  <c r="J2329" i="5"/>
  <c r="M2328" i="5"/>
  <c r="L2328" i="5"/>
  <c r="J2328" i="5"/>
  <c r="M2327" i="5"/>
  <c r="L2327" i="5"/>
  <c r="J2327" i="5"/>
  <c r="M2326" i="5"/>
  <c r="L2326" i="5"/>
  <c r="J2326" i="5"/>
  <c r="M2325" i="5"/>
  <c r="L2325" i="5"/>
  <c r="J2325" i="5"/>
  <c r="M2324" i="5"/>
  <c r="L2324" i="5"/>
  <c r="J2324" i="5"/>
  <c r="M2323" i="5"/>
  <c r="L2323" i="5"/>
  <c r="J2323" i="5"/>
  <c r="M2322" i="5"/>
  <c r="L2322" i="5"/>
  <c r="J2322" i="5"/>
  <c r="M2321" i="5"/>
  <c r="L2321" i="5"/>
  <c r="J2321" i="5"/>
  <c r="M2320" i="5"/>
  <c r="L2320" i="5"/>
  <c r="J2320" i="5"/>
  <c r="M2319" i="5"/>
  <c r="L2319" i="5"/>
  <c r="J2319" i="5"/>
  <c r="M2318" i="5"/>
  <c r="L2318" i="5"/>
  <c r="J2318" i="5"/>
  <c r="M2317" i="5"/>
  <c r="L2317" i="5"/>
  <c r="J2317" i="5"/>
  <c r="M2316" i="5"/>
  <c r="L2316" i="5"/>
  <c r="J2316" i="5"/>
  <c r="M2315" i="5"/>
  <c r="L2315" i="5"/>
  <c r="J2315" i="5"/>
  <c r="M2314" i="5"/>
  <c r="L2314" i="5"/>
  <c r="J2314" i="5"/>
  <c r="M2313" i="5"/>
  <c r="L2313" i="5"/>
  <c r="J2313" i="5"/>
  <c r="M2312" i="5"/>
  <c r="L2312" i="5"/>
  <c r="J2312" i="5"/>
  <c r="M2311" i="5"/>
  <c r="L2311" i="5"/>
  <c r="J2311" i="5"/>
  <c r="M2310" i="5"/>
  <c r="L2310" i="5"/>
  <c r="J2310" i="5"/>
  <c r="M2309" i="5"/>
  <c r="L2309" i="5"/>
  <c r="J2309" i="5"/>
  <c r="M2308" i="5"/>
  <c r="L2308" i="5"/>
  <c r="J2308" i="5"/>
  <c r="M2307" i="5"/>
  <c r="L2307" i="5"/>
  <c r="J2307" i="5"/>
  <c r="M2306" i="5"/>
  <c r="L2306" i="5"/>
  <c r="J2306" i="5"/>
  <c r="M2305" i="5"/>
  <c r="L2305" i="5"/>
  <c r="J2305" i="5"/>
  <c r="M2304" i="5"/>
  <c r="L2304" i="5"/>
  <c r="J2304" i="5"/>
  <c r="M2303" i="5"/>
  <c r="L2303" i="5"/>
  <c r="J2303" i="5"/>
  <c r="M2302" i="5"/>
  <c r="L2302" i="5"/>
  <c r="J2302" i="5"/>
  <c r="M2301" i="5"/>
  <c r="L2301" i="5"/>
  <c r="J2301" i="5"/>
  <c r="M2300" i="5"/>
  <c r="L2300" i="5"/>
  <c r="J2300" i="5"/>
  <c r="M2299" i="5"/>
  <c r="L2299" i="5"/>
  <c r="J2299" i="5"/>
  <c r="M2298" i="5"/>
  <c r="L2298" i="5"/>
  <c r="J2298" i="5"/>
  <c r="M2297" i="5"/>
  <c r="L2297" i="5"/>
  <c r="J2297" i="5"/>
  <c r="M2296" i="5"/>
  <c r="L2296" i="5"/>
  <c r="J2296" i="5"/>
  <c r="M2295" i="5"/>
  <c r="L2295" i="5"/>
  <c r="J2295" i="5"/>
  <c r="M2294" i="5"/>
  <c r="L2294" i="5"/>
  <c r="J2294" i="5"/>
  <c r="M2293" i="5"/>
  <c r="L2293" i="5"/>
  <c r="J2293" i="5"/>
  <c r="M2292" i="5"/>
  <c r="L2292" i="5"/>
  <c r="J2292" i="5"/>
  <c r="M2291" i="5"/>
  <c r="L2291" i="5"/>
  <c r="J2291" i="5"/>
  <c r="M2290" i="5"/>
  <c r="L2290" i="5"/>
  <c r="J2290" i="5"/>
  <c r="M2289" i="5"/>
  <c r="L2289" i="5"/>
  <c r="J2289" i="5"/>
  <c r="M2288" i="5"/>
  <c r="L2288" i="5"/>
  <c r="J2288" i="5"/>
  <c r="M2287" i="5"/>
  <c r="L2287" i="5"/>
  <c r="J2287" i="5"/>
  <c r="M2286" i="5"/>
  <c r="L2286" i="5"/>
  <c r="J2286" i="5"/>
  <c r="M2285" i="5"/>
  <c r="L2285" i="5"/>
  <c r="J2285" i="5"/>
  <c r="M2284" i="5"/>
  <c r="L2284" i="5"/>
  <c r="J2284" i="5"/>
  <c r="M2283" i="5"/>
  <c r="L2283" i="5"/>
  <c r="J2283" i="5"/>
  <c r="M2282" i="5"/>
  <c r="L2282" i="5"/>
  <c r="J2282" i="5"/>
  <c r="M2281" i="5"/>
  <c r="L2281" i="5"/>
  <c r="J2281" i="5"/>
  <c r="M2280" i="5"/>
  <c r="L2280" i="5"/>
  <c r="J2280" i="5"/>
  <c r="M2279" i="5"/>
  <c r="L2279" i="5"/>
  <c r="J2279" i="5"/>
  <c r="M2278" i="5"/>
  <c r="L2278" i="5"/>
  <c r="J2278" i="5"/>
  <c r="M2277" i="5"/>
  <c r="L2277" i="5"/>
  <c r="J2277" i="5"/>
  <c r="M2276" i="5"/>
  <c r="L2276" i="5"/>
  <c r="J2276" i="5"/>
  <c r="M2275" i="5"/>
  <c r="L2275" i="5"/>
  <c r="J2275" i="5"/>
  <c r="M2274" i="5"/>
  <c r="L2274" i="5"/>
  <c r="J2274" i="5"/>
  <c r="M2273" i="5"/>
  <c r="L2273" i="5"/>
  <c r="J2273" i="5"/>
  <c r="M2272" i="5"/>
  <c r="L2272" i="5"/>
  <c r="J2272" i="5"/>
  <c r="M2271" i="5"/>
  <c r="L2271" i="5"/>
  <c r="J2271" i="5"/>
  <c r="M2270" i="5"/>
  <c r="L2270" i="5"/>
  <c r="J2270" i="5"/>
  <c r="M2269" i="5"/>
  <c r="L2269" i="5"/>
  <c r="J2269" i="5"/>
  <c r="M2268" i="5"/>
  <c r="L2268" i="5"/>
  <c r="J2268" i="5"/>
  <c r="M2267" i="5"/>
  <c r="L2267" i="5"/>
  <c r="J2267" i="5"/>
  <c r="M2266" i="5"/>
  <c r="L2266" i="5"/>
  <c r="J2266" i="5"/>
  <c r="M2265" i="5"/>
  <c r="L2265" i="5"/>
  <c r="J2265" i="5"/>
  <c r="M2264" i="5"/>
  <c r="L2264" i="5"/>
  <c r="J2264" i="5"/>
  <c r="M2263" i="5"/>
  <c r="L2263" i="5"/>
  <c r="J2263" i="5"/>
  <c r="M2262" i="5"/>
  <c r="L2262" i="5"/>
  <c r="J2262" i="5"/>
  <c r="M2261" i="5"/>
  <c r="L2261" i="5"/>
  <c r="J2261" i="5"/>
  <c r="M2260" i="5"/>
  <c r="L2260" i="5"/>
  <c r="J2260" i="5"/>
  <c r="M2259" i="5"/>
  <c r="L2259" i="5"/>
  <c r="J2259" i="5"/>
  <c r="M2258" i="5"/>
  <c r="L2258" i="5"/>
  <c r="J2258" i="5"/>
  <c r="M2257" i="5"/>
  <c r="L2257" i="5"/>
  <c r="J2257" i="5"/>
  <c r="M2256" i="5"/>
  <c r="L2256" i="5"/>
  <c r="J2256" i="5"/>
  <c r="M2255" i="5"/>
  <c r="L2255" i="5"/>
  <c r="J2255" i="5"/>
  <c r="M2254" i="5"/>
  <c r="L2254" i="5"/>
  <c r="J2254" i="5"/>
  <c r="M2253" i="5"/>
  <c r="L2253" i="5"/>
  <c r="J2253" i="5"/>
  <c r="M2252" i="5"/>
  <c r="L2252" i="5"/>
  <c r="J2252" i="5"/>
  <c r="M2251" i="5"/>
  <c r="L2251" i="5"/>
  <c r="J2251" i="5"/>
  <c r="M2250" i="5"/>
  <c r="L2250" i="5"/>
  <c r="J2250" i="5"/>
  <c r="M2249" i="5"/>
  <c r="L2249" i="5"/>
  <c r="J2249" i="5"/>
  <c r="M2248" i="5"/>
  <c r="L2248" i="5"/>
  <c r="J2248" i="5"/>
  <c r="M2247" i="5"/>
  <c r="L2247" i="5"/>
  <c r="J2247" i="5"/>
  <c r="M2246" i="5"/>
  <c r="L2246" i="5"/>
  <c r="J2246" i="5"/>
  <c r="M2245" i="5"/>
  <c r="L2245" i="5"/>
  <c r="J2245" i="5"/>
  <c r="M2244" i="5"/>
  <c r="L2244" i="5"/>
  <c r="J2244" i="5"/>
  <c r="M2243" i="5"/>
  <c r="L2243" i="5"/>
  <c r="J2243" i="5"/>
  <c r="M2242" i="5"/>
  <c r="L2242" i="5"/>
  <c r="J2242" i="5"/>
  <c r="M2241" i="5"/>
  <c r="L2241" i="5"/>
  <c r="J2241" i="5"/>
  <c r="M2240" i="5"/>
  <c r="L2240" i="5"/>
  <c r="J2240" i="5"/>
  <c r="M2239" i="5"/>
  <c r="L2239" i="5"/>
  <c r="J2239" i="5"/>
  <c r="M2238" i="5"/>
  <c r="L2238" i="5"/>
  <c r="J2238" i="5"/>
  <c r="M2237" i="5"/>
  <c r="L2237" i="5"/>
  <c r="J2237" i="5"/>
  <c r="M2236" i="5"/>
  <c r="L2236" i="5"/>
  <c r="J2236" i="5"/>
  <c r="M2235" i="5"/>
  <c r="L2235" i="5"/>
  <c r="J2235" i="5"/>
  <c r="M2234" i="5"/>
  <c r="L2234" i="5"/>
  <c r="J2234" i="5"/>
  <c r="M2233" i="5"/>
  <c r="L2233" i="5"/>
  <c r="J2233" i="5"/>
  <c r="M2232" i="5"/>
  <c r="L2232" i="5"/>
  <c r="J2232" i="5"/>
  <c r="M2231" i="5"/>
  <c r="L2231" i="5"/>
  <c r="J2231" i="5"/>
  <c r="M2230" i="5"/>
  <c r="L2230" i="5"/>
  <c r="J2230" i="5"/>
  <c r="M2229" i="5"/>
  <c r="L2229" i="5"/>
  <c r="J2229" i="5"/>
  <c r="M2228" i="5"/>
  <c r="L2228" i="5"/>
  <c r="J2228" i="5"/>
  <c r="M2227" i="5"/>
  <c r="L2227" i="5"/>
  <c r="J2227" i="5"/>
  <c r="M2226" i="5"/>
  <c r="L2226" i="5"/>
  <c r="J2226" i="5"/>
  <c r="M2225" i="5"/>
  <c r="L2225" i="5"/>
  <c r="J2225" i="5"/>
  <c r="M2224" i="5"/>
  <c r="L2224" i="5"/>
  <c r="J2224" i="5"/>
  <c r="M2223" i="5"/>
  <c r="L2223" i="5"/>
  <c r="J2223" i="5"/>
  <c r="M2222" i="5"/>
  <c r="L2222" i="5"/>
  <c r="J2222" i="5"/>
  <c r="M2221" i="5"/>
  <c r="L2221" i="5"/>
  <c r="J2221" i="5"/>
  <c r="M2220" i="5"/>
  <c r="L2220" i="5"/>
  <c r="J2220" i="5"/>
  <c r="M2219" i="5"/>
  <c r="L2219" i="5"/>
  <c r="J2219" i="5"/>
  <c r="M2218" i="5"/>
  <c r="L2218" i="5"/>
  <c r="J2218" i="5"/>
  <c r="M2217" i="5"/>
  <c r="L2217" i="5"/>
  <c r="J2217" i="5"/>
  <c r="M2216" i="5"/>
  <c r="L2216" i="5"/>
  <c r="J2216" i="5"/>
  <c r="M2215" i="5"/>
  <c r="L2215" i="5"/>
  <c r="J2215" i="5"/>
  <c r="M2214" i="5"/>
  <c r="L2214" i="5"/>
  <c r="J2214" i="5"/>
  <c r="M2213" i="5"/>
  <c r="L2213" i="5"/>
  <c r="J2213" i="5"/>
  <c r="M2212" i="5"/>
  <c r="L2212" i="5"/>
  <c r="J2212" i="5"/>
  <c r="M2211" i="5"/>
  <c r="L2211" i="5"/>
  <c r="J2211" i="5"/>
  <c r="M2210" i="5"/>
  <c r="L2210" i="5"/>
  <c r="J2210" i="5"/>
  <c r="M2209" i="5"/>
  <c r="L2209" i="5"/>
  <c r="J2209" i="5"/>
  <c r="M2208" i="5"/>
  <c r="L2208" i="5"/>
  <c r="J2208" i="5"/>
  <c r="M2207" i="5"/>
  <c r="L2207" i="5"/>
  <c r="J2207" i="5"/>
  <c r="M2206" i="5"/>
  <c r="L2206" i="5"/>
  <c r="J2206" i="5"/>
  <c r="M2205" i="5"/>
  <c r="L2205" i="5"/>
  <c r="J2205" i="5"/>
  <c r="M2204" i="5"/>
  <c r="L2204" i="5"/>
  <c r="J2204" i="5"/>
  <c r="M2203" i="5"/>
  <c r="L2203" i="5"/>
  <c r="J2203" i="5"/>
  <c r="M2202" i="5"/>
  <c r="L2202" i="5"/>
  <c r="J2202" i="5"/>
  <c r="M2201" i="5"/>
  <c r="L2201" i="5"/>
  <c r="J2201" i="5"/>
  <c r="M2200" i="5"/>
  <c r="L2200" i="5"/>
  <c r="J2200" i="5"/>
  <c r="M2199" i="5"/>
  <c r="L2199" i="5"/>
  <c r="J2199" i="5"/>
  <c r="M2198" i="5"/>
  <c r="L2198" i="5"/>
  <c r="J2198" i="5"/>
  <c r="M2197" i="5"/>
  <c r="L2197" i="5"/>
  <c r="J2197" i="5"/>
  <c r="M2196" i="5"/>
  <c r="L2196" i="5"/>
  <c r="J2196" i="5"/>
  <c r="M2195" i="5"/>
  <c r="L2195" i="5"/>
  <c r="J2195" i="5"/>
  <c r="M2194" i="5"/>
  <c r="L2194" i="5"/>
  <c r="J2194" i="5"/>
  <c r="M2193" i="5"/>
  <c r="L2193" i="5"/>
  <c r="J2193" i="5"/>
  <c r="M2192" i="5"/>
  <c r="L2192" i="5"/>
  <c r="J2192" i="5"/>
  <c r="M2191" i="5"/>
  <c r="L2191" i="5"/>
  <c r="J2191" i="5"/>
  <c r="M2190" i="5"/>
  <c r="L2190" i="5"/>
  <c r="J2190" i="5"/>
  <c r="M2189" i="5"/>
  <c r="L2189" i="5"/>
  <c r="J2189" i="5"/>
  <c r="M2188" i="5"/>
  <c r="L2188" i="5"/>
  <c r="J2188" i="5"/>
  <c r="M2187" i="5"/>
  <c r="L2187" i="5"/>
  <c r="J2187" i="5"/>
  <c r="M2186" i="5"/>
  <c r="L2186" i="5"/>
  <c r="J2186" i="5"/>
  <c r="M2185" i="5"/>
  <c r="L2185" i="5"/>
  <c r="J2185" i="5"/>
  <c r="M2184" i="5"/>
  <c r="L2184" i="5"/>
  <c r="J2184" i="5"/>
  <c r="M2183" i="5"/>
  <c r="L2183" i="5"/>
  <c r="J2183" i="5"/>
  <c r="M2182" i="5"/>
  <c r="L2182" i="5"/>
  <c r="J2182" i="5"/>
  <c r="M2181" i="5"/>
  <c r="L2181" i="5"/>
  <c r="J2181" i="5"/>
  <c r="M2180" i="5"/>
  <c r="L2180" i="5"/>
  <c r="J2180" i="5"/>
  <c r="M2179" i="5"/>
  <c r="L2179" i="5"/>
  <c r="J2179" i="5"/>
  <c r="M2178" i="5"/>
  <c r="L2178" i="5"/>
  <c r="J2178" i="5"/>
  <c r="M2177" i="5"/>
  <c r="L2177" i="5"/>
  <c r="J2177" i="5"/>
  <c r="M2176" i="5"/>
  <c r="L2176" i="5"/>
  <c r="J2176" i="5"/>
  <c r="M2175" i="5"/>
  <c r="L2175" i="5"/>
  <c r="J2175" i="5"/>
  <c r="M2174" i="5"/>
  <c r="L2174" i="5"/>
  <c r="J2174" i="5"/>
  <c r="M2173" i="5"/>
  <c r="L2173" i="5"/>
  <c r="J2173" i="5"/>
  <c r="M2172" i="5"/>
  <c r="L2172" i="5"/>
  <c r="J2172" i="5"/>
  <c r="M2171" i="5"/>
  <c r="L2171" i="5"/>
  <c r="J2171" i="5"/>
  <c r="M2170" i="5"/>
  <c r="L2170" i="5"/>
  <c r="J2170" i="5"/>
  <c r="M2169" i="5"/>
  <c r="L2169" i="5"/>
  <c r="J2169" i="5"/>
  <c r="M2168" i="5"/>
  <c r="L2168" i="5"/>
  <c r="J2168" i="5"/>
  <c r="M2167" i="5"/>
  <c r="L2167" i="5"/>
  <c r="J2167" i="5"/>
  <c r="M2166" i="5"/>
  <c r="L2166" i="5"/>
  <c r="J2166" i="5"/>
  <c r="M2165" i="5"/>
  <c r="L2165" i="5"/>
  <c r="J2165" i="5"/>
  <c r="M2164" i="5"/>
  <c r="L2164" i="5"/>
  <c r="J2164" i="5"/>
  <c r="M2163" i="5"/>
  <c r="L2163" i="5"/>
  <c r="J2163" i="5"/>
  <c r="M2162" i="5"/>
  <c r="L2162" i="5"/>
  <c r="J2162" i="5"/>
  <c r="M2161" i="5"/>
  <c r="L2161" i="5"/>
  <c r="J2161" i="5"/>
  <c r="M2160" i="5"/>
  <c r="L2160" i="5"/>
  <c r="J2160" i="5"/>
  <c r="M2159" i="5"/>
  <c r="L2159" i="5"/>
  <c r="J2159" i="5"/>
  <c r="M2158" i="5"/>
  <c r="L2158" i="5"/>
  <c r="J2158" i="5"/>
  <c r="M2157" i="5"/>
  <c r="L2157" i="5"/>
  <c r="J2157" i="5"/>
  <c r="M2156" i="5"/>
  <c r="L2156" i="5"/>
  <c r="J2156" i="5"/>
  <c r="M2155" i="5"/>
  <c r="L2155" i="5"/>
  <c r="J2155" i="5"/>
  <c r="M2154" i="5"/>
  <c r="L2154" i="5"/>
  <c r="J2154" i="5"/>
  <c r="M2153" i="5"/>
  <c r="L2153" i="5"/>
  <c r="J2153" i="5"/>
  <c r="M2152" i="5"/>
  <c r="L2152" i="5"/>
  <c r="J2152" i="5"/>
  <c r="M2151" i="5"/>
  <c r="L2151" i="5"/>
  <c r="J2151" i="5"/>
  <c r="M2150" i="5"/>
  <c r="L2150" i="5"/>
  <c r="J2150" i="5"/>
  <c r="M2149" i="5"/>
  <c r="L2149" i="5"/>
  <c r="J2149" i="5"/>
  <c r="M2148" i="5"/>
  <c r="L2148" i="5"/>
  <c r="J2148" i="5"/>
  <c r="M2147" i="5"/>
  <c r="L2147" i="5"/>
  <c r="J2147" i="5"/>
  <c r="M2146" i="5"/>
  <c r="L2146" i="5"/>
  <c r="J2146" i="5"/>
  <c r="M2145" i="5"/>
  <c r="L2145" i="5"/>
  <c r="J2145" i="5"/>
  <c r="M2144" i="5"/>
  <c r="L2144" i="5"/>
  <c r="J2144" i="5"/>
  <c r="M2143" i="5"/>
  <c r="L2143" i="5"/>
  <c r="J2143" i="5"/>
  <c r="M2142" i="5"/>
  <c r="L2142" i="5"/>
  <c r="J2142" i="5"/>
  <c r="M2141" i="5"/>
  <c r="L2141" i="5"/>
  <c r="J2141" i="5"/>
  <c r="M2140" i="5"/>
  <c r="L2140" i="5"/>
  <c r="J2140" i="5"/>
  <c r="M2139" i="5"/>
  <c r="L2139" i="5"/>
  <c r="J2139" i="5"/>
  <c r="M2138" i="5"/>
  <c r="L2138" i="5"/>
  <c r="J2138" i="5"/>
  <c r="M2137" i="5"/>
  <c r="L2137" i="5"/>
  <c r="J2137" i="5"/>
  <c r="M2136" i="5"/>
  <c r="L2136" i="5"/>
  <c r="J2136" i="5"/>
  <c r="M2135" i="5"/>
  <c r="L2135" i="5"/>
  <c r="J2135" i="5"/>
  <c r="M2134" i="5"/>
  <c r="L2134" i="5"/>
  <c r="J2134" i="5"/>
  <c r="M2133" i="5"/>
  <c r="L2133" i="5"/>
  <c r="J2133" i="5"/>
  <c r="M2132" i="5"/>
  <c r="L2132" i="5"/>
  <c r="J2132" i="5"/>
  <c r="M2131" i="5"/>
  <c r="L2131" i="5"/>
  <c r="J2131" i="5"/>
  <c r="M2130" i="5"/>
  <c r="L2130" i="5"/>
  <c r="J2130" i="5"/>
  <c r="M2129" i="5"/>
  <c r="L2129" i="5"/>
  <c r="J2129" i="5"/>
  <c r="M2128" i="5"/>
  <c r="L2128" i="5"/>
  <c r="J2128" i="5"/>
  <c r="M2127" i="5"/>
  <c r="L2127" i="5"/>
  <c r="J2127" i="5"/>
  <c r="M2126" i="5"/>
  <c r="L2126" i="5"/>
  <c r="J2126" i="5"/>
  <c r="M2125" i="5"/>
  <c r="L2125" i="5"/>
  <c r="J2125" i="5"/>
  <c r="M2124" i="5"/>
  <c r="L2124" i="5"/>
  <c r="J2124" i="5"/>
  <c r="M2123" i="5"/>
  <c r="L2123" i="5"/>
  <c r="J2123" i="5"/>
  <c r="M2122" i="5"/>
  <c r="L2122" i="5"/>
  <c r="J2122" i="5"/>
  <c r="M2121" i="5"/>
  <c r="L2121" i="5"/>
  <c r="J2121" i="5"/>
  <c r="M2120" i="5"/>
  <c r="L2120" i="5"/>
  <c r="J2120" i="5"/>
  <c r="M2119" i="5"/>
  <c r="L2119" i="5"/>
  <c r="J2119" i="5"/>
  <c r="M2118" i="5"/>
  <c r="L2118" i="5"/>
  <c r="J2118" i="5"/>
  <c r="M2117" i="5"/>
  <c r="L2117" i="5"/>
  <c r="J2117" i="5"/>
  <c r="M2116" i="5"/>
  <c r="L2116" i="5"/>
  <c r="J2116" i="5"/>
  <c r="M2115" i="5"/>
  <c r="L2115" i="5"/>
  <c r="J2115" i="5"/>
  <c r="M2114" i="5"/>
  <c r="L2114" i="5"/>
  <c r="J2114" i="5"/>
  <c r="M2113" i="5"/>
  <c r="L2113" i="5"/>
  <c r="J2113" i="5"/>
  <c r="M2112" i="5"/>
  <c r="L2112" i="5"/>
  <c r="J2112" i="5"/>
  <c r="M2111" i="5"/>
  <c r="L2111" i="5"/>
  <c r="J2111" i="5"/>
  <c r="M2110" i="5"/>
  <c r="L2110" i="5"/>
  <c r="J2110" i="5"/>
  <c r="M2109" i="5"/>
  <c r="L2109" i="5"/>
  <c r="J2109" i="5"/>
  <c r="M2108" i="5"/>
  <c r="L2108" i="5"/>
  <c r="J2108" i="5"/>
  <c r="M2107" i="5"/>
  <c r="L2107" i="5"/>
  <c r="J2107" i="5"/>
  <c r="M2106" i="5"/>
  <c r="L2106" i="5"/>
  <c r="J2106" i="5"/>
  <c r="M2105" i="5"/>
  <c r="L2105" i="5"/>
  <c r="J2105" i="5"/>
  <c r="M2104" i="5"/>
  <c r="L2104" i="5"/>
  <c r="J2104" i="5"/>
  <c r="M2103" i="5"/>
  <c r="L2103" i="5"/>
  <c r="J2103" i="5"/>
  <c r="M2102" i="5"/>
  <c r="L2102" i="5"/>
  <c r="J2102" i="5"/>
  <c r="M2101" i="5"/>
  <c r="L2101" i="5"/>
  <c r="J2101" i="5"/>
  <c r="M2100" i="5"/>
  <c r="L2100" i="5"/>
  <c r="J2100" i="5"/>
  <c r="M2099" i="5"/>
  <c r="L2099" i="5"/>
  <c r="J2099" i="5"/>
  <c r="M2098" i="5"/>
  <c r="L2098" i="5"/>
  <c r="J2098" i="5"/>
  <c r="M2097" i="5"/>
  <c r="L2097" i="5"/>
  <c r="J2097" i="5"/>
  <c r="M2096" i="5"/>
  <c r="L2096" i="5"/>
  <c r="J2096" i="5"/>
  <c r="M2095" i="5"/>
  <c r="L2095" i="5"/>
  <c r="J2095" i="5"/>
  <c r="M2094" i="5"/>
  <c r="L2094" i="5"/>
  <c r="J2094" i="5"/>
  <c r="M2093" i="5"/>
  <c r="L2093" i="5"/>
  <c r="J2093" i="5"/>
  <c r="M2092" i="5"/>
  <c r="L2092" i="5"/>
  <c r="J2092" i="5"/>
  <c r="M2091" i="5"/>
  <c r="L2091" i="5"/>
  <c r="J2091" i="5"/>
  <c r="M2090" i="5"/>
  <c r="L2090" i="5"/>
  <c r="J2090" i="5"/>
  <c r="M2089" i="5"/>
  <c r="L2089" i="5"/>
  <c r="J2089" i="5"/>
  <c r="M2088" i="5"/>
  <c r="L2088" i="5"/>
  <c r="J2088" i="5"/>
  <c r="M2087" i="5"/>
  <c r="L2087" i="5"/>
  <c r="J2087" i="5"/>
  <c r="M2086" i="5"/>
  <c r="L2086" i="5"/>
  <c r="J2086" i="5"/>
  <c r="M2085" i="5"/>
  <c r="L2085" i="5"/>
  <c r="J2085" i="5"/>
  <c r="M2084" i="5"/>
  <c r="L2084" i="5"/>
  <c r="J2084" i="5"/>
  <c r="M2083" i="5"/>
  <c r="L2083" i="5"/>
  <c r="J2083" i="5"/>
  <c r="M2082" i="5"/>
  <c r="L2082" i="5"/>
  <c r="J2082" i="5"/>
  <c r="M2081" i="5"/>
  <c r="L2081" i="5"/>
  <c r="J2081" i="5"/>
  <c r="M2080" i="5"/>
  <c r="L2080" i="5"/>
  <c r="J2080" i="5"/>
  <c r="M2079" i="5"/>
  <c r="L2079" i="5"/>
  <c r="J2079" i="5"/>
  <c r="M2078" i="5"/>
  <c r="L2078" i="5"/>
  <c r="J2078" i="5"/>
  <c r="M2077" i="5"/>
  <c r="L2077" i="5"/>
  <c r="J2077" i="5"/>
  <c r="M2076" i="5"/>
  <c r="L2076" i="5"/>
  <c r="J2076" i="5"/>
  <c r="M2075" i="5"/>
  <c r="L2075" i="5"/>
  <c r="J2075" i="5"/>
  <c r="M2074" i="5"/>
  <c r="L2074" i="5"/>
  <c r="J2074" i="5"/>
  <c r="M2073" i="5"/>
  <c r="L2073" i="5"/>
  <c r="J2073" i="5"/>
  <c r="M2072" i="5"/>
  <c r="L2072" i="5"/>
  <c r="J2072" i="5"/>
  <c r="M2071" i="5"/>
  <c r="L2071" i="5"/>
  <c r="J2071" i="5"/>
  <c r="M2070" i="5"/>
  <c r="L2070" i="5"/>
  <c r="J2070" i="5"/>
  <c r="M2069" i="5"/>
  <c r="L2069" i="5"/>
  <c r="J2069" i="5"/>
  <c r="M2068" i="5"/>
  <c r="L2068" i="5"/>
  <c r="J2068" i="5"/>
  <c r="M2067" i="5"/>
  <c r="L2067" i="5"/>
  <c r="J2067" i="5"/>
  <c r="M2066" i="5"/>
  <c r="L2066" i="5"/>
  <c r="J2066" i="5"/>
  <c r="M2065" i="5"/>
  <c r="L2065" i="5"/>
  <c r="J2065" i="5"/>
  <c r="M2064" i="5"/>
  <c r="L2064" i="5"/>
  <c r="J2064" i="5"/>
  <c r="M2063" i="5"/>
  <c r="L2063" i="5"/>
  <c r="J2063" i="5"/>
  <c r="M2062" i="5"/>
  <c r="L2062" i="5"/>
  <c r="J2062" i="5"/>
  <c r="M2061" i="5"/>
  <c r="L2061" i="5"/>
  <c r="J2061" i="5"/>
  <c r="M2060" i="5"/>
  <c r="L2060" i="5"/>
  <c r="J2060" i="5"/>
  <c r="M2059" i="5"/>
  <c r="L2059" i="5"/>
  <c r="J2059" i="5"/>
  <c r="M2058" i="5"/>
  <c r="L2058" i="5"/>
  <c r="J2058" i="5"/>
  <c r="M2057" i="5"/>
  <c r="L2057" i="5"/>
  <c r="J2057" i="5"/>
  <c r="M2056" i="5"/>
  <c r="L2056" i="5"/>
  <c r="J2056" i="5"/>
  <c r="M2055" i="5"/>
  <c r="L2055" i="5"/>
  <c r="J2055" i="5"/>
  <c r="M2054" i="5"/>
  <c r="L2054" i="5"/>
  <c r="J2054" i="5"/>
  <c r="M2053" i="5"/>
  <c r="L2053" i="5"/>
  <c r="J2053" i="5"/>
  <c r="M2052" i="5"/>
  <c r="L2052" i="5"/>
  <c r="J2052" i="5"/>
  <c r="M2051" i="5"/>
  <c r="L2051" i="5"/>
  <c r="J2051" i="5"/>
  <c r="M2050" i="5"/>
  <c r="L2050" i="5"/>
  <c r="J2050" i="5"/>
  <c r="M2049" i="5"/>
  <c r="L2049" i="5"/>
  <c r="J2049" i="5"/>
  <c r="M2048" i="5"/>
  <c r="L2048" i="5"/>
  <c r="J2048" i="5"/>
  <c r="M2047" i="5"/>
  <c r="L2047" i="5"/>
  <c r="J2047" i="5"/>
  <c r="M2046" i="5"/>
  <c r="L2046" i="5"/>
  <c r="J2046" i="5"/>
  <c r="M2045" i="5"/>
  <c r="L2045" i="5"/>
  <c r="J2045" i="5"/>
  <c r="M2044" i="5"/>
  <c r="L2044" i="5"/>
  <c r="J2044" i="5"/>
  <c r="M2043" i="5"/>
  <c r="L2043" i="5"/>
  <c r="J2043" i="5"/>
  <c r="M2042" i="5"/>
  <c r="L2042" i="5"/>
  <c r="J2042" i="5"/>
  <c r="M2041" i="5"/>
  <c r="L2041" i="5"/>
  <c r="J2041" i="5"/>
  <c r="M2040" i="5"/>
  <c r="L2040" i="5"/>
  <c r="J2040" i="5"/>
  <c r="M2039" i="5"/>
  <c r="L2039" i="5"/>
  <c r="J2039" i="5"/>
  <c r="M2038" i="5"/>
  <c r="L2038" i="5"/>
  <c r="J2038" i="5"/>
  <c r="M2037" i="5"/>
  <c r="L2037" i="5"/>
  <c r="J2037" i="5"/>
  <c r="M2036" i="5"/>
  <c r="L2036" i="5"/>
  <c r="J2036" i="5"/>
  <c r="M2035" i="5"/>
  <c r="L2035" i="5"/>
  <c r="J2035" i="5"/>
  <c r="M2034" i="5"/>
  <c r="L2034" i="5"/>
  <c r="J2034" i="5"/>
  <c r="M2033" i="5"/>
  <c r="L2033" i="5"/>
  <c r="J2033" i="5"/>
  <c r="M2032" i="5"/>
  <c r="L2032" i="5"/>
  <c r="J2032" i="5"/>
  <c r="M2031" i="5"/>
  <c r="L2031" i="5"/>
  <c r="J2031" i="5"/>
  <c r="M2030" i="5"/>
  <c r="L2030" i="5"/>
  <c r="J2030" i="5"/>
  <c r="M2029" i="5"/>
  <c r="L2029" i="5"/>
  <c r="J2029" i="5"/>
  <c r="M2028" i="5"/>
  <c r="L2028" i="5"/>
  <c r="J2028" i="5"/>
  <c r="M2027" i="5"/>
  <c r="L2027" i="5"/>
  <c r="J2027" i="5"/>
  <c r="M2026" i="5"/>
  <c r="L2026" i="5"/>
  <c r="J2026" i="5"/>
  <c r="M2025" i="5"/>
  <c r="L2025" i="5"/>
  <c r="J2025" i="5"/>
  <c r="M2024" i="5"/>
  <c r="L2024" i="5"/>
  <c r="J2024" i="5"/>
  <c r="M2023" i="5"/>
  <c r="L2023" i="5"/>
  <c r="J2023" i="5"/>
  <c r="M2022" i="5"/>
  <c r="L2022" i="5"/>
  <c r="J2022" i="5"/>
  <c r="M2021" i="5"/>
  <c r="L2021" i="5"/>
  <c r="J2021" i="5"/>
  <c r="M2020" i="5"/>
  <c r="L2020" i="5"/>
  <c r="J2020" i="5"/>
  <c r="M2019" i="5"/>
  <c r="L2019" i="5"/>
  <c r="J2019" i="5"/>
  <c r="M2018" i="5"/>
  <c r="L2018" i="5"/>
  <c r="J2018" i="5"/>
  <c r="M2017" i="5"/>
  <c r="L2017" i="5"/>
  <c r="J2017" i="5"/>
  <c r="M2016" i="5"/>
  <c r="L2016" i="5"/>
  <c r="J2016" i="5"/>
  <c r="M2015" i="5"/>
  <c r="L2015" i="5"/>
  <c r="J2015" i="5"/>
  <c r="M2014" i="5"/>
  <c r="L2014" i="5"/>
  <c r="J2014" i="5"/>
  <c r="M2013" i="5"/>
  <c r="L2013" i="5"/>
  <c r="J2013" i="5"/>
  <c r="M2012" i="5"/>
  <c r="L2012" i="5"/>
  <c r="J2012" i="5"/>
  <c r="M2011" i="5"/>
  <c r="L2011" i="5"/>
  <c r="J2011" i="5"/>
  <c r="M2010" i="5"/>
  <c r="L2010" i="5"/>
  <c r="J2010" i="5"/>
  <c r="M2009" i="5"/>
  <c r="L2009" i="5"/>
  <c r="J2009" i="5"/>
  <c r="M2008" i="5"/>
  <c r="L2008" i="5"/>
  <c r="J2008" i="5"/>
  <c r="M2007" i="5"/>
  <c r="L2007" i="5"/>
  <c r="J2007" i="5"/>
  <c r="M2006" i="5"/>
  <c r="L2006" i="5"/>
  <c r="J2006" i="5"/>
  <c r="M2005" i="5"/>
  <c r="L2005" i="5"/>
  <c r="J2005" i="5"/>
  <c r="M2004" i="5"/>
  <c r="L2004" i="5"/>
  <c r="J2004" i="5"/>
  <c r="M2003" i="5"/>
  <c r="L2003" i="5"/>
  <c r="J2003" i="5"/>
  <c r="M2002" i="5"/>
  <c r="L2002" i="5"/>
  <c r="J2002" i="5"/>
  <c r="M2001" i="5"/>
  <c r="L2001" i="5"/>
  <c r="J2001" i="5"/>
  <c r="M2000" i="5"/>
  <c r="L2000" i="5"/>
  <c r="J2000" i="5"/>
  <c r="M1999" i="5"/>
  <c r="L1999" i="5"/>
  <c r="J1999" i="5"/>
  <c r="M1998" i="5"/>
  <c r="L1998" i="5"/>
  <c r="J1998" i="5"/>
  <c r="M1997" i="5"/>
  <c r="L1997" i="5"/>
  <c r="J1997" i="5"/>
  <c r="M1996" i="5"/>
  <c r="L1996" i="5"/>
  <c r="J1996" i="5"/>
  <c r="M1995" i="5"/>
  <c r="L1995" i="5"/>
  <c r="J1995" i="5"/>
  <c r="M1994" i="5"/>
  <c r="L1994" i="5"/>
  <c r="J1994" i="5"/>
  <c r="M1993" i="5"/>
  <c r="L1993" i="5"/>
  <c r="J1993" i="5"/>
  <c r="M1992" i="5"/>
  <c r="L1992" i="5"/>
  <c r="J1992" i="5"/>
  <c r="M1991" i="5"/>
  <c r="L1991" i="5"/>
  <c r="J1991" i="5"/>
  <c r="M1990" i="5"/>
  <c r="L1990" i="5"/>
  <c r="J1990" i="5"/>
  <c r="M1989" i="5"/>
  <c r="L1989" i="5"/>
  <c r="J1989" i="5"/>
  <c r="M1988" i="5"/>
  <c r="L1988" i="5"/>
  <c r="J1988" i="5"/>
  <c r="M1987" i="5"/>
  <c r="L1987" i="5"/>
  <c r="J1987" i="5"/>
  <c r="M1986" i="5"/>
  <c r="L1986" i="5"/>
  <c r="J1986" i="5"/>
  <c r="M1985" i="5"/>
  <c r="L1985" i="5"/>
  <c r="J1985" i="5"/>
  <c r="M1984" i="5"/>
  <c r="L1984" i="5"/>
  <c r="J1984" i="5"/>
  <c r="M1983" i="5"/>
  <c r="L1983" i="5"/>
  <c r="J1983" i="5"/>
  <c r="M1982" i="5"/>
  <c r="L1982" i="5"/>
  <c r="J1982" i="5"/>
  <c r="M1981" i="5"/>
  <c r="L1981" i="5"/>
  <c r="J1981" i="5"/>
  <c r="M1980" i="5"/>
  <c r="L1980" i="5"/>
  <c r="J1980" i="5"/>
  <c r="M1979" i="5"/>
  <c r="L1979" i="5"/>
  <c r="J1979" i="5"/>
  <c r="M1978" i="5"/>
  <c r="L1978" i="5"/>
  <c r="J1978" i="5"/>
  <c r="M1977" i="5"/>
  <c r="L1977" i="5"/>
  <c r="J1977" i="5"/>
  <c r="M1976" i="5"/>
  <c r="L1976" i="5"/>
  <c r="J1976" i="5"/>
  <c r="M1975" i="5"/>
  <c r="L1975" i="5"/>
  <c r="J1975" i="5"/>
  <c r="M1974" i="5"/>
  <c r="L1974" i="5"/>
  <c r="J1974" i="5"/>
  <c r="M1973" i="5"/>
  <c r="L1973" i="5"/>
  <c r="J1973" i="5"/>
  <c r="M1972" i="5"/>
  <c r="L1972" i="5"/>
  <c r="J1972" i="5"/>
  <c r="M1971" i="5"/>
  <c r="L1971" i="5"/>
  <c r="J1971" i="5"/>
  <c r="M1970" i="5"/>
  <c r="L1970" i="5"/>
  <c r="J1970" i="5"/>
  <c r="M1969" i="5"/>
  <c r="L1969" i="5"/>
  <c r="J1969" i="5"/>
  <c r="M1968" i="5"/>
  <c r="L1968" i="5"/>
  <c r="J1968" i="5"/>
  <c r="M1967" i="5"/>
  <c r="L1967" i="5"/>
  <c r="J1967" i="5"/>
  <c r="M1966" i="5"/>
  <c r="L1966" i="5"/>
  <c r="J1966" i="5"/>
  <c r="M1965" i="5"/>
  <c r="L1965" i="5"/>
  <c r="J1965" i="5"/>
  <c r="M1964" i="5"/>
  <c r="L1964" i="5"/>
  <c r="J1964" i="5"/>
  <c r="M1963" i="5"/>
  <c r="L1963" i="5"/>
  <c r="J1963" i="5"/>
  <c r="M1962" i="5"/>
  <c r="L1962" i="5"/>
  <c r="J1962" i="5"/>
  <c r="M1961" i="5"/>
  <c r="L1961" i="5"/>
  <c r="J1961" i="5"/>
  <c r="M1960" i="5"/>
  <c r="L1960" i="5"/>
  <c r="J1960" i="5"/>
  <c r="M1959" i="5"/>
  <c r="L1959" i="5"/>
  <c r="J1959" i="5"/>
  <c r="M1958" i="5"/>
  <c r="L1958" i="5"/>
  <c r="J1958" i="5"/>
  <c r="M1957" i="5"/>
  <c r="L1957" i="5"/>
  <c r="J1957" i="5"/>
  <c r="M1956" i="5"/>
  <c r="L1956" i="5"/>
  <c r="J1956" i="5"/>
  <c r="M1955" i="5"/>
  <c r="L1955" i="5"/>
  <c r="J1955" i="5"/>
  <c r="M1954" i="5"/>
  <c r="L1954" i="5"/>
  <c r="J1954" i="5"/>
  <c r="M1953" i="5"/>
  <c r="L1953" i="5"/>
  <c r="J1953" i="5"/>
  <c r="M1952" i="5"/>
  <c r="L1952" i="5"/>
  <c r="J1952" i="5"/>
  <c r="M1951" i="5"/>
  <c r="L1951" i="5"/>
  <c r="J1951" i="5"/>
  <c r="M1950" i="5"/>
  <c r="L1950" i="5"/>
  <c r="J1950" i="5"/>
  <c r="M1949" i="5"/>
  <c r="L1949" i="5"/>
  <c r="J1949" i="5"/>
  <c r="M1948" i="5"/>
  <c r="L1948" i="5"/>
  <c r="J1948" i="5"/>
  <c r="M1947" i="5"/>
  <c r="L1947" i="5"/>
  <c r="J1947" i="5"/>
  <c r="M1946" i="5"/>
  <c r="L1946" i="5"/>
  <c r="J1946" i="5"/>
  <c r="M1945" i="5"/>
  <c r="L1945" i="5"/>
  <c r="J1945" i="5"/>
  <c r="M1944" i="5"/>
  <c r="L1944" i="5"/>
  <c r="J1944" i="5"/>
  <c r="M1943" i="5"/>
  <c r="L1943" i="5"/>
  <c r="J1943" i="5"/>
  <c r="M1942" i="5"/>
  <c r="L1942" i="5"/>
  <c r="J1942" i="5"/>
  <c r="M1941" i="5"/>
  <c r="L1941" i="5"/>
  <c r="J1941" i="5"/>
  <c r="M1940" i="5"/>
  <c r="L1940" i="5"/>
  <c r="J1940" i="5"/>
  <c r="M1939" i="5"/>
  <c r="L1939" i="5"/>
  <c r="J1939" i="5"/>
  <c r="M1938" i="5"/>
  <c r="L1938" i="5"/>
  <c r="J1938" i="5"/>
  <c r="M1937" i="5"/>
  <c r="L1937" i="5"/>
  <c r="J1937" i="5"/>
  <c r="M1936" i="5"/>
  <c r="L1936" i="5"/>
  <c r="J1936" i="5"/>
  <c r="M1935" i="5"/>
  <c r="L1935" i="5"/>
  <c r="J1935" i="5"/>
  <c r="M1934" i="5"/>
  <c r="L1934" i="5"/>
  <c r="J1934" i="5"/>
  <c r="M1933" i="5"/>
  <c r="L1933" i="5"/>
  <c r="J1933" i="5"/>
  <c r="M1932" i="5"/>
  <c r="L1932" i="5"/>
  <c r="J1932" i="5"/>
  <c r="M1931" i="5"/>
  <c r="L1931" i="5"/>
  <c r="J1931" i="5"/>
  <c r="M1930" i="5"/>
  <c r="L1930" i="5"/>
  <c r="J1930" i="5"/>
  <c r="M1929" i="5"/>
  <c r="L1929" i="5"/>
  <c r="J1929" i="5"/>
  <c r="M1928" i="5"/>
  <c r="L1928" i="5"/>
  <c r="J1928" i="5"/>
  <c r="M1927" i="5"/>
  <c r="L1927" i="5"/>
  <c r="J1927" i="5"/>
  <c r="M1926" i="5"/>
  <c r="L1926" i="5"/>
  <c r="J1926" i="5"/>
  <c r="M1925" i="5"/>
  <c r="L1925" i="5"/>
  <c r="J1925" i="5"/>
  <c r="M1924" i="5"/>
  <c r="L1924" i="5"/>
  <c r="J1924" i="5"/>
  <c r="M1923" i="5"/>
  <c r="L1923" i="5"/>
  <c r="J1923" i="5"/>
  <c r="M1922" i="5"/>
  <c r="L1922" i="5"/>
  <c r="J1922" i="5"/>
  <c r="M1921" i="5"/>
  <c r="L1921" i="5"/>
  <c r="J1921" i="5"/>
  <c r="M1920" i="5"/>
  <c r="L1920" i="5"/>
  <c r="J1920" i="5"/>
  <c r="M1919" i="5"/>
  <c r="L1919" i="5"/>
  <c r="J1919" i="5"/>
  <c r="M1918" i="5"/>
  <c r="L1918" i="5"/>
  <c r="J1918" i="5"/>
  <c r="M1917" i="5"/>
  <c r="L1917" i="5"/>
  <c r="J1917" i="5"/>
  <c r="M1916" i="5"/>
  <c r="L1916" i="5"/>
  <c r="J1916" i="5"/>
  <c r="M1915" i="5"/>
  <c r="L1915" i="5"/>
  <c r="J1915" i="5"/>
  <c r="M1914" i="5"/>
  <c r="L1914" i="5"/>
  <c r="J1914" i="5"/>
  <c r="M1913" i="5"/>
  <c r="L1913" i="5"/>
  <c r="J1913" i="5"/>
  <c r="M1912" i="5"/>
  <c r="L1912" i="5"/>
  <c r="J1912" i="5"/>
  <c r="M1911" i="5"/>
  <c r="L1911" i="5"/>
  <c r="J1911" i="5"/>
  <c r="M1910" i="5"/>
  <c r="L1910" i="5"/>
  <c r="J1910" i="5"/>
  <c r="M1909" i="5"/>
  <c r="L1909" i="5"/>
  <c r="J1909" i="5"/>
  <c r="M1908" i="5"/>
  <c r="L1908" i="5"/>
  <c r="J1908" i="5"/>
  <c r="M1907" i="5"/>
  <c r="L1907" i="5"/>
  <c r="J1907" i="5"/>
  <c r="M1906" i="5"/>
  <c r="L1906" i="5"/>
  <c r="J1906" i="5"/>
  <c r="M1905" i="5"/>
  <c r="L1905" i="5"/>
  <c r="J1905" i="5"/>
  <c r="M1904" i="5"/>
  <c r="L1904" i="5"/>
  <c r="J1904" i="5"/>
  <c r="M1903" i="5"/>
  <c r="L1903" i="5"/>
  <c r="J1903" i="5"/>
  <c r="M1902" i="5"/>
  <c r="L1902" i="5"/>
  <c r="J1902" i="5"/>
  <c r="M1901" i="5"/>
  <c r="L1901" i="5"/>
  <c r="J1901" i="5"/>
  <c r="M1900" i="5"/>
  <c r="L1900" i="5"/>
  <c r="J1900" i="5"/>
  <c r="M1899" i="5"/>
  <c r="L1899" i="5"/>
  <c r="J1899" i="5"/>
  <c r="M1898" i="5"/>
  <c r="L1898" i="5"/>
  <c r="J1898" i="5"/>
  <c r="M1897" i="5"/>
  <c r="L1897" i="5"/>
  <c r="J1897" i="5"/>
  <c r="M1896" i="5"/>
  <c r="L1896" i="5"/>
  <c r="J1896" i="5"/>
  <c r="M1895" i="5"/>
  <c r="L1895" i="5"/>
  <c r="J1895" i="5"/>
  <c r="M1894" i="5"/>
  <c r="L1894" i="5"/>
  <c r="J1894" i="5"/>
  <c r="M1893" i="5"/>
  <c r="L1893" i="5"/>
  <c r="J1893" i="5"/>
  <c r="M1892" i="5"/>
  <c r="L1892" i="5"/>
  <c r="J1892" i="5"/>
  <c r="M1891" i="5"/>
  <c r="L1891" i="5"/>
  <c r="J1891" i="5"/>
  <c r="M1890" i="5"/>
  <c r="L1890" i="5"/>
  <c r="J1890" i="5"/>
  <c r="M1889" i="5"/>
  <c r="L1889" i="5"/>
  <c r="J1889" i="5"/>
  <c r="M1888" i="5"/>
  <c r="L1888" i="5"/>
  <c r="J1888" i="5"/>
  <c r="M1887" i="5"/>
  <c r="L1887" i="5"/>
  <c r="J1887" i="5"/>
  <c r="M1886" i="5"/>
  <c r="L1886" i="5"/>
  <c r="J1886" i="5"/>
  <c r="M1885" i="5"/>
  <c r="L1885" i="5"/>
  <c r="J1885" i="5"/>
  <c r="M1884" i="5"/>
  <c r="L1884" i="5"/>
  <c r="J1884" i="5"/>
  <c r="M1883" i="5"/>
  <c r="L1883" i="5"/>
  <c r="J1883" i="5"/>
  <c r="M1882" i="5"/>
  <c r="L1882" i="5"/>
  <c r="J1882" i="5"/>
  <c r="M1881" i="5"/>
  <c r="L1881" i="5"/>
  <c r="J1881" i="5"/>
  <c r="M1880" i="5"/>
  <c r="L1880" i="5"/>
  <c r="J1880" i="5"/>
  <c r="M1879" i="5"/>
  <c r="L1879" i="5"/>
  <c r="J1879" i="5"/>
  <c r="M1878" i="5"/>
  <c r="L1878" i="5"/>
  <c r="J1878" i="5"/>
  <c r="M1877" i="5"/>
  <c r="L1877" i="5"/>
  <c r="J1877" i="5"/>
  <c r="M1876" i="5"/>
  <c r="L1876" i="5"/>
  <c r="J1876" i="5"/>
  <c r="M1875" i="5"/>
  <c r="L1875" i="5"/>
  <c r="J1875" i="5"/>
  <c r="M1874" i="5"/>
  <c r="L1874" i="5"/>
  <c r="J1874" i="5"/>
  <c r="M1873" i="5"/>
  <c r="L1873" i="5"/>
  <c r="J1873" i="5"/>
  <c r="M1872" i="5"/>
  <c r="L1872" i="5"/>
  <c r="J1872" i="5"/>
  <c r="M1871" i="5"/>
  <c r="L1871" i="5"/>
  <c r="J1871" i="5"/>
  <c r="M1870" i="5"/>
  <c r="L1870" i="5"/>
  <c r="J1870" i="5"/>
  <c r="M1869" i="5"/>
  <c r="L1869" i="5"/>
  <c r="J1869" i="5"/>
  <c r="M1868" i="5"/>
  <c r="L1868" i="5"/>
  <c r="J1868" i="5"/>
  <c r="M1867" i="5"/>
  <c r="L1867" i="5"/>
  <c r="J1867" i="5"/>
  <c r="M1866" i="5"/>
  <c r="L1866" i="5"/>
  <c r="J1866" i="5"/>
  <c r="M1865" i="5"/>
  <c r="L1865" i="5"/>
  <c r="J1865" i="5"/>
  <c r="M1864" i="5"/>
  <c r="L1864" i="5"/>
  <c r="J1864" i="5"/>
  <c r="M1863" i="5"/>
  <c r="L1863" i="5"/>
  <c r="J1863" i="5"/>
  <c r="M1862" i="5"/>
  <c r="L1862" i="5"/>
  <c r="J1862" i="5"/>
  <c r="M1861" i="5"/>
  <c r="L1861" i="5"/>
  <c r="J1861" i="5"/>
  <c r="M1860" i="5"/>
  <c r="L1860" i="5"/>
  <c r="J1860" i="5"/>
  <c r="M1859" i="5"/>
  <c r="L1859" i="5"/>
  <c r="J1859" i="5"/>
  <c r="M1858" i="5"/>
  <c r="L1858" i="5"/>
  <c r="J1858" i="5"/>
  <c r="M1857" i="5"/>
  <c r="L1857" i="5"/>
  <c r="J1857" i="5"/>
  <c r="M1856" i="5"/>
  <c r="L1856" i="5"/>
  <c r="J1856" i="5"/>
  <c r="M1855" i="5"/>
  <c r="L1855" i="5"/>
  <c r="J1855" i="5"/>
  <c r="M1854" i="5"/>
  <c r="L1854" i="5"/>
  <c r="J1854" i="5"/>
  <c r="M1853" i="5"/>
  <c r="L1853" i="5"/>
  <c r="J1853" i="5"/>
  <c r="M1852" i="5"/>
  <c r="L1852" i="5"/>
  <c r="J1852" i="5"/>
  <c r="M1851" i="5"/>
  <c r="L1851" i="5"/>
  <c r="J1851" i="5"/>
  <c r="M1850" i="5"/>
  <c r="L1850" i="5"/>
  <c r="J1850" i="5"/>
  <c r="M1849" i="5"/>
  <c r="L1849" i="5"/>
  <c r="J1849" i="5"/>
  <c r="M1848" i="5"/>
  <c r="L1848" i="5"/>
  <c r="J1848" i="5"/>
  <c r="M1847" i="5"/>
  <c r="L1847" i="5"/>
  <c r="J1847" i="5"/>
  <c r="M1846" i="5"/>
  <c r="L1846" i="5"/>
  <c r="J1846" i="5"/>
  <c r="M1845" i="5"/>
  <c r="L1845" i="5"/>
  <c r="J1845" i="5"/>
  <c r="M1844" i="5"/>
  <c r="L1844" i="5"/>
  <c r="J1844" i="5"/>
  <c r="M1843" i="5"/>
  <c r="L1843" i="5"/>
  <c r="J1843" i="5"/>
  <c r="M1842" i="5"/>
  <c r="L1842" i="5"/>
  <c r="J1842" i="5"/>
  <c r="M1841" i="5"/>
  <c r="L1841" i="5"/>
  <c r="J1841" i="5"/>
  <c r="M1840" i="5"/>
  <c r="L1840" i="5"/>
  <c r="J1840" i="5"/>
  <c r="M1839" i="5"/>
  <c r="L1839" i="5"/>
  <c r="J1839" i="5"/>
  <c r="M1838" i="5"/>
  <c r="L1838" i="5"/>
  <c r="J1838" i="5"/>
  <c r="M1837" i="5"/>
  <c r="L1837" i="5"/>
  <c r="J1837" i="5"/>
  <c r="M1836" i="5"/>
  <c r="L1836" i="5"/>
  <c r="J1836" i="5"/>
  <c r="M1835" i="5"/>
  <c r="L1835" i="5"/>
  <c r="J1835" i="5"/>
  <c r="M1834" i="5"/>
  <c r="L1834" i="5"/>
  <c r="J1834" i="5"/>
  <c r="M1833" i="5"/>
  <c r="L1833" i="5"/>
  <c r="J1833" i="5"/>
  <c r="M1832" i="5"/>
  <c r="L1832" i="5"/>
  <c r="J1832" i="5"/>
  <c r="M1831" i="5"/>
  <c r="L1831" i="5"/>
  <c r="J1831" i="5"/>
  <c r="M1830" i="5"/>
  <c r="L1830" i="5"/>
  <c r="J1830" i="5"/>
  <c r="M1829" i="5"/>
  <c r="L1829" i="5"/>
  <c r="J1829" i="5"/>
  <c r="M1828" i="5"/>
  <c r="L1828" i="5"/>
  <c r="J1828" i="5"/>
  <c r="M1827" i="5"/>
  <c r="L1827" i="5"/>
  <c r="J1827" i="5"/>
  <c r="M1826" i="5"/>
  <c r="L1826" i="5"/>
  <c r="J1826" i="5"/>
  <c r="M1825" i="5"/>
  <c r="L1825" i="5"/>
  <c r="J1825" i="5"/>
  <c r="M1824" i="5"/>
  <c r="L1824" i="5"/>
  <c r="J1824" i="5"/>
  <c r="M1823" i="5"/>
  <c r="L1823" i="5"/>
  <c r="J1823" i="5"/>
  <c r="M1822" i="5"/>
  <c r="L1822" i="5"/>
  <c r="J1822" i="5"/>
  <c r="M1821" i="5"/>
  <c r="L1821" i="5"/>
  <c r="J1821" i="5"/>
  <c r="M1820" i="5"/>
  <c r="L1820" i="5"/>
  <c r="J1820" i="5"/>
  <c r="M1819" i="5"/>
  <c r="L1819" i="5"/>
  <c r="J1819" i="5"/>
  <c r="M1818" i="5"/>
  <c r="L1818" i="5"/>
  <c r="J1818" i="5"/>
  <c r="M1817" i="5"/>
  <c r="L1817" i="5"/>
  <c r="J1817" i="5"/>
  <c r="M1816" i="5"/>
  <c r="L1816" i="5"/>
  <c r="J1816" i="5"/>
  <c r="M1815" i="5"/>
  <c r="L1815" i="5"/>
  <c r="J1815" i="5"/>
  <c r="M1814" i="5"/>
  <c r="L1814" i="5"/>
  <c r="J1814" i="5"/>
  <c r="M1813" i="5"/>
  <c r="L1813" i="5"/>
  <c r="J1813" i="5"/>
  <c r="M1812" i="5"/>
  <c r="L1812" i="5"/>
  <c r="J1812" i="5"/>
  <c r="M1811" i="5"/>
  <c r="L1811" i="5"/>
  <c r="J1811" i="5"/>
  <c r="M1810" i="5"/>
  <c r="L1810" i="5"/>
  <c r="J1810" i="5"/>
  <c r="M1809" i="5"/>
  <c r="L1809" i="5"/>
  <c r="J1809" i="5"/>
  <c r="M1808" i="5"/>
  <c r="L1808" i="5"/>
  <c r="J1808" i="5"/>
  <c r="M1807" i="5"/>
  <c r="L1807" i="5"/>
  <c r="J1807" i="5"/>
  <c r="M1806" i="5"/>
  <c r="L1806" i="5"/>
  <c r="J1806" i="5"/>
  <c r="M1805" i="5"/>
  <c r="L1805" i="5"/>
  <c r="J1805" i="5"/>
  <c r="M1804" i="5"/>
  <c r="L1804" i="5"/>
  <c r="J1804" i="5"/>
  <c r="M1803" i="5"/>
  <c r="L1803" i="5"/>
  <c r="J1803" i="5"/>
  <c r="M1802" i="5"/>
  <c r="L1802" i="5"/>
  <c r="J1802" i="5"/>
  <c r="M1801" i="5"/>
  <c r="L1801" i="5"/>
  <c r="J1801" i="5"/>
  <c r="M1800" i="5"/>
  <c r="L1800" i="5"/>
  <c r="J1800" i="5"/>
  <c r="M1799" i="5"/>
  <c r="L1799" i="5"/>
  <c r="J1799" i="5"/>
  <c r="M1798" i="5"/>
  <c r="L1798" i="5"/>
  <c r="J1798" i="5"/>
  <c r="M1797" i="5"/>
  <c r="L1797" i="5"/>
  <c r="J1797" i="5"/>
  <c r="M1796" i="5"/>
  <c r="L1796" i="5"/>
  <c r="J1796" i="5"/>
  <c r="M1795" i="5"/>
  <c r="L1795" i="5"/>
  <c r="J1795" i="5"/>
  <c r="M1794" i="5"/>
  <c r="L1794" i="5"/>
  <c r="J1794" i="5"/>
  <c r="M1793" i="5"/>
  <c r="L1793" i="5"/>
  <c r="J1793" i="5"/>
  <c r="M1792" i="5"/>
  <c r="L1792" i="5"/>
  <c r="J1792" i="5"/>
  <c r="M1791" i="5"/>
  <c r="L1791" i="5"/>
  <c r="J1791" i="5"/>
  <c r="M1790" i="5"/>
  <c r="L1790" i="5"/>
  <c r="J1790" i="5"/>
  <c r="M1789" i="5"/>
  <c r="L1789" i="5"/>
  <c r="J1789" i="5"/>
  <c r="M1788" i="5"/>
  <c r="L1788" i="5"/>
  <c r="J1788" i="5"/>
  <c r="M1787" i="5"/>
  <c r="L1787" i="5"/>
  <c r="J1787" i="5"/>
  <c r="M1786" i="5"/>
  <c r="L1786" i="5"/>
  <c r="J1786" i="5"/>
  <c r="M1785" i="5"/>
  <c r="L1785" i="5"/>
  <c r="J1785" i="5"/>
  <c r="M1784" i="5"/>
  <c r="L1784" i="5"/>
  <c r="J1784" i="5"/>
  <c r="M1783" i="5"/>
  <c r="L1783" i="5"/>
  <c r="J1783" i="5"/>
  <c r="M1782" i="5"/>
  <c r="L1782" i="5"/>
  <c r="J1782" i="5"/>
  <c r="M1781" i="5"/>
  <c r="L1781" i="5"/>
  <c r="J1781" i="5"/>
  <c r="M1780" i="5"/>
  <c r="L1780" i="5"/>
  <c r="J1780" i="5"/>
  <c r="M1779" i="5"/>
  <c r="L1779" i="5"/>
  <c r="J1779" i="5"/>
  <c r="M1778" i="5"/>
  <c r="L1778" i="5"/>
  <c r="J1778" i="5"/>
  <c r="M1777" i="5"/>
  <c r="L1777" i="5"/>
  <c r="J1777" i="5"/>
  <c r="M1776" i="5"/>
  <c r="L1776" i="5"/>
  <c r="J1776" i="5"/>
  <c r="M1775" i="5"/>
  <c r="L1775" i="5"/>
  <c r="J1775" i="5"/>
  <c r="M1774" i="5"/>
  <c r="L1774" i="5"/>
  <c r="J1774" i="5"/>
  <c r="M1773" i="5"/>
  <c r="L1773" i="5"/>
  <c r="J1773" i="5"/>
  <c r="M1772" i="5"/>
  <c r="L1772" i="5"/>
  <c r="J1772" i="5"/>
  <c r="M1771" i="5"/>
  <c r="L1771" i="5"/>
  <c r="J1771" i="5"/>
  <c r="M1770" i="5"/>
  <c r="L1770" i="5"/>
  <c r="J1770" i="5"/>
  <c r="M1769" i="5"/>
  <c r="L1769" i="5"/>
  <c r="J1769" i="5"/>
  <c r="M1768" i="5"/>
  <c r="L1768" i="5"/>
  <c r="J1768" i="5"/>
  <c r="M1767" i="5"/>
  <c r="L1767" i="5"/>
  <c r="J1767" i="5"/>
  <c r="M1766" i="5"/>
  <c r="L1766" i="5"/>
  <c r="J1766" i="5"/>
  <c r="M1765" i="5"/>
  <c r="L1765" i="5"/>
  <c r="J1765" i="5"/>
  <c r="M1764" i="5"/>
  <c r="L1764" i="5"/>
  <c r="J1764" i="5"/>
  <c r="M1763" i="5"/>
  <c r="L1763" i="5"/>
  <c r="J1763" i="5"/>
  <c r="M1762" i="5"/>
  <c r="L1762" i="5"/>
  <c r="J1762" i="5"/>
  <c r="M1761" i="5"/>
  <c r="L1761" i="5"/>
  <c r="J1761" i="5"/>
  <c r="M1760" i="5"/>
  <c r="L1760" i="5"/>
  <c r="J1760" i="5"/>
  <c r="M1759" i="5"/>
  <c r="L1759" i="5"/>
  <c r="J1759" i="5"/>
  <c r="M1758" i="5"/>
  <c r="L1758" i="5"/>
  <c r="J1758" i="5"/>
  <c r="M1757" i="5"/>
  <c r="L1757" i="5"/>
  <c r="J1757" i="5"/>
  <c r="M1756" i="5"/>
  <c r="L1756" i="5"/>
  <c r="J1756" i="5"/>
  <c r="M1755" i="5"/>
  <c r="L1755" i="5"/>
  <c r="J1755" i="5"/>
  <c r="M1754" i="5"/>
  <c r="L1754" i="5"/>
  <c r="J1754" i="5"/>
  <c r="M1753" i="5"/>
  <c r="L1753" i="5"/>
  <c r="J1753" i="5"/>
  <c r="M1752" i="5"/>
  <c r="L1752" i="5"/>
  <c r="J1752" i="5"/>
  <c r="M1751" i="5"/>
  <c r="L1751" i="5"/>
  <c r="J1751" i="5"/>
  <c r="M1750" i="5"/>
  <c r="L1750" i="5"/>
  <c r="J1750" i="5"/>
  <c r="M1749" i="5"/>
  <c r="L1749" i="5"/>
  <c r="J1749" i="5"/>
  <c r="M1748" i="5"/>
  <c r="L1748" i="5"/>
  <c r="J1748" i="5"/>
  <c r="M1747" i="5"/>
  <c r="L1747" i="5"/>
  <c r="J1747" i="5"/>
  <c r="M1746" i="5"/>
  <c r="L1746" i="5"/>
  <c r="J1746" i="5"/>
  <c r="M1745" i="5"/>
  <c r="L1745" i="5"/>
  <c r="J1745" i="5"/>
  <c r="M1744" i="5"/>
  <c r="L1744" i="5"/>
  <c r="J1744" i="5"/>
  <c r="M1743" i="5"/>
  <c r="L1743" i="5"/>
  <c r="J1743" i="5"/>
  <c r="M1742" i="5"/>
  <c r="L1742" i="5"/>
  <c r="J1742" i="5"/>
  <c r="M1741" i="5"/>
  <c r="L1741" i="5"/>
  <c r="J1741" i="5"/>
  <c r="M1740" i="5"/>
  <c r="L1740" i="5"/>
  <c r="J1740" i="5"/>
  <c r="M1739" i="5"/>
  <c r="L1739" i="5"/>
  <c r="J1739" i="5"/>
  <c r="M1738" i="5"/>
  <c r="L1738" i="5"/>
  <c r="J1738" i="5"/>
  <c r="M1737" i="5"/>
  <c r="L1737" i="5"/>
  <c r="J1737" i="5"/>
  <c r="M1736" i="5"/>
  <c r="L1736" i="5"/>
  <c r="J1736" i="5"/>
  <c r="M1735" i="5"/>
  <c r="L1735" i="5"/>
  <c r="J1735" i="5"/>
  <c r="M1734" i="5"/>
  <c r="L1734" i="5"/>
  <c r="J1734" i="5"/>
  <c r="M1733" i="5"/>
  <c r="L1733" i="5"/>
  <c r="J1733" i="5"/>
  <c r="M1732" i="5"/>
  <c r="L1732" i="5"/>
  <c r="J1732" i="5"/>
  <c r="M1731" i="5"/>
  <c r="L1731" i="5"/>
  <c r="J1731" i="5"/>
  <c r="M1730" i="5"/>
  <c r="L1730" i="5"/>
  <c r="J1730" i="5"/>
  <c r="M1729" i="5"/>
  <c r="L1729" i="5"/>
  <c r="J1729" i="5"/>
  <c r="M1728" i="5"/>
  <c r="L1728" i="5"/>
  <c r="J1728" i="5"/>
  <c r="M1727" i="5"/>
  <c r="L1727" i="5"/>
  <c r="J1727" i="5"/>
  <c r="M1726" i="5"/>
  <c r="L1726" i="5"/>
  <c r="J1726" i="5"/>
  <c r="M1725" i="5"/>
  <c r="L1725" i="5"/>
  <c r="J1725" i="5"/>
  <c r="M1724" i="5"/>
  <c r="L1724" i="5"/>
  <c r="J1724" i="5"/>
  <c r="M1723" i="5"/>
  <c r="L1723" i="5"/>
  <c r="J1723" i="5"/>
  <c r="M1722" i="5"/>
  <c r="L1722" i="5"/>
  <c r="J1722" i="5"/>
  <c r="M1721" i="5"/>
  <c r="L1721" i="5"/>
  <c r="J1721" i="5"/>
  <c r="M1720" i="5"/>
  <c r="L1720" i="5"/>
  <c r="J1720" i="5"/>
  <c r="M1719" i="5"/>
  <c r="L1719" i="5"/>
  <c r="J1719" i="5"/>
  <c r="M1718" i="5"/>
  <c r="L1718" i="5"/>
  <c r="J1718" i="5"/>
  <c r="M1717" i="5"/>
  <c r="L1717" i="5"/>
  <c r="J1717" i="5"/>
  <c r="M1716" i="5"/>
  <c r="L1716" i="5"/>
  <c r="J1716" i="5"/>
  <c r="M1715" i="5"/>
  <c r="L1715" i="5"/>
  <c r="J1715" i="5"/>
  <c r="M1714" i="5"/>
  <c r="L1714" i="5"/>
  <c r="J1714" i="5"/>
  <c r="M1713" i="5"/>
  <c r="L1713" i="5"/>
  <c r="J1713" i="5"/>
  <c r="M1712" i="5"/>
  <c r="L1712" i="5"/>
  <c r="J1712" i="5"/>
  <c r="M1711" i="5"/>
  <c r="L1711" i="5"/>
  <c r="J1711" i="5"/>
  <c r="M1710" i="5"/>
  <c r="L1710" i="5"/>
  <c r="J1710" i="5"/>
  <c r="M1709" i="5"/>
  <c r="L1709" i="5"/>
  <c r="J1709" i="5"/>
  <c r="M1708" i="5"/>
  <c r="L1708" i="5"/>
  <c r="J1708" i="5"/>
  <c r="M1707" i="5"/>
  <c r="L1707" i="5"/>
  <c r="J1707" i="5"/>
  <c r="M1706" i="5"/>
  <c r="L1706" i="5"/>
  <c r="J1706" i="5"/>
  <c r="M1705" i="5"/>
  <c r="L1705" i="5"/>
  <c r="J1705" i="5"/>
  <c r="M1704" i="5"/>
  <c r="L1704" i="5"/>
  <c r="J1704" i="5"/>
  <c r="M1703" i="5"/>
  <c r="L1703" i="5"/>
  <c r="J1703" i="5"/>
  <c r="M1702" i="5"/>
  <c r="L1702" i="5"/>
  <c r="J1702" i="5"/>
  <c r="M1701" i="5"/>
  <c r="L1701" i="5"/>
  <c r="J1701" i="5"/>
  <c r="M1700" i="5"/>
  <c r="L1700" i="5"/>
  <c r="J1700" i="5"/>
  <c r="M1699" i="5"/>
  <c r="L1699" i="5"/>
  <c r="J1699" i="5"/>
  <c r="M1698" i="5"/>
  <c r="L1698" i="5"/>
  <c r="J1698" i="5"/>
  <c r="M1697" i="5"/>
  <c r="L1697" i="5"/>
  <c r="J1697" i="5"/>
  <c r="M1696" i="5"/>
  <c r="L1696" i="5"/>
  <c r="J1696" i="5"/>
  <c r="M1695" i="5"/>
  <c r="L1695" i="5"/>
  <c r="J1695" i="5"/>
  <c r="M1694" i="5"/>
  <c r="L1694" i="5"/>
  <c r="J1694" i="5"/>
  <c r="M1693" i="5"/>
  <c r="L1693" i="5"/>
  <c r="J1693" i="5"/>
  <c r="M1692" i="5"/>
  <c r="L1692" i="5"/>
  <c r="J1692" i="5"/>
  <c r="M1691" i="5"/>
  <c r="L1691" i="5"/>
  <c r="J1691" i="5"/>
  <c r="M1690" i="5"/>
  <c r="L1690" i="5"/>
  <c r="J1690" i="5"/>
  <c r="M1689" i="5"/>
  <c r="L1689" i="5"/>
  <c r="J1689" i="5"/>
  <c r="M1688" i="5"/>
  <c r="L1688" i="5"/>
  <c r="J1688" i="5"/>
  <c r="M1687" i="5"/>
  <c r="L1687" i="5"/>
  <c r="J1687" i="5"/>
  <c r="M1686" i="5"/>
  <c r="L1686" i="5"/>
  <c r="J1686" i="5"/>
  <c r="M1685" i="5"/>
  <c r="L1685" i="5"/>
  <c r="J1685" i="5"/>
  <c r="M1684" i="5"/>
  <c r="L1684" i="5"/>
  <c r="J1684" i="5"/>
  <c r="M1683" i="5"/>
  <c r="L1683" i="5"/>
  <c r="J1683" i="5"/>
  <c r="M1682" i="5"/>
  <c r="L1682" i="5"/>
  <c r="J1682" i="5"/>
  <c r="M1681" i="5"/>
  <c r="L1681" i="5"/>
  <c r="J1681" i="5"/>
  <c r="M1680" i="5"/>
  <c r="L1680" i="5"/>
  <c r="J1680" i="5"/>
  <c r="M1679" i="5"/>
  <c r="L1679" i="5"/>
  <c r="J1679" i="5"/>
  <c r="M1678" i="5"/>
  <c r="L1678" i="5"/>
  <c r="J1678" i="5"/>
  <c r="M1677" i="5"/>
  <c r="L1677" i="5"/>
  <c r="J1677" i="5"/>
  <c r="M1676" i="5"/>
  <c r="L1676" i="5"/>
  <c r="J1676" i="5"/>
  <c r="M1675" i="5"/>
  <c r="L1675" i="5"/>
  <c r="J1675" i="5"/>
  <c r="M1674" i="5"/>
  <c r="L1674" i="5"/>
  <c r="J1674" i="5"/>
  <c r="M1673" i="5"/>
  <c r="L1673" i="5"/>
  <c r="J1673" i="5"/>
  <c r="M1672" i="5"/>
  <c r="L1672" i="5"/>
  <c r="J1672" i="5"/>
  <c r="M1671" i="5"/>
  <c r="L1671" i="5"/>
  <c r="J1671" i="5"/>
  <c r="M1670" i="5"/>
  <c r="L1670" i="5"/>
  <c r="J1670" i="5"/>
  <c r="M1669" i="5"/>
  <c r="L1669" i="5"/>
  <c r="J1669" i="5"/>
  <c r="M1668" i="5"/>
  <c r="L1668" i="5"/>
  <c r="J1668" i="5"/>
  <c r="M1667" i="5"/>
  <c r="L1667" i="5"/>
  <c r="J1667" i="5"/>
  <c r="M1666" i="5"/>
  <c r="L1666" i="5"/>
  <c r="J1666" i="5"/>
  <c r="M1665" i="5"/>
  <c r="L1665" i="5"/>
  <c r="J1665" i="5"/>
  <c r="M1664" i="5"/>
  <c r="L1664" i="5"/>
  <c r="J1664" i="5"/>
  <c r="M1663" i="5"/>
  <c r="L1663" i="5"/>
  <c r="J1663" i="5"/>
  <c r="M1662" i="5"/>
  <c r="L1662" i="5"/>
  <c r="J1662" i="5"/>
  <c r="M1661" i="5"/>
  <c r="L1661" i="5"/>
  <c r="J1661" i="5"/>
  <c r="M1660" i="5"/>
  <c r="L1660" i="5"/>
  <c r="J1660" i="5"/>
  <c r="M1659" i="5"/>
  <c r="L1659" i="5"/>
  <c r="J1659" i="5"/>
  <c r="M1658" i="5"/>
  <c r="L1658" i="5"/>
  <c r="J1658" i="5"/>
  <c r="M1657" i="5"/>
  <c r="L1657" i="5"/>
  <c r="J1657" i="5"/>
  <c r="M1656" i="5"/>
  <c r="L1656" i="5"/>
  <c r="J1656" i="5"/>
  <c r="M1655" i="5"/>
  <c r="L1655" i="5"/>
  <c r="J1655" i="5"/>
  <c r="M1654" i="5"/>
  <c r="L1654" i="5"/>
  <c r="J1654" i="5"/>
  <c r="M1653" i="5"/>
  <c r="L1653" i="5"/>
  <c r="J1653" i="5"/>
  <c r="M1652" i="5"/>
  <c r="L1652" i="5"/>
  <c r="J1652" i="5"/>
  <c r="M1651" i="5"/>
  <c r="L1651" i="5"/>
  <c r="J1651" i="5"/>
  <c r="M1650" i="5"/>
  <c r="L1650" i="5"/>
  <c r="J1650" i="5"/>
  <c r="M1649" i="5"/>
  <c r="L1649" i="5"/>
  <c r="J1649" i="5"/>
  <c r="M1648" i="5"/>
  <c r="L1648" i="5"/>
  <c r="J1648" i="5"/>
  <c r="M1647" i="5"/>
  <c r="L1647" i="5"/>
  <c r="J1647" i="5"/>
  <c r="M1646" i="5"/>
  <c r="L1646" i="5"/>
  <c r="J1646" i="5"/>
  <c r="M1645" i="5"/>
  <c r="L1645" i="5"/>
  <c r="J1645" i="5"/>
  <c r="M1644" i="5"/>
  <c r="L1644" i="5"/>
  <c r="J1644" i="5"/>
  <c r="M1643" i="5"/>
  <c r="L1643" i="5"/>
  <c r="J1643" i="5"/>
  <c r="M1642" i="5"/>
  <c r="L1642" i="5"/>
  <c r="J1642" i="5"/>
  <c r="M1641" i="5"/>
  <c r="L1641" i="5"/>
  <c r="J1641" i="5"/>
  <c r="M1640" i="5"/>
  <c r="L1640" i="5"/>
  <c r="J1640" i="5"/>
  <c r="M1639" i="5"/>
  <c r="L1639" i="5"/>
  <c r="J1639" i="5"/>
  <c r="M1638" i="5"/>
  <c r="L1638" i="5"/>
  <c r="J1638" i="5"/>
  <c r="M1637" i="5"/>
  <c r="L1637" i="5"/>
  <c r="J1637" i="5"/>
  <c r="M1636" i="5"/>
  <c r="L1636" i="5"/>
  <c r="J1636" i="5"/>
  <c r="M1635" i="5"/>
  <c r="L1635" i="5"/>
  <c r="J1635" i="5"/>
  <c r="M1634" i="5"/>
  <c r="L1634" i="5"/>
  <c r="J1634" i="5"/>
  <c r="M1633" i="5"/>
  <c r="L1633" i="5"/>
  <c r="J1633" i="5"/>
  <c r="M1632" i="5"/>
  <c r="L1632" i="5"/>
  <c r="J1632" i="5"/>
  <c r="M1631" i="5"/>
  <c r="L1631" i="5"/>
  <c r="J1631" i="5"/>
  <c r="M1630" i="5"/>
  <c r="L1630" i="5"/>
  <c r="J1630" i="5"/>
  <c r="M1629" i="5"/>
  <c r="L1629" i="5"/>
  <c r="J1629" i="5"/>
  <c r="M1628" i="5"/>
  <c r="L1628" i="5"/>
  <c r="J1628" i="5"/>
  <c r="M1627" i="5"/>
  <c r="L1627" i="5"/>
  <c r="J1627" i="5"/>
  <c r="M1626" i="5"/>
  <c r="L1626" i="5"/>
  <c r="J1626" i="5"/>
  <c r="M1625" i="5"/>
  <c r="L1625" i="5"/>
  <c r="J1625" i="5"/>
  <c r="M1624" i="5"/>
  <c r="L1624" i="5"/>
  <c r="J1624" i="5"/>
  <c r="M1623" i="5"/>
  <c r="L1623" i="5"/>
  <c r="J1623" i="5"/>
  <c r="M1622" i="5"/>
  <c r="L1622" i="5"/>
  <c r="J1622" i="5"/>
  <c r="M1621" i="5"/>
  <c r="L1621" i="5"/>
  <c r="J1621" i="5"/>
  <c r="M1620" i="5"/>
  <c r="L1620" i="5"/>
  <c r="J1620" i="5"/>
  <c r="M1619" i="5"/>
  <c r="L1619" i="5"/>
  <c r="J1619" i="5"/>
  <c r="M1618" i="5"/>
  <c r="L1618" i="5"/>
  <c r="J1618" i="5"/>
  <c r="M1617" i="5"/>
  <c r="L1617" i="5"/>
  <c r="J1617" i="5"/>
  <c r="M1616" i="5"/>
  <c r="L1616" i="5"/>
  <c r="J1616" i="5"/>
  <c r="M1615" i="5"/>
  <c r="L1615" i="5"/>
  <c r="J1615" i="5"/>
  <c r="M1614" i="5"/>
  <c r="L1614" i="5"/>
  <c r="J1614" i="5"/>
  <c r="M1613" i="5"/>
  <c r="L1613" i="5"/>
  <c r="J1613" i="5"/>
  <c r="M1612" i="5"/>
  <c r="L1612" i="5"/>
  <c r="J1612" i="5"/>
  <c r="M1611" i="5"/>
  <c r="L1611" i="5"/>
  <c r="J1611" i="5"/>
  <c r="M1610" i="5"/>
  <c r="L1610" i="5"/>
  <c r="J1610" i="5"/>
  <c r="M1609" i="5"/>
  <c r="L1609" i="5"/>
  <c r="J1609" i="5"/>
  <c r="M1608" i="5"/>
  <c r="L1608" i="5"/>
  <c r="J1608" i="5"/>
  <c r="M1607" i="5"/>
  <c r="L1607" i="5"/>
  <c r="J1607" i="5"/>
  <c r="M1606" i="5"/>
  <c r="L1606" i="5"/>
  <c r="J1606" i="5"/>
  <c r="M1605" i="5"/>
  <c r="L1605" i="5"/>
  <c r="J1605" i="5"/>
  <c r="M1604" i="5"/>
  <c r="L1604" i="5"/>
  <c r="J1604" i="5"/>
  <c r="M1603" i="5"/>
  <c r="L1603" i="5"/>
  <c r="J1603" i="5"/>
  <c r="M1602" i="5"/>
  <c r="L1602" i="5"/>
  <c r="J1602" i="5"/>
  <c r="M1601" i="5"/>
  <c r="L1601" i="5"/>
  <c r="J1601" i="5"/>
  <c r="M1600" i="5"/>
  <c r="L1600" i="5"/>
  <c r="J1600" i="5"/>
  <c r="M1599" i="5"/>
  <c r="L1599" i="5"/>
  <c r="J1599" i="5"/>
  <c r="M1598" i="5"/>
  <c r="L1598" i="5"/>
  <c r="J1598" i="5"/>
  <c r="M1597" i="5"/>
  <c r="L1597" i="5"/>
  <c r="J1597" i="5"/>
  <c r="M1596" i="5"/>
  <c r="L1596" i="5"/>
  <c r="J1596" i="5"/>
  <c r="M1595" i="5"/>
  <c r="L1595" i="5"/>
  <c r="J1595" i="5"/>
  <c r="M1594" i="5"/>
  <c r="L1594" i="5"/>
  <c r="J1594" i="5"/>
  <c r="M1593" i="5"/>
  <c r="L1593" i="5"/>
  <c r="J1593" i="5"/>
  <c r="M1592" i="5"/>
  <c r="L1592" i="5"/>
  <c r="J1592" i="5"/>
  <c r="M1591" i="5"/>
  <c r="L1591" i="5"/>
  <c r="J1591" i="5"/>
  <c r="M1590" i="5"/>
  <c r="L1590" i="5"/>
  <c r="J1590" i="5"/>
  <c r="M1589" i="5"/>
  <c r="L1589" i="5"/>
  <c r="J1589" i="5"/>
  <c r="M1588" i="5"/>
  <c r="L1588" i="5"/>
  <c r="J1588" i="5"/>
  <c r="M1587" i="5"/>
  <c r="L1587" i="5"/>
  <c r="J1587" i="5"/>
  <c r="M1586" i="5"/>
  <c r="L1586" i="5"/>
  <c r="J1586" i="5"/>
  <c r="M1585" i="5"/>
  <c r="L1585" i="5"/>
  <c r="J1585" i="5"/>
  <c r="M1584" i="5"/>
  <c r="L1584" i="5"/>
  <c r="J1584" i="5"/>
  <c r="M1583" i="5"/>
  <c r="L1583" i="5"/>
  <c r="J1583" i="5"/>
  <c r="M1582" i="5"/>
  <c r="L1582" i="5"/>
  <c r="J1582" i="5"/>
  <c r="M1581" i="5"/>
  <c r="L1581" i="5"/>
  <c r="J1581" i="5"/>
  <c r="M1580" i="5"/>
  <c r="L1580" i="5"/>
  <c r="J1580" i="5"/>
  <c r="M1579" i="5"/>
  <c r="L1579" i="5"/>
  <c r="J1579" i="5"/>
  <c r="M1578" i="5"/>
  <c r="L1578" i="5"/>
  <c r="J1578" i="5"/>
  <c r="M1577" i="5"/>
  <c r="L1577" i="5"/>
  <c r="J1577" i="5"/>
  <c r="M1576" i="5"/>
  <c r="L1576" i="5"/>
  <c r="J1576" i="5"/>
  <c r="M1575" i="5"/>
  <c r="L1575" i="5"/>
  <c r="J1575" i="5"/>
  <c r="M1574" i="5"/>
  <c r="L1574" i="5"/>
  <c r="J1574" i="5"/>
  <c r="M1573" i="5"/>
  <c r="L1573" i="5"/>
  <c r="J1573" i="5"/>
  <c r="M1572" i="5"/>
  <c r="L1572" i="5"/>
  <c r="J1572" i="5"/>
  <c r="M1571" i="5"/>
  <c r="L1571" i="5"/>
  <c r="J1571" i="5"/>
  <c r="M1570" i="5"/>
  <c r="L1570" i="5"/>
  <c r="J1570" i="5"/>
  <c r="M1569" i="5"/>
  <c r="L1569" i="5"/>
  <c r="J1569" i="5"/>
  <c r="M1568" i="5"/>
  <c r="L1568" i="5"/>
  <c r="J1568" i="5"/>
  <c r="M1567" i="5"/>
  <c r="L1567" i="5"/>
  <c r="J1567" i="5"/>
  <c r="M1566" i="5"/>
  <c r="L1566" i="5"/>
  <c r="J1566" i="5"/>
  <c r="M1565" i="5"/>
  <c r="L1565" i="5"/>
  <c r="J1565" i="5"/>
  <c r="M1564" i="5"/>
  <c r="L1564" i="5"/>
  <c r="J1564" i="5"/>
  <c r="M1563" i="5"/>
  <c r="L1563" i="5"/>
  <c r="J1563" i="5"/>
  <c r="M1562" i="5"/>
  <c r="L1562" i="5"/>
  <c r="J1562" i="5"/>
  <c r="M1561" i="5"/>
  <c r="L1561" i="5"/>
  <c r="J1561" i="5"/>
  <c r="M1560" i="5"/>
  <c r="L1560" i="5"/>
  <c r="J1560" i="5"/>
  <c r="M1559" i="5"/>
  <c r="L1559" i="5"/>
  <c r="J1559" i="5"/>
  <c r="M1558" i="5"/>
  <c r="L1558" i="5"/>
  <c r="J1558" i="5"/>
  <c r="M1557" i="5"/>
  <c r="L1557" i="5"/>
  <c r="J1557" i="5"/>
  <c r="M1556" i="5"/>
  <c r="L1556" i="5"/>
  <c r="J1556" i="5"/>
  <c r="M1555" i="5"/>
  <c r="L1555" i="5"/>
  <c r="J1555" i="5"/>
  <c r="M1554" i="5"/>
  <c r="L1554" i="5"/>
  <c r="J1554" i="5"/>
  <c r="M1553" i="5"/>
  <c r="L1553" i="5"/>
  <c r="J1553" i="5"/>
  <c r="M1552" i="5"/>
  <c r="L1552" i="5"/>
  <c r="J1552" i="5"/>
  <c r="M1551" i="5"/>
  <c r="L1551" i="5"/>
  <c r="J1551" i="5"/>
  <c r="M1550" i="5"/>
  <c r="L1550" i="5"/>
  <c r="J1550" i="5"/>
  <c r="M1549" i="5"/>
  <c r="L1549" i="5"/>
  <c r="J1549" i="5"/>
  <c r="M1548" i="5"/>
  <c r="L1548" i="5"/>
  <c r="J1548" i="5"/>
  <c r="M1547" i="5"/>
  <c r="L1547" i="5"/>
  <c r="J1547" i="5"/>
  <c r="M1546" i="5"/>
  <c r="L1546" i="5"/>
  <c r="J1546" i="5"/>
  <c r="M1545" i="5"/>
  <c r="L1545" i="5"/>
  <c r="J1545" i="5"/>
  <c r="M1544" i="5"/>
  <c r="L1544" i="5"/>
  <c r="J1544" i="5"/>
  <c r="M1543" i="5"/>
  <c r="L1543" i="5"/>
  <c r="J1543" i="5"/>
  <c r="M1542" i="5"/>
  <c r="L1542" i="5"/>
  <c r="J1542" i="5"/>
  <c r="M1541" i="5"/>
  <c r="L1541" i="5"/>
  <c r="J1541" i="5"/>
  <c r="M1540" i="5"/>
  <c r="L1540" i="5"/>
  <c r="J1540" i="5"/>
  <c r="M1539" i="5"/>
  <c r="L1539" i="5"/>
  <c r="J1539" i="5"/>
  <c r="M1538" i="5"/>
  <c r="L1538" i="5"/>
  <c r="J1538" i="5"/>
  <c r="M1537" i="5"/>
  <c r="L1537" i="5"/>
  <c r="J1537" i="5"/>
  <c r="M1536" i="5"/>
  <c r="L1536" i="5"/>
  <c r="J1536" i="5"/>
  <c r="M1535" i="5"/>
  <c r="L1535" i="5"/>
  <c r="J1535" i="5"/>
  <c r="M1534" i="5"/>
  <c r="L1534" i="5"/>
  <c r="J1534" i="5"/>
  <c r="M1533" i="5"/>
  <c r="L1533" i="5"/>
  <c r="J1533" i="5"/>
  <c r="M1532" i="5"/>
  <c r="L1532" i="5"/>
  <c r="J1532" i="5"/>
  <c r="M1531" i="5"/>
  <c r="L1531" i="5"/>
  <c r="J1531" i="5"/>
  <c r="M1530" i="5"/>
  <c r="L1530" i="5"/>
  <c r="J1530" i="5"/>
  <c r="M1529" i="5"/>
  <c r="L1529" i="5"/>
  <c r="J1529" i="5"/>
  <c r="M1528" i="5"/>
  <c r="L1528" i="5"/>
  <c r="J1528" i="5"/>
  <c r="M1527" i="5"/>
  <c r="L1527" i="5"/>
  <c r="J1527" i="5"/>
  <c r="M1526" i="5"/>
  <c r="L1526" i="5"/>
  <c r="J1526" i="5"/>
  <c r="M1525" i="5"/>
  <c r="L1525" i="5"/>
  <c r="J1525" i="5"/>
  <c r="M1524" i="5"/>
  <c r="L1524" i="5"/>
  <c r="J1524" i="5"/>
  <c r="M1523" i="5"/>
  <c r="L1523" i="5"/>
  <c r="J1523" i="5"/>
  <c r="M1522" i="5"/>
  <c r="L1522" i="5"/>
  <c r="J1522" i="5"/>
  <c r="M1521" i="5"/>
  <c r="L1521" i="5"/>
  <c r="J1521" i="5"/>
  <c r="M1520" i="5"/>
  <c r="L1520" i="5"/>
  <c r="J1520" i="5"/>
  <c r="M1519" i="5"/>
  <c r="L1519" i="5"/>
  <c r="J1519" i="5"/>
  <c r="M1518" i="5"/>
  <c r="L1518" i="5"/>
  <c r="J1518" i="5"/>
  <c r="M1517" i="5"/>
  <c r="L1517" i="5"/>
  <c r="J1517" i="5"/>
  <c r="M1516" i="5"/>
  <c r="L1516" i="5"/>
  <c r="J1516" i="5"/>
  <c r="M1515" i="5"/>
  <c r="L1515" i="5"/>
  <c r="J1515" i="5"/>
  <c r="M1514" i="5"/>
  <c r="L1514" i="5"/>
  <c r="J1514" i="5"/>
  <c r="M1513" i="5"/>
  <c r="L1513" i="5"/>
  <c r="J1513" i="5"/>
  <c r="M1512" i="5"/>
  <c r="L1512" i="5"/>
  <c r="J1512" i="5"/>
  <c r="M1511" i="5"/>
  <c r="L1511" i="5"/>
  <c r="J1511" i="5"/>
  <c r="M1510" i="5"/>
  <c r="L1510" i="5"/>
  <c r="J1510" i="5"/>
  <c r="M1509" i="5"/>
  <c r="L1509" i="5"/>
  <c r="J1509" i="5"/>
  <c r="M1508" i="5"/>
  <c r="L1508" i="5"/>
  <c r="J1508" i="5"/>
  <c r="M1507" i="5"/>
  <c r="L1507" i="5"/>
  <c r="J1507" i="5"/>
  <c r="M1506" i="5"/>
  <c r="L1506" i="5"/>
  <c r="J1506" i="5"/>
  <c r="M1505" i="5"/>
  <c r="L1505" i="5"/>
  <c r="J1505" i="5"/>
  <c r="M1504" i="5"/>
  <c r="L1504" i="5"/>
  <c r="J1504" i="5"/>
  <c r="M1503" i="5"/>
  <c r="L1503" i="5"/>
  <c r="J1503" i="5"/>
  <c r="M1502" i="5"/>
  <c r="L1502" i="5"/>
  <c r="J1502" i="5"/>
  <c r="M1501" i="5"/>
  <c r="L1501" i="5"/>
  <c r="J1501" i="5"/>
  <c r="M1500" i="5"/>
  <c r="L1500" i="5"/>
  <c r="J1500" i="5"/>
  <c r="M1499" i="5"/>
  <c r="L1499" i="5"/>
  <c r="J1499" i="5"/>
  <c r="M1498" i="5"/>
  <c r="L1498" i="5"/>
  <c r="J1498" i="5"/>
  <c r="M1497" i="5"/>
  <c r="L1497" i="5"/>
  <c r="J1497" i="5"/>
  <c r="M1496" i="5"/>
  <c r="L1496" i="5"/>
  <c r="J1496" i="5"/>
  <c r="M1495" i="5"/>
  <c r="L1495" i="5"/>
  <c r="J1495" i="5"/>
  <c r="M1494" i="5"/>
  <c r="L1494" i="5"/>
  <c r="J1494" i="5"/>
  <c r="M1493" i="5"/>
  <c r="L1493" i="5"/>
  <c r="J1493" i="5"/>
  <c r="M1492" i="5"/>
  <c r="L1492" i="5"/>
  <c r="J1492" i="5"/>
  <c r="M1491" i="5"/>
  <c r="L1491" i="5"/>
  <c r="J1491" i="5"/>
  <c r="M1490" i="5"/>
  <c r="L1490" i="5"/>
  <c r="J1490" i="5"/>
  <c r="M1489" i="5"/>
  <c r="L1489" i="5"/>
  <c r="J1489" i="5"/>
  <c r="M1488" i="5"/>
  <c r="L1488" i="5"/>
  <c r="J1488" i="5"/>
  <c r="M1487" i="5"/>
  <c r="L1487" i="5"/>
  <c r="J1487" i="5"/>
  <c r="M1486" i="5"/>
  <c r="L1486" i="5"/>
  <c r="J1486" i="5"/>
  <c r="M1485" i="5"/>
  <c r="L1485" i="5"/>
  <c r="J1485" i="5"/>
  <c r="M1484" i="5"/>
  <c r="L1484" i="5"/>
  <c r="J1484" i="5"/>
  <c r="M1483" i="5"/>
  <c r="L1483" i="5"/>
  <c r="J1483" i="5"/>
  <c r="M1482" i="5"/>
  <c r="L1482" i="5"/>
  <c r="J1482" i="5"/>
  <c r="M1481" i="5"/>
  <c r="L1481" i="5"/>
  <c r="J1481" i="5"/>
  <c r="M1480" i="5"/>
  <c r="L1480" i="5"/>
  <c r="J1480" i="5"/>
  <c r="M1479" i="5"/>
  <c r="L1479" i="5"/>
  <c r="J1479" i="5"/>
  <c r="M1478" i="5"/>
  <c r="L1478" i="5"/>
  <c r="J1478" i="5"/>
  <c r="M1477" i="5"/>
  <c r="L1477" i="5"/>
  <c r="J1477" i="5"/>
  <c r="M1476" i="5"/>
  <c r="L1476" i="5"/>
  <c r="J1476" i="5"/>
  <c r="M1475" i="5"/>
  <c r="L1475" i="5"/>
  <c r="J1475" i="5"/>
  <c r="M1474" i="5"/>
  <c r="L1474" i="5"/>
  <c r="J1474" i="5"/>
  <c r="M1473" i="5"/>
  <c r="L1473" i="5"/>
  <c r="J1473" i="5"/>
  <c r="M1472" i="5"/>
  <c r="L1472" i="5"/>
  <c r="J1472" i="5"/>
  <c r="M1471" i="5"/>
  <c r="L1471" i="5"/>
  <c r="J1471" i="5"/>
  <c r="M1470" i="5"/>
  <c r="L1470" i="5"/>
  <c r="J1470" i="5"/>
  <c r="M1469" i="5"/>
  <c r="L1469" i="5"/>
  <c r="J1469" i="5"/>
  <c r="M1468" i="5"/>
  <c r="L1468" i="5"/>
  <c r="J1468" i="5"/>
  <c r="M1467" i="5"/>
  <c r="L1467" i="5"/>
  <c r="J1467" i="5"/>
  <c r="M1466" i="5"/>
  <c r="L1466" i="5"/>
  <c r="J1466" i="5"/>
  <c r="M1465" i="5"/>
  <c r="L1465" i="5"/>
  <c r="J1465" i="5"/>
  <c r="M1464" i="5"/>
  <c r="L1464" i="5"/>
  <c r="J1464" i="5"/>
  <c r="M1463" i="5"/>
  <c r="L1463" i="5"/>
  <c r="J1463" i="5"/>
  <c r="M1462" i="5"/>
  <c r="L1462" i="5"/>
  <c r="J1462" i="5"/>
  <c r="M1461" i="5"/>
  <c r="L1461" i="5"/>
  <c r="J1461" i="5"/>
  <c r="M1460" i="5"/>
  <c r="L1460" i="5"/>
  <c r="J1460" i="5"/>
  <c r="M1459" i="5"/>
  <c r="L1459" i="5"/>
  <c r="J1459" i="5"/>
  <c r="M1458" i="5"/>
  <c r="L1458" i="5"/>
  <c r="J1458" i="5"/>
  <c r="M1457" i="5"/>
  <c r="L1457" i="5"/>
  <c r="J1457" i="5"/>
  <c r="M1456" i="5"/>
  <c r="L1456" i="5"/>
  <c r="J1456" i="5"/>
  <c r="M1455" i="5"/>
  <c r="L1455" i="5"/>
  <c r="J1455" i="5"/>
  <c r="M1454" i="5"/>
  <c r="L1454" i="5"/>
  <c r="J1454" i="5"/>
  <c r="M1453" i="5"/>
  <c r="L1453" i="5"/>
  <c r="J1453" i="5"/>
  <c r="M1452" i="5"/>
  <c r="L1452" i="5"/>
  <c r="J1452" i="5"/>
  <c r="M1451" i="5"/>
  <c r="L1451" i="5"/>
  <c r="J1451" i="5"/>
  <c r="M1450" i="5"/>
  <c r="L1450" i="5"/>
  <c r="J1450" i="5"/>
  <c r="M1449" i="5"/>
  <c r="L1449" i="5"/>
  <c r="J1449" i="5"/>
  <c r="M1448" i="5"/>
  <c r="L1448" i="5"/>
  <c r="J1448" i="5"/>
  <c r="M1447" i="5"/>
  <c r="L1447" i="5"/>
  <c r="J1447" i="5"/>
  <c r="M1446" i="5"/>
  <c r="L1446" i="5"/>
  <c r="J1446" i="5"/>
  <c r="M1445" i="5"/>
  <c r="L1445" i="5"/>
  <c r="J1445" i="5"/>
  <c r="M1444" i="5"/>
  <c r="L1444" i="5"/>
  <c r="J1444" i="5"/>
  <c r="M1443" i="5"/>
  <c r="L1443" i="5"/>
  <c r="J1443" i="5"/>
  <c r="M1442" i="5"/>
  <c r="L1442" i="5"/>
  <c r="J1442" i="5"/>
  <c r="M1441" i="5"/>
  <c r="L1441" i="5"/>
  <c r="J1441" i="5"/>
  <c r="M1440" i="5"/>
  <c r="L1440" i="5"/>
  <c r="J1440" i="5"/>
  <c r="M1439" i="5"/>
  <c r="L1439" i="5"/>
  <c r="J1439" i="5"/>
  <c r="M1438" i="5"/>
  <c r="L1438" i="5"/>
  <c r="J1438" i="5"/>
  <c r="M1437" i="5"/>
  <c r="L1437" i="5"/>
  <c r="J1437" i="5"/>
  <c r="M1436" i="5"/>
  <c r="L1436" i="5"/>
  <c r="J1436" i="5"/>
  <c r="M1435" i="5"/>
  <c r="L1435" i="5"/>
  <c r="J1435" i="5"/>
  <c r="M1434" i="5"/>
  <c r="L1434" i="5"/>
  <c r="J1434" i="5"/>
  <c r="M1433" i="5"/>
  <c r="L1433" i="5"/>
  <c r="J1433" i="5"/>
  <c r="M1432" i="5"/>
  <c r="L1432" i="5"/>
  <c r="J1432" i="5"/>
  <c r="M1431" i="5"/>
  <c r="L1431" i="5"/>
  <c r="J1431" i="5"/>
  <c r="M1430" i="5"/>
  <c r="L1430" i="5"/>
  <c r="J1430" i="5"/>
  <c r="M1429" i="5"/>
  <c r="L1429" i="5"/>
  <c r="J1429" i="5"/>
  <c r="M1428" i="5"/>
  <c r="L1428" i="5"/>
  <c r="J1428" i="5"/>
  <c r="M1427" i="5"/>
  <c r="L1427" i="5"/>
  <c r="J1427" i="5"/>
  <c r="M1426" i="5"/>
  <c r="L1426" i="5"/>
  <c r="J1426" i="5"/>
  <c r="M1425" i="5"/>
  <c r="L1425" i="5"/>
  <c r="J1425" i="5"/>
  <c r="M1424" i="5"/>
  <c r="L1424" i="5"/>
  <c r="J1424" i="5"/>
  <c r="M1423" i="5"/>
  <c r="L1423" i="5"/>
  <c r="J1423" i="5"/>
  <c r="M1422" i="5"/>
  <c r="L1422" i="5"/>
  <c r="J1422" i="5"/>
  <c r="M1421" i="5"/>
  <c r="L1421" i="5"/>
  <c r="J1421" i="5"/>
  <c r="M1420" i="5"/>
  <c r="L1420" i="5"/>
  <c r="J1420" i="5"/>
  <c r="M1419" i="5"/>
  <c r="L1419" i="5"/>
  <c r="J1419" i="5"/>
  <c r="M1418" i="5"/>
  <c r="L1418" i="5"/>
  <c r="J1418" i="5"/>
  <c r="M1417" i="5"/>
  <c r="L1417" i="5"/>
  <c r="J1417" i="5"/>
  <c r="M1416" i="5"/>
  <c r="L1416" i="5"/>
  <c r="J1416" i="5"/>
  <c r="M1415" i="5"/>
  <c r="L1415" i="5"/>
  <c r="J1415" i="5"/>
  <c r="M1414" i="5"/>
  <c r="L1414" i="5"/>
  <c r="J1414" i="5"/>
  <c r="M1413" i="5"/>
  <c r="L1413" i="5"/>
  <c r="J1413" i="5"/>
  <c r="M1412" i="5"/>
  <c r="L1412" i="5"/>
  <c r="J1412" i="5"/>
  <c r="M1411" i="5"/>
  <c r="L1411" i="5"/>
  <c r="J1411" i="5"/>
  <c r="M1410" i="5"/>
  <c r="L1410" i="5"/>
  <c r="J1410" i="5"/>
  <c r="M1409" i="5"/>
  <c r="L1409" i="5"/>
  <c r="J1409" i="5"/>
  <c r="M1408" i="5"/>
  <c r="L1408" i="5"/>
  <c r="J1408" i="5"/>
  <c r="M1407" i="5"/>
  <c r="L1407" i="5"/>
  <c r="J1407" i="5"/>
  <c r="M1406" i="5"/>
  <c r="L1406" i="5"/>
  <c r="J1406" i="5"/>
  <c r="M1405" i="5"/>
  <c r="L1405" i="5"/>
  <c r="J1405" i="5"/>
  <c r="M1404" i="5"/>
  <c r="L1404" i="5"/>
  <c r="J1404" i="5"/>
  <c r="M1403" i="5"/>
  <c r="L1403" i="5"/>
  <c r="J1403" i="5"/>
  <c r="M1402" i="5"/>
  <c r="L1402" i="5"/>
  <c r="J1402" i="5"/>
  <c r="M1401" i="5"/>
  <c r="L1401" i="5"/>
  <c r="J1401" i="5"/>
  <c r="M1400" i="5"/>
  <c r="L1400" i="5"/>
  <c r="J1400" i="5"/>
  <c r="M1399" i="5"/>
  <c r="L1399" i="5"/>
  <c r="J1399" i="5"/>
  <c r="M1398" i="5"/>
  <c r="L1398" i="5"/>
  <c r="J1398" i="5"/>
  <c r="M1397" i="5"/>
  <c r="L1397" i="5"/>
  <c r="J1397" i="5"/>
  <c r="M1396" i="5"/>
  <c r="L1396" i="5"/>
  <c r="J1396" i="5"/>
  <c r="M1395" i="5"/>
  <c r="L1395" i="5"/>
  <c r="J1395" i="5"/>
  <c r="M1394" i="5"/>
  <c r="L1394" i="5"/>
  <c r="J1394" i="5"/>
  <c r="M1393" i="5"/>
  <c r="L1393" i="5"/>
  <c r="J1393" i="5"/>
  <c r="M1392" i="5"/>
  <c r="L1392" i="5"/>
  <c r="J1392" i="5"/>
  <c r="M1391" i="5"/>
  <c r="L1391" i="5"/>
  <c r="J1391" i="5"/>
  <c r="M1390" i="5"/>
  <c r="L1390" i="5"/>
  <c r="J1390" i="5"/>
  <c r="M1389" i="5"/>
  <c r="L1389" i="5"/>
  <c r="J1389" i="5"/>
  <c r="M1388" i="5"/>
  <c r="L1388" i="5"/>
  <c r="J1388" i="5"/>
  <c r="M1387" i="5"/>
  <c r="L1387" i="5"/>
  <c r="J1387" i="5"/>
  <c r="M1386" i="5"/>
  <c r="L1386" i="5"/>
  <c r="J1386" i="5"/>
  <c r="M1385" i="5"/>
  <c r="L1385" i="5"/>
  <c r="J1385" i="5"/>
  <c r="M1384" i="5"/>
  <c r="L1384" i="5"/>
  <c r="J1384" i="5"/>
  <c r="M1383" i="5"/>
  <c r="L1383" i="5"/>
  <c r="J1383" i="5"/>
  <c r="M1382" i="5"/>
  <c r="L1382" i="5"/>
  <c r="J1382" i="5"/>
  <c r="M1381" i="5"/>
  <c r="L1381" i="5"/>
  <c r="J1381" i="5"/>
  <c r="M1380" i="5"/>
  <c r="L1380" i="5"/>
  <c r="J1380" i="5"/>
  <c r="M1379" i="5"/>
  <c r="L1379" i="5"/>
  <c r="J1379" i="5"/>
  <c r="M1378" i="5"/>
  <c r="L1378" i="5"/>
  <c r="J1378" i="5"/>
  <c r="M1377" i="5"/>
  <c r="L1377" i="5"/>
  <c r="J1377" i="5"/>
  <c r="M1376" i="5"/>
  <c r="L1376" i="5"/>
  <c r="J1376" i="5"/>
  <c r="M1375" i="5"/>
  <c r="L1375" i="5"/>
  <c r="J1375" i="5"/>
  <c r="M1374" i="5"/>
  <c r="L1374" i="5"/>
  <c r="J1374" i="5"/>
  <c r="M1373" i="5"/>
  <c r="L1373" i="5"/>
  <c r="J1373" i="5"/>
  <c r="M1372" i="5"/>
  <c r="L1372" i="5"/>
  <c r="J1372" i="5"/>
  <c r="M1371" i="5"/>
  <c r="L1371" i="5"/>
  <c r="J1371" i="5"/>
  <c r="M1370" i="5"/>
  <c r="L1370" i="5"/>
  <c r="J1370" i="5"/>
  <c r="M1369" i="5"/>
  <c r="L1369" i="5"/>
  <c r="J1369" i="5"/>
  <c r="M1368" i="5"/>
  <c r="L1368" i="5"/>
  <c r="J1368" i="5"/>
  <c r="M1367" i="5"/>
  <c r="L1367" i="5"/>
  <c r="J1367" i="5"/>
  <c r="M1366" i="5"/>
  <c r="L1366" i="5"/>
  <c r="J1366" i="5"/>
  <c r="M1365" i="5"/>
  <c r="L1365" i="5"/>
  <c r="J1365" i="5"/>
  <c r="M1364" i="5"/>
  <c r="L1364" i="5"/>
  <c r="J1364" i="5"/>
  <c r="M1363" i="5"/>
  <c r="L1363" i="5"/>
  <c r="J1363" i="5"/>
  <c r="M1362" i="5"/>
  <c r="L1362" i="5"/>
  <c r="J1362" i="5"/>
  <c r="M1361" i="5"/>
  <c r="L1361" i="5"/>
  <c r="J1361" i="5"/>
  <c r="M1360" i="5"/>
  <c r="L1360" i="5"/>
  <c r="J1360" i="5"/>
  <c r="M1359" i="5"/>
  <c r="L1359" i="5"/>
  <c r="J1359" i="5"/>
  <c r="M1358" i="5"/>
  <c r="L1358" i="5"/>
  <c r="J1358" i="5"/>
  <c r="M1357" i="5"/>
  <c r="L1357" i="5"/>
  <c r="J1357" i="5"/>
  <c r="M1356" i="5"/>
  <c r="L1356" i="5"/>
  <c r="J1356" i="5"/>
  <c r="M1355" i="5"/>
  <c r="L1355" i="5"/>
  <c r="J1355" i="5"/>
  <c r="M1354" i="5"/>
  <c r="L1354" i="5"/>
  <c r="J1354" i="5"/>
  <c r="M1353" i="5"/>
  <c r="L1353" i="5"/>
  <c r="J1353" i="5"/>
  <c r="M1352" i="5"/>
  <c r="L1352" i="5"/>
  <c r="J1352" i="5"/>
  <c r="M1351" i="5"/>
  <c r="L1351" i="5"/>
  <c r="J1351" i="5"/>
  <c r="M1350" i="5"/>
  <c r="L1350" i="5"/>
  <c r="J1350" i="5"/>
  <c r="M1349" i="5"/>
  <c r="L1349" i="5"/>
  <c r="J1349" i="5"/>
  <c r="M1348" i="5"/>
  <c r="L1348" i="5"/>
  <c r="J1348" i="5"/>
  <c r="M1347" i="5"/>
  <c r="L1347" i="5"/>
  <c r="J1347" i="5"/>
  <c r="M1346" i="5"/>
  <c r="L1346" i="5"/>
  <c r="J1346" i="5"/>
  <c r="M1345" i="5"/>
  <c r="L1345" i="5"/>
  <c r="J1345" i="5"/>
  <c r="M1344" i="5"/>
  <c r="L1344" i="5"/>
  <c r="J1344" i="5"/>
  <c r="M1343" i="5"/>
  <c r="L1343" i="5"/>
  <c r="J1343" i="5"/>
  <c r="M1342" i="5"/>
  <c r="L1342" i="5"/>
  <c r="J1342" i="5"/>
  <c r="M1341" i="5"/>
  <c r="L1341" i="5"/>
  <c r="J1341" i="5"/>
  <c r="M1340" i="5"/>
  <c r="L1340" i="5"/>
  <c r="J1340" i="5"/>
  <c r="M1339" i="5"/>
  <c r="L1339" i="5"/>
  <c r="J1339" i="5"/>
  <c r="M1338" i="5"/>
  <c r="L1338" i="5"/>
  <c r="J1338" i="5"/>
  <c r="M1337" i="5"/>
  <c r="L1337" i="5"/>
  <c r="J1337" i="5"/>
  <c r="M1336" i="5"/>
  <c r="L1336" i="5"/>
  <c r="J1336" i="5"/>
  <c r="M1335" i="5"/>
  <c r="L1335" i="5"/>
  <c r="J1335" i="5"/>
  <c r="M1334" i="5"/>
  <c r="L1334" i="5"/>
  <c r="J1334" i="5"/>
  <c r="M1333" i="5"/>
  <c r="L1333" i="5"/>
  <c r="J1333" i="5"/>
  <c r="M1332" i="5"/>
  <c r="L1332" i="5"/>
  <c r="J1332" i="5"/>
  <c r="M1331" i="5"/>
  <c r="L1331" i="5"/>
  <c r="J1331" i="5"/>
  <c r="M1330" i="5"/>
  <c r="L1330" i="5"/>
  <c r="J1330" i="5"/>
  <c r="M1329" i="5"/>
  <c r="L1329" i="5"/>
  <c r="J1329" i="5"/>
  <c r="M1328" i="5"/>
  <c r="L1328" i="5"/>
  <c r="J1328" i="5"/>
  <c r="M1327" i="5"/>
  <c r="L1327" i="5"/>
  <c r="J1327" i="5"/>
  <c r="M1326" i="5"/>
  <c r="L1326" i="5"/>
  <c r="J1326" i="5"/>
  <c r="M1325" i="5"/>
  <c r="L1325" i="5"/>
  <c r="J1325" i="5"/>
  <c r="M1324" i="5"/>
  <c r="L1324" i="5"/>
  <c r="J1324" i="5"/>
  <c r="M1323" i="5"/>
  <c r="L1323" i="5"/>
  <c r="J1323" i="5"/>
  <c r="M1322" i="5"/>
  <c r="L1322" i="5"/>
  <c r="J1322" i="5"/>
  <c r="M1321" i="5"/>
  <c r="L1321" i="5"/>
  <c r="J1321" i="5"/>
  <c r="M1320" i="5"/>
  <c r="L1320" i="5"/>
  <c r="J1320" i="5"/>
  <c r="M1319" i="5"/>
  <c r="L1319" i="5"/>
  <c r="J1319" i="5"/>
  <c r="M1318" i="5"/>
  <c r="L1318" i="5"/>
  <c r="J1318" i="5"/>
  <c r="M1317" i="5"/>
  <c r="L1317" i="5"/>
  <c r="J1317" i="5"/>
  <c r="M1316" i="5"/>
  <c r="L1316" i="5"/>
  <c r="J1316" i="5"/>
  <c r="M1315" i="5"/>
  <c r="L1315" i="5"/>
  <c r="J1315" i="5"/>
  <c r="M1314" i="5"/>
  <c r="L1314" i="5"/>
  <c r="J1314" i="5"/>
  <c r="M1313" i="5"/>
  <c r="L1313" i="5"/>
  <c r="J1313" i="5"/>
  <c r="M1312" i="5"/>
  <c r="L1312" i="5"/>
  <c r="J1312" i="5"/>
  <c r="M1311" i="5"/>
  <c r="L1311" i="5"/>
  <c r="J1311" i="5"/>
  <c r="M1310" i="5"/>
  <c r="L1310" i="5"/>
  <c r="J1310" i="5"/>
  <c r="M1309" i="5"/>
  <c r="L1309" i="5"/>
  <c r="J1309" i="5"/>
  <c r="M1308" i="5"/>
  <c r="L1308" i="5"/>
  <c r="J1308" i="5"/>
  <c r="M1307" i="5"/>
  <c r="L1307" i="5"/>
  <c r="J1307" i="5"/>
  <c r="M1306" i="5"/>
  <c r="L1306" i="5"/>
  <c r="J1306" i="5"/>
  <c r="M1305" i="5"/>
  <c r="L1305" i="5"/>
  <c r="J1305" i="5"/>
  <c r="M1304" i="5"/>
  <c r="L1304" i="5"/>
  <c r="J1304" i="5"/>
  <c r="M1303" i="5"/>
  <c r="L1303" i="5"/>
  <c r="J1303" i="5"/>
  <c r="M1302" i="5"/>
  <c r="L1302" i="5"/>
  <c r="J1302" i="5"/>
  <c r="M1301" i="5"/>
  <c r="L1301" i="5"/>
  <c r="J1301" i="5"/>
  <c r="M1300" i="5"/>
  <c r="L1300" i="5"/>
  <c r="J1300" i="5"/>
  <c r="M1299" i="5"/>
  <c r="L1299" i="5"/>
  <c r="J1299" i="5"/>
  <c r="M1298" i="5"/>
  <c r="L1298" i="5"/>
  <c r="J1298" i="5"/>
  <c r="M1297" i="5"/>
  <c r="L1297" i="5"/>
  <c r="J1297" i="5"/>
  <c r="M1296" i="5"/>
  <c r="L1296" i="5"/>
  <c r="J1296" i="5"/>
  <c r="M1295" i="5"/>
  <c r="L1295" i="5"/>
  <c r="J1295" i="5"/>
  <c r="M1294" i="5"/>
  <c r="L1294" i="5"/>
  <c r="J1294" i="5"/>
  <c r="M1293" i="5"/>
  <c r="L1293" i="5"/>
  <c r="J1293" i="5"/>
  <c r="M1292" i="5"/>
  <c r="L1292" i="5"/>
  <c r="J1292" i="5"/>
  <c r="M1291" i="5"/>
  <c r="L1291" i="5"/>
  <c r="J1291" i="5"/>
  <c r="M1290" i="5"/>
  <c r="L1290" i="5"/>
  <c r="J1290" i="5"/>
  <c r="M1289" i="5"/>
  <c r="L1289" i="5"/>
  <c r="J1289" i="5"/>
  <c r="M1288" i="5"/>
  <c r="L1288" i="5"/>
  <c r="J1288" i="5"/>
  <c r="M1287" i="5"/>
  <c r="L1287" i="5"/>
  <c r="J1287" i="5"/>
  <c r="M1286" i="5"/>
  <c r="L1286" i="5"/>
  <c r="J1286" i="5"/>
  <c r="M1285" i="5"/>
  <c r="L1285" i="5"/>
  <c r="J1285" i="5"/>
  <c r="M1284" i="5"/>
  <c r="L1284" i="5"/>
  <c r="J1284" i="5"/>
  <c r="M1283" i="5"/>
  <c r="L1283" i="5"/>
  <c r="J1283" i="5"/>
  <c r="M1282" i="5"/>
  <c r="L1282" i="5"/>
  <c r="J1282" i="5"/>
  <c r="M1281" i="5"/>
  <c r="L1281" i="5"/>
  <c r="J1281" i="5"/>
  <c r="M1280" i="5"/>
  <c r="L1280" i="5"/>
  <c r="J1280" i="5"/>
  <c r="M1279" i="5"/>
  <c r="L1279" i="5"/>
  <c r="J1279" i="5"/>
  <c r="M1278" i="5"/>
  <c r="L1278" i="5"/>
  <c r="J1278" i="5"/>
  <c r="M1277" i="5"/>
  <c r="L1277" i="5"/>
  <c r="J1277" i="5"/>
  <c r="M1276" i="5"/>
  <c r="L1276" i="5"/>
  <c r="J1276" i="5"/>
  <c r="M1275" i="5"/>
  <c r="L1275" i="5"/>
  <c r="J1275" i="5"/>
  <c r="M1274" i="5"/>
  <c r="L1274" i="5"/>
  <c r="J1274" i="5"/>
  <c r="M1273" i="5"/>
  <c r="L1273" i="5"/>
  <c r="J1273" i="5"/>
  <c r="M1272" i="5"/>
  <c r="L1272" i="5"/>
  <c r="J1272" i="5"/>
  <c r="M1271" i="5"/>
  <c r="L1271" i="5"/>
  <c r="J1271" i="5"/>
  <c r="M1270" i="5"/>
  <c r="L1270" i="5"/>
  <c r="J1270" i="5"/>
  <c r="M1269" i="5"/>
  <c r="L1269" i="5"/>
  <c r="J1269" i="5"/>
  <c r="M1268" i="5"/>
  <c r="L1268" i="5"/>
  <c r="J1268" i="5"/>
  <c r="M1267" i="5"/>
  <c r="L1267" i="5"/>
  <c r="J1267" i="5"/>
  <c r="M1266" i="5"/>
  <c r="L1266" i="5"/>
  <c r="J1266" i="5"/>
  <c r="M1265" i="5"/>
  <c r="L1265" i="5"/>
  <c r="J1265" i="5"/>
  <c r="M1264" i="5"/>
  <c r="L1264" i="5"/>
  <c r="J1264" i="5"/>
  <c r="M1263" i="5"/>
  <c r="L1263" i="5"/>
  <c r="J1263" i="5"/>
  <c r="M1262" i="5"/>
  <c r="L1262" i="5"/>
  <c r="J1262" i="5"/>
  <c r="M1261" i="5"/>
  <c r="L1261" i="5"/>
  <c r="J1261" i="5"/>
  <c r="M1260" i="5"/>
  <c r="L1260" i="5"/>
  <c r="J1260" i="5"/>
  <c r="M1259" i="5"/>
  <c r="L1259" i="5"/>
  <c r="J1259" i="5"/>
  <c r="M1258" i="5"/>
  <c r="L1258" i="5"/>
  <c r="J1258" i="5"/>
  <c r="M1257" i="5"/>
  <c r="L1257" i="5"/>
  <c r="J1257" i="5"/>
  <c r="M1256" i="5"/>
  <c r="L1256" i="5"/>
  <c r="J1256" i="5"/>
  <c r="M1255" i="5"/>
  <c r="L1255" i="5"/>
  <c r="J1255" i="5"/>
  <c r="M1254" i="5"/>
  <c r="L1254" i="5"/>
  <c r="J1254" i="5"/>
  <c r="M1253" i="5"/>
  <c r="L1253" i="5"/>
  <c r="J1253" i="5"/>
  <c r="M1252" i="5"/>
  <c r="L1252" i="5"/>
  <c r="J1252" i="5"/>
  <c r="M1251" i="5"/>
  <c r="L1251" i="5"/>
  <c r="J1251" i="5"/>
  <c r="M1250" i="5"/>
  <c r="L1250" i="5"/>
  <c r="J1250" i="5"/>
  <c r="M1249" i="5"/>
  <c r="L1249" i="5"/>
  <c r="J1249" i="5"/>
  <c r="M1248" i="5"/>
  <c r="L1248" i="5"/>
  <c r="J1248" i="5"/>
  <c r="M1247" i="5"/>
  <c r="L1247" i="5"/>
  <c r="J1247" i="5"/>
  <c r="M1246" i="5"/>
  <c r="L1246" i="5"/>
  <c r="J1246" i="5"/>
  <c r="M1245" i="5"/>
  <c r="L1245" i="5"/>
  <c r="J1245" i="5"/>
  <c r="M1244" i="5"/>
  <c r="L1244" i="5"/>
  <c r="J1244" i="5"/>
  <c r="M1243" i="5"/>
  <c r="L1243" i="5"/>
  <c r="J1243" i="5"/>
  <c r="M1242" i="5"/>
  <c r="L1242" i="5"/>
  <c r="J1242" i="5"/>
  <c r="M1241" i="5"/>
  <c r="L1241" i="5"/>
  <c r="J1241" i="5"/>
  <c r="M1240" i="5"/>
  <c r="L1240" i="5"/>
  <c r="J1240" i="5"/>
  <c r="M1239" i="5"/>
  <c r="L1239" i="5"/>
  <c r="J1239" i="5"/>
  <c r="M1238" i="5"/>
  <c r="L1238" i="5"/>
  <c r="J1238" i="5"/>
  <c r="M1237" i="5"/>
  <c r="L1237" i="5"/>
  <c r="J1237" i="5"/>
  <c r="M1236" i="5"/>
  <c r="L1236" i="5"/>
  <c r="J1236" i="5"/>
  <c r="M1235" i="5"/>
  <c r="L1235" i="5"/>
  <c r="J1235" i="5"/>
  <c r="M1234" i="5"/>
  <c r="L1234" i="5"/>
  <c r="J1234" i="5"/>
  <c r="M1233" i="5"/>
  <c r="L1233" i="5"/>
  <c r="J1233" i="5"/>
  <c r="M1232" i="5"/>
  <c r="L1232" i="5"/>
  <c r="J1232" i="5"/>
  <c r="M1231" i="5"/>
  <c r="L1231" i="5"/>
  <c r="J1231" i="5"/>
  <c r="M1230" i="5"/>
  <c r="L1230" i="5"/>
  <c r="J1230" i="5"/>
  <c r="M1229" i="5"/>
  <c r="L1229" i="5"/>
  <c r="J1229" i="5"/>
  <c r="M1228" i="5"/>
  <c r="L1228" i="5"/>
  <c r="J1228" i="5"/>
  <c r="M1227" i="5"/>
  <c r="L1227" i="5"/>
  <c r="J1227" i="5"/>
  <c r="M1226" i="5"/>
  <c r="L1226" i="5"/>
  <c r="J1226" i="5"/>
  <c r="M1225" i="5"/>
  <c r="L1225" i="5"/>
  <c r="J1225" i="5"/>
  <c r="M1224" i="5"/>
  <c r="L1224" i="5"/>
  <c r="J1224" i="5"/>
  <c r="M1223" i="5"/>
  <c r="L1223" i="5"/>
  <c r="J1223" i="5"/>
  <c r="M1222" i="5"/>
  <c r="L1222" i="5"/>
  <c r="J1222" i="5"/>
  <c r="M1221" i="5"/>
  <c r="L1221" i="5"/>
  <c r="J1221" i="5"/>
  <c r="M1220" i="5"/>
  <c r="L1220" i="5"/>
  <c r="J1220" i="5"/>
  <c r="M1219" i="5"/>
  <c r="L1219" i="5"/>
  <c r="J1219" i="5"/>
  <c r="M1218" i="5"/>
  <c r="L1218" i="5"/>
  <c r="J1218" i="5"/>
  <c r="M1217" i="5"/>
  <c r="L1217" i="5"/>
  <c r="J1217" i="5"/>
  <c r="M1216" i="5"/>
  <c r="L1216" i="5"/>
  <c r="J1216" i="5"/>
  <c r="M1215" i="5"/>
  <c r="L1215" i="5"/>
  <c r="J1215" i="5"/>
  <c r="M1214" i="5"/>
  <c r="L1214" i="5"/>
  <c r="J1214" i="5"/>
  <c r="M1213" i="5"/>
  <c r="L1213" i="5"/>
  <c r="J1213" i="5"/>
  <c r="M1212" i="5"/>
  <c r="L1212" i="5"/>
  <c r="J1212" i="5"/>
  <c r="M1211" i="5"/>
  <c r="L1211" i="5"/>
  <c r="J1211" i="5"/>
  <c r="M1210" i="5"/>
  <c r="L1210" i="5"/>
  <c r="J1210" i="5"/>
  <c r="M1209" i="5"/>
  <c r="L1209" i="5"/>
  <c r="J1209" i="5"/>
  <c r="M1208" i="5"/>
  <c r="L1208" i="5"/>
  <c r="J1208" i="5"/>
  <c r="M1207" i="5"/>
  <c r="L1207" i="5"/>
  <c r="J1207" i="5"/>
  <c r="M1206" i="5"/>
  <c r="L1206" i="5"/>
  <c r="J1206" i="5"/>
  <c r="M1205" i="5"/>
  <c r="L1205" i="5"/>
  <c r="J1205" i="5"/>
  <c r="M1204" i="5"/>
  <c r="L1204" i="5"/>
  <c r="J1204" i="5"/>
  <c r="M1203" i="5"/>
  <c r="L1203" i="5"/>
  <c r="J1203" i="5"/>
  <c r="M1202" i="5"/>
  <c r="L1202" i="5"/>
  <c r="J1202" i="5"/>
  <c r="M1201" i="5"/>
  <c r="L1201" i="5"/>
  <c r="J1201" i="5"/>
  <c r="M1200" i="5"/>
  <c r="L1200" i="5"/>
  <c r="J1200" i="5"/>
  <c r="M1199" i="5"/>
  <c r="L1199" i="5"/>
  <c r="J1199" i="5"/>
  <c r="M1198" i="5"/>
  <c r="L1198" i="5"/>
  <c r="J1198" i="5"/>
  <c r="M1197" i="5"/>
  <c r="L1197" i="5"/>
  <c r="J1197" i="5"/>
  <c r="M1196" i="5"/>
  <c r="L1196" i="5"/>
  <c r="J1196" i="5"/>
  <c r="M1195" i="5"/>
  <c r="L1195" i="5"/>
  <c r="J1195" i="5"/>
  <c r="M1194" i="5"/>
  <c r="L1194" i="5"/>
  <c r="J1194" i="5"/>
  <c r="M1193" i="5"/>
  <c r="L1193" i="5"/>
  <c r="J1193" i="5"/>
  <c r="M1192" i="5"/>
  <c r="L1192" i="5"/>
  <c r="J1192" i="5"/>
  <c r="M1191" i="5"/>
  <c r="L1191" i="5"/>
  <c r="J1191" i="5"/>
  <c r="M1190" i="5"/>
  <c r="L1190" i="5"/>
  <c r="J1190" i="5"/>
  <c r="M1189" i="5"/>
  <c r="L1189" i="5"/>
  <c r="J1189" i="5"/>
  <c r="M1188" i="5"/>
  <c r="L1188" i="5"/>
  <c r="J1188" i="5"/>
  <c r="M1187" i="5"/>
  <c r="L1187" i="5"/>
  <c r="J1187" i="5"/>
  <c r="M1186" i="5"/>
  <c r="L1186" i="5"/>
  <c r="J1186" i="5"/>
  <c r="M1185" i="5"/>
  <c r="L1185" i="5"/>
  <c r="J1185" i="5"/>
  <c r="M1184" i="5"/>
  <c r="L1184" i="5"/>
  <c r="J1184" i="5"/>
  <c r="M1183" i="5"/>
  <c r="L1183" i="5"/>
  <c r="J1183" i="5"/>
  <c r="M1182" i="5"/>
  <c r="L1182" i="5"/>
  <c r="J1182" i="5"/>
  <c r="M1181" i="5"/>
  <c r="L1181" i="5"/>
  <c r="J1181" i="5"/>
  <c r="M1180" i="5"/>
  <c r="L1180" i="5"/>
  <c r="J1180" i="5"/>
  <c r="M1179" i="5"/>
  <c r="L1179" i="5"/>
  <c r="J1179" i="5"/>
  <c r="M1178" i="5"/>
  <c r="L1178" i="5"/>
  <c r="J1178" i="5"/>
  <c r="M1177" i="5"/>
  <c r="L1177" i="5"/>
  <c r="J1177" i="5"/>
  <c r="M1176" i="5"/>
  <c r="L1176" i="5"/>
  <c r="J1176" i="5"/>
  <c r="M1175" i="5"/>
  <c r="L1175" i="5"/>
  <c r="J1175" i="5"/>
  <c r="M1174" i="5"/>
  <c r="L1174" i="5"/>
  <c r="J1174" i="5"/>
  <c r="M1173" i="5"/>
  <c r="L1173" i="5"/>
  <c r="J1173" i="5"/>
  <c r="M1172" i="5"/>
  <c r="L1172" i="5"/>
  <c r="J1172" i="5"/>
  <c r="M1171" i="5"/>
  <c r="L1171" i="5"/>
  <c r="J1171" i="5"/>
  <c r="M1170" i="5"/>
  <c r="L1170" i="5"/>
  <c r="J1170" i="5"/>
  <c r="M1169" i="5"/>
  <c r="L1169" i="5"/>
  <c r="J1169" i="5"/>
  <c r="M1168" i="5"/>
  <c r="L1168" i="5"/>
  <c r="J1168" i="5"/>
  <c r="M1167" i="5"/>
  <c r="L1167" i="5"/>
  <c r="J1167" i="5"/>
  <c r="M1166" i="5"/>
  <c r="L1166" i="5"/>
  <c r="J1166" i="5"/>
  <c r="M1165" i="5"/>
  <c r="L1165" i="5"/>
  <c r="J1165" i="5"/>
  <c r="M1164" i="5"/>
  <c r="L1164" i="5"/>
  <c r="J1164" i="5"/>
  <c r="M1163" i="5"/>
  <c r="L1163" i="5"/>
  <c r="J1163" i="5"/>
  <c r="M1162" i="5"/>
  <c r="L1162" i="5"/>
  <c r="J1162" i="5"/>
  <c r="M1161" i="5"/>
  <c r="L1161" i="5"/>
  <c r="J1161" i="5"/>
  <c r="M1160" i="5"/>
  <c r="L1160" i="5"/>
  <c r="J1160" i="5"/>
  <c r="M1159" i="5"/>
  <c r="L1159" i="5"/>
  <c r="J1159" i="5"/>
  <c r="M1158" i="5"/>
  <c r="L1158" i="5"/>
  <c r="J1158" i="5"/>
  <c r="M1157" i="5"/>
  <c r="L1157" i="5"/>
  <c r="J1157" i="5"/>
  <c r="M1156" i="5"/>
  <c r="L1156" i="5"/>
  <c r="J1156" i="5"/>
  <c r="M1155" i="5"/>
  <c r="L1155" i="5"/>
  <c r="J1155" i="5"/>
  <c r="M1154" i="5"/>
  <c r="L1154" i="5"/>
  <c r="J1154" i="5"/>
  <c r="M1153" i="5"/>
  <c r="L1153" i="5"/>
  <c r="J1153" i="5"/>
  <c r="M1152" i="5"/>
  <c r="L1152" i="5"/>
  <c r="J1152" i="5"/>
  <c r="M1151" i="5"/>
  <c r="L1151" i="5"/>
  <c r="J1151" i="5"/>
  <c r="M1150" i="5"/>
  <c r="L1150" i="5"/>
  <c r="J1150" i="5"/>
  <c r="M1149" i="5"/>
  <c r="L1149" i="5"/>
  <c r="J1149" i="5"/>
  <c r="M1148" i="5"/>
  <c r="L1148" i="5"/>
  <c r="J1148" i="5"/>
  <c r="M1147" i="5"/>
  <c r="L1147" i="5"/>
  <c r="J1147" i="5"/>
  <c r="M1146" i="5"/>
  <c r="L1146" i="5"/>
  <c r="J1146" i="5"/>
  <c r="M1145" i="5"/>
  <c r="L1145" i="5"/>
  <c r="J1145" i="5"/>
  <c r="M1144" i="5"/>
  <c r="L1144" i="5"/>
  <c r="J1144" i="5"/>
  <c r="M1143" i="5"/>
  <c r="L1143" i="5"/>
  <c r="J1143" i="5"/>
  <c r="M1142" i="5"/>
  <c r="L1142" i="5"/>
  <c r="J1142" i="5"/>
  <c r="M1141" i="5"/>
  <c r="L1141" i="5"/>
  <c r="J1141" i="5"/>
  <c r="M1140" i="5"/>
  <c r="L1140" i="5"/>
  <c r="J1140" i="5"/>
  <c r="M1139" i="5"/>
  <c r="L1139" i="5"/>
  <c r="J1139" i="5"/>
  <c r="M1138" i="5"/>
  <c r="L1138" i="5"/>
  <c r="J1138" i="5"/>
  <c r="M1137" i="5"/>
  <c r="L1137" i="5"/>
  <c r="J1137" i="5"/>
  <c r="M1136" i="5"/>
  <c r="L1136" i="5"/>
  <c r="J1136" i="5"/>
  <c r="M1135" i="5"/>
  <c r="L1135" i="5"/>
  <c r="J1135" i="5"/>
  <c r="M1134" i="5"/>
  <c r="L1134" i="5"/>
  <c r="J1134" i="5"/>
  <c r="M1133" i="5"/>
  <c r="L1133" i="5"/>
  <c r="J1133" i="5"/>
  <c r="M1132" i="5"/>
  <c r="L1132" i="5"/>
  <c r="J1132" i="5"/>
  <c r="M1131" i="5"/>
  <c r="L1131" i="5"/>
  <c r="J1131" i="5"/>
  <c r="M1130" i="5"/>
  <c r="L1130" i="5"/>
  <c r="J1130" i="5"/>
  <c r="M1129" i="5"/>
  <c r="L1129" i="5"/>
  <c r="J1129" i="5"/>
  <c r="M1128" i="5"/>
  <c r="L1128" i="5"/>
  <c r="J1128" i="5"/>
  <c r="M1127" i="5"/>
  <c r="L1127" i="5"/>
  <c r="J1127" i="5"/>
  <c r="M1126" i="5"/>
  <c r="L1126" i="5"/>
  <c r="J1126" i="5"/>
  <c r="M1125" i="5"/>
  <c r="L1125" i="5"/>
  <c r="J1125" i="5"/>
  <c r="M1124" i="5"/>
  <c r="L1124" i="5"/>
  <c r="J1124" i="5"/>
  <c r="M1123" i="5"/>
  <c r="L1123" i="5"/>
  <c r="J1123" i="5"/>
  <c r="M1122" i="5"/>
  <c r="L1122" i="5"/>
  <c r="J1122" i="5"/>
  <c r="M1121" i="5"/>
  <c r="L1121" i="5"/>
  <c r="J1121" i="5"/>
  <c r="M1120" i="5"/>
  <c r="L1120" i="5"/>
  <c r="J1120" i="5"/>
  <c r="M1119" i="5"/>
  <c r="L1119" i="5"/>
  <c r="J1119" i="5"/>
  <c r="M1118" i="5"/>
  <c r="L1118" i="5"/>
  <c r="J1118" i="5"/>
  <c r="M1117" i="5"/>
  <c r="L1117" i="5"/>
  <c r="J1117" i="5"/>
  <c r="M1116" i="5"/>
  <c r="L1116" i="5"/>
  <c r="J1116" i="5"/>
  <c r="M1115" i="5"/>
  <c r="L1115" i="5"/>
  <c r="J1115" i="5"/>
  <c r="M1114" i="5"/>
  <c r="L1114" i="5"/>
  <c r="J1114" i="5"/>
  <c r="M1113" i="5"/>
  <c r="L1113" i="5"/>
  <c r="J1113" i="5"/>
  <c r="M1112" i="5"/>
  <c r="L1112" i="5"/>
  <c r="J1112" i="5"/>
  <c r="M1111" i="5"/>
  <c r="L1111" i="5"/>
  <c r="J1111" i="5"/>
  <c r="M1110" i="5"/>
  <c r="L1110" i="5"/>
  <c r="J1110" i="5"/>
  <c r="M1109" i="5"/>
  <c r="L1109" i="5"/>
  <c r="J1109" i="5"/>
  <c r="M1108" i="5"/>
  <c r="L1108" i="5"/>
  <c r="J1108" i="5"/>
  <c r="M1107" i="5"/>
  <c r="L1107" i="5"/>
  <c r="J1107" i="5"/>
  <c r="M1106" i="5"/>
  <c r="L1106" i="5"/>
  <c r="J1106" i="5"/>
  <c r="M1105" i="5"/>
  <c r="L1105" i="5"/>
  <c r="J1105" i="5"/>
  <c r="M1104" i="5"/>
  <c r="L1104" i="5"/>
  <c r="J1104" i="5"/>
  <c r="M1103" i="5"/>
  <c r="L1103" i="5"/>
  <c r="J1103" i="5"/>
  <c r="M1102" i="5"/>
  <c r="L1102" i="5"/>
  <c r="J1102" i="5"/>
  <c r="M1101" i="5"/>
  <c r="L1101" i="5"/>
  <c r="J1101" i="5"/>
  <c r="M1100" i="5"/>
  <c r="L1100" i="5"/>
  <c r="J1100" i="5"/>
  <c r="M1099" i="5"/>
  <c r="L1099" i="5"/>
  <c r="J1099" i="5"/>
  <c r="M1098" i="5"/>
  <c r="L1098" i="5"/>
  <c r="J1098" i="5"/>
  <c r="M1097" i="5"/>
  <c r="L1097" i="5"/>
  <c r="J1097" i="5"/>
  <c r="M1096" i="5"/>
  <c r="L1096" i="5"/>
  <c r="J1096" i="5"/>
  <c r="M1095" i="5"/>
  <c r="L1095" i="5"/>
  <c r="J1095" i="5"/>
  <c r="M1094" i="5"/>
  <c r="L1094" i="5"/>
  <c r="J1094" i="5"/>
  <c r="M1093" i="5"/>
  <c r="L1093" i="5"/>
  <c r="J1093" i="5"/>
  <c r="M1092" i="5"/>
  <c r="L1092" i="5"/>
  <c r="J1092" i="5"/>
  <c r="M1091" i="5"/>
  <c r="L1091" i="5"/>
  <c r="J1091" i="5"/>
  <c r="M1090" i="5"/>
  <c r="L1090" i="5"/>
  <c r="J1090" i="5"/>
  <c r="M1089" i="5"/>
  <c r="L1089" i="5"/>
  <c r="J1089" i="5"/>
  <c r="M1088" i="5"/>
  <c r="L1088" i="5"/>
  <c r="J1088" i="5"/>
  <c r="M1087" i="5"/>
  <c r="L1087" i="5"/>
  <c r="J1087" i="5"/>
  <c r="M1086" i="5"/>
  <c r="L1086" i="5"/>
  <c r="J1086" i="5"/>
  <c r="M1085" i="5"/>
  <c r="L1085" i="5"/>
  <c r="J1085" i="5"/>
  <c r="M1084" i="5"/>
  <c r="L1084" i="5"/>
  <c r="J1084" i="5"/>
  <c r="M1083" i="5"/>
  <c r="L1083" i="5"/>
  <c r="J1083" i="5"/>
  <c r="M1082" i="5"/>
  <c r="L1082" i="5"/>
  <c r="J1082" i="5"/>
  <c r="M1081" i="5"/>
  <c r="L1081" i="5"/>
  <c r="J1081" i="5"/>
  <c r="M1080" i="5"/>
  <c r="L1080" i="5"/>
  <c r="J1080" i="5"/>
  <c r="M1079" i="5"/>
  <c r="L1079" i="5"/>
  <c r="J1079" i="5"/>
  <c r="M1078" i="5"/>
  <c r="L1078" i="5"/>
  <c r="J1078" i="5"/>
  <c r="M1077" i="5"/>
  <c r="L1077" i="5"/>
  <c r="J1077" i="5"/>
  <c r="M1076" i="5"/>
  <c r="L1076" i="5"/>
  <c r="J1076" i="5"/>
  <c r="M1075" i="5"/>
  <c r="L1075" i="5"/>
  <c r="J1075" i="5"/>
  <c r="M1074" i="5"/>
  <c r="L1074" i="5"/>
  <c r="J1074" i="5"/>
  <c r="M1073" i="5"/>
  <c r="L1073" i="5"/>
  <c r="J1073" i="5"/>
  <c r="M1072" i="5"/>
  <c r="L1072" i="5"/>
  <c r="J1072" i="5"/>
  <c r="M1071" i="5"/>
  <c r="L1071" i="5"/>
  <c r="J1071" i="5"/>
  <c r="M1070" i="5"/>
  <c r="L1070" i="5"/>
  <c r="J1070" i="5"/>
  <c r="M1069" i="5"/>
  <c r="L1069" i="5"/>
  <c r="J1069" i="5"/>
  <c r="M1068" i="5"/>
  <c r="L1068" i="5"/>
  <c r="J1068" i="5"/>
  <c r="M1067" i="5"/>
  <c r="L1067" i="5"/>
  <c r="J1067" i="5"/>
  <c r="M1066" i="5"/>
  <c r="L1066" i="5"/>
  <c r="J1066" i="5"/>
  <c r="M1065" i="5"/>
  <c r="L1065" i="5"/>
  <c r="J1065" i="5"/>
  <c r="M1064" i="5"/>
  <c r="L1064" i="5"/>
  <c r="J1064" i="5"/>
  <c r="M1063" i="5"/>
  <c r="L1063" i="5"/>
  <c r="J1063" i="5"/>
  <c r="M1062" i="5"/>
  <c r="L1062" i="5"/>
  <c r="J1062" i="5"/>
  <c r="M1061" i="5"/>
  <c r="L1061" i="5"/>
  <c r="J1061" i="5"/>
  <c r="M1060" i="5"/>
  <c r="L1060" i="5"/>
  <c r="J1060" i="5"/>
  <c r="M1059" i="5"/>
  <c r="L1059" i="5"/>
  <c r="J1059" i="5"/>
  <c r="M1058" i="5"/>
  <c r="L1058" i="5"/>
  <c r="J1058" i="5"/>
  <c r="M1057" i="5"/>
  <c r="L1057" i="5"/>
  <c r="J1057" i="5"/>
  <c r="M1056" i="5"/>
  <c r="L1056" i="5"/>
  <c r="J1056" i="5"/>
  <c r="M1055" i="5"/>
  <c r="L1055" i="5"/>
  <c r="J1055" i="5"/>
  <c r="M1054" i="5"/>
  <c r="L1054" i="5"/>
  <c r="J1054" i="5"/>
  <c r="M1053" i="5"/>
  <c r="L1053" i="5"/>
  <c r="J1053" i="5"/>
  <c r="M1052" i="5"/>
  <c r="L1052" i="5"/>
  <c r="J1052" i="5"/>
  <c r="M1051" i="5"/>
  <c r="L1051" i="5"/>
  <c r="J1051" i="5"/>
  <c r="M1050" i="5"/>
  <c r="L1050" i="5"/>
  <c r="J1050" i="5"/>
  <c r="M1049" i="5"/>
  <c r="L1049" i="5"/>
  <c r="J1049" i="5"/>
  <c r="M1048" i="5"/>
  <c r="L1048" i="5"/>
  <c r="J1048" i="5"/>
  <c r="M1047" i="5"/>
  <c r="L1047" i="5"/>
  <c r="J1047" i="5"/>
  <c r="M1046" i="5"/>
  <c r="L1046" i="5"/>
  <c r="J1046" i="5"/>
  <c r="M1045" i="5"/>
  <c r="L1045" i="5"/>
  <c r="J1045" i="5"/>
  <c r="M1044" i="5"/>
  <c r="L1044" i="5"/>
  <c r="J1044" i="5"/>
  <c r="M1043" i="5"/>
  <c r="L1043" i="5"/>
  <c r="J1043" i="5"/>
  <c r="M1042" i="5"/>
  <c r="L1042" i="5"/>
  <c r="J1042" i="5"/>
  <c r="M1041" i="5"/>
  <c r="L1041" i="5"/>
  <c r="J1041" i="5"/>
  <c r="M1040" i="5"/>
  <c r="L1040" i="5"/>
  <c r="J1040" i="5"/>
  <c r="M1039" i="5"/>
  <c r="L1039" i="5"/>
  <c r="J1039" i="5"/>
  <c r="M1038" i="5"/>
  <c r="L1038" i="5"/>
  <c r="J1038" i="5"/>
  <c r="M1037" i="5"/>
  <c r="L1037" i="5"/>
  <c r="J1037" i="5"/>
  <c r="M1036" i="5"/>
  <c r="L1036" i="5"/>
  <c r="J1036" i="5"/>
  <c r="M1035" i="5"/>
  <c r="L1035" i="5"/>
  <c r="J1035" i="5"/>
  <c r="M1034" i="5"/>
  <c r="L1034" i="5"/>
  <c r="J1034" i="5"/>
  <c r="M1033" i="5"/>
  <c r="L1033" i="5"/>
  <c r="J1033" i="5"/>
  <c r="M1032" i="5"/>
  <c r="L1032" i="5"/>
  <c r="J1032" i="5"/>
  <c r="M1031" i="5"/>
  <c r="L1031" i="5"/>
  <c r="J1031" i="5"/>
  <c r="M1030" i="5"/>
  <c r="L1030" i="5"/>
  <c r="J1030" i="5"/>
  <c r="M1029" i="5"/>
  <c r="L1029" i="5"/>
  <c r="J1029" i="5"/>
  <c r="M1028" i="5"/>
  <c r="L1028" i="5"/>
  <c r="J1028" i="5"/>
  <c r="M1027" i="5"/>
  <c r="L1027" i="5"/>
  <c r="J1027" i="5"/>
  <c r="M1026" i="5"/>
  <c r="L1026" i="5"/>
  <c r="J1026" i="5"/>
  <c r="M1025" i="5"/>
  <c r="L1025" i="5"/>
  <c r="J1025" i="5"/>
  <c r="M1024" i="5"/>
  <c r="L1024" i="5"/>
  <c r="J1024" i="5"/>
  <c r="M1023" i="5"/>
  <c r="L1023" i="5"/>
  <c r="J1023" i="5"/>
  <c r="M1022" i="5"/>
  <c r="L1022" i="5"/>
  <c r="J1022" i="5"/>
  <c r="M1021" i="5"/>
  <c r="L1021" i="5"/>
  <c r="J1021" i="5"/>
  <c r="M1020" i="5"/>
  <c r="L1020" i="5"/>
  <c r="J1020" i="5"/>
  <c r="M1019" i="5"/>
  <c r="L1019" i="5"/>
  <c r="J1019" i="5"/>
  <c r="M1018" i="5"/>
  <c r="L1018" i="5"/>
  <c r="J1018" i="5"/>
  <c r="M1017" i="5"/>
  <c r="L1017" i="5"/>
  <c r="J1017" i="5"/>
  <c r="M1016" i="5"/>
  <c r="L1016" i="5"/>
  <c r="J1016" i="5"/>
  <c r="M1015" i="5"/>
  <c r="L1015" i="5"/>
  <c r="J1015" i="5"/>
  <c r="M1014" i="5"/>
  <c r="L1014" i="5"/>
  <c r="J1014" i="5"/>
  <c r="M1013" i="5"/>
  <c r="L1013" i="5"/>
  <c r="J1013" i="5"/>
  <c r="M1012" i="5"/>
  <c r="L1012" i="5"/>
  <c r="J1012" i="5"/>
  <c r="M1011" i="5"/>
  <c r="L1011" i="5"/>
  <c r="J1011" i="5"/>
  <c r="M1010" i="5"/>
  <c r="L1010" i="5"/>
  <c r="J1010" i="5"/>
  <c r="M1009" i="5"/>
  <c r="L1009" i="5"/>
  <c r="J1009" i="5"/>
  <c r="M1008" i="5"/>
  <c r="L1008" i="5"/>
  <c r="J1008" i="5"/>
  <c r="M1007" i="5"/>
  <c r="L1007" i="5"/>
  <c r="J1007" i="5"/>
  <c r="M1006" i="5"/>
  <c r="L1006" i="5"/>
  <c r="J1006" i="5"/>
  <c r="M1005" i="5"/>
  <c r="L1005" i="5"/>
  <c r="J1005" i="5"/>
  <c r="M1004" i="5"/>
  <c r="L1004" i="5"/>
  <c r="J1004" i="5"/>
  <c r="M1003" i="5"/>
  <c r="L1003" i="5"/>
  <c r="J1003" i="5"/>
  <c r="M1002" i="5"/>
  <c r="L1002" i="5"/>
  <c r="J1002" i="5"/>
  <c r="M1001" i="5"/>
  <c r="L1001" i="5"/>
  <c r="J1001" i="5"/>
  <c r="M1000" i="5"/>
  <c r="L1000" i="5"/>
  <c r="J1000" i="5"/>
  <c r="M999" i="5"/>
  <c r="L999" i="5"/>
  <c r="J999" i="5"/>
  <c r="M998" i="5"/>
  <c r="L998" i="5"/>
  <c r="J998" i="5"/>
  <c r="M997" i="5"/>
  <c r="L997" i="5"/>
  <c r="J997" i="5"/>
  <c r="M996" i="5"/>
  <c r="L996" i="5"/>
  <c r="J996" i="5"/>
  <c r="M995" i="5"/>
  <c r="L995" i="5"/>
  <c r="J995" i="5"/>
  <c r="M994" i="5"/>
  <c r="L994" i="5"/>
  <c r="J994" i="5"/>
  <c r="M993" i="5"/>
  <c r="L993" i="5"/>
  <c r="J993" i="5"/>
  <c r="M992" i="5"/>
  <c r="L992" i="5"/>
  <c r="J992" i="5"/>
  <c r="M991" i="5"/>
  <c r="L991" i="5"/>
  <c r="J991" i="5"/>
  <c r="M990" i="5"/>
  <c r="L990" i="5"/>
  <c r="J990" i="5"/>
  <c r="M989" i="5"/>
  <c r="L989" i="5"/>
  <c r="J989" i="5"/>
  <c r="M988" i="5"/>
  <c r="L988" i="5"/>
  <c r="J988" i="5"/>
  <c r="M987" i="5"/>
  <c r="L987" i="5"/>
  <c r="J987" i="5"/>
  <c r="M986" i="5"/>
  <c r="L986" i="5"/>
  <c r="J986" i="5"/>
  <c r="M985" i="5"/>
  <c r="L985" i="5"/>
  <c r="J985" i="5"/>
  <c r="M984" i="5"/>
  <c r="L984" i="5"/>
  <c r="J984" i="5"/>
  <c r="M983" i="5"/>
  <c r="L983" i="5"/>
  <c r="J983" i="5"/>
  <c r="M982" i="5"/>
  <c r="L982" i="5"/>
  <c r="J982" i="5"/>
  <c r="M981" i="5"/>
  <c r="L981" i="5"/>
  <c r="J981" i="5"/>
  <c r="M980" i="5"/>
  <c r="L980" i="5"/>
  <c r="J980" i="5"/>
  <c r="M979" i="5"/>
  <c r="L979" i="5"/>
  <c r="J979" i="5"/>
  <c r="M978" i="5"/>
  <c r="L978" i="5"/>
  <c r="J978" i="5"/>
  <c r="M977" i="5"/>
  <c r="L977" i="5"/>
  <c r="J977" i="5"/>
  <c r="M976" i="5"/>
  <c r="L976" i="5"/>
  <c r="J976" i="5"/>
  <c r="M975" i="5"/>
  <c r="L975" i="5"/>
  <c r="J975" i="5"/>
  <c r="M974" i="5"/>
  <c r="L974" i="5"/>
  <c r="J974" i="5"/>
  <c r="M973" i="5"/>
  <c r="L973" i="5"/>
  <c r="J973" i="5"/>
  <c r="M972" i="5"/>
  <c r="L972" i="5"/>
  <c r="J972" i="5"/>
  <c r="M971" i="5"/>
  <c r="L971" i="5"/>
  <c r="J971" i="5"/>
  <c r="M970" i="5"/>
  <c r="L970" i="5"/>
  <c r="J970" i="5"/>
  <c r="M969" i="5"/>
  <c r="L969" i="5"/>
  <c r="J969" i="5"/>
  <c r="M968" i="5"/>
  <c r="L968" i="5"/>
  <c r="J968" i="5"/>
  <c r="M967" i="5"/>
  <c r="L967" i="5"/>
  <c r="J967" i="5"/>
  <c r="M966" i="5"/>
  <c r="L966" i="5"/>
  <c r="J966" i="5"/>
  <c r="M965" i="5"/>
  <c r="L965" i="5"/>
  <c r="J965" i="5"/>
  <c r="M964" i="5"/>
  <c r="L964" i="5"/>
  <c r="J964" i="5"/>
  <c r="M963" i="5"/>
  <c r="L963" i="5"/>
  <c r="J963" i="5"/>
  <c r="M962" i="5"/>
  <c r="L962" i="5"/>
  <c r="J962" i="5"/>
  <c r="M961" i="5"/>
  <c r="L961" i="5"/>
  <c r="J961" i="5"/>
  <c r="M960" i="5"/>
  <c r="L960" i="5"/>
  <c r="J960" i="5"/>
  <c r="M959" i="5"/>
  <c r="L959" i="5"/>
  <c r="J959" i="5"/>
  <c r="M958" i="5"/>
  <c r="L958" i="5"/>
  <c r="J958" i="5"/>
  <c r="M957" i="5"/>
  <c r="L957" i="5"/>
  <c r="J957" i="5"/>
  <c r="M956" i="5"/>
  <c r="L956" i="5"/>
  <c r="J956" i="5"/>
  <c r="M955" i="5"/>
  <c r="L955" i="5"/>
  <c r="J955" i="5"/>
  <c r="M954" i="5"/>
  <c r="L954" i="5"/>
  <c r="J954" i="5"/>
  <c r="M953" i="5"/>
  <c r="L953" i="5"/>
  <c r="J953" i="5"/>
  <c r="M952" i="5"/>
  <c r="L952" i="5"/>
  <c r="J952" i="5"/>
  <c r="M951" i="5"/>
  <c r="L951" i="5"/>
  <c r="J951" i="5"/>
  <c r="M950" i="5"/>
  <c r="L950" i="5"/>
  <c r="J950" i="5"/>
  <c r="M949" i="5"/>
  <c r="L949" i="5"/>
  <c r="J949" i="5"/>
  <c r="M948" i="5"/>
  <c r="L948" i="5"/>
  <c r="J948" i="5"/>
  <c r="M947" i="5"/>
  <c r="L947" i="5"/>
  <c r="J947" i="5"/>
  <c r="M946" i="5"/>
  <c r="L946" i="5"/>
  <c r="J946" i="5"/>
  <c r="M945" i="5"/>
  <c r="L945" i="5"/>
  <c r="J945" i="5"/>
  <c r="M944" i="5"/>
  <c r="L944" i="5"/>
  <c r="J944" i="5"/>
  <c r="M943" i="5"/>
  <c r="L943" i="5"/>
  <c r="J943" i="5"/>
  <c r="M942" i="5"/>
  <c r="L942" i="5"/>
  <c r="J942" i="5"/>
  <c r="M941" i="5"/>
  <c r="L941" i="5"/>
  <c r="J941" i="5"/>
  <c r="M940" i="5"/>
  <c r="L940" i="5"/>
  <c r="J940" i="5"/>
  <c r="M939" i="5"/>
  <c r="L939" i="5"/>
  <c r="J939" i="5"/>
  <c r="M938" i="5"/>
  <c r="L938" i="5"/>
  <c r="J938" i="5"/>
  <c r="M937" i="5"/>
  <c r="L937" i="5"/>
  <c r="J937" i="5"/>
  <c r="M936" i="5"/>
  <c r="L936" i="5"/>
  <c r="J936" i="5"/>
  <c r="M935" i="5"/>
  <c r="L935" i="5"/>
  <c r="J935" i="5"/>
  <c r="M934" i="5"/>
  <c r="L934" i="5"/>
  <c r="J934" i="5"/>
  <c r="M933" i="5"/>
  <c r="L933" i="5"/>
  <c r="J933" i="5"/>
  <c r="M932" i="5"/>
  <c r="L932" i="5"/>
  <c r="J932" i="5"/>
  <c r="M931" i="5"/>
  <c r="L931" i="5"/>
  <c r="J931" i="5"/>
  <c r="M930" i="5"/>
  <c r="L930" i="5"/>
  <c r="J930" i="5"/>
  <c r="M929" i="5"/>
  <c r="L929" i="5"/>
  <c r="J929" i="5"/>
  <c r="M928" i="5"/>
  <c r="L928" i="5"/>
  <c r="J928" i="5"/>
  <c r="M927" i="5"/>
  <c r="L927" i="5"/>
  <c r="J927" i="5"/>
  <c r="M926" i="5"/>
  <c r="L926" i="5"/>
  <c r="J926" i="5"/>
  <c r="M925" i="5"/>
  <c r="L925" i="5"/>
  <c r="J925" i="5"/>
  <c r="M924" i="5"/>
  <c r="L924" i="5"/>
  <c r="J924" i="5"/>
  <c r="M923" i="5"/>
  <c r="L923" i="5"/>
  <c r="J923" i="5"/>
  <c r="M922" i="5"/>
  <c r="L922" i="5"/>
  <c r="J922" i="5"/>
  <c r="M921" i="5"/>
  <c r="L921" i="5"/>
  <c r="J921" i="5"/>
  <c r="M920" i="5"/>
  <c r="L920" i="5"/>
  <c r="J920" i="5"/>
  <c r="M919" i="5"/>
  <c r="L919" i="5"/>
  <c r="J919" i="5"/>
  <c r="M918" i="5"/>
  <c r="L918" i="5"/>
  <c r="J918" i="5"/>
  <c r="M917" i="5"/>
  <c r="L917" i="5"/>
  <c r="J917" i="5"/>
  <c r="M916" i="5"/>
  <c r="L916" i="5"/>
  <c r="J916" i="5"/>
  <c r="M915" i="5"/>
  <c r="L915" i="5"/>
  <c r="J915" i="5"/>
  <c r="M914" i="5"/>
  <c r="L914" i="5"/>
  <c r="J914" i="5"/>
  <c r="M913" i="5"/>
  <c r="L913" i="5"/>
  <c r="J913" i="5"/>
  <c r="M912" i="5"/>
  <c r="L912" i="5"/>
  <c r="J912" i="5"/>
  <c r="M911" i="5"/>
  <c r="L911" i="5"/>
  <c r="J911" i="5"/>
  <c r="M910" i="5"/>
  <c r="L910" i="5"/>
  <c r="J910" i="5"/>
  <c r="M909" i="5"/>
  <c r="L909" i="5"/>
  <c r="J909" i="5"/>
  <c r="M908" i="5"/>
  <c r="L908" i="5"/>
  <c r="J908" i="5"/>
  <c r="M907" i="5"/>
  <c r="L907" i="5"/>
  <c r="J907" i="5"/>
  <c r="M906" i="5"/>
  <c r="L906" i="5"/>
  <c r="J906" i="5"/>
  <c r="M905" i="5"/>
  <c r="L905" i="5"/>
  <c r="J905" i="5"/>
  <c r="M904" i="5"/>
  <c r="L904" i="5"/>
  <c r="J904" i="5"/>
  <c r="M903" i="5"/>
  <c r="L903" i="5"/>
  <c r="J903" i="5"/>
  <c r="M902" i="5"/>
  <c r="L902" i="5"/>
  <c r="J902" i="5"/>
  <c r="M901" i="5"/>
  <c r="L901" i="5"/>
  <c r="J901" i="5"/>
  <c r="M900" i="5"/>
  <c r="L900" i="5"/>
  <c r="J900" i="5"/>
  <c r="M899" i="5"/>
  <c r="L899" i="5"/>
  <c r="J899" i="5"/>
  <c r="M898" i="5"/>
  <c r="L898" i="5"/>
  <c r="J898" i="5"/>
  <c r="M897" i="5"/>
  <c r="L897" i="5"/>
  <c r="J897" i="5"/>
  <c r="M896" i="5"/>
  <c r="L896" i="5"/>
  <c r="J896" i="5"/>
  <c r="M895" i="5"/>
  <c r="L895" i="5"/>
  <c r="J895" i="5"/>
  <c r="M894" i="5"/>
  <c r="L894" i="5"/>
  <c r="J894" i="5"/>
  <c r="M893" i="5"/>
  <c r="L893" i="5"/>
  <c r="J893" i="5"/>
  <c r="M892" i="5"/>
  <c r="L892" i="5"/>
  <c r="J892" i="5"/>
  <c r="M891" i="5"/>
  <c r="L891" i="5"/>
  <c r="J891" i="5"/>
  <c r="M890" i="5"/>
  <c r="L890" i="5"/>
  <c r="J890" i="5"/>
  <c r="M889" i="5"/>
  <c r="L889" i="5"/>
  <c r="J889" i="5"/>
  <c r="M888" i="5"/>
  <c r="L888" i="5"/>
  <c r="J888" i="5"/>
  <c r="M887" i="5"/>
  <c r="L887" i="5"/>
  <c r="J887" i="5"/>
  <c r="M886" i="5"/>
  <c r="L886" i="5"/>
  <c r="J886" i="5"/>
  <c r="M885" i="5"/>
  <c r="L885" i="5"/>
  <c r="J885" i="5"/>
  <c r="M884" i="5"/>
  <c r="L884" i="5"/>
  <c r="J884" i="5"/>
  <c r="M883" i="5"/>
  <c r="L883" i="5"/>
  <c r="J883" i="5"/>
  <c r="M882" i="5"/>
  <c r="L882" i="5"/>
  <c r="J882" i="5"/>
  <c r="M881" i="5"/>
  <c r="L881" i="5"/>
  <c r="J881" i="5"/>
  <c r="M880" i="5"/>
  <c r="L880" i="5"/>
  <c r="J880" i="5"/>
  <c r="M879" i="5"/>
  <c r="L879" i="5"/>
  <c r="J879" i="5"/>
  <c r="M878" i="5"/>
  <c r="L878" i="5"/>
  <c r="J878" i="5"/>
  <c r="M877" i="5"/>
  <c r="L877" i="5"/>
  <c r="J877" i="5"/>
  <c r="M876" i="5"/>
  <c r="L876" i="5"/>
  <c r="J876" i="5"/>
  <c r="M875" i="5"/>
  <c r="L875" i="5"/>
  <c r="J875" i="5"/>
  <c r="M874" i="5"/>
  <c r="L874" i="5"/>
  <c r="J874" i="5"/>
  <c r="M873" i="5"/>
  <c r="L873" i="5"/>
  <c r="J873" i="5"/>
  <c r="M872" i="5"/>
  <c r="L872" i="5"/>
  <c r="J872" i="5"/>
  <c r="M871" i="5"/>
  <c r="L871" i="5"/>
  <c r="J871" i="5"/>
  <c r="M870" i="5"/>
  <c r="L870" i="5"/>
  <c r="J870" i="5"/>
  <c r="M869" i="5"/>
  <c r="L869" i="5"/>
  <c r="J869" i="5"/>
  <c r="M868" i="5"/>
  <c r="L868" i="5"/>
  <c r="J868" i="5"/>
  <c r="M867" i="5"/>
  <c r="L867" i="5"/>
  <c r="J867" i="5"/>
  <c r="M866" i="5"/>
  <c r="L866" i="5"/>
  <c r="J866" i="5"/>
  <c r="M865" i="5"/>
  <c r="L865" i="5"/>
  <c r="J865" i="5"/>
  <c r="M864" i="5"/>
  <c r="L864" i="5"/>
  <c r="J864" i="5"/>
  <c r="M863" i="5"/>
  <c r="L863" i="5"/>
  <c r="J863" i="5"/>
  <c r="M862" i="5"/>
  <c r="L862" i="5"/>
  <c r="J862" i="5"/>
  <c r="M861" i="5"/>
  <c r="L861" i="5"/>
  <c r="J861" i="5"/>
  <c r="M860" i="5"/>
  <c r="L860" i="5"/>
  <c r="J860" i="5"/>
  <c r="M859" i="5"/>
  <c r="L859" i="5"/>
  <c r="J859" i="5"/>
  <c r="M858" i="5"/>
  <c r="L858" i="5"/>
  <c r="J858" i="5"/>
  <c r="M857" i="5"/>
  <c r="L857" i="5"/>
  <c r="J857" i="5"/>
  <c r="M856" i="5"/>
  <c r="L856" i="5"/>
  <c r="J856" i="5"/>
  <c r="M855" i="5"/>
  <c r="L855" i="5"/>
  <c r="J855" i="5"/>
  <c r="M854" i="5"/>
  <c r="L854" i="5"/>
  <c r="J854" i="5"/>
  <c r="M853" i="5"/>
  <c r="L853" i="5"/>
  <c r="J853" i="5"/>
  <c r="M852" i="5"/>
  <c r="L852" i="5"/>
  <c r="J852" i="5"/>
  <c r="M851" i="5"/>
  <c r="L851" i="5"/>
  <c r="J851" i="5"/>
  <c r="M850" i="5"/>
  <c r="L850" i="5"/>
  <c r="J850" i="5"/>
  <c r="M849" i="5"/>
  <c r="L849" i="5"/>
  <c r="J849" i="5"/>
  <c r="M848" i="5"/>
  <c r="L848" i="5"/>
  <c r="J848" i="5"/>
  <c r="M847" i="5"/>
  <c r="L847" i="5"/>
  <c r="J847" i="5"/>
  <c r="M846" i="5"/>
  <c r="L846" i="5"/>
  <c r="J846" i="5"/>
  <c r="M845" i="5"/>
  <c r="L845" i="5"/>
  <c r="J845" i="5"/>
  <c r="M844" i="5"/>
  <c r="L844" i="5"/>
  <c r="J844" i="5"/>
  <c r="M843" i="5"/>
  <c r="L843" i="5"/>
  <c r="J843" i="5"/>
  <c r="M842" i="5"/>
  <c r="L842" i="5"/>
  <c r="J842" i="5"/>
  <c r="M841" i="5"/>
  <c r="L841" i="5"/>
  <c r="J841" i="5"/>
  <c r="M840" i="5"/>
  <c r="L840" i="5"/>
  <c r="J840" i="5"/>
  <c r="M839" i="5"/>
  <c r="L839" i="5"/>
  <c r="J839" i="5"/>
  <c r="M838" i="5"/>
  <c r="L838" i="5"/>
  <c r="J838" i="5"/>
  <c r="M837" i="5"/>
  <c r="L837" i="5"/>
  <c r="J837" i="5"/>
  <c r="M836" i="5"/>
  <c r="L836" i="5"/>
  <c r="J836" i="5"/>
  <c r="M835" i="5"/>
  <c r="L835" i="5"/>
  <c r="J835" i="5"/>
  <c r="M834" i="5"/>
  <c r="L834" i="5"/>
  <c r="J834" i="5"/>
  <c r="M833" i="5"/>
  <c r="L833" i="5"/>
  <c r="J833" i="5"/>
  <c r="M832" i="5"/>
  <c r="L832" i="5"/>
  <c r="J832" i="5"/>
  <c r="M831" i="5"/>
  <c r="L831" i="5"/>
  <c r="J831" i="5"/>
  <c r="M830" i="5"/>
  <c r="L830" i="5"/>
  <c r="J830" i="5"/>
  <c r="M829" i="5"/>
  <c r="L829" i="5"/>
  <c r="J829" i="5"/>
  <c r="M828" i="5"/>
  <c r="L828" i="5"/>
  <c r="J828" i="5"/>
  <c r="M827" i="5"/>
  <c r="L827" i="5"/>
  <c r="J827" i="5"/>
  <c r="M826" i="5"/>
  <c r="L826" i="5"/>
  <c r="J826" i="5"/>
  <c r="M825" i="5"/>
  <c r="L825" i="5"/>
  <c r="J825" i="5"/>
  <c r="M824" i="5"/>
  <c r="L824" i="5"/>
  <c r="J824" i="5"/>
  <c r="M823" i="5"/>
  <c r="L823" i="5"/>
  <c r="J823" i="5"/>
  <c r="M822" i="5"/>
  <c r="L822" i="5"/>
  <c r="J822" i="5"/>
  <c r="M821" i="5"/>
  <c r="L821" i="5"/>
  <c r="J821" i="5"/>
  <c r="M820" i="5"/>
  <c r="L820" i="5"/>
  <c r="J820" i="5"/>
  <c r="M819" i="5"/>
  <c r="L819" i="5"/>
  <c r="J819" i="5"/>
  <c r="M818" i="5"/>
  <c r="L818" i="5"/>
  <c r="J818" i="5"/>
  <c r="M817" i="5"/>
  <c r="L817" i="5"/>
  <c r="J817" i="5"/>
  <c r="M816" i="5"/>
  <c r="L816" i="5"/>
  <c r="J816" i="5"/>
  <c r="M815" i="5"/>
  <c r="L815" i="5"/>
  <c r="J815" i="5"/>
  <c r="M814" i="5"/>
  <c r="L814" i="5"/>
  <c r="J814" i="5"/>
  <c r="M813" i="5"/>
  <c r="L813" i="5"/>
  <c r="J813" i="5"/>
  <c r="M812" i="5"/>
  <c r="L812" i="5"/>
  <c r="J812" i="5"/>
  <c r="M811" i="5"/>
  <c r="L811" i="5"/>
  <c r="J811" i="5"/>
  <c r="M810" i="5"/>
  <c r="L810" i="5"/>
  <c r="J810" i="5"/>
  <c r="M809" i="5"/>
  <c r="L809" i="5"/>
  <c r="J809" i="5"/>
  <c r="M808" i="5"/>
  <c r="L808" i="5"/>
  <c r="J808" i="5"/>
  <c r="M807" i="5"/>
  <c r="L807" i="5"/>
  <c r="J807" i="5"/>
  <c r="M806" i="5"/>
  <c r="L806" i="5"/>
  <c r="J806" i="5"/>
  <c r="M805" i="5"/>
  <c r="L805" i="5"/>
  <c r="J805" i="5"/>
  <c r="M804" i="5"/>
  <c r="L804" i="5"/>
  <c r="J804" i="5"/>
  <c r="M803" i="5"/>
  <c r="L803" i="5"/>
  <c r="J803" i="5"/>
  <c r="M802" i="5"/>
  <c r="L802" i="5"/>
  <c r="J802" i="5"/>
  <c r="M801" i="5"/>
  <c r="L801" i="5"/>
  <c r="J801" i="5"/>
  <c r="M800" i="5"/>
  <c r="L800" i="5"/>
  <c r="J800" i="5"/>
  <c r="M799" i="5"/>
  <c r="L799" i="5"/>
  <c r="J799" i="5"/>
  <c r="M798" i="5"/>
  <c r="L798" i="5"/>
  <c r="J798" i="5"/>
  <c r="M797" i="5"/>
  <c r="L797" i="5"/>
  <c r="J797" i="5"/>
  <c r="M796" i="5"/>
  <c r="L796" i="5"/>
  <c r="J796" i="5"/>
  <c r="M795" i="5"/>
  <c r="L795" i="5"/>
  <c r="J795" i="5"/>
  <c r="M794" i="5"/>
  <c r="L794" i="5"/>
  <c r="J794" i="5"/>
  <c r="M793" i="5"/>
  <c r="L793" i="5"/>
  <c r="J793" i="5"/>
  <c r="M792" i="5"/>
  <c r="L792" i="5"/>
  <c r="J792" i="5"/>
  <c r="M791" i="5"/>
  <c r="L791" i="5"/>
  <c r="J791" i="5"/>
  <c r="M790" i="5"/>
  <c r="L790" i="5"/>
  <c r="J790" i="5"/>
  <c r="M789" i="5"/>
  <c r="L789" i="5"/>
  <c r="J789" i="5"/>
  <c r="M788" i="5"/>
  <c r="L788" i="5"/>
  <c r="J788" i="5"/>
  <c r="M787" i="5"/>
  <c r="L787" i="5"/>
  <c r="J787" i="5"/>
  <c r="M786" i="5"/>
  <c r="L786" i="5"/>
  <c r="J786" i="5"/>
  <c r="M785" i="5"/>
  <c r="L785" i="5"/>
  <c r="J785" i="5"/>
  <c r="M784" i="5"/>
  <c r="L784" i="5"/>
  <c r="J784" i="5"/>
  <c r="M783" i="5"/>
  <c r="L783" i="5"/>
  <c r="J783" i="5"/>
  <c r="M782" i="5"/>
  <c r="L782" i="5"/>
  <c r="J782" i="5"/>
  <c r="M781" i="5"/>
  <c r="L781" i="5"/>
  <c r="J781" i="5"/>
  <c r="M780" i="5"/>
  <c r="L780" i="5"/>
  <c r="J780" i="5"/>
  <c r="M779" i="5"/>
  <c r="L779" i="5"/>
  <c r="J779" i="5"/>
  <c r="M778" i="5"/>
  <c r="L778" i="5"/>
  <c r="J778" i="5"/>
  <c r="M777" i="5"/>
  <c r="L777" i="5"/>
  <c r="J777" i="5"/>
  <c r="M776" i="5"/>
  <c r="L776" i="5"/>
  <c r="J776" i="5"/>
  <c r="M775" i="5"/>
  <c r="L775" i="5"/>
  <c r="J775" i="5"/>
  <c r="M774" i="5"/>
  <c r="L774" i="5"/>
  <c r="J774" i="5"/>
  <c r="M773" i="5"/>
  <c r="L773" i="5"/>
  <c r="J773" i="5"/>
  <c r="M772" i="5"/>
  <c r="L772" i="5"/>
  <c r="J772" i="5"/>
  <c r="M771" i="5"/>
  <c r="L771" i="5"/>
  <c r="J771" i="5"/>
  <c r="M770" i="5"/>
  <c r="L770" i="5"/>
  <c r="J770" i="5"/>
  <c r="M769" i="5"/>
  <c r="L769" i="5"/>
  <c r="J769" i="5"/>
  <c r="M768" i="5"/>
  <c r="L768" i="5"/>
  <c r="J768" i="5"/>
  <c r="M767" i="5"/>
  <c r="L767" i="5"/>
  <c r="J767" i="5"/>
  <c r="M766" i="5"/>
  <c r="L766" i="5"/>
  <c r="J766" i="5"/>
  <c r="M765" i="5"/>
  <c r="L765" i="5"/>
  <c r="J765" i="5"/>
  <c r="M764" i="5"/>
  <c r="L764" i="5"/>
  <c r="J764" i="5"/>
  <c r="M763" i="5"/>
  <c r="L763" i="5"/>
  <c r="J763" i="5"/>
  <c r="M762" i="5"/>
  <c r="L762" i="5"/>
  <c r="J762" i="5"/>
  <c r="M761" i="5"/>
  <c r="L761" i="5"/>
  <c r="J761" i="5"/>
  <c r="M760" i="5"/>
  <c r="L760" i="5"/>
  <c r="J760" i="5"/>
  <c r="M759" i="5"/>
  <c r="L759" i="5"/>
  <c r="J759" i="5"/>
  <c r="M758" i="5"/>
  <c r="L758" i="5"/>
  <c r="J758" i="5"/>
  <c r="M757" i="5"/>
  <c r="L757" i="5"/>
  <c r="J757" i="5"/>
  <c r="M756" i="5"/>
  <c r="L756" i="5"/>
  <c r="J756" i="5"/>
  <c r="M755" i="5"/>
  <c r="L755" i="5"/>
  <c r="J755" i="5"/>
  <c r="M754" i="5"/>
  <c r="L754" i="5"/>
  <c r="J754" i="5"/>
  <c r="M753" i="5"/>
  <c r="L753" i="5"/>
  <c r="J753" i="5"/>
  <c r="M752" i="5"/>
  <c r="L752" i="5"/>
  <c r="J752" i="5"/>
  <c r="M751" i="5"/>
  <c r="L751" i="5"/>
  <c r="J751" i="5"/>
  <c r="M750" i="5"/>
  <c r="L750" i="5"/>
  <c r="J750" i="5"/>
  <c r="M749" i="5"/>
  <c r="L749" i="5"/>
  <c r="J749" i="5"/>
  <c r="M748" i="5"/>
  <c r="L748" i="5"/>
  <c r="J748" i="5"/>
  <c r="M747" i="5"/>
  <c r="L747" i="5"/>
  <c r="J747" i="5"/>
  <c r="M746" i="5"/>
  <c r="L746" i="5"/>
  <c r="J746" i="5"/>
  <c r="M745" i="5"/>
  <c r="L745" i="5"/>
  <c r="J745" i="5"/>
  <c r="M744" i="5"/>
  <c r="L744" i="5"/>
  <c r="J744" i="5"/>
  <c r="M743" i="5"/>
  <c r="L743" i="5"/>
  <c r="J743" i="5"/>
  <c r="M742" i="5"/>
  <c r="L742" i="5"/>
  <c r="J742" i="5"/>
  <c r="M741" i="5"/>
  <c r="L741" i="5"/>
  <c r="J741" i="5"/>
  <c r="M740" i="5"/>
  <c r="L740" i="5"/>
  <c r="J740" i="5"/>
  <c r="M739" i="5"/>
  <c r="L739" i="5"/>
  <c r="J739" i="5"/>
  <c r="M738" i="5"/>
  <c r="L738" i="5"/>
  <c r="J738" i="5"/>
  <c r="M737" i="5"/>
  <c r="L737" i="5"/>
  <c r="J737" i="5"/>
  <c r="M736" i="5"/>
  <c r="L736" i="5"/>
  <c r="J736" i="5"/>
  <c r="M735" i="5"/>
  <c r="L735" i="5"/>
  <c r="J735" i="5"/>
  <c r="M734" i="5"/>
  <c r="L734" i="5"/>
  <c r="J734" i="5"/>
  <c r="M733" i="5"/>
  <c r="L733" i="5"/>
  <c r="J733" i="5"/>
  <c r="M732" i="5"/>
  <c r="L732" i="5"/>
  <c r="J732" i="5"/>
  <c r="M731" i="5"/>
  <c r="L731" i="5"/>
  <c r="J731" i="5"/>
  <c r="M730" i="5"/>
  <c r="L730" i="5"/>
  <c r="J730" i="5"/>
  <c r="M729" i="5"/>
  <c r="L729" i="5"/>
  <c r="J729" i="5"/>
  <c r="M728" i="5"/>
  <c r="L728" i="5"/>
  <c r="J728" i="5"/>
  <c r="M727" i="5"/>
  <c r="L727" i="5"/>
  <c r="J727" i="5"/>
  <c r="M726" i="5"/>
  <c r="L726" i="5"/>
  <c r="J726" i="5"/>
  <c r="M725" i="5"/>
  <c r="L725" i="5"/>
  <c r="J725" i="5"/>
  <c r="M724" i="5"/>
  <c r="L724" i="5"/>
  <c r="J724" i="5"/>
  <c r="M723" i="5"/>
  <c r="L723" i="5"/>
  <c r="J723" i="5"/>
  <c r="M722" i="5"/>
  <c r="L722" i="5"/>
  <c r="J722" i="5"/>
  <c r="M721" i="5"/>
  <c r="L721" i="5"/>
  <c r="J721" i="5"/>
  <c r="M720" i="5"/>
  <c r="L720" i="5"/>
  <c r="J720" i="5"/>
  <c r="M719" i="5"/>
  <c r="L719" i="5"/>
  <c r="J719" i="5"/>
  <c r="M718" i="5"/>
  <c r="L718" i="5"/>
  <c r="J718" i="5"/>
  <c r="M717" i="5"/>
  <c r="L717" i="5"/>
  <c r="J717" i="5"/>
  <c r="M716" i="5"/>
  <c r="L716" i="5"/>
  <c r="J716" i="5"/>
  <c r="M715" i="5"/>
  <c r="L715" i="5"/>
  <c r="J715" i="5"/>
  <c r="M714" i="5"/>
  <c r="L714" i="5"/>
  <c r="J714" i="5"/>
  <c r="M713" i="5"/>
  <c r="L713" i="5"/>
  <c r="J713" i="5"/>
  <c r="M712" i="5"/>
  <c r="L712" i="5"/>
  <c r="J712" i="5"/>
  <c r="M711" i="5"/>
  <c r="L711" i="5"/>
  <c r="J711" i="5"/>
  <c r="M710" i="5"/>
  <c r="L710" i="5"/>
  <c r="J710" i="5"/>
  <c r="M709" i="5"/>
  <c r="L709" i="5"/>
  <c r="J709" i="5"/>
  <c r="M708" i="5"/>
  <c r="L708" i="5"/>
  <c r="J708" i="5"/>
  <c r="M707" i="5"/>
  <c r="L707" i="5"/>
  <c r="J707" i="5"/>
  <c r="M706" i="5"/>
  <c r="L706" i="5"/>
  <c r="J706" i="5"/>
  <c r="M705" i="5"/>
  <c r="L705" i="5"/>
  <c r="J705" i="5"/>
  <c r="M704" i="5"/>
  <c r="L704" i="5"/>
  <c r="J704" i="5"/>
  <c r="M703" i="5"/>
  <c r="L703" i="5"/>
  <c r="J703" i="5"/>
  <c r="M702" i="5"/>
  <c r="L702" i="5"/>
  <c r="J702" i="5"/>
  <c r="M701" i="5"/>
  <c r="L701" i="5"/>
  <c r="J701" i="5"/>
  <c r="M700" i="5"/>
  <c r="L700" i="5"/>
  <c r="J700" i="5"/>
  <c r="M699" i="5"/>
  <c r="L699" i="5"/>
  <c r="J699" i="5"/>
  <c r="M698" i="5"/>
  <c r="L698" i="5"/>
  <c r="J698" i="5"/>
  <c r="M697" i="5"/>
  <c r="L697" i="5"/>
  <c r="J697" i="5"/>
  <c r="M696" i="5"/>
  <c r="L696" i="5"/>
  <c r="J696" i="5"/>
  <c r="M695" i="5"/>
  <c r="L695" i="5"/>
  <c r="J695" i="5"/>
  <c r="M694" i="5"/>
  <c r="L694" i="5"/>
  <c r="J694" i="5"/>
  <c r="M693" i="5"/>
  <c r="L693" i="5"/>
  <c r="J693" i="5"/>
  <c r="M692" i="5"/>
  <c r="L692" i="5"/>
  <c r="J692" i="5"/>
  <c r="M691" i="5"/>
  <c r="L691" i="5"/>
  <c r="J691" i="5"/>
  <c r="M690" i="5"/>
  <c r="L690" i="5"/>
  <c r="J690" i="5"/>
  <c r="M689" i="5"/>
  <c r="L689" i="5"/>
  <c r="J689" i="5"/>
  <c r="M688" i="5"/>
  <c r="L688" i="5"/>
  <c r="J688" i="5"/>
  <c r="M687" i="5"/>
  <c r="L687" i="5"/>
  <c r="J687" i="5"/>
  <c r="M686" i="5"/>
  <c r="L686" i="5"/>
  <c r="J686" i="5"/>
  <c r="M685" i="5"/>
  <c r="L685" i="5"/>
  <c r="J685" i="5"/>
  <c r="M684" i="5"/>
  <c r="L684" i="5"/>
  <c r="J684" i="5"/>
  <c r="M683" i="5"/>
  <c r="L683" i="5"/>
  <c r="J683" i="5"/>
  <c r="M682" i="5"/>
  <c r="L682" i="5"/>
  <c r="J682" i="5"/>
  <c r="M681" i="5"/>
  <c r="L681" i="5"/>
  <c r="J681" i="5"/>
  <c r="M680" i="5"/>
  <c r="L680" i="5"/>
  <c r="J680" i="5"/>
  <c r="M679" i="5"/>
  <c r="L679" i="5"/>
  <c r="J679" i="5"/>
  <c r="M678" i="5"/>
  <c r="L678" i="5"/>
  <c r="J678" i="5"/>
  <c r="M677" i="5"/>
  <c r="L677" i="5"/>
  <c r="J677" i="5"/>
  <c r="M676" i="5"/>
  <c r="L676" i="5"/>
  <c r="J676" i="5"/>
  <c r="M675" i="5"/>
  <c r="L675" i="5"/>
  <c r="J675" i="5"/>
  <c r="M674" i="5"/>
  <c r="L674" i="5"/>
  <c r="J674" i="5"/>
  <c r="M673" i="5"/>
  <c r="L673" i="5"/>
  <c r="J673" i="5"/>
  <c r="M672" i="5"/>
  <c r="L672" i="5"/>
  <c r="J672" i="5"/>
  <c r="M671" i="5"/>
  <c r="L671" i="5"/>
  <c r="J671" i="5"/>
  <c r="M670" i="5"/>
  <c r="L670" i="5"/>
  <c r="J670" i="5"/>
  <c r="M669" i="5"/>
  <c r="L669" i="5"/>
  <c r="J669" i="5"/>
  <c r="M668" i="5"/>
  <c r="L668" i="5"/>
  <c r="J668" i="5"/>
  <c r="M667" i="5"/>
  <c r="L667" i="5"/>
  <c r="J667" i="5"/>
  <c r="M666" i="5"/>
  <c r="L666" i="5"/>
  <c r="J666" i="5"/>
  <c r="M665" i="5"/>
  <c r="L665" i="5"/>
  <c r="J665" i="5"/>
  <c r="M664" i="5"/>
  <c r="L664" i="5"/>
  <c r="J664" i="5"/>
  <c r="M663" i="5"/>
  <c r="L663" i="5"/>
  <c r="J663" i="5"/>
  <c r="M662" i="5"/>
  <c r="L662" i="5"/>
  <c r="J662" i="5"/>
  <c r="M661" i="5"/>
  <c r="L661" i="5"/>
  <c r="J661" i="5"/>
  <c r="M660" i="5"/>
  <c r="L660" i="5"/>
  <c r="J660" i="5"/>
  <c r="M659" i="5"/>
  <c r="L659" i="5"/>
  <c r="J659" i="5"/>
  <c r="M658" i="5"/>
  <c r="L658" i="5"/>
  <c r="J658" i="5"/>
  <c r="M657" i="5"/>
  <c r="L657" i="5"/>
  <c r="J657" i="5"/>
  <c r="M656" i="5"/>
  <c r="L656" i="5"/>
  <c r="J656" i="5"/>
  <c r="M655" i="5"/>
  <c r="L655" i="5"/>
  <c r="J655" i="5"/>
  <c r="M654" i="5"/>
  <c r="L654" i="5"/>
  <c r="J654" i="5"/>
  <c r="M653" i="5"/>
  <c r="L653" i="5"/>
  <c r="J653" i="5"/>
  <c r="M652" i="5"/>
  <c r="L652" i="5"/>
  <c r="J652" i="5"/>
  <c r="M651" i="5"/>
  <c r="L651" i="5"/>
  <c r="J651" i="5"/>
  <c r="M650" i="5"/>
  <c r="L650" i="5"/>
  <c r="J650" i="5"/>
  <c r="M649" i="5"/>
  <c r="L649" i="5"/>
  <c r="J649" i="5"/>
  <c r="M648" i="5"/>
  <c r="L648" i="5"/>
  <c r="J648" i="5"/>
  <c r="M647" i="5"/>
  <c r="L647" i="5"/>
  <c r="J647" i="5"/>
  <c r="M646" i="5"/>
  <c r="L646" i="5"/>
  <c r="J646" i="5"/>
  <c r="M645" i="5"/>
  <c r="L645" i="5"/>
  <c r="J645" i="5"/>
  <c r="M644" i="5"/>
  <c r="L644" i="5"/>
  <c r="J644" i="5"/>
  <c r="M643" i="5"/>
  <c r="L643" i="5"/>
  <c r="J643" i="5"/>
  <c r="M642" i="5"/>
  <c r="L642" i="5"/>
  <c r="J642" i="5"/>
  <c r="M641" i="5"/>
  <c r="L641" i="5"/>
  <c r="J641" i="5"/>
  <c r="M640" i="5"/>
  <c r="L640" i="5"/>
  <c r="J640" i="5"/>
  <c r="M639" i="5"/>
  <c r="L639" i="5"/>
  <c r="J639" i="5"/>
  <c r="M638" i="5"/>
  <c r="L638" i="5"/>
  <c r="J638" i="5"/>
  <c r="M637" i="5"/>
  <c r="L637" i="5"/>
  <c r="J637" i="5"/>
  <c r="M636" i="5"/>
  <c r="L636" i="5"/>
  <c r="J636" i="5"/>
  <c r="M635" i="5"/>
  <c r="L635" i="5"/>
  <c r="J635" i="5"/>
  <c r="M634" i="5"/>
  <c r="L634" i="5"/>
  <c r="J634" i="5"/>
  <c r="M633" i="5"/>
  <c r="L633" i="5"/>
  <c r="J633" i="5"/>
  <c r="M632" i="5"/>
  <c r="L632" i="5"/>
  <c r="J632" i="5"/>
  <c r="M631" i="5"/>
  <c r="L631" i="5"/>
  <c r="J631" i="5"/>
  <c r="M630" i="5"/>
  <c r="L630" i="5"/>
  <c r="J630" i="5"/>
  <c r="M629" i="5"/>
  <c r="L629" i="5"/>
  <c r="J629" i="5"/>
  <c r="M628" i="5"/>
  <c r="L628" i="5"/>
  <c r="J628" i="5"/>
  <c r="M627" i="5"/>
  <c r="L627" i="5"/>
  <c r="J627" i="5"/>
  <c r="M626" i="5"/>
  <c r="L626" i="5"/>
  <c r="J626" i="5"/>
  <c r="M625" i="5"/>
  <c r="L625" i="5"/>
  <c r="J625" i="5"/>
  <c r="M624" i="5"/>
  <c r="L624" i="5"/>
  <c r="J624" i="5"/>
  <c r="M623" i="5"/>
  <c r="L623" i="5"/>
  <c r="J623" i="5"/>
  <c r="M622" i="5"/>
  <c r="L622" i="5"/>
  <c r="J622" i="5"/>
  <c r="M621" i="5"/>
  <c r="L621" i="5"/>
  <c r="J621" i="5"/>
  <c r="M620" i="5"/>
  <c r="L620" i="5"/>
  <c r="J620" i="5"/>
  <c r="M619" i="5"/>
  <c r="L619" i="5"/>
  <c r="J619" i="5"/>
  <c r="M618" i="5"/>
  <c r="L618" i="5"/>
  <c r="J618" i="5"/>
  <c r="M617" i="5"/>
  <c r="L617" i="5"/>
  <c r="J617" i="5"/>
  <c r="M616" i="5"/>
  <c r="L616" i="5"/>
  <c r="J616" i="5"/>
  <c r="M615" i="5"/>
  <c r="L615" i="5"/>
  <c r="J615" i="5"/>
  <c r="M614" i="5"/>
  <c r="L614" i="5"/>
  <c r="J614" i="5"/>
  <c r="M613" i="5"/>
  <c r="L613" i="5"/>
  <c r="J613" i="5"/>
  <c r="M612" i="5"/>
  <c r="L612" i="5"/>
  <c r="J612" i="5"/>
  <c r="M611" i="5"/>
  <c r="L611" i="5"/>
  <c r="J611" i="5"/>
  <c r="M610" i="5"/>
  <c r="L610" i="5"/>
  <c r="J610" i="5"/>
  <c r="M609" i="5"/>
  <c r="L609" i="5"/>
  <c r="J609" i="5"/>
  <c r="M608" i="5"/>
  <c r="L608" i="5"/>
  <c r="J608" i="5"/>
  <c r="M607" i="5"/>
  <c r="L607" i="5"/>
  <c r="J607" i="5"/>
  <c r="M606" i="5"/>
  <c r="L606" i="5"/>
  <c r="J606" i="5"/>
  <c r="M605" i="5"/>
  <c r="L605" i="5"/>
  <c r="J605" i="5"/>
  <c r="M604" i="5"/>
  <c r="L604" i="5"/>
  <c r="J604" i="5"/>
  <c r="M603" i="5"/>
  <c r="L603" i="5"/>
  <c r="J603" i="5"/>
  <c r="M602" i="5"/>
  <c r="L602" i="5"/>
  <c r="J602" i="5"/>
  <c r="M601" i="5"/>
  <c r="L601" i="5"/>
  <c r="J601" i="5"/>
  <c r="M600" i="5"/>
  <c r="L600" i="5"/>
  <c r="J600" i="5"/>
  <c r="M599" i="5"/>
  <c r="L599" i="5"/>
  <c r="J599" i="5"/>
  <c r="M598" i="5"/>
  <c r="L598" i="5"/>
  <c r="J598" i="5"/>
  <c r="M597" i="5"/>
  <c r="L597" i="5"/>
  <c r="J597" i="5"/>
  <c r="M596" i="5"/>
  <c r="L596" i="5"/>
  <c r="J596" i="5"/>
  <c r="M595" i="5"/>
  <c r="L595" i="5"/>
  <c r="J595" i="5"/>
  <c r="M594" i="5"/>
  <c r="L594" i="5"/>
  <c r="J594" i="5"/>
  <c r="M593" i="5"/>
  <c r="L593" i="5"/>
  <c r="J593" i="5"/>
  <c r="M592" i="5"/>
  <c r="L592" i="5"/>
  <c r="J592" i="5"/>
  <c r="M591" i="5"/>
  <c r="L591" i="5"/>
  <c r="J591" i="5"/>
  <c r="M590" i="5"/>
  <c r="L590" i="5"/>
  <c r="J590" i="5"/>
  <c r="M589" i="5"/>
  <c r="L589" i="5"/>
  <c r="J589" i="5"/>
  <c r="M588" i="5"/>
  <c r="L588" i="5"/>
  <c r="J588" i="5"/>
  <c r="M587" i="5"/>
  <c r="L587" i="5"/>
  <c r="J587" i="5"/>
  <c r="M586" i="5"/>
  <c r="L586" i="5"/>
  <c r="J586" i="5"/>
  <c r="M585" i="5"/>
  <c r="L585" i="5"/>
  <c r="J585" i="5"/>
  <c r="M584" i="5"/>
  <c r="L584" i="5"/>
  <c r="J584" i="5"/>
  <c r="M583" i="5"/>
  <c r="L583" i="5"/>
  <c r="J583" i="5"/>
  <c r="M582" i="5"/>
  <c r="L582" i="5"/>
  <c r="J582" i="5"/>
  <c r="M581" i="5"/>
  <c r="L581" i="5"/>
  <c r="J581" i="5"/>
  <c r="M580" i="5"/>
  <c r="L580" i="5"/>
  <c r="J580" i="5"/>
  <c r="M579" i="5"/>
  <c r="L579" i="5"/>
  <c r="J579" i="5"/>
  <c r="M578" i="5"/>
  <c r="L578" i="5"/>
  <c r="J578" i="5"/>
  <c r="M577" i="5"/>
  <c r="L577" i="5"/>
  <c r="J577" i="5"/>
  <c r="M576" i="5"/>
  <c r="L576" i="5"/>
  <c r="J576" i="5"/>
  <c r="M575" i="5"/>
  <c r="L575" i="5"/>
  <c r="J575" i="5"/>
  <c r="M574" i="5"/>
  <c r="L574" i="5"/>
  <c r="J574" i="5"/>
  <c r="M573" i="5"/>
  <c r="L573" i="5"/>
  <c r="J573" i="5"/>
  <c r="M572" i="5"/>
  <c r="L572" i="5"/>
  <c r="J572" i="5"/>
  <c r="M571" i="5"/>
  <c r="L571" i="5"/>
  <c r="J571" i="5"/>
  <c r="M570" i="5"/>
  <c r="L570" i="5"/>
  <c r="J570" i="5"/>
  <c r="M569" i="5"/>
  <c r="L569" i="5"/>
  <c r="J569" i="5"/>
  <c r="M568" i="5"/>
  <c r="L568" i="5"/>
  <c r="J568" i="5"/>
  <c r="M567" i="5"/>
  <c r="L567" i="5"/>
  <c r="J567" i="5"/>
  <c r="M566" i="5"/>
  <c r="L566" i="5"/>
  <c r="J566" i="5"/>
  <c r="M565" i="5"/>
  <c r="L565" i="5"/>
  <c r="J565" i="5"/>
  <c r="M564" i="5"/>
  <c r="L564" i="5"/>
  <c r="J564" i="5"/>
  <c r="M563" i="5"/>
  <c r="L563" i="5"/>
  <c r="J563" i="5"/>
  <c r="M562" i="5"/>
  <c r="L562" i="5"/>
  <c r="J562" i="5"/>
  <c r="M561" i="5"/>
  <c r="L561" i="5"/>
  <c r="J561" i="5"/>
  <c r="M560" i="5"/>
  <c r="L560" i="5"/>
  <c r="J560" i="5"/>
  <c r="M559" i="5"/>
  <c r="L559" i="5"/>
  <c r="J559" i="5"/>
  <c r="M558" i="5"/>
  <c r="L558" i="5"/>
  <c r="J558" i="5"/>
  <c r="M557" i="5"/>
  <c r="L557" i="5"/>
  <c r="J557" i="5"/>
  <c r="M556" i="5"/>
  <c r="L556" i="5"/>
  <c r="J556" i="5"/>
  <c r="M555" i="5"/>
  <c r="L555" i="5"/>
  <c r="J555" i="5"/>
  <c r="M554" i="5"/>
  <c r="L554" i="5"/>
  <c r="J554" i="5"/>
  <c r="M553" i="5"/>
  <c r="L553" i="5"/>
  <c r="J553" i="5"/>
  <c r="M552" i="5"/>
  <c r="L552" i="5"/>
  <c r="J552" i="5"/>
  <c r="M551" i="5"/>
  <c r="L551" i="5"/>
  <c r="J551" i="5"/>
  <c r="M550" i="5"/>
  <c r="L550" i="5"/>
  <c r="J550" i="5"/>
  <c r="M549" i="5"/>
  <c r="L549" i="5"/>
  <c r="J549" i="5"/>
  <c r="M548" i="5"/>
  <c r="L548" i="5"/>
  <c r="J548" i="5"/>
  <c r="M547" i="5"/>
  <c r="L547" i="5"/>
  <c r="J547" i="5"/>
  <c r="M546" i="5"/>
  <c r="L546" i="5"/>
  <c r="J546" i="5"/>
  <c r="M545" i="5"/>
  <c r="L545" i="5"/>
  <c r="J545" i="5"/>
  <c r="M544" i="5"/>
  <c r="L544" i="5"/>
  <c r="J544" i="5"/>
  <c r="M543" i="5"/>
  <c r="L543" i="5"/>
  <c r="J543" i="5"/>
  <c r="M542" i="5"/>
  <c r="L542" i="5"/>
  <c r="J542" i="5"/>
  <c r="M541" i="5"/>
  <c r="L541" i="5"/>
  <c r="J541" i="5"/>
  <c r="M540" i="5"/>
  <c r="L540" i="5"/>
  <c r="J540" i="5"/>
  <c r="M539" i="5"/>
  <c r="L539" i="5"/>
  <c r="J539" i="5"/>
  <c r="M538" i="5"/>
  <c r="L538" i="5"/>
  <c r="J538" i="5"/>
  <c r="M537" i="5"/>
  <c r="L537" i="5"/>
  <c r="J537" i="5"/>
  <c r="M536" i="5"/>
  <c r="L536" i="5"/>
  <c r="J536" i="5"/>
  <c r="M535" i="5"/>
  <c r="L535" i="5"/>
  <c r="J535" i="5"/>
  <c r="M534" i="5"/>
  <c r="L534" i="5"/>
  <c r="J534" i="5"/>
  <c r="M533" i="5"/>
  <c r="L533" i="5"/>
  <c r="J533" i="5"/>
  <c r="M532" i="5"/>
  <c r="L532" i="5"/>
  <c r="J532" i="5"/>
  <c r="M531" i="5"/>
  <c r="L531" i="5"/>
  <c r="J531" i="5"/>
  <c r="M530" i="5"/>
  <c r="L530" i="5"/>
  <c r="J530" i="5"/>
  <c r="M529" i="5"/>
  <c r="L529" i="5"/>
  <c r="J529" i="5"/>
  <c r="M528" i="5"/>
  <c r="L528" i="5"/>
  <c r="J528" i="5"/>
  <c r="M527" i="5"/>
  <c r="L527" i="5"/>
  <c r="J527" i="5"/>
  <c r="M526" i="5"/>
  <c r="L526" i="5"/>
  <c r="J526" i="5"/>
  <c r="M525" i="5"/>
  <c r="L525" i="5"/>
  <c r="J525" i="5"/>
  <c r="M524" i="5"/>
  <c r="L524" i="5"/>
  <c r="J524" i="5"/>
  <c r="M523" i="5"/>
  <c r="L523" i="5"/>
  <c r="J523" i="5"/>
  <c r="M522" i="5"/>
  <c r="L522" i="5"/>
  <c r="J522" i="5"/>
  <c r="M521" i="5"/>
  <c r="L521" i="5"/>
  <c r="J521" i="5"/>
  <c r="M520" i="5"/>
  <c r="L520" i="5"/>
  <c r="J520" i="5"/>
  <c r="M519" i="5"/>
  <c r="L519" i="5"/>
  <c r="J519" i="5"/>
  <c r="M518" i="5"/>
  <c r="L518" i="5"/>
  <c r="J518" i="5"/>
  <c r="M517" i="5"/>
  <c r="L517" i="5"/>
  <c r="J517" i="5"/>
  <c r="M516" i="5"/>
  <c r="L516" i="5"/>
  <c r="J516" i="5"/>
  <c r="M515" i="5"/>
  <c r="L515" i="5"/>
  <c r="J515" i="5"/>
  <c r="M514" i="5"/>
  <c r="L514" i="5"/>
  <c r="J514" i="5"/>
  <c r="M513" i="5"/>
  <c r="L513" i="5"/>
  <c r="J513" i="5"/>
  <c r="M512" i="5"/>
  <c r="L512" i="5"/>
  <c r="J512" i="5"/>
  <c r="M511" i="5"/>
  <c r="L511" i="5"/>
  <c r="J511" i="5"/>
  <c r="M510" i="5"/>
  <c r="L510" i="5"/>
  <c r="J510" i="5"/>
  <c r="M509" i="5"/>
  <c r="L509" i="5"/>
  <c r="J509" i="5"/>
  <c r="M508" i="5"/>
  <c r="L508" i="5"/>
  <c r="J508" i="5"/>
  <c r="M507" i="5"/>
  <c r="L507" i="5"/>
  <c r="J507" i="5"/>
  <c r="M506" i="5"/>
  <c r="L506" i="5"/>
  <c r="J506" i="5"/>
  <c r="M505" i="5"/>
  <c r="L505" i="5"/>
  <c r="J505" i="5"/>
  <c r="M504" i="5"/>
  <c r="L504" i="5"/>
  <c r="J504" i="5"/>
  <c r="M503" i="5"/>
  <c r="L503" i="5"/>
  <c r="J503" i="5"/>
  <c r="M502" i="5"/>
  <c r="L502" i="5"/>
  <c r="J502" i="5"/>
  <c r="M501" i="5"/>
  <c r="L501" i="5"/>
  <c r="J501" i="5"/>
  <c r="M500" i="5"/>
  <c r="L500" i="5"/>
  <c r="J500" i="5"/>
  <c r="M499" i="5"/>
  <c r="L499" i="5"/>
  <c r="J499" i="5"/>
  <c r="M498" i="5"/>
  <c r="L498" i="5"/>
  <c r="J498" i="5"/>
  <c r="M497" i="5"/>
  <c r="L497" i="5"/>
  <c r="J497" i="5"/>
  <c r="M496" i="5"/>
  <c r="L496" i="5"/>
  <c r="J496" i="5"/>
  <c r="M495" i="5"/>
  <c r="L495" i="5"/>
  <c r="J495" i="5"/>
  <c r="M494" i="5"/>
  <c r="L494" i="5"/>
  <c r="J494" i="5"/>
  <c r="M493" i="5"/>
  <c r="L493" i="5"/>
  <c r="J493" i="5"/>
  <c r="M492" i="5"/>
  <c r="L492" i="5"/>
  <c r="J492" i="5"/>
  <c r="M491" i="5"/>
  <c r="L491" i="5"/>
  <c r="J491" i="5"/>
  <c r="M490" i="5"/>
  <c r="L490" i="5"/>
  <c r="J490" i="5"/>
  <c r="M489" i="5"/>
  <c r="L489" i="5"/>
  <c r="J489" i="5"/>
  <c r="M488" i="5"/>
  <c r="L488" i="5"/>
  <c r="J488" i="5"/>
  <c r="M487" i="5"/>
  <c r="L487" i="5"/>
  <c r="J487" i="5"/>
  <c r="M486" i="5"/>
  <c r="L486" i="5"/>
  <c r="J486" i="5"/>
  <c r="M485" i="5"/>
  <c r="L485" i="5"/>
  <c r="J485" i="5"/>
  <c r="M484" i="5"/>
  <c r="L484" i="5"/>
  <c r="J484" i="5"/>
  <c r="M483" i="5"/>
  <c r="L483" i="5"/>
  <c r="J483" i="5"/>
  <c r="M482" i="5"/>
  <c r="L482" i="5"/>
  <c r="J482" i="5"/>
  <c r="M481" i="5"/>
  <c r="L481" i="5"/>
  <c r="J481" i="5"/>
  <c r="M480" i="5"/>
  <c r="L480" i="5"/>
  <c r="J480" i="5"/>
  <c r="M479" i="5"/>
  <c r="L479" i="5"/>
  <c r="J479" i="5"/>
  <c r="M478" i="5"/>
  <c r="L478" i="5"/>
  <c r="J478" i="5"/>
  <c r="M477" i="5"/>
  <c r="L477" i="5"/>
  <c r="J477" i="5"/>
  <c r="M476" i="5"/>
  <c r="L476" i="5"/>
  <c r="J476" i="5"/>
  <c r="M475" i="5"/>
  <c r="L475" i="5"/>
  <c r="J475" i="5"/>
  <c r="M474" i="5"/>
  <c r="L474" i="5"/>
  <c r="J474" i="5"/>
  <c r="M473" i="5"/>
  <c r="L473" i="5"/>
  <c r="J473" i="5"/>
  <c r="M472" i="5"/>
  <c r="L472" i="5"/>
  <c r="J472" i="5"/>
  <c r="M471" i="5"/>
  <c r="L471" i="5"/>
  <c r="J471" i="5"/>
  <c r="M470" i="5"/>
  <c r="L470" i="5"/>
  <c r="J470" i="5"/>
  <c r="M469" i="5"/>
  <c r="L469" i="5"/>
  <c r="J469" i="5"/>
  <c r="M468" i="5"/>
  <c r="L468" i="5"/>
  <c r="J468" i="5"/>
  <c r="M467" i="5"/>
  <c r="L467" i="5"/>
  <c r="J467" i="5"/>
  <c r="M466" i="5"/>
  <c r="L466" i="5"/>
  <c r="J466" i="5"/>
  <c r="M465" i="5"/>
  <c r="L465" i="5"/>
  <c r="J465" i="5"/>
  <c r="M464" i="5"/>
  <c r="L464" i="5"/>
  <c r="J464" i="5"/>
  <c r="M463" i="5"/>
  <c r="L463" i="5"/>
  <c r="J463" i="5"/>
  <c r="M462" i="5"/>
  <c r="L462" i="5"/>
  <c r="J462" i="5"/>
  <c r="M461" i="5"/>
  <c r="L461" i="5"/>
  <c r="J461" i="5"/>
  <c r="M460" i="5"/>
  <c r="L460" i="5"/>
  <c r="J460" i="5"/>
  <c r="M459" i="5"/>
  <c r="L459" i="5"/>
  <c r="J459" i="5"/>
  <c r="M458" i="5"/>
  <c r="L458" i="5"/>
  <c r="J458" i="5"/>
  <c r="M457" i="5"/>
  <c r="L457" i="5"/>
  <c r="J457" i="5"/>
  <c r="M456" i="5"/>
  <c r="L456" i="5"/>
  <c r="J456" i="5"/>
  <c r="M455" i="5"/>
  <c r="L455" i="5"/>
  <c r="J455" i="5"/>
  <c r="M454" i="5"/>
  <c r="L454" i="5"/>
  <c r="J454" i="5"/>
  <c r="M453" i="5"/>
  <c r="L453" i="5"/>
  <c r="J453" i="5"/>
  <c r="M452" i="5"/>
  <c r="L452" i="5"/>
  <c r="J452" i="5"/>
  <c r="M451" i="5"/>
  <c r="L451" i="5"/>
  <c r="J451" i="5"/>
  <c r="M450" i="5"/>
  <c r="L450" i="5"/>
  <c r="J450" i="5"/>
  <c r="M449" i="5"/>
  <c r="L449" i="5"/>
  <c r="J449" i="5"/>
  <c r="M448" i="5"/>
  <c r="L448" i="5"/>
  <c r="J448" i="5"/>
  <c r="M447" i="5"/>
  <c r="L447" i="5"/>
  <c r="J447" i="5"/>
  <c r="M446" i="5"/>
  <c r="L446" i="5"/>
  <c r="J446" i="5"/>
  <c r="M445" i="5"/>
  <c r="L445" i="5"/>
  <c r="J445" i="5"/>
  <c r="M444" i="5"/>
  <c r="L444" i="5"/>
  <c r="J444" i="5"/>
  <c r="M443" i="5"/>
  <c r="L443" i="5"/>
  <c r="J443" i="5"/>
  <c r="M442" i="5"/>
  <c r="L442" i="5"/>
  <c r="J442" i="5"/>
  <c r="M441" i="5"/>
  <c r="L441" i="5"/>
  <c r="J441" i="5"/>
  <c r="M440" i="5"/>
  <c r="L440" i="5"/>
  <c r="J440" i="5"/>
  <c r="M439" i="5"/>
  <c r="L439" i="5"/>
  <c r="J439" i="5"/>
  <c r="M438" i="5"/>
  <c r="L438" i="5"/>
  <c r="J438" i="5"/>
  <c r="M437" i="5"/>
  <c r="L437" i="5"/>
  <c r="J437" i="5"/>
  <c r="M436" i="5"/>
  <c r="L436" i="5"/>
  <c r="J436" i="5"/>
  <c r="M435" i="5"/>
  <c r="L435" i="5"/>
  <c r="J435" i="5"/>
  <c r="M434" i="5"/>
  <c r="L434" i="5"/>
  <c r="J434" i="5"/>
  <c r="M433" i="5"/>
  <c r="L433" i="5"/>
  <c r="J433" i="5"/>
  <c r="M432" i="5"/>
  <c r="L432" i="5"/>
  <c r="J432" i="5"/>
  <c r="M431" i="5"/>
  <c r="L431" i="5"/>
  <c r="J431" i="5"/>
  <c r="M430" i="5"/>
  <c r="L430" i="5"/>
  <c r="J430" i="5"/>
  <c r="M429" i="5"/>
  <c r="L429" i="5"/>
  <c r="J429" i="5"/>
  <c r="M428" i="5"/>
  <c r="L428" i="5"/>
  <c r="J428" i="5"/>
  <c r="M427" i="5"/>
  <c r="L427" i="5"/>
  <c r="J427" i="5"/>
  <c r="M426" i="5"/>
  <c r="L426" i="5"/>
  <c r="J426" i="5"/>
  <c r="M425" i="5"/>
  <c r="L425" i="5"/>
  <c r="J425" i="5"/>
  <c r="M424" i="5"/>
  <c r="L424" i="5"/>
  <c r="J424" i="5"/>
  <c r="M423" i="5"/>
  <c r="L423" i="5"/>
  <c r="J423" i="5"/>
  <c r="M422" i="5"/>
  <c r="L422" i="5"/>
  <c r="J422" i="5"/>
  <c r="M421" i="5"/>
  <c r="L421" i="5"/>
  <c r="J421" i="5"/>
  <c r="M420" i="5"/>
  <c r="L420" i="5"/>
  <c r="J420" i="5"/>
  <c r="M419" i="5"/>
  <c r="L419" i="5"/>
  <c r="J419" i="5"/>
  <c r="M418" i="5"/>
  <c r="L418" i="5"/>
  <c r="J418" i="5"/>
  <c r="M417" i="5"/>
  <c r="L417" i="5"/>
  <c r="J417" i="5"/>
  <c r="M416" i="5"/>
  <c r="L416" i="5"/>
  <c r="J416" i="5"/>
  <c r="M415" i="5"/>
  <c r="L415" i="5"/>
  <c r="J415" i="5"/>
  <c r="M414" i="5"/>
  <c r="L414" i="5"/>
  <c r="J414" i="5"/>
  <c r="M413" i="5"/>
  <c r="L413" i="5"/>
  <c r="J413" i="5"/>
  <c r="M412" i="5"/>
  <c r="L412" i="5"/>
  <c r="J412" i="5"/>
  <c r="M411" i="5"/>
  <c r="L411" i="5"/>
  <c r="J411" i="5"/>
  <c r="M410" i="5"/>
  <c r="L410" i="5"/>
  <c r="J410" i="5"/>
  <c r="M409" i="5"/>
  <c r="L409" i="5"/>
  <c r="J409" i="5"/>
  <c r="M408" i="5"/>
  <c r="L408" i="5"/>
  <c r="J408" i="5"/>
  <c r="M407" i="5"/>
  <c r="L407" i="5"/>
  <c r="J407" i="5"/>
  <c r="M406" i="5"/>
  <c r="L406" i="5"/>
  <c r="J406" i="5"/>
  <c r="M405" i="5"/>
  <c r="L405" i="5"/>
  <c r="J405" i="5"/>
  <c r="M404" i="5"/>
  <c r="L404" i="5"/>
  <c r="J404" i="5"/>
  <c r="M403" i="5"/>
  <c r="L403" i="5"/>
  <c r="J403" i="5"/>
  <c r="M402" i="5"/>
  <c r="L402" i="5"/>
  <c r="J402" i="5"/>
  <c r="M401" i="5"/>
  <c r="L401" i="5"/>
  <c r="J401" i="5"/>
  <c r="M400" i="5"/>
  <c r="L400" i="5"/>
  <c r="J400" i="5"/>
  <c r="M399" i="5"/>
  <c r="L399" i="5"/>
  <c r="J399" i="5"/>
  <c r="M398" i="5"/>
  <c r="L398" i="5"/>
  <c r="J398" i="5"/>
  <c r="M397" i="5"/>
  <c r="L397" i="5"/>
  <c r="J397" i="5"/>
  <c r="M396" i="5"/>
  <c r="L396" i="5"/>
  <c r="J396" i="5"/>
  <c r="M395" i="5"/>
  <c r="L395" i="5"/>
  <c r="J395" i="5"/>
  <c r="M394" i="5"/>
  <c r="L394" i="5"/>
  <c r="J394" i="5"/>
  <c r="M393" i="5"/>
  <c r="L393" i="5"/>
  <c r="J393" i="5"/>
  <c r="M392" i="5"/>
  <c r="L392" i="5"/>
  <c r="J392" i="5"/>
  <c r="M391" i="5"/>
  <c r="L391" i="5"/>
  <c r="J391" i="5"/>
  <c r="M390" i="5"/>
  <c r="L390" i="5"/>
  <c r="J390" i="5"/>
  <c r="M389" i="5"/>
  <c r="L389" i="5"/>
  <c r="J389" i="5"/>
  <c r="M388" i="5"/>
  <c r="L388" i="5"/>
  <c r="J388" i="5"/>
  <c r="M387" i="5"/>
  <c r="L387" i="5"/>
  <c r="J387" i="5"/>
  <c r="M386" i="5"/>
  <c r="L386" i="5"/>
  <c r="J386" i="5"/>
  <c r="M385" i="5"/>
  <c r="L385" i="5"/>
  <c r="J385" i="5"/>
  <c r="M384" i="5"/>
  <c r="L384" i="5"/>
  <c r="J384" i="5"/>
  <c r="M383" i="5"/>
  <c r="L383" i="5"/>
  <c r="J383" i="5"/>
  <c r="M382" i="5"/>
  <c r="L382" i="5"/>
  <c r="J382" i="5"/>
  <c r="M381" i="5"/>
  <c r="L381" i="5"/>
  <c r="J381" i="5"/>
  <c r="M380" i="5"/>
  <c r="L380" i="5"/>
  <c r="J380" i="5"/>
  <c r="M379" i="5"/>
  <c r="L379" i="5"/>
  <c r="J379" i="5"/>
  <c r="M378" i="5"/>
  <c r="L378" i="5"/>
  <c r="J378" i="5"/>
  <c r="M377" i="5"/>
  <c r="L377" i="5"/>
  <c r="J377" i="5"/>
  <c r="M376" i="5"/>
  <c r="L376" i="5"/>
  <c r="J376" i="5"/>
  <c r="M375" i="5"/>
  <c r="L375" i="5"/>
  <c r="J375" i="5"/>
  <c r="M374" i="5"/>
  <c r="L374" i="5"/>
  <c r="J374" i="5"/>
  <c r="M373" i="5"/>
  <c r="L373" i="5"/>
  <c r="J373" i="5"/>
  <c r="M372" i="5"/>
  <c r="L372" i="5"/>
  <c r="J372" i="5"/>
  <c r="M371" i="5"/>
  <c r="L371" i="5"/>
  <c r="J371" i="5"/>
  <c r="M370" i="5"/>
  <c r="L370" i="5"/>
  <c r="J370" i="5"/>
  <c r="M369" i="5"/>
  <c r="L369" i="5"/>
  <c r="J369" i="5"/>
  <c r="M368" i="5"/>
  <c r="L368" i="5"/>
  <c r="J368" i="5"/>
  <c r="M367" i="5"/>
  <c r="L367" i="5"/>
  <c r="J367" i="5"/>
  <c r="M366" i="5"/>
  <c r="L366" i="5"/>
  <c r="J366" i="5"/>
  <c r="M365" i="5"/>
  <c r="L365" i="5"/>
  <c r="J365" i="5"/>
  <c r="M364" i="5"/>
  <c r="L364" i="5"/>
  <c r="J364" i="5"/>
  <c r="M363" i="5"/>
  <c r="L363" i="5"/>
  <c r="J363" i="5"/>
  <c r="M362" i="5"/>
  <c r="L362" i="5"/>
  <c r="J362" i="5"/>
  <c r="M361" i="5"/>
  <c r="L361" i="5"/>
  <c r="J361" i="5"/>
  <c r="M360" i="5"/>
  <c r="L360" i="5"/>
  <c r="J360" i="5"/>
  <c r="M359" i="5"/>
  <c r="L359" i="5"/>
  <c r="J359" i="5"/>
  <c r="M358" i="5"/>
  <c r="L358" i="5"/>
  <c r="J358" i="5"/>
  <c r="M357" i="5"/>
  <c r="L357" i="5"/>
  <c r="J357" i="5"/>
  <c r="M356" i="5"/>
  <c r="L356" i="5"/>
  <c r="J356" i="5"/>
  <c r="M355" i="5"/>
  <c r="L355" i="5"/>
  <c r="J355" i="5"/>
  <c r="M354" i="5"/>
  <c r="L354" i="5"/>
  <c r="J354" i="5"/>
  <c r="M353" i="5"/>
  <c r="L353" i="5"/>
  <c r="J353" i="5"/>
  <c r="M352" i="5"/>
  <c r="L352" i="5"/>
  <c r="J352" i="5"/>
  <c r="M351" i="5"/>
  <c r="L351" i="5"/>
  <c r="J351" i="5"/>
  <c r="M350" i="5"/>
  <c r="L350" i="5"/>
  <c r="J350" i="5"/>
  <c r="M349" i="5"/>
  <c r="L349" i="5"/>
  <c r="J349" i="5"/>
  <c r="M348" i="5"/>
  <c r="L348" i="5"/>
  <c r="J348" i="5"/>
  <c r="M347" i="5"/>
  <c r="L347" i="5"/>
  <c r="J347" i="5"/>
  <c r="M346" i="5"/>
  <c r="L346" i="5"/>
  <c r="J346" i="5"/>
  <c r="M345" i="5"/>
  <c r="L345" i="5"/>
  <c r="J345" i="5"/>
  <c r="M344" i="5"/>
  <c r="L344" i="5"/>
  <c r="J344" i="5"/>
  <c r="M343" i="5"/>
  <c r="L343" i="5"/>
  <c r="J343" i="5"/>
  <c r="M342" i="5"/>
  <c r="L342" i="5"/>
  <c r="J342" i="5"/>
  <c r="M341" i="5"/>
  <c r="L341" i="5"/>
  <c r="J341" i="5"/>
  <c r="M340" i="5"/>
  <c r="L340" i="5"/>
  <c r="J340" i="5"/>
  <c r="M339" i="5"/>
  <c r="L339" i="5"/>
  <c r="J339" i="5"/>
  <c r="M338" i="5"/>
  <c r="L338" i="5"/>
  <c r="J338" i="5"/>
  <c r="M337" i="5"/>
  <c r="L337" i="5"/>
  <c r="J337" i="5"/>
  <c r="M336" i="5"/>
  <c r="L336" i="5"/>
  <c r="J336" i="5"/>
  <c r="M335" i="5"/>
  <c r="L335" i="5"/>
  <c r="J335" i="5"/>
  <c r="M334" i="5"/>
  <c r="L334" i="5"/>
  <c r="J334" i="5"/>
  <c r="M333" i="5"/>
  <c r="L333" i="5"/>
  <c r="J333" i="5"/>
  <c r="M332" i="5"/>
  <c r="L332" i="5"/>
  <c r="J332" i="5"/>
  <c r="M331" i="5"/>
  <c r="L331" i="5"/>
  <c r="J331" i="5"/>
  <c r="M330" i="5"/>
  <c r="L330" i="5"/>
  <c r="J330" i="5"/>
  <c r="M329" i="5"/>
  <c r="L329" i="5"/>
  <c r="J329" i="5"/>
  <c r="M328" i="5"/>
  <c r="L328" i="5"/>
  <c r="J328" i="5"/>
  <c r="M327" i="5"/>
  <c r="L327" i="5"/>
  <c r="J327" i="5"/>
  <c r="M326" i="5"/>
  <c r="L326" i="5"/>
  <c r="J326" i="5"/>
  <c r="M325" i="5"/>
  <c r="L325" i="5"/>
  <c r="J325" i="5"/>
  <c r="M324" i="5"/>
  <c r="L324" i="5"/>
  <c r="J324" i="5"/>
  <c r="M323" i="5"/>
  <c r="L323" i="5"/>
  <c r="J323" i="5"/>
  <c r="M322" i="5"/>
  <c r="L322" i="5"/>
  <c r="J322" i="5"/>
  <c r="M321" i="5"/>
  <c r="L321" i="5"/>
  <c r="J321" i="5"/>
  <c r="M320" i="5"/>
  <c r="L320" i="5"/>
  <c r="J320" i="5"/>
  <c r="M319" i="5"/>
  <c r="L319" i="5"/>
  <c r="J319" i="5"/>
  <c r="M318" i="5"/>
  <c r="L318" i="5"/>
  <c r="J318" i="5"/>
  <c r="M317" i="5"/>
  <c r="L317" i="5"/>
  <c r="J317" i="5"/>
  <c r="M316" i="5"/>
  <c r="L316" i="5"/>
  <c r="J316" i="5"/>
  <c r="M315" i="5"/>
  <c r="L315" i="5"/>
  <c r="J315" i="5"/>
  <c r="M314" i="5"/>
  <c r="L314" i="5"/>
  <c r="J314" i="5"/>
  <c r="M313" i="5"/>
  <c r="L313" i="5"/>
  <c r="J313" i="5"/>
  <c r="M312" i="5"/>
  <c r="L312" i="5"/>
  <c r="J312" i="5"/>
  <c r="M311" i="5"/>
  <c r="L311" i="5"/>
  <c r="J311" i="5"/>
  <c r="M310" i="5"/>
  <c r="L310" i="5"/>
  <c r="J310" i="5"/>
  <c r="M309" i="5"/>
  <c r="L309" i="5"/>
  <c r="J309" i="5"/>
  <c r="M308" i="5"/>
  <c r="L308" i="5"/>
  <c r="J308" i="5"/>
  <c r="M307" i="5"/>
  <c r="L307" i="5"/>
  <c r="J307" i="5"/>
  <c r="M306" i="5"/>
  <c r="L306" i="5"/>
  <c r="J306" i="5"/>
  <c r="M305" i="5"/>
  <c r="L305" i="5"/>
  <c r="J305" i="5"/>
  <c r="M304" i="5"/>
  <c r="L304" i="5"/>
  <c r="J304" i="5"/>
  <c r="M303" i="5"/>
  <c r="L303" i="5"/>
  <c r="J303" i="5"/>
  <c r="M302" i="5"/>
  <c r="L302" i="5"/>
  <c r="J302" i="5"/>
  <c r="M301" i="5"/>
  <c r="L301" i="5"/>
  <c r="J301" i="5"/>
  <c r="M300" i="5"/>
  <c r="L300" i="5"/>
  <c r="J300" i="5"/>
  <c r="M299" i="5"/>
  <c r="L299" i="5"/>
  <c r="J299" i="5"/>
  <c r="M298" i="5"/>
  <c r="L298" i="5"/>
  <c r="J298" i="5"/>
  <c r="M297" i="5"/>
  <c r="L297" i="5"/>
  <c r="J297" i="5"/>
  <c r="M296" i="5"/>
  <c r="L296" i="5"/>
  <c r="J296" i="5"/>
  <c r="M295" i="5"/>
  <c r="L295" i="5"/>
  <c r="J295" i="5"/>
  <c r="M294" i="5"/>
  <c r="L294" i="5"/>
  <c r="J294" i="5"/>
  <c r="M293" i="5"/>
  <c r="L293" i="5"/>
  <c r="J293" i="5"/>
  <c r="M292" i="5"/>
  <c r="L292" i="5"/>
  <c r="J292" i="5"/>
  <c r="M291" i="5"/>
  <c r="L291" i="5"/>
  <c r="J291" i="5"/>
  <c r="M290" i="5"/>
  <c r="L290" i="5"/>
  <c r="J290" i="5"/>
  <c r="M289" i="5"/>
  <c r="L289" i="5"/>
  <c r="J289" i="5"/>
  <c r="M288" i="5"/>
  <c r="L288" i="5"/>
  <c r="J288" i="5"/>
  <c r="M287" i="5"/>
  <c r="L287" i="5"/>
  <c r="J287" i="5"/>
  <c r="M286" i="5"/>
  <c r="L286" i="5"/>
  <c r="J286" i="5"/>
  <c r="M285" i="5"/>
  <c r="L285" i="5"/>
  <c r="J285" i="5"/>
  <c r="M284" i="5"/>
  <c r="L284" i="5"/>
  <c r="J284" i="5"/>
  <c r="M283" i="5"/>
  <c r="L283" i="5"/>
  <c r="J283" i="5"/>
  <c r="M282" i="5"/>
  <c r="L282" i="5"/>
  <c r="J282" i="5"/>
  <c r="M281" i="5"/>
  <c r="L281" i="5"/>
  <c r="J281" i="5"/>
  <c r="M280" i="5"/>
  <c r="L280" i="5"/>
  <c r="J280" i="5"/>
  <c r="M279" i="5"/>
  <c r="L279" i="5"/>
  <c r="J279" i="5"/>
  <c r="M278" i="5"/>
  <c r="L278" i="5"/>
  <c r="J278" i="5"/>
  <c r="M277" i="5"/>
  <c r="L277" i="5"/>
  <c r="J277" i="5"/>
  <c r="M276" i="5"/>
  <c r="L276" i="5"/>
  <c r="J276" i="5"/>
  <c r="M275" i="5"/>
  <c r="L275" i="5"/>
  <c r="J275" i="5"/>
  <c r="M274" i="5"/>
  <c r="L274" i="5"/>
  <c r="J274" i="5"/>
  <c r="M273" i="5"/>
  <c r="L273" i="5"/>
  <c r="J273" i="5"/>
  <c r="M272" i="5"/>
  <c r="L272" i="5"/>
  <c r="J272" i="5"/>
  <c r="M271" i="5"/>
  <c r="L271" i="5"/>
  <c r="J271" i="5"/>
  <c r="M270" i="5"/>
  <c r="L270" i="5"/>
  <c r="J270" i="5"/>
  <c r="M269" i="5"/>
  <c r="L269" i="5"/>
  <c r="J269" i="5"/>
  <c r="M268" i="5"/>
  <c r="L268" i="5"/>
  <c r="J268" i="5"/>
  <c r="M267" i="5"/>
  <c r="L267" i="5"/>
  <c r="J267" i="5"/>
  <c r="M266" i="5"/>
  <c r="L266" i="5"/>
  <c r="J266" i="5"/>
  <c r="M265" i="5"/>
  <c r="L265" i="5"/>
  <c r="J265" i="5"/>
  <c r="M264" i="5"/>
  <c r="L264" i="5"/>
  <c r="J264" i="5"/>
  <c r="M263" i="5"/>
  <c r="L263" i="5"/>
  <c r="J263" i="5"/>
  <c r="M262" i="5"/>
  <c r="L262" i="5"/>
  <c r="J262" i="5"/>
  <c r="M261" i="5"/>
  <c r="L261" i="5"/>
  <c r="J261" i="5"/>
  <c r="M260" i="5"/>
  <c r="L260" i="5"/>
  <c r="J260" i="5"/>
  <c r="M259" i="5"/>
  <c r="L259" i="5"/>
  <c r="J259" i="5"/>
  <c r="M258" i="5"/>
  <c r="L258" i="5"/>
  <c r="J258" i="5"/>
  <c r="M257" i="5"/>
  <c r="L257" i="5"/>
  <c r="J257" i="5"/>
  <c r="M256" i="5"/>
  <c r="L256" i="5"/>
  <c r="J256" i="5"/>
  <c r="M255" i="5"/>
  <c r="L255" i="5"/>
  <c r="J255" i="5"/>
  <c r="M254" i="5"/>
  <c r="L254" i="5"/>
  <c r="J254" i="5"/>
  <c r="M253" i="5"/>
  <c r="L253" i="5"/>
  <c r="J253" i="5"/>
  <c r="M252" i="5"/>
  <c r="L252" i="5"/>
  <c r="J252" i="5"/>
  <c r="M251" i="5"/>
  <c r="L251" i="5"/>
  <c r="J251" i="5"/>
  <c r="M250" i="5"/>
  <c r="L250" i="5"/>
  <c r="J250" i="5"/>
  <c r="M249" i="5"/>
  <c r="L249" i="5"/>
  <c r="J249" i="5"/>
  <c r="M248" i="5"/>
  <c r="L248" i="5"/>
  <c r="J248" i="5"/>
  <c r="M247" i="5"/>
  <c r="L247" i="5"/>
  <c r="J247" i="5"/>
  <c r="M246" i="5"/>
  <c r="L246" i="5"/>
  <c r="J246" i="5"/>
  <c r="M245" i="5"/>
  <c r="L245" i="5"/>
  <c r="J245" i="5"/>
  <c r="M244" i="5"/>
  <c r="L244" i="5"/>
  <c r="J244" i="5"/>
  <c r="M243" i="5"/>
  <c r="L243" i="5"/>
  <c r="J243" i="5"/>
  <c r="M242" i="5"/>
  <c r="L242" i="5"/>
  <c r="J242" i="5"/>
  <c r="M241" i="5"/>
  <c r="L241" i="5"/>
  <c r="J241" i="5"/>
  <c r="M240" i="5"/>
  <c r="L240" i="5"/>
  <c r="J240" i="5"/>
  <c r="M239" i="5"/>
  <c r="L239" i="5"/>
  <c r="J239" i="5"/>
  <c r="M238" i="5"/>
  <c r="L238" i="5"/>
  <c r="J238" i="5"/>
  <c r="M237" i="5"/>
  <c r="L237" i="5"/>
  <c r="J237" i="5"/>
  <c r="M236" i="5"/>
  <c r="L236" i="5"/>
  <c r="J236" i="5"/>
  <c r="M235" i="5"/>
  <c r="L235" i="5"/>
  <c r="J235" i="5"/>
  <c r="M234" i="5"/>
  <c r="L234" i="5"/>
  <c r="J234" i="5"/>
  <c r="M233" i="5"/>
  <c r="L233" i="5"/>
  <c r="J233" i="5"/>
  <c r="M232" i="5"/>
  <c r="L232" i="5"/>
  <c r="J232" i="5"/>
  <c r="M231" i="5"/>
  <c r="L231" i="5"/>
  <c r="J231" i="5"/>
  <c r="M230" i="5"/>
  <c r="L230" i="5"/>
  <c r="J230" i="5"/>
  <c r="M229" i="5"/>
  <c r="L229" i="5"/>
  <c r="J229" i="5"/>
  <c r="M228" i="5"/>
  <c r="L228" i="5"/>
  <c r="J228" i="5"/>
  <c r="M227" i="5"/>
  <c r="L227" i="5"/>
  <c r="J227" i="5"/>
  <c r="M226" i="5"/>
  <c r="L226" i="5"/>
  <c r="J226" i="5"/>
  <c r="M225" i="5"/>
  <c r="L225" i="5"/>
  <c r="J225" i="5"/>
  <c r="M224" i="5"/>
  <c r="L224" i="5"/>
  <c r="J224" i="5"/>
  <c r="M223" i="5"/>
  <c r="L223" i="5"/>
  <c r="J223" i="5"/>
  <c r="M222" i="5"/>
  <c r="L222" i="5"/>
  <c r="J222" i="5"/>
  <c r="M221" i="5"/>
  <c r="L221" i="5"/>
  <c r="J221" i="5"/>
  <c r="M220" i="5"/>
  <c r="L220" i="5"/>
  <c r="J220" i="5"/>
  <c r="M219" i="5"/>
  <c r="L219" i="5"/>
  <c r="J219" i="5"/>
  <c r="M218" i="5"/>
  <c r="L218" i="5"/>
  <c r="J218" i="5"/>
  <c r="M217" i="5"/>
  <c r="L217" i="5"/>
  <c r="J217" i="5"/>
  <c r="M216" i="5"/>
  <c r="L216" i="5"/>
  <c r="J216" i="5"/>
  <c r="M215" i="5"/>
  <c r="L215" i="5"/>
  <c r="J215" i="5"/>
  <c r="M214" i="5"/>
  <c r="L214" i="5"/>
  <c r="J214" i="5"/>
  <c r="M213" i="5"/>
  <c r="L213" i="5"/>
  <c r="J213" i="5"/>
  <c r="M212" i="5"/>
  <c r="L212" i="5"/>
  <c r="J212" i="5"/>
  <c r="M211" i="5"/>
  <c r="L211" i="5"/>
  <c r="J211" i="5"/>
  <c r="M210" i="5"/>
  <c r="L210" i="5"/>
  <c r="J210" i="5"/>
  <c r="M209" i="5"/>
  <c r="L209" i="5"/>
  <c r="J209" i="5"/>
  <c r="M208" i="5"/>
  <c r="L208" i="5"/>
  <c r="J208" i="5"/>
  <c r="M207" i="5"/>
  <c r="L207" i="5"/>
  <c r="J207" i="5"/>
  <c r="M206" i="5"/>
  <c r="L206" i="5"/>
  <c r="J206" i="5"/>
  <c r="M205" i="5"/>
  <c r="L205" i="5"/>
  <c r="J205" i="5"/>
  <c r="M204" i="5"/>
  <c r="L204" i="5"/>
  <c r="J204" i="5"/>
  <c r="M203" i="5"/>
  <c r="L203" i="5"/>
  <c r="J203" i="5"/>
  <c r="M202" i="5"/>
  <c r="L202" i="5"/>
  <c r="J202" i="5"/>
  <c r="M201" i="5"/>
  <c r="L201" i="5"/>
  <c r="J201" i="5"/>
  <c r="M200" i="5"/>
  <c r="L200" i="5"/>
  <c r="J200" i="5"/>
  <c r="M199" i="5"/>
  <c r="L199" i="5"/>
  <c r="J199" i="5"/>
  <c r="M198" i="5"/>
  <c r="L198" i="5"/>
  <c r="J198" i="5"/>
  <c r="M197" i="5"/>
  <c r="L197" i="5"/>
  <c r="J197" i="5"/>
  <c r="M196" i="5"/>
  <c r="L196" i="5"/>
  <c r="J196" i="5"/>
  <c r="M195" i="5"/>
  <c r="L195" i="5"/>
  <c r="J195" i="5"/>
  <c r="M194" i="5"/>
  <c r="L194" i="5"/>
  <c r="J194" i="5"/>
  <c r="M193" i="5"/>
  <c r="L193" i="5"/>
  <c r="J193" i="5"/>
  <c r="M192" i="5"/>
  <c r="L192" i="5"/>
  <c r="J192" i="5"/>
  <c r="M191" i="5"/>
  <c r="L191" i="5"/>
  <c r="J191" i="5"/>
  <c r="M190" i="5"/>
  <c r="L190" i="5"/>
  <c r="J190" i="5"/>
  <c r="M189" i="5"/>
  <c r="L189" i="5"/>
  <c r="J189" i="5"/>
  <c r="M188" i="5"/>
  <c r="L188" i="5"/>
  <c r="J188" i="5"/>
  <c r="M187" i="5"/>
  <c r="L187" i="5"/>
  <c r="J187" i="5"/>
  <c r="M186" i="5"/>
  <c r="L186" i="5"/>
  <c r="J186" i="5"/>
  <c r="M185" i="5"/>
  <c r="L185" i="5"/>
  <c r="J185" i="5"/>
  <c r="M184" i="5"/>
  <c r="L184" i="5"/>
  <c r="J184" i="5"/>
  <c r="M183" i="5"/>
  <c r="L183" i="5"/>
  <c r="J183" i="5"/>
  <c r="M182" i="5"/>
  <c r="L182" i="5"/>
  <c r="J182" i="5"/>
  <c r="M181" i="5"/>
  <c r="L181" i="5"/>
  <c r="J181" i="5"/>
  <c r="M180" i="5"/>
  <c r="L180" i="5"/>
  <c r="J180" i="5"/>
  <c r="M179" i="5"/>
  <c r="L179" i="5"/>
  <c r="J179" i="5"/>
  <c r="M178" i="5"/>
  <c r="L178" i="5"/>
  <c r="J178" i="5"/>
  <c r="M177" i="5"/>
  <c r="L177" i="5"/>
  <c r="J177" i="5"/>
  <c r="M176" i="5"/>
  <c r="L176" i="5"/>
  <c r="J176" i="5"/>
  <c r="M175" i="5"/>
  <c r="L175" i="5"/>
  <c r="J175" i="5"/>
  <c r="M174" i="5"/>
  <c r="L174" i="5"/>
  <c r="J174" i="5"/>
  <c r="M173" i="5"/>
  <c r="L173" i="5"/>
  <c r="J173" i="5"/>
  <c r="M172" i="5"/>
  <c r="L172" i="5"/>
  <c r="J172" i="5"/>
  <c r="M171" i="5"/>
  <c r="L171" i="5"/>
  <c r="J171" i="5"/>
  <c r="M170" i="5"/>
  <c r="L170" i="5"/>
  <c r="J170" i="5"/>
  <c r="M169" i="5"/>
  <c r="L169" i="5"/>
  <c r="J169" i="5"/>
  <c r="M168" i="5"/>
  <c r="L168" i="5"/>
  <c r="J168" i="5"/>
  <c r="M167" i="5"/>
  <c r="L167" i="5"/>
  <c r="J167" i="5"/>
  <c r="M166" i="5"/>
  <c r="L166" i="5"/>
  <c r="J166" i="5"/>
  <c r="M165" i="5"/>
  <c r="L165" i="5"/>
  <c r="J165" i="5"/>
  <c r="M164" i="5"/>
  <c r="L164" i="5"/>
  <c r="J164" i="5"/>
  <c r="M163" i="5"/>
  <c r="L163" i="5"/>
  <c r="J163" i="5"/>
  <c r="M162" i="5"/>
  <c r="L162" i="5"/>
  <c r="J162" i="5"/>
  <c r="M161" i="5"/>
  <c r="L161" i="5"/>
  <c r="J161" i="5"/>
  <c r="M160" i="5"/>
  <c r="L160" i="5"/>
  <c r="J160" i="5"/>
  <c r="M159" i="5"/>
  <c r="L159" i="5"/>
  <c r="J159" i="5"/>
  <c r="M158" i="5"/>
  <c r="L158" i="5"/>
  <c r="J158" i="5"/>
  <c r="M157" i="5"/>
  <c r="L157" i="5"/>
  <c r="J157" i="5"/>
  <c r="M156" i="5"/>
  <c r="L156" i="5"/>
  <c r="J156" i="5"/>
  <c r="M155" i="5"/>
  <c r="L155" i="5"/>
  <c r="J155" i="5"/>
  <c r="M154" i="5"/>
  <c r="L154" i="5"/>
  <c r="J154" i="5"/>
  <c r="M153" i="5"/>
  <c r="L153" i="5"/>
  <c r="J153" i="5"/>
  <c r="M152" i="5"/>
  <c r="L152" i="5"/>
  <c r="J152" i="5"/>
  <c r="M151" i="5"/>
  <c r="L151" i="5"/>
  <c r="J151" i="5"/>
  <c r="M150" i="5"/>
  <c r="L150" i="5"/>
  <c r="J150" i="5"/>
  <c r="M149" i="5"/>
  <c r="L149" i="5"/>
  <c r="J149" i="5"/>
  <c r="M148" i="5"/>
  <c r="L148" i="5"/>
  <c r="J148" i="5"/>
  <c r="M147" i="5"/>
  <c r="L147" i="5"/>
  <c r="J147" i="5"/>
  <c r="M146" i="5"/>
  <c r="L146" i="5"/>
  <c r="J146" i="5"/>
  <c r="M145" i="5"/>
  <c r="L145" i="5"/>
  <c r="J145" i="5"/>
  <c r="M144" i="5"/>
  <c r="L144" i="5"/>
  <c r="J144" i="5"/>
  <c r="M143" i="5"/>
  <c r="L143" i="5"/>
  <c r="J143" i="5"/>
  <c r="M142" i="5"/>
  <c r="L142" i="5"/>
  <c r="J142" i="5"/>
  <c r="M141" i="5"/>
  <c r="L141" i="5"/>
  <c r="J141" i="5"/>
  <c r="M140" i="5"/>
  <c r="L140" i="5"/>
  <c r="J140" i="5"/>
  <c r="M139" i="5"/>
  <c r="L139" i="5"/>
  <c r="J139" i="5"/>
  <c r="M138" i="5"/>
  <c r="L138" i="5"/>
  <c r="J138" i="5"/>
  <c r="M137" i="5"/>
  <c r="L137" i="5"/>
  <c r="J137" i="5"/>
  <c r="M136" i="5"/>
  <c r="L136" i="5"/>
  <c r="J136" i="5"/>
  <c r="M135" i="5"/>
  <c r="L135" i="5"/>
  <c r="J135" i="5"/>
  <c r="M134" i="5"/>
  <c r="L134" i="5"/>
  <c r="J134" i="5"/>
  <c r="M133" i="5"/>
  <c r="L133" i="5"/>
  <c r="J133" i="5"/>
  <c r="M132" i="5"/>
  <c r="L132" i="5"/>
  <c r="J132" i="5"/>
  <c r="M131" i="5"/>
  <c r="L131" i="5"/>
  <c r="J131" i="5"/>
  <c r="M130" i="5"/>
  <c r="L130" i="5"/>
  <c r="J130" i="5"/>
  <c r="M129" i="5"/>
  <c r="L129" i="5"/>
  <c r="J129" i="5"/>
  <c r="M128" i="5"/>
  <c r="L128" i="5"/>
  <c r="J128" i="5"/>
  <c r="M127" i="5"/>
  <c r="L127" i="5"/>
  <c r="J127" i="5"/>
  <c r="M126" i="5"/>
  <c r="L126" i="5"/>
  <c r="J126" i="5"/>
  <c r="M125" i="5"/>
  <c r="L125" i="5"/>
  <c r="J125" i="5"/>
  <c r="M124" i="5"/>
  <c r="L124" i="5"/>
  <c r="J124" i="5"/>
  <c r="M123" i="5"/>
  <c r="L123" i="5"/>
  <c r="J123" i="5"/>
  <c r="M122" i="5"/>
  <c r="L122" i="5"/>
  <c r="J122" i="5"/>
  <c r="M121" i="5"/>
  <c r="L121" i="5"/>
  <c r="J121" i="5"/>
  <c r="M120" i="5"/>
  <c r="L120" i="5"/>
  <c r="J120" i="5"/>
  <c r="M119" i="5"/>
  <c r="L119" i="5"/>
  <c r="J119" i="5"/>
  <c r="M118" i="5"/>
  <c r="L118" i="5"/>
  <c r="J118" i="5"/>
  <c r="M117" i="5"/>
  <c r="L117" i="5"/>
  <c r="J117" i="5"/>
  <c r="M116" i="5"/>
  <c r="L116" i="5"/>
  <c r="J116" i="5"/>
  <c r="M115" i="5"/>
  <c r="L115" i="5"/>
  <c r="J115" i="5"/>
  <c r="M114" i="5"/>
  <c r="L114" i="5"/>
  <c r="J114" i="5"/>
  <c r="M113" i="5"/>
  <c r="L113" i="5"/>
  <c r="J113" i="5"/>
  <c r="M112" i="5"/>
  <c r="L112" i="5"/>
  <c r="J112" i="5"/>
  <c r="M111" i="5"/>
  <c r="L111" i="5"/>
  <c r="J111" i="5"/>
  <c r="M110" i="5"/>
  <c r="L110" i="5"/>
  <c r="J110" i="5"/>
  <c r="M109" i="5"/>
  <c r="L109" i="5"/>
  <c r="J109" i="5"/>
  <c r="M108" i="5"/>
  <c r="L108" i="5"/>
  <c r="J108" i="5"/>
  <c r="M107" i="5"/>
  <c r="L107" i="5"/>
  <c r="J107" i="5"/>
  <c r="M106" i="5"/>
  <c r="L106" i="5"/>
  <c r="J106" i="5"/>
  <c r="M105" i="5"/>
  <c r="L105" i="5"/>
  <c r="J105" i="5"/>
  <c r="M104" i="5"/>
  <c r="L104" i="5"/>
  <c r="J104" i="5"/>
  <c r="M103" i="5"/>
  <c r="L103" i="5"/>
  <c r="J103" i="5"/>
  <c r="M102" i="5"/>
  <c r="L102" i="5"/>
  <c r="J102" i="5"/>
  <c r="M101" i="5"/>
  <c r="L101" i="5"/>
  <c r="J101" i="5"/>
  <c r="M100" i="5"/>
  <c r="L100" i="5"/>
  <c r="J100" i="5"/>
  <c r="M99" i="5"/>
  <c r="L99" i="5"/>
  <c r="J99" i="5"/>
  <c r="M98" i="5"/>
  <c r="L98" i="5"/>
  <c r="J98" i="5"/>
  <c r="M97" i="5"/>
  <c r="L97" i="5"/>
  <c r="J97" i="5"/>
  <c r="M96" i="5"/>
  <c r="L96" i="5"/>
  <c r="J96" i="5"/>
  <c r="M95" i="5"/>
  <c r="L95" i="5"/>
  <c r="J95" i="5"/>
  <c r="M94" i="5"/>
  <c r="L94" i="5"/>
  <c r="J94" i="5"/>
  <c r="M93" i="5"/>
  <c r="L93" i="5"/>
  <c r="J93" i="5"/>
  <c r="M92" i="5"/>
  <c r="L92" i="5"/>
  <c r="J92" i="5"/>
  <c r="M91" i="5"/>
  <c r="L91" i="5"/>
  <c r="J91" i="5"/>
  <c r="M90" i="5"/>
  <c r="L90" i="5"/>
  <c r="J90" i="5"/>
  <c r="M89" i="5"/>
  <c r="L89" i="5"/>
  <c r="J89" i="5"/>
  <c r="M88" i="5"/>
  <c r="L88" i="5"/>
  <c r="J88" i="5"/>
  <c r="M87" i="5"/>
  <c r="L87" i="5"/>
  <c r="J87" i="5"/>
  <c r="M86" i="5"/>
  <c r="L86" i="5"/>
  <c r="J86" i="5"/>
  <c r="M85" i="5"/>
  <c r="L85" i="5"/>
  <c r="J85" i="5"/>
  <c r="M84" i="5"/>
  <c r="L84" i="5"/>
  <c r="J84" i="5"/>
  <c r="M83" i="5"/>
  <c r="L83" i="5"/>
  <c r="J83" i="5"/>
  <c r="M82" i="5"/>
  <c r="L82" i="5"/>
  <c r="J82" i="5"/>
  <c r="M81" i="5"/>
  <c r="L81" i="5"/>
  <c r="J81" i="5"/>
  <c r="M80" i="5"/>
  <c r="L80" i="5"/>
  <c r="J80" i="5"/>
  <c r="M79" i="5"/>
  <c r="L79" i="5"/>
  <c r="J79" i="5"/>
  <c r="M78" i="5"/>
  <c r="L78" i="5"/>
  <c r="J78" i="5"/>
  <c r="M77" i="5"/>
  <c r="L77" i="5"/>
  <c r="J77" i="5"/>
  <c r="M76" i="5"/>
  <c r="L76" i="5"/>
  <c r="J76" i="5"/>
  <c r="M75" i="5"/>
  <c r="L75" i="5"/>
  <c r="J75" i="5"/>
  <c r="M74" i="5"/>
  <c r="L74" i="5"/>
  <c r="J74" i="5"/>
  <c r="M73" i="5"/>
  <c r="L73" i="5"/>
  <c r="J73" i="5"/>
  <c r="M72" i="5"/>
  <c r="L72" i="5"/>
  <c r="J72" i="5"/>
  <c r="M71" i="5"/>
  <c r="L71" i="5"/>
  <c r="J71" i="5"/>
  <c r="M70" i="5"/>
  <c r="L70" i="5"/>
  <c r="J70" i="5"/>
  <c r="M69" i="5"/>
  <c r="L69" i="5"/>
  <c r="J69" i="5"/>
  <c r="M68" i="5"/>
  <c r="L68" i="5"/>
  <c r="J68" i="5"/>
  <c r="M67" i="5"/>
  <c r="L67" i="5"/>
  <c r="J67" i="5"/>
  <c r="M66" i="5"/>
  <c r="L66" i="5"/>
  <c r="J66" i="5"/>
  <c r="M65" i="5"/>
  <c r="L65" i="5"/>
  <c r="J65" i="5"/>
  <c r="M64" i="5"/>
  <c r="L64" i="5"/>
  <c r="J64" i="5"/>
  <c r="M63" i="5"/>
  <c r="L63" i="5"/>
  <c r="J63" i="5"/>
  <c r="M62" i="5"/>
  <c r="L62" i="5"/>
  <c r="J62" i="5"/>
  <c r="M61" i="5"/>
  <c r="L61" i="5"/>
  <c r="J61" i="5"/>
  <c r="M60" i="5"/>
  <c r="L60" i="5"/>
  <c r="J60" i="5"/>
  <c r="M59" i="5"/>
  <c r="L59" i="5"/>
  <c r="J59" i="5"/>
  <c r="M58" i="5"/>
  <c r="L58" i="5"/>
  <c r="J58" i="5"/>
  <c r="M57" i="5"/>
  <c r="L57" i="5"/>
  <c r="J57" i="5"/>
  <c r="M56" i="5"/>
  <c r="L56" i="5"/>
  <c r="J56" i="5"/>
  <c r="M55" i="5"/>
  <c r="L55" i="5"/>
  <c r="J55" i="5"/>
  <c r="M54" i="5"/>
  <c r="L54" i="5"/>
  <c r="J54" i="5"/>
  <c r="M53" i="5"/>
  <c r="L53" i="5"/>
  <c r="J53" i="5"/>
  <c r="M52" i="5"/>
  <c r="L52" i="5"/>
  <c r="J52" i="5"/>
  <c r="M51" i="5"/>
  <c r="L51" i="5"/>
  <c r="J51" i="5"/>
  <c r="J50" i="5"/>
  <c r="J49" i="5"/>
  <c r="J48" i="5"/>
  <c r="J47" i="5"/>
  <c r="M46" i="5"/>
  <c r="J46" i="5"/>
  <c r="M45" i="5"/>
  <c r="J45" i="5"/>
  <c r="M44" i="5"/>
  <c r="J44" i="5"/>
  <c r="M43" i="5"/>
  <c r="J43" i="5"/>
  <c r="J42" i="5"/>
  <c r="J41" i="5"/>
  <c r="J40" i="5"/>
  <c r="J39" i="5"/>
  <c r="J38" i="5"/>
  <c r="J37" i="5"/>
  <c r="J36" i="5"/>
  <c r="J35" i="5"/>
  <c r="J34" i="5"/>
  <c r="J33" i="5"/>
  <c r="J32" i="5"/>
  <c r="J31" i="5"/>
  <c r="J30" i="5"/>
  <c r="J29" i="5"/>
  <c r="J28" i="5"/>
  <c r="J27" i="5"/>
  <c r="J26" i="5"/>
  <c r="J25" i="5"/>
  <c r="M24" i="5"/>
  <c r="J24" i="5"/>
  <c r="M23" i="5"/>
  <c r="J23" i="5"/>
  <c r="M22" i="5"/>
  <c r="J22" i="5"/>
  <c r="M21" i="5"/>
  <c r="J21" i="5"/>
  <c r="J20" i="5"/>
  <c r="J19" i="5"/>
  <c r="M18" i="5"/>
  <c r="J18" i="5"/>
  <c r="M17" i="5"/>
  <c r="J17" i="5"/>
  <c r="J16" i="5"/>
  <c r="J15" i="5"/>
  <c r="M14" i="5"/>
  <c r="J14" i="5"/>
  <c r="M13" i="5"/>
  <c r="J13" i="5"/>
  <c r="M12" i="5"/>
  <c r="J12" i="5"/>
  <c r="J677" i="1" l="1"/>
  <c r="X967" i="1"/>
  <c r="J1751" i="1"/>
  <c r="J2027" i="1"/>
  <c r="J311" i="1"/>
  <c r="J1266" i="1"/>
  <c r="J1693" i="1"/>
  <c r="W265" i="1"/>
  <c r="V307" i="1"/>
  <c r="V352" i="1"/>
  <c r="X453" i="1"/>
  <c r="Z908" i="1"/>
  <c r="W1706" i="1"/>
  <c r="W1888" i="1"/>
  <c r="X1922" i="1"/>
  <c r="Z351" i="1"/>
  <c r="Z1750" i="1"/>
  <c r="J346" i="1"/>
  <c r="J1121" i="1"/>
  <c r="J1328" i="1"/>
  <c r="AA2100" i="1"/>
  <c r="Y2112" i="1"/>
  <c r="W256" i="1"/>
  <c r="J1178" i="1"/>
  <c r="W1344" i="1"/>
  <c r="Z1441" i="1"/>
  <c r="Y1474" i="1"/>
  <c r="V1501" i="1"/>
  <c r="J1677" i="1"/>
  <c r="Y1712" i="1"/>
  <c r="AA1727" i="1"/>
  <c r="J2093" i="1"/>
  <c r="Z311" i="1"/>
  <c r="J549" i="1"/>
  <c r="V702" i="1"/>
  <c r="J989" i="1"/>
  <c r="Z1290" i="1"/>
  <c r="AA1724" i="1"/>
  <c r="Z1726" i="1"/>
  <c r="X417" i="1"/>
  <c r="X670" i="1"/>
  <c r="Z858" i="1"/>
  <c r="J1595" i="1"/>
  <c r="W1666" i="1"/>
  <c r="V2044" i="1"/>
  <c r="J380" i="1"/>
  <c r="V1082" i="1"/>
  <c r="V1129" i="1"/>
  <c r="J1501" i="1"/>
  <c r="Z1568" i="1"/>
  <c r="X1595" i="1"/>
  <c r="V1599" i="1"/>
  <c r="Y1730" i="1"/>
  <c r="V1765" i="1"/>
  <c r="AE26" i="1"/>
  <c r="V80" i="1"/>
  <c r="V1226" i="1"/>
  <c r="Y1595" i="1"/>
  <c r="W1698" i="1"/>
  <c r="X1751" i="1"/>
  <c r="J129" i="1"/>
  <c r="Z294" i="1"/>
  <c r="J453" i="1"/>
  <c r="J760" i="1"/>
  <c r="V858" i="1"/>
  <c r="Z1104" i="1"/>
  <c r="J1314" i="1"/>
  <c r="J1391" i="1"/>
  <c r="W1461" i="1"/>
  <c r="AA1537" i="1"/>
  <c r="AA1615" i="1"/>
  <c r="X1690" i="1"/>
  <c r="J1750" i="1"/>
  <c r="AA1995" i="1"/>
  <c r="X2102" i="1"/>
  <c r="X2111" i="1"/>
  <c r="V1773" i="1"/>
  <c r="Z1775" i="1"/>
  <c r="W1912" i="1"/>
  <c r="Z1914" i="1"/>
  <c r="Y1918" i="1"/>
  <c r="Z1922" i="1"/>
  <c r="AA2007" i="1"/>
  <c r="Z2140" i="1"/>
  <c r="V24" i="1"/>
  <c r="V26" i="1"/>
  <c r="AE40" i="1"/>
  <c r="J198" i="1"/>
  <c r="X601" i="1"/>
  <c r="Y642" i="1"/>
  <c r="Z734" i="1"/>
  <c r="J971" i="1"/>
  <c r="Z997" i="1"/>
  <c r="J1129" i="1"/>
  <c r="Z1296" i="1"/>
  <c r="J1323" i="1"/>
  <c r="J1338" i="1"/>
  <c r="Z1462" i="1"/>
  <c r="X1466" i="1"/>
  <c r="V1555" i="1"/>
  <c r="AA1691" i="1"/>
  <c r="Z1695" i="1"/>
  <c r="X1737" i="1"/>
  <c r="J1884" i="1"/>
  <c r="V60" i="1"/>
  <c r="V116" i="1"/>
  <c r="Y267" i="1"/>
  <c r="Y291" i="1"/>
  <c r="X298" i="1"/>
  <c r="Z402" i="1"/>
  <c r="Z642" i="1"/>
  <c r="J661" i="1"/>
  <c r="J673" i="1"/>
  <c r="W768" i="1"/>
  <c r="V1035" i="1"/>
  <c r="X1225" i="1"/>
  <c r="Y1392" i="1"/>
  <c r="V1455" i="1"/>
  <c r="V1537" i="1"/>
  <c r="V1862" i="1"/>
  <c r="W1537" i="1"/>
  <c r="J257" i="1"/>
  <c r="J550" i="1"/>
  <c r="J561" i="1"/>
  <c r="J893" i="1"/>
  <c r="J983" i="1"/>
  <c r="J1128" i="1"/>
  <c r="J1200" i="1"/>
  <c r="X1273" i="1"/>
  <c r="Z1278" i="1"/>
  <c r="X1537" i="1"/>
  <c r="X1666" i="1"/>
  <c r="J1879" i="1"/>
  <c r="W2111" i="1"/>
  <c r="Z1955" i="1"/>
  <c r="AA2122" i="1"/>
  <c r="AE57" i="1"/>
  <c r="V119" i="1"/>
  <c r="X323" i="1"/>
  <c r="V384" i="1"/>
  <c r="X407" i="1"/>
  <c r="X484" i="1"/>
  <c r="X486" i="1"/>
  <c r="AA814" i="1"/>
  <c r="Z1082" i="1"/>
  <c r="X1129" i="1"/>
  <c r="V1357" i="1"/>
  <c r="Y1543" i="1"/>
  <c r="V1632" i="1"/>
  <c r="Y1666" i="1"/>
  <c r="V1685" i="1"/>
  <c r="J1787" i="1"/>
  <c r="J1859" i="1"/>
  <c r="Z1894" i="1"/>
  <c r="J22" i="1"/>
  <c r="J93" i="1"/>
  <c r="J145" i="1"/>
  <c r="J336" i="1"/>
  <c r="J649" i="1"/>
  <c r="J739" i="1"/>
  <c r="J764" i="1"/>
  <c r="J933" i="1"/>
  <c r="J992" i="1"/>
  <c r="J1117" i="1"/>
  <c r="AE58" i="1"/>
  <c r="M42" i="5" s="1"/>
  <c r="J189" i="1"/>
  <c r="V244" i="1"/>
  <c r="V304" i="1"/>
  <c r="X322" i="1"/>
  <c r="J399" i="1"/>
  <c r="Z505" i="1"/>
  <c r="V575" i="1"/>
  <c r="Z771" i="1"/>
  <c r="X790" i="1"/>
  <c r="X971" i="1"/>
  <c r="J990" i="1"/>
  <c r="J1144" i="1"/>
  <c r="X1152" i="1"/>
  <c r="X1308" i="1"/>
  <c r="Y1320" i="1"/>
  <c r="V1324" i="1"/>
  <c r="X1338" i="1"/>
  <c r="W1503" i="1"/>
  <c r="Y1556" i="1"/>
  <c r="W1594" i="1"/>
  <c r="Z1595" i="1"/>
  <c r="X1599" i="1"/>
  <c r="X1639" i="1"/>
  <c r="Z1704" i="1"/>
  <c r="X1742" i="1"/>
  <c r="Z1747" i="1"/>
  <c r="Z1764" i="1"/>
  <c r="Y1767" i="1"/>
  <c r="J1848" i="1"/>
  <c r="V1945" i="1"/>
  <c r="Z2126" i="1"/>
  <c r="AA2133" i="1"/>
  <c r="X36" i="1"/>
  <c r="J51" i="1"/>
  <c r="J77" i="1"/>
  <c r="V84" i="1"/>
  <c r="Z232" i="1"/>
  <c r="Z304" i="1"/>
  <c r="Z322" i="1"/>
  <c r="Z336" i="1"/>
  <c r="V341" i="1"/>
  <c r="Y422" i="1"/>
  <c r="Z566" i="1"/>
  <c r="V574" i="1"/>
  <c r="V634" i="1"/>
  <c r="X682" i="1"/>
  <c r="X764" i="1"/>
  <c r="X1156" i="1"/>
  <c r="Z1282" i="1"/>
  <c r="V1310" i="1"/>
  <c r="X1324" i="1"/>
  <c r="Y1337" i="1"/>
  <c r="X1360" i="1"/>
  <c r="V1366" i="1"/>
  <c r="X1425" i="1"/>
  <c r="J1461" i="1"/>
  <c r="Y1639" i="1"/>
  <c r="Z1645" i="1"/>
  <c r="X1658" i="1"/>
  <c r="X1800" i="1"/>
  <c r="Y1930" i="1"/>
  <c r="V1943" i="1"/>
  <c r="W1945" i="1"/>
  <c r="Z1981" i="1"/>
  <c r="Z2011" i="1"/>
  <c r="Z2092" i="1"/>
  <c r="V2112" i="1"/>
  <c r="AA2114" i="1"/>
  <c r="W2155" i="1"/>
  <c r="W2170" i="1"/>
  <c r="Z36" i="1"/>
  <c r="V64" i="1"/>
  <c r="X220" i="1"/>
  <c r="AA304" i="1"/>
  <c r="X306" i="1"/>
  <c r="AA336" i="1"/>
  <c r="AA451" i="1"/>
  <c r="Z574" i="1"/>
  <c r="Y634" i="1"/>
  <c r="AA840" i="1"/>
  <c r="Z930" i="1"/>
  <c r="V984" i="1"/>
  <c r="Z1108" i="1"/>
  <c r="Z1425" i="1"/>
  <c r="Z1630" i="1"/>
  <c r="Z1827" i="1"/>
  <c r="Z1848" i="1"/>
  <c r="AA1891" i="1"/>
  <c r="V2141" i="1"/>
  <c r="Z2170" i="1"/>
  <c r="X27" i="1"/>
  <c r="V199" i="1"/>
  <c r="Z241" i="1"/>
  <c r="V257" i="1"/>
  <c r="Z270" i="1"/>
  <c r="Z292" i="1"/>
  <c r="J296" i="1"/>
  <c r="V298" i="1"/>
  <c r="AA302" i="1"/>
  <c r="Y311" i="1"/>
  <c r="Z314" i="1"/>
  <c r="AA403" i="1"/>
  <c r="X422" i="1"/>
  <c r="X499" i="1"/>
  <c r="V610" i="1"/>
  <c r="W685" i="1"/>
  <c r="X699" i="1"/>
  <c r="Y709" i="1"/>
  <c r="Z742" i="1"/>
  <c r="AA748" i="1"/>
  <c r="AA786" i="1"/>
  <c r="Z836" i="1"/>
  <c r="X840" i="1"/>
  <c r="Z916" i="1"/>
  <c r="X919" i="1"/>
  <c r="X1019" i="1"/>
  <c r="W1019" i="1"/>
  <c r="V1049" i="1"/>
  <c r="Z1049" i="1"/>
  <c r="W1276" i="1"/>
  <c r="Z1276" i="1"/>
  <c r="V1286" i="1"/>
  <c r="W1390" i="1"/>
  <c r="Z1390" i="1"/>
  <c r="AA1400" i="1"/>
  <c r="X1400" i="1"/>
  <c r="Y1488" i="1"/>
  <c r="J1488" i="1"/>
  <c r="W1514" i="1"/>
  <c r="Z1521" i="1"/>
  <c r="V1521" i="1"/>
  <c r="X1523" i="1"/>
  <c r="Y1539" i="1"/>
  <c r="AA1539" i="1"/>
  <c r="V1539" i="1"/>
  <c r="Z1721" i="1"/>
  <c r="AA1721" i="1"/>
  <c r="Y1721" i="1"/>
  <c r="W1721" i="1"/>
  <c r="AA1012" i="1"/>
  <c r="Y1012" i="1"/>
  <c r="X1386" i="1"/>
  <c r="J1386" i="1"/>
  <c r="W1510" i="1"/>
  <c r="J1510" i="1"/>
  <c r="AA1592" i="1"/>
  <c r="V1592" i="1"/>
  <c r="AE39" i="1"/>
  <c r="J1642" i="1"/>
  <c r="X1642" i="1"/>
  <c r="AA1777" i="1"/>
  <c r="V1777" i="1"/>
  <c r="Z1777" i="1"/>
  <c r="J21" i="1"/>
  <c r="V22" i="1"/>
  <c r="J54" i="1"/>
  <c r="V55" i="1"/>
  <c r="J235" i="1"/>
  <c r="X240" i="1"/>
  <c r="AA289" i="1"/>
  <c r="V336" i="1"/>
  <c r="Z408" i="1"/>
  <c r="X496" i="1"/>
  <c r="V642" i="1"/>
  <c r="J745" i="1"/>
  <c r="J825" i="1"/>
  <c r="J858" i="1"/>
  <c r="V893" i="1"/>
  <c r="X950" i="1"/>
  <c r="J967" i="1"/>
  <c r="V990" i="1"/>
  <c r="W996" i="1"/>
  <c r="Z1014" i="1"/>
  <c r="V1029" i="1"/>
  <c r="Y1048" i="1"/>
  <c r="V1104" i="1"/>
  <c r="V1199" i="1"/>
  <c r="X1200" i="1"/>
  <c r="Z1214" i="1"/>
  <c r="X1255" i="1"/>
  <c r="J1264" i="1"/>
  <c r="W1324" i="1"/>
  <c r="V1531" i="1"/>
  <c r="Z1546" i="1"/>
  <c r="Y1546" i="1"/>
  <c r="W1615" i="1"/>
  <c r="X1615" i="1"/>
  <c r="V1615" i="1"/>
  <c r="AA1735" i="1"/>
  <c r="W1735" i="1"/>
  <c r="V28" i="1"/>
  <c r="V32" i="1"/>
  <c r="J53" i="1"/>
  <c r="AA275" i="1"/>
  <c r="W331" i="1"/>
  <c r="Y336" i="1"/>
  <c r="J341" i="1"/>
  <c r="V346" i="1"/>
  <c r="V389" i="1"/>
  <c r="Z483" i="1"/>
  <c r="X554" i="1"/>
  <c r="X583" i="1"/>
  <c r="J626" i="1"/>
  <c r="X642" i="1"/>
  <c r="Z663" i="1"/>
  <c r="J693" i="1"/>
  <c r="W698" i="1"/>
  <c r="J702" i="1"/>
  <c r="W710" i="1"/>
  <c r="W715" i="1"/>
  <c r="V781" i="1"/>
  <c r="X834" i="1"/>
  <c r="J836" i="1"/>
  <c r="J932" i="1"/>
  <c r="Y990" i="1"/>
  <c r="Y992" i="1"/>
  <c r="Z1029" i="1"/>
  <c r="Z1232" i="1"/>
  <c r="J1232" i="1"/>
  <c r="Z1244" i="1"/>
  <c r="J1244" i="1"/>
  <c r="V1272" i="1"/>
  <c r="Y1430" i="1"/>
  <c r="X1430" i="1"/>
  <c r="W1498" i="1"/>
  <c r="X1498" i="1"/>
  <c r="AA1526" i="1"/>
  <c r="Z1526" i="1"/>
  <c r="Y1526" i="1"/>
  <c r="V1526" i="1"/>
  <c r="W1538" i="1"/>
  <c r="V38" i="1"/>
  <c r="V54" i="1"/>
  <c r="V184" i="1"/>
  <c r="V191" i="1"/>
  <c r="X247" i="1"/>
  <c r="V255" i="1"/>
  <c r="Z262" i="1"/>
  <c r="J270" i="1"/>
  <c r="J292" i="1"/>
  <c r="Y293" i="1"/>
  <c r="J302" i="1"/>
  <c r="AA331" i="1"/>
  <c r="V361" i="1"/>
  <c r="X416" i="1"/>
  <c r="Z418" i="1"/>
  <c r="X439" i="1"/>
  <c r="Z710" i="1"/>
  <c r="Z712" i="1"/>
  <c r="X749" i="1"/>
  <c r="AA802" i="1"/>
  <c r="J956" i="1"/>
  <c r="J1224" i="1"/>
  <c r="Z1224" i="1"/>
  <c r="J1248" i="1"/>
  <c r="Z1252" i="1"/>
  <c r="X1305" i="1"/>
  <c r="AA1355" i="1"/>
  <c r="Y1370" i="1"/>
  <c r="Z1370" i="1"/>
  <c r="J1608" i="1"/>
  <c r="V1608" i="1"/>
  <c r="J241" i="1"/>
  <c r="J314" i="1"/>
  <c r="J610" i="1"/>
  <c r="V836" i="1"/>
  <c r="J919" i="1"/>
  <c r="J969" i="1"/>
  <c r="AA989" i="1"/>
  <c r="J1082" i="1"/>
  <c r="V1236" i="1"/>
  <c r="AA1298" i="1"/>
  <c r="V1298" i="1"/>
  <c r="W1300" i="1"/>
  <c r="J1300" i="1"/>
  <c r="W1343" i="1"/>
  <c r="Z1343" i="1"/>
  <c r="J1390" i="1"/>
  <c r="AA1409" i="1"/>
  <c r="Y1409" i="1"/>
  <c r="W1494" i="1"/>
  <c r="AA1494" i="1"/>
  <c r="Y1494" i="1"/>
  <c r="Z1710" i="1"/>
  <c r="Y1710" i="1"/>
  <c r="W1710" i="1"/>
  <c r="J1710" i="1"/>
  <c r="Z1718" i="1"/>
  <c r="Y1718" i="1"/>
  <c r="X1718" i="1"/>
  <c r="W1718" i="1"/>
  <c r="V1718" i="1"/>
  <c r="J1718" i="1"/>
  <c r="V27" i="1"/>
  <c r="J39" i="1"/>
  <c r="V46" i="1"/>
  <c r="AE53" i="1"/>
  <c r="AE54" i="1"/>
  <c r="V71" i="1"/>
  <c r="J121" i="1"/>
  <c r="V216" i="1"/>
  <c r="X223" i="1"/>
  <c r="X244" i="1"/>
  <c r="W261" i="1"/>
  <c r="X270" i="1"/>
  <c r="W292" i="1"/>
  <c r="X302" i="1"/>
  <c r="AA307" i="1"/>
  <c r="J347" i="1"/>
  <c r="Y407" i="1"/>
  <c r="J457" i="1"/>
  <c r="X482" i="1"/>
  <c r="V546" i="1"/>
  <c r="W549" i="1"/>
  <c r="J575" i="1"/>
  <c r="J613" i="1"/>
  <c r="Z671" i="1"/>
  <c r="X702" i="1"/>
  <c r="X748" i="1"/>
  <c r="X751" i="1"/>
  <c r="J768" i="1"/>
  <c r="Z799" i="1"/>
  <c r="Z956" i="1"/>
  <c r="J974" i="1"/>
  <c r="J984" i="1"/>
  <c r="Y1056" i="1"/>
  <c r="X1056" i="1"/>
  <c r="V1056" i="1"/>
  <c r="Z1236" i="1"/>
  <c r="X1284" i="1"/>
  <c r="V1304" i="1"/>
  <c r="J1369" i="1"/>
  <c r="Y1441" i="1"/>
  <c r="X1441" i="1"/>
  <c r="J1441" i="1"/>
  <c r="W1478" i="1"/>
  <c r="V1478" i="1"/>
  <c r="J1478" i="1"/>
  <c r="AA1521" i="1"/>
  <c r="W1541" i="1"/>
  <c r="AA1672" i="1"/>
  <c r="Z1672" i="1"/>
  <c r="X1795" i="1"/>
  <c r="X1799" i="1"/>
  <c r="W1822" i="1"/>
  <c r="AA1824" i="1"/>
  <c r="W1986" i="1"/>
  <c r="Z1997" i="1"/>
  <c r="AA2123" i="1"/>
  <c r="W2132" i="1"/>
  <c r="AA1984" i="1"/>
  <c r="AA1997" i="1"/>
  <c r="V2058" i="1"/>
  <c r="AA2109" i="1"/>
  <c r="AA2117" i="1"/>
  <c r="W2139" i="1"/>
  <c r="AA2142" i="1"/>
  <c r="Z2192" i="1"/>
  <c r="Y1706" i="1"/>
  <c r="V1713" i="1"/>
  <c r="J1719" i="1"/>
  <c r="W1771" i="1"/>
  <c r="J1801" i="1"/>
  <c r="J1829" i="1"/>
  <c r="J2133" i="1"/>
  <c r="W2141" i="1"/>
  <c r="J2167" i="1"/>
  <c r="X1256" i="1"/>
  <c r="Z1308" i="1"/>
  <c r="Z1337" i="1"/>
  <c r="Y1366" i="1"/>
  <c r="Z1458" i="1"/>
  <c r="AA1501" i="1"/>
  <c r="Y1540" i="1"/>
  <c r="X1557" i="1"/>
  <c r="X1613" i="1"/>
  <c r="Y1643" i="1"/>
  <c r="J1685" i="1"/>
  <c r="J1692" i="1"/>
  <c r="V1704" i="1"/>
  <c r="Z1706" i="1"/>
  <c r="W1713" i="1"/>
  <c r="Y1732" i="1"/>
  <c r="V1750" i="1"/>
  <c r="V1751" i="1"/>
  <c r="X1771" i="1"/>
  <c r="J1800" i="1"/>
  <c r="V1879" i="1"/>
  <c r="J1894" i="1"/>
  <c r="Y1938" i="1"/>
  <c r="AA1955" i="1"/>
  <c r="X1960" i="1"/>
  <c r="AA2015" i="1"/>
  <c r="J2036" i="1"/>
  <c r="V2090" i="1"/>
  <c r="W2103" i="1"/>
  <c r="Y2141" i="1"/>
  <c r="X2191" i="1"/>
  <c r="X1392" i="1"/>
  <c r="J1415" i="1"/>
  <c r="V1474" i="1"/>
  <c r="V1601" i="1"/>
  <c r="Y1704" i="1"/>
  <c r="AA1706" i="1"/>
  <c r="AA1719" i="1"/>
  <c r="AA1732" i="1"/>
  <c r="V1747" i="1"/>
  <c r="X1750" i="1"/>
  <c r="W1751" i="1"/>
  <c r="V1770" i="1"/>
  <c r="Z1771" i="1"/>
  <c r="V1791" i="1"/>
  <c r="J1799" i="1"/>
  <c r="J1811" i="1"/>
  <c r="X1812" i="1"/>
  <c r="Z1829" i="1"/>
  <c r="V1841" i="1"/>
  <c r="V1903" i="1"/>
  <c r="Z1960" i="1"/>
  <c r="W1995" i="1"/>
  <c r="J1997" i="1"/>
  <c r="Z2061" i="1"/>
  <c r="V2092" i="1"/>
  <c r="V2100" i="1"/>
  <c r="AA2103" i="1"/>
  <c r="J2123" i="1"/>
  <c r="Y2133" i="1"/>
  <c r="W2140" i="1"/>
  <c r="W2167" i="1"/>
  <c r="J1769" i="1"/>
  <c r="J1795" i="1"/>
  <c r="J1849" i="1"/>
  <c r="J1876" i="1"/>
  <c r="W1891" i="1"/>
  <c r="J2132" i="1"/>
  <c r="X2167" i="1"/>
  <c r="V1666" i="1"/>
  <c r="W1799" i="1"/>
  <c r="Z1808" i="1"/>
  <c r="X1824" i="1"/>
  <c r="V1868" i="1"/>
  <c r="X1891" i="1"/>
  <c r="V1909" i="1"/>
  <c r="J1951" i="1"/>
  <c r="Y1997" i="1"/>
  <c r="J2025" i="1"/>
  <c r="V2047" i="1"/>
  <c r="Z2089" i="1"/>
  <c r="Z2102" i="1"/>
  <c r="X2123" i="1"/>
  <c r="Y86" i="1"/>
  <c r="J86" i="1"/>
  <c r="W153" i="1"/>
  <c r="Z153" i="1"/>
  <c r="J153" i="1"/>
  <c r="J502" i="1"/>
  <c r="X502" i="1"/>
  <c r="V529" i="1"/>
  <c r="W529" i="1"/>
  <c r="Z562" i="1"/>
  <c r="Y562" i="1"/>
  <c r="AA686" i="1"/>
  <c r="J686" i="1"/>
  <c r="Y62" i="1"/>
  <c r="AE62" i="1"/>
  <c r="Y700" i="1"/>
  <c r="J700" i="1"/>
  <c r="J26" i="1"/>
  <c r="J29" i="1"/>
  <c r="V39" i="1"/>
  <c r="J73" i="1"/>
  <c r="W105" i="1"/>
  <c r="J105" i="1"/>
  <c r="W157" i="1"/>
  <c r="J157" i="1"/>
  <c r="AA196" i="1"/>
  <c r="V196" i="1"/>
  <c r="Z278" i="1"/>
  <c r="AA278" i="1"/>
  <c r="X278" i="1"/>
  <c r="W278" i="1"/>
  <c r="J278" i="1"/>
  <c r="Z290" i="1"/>
  <c r="X290" i="1"/>
  <c r="W290" i="1"/>
  <c r="V290" i="1"/>
  <c r="J290" i="1"/>
  <c r="Z478" i="1"/>
  <c r="V478" i="1"/>
  <c r="W185" i="1"/>
  <c r="Z185" i="1"/>
  <c r="J185" i="1"/>
  <c r="AE21" i="1"/>
  <c r="AE22" i="1"/>
  <c r="V35" i="1"/>
  <c r="AE37" i="1"/>
  <c r="AE43" i="1"/>
  <c r="V68" i="1"/>
  <c r="J70" i="1"/>
  <c r="V96" i="1"/>
  <c r="J125" i="1"/>
  <c r="Y807" i="1"/>
  <c r="Z807" i="1"/>
  <c r="J807" i="1"/>
  <c r="AA48" i="1"/>
  <c r="AE48" i="1"/>
  <c r="V152" i="1"/>
  <c r="Y254" i="1"/>
  <c r="J254" i="1"/>
  <c r="V20" i="1"/>
  <c r="AE29" i="1"/>
  <c r="V63" i="1"/>
  <c r="Y102" i="1"/>
  <c r="J102" i="1"/>
  <c r="W193" i="1"/>
  <c r="Z193" i="1"/>
  <c r="AA690" i="1"/>
  <c r="W690" i="1"/>
  <c r="AA694" i="1"/>
  <c r="Z694" i="1"/>
  <c r="X694" i="1"/>
  <c r="W694" i="1"/>
  <c r="V694" i="1"/>
  <c r="J694" i="1"/>
  <c r="AA112" i="1"/>
  <c r="V112" i="1"/>
  <c r="AA87" i="1"/>
  <c r="V87" i="1"/>
  <c r="AA120" i="1"/>
  <c r="V120" i="1"/>
  <c r="W149" i="1"/>
  <c r="J149" i="1"/>
  <c r="AA160" i="1"/>
  <c r="V160" i="1"/>
  <c r="AA366" i="1"/>
  <c r="J366" i="1"/>
  <c r="W375" i="1"/>
  <c r="Y375" i="1"/>
  <c r="X375" i="1"/>
  <c r="Z593" i="1"/>
  <c r="X593" i="1"/>
  <c r="AA757" i="1"/>
  <c r="Z757" i="1"/>
  <c r="Y778" i="1"/>
  <c r="Z778" i="1"/>
  <c r="V23" i="1"/>
  <c r="X28" i="1"/>
  <c r="AA44" i="1"/>
  <c r="V44" i="1"/>
  <c r="V52" i="1"/>
  <c r="J62" i="1"/>
  <c r="V124" i="1"/>
  <c r="Y287" i="1"/>
  <c r="W287" i="1"/>
  <c r="AA398" i="1"/>
  <c r="Y398" i="1"/>
  <c r="X398" i="1"/>
  <c r="W398" i="1"/>
  <c r="J398" i="1"/>
  <c r="AA678" i="1"/>
  <c r="J678" i="1"/>
  <c r="X199" i="1"/>
  <c r="V204" i="1"/>
  <c r="Z225" i="1"/>
  <c r="V228" i="1"/>
  <c r="Y256" i="1"/>
  <c r="Y264" i="1"/>
  <c r="AA265" i="1"/>
  <c r="Z267" i="1"/>
  <c r="AA294" i="1"/>
  <c r="Y323" i="1"/>
  <c r="Z353" i="1"/>
  <c r="V373" i="1"/>
  <c r="Z389" i="1"/>
  <c r="J406" i="1"/>
  <c r="W425" i="1"/>
  <c r="Z428" i="1"/>
  <c r="X465" i="1"/>
  <c r="V480" i="1"/>
  <c r="X513" i="1"/>
  <c r="X546" i="1"/>
  <c r="AA663" i="1"/>
  <c r="J689" i="1"/>
  <c r="Y699" i="1"/>
  <c r="W702" i="1"/>
  <c r="AA714" i="1"/>
  <c r="Y715" i="1"/>
  <c r="X768" i="1"/>
  <c r="X783" i="1"/>
  <c r="J803" i="1"/>
  <c r="Z875" i="1"/>
  <c r="X886" i="1"/>
  <c r="X934" i="1"/>
  <c r="Y944" i="1"/>
  <c r="V944" i="1"/>
  <c r="AA1030" i="1"/>
  <c r="V928" i="1"/>
  <c r="Z928" i="1"/>
  <c r="X939" i="1"/>
  <c r="J939" i="1"/>
  <c r="W1005" i="1"/>
  <c r="AA1005" i="1"/>
  <c r="Y1005" i="1"/>
  <c r="J173" i="1"/>
  <c r="V192" i="1"/>
  <c r="J197" i="1"/>
  <c r="V208" i="1"/>
  <c r="J217" i="1"/>
  <c r="X232" i="1"/>
  <c r="V240" i="1"/>
  <c r="Z244" i="1"/>
  <c r="J246" i="1"/>
  <c r="V247" i="1"/>
  <c r="J250" i="1"/>
  <c r="AA270" i="1"/>
  <c r="X291" i="1"/>
  <c r="AA292" i="1"/>
  <c r="J294" i="1"/>
  <c r="Y298" i="1"/>
  <c r="X346" i="1"/>
  <c r="Y352" i="1"/>
  <c r="V380" i="1"/>
  <c r="X406" i="1"/>
  <c r="X449" i="1"/>
  <c r="Z454" i="1"/>
  <c r="X549" i="1"/>
  <c r="J554" i="1"/>
  <c r="X574" i="1"/>
  <c r="Z634" i="1"/>
  <c r="Y670" i="1"/>
  <c r="J681" i="1"/>
  <c r="Z682" i="1"/>
  <c r="V689" i="1"/>
  <c r="X691" i="1"/>
  <c r="Z702" i="1"/>
  <c r="V727" i="1"/>
  <c r="V729" i="1"/>
  <c r="Z739" i="1"/>
  <c r="V803" i="1"/>
  <c r="J818" i="1"/>
  <c r="Z840" i="1"/>
  <c r="AA930" i="1"/>
  <c r="J930" i="1"/>
  <c r="X1007" i="1"/>
  <c r="Z1007" i="1"/>
  <c r="V51" i="1"/>
  <c r="V56" i="1"/>
  <c r="V100" i="1"/>
  <c r="V103" i="1"/>
  <c r="V136" i="1"/>
  <c r="V143" i="1"/>
  <c r="X208" i="1"/>
  <c r="X252" i="1"/>
  <c r="J282" i="1"/>
  <c r="Z298" i="1"/>
  <c r="V302" i="1"/>
  <c r="X314" i="1"/>
  <c r="V317" i="1"/>
  <c r="J331" i="1"/>
  <c r="Y346" i="1"/>
  <c r="Z352" i="1"/>
  <c r="Y406" i="1"/>
  <c r="Y470" i="1"/>
  <c r="J514" i="1"/>
  <c r="J517" i="1"/>
  <c r="Z549" i="1"/>
  <c r="V550" i="1"/>
  <c r="Z552" i="1"/>
  <c r="J609" i="1"/>
  <c r="J653" i="1"/>
  <c r="V712" i="1"/>
  <c r="V744" i="1"/>
  <c r="J748" i="1"/>
  <c r="Z758" i="1"/>
  <c r="V794" i="1"/>
  <c r="X803" i="1"/>
  <c r="J821" i="1"/>
  <c r="V885" i="1"/>
  <c r="X885" i="1"/>
  <c r="X938" i="1"/>
  <c r="W955" i="1"/>
  <c r="X955" i="1"/>
  <c r="J955" i="1"/>
  <c r="AA958" i="1"/>
  <c r="J958" i="1"/>
  <c r="W982" i="1"/>
  <c r="Z982" i="1"/>
  <c r="Z1037" i="1"/>
  <c r="V1037" i="1"/>
  <c r="X1074" i="1"/>
  <c r="J1074" i="1"/>
  <c r="V1074" i="1"/>
  <c r="J89" i="1"/>
  <c r="J133" i="1"/>
  <c r="J150" i="1"/>
  <c r="V168" i="1"/>
  <c r="V180" i="1"/>
  <c r="J205" i="1"/>
  <c r="Z217" i="1"/>
  <c r="V220" i="1"/>
  <c r="V224" i="1"/>
  <c r="J229" i="1"/>
  <c r="Z252" i="1"/>
  <c r="J262" i="1"/>
  <c r="J265" i="1"/>
  <c r="V294" i="1"/>
  <c r="AA298" i="1"/>
  <c r="W302" i="1"/>
  <c r="Y314" i="1"/>
  <c r="W317" i="1"/>
  <c r="X334" i="1"/>
  <c r="Z346" i="1"/>
  <c r="V351" i="1"/>
  <c r="AA352" i="1"/>
  <c r="Z362" i="1"/>
  <c r="J402" i="1"/>
  <c r="Z406" i="1"/>
  <c r="J497" i="1"/>
  <c r="X503" i="1"/>
  <c r="V554" i="1"/>
  <c r="V573" i="1"/>
  <c r="J579" i="1"/>
  <c r="J591" i="1"/>
  <c r="V594" i="1"/>
  <c r="J629" i="1"/>
  <c r="V681" i="1"/>
  <c r="V709" i="1"/>
  <c r="Y712" i="1"/>
  <c r="AA713" i="1"/>
  <c r="Z744" i="1"/>
  <c r="V787" i="1"/>
  <c r="X794" i="1"/>
  <c r="X799" i="1"/>
  <c r="X802" i="1"/>
  <c r="X818" i="1"/>
  <c r="V846" i="1"/>
  <c r="J867" i="1"/>
  <c r="X879" i="1"/>
  <c r="X909" i="1"/>
  <c r="Y980" i="1"/>
  <c r="V980" i="1"/>
  <c r="J980" i="1"/>
  <c r="X1006" i="1"/>
  <c r="Z1018" i="1"/>
  <c r="AA1018" i="1"/>
  <c r="Z1039" i="1"/>
  <c r="W294" i="1"/>
  <c r="J323" i="1"/>
  <c r="J389" i="1"/>
  <c r="J546" i="1"/>
  <c r="V821" i="1"/>
  <c r="AA938" i="1"/>
  <c r="V938" i="1"/>
  <c r="J938" i="1"/>
  <c r="Y993" i="1"/>
  <c r="AA1004" i="1"/>
  <c r="Z1004" i="1"/>
  <c r="J190" i="1"/>
  <c r="J222" i="1"/>
  <c r="V223" i="1"/>
  <c r="J249" i="1"/>
  <c r="Y262" i="1"/>
  <c r="V265" i="1"/>
  <c r="Y289" i="1"/>
  <c r="Y294" i="1"/>
  <c r="J298" i="1"/>
  <c r="Z302" i="1"/>
  <c r="Z307" i="1"/>
  <c r="Y331" i="1"/>
  <c r="J368" i="1"/>
  <c r="V402" i="1"/>
  <c r="X403" i="1"/>
  <c r="V418" i="1"/>
  <c r="J508" i="1"/>
  <c r="J618" i="1"/>
  <c r="J624" i="1"/>
  <c r="V715" i="1"/>
  <c r="Z748" i="1"/>
  <c r="J756" i="1"/>
  <c r="Z821" i="1"/>
  <c r="V855" i="1"/>
  <c r="X866" i="1"/>
  <c r="X870" i="1"/>
  <c r="J875" i="1"/>
  <c r="Z887" i="1"/>
  <c r="V897" i="1"/>
  <c r="Y932" i="1"/>
  <c r="Z932" i="1"/>
  <c r="AA954" i="1"/>
  <c r="J954" i="1"/>
  <c r="X988" i="1"/>
  <c r="Z988" i="1"/>
  <c r="W988" i="1"/>
  <c r="Y998" i="1"/>
  <c r="Z998" i="1"/>
  <c r="X998" i="1"/>
  <c r="V998" i="1"/>
  <c r="Z1015" i="1"/>
  <c r="W1015" i="1"/>
  <c r="X1108" i="1"/>
  <c r="Z1160" i="1"/>
  <c r="Z1204" i="1"/>
  <c r="X1287" i="1"/>
  <c r="X1341" i="1"/>
  <c r="W1345" i="1"/>
  <c r="Z1352" i="1"/>
  <c r="X1383" i="1"/>
  <c r="J1387" i="1"/>
  <c r="W1438" i="1"/>
  <c r="Y1438" i="1"/>
  <c r="X1647" i="1"/>
  <c r="V1668" i="1"/>
  <c r="AA1668" i="1"/>
  <c r="V1889" i="1"/>
  <c r="Y1889" i="1"/>
  <c r="W2158" i="1"/>
  <c r="V2158" i="1"/>
  <c r="Y2158" i="1"/>
  <c r="W1392" i="1"/>
  <c r="AA1398" i="1"/>
  <c r="J1412" i="1"/>
  <c r="J1430" i="1"/>
  <c r="Y1435" i="1"/>
  <c r="X1435" i="1"/>
  <c r="J1442" i="1"/>
  <c r="J1445" i="1"/>
  <c r="AA1451" i="1"/>
  <c r="X1474" i="1"/>
  <c r="J1479" i="1"/>
  <c r="W1489" i="1"/>
  <c r="Y1504" i="1"/>
  <c r="V1515" i="1"/>
  <c r="V1519" i="1"/>
  <c r="Y1523" i="1"/>
  <c r="V1523" i="1"/>
  <c r="V1540" i="1"/>
  <c r="Z1555" i="1"/>
  <c r="W1578" i="1"/>
  <c r="X1583" i="1"/>
  <c r="Z1586" i="1"/>
  <c r="AA1602" i="1"/>
  <c r="Y1602" i="1"/>
  <c r="X1602" i="1"/>
  <c r="V1604" i="1"/>
  <c r="Z1647" i="1"/>
  <c r="W1738" i="1"/>
  <c r="X2104" i="1"/>
  <c r="W2104" i="1"/>
  <c r="V2104" i="1"/>
  <c r="Z2104" i="1"/>
  <c r="X1431" i="1"/>
  <c r="AA1431" i="1"/>
  <c r="V1464" i="1"/>
  <c r="Y1464" i="1"/>
  <c r="X1546" i="1"/>
  <c r="V1546" i="1"/>
  <c r="AA1598" i="1"/>
  <c r="J1598" i="1"/>
  <c r="Y1980" i="1"/>
  <c r="AA1980" i="1"/>
  <c r="V2115" i="1"/>
  <c r="AA2115" i="1"/>
  <c r="V974" i="1"/>
  <c r="Y984" i="1"/>
  <c r="X989" i="1"/>
  <c r="AA990" i="1"/>
  <c r="V992" i="1"/>
  <c r="W999" i="1"/>
  <c r="V1019" i="1"/>
  <c r="X1029" i="1"/>
  <c r="V1038" i="1"/>
  <c r="V1046" i="1"/>
  <c r="V1121" i="1"/>
  <c r="Z1129" i="1"/>
  <c r="X1144" i="1"/>
  <c r="V1167" i="1"/>
  <c r="J1210" i="1"/>
  <c r="X1224" i="1"/>
  <c r="X1231" i="1"/>
  <c r="V1232" i="1"/>
  <c r="X1265" i="1"/>
  <c r="X1272" i="1"/>
  <c r="J1285" i="1"/>
  <c r="J1296" i="1"/>
  <c r="X1300" i="1"/>
  <c r="X1304" i="1"/>
  <c r="Y1324" i="1"/>
  <c r="V1369" i="1"/>
  <c r="X1389" i="1"/>
  <c r="V1412" i="1"/>
  <c r="J1459" i="1"/>
  <c r="V1472" i="1"/>
  <c r="V1498" i="1"/>
  <c r="Y1498" i="1"/>
  <c r="AA1500" i="1"/>
  <c r="W1500" i="1"/>
  <c r="X1501" i="1"/>
  <c r="Y1501" i="1"/>
  <c r="V1522" i="1"/>
  <c r="J1524" i="1"/>
  <c r="V1543" i="1"/>
  <c r="W1543" i="1"/>
  <c r="Y1562" i="1"/>
  <c r="V1597" i="1"/>
  <c r="Z1638" i="1"/>
  <c r="X1638" i="1"/>
  <c r="J1643" i="1"/>
  <c r="V1643" i="1"/>
  <c r="V1825" i="1"/>
  <c r="Z1825" i="1"/>
  <c r="Z2113" i="1"/>
  <c r="J2113" i="1"/>
  <c r="Y2113" i="1"/>
  <c r="W2154" i="1"/>
  <c r="J2154" i="1"/>
  <c r="Z2154" i="1"/>
  <c r="V1100" i="1"/>
  <c r="J1106" i="1"/>
  <c r="X1121" i="1"/>
  <c r="W1136" i="1"/>
  <c r="J1172" i="1"/>
  <c r="V1175" i="1"/>
  <c r="X1232" i="1"/>
  <c r="V1247" i="1"/>
  <c r="X1248" i="1"/>
  <c r="V1252" i="1"/>
  <c r="V1264" i="1"/>
  <c r="J1319" i="1"/>
  <c r="X1330" i="1"/>
  <c r="V1360" i="1"/>
  <c r="W1369" i="1"/>
  <c r="J1383" i="1"/>
  <c r="Y1389" i="1"/>
  <c r="X1390" i="1"/>
  <c r="Y1402" i="1"/>
  <c r="W1412" i="1"/>
  <c r="V1433" i="1"/>
  <c r="Y1455" i="1"/>
  <c r="Z1455" i="1"/>
  <c r="Y1472" i="1"/>
  <c r="J1511" i="1"/>
  <c r="AA1531" i="1"/>
  <c r="Z1531" i="1"/>
  <c r="W1540" i="1"/>
  <c r="X1540" i="1"/>
  <c r="V1559" i="1"/>
  <c r="W1597" i="1"/>
  <c r="Z1992" i="1"/>
  <c r="W1992" i="1"/>
  <c r="W2019" i="1"/>
  <c r="V2019" i="1"/>
  <c r="AA2019" i="1"/>
  <c r="AA2070" i="1"/>
  <c r="V2070" i="1"/>
  <c r="Z2070" i="1"/>
  <c r="V1012" i="1"/>
  <c r="J1092" i="1"/>
  <c r="Z1100" i="1"/>
  <c r="J1108" i="1"/>
  <c r="Z1121" i="1"/>
  <c r="Y1136" i="1"/>
  <c r="J1147" i="1"/>
  <c r="X1175" i="1"/>
  <c r="X1252" i="1"/>
  <c r="V1260" i="1"/>
  <c r="V1263" i="1"/>
  <c r="X1264" i="1"/>
  <c r="V1278" i="1"/>
  <c r="V1284" i="1"/>
  <c r="Z1288" i="1"/>
  <c r="X1296" i="1"/>
  <c r="V1316" i="1"/>
  <c r="J1322" i="1"/>
  <c r="Y1330" i="1"/>
  <c r="J1341" i="1"/>
  <c r="J1342" i="1"/>
  <c r="W1360" i="1"/>
  <c r="X1369" i="1"/>
  <c r="J1388" i="1"/>
  <c r="Z1389" i="1"/>
  <c r="Y1390" i="1"/>
  <c r="AA1405" i="1"/>
  <c r="X1412" i="1"/>
  <c r="Y1424" i="1"/>
  <c r="W1433" i="1"/>
  <c r="X1458" i="1"/>
  <c r="X1459" i="1"/>
  <c r="Z1472" i="1"/>
  <c r="AA1488" i="1"/>
  <c r="V1488" i="1"/>
  <c r="Z1524" i="1"/>
  <c r="V1530" i="1"/>
  <c r="J1596" i="1"/>
  <c r="J1627" i="1"/>
  <c r="V1635" i="1"/>
  <c r="AA1658" i="1"/>
  <c r="V1658" i="1"/>
  <c r="J1658" i="1"/>
  <c r="Z1783" i="1"/>
  <c r="W1783" i="1"/>
  <c r="V1172" i="1"/>
  <c r="X1188" i="1"/>
  <c r="V1204" i="1"/>
  <c r="V1207" i="1"/>
  <c r="V1230" i="1"/>
  <c r="V1246" i="1"/>
  <c r="X1260" i="1"/>
  <c r="J1325" i="1"/>
  <c r="J1348" i="1"/>
  <c r="Y1369" i="1"/>
  <c r="V1383" i="1"/>
  <c r="X1433" i="1"/>
  <c r="J1492" i="1"/>
  <c r="X1559" i="1"/>
  <c r="Y1559" i="1"/>
  <c r="AA1570" i="1"/>
  <c r="Y1570" i="1"/>
  <c r="J1579" i="1"/>
  <c r="Z1597" i="1"/>
  <c r="J1597" i="1"/>
  <c r="Z1605" i="1"/>
  <c r="J1605" i="1"/>
  <c r="W1613" i="1"/>
  <c r="J1613" i="1"/>
  <c r="Z1701" i="1"/>
  <c r="W1701" i="1"/>
  <c r="X1802" i="1"/>
  <c r="Z1815" i="1"/>
  <c r="Y1815" i="1"/>
  <c r="X1815" i="1"/>
  <c r="V1815" i="1"/>
  <c r="J1815" i="1"/>
  <c r="V2138" i="1"/>
  <c r="Z2138" i="1"/>
  <c r="Y2138" i="1"/>
  <c r="X2138" i="1"/>
  <c r="W2138" i="1"/>
  <c r="J2138" i="1"/>
  <c r="AA2138" i="1"/>
  <c r="AA2150" i="1"/>
  <c r="J2150" i="1"/>
  <c r="Z1080" i="1"/>
  <c r="Z1140" i="1"/>
  <c r="Z1147" i="1"/>
  <c r="J1152" i="1"/>
  <c r="X1172" i="1"/>
  <c r="Z1188" i="1"/>
  <c r="X1204" i="1"/>
  <c r="X1207" i="1"/>
  <c r="Z1260" i="1"/>
  <c r="V1308" i="1"/>
  <c r="X1309" i="1"/>
  <c r="J1315" i="1"/>
  <c r="Z1322" i="1"/>
  <c r="W1341" i="1"/>
  <c r="V1342" i="1"/>
  <c r="AA1359" i="1"/>
  <c r="Z1360" i="1"/>
  <c r="AA1369" i="1"/>
  <c r="W1383" i="1"/>
  <c r="AA1390" i="1"/>
  <c r="Z1433" i="1"/>
  <c r="X1444" i="1"/>
  <c r="Y1444" i="1"/>
  <c r="Z1480" i="1"/>
  <c r="J1489" i="1"/>
  <c r="J1498" i="1"/>
  <c r="J1543" i="1"/>
  <c r="W1556" i="1"/>
  <c r="AA1556" i="1"/>
  <c r="Y1563" i="1"/>
  <c r="X1596" i="1"/>
  <c r="Y1627" i="1"/>
  <c r="V1657" i="1"/>
  <c r="J1657" i="1"/>
  <c r="Z1668" i="1"/>
  <c r="V1913" i="1"/>
  <c r="J1913" i="1"/>
  <c r="J2065" i="1"/>
  <c r="X2065" i="1"/>
  <c r="J1700" i="1"/>
  <c r="J1917" i="1"/>
  <c r="J2186" i="1"/>
  <c r="J1858" i="1"/>
  <c r="J1890" i="1"/>
  <c r="V1908" i="1"/>
  <c r="J1918" i="1"/>
  <c r="W1931" i="1"/>
  <c r="X1945" i="1"/>
  <c r="X1949" i="1"/>
  <c r="Y1954" i="1"/>
  <c r="Y1970" i="1"/>
  <c r="Y1986" i="1"/>
  <c r="X2047" i="1"/>
  <c r="AA2112" i="1"/>
  <c r="W2130" i="1"/>
  <c r="AA2141" i="1"/>
  <c r="AA2153" i="1"/>
  <c r="Z2172" i="1"/>
  <c r="J2195" i="1"/>
  <c r="J1672" i="1"/>
  <c r="X1917" i="1"/>
  <c r="J1937" i="1"/>
  <c r="W1993" i="1"/>
  <c r="J2159" i="1"/>
  <c r="Z1679" i="1"/>
  <c r="AA1687" i="1"/>
  <c r="AA1718" i="1"/>
  <c r="X1841" i="1"/>
  <c r="V1858" i="1"/>
  <c r="X1890" i="1"/>
  <c r="X1914" i="1"/>
  <c r="Y1917" i="1"/>
  <c r="V1918" i="1"/>
  <c r="J1969" i="1"/>
  <c r="Y1985" i="1"/>
  <c r="X1993" i="1"/>
  <c r="J1995" i="1"/>
  <c r="V2020" i="1"/>
  <c r="J2085" i="1"/>
  <c r="J2101" i="1"/>
  <c r="X2118" i="1"/>
  <c r="Y2139" i="1"/>
  <c r="J2179" i="1"/>
  <c r="V1672" i="1"/>
  <c r="J1771" i="1"/>
  <c r="V1775" i="1"/>
  <c r="X1827" i="1"/>
  <c r="W1880" i="1"/>
  <c r="Z1890" i="1"/>
  <c r="Y1914" i="1"/>
  <c r="AA1917" i="1"/>
  <c r="Y1934" i="1"/>
  <c r="X1947" i="1"/>
  <c r="X1964" i="1"/>
  <c r="Z1985" i="1"/>
  <c r="Z1989" i="1"/>
  <c r="V2010" i="1"/>
  <c r="W2020" i="1"/>
  <c r="J2088" i="1"/>
  <c r="J2100" i="1"/>
  <c r="Z2118" i="1"/>
  <c r="AA2139" i="1"/>
  <c r="W2159" i="1"/>
  <c r="Y2164" i="1"/>
  <c r="Z2174" i="1"/>
  <c r="X2020" i="1"/>
  <c r="W2035" i="1"/>
  <c r="J2058" i="1"/>
  <c r="AA2101" i="1"/>
  <c r="J2112" i="1"/>
  <c r="J2117" i="1"/>
  <c r="J2142" i="1"/>
  <c r="AA2164" i="1"/>
  <c r="X2179" i="1"/>
  <c r="V12" i="1"/>
  <c r="V14" i="1"/>
  <c r="V19" i="1"/>
  <c r="V140" i="1"/>
  <c r="W161" i="1"/>
  <c r="J161" i="1"/>
  <c r="Z169" i="1"/>
  <c r="AA172" i="1"/>
  <c r="V172" i="1"/>
  <c r="AA183" i="1"/>
  <c r="V183" i="1"/>
  <c r="AA200" i="1"/>
  <c r="V200" i="1"/>
  <c r="W253" i="1"/>
  <c r="J253" i="1"/>
  <c r="V259" i="1"/>
  <c r="Y259" i="1"/>
  <c r="J259" i="1"/>
  <c r="Z259" i="1"/>
  <c r="V271" i="1"/>
  <c r="Z271" i="1"/>
  <c r="AA297" i="1"/>
  <c r="W297" i="1"/>
  <c r="AA330" i="1"/>
  <c r="V330" i="1"/>
  <c r="X330" i="1"/>
  <c r="AA396" i="1"/>
  <c r="V396" i="1"/>
  <c r="J396" i="1"/>
  <c r="Z396" i="1"/>
  <c r="Z441" i="1"/>
  <c r="J441" i="1"/>
  <c r="V487" i="1"/>
  <c r="AA487" i="1"/>
  <c r="J487" i="1"/>
  <c r="X487" i="1"/>
  <c r="V8" i="1"/>
  <c r="W137" i="1"/>
  <c r="J137" i="1"/>
  <c r="AA144" i="1"/>
  <c r="V144" i="1"/>
  <c r="Y182" i="1"/>
  <c r="J182" i="1"/>
  <c r="W213" i="1"/>
  <c r="J213" i="1"/>
  <c r="Z273" i="1"/>
  <c r="Y273" i="1"/>
  <c r="X273" i="1"/>
  <c r="W273" i="1"/>
  <c r="V273" i="1"/>
  <c r="AA273" i="1"/>
  <c r="Z327" i="1"/>
  <c r="J327" i="1"/>
  <c r="W431" i="1"/>
  <c r="Z431" i="1"/>
  <c r="AA448" i="1"/>
  <c r="V448" i="1"/>
  <c r="AA466" i="1"/>
  <c r="J466" i="1"/>
  <c r="V466" i="1"/>
  <c r="AA551" i="1"/>
  <c r="J551" i="1"/>
  <c r="Y823" i="1"/>
  <c r="X823" i="1"/>
  <c r="V823" i="1"/>
  <c r="J823" i="1"/>
  <c r="Z823" i="1"/>
  <c r="X8" i="1"/>
  <c r="AE14" i="1"/>
  <c r="V16" i="1"/>
  <c r="AE19" i="1"/>
  <c r="AE45" i="1"/>
  <c r="J65" i="1"/>
  <c r="J97" i="1"/>
  <c r="J174" i="1"/>
  <c r="AA175" i="1"/>
  <c r="X175" i="1"/>
  <c r="J181" i="1"/>
  <c r="AA207" i="1"/>
  <c r="V207" i="1"/>
  <c r="X207" i="1"/>
  <c r="W423" i="1"/>
  <c r="X423" i="1"/>
  <c r="AA692" i="1"/>
  <c r="J692" i="1"/>
  <c r="Z720" i="1"/>
  <c r="V720" i="1"/>
  <c r="J720" i="1"/>
  <c r="AA720" i="1"/>
  <c r="Z8" i="1"/>
  <c r="AE10" i="1"/>
  <c r="X11" i="1"/>
  <c r="J15" i="1"/>
  <c r="Z16" i="1"/>
  <c r="J18" i="1"/>
  <c r="AE23" i="1"/>
  <c r="J25" i="1"/>
  <c r="AE27" i="1"/>
  <c r="AE28" i="1"/>
  <c r="AE35" i="1"/>
  <c r="AE38" i="1"/>
  <c r="J40" i="1"/>
  <c r="J41" i="1"/>
  <c r="J55" i="1"/>
  <c r="AE63" i="1"/>
  <c r="J69" i="1"/>
  <c r="J78" i="1"/>
  <c r="V79" i="1"/>
  <c r="V88" i="1"/>
  <c r="V92" i="1"/>
  <c r="J101" i="1"/>
  <c r="J110" i="1"/>
  <c r="V111" i="1"/>
  <c r="V128" i="1"/>
  <c r="V132" i="1"/>
  <c r="J142" i="1"/>
  <c r="X283" i="1"/>
  <c r="AA283" i="1"/>
  <c r="V301" i="1"/>
  <c r="X301" i="1"/>
  <c r="W301" i="1"/>
  <c r="J301" i="1"/>
  <c r="Y301" i="1"/>
  <c r="AA438" i="1"/>
  <c r="Z438" i="1"/>
  <c r="X438" i="1"/>
  <c r="Z488" i="1"/>
  <c r="V488" i="1"/>
  <c r="J488" i="1"/>
  <c r="X488" i="1"/>
  <c r="Z539" i="1"/>
  <c r="X539" i="1"/>
  <c r="AA539" i="1"/>
  <c r="AA156" i="1"/>
  <c r="V156" i="1"/>
  <c r="AA167" i="1"/>
  <c r="V167" i="1"/>
  <c r="W177" i="1"/>
  <c r="J177" i="1"/>
  <c r="AA188" i="1"/>
  <c r="V188" i="1"/>
  <c r="W201" i="1"/>
  <c r="J201" i="1"/>
  <c r="Z201" i="1"/>
  <c r="AA212" i="1"/>
  <c r="V212" i="1"/>
  <c r="Z258" i="1"/>
  <c r="J258" i="1"/>
  <c r="W279" i="1"/>
  <c r="J279" i="1"/>
  <c r="Y286" i="1"/>
  <c r="Z286" i="1"/>
  <c r="J286" i="1"/>
  <c r="AA286" i="1"/>
  <c r="AA299" i="1"/>
  <c r="J299" i="1"/>
  <c r="W299" i="1"/>
  <c r="W329" i="1"/>
  <c r="Z329" i="1"/>
  <c r="W467" i="1"/>
  <c r="X467" i="1"/>
  <c r="V467" i="1"/>
  <c r="J467" i="1"/>
  <c r="Y467" i="1"/>
  <c r="J469" i="1"/>
  <c r="X469" i="1"/>
  <c r="W630" i="1"/>
  <c r="J630" i="1"/>
  <c r="AE8" i="1"/>
  <c r="AE11" i="1"/>
  <c r="AE13" i="1"/>
  <c r="AE16" i="1"/>
  <c r="AE30" i="1"/>
  <c r="V40" i="1"/>
  <c r="J109" i="1"/>
  <c r="J118" i="1"/>
  <c r="J141" i="1"/>
  <c r="Y166" i="1"/>
  <c r="J166" i="1"/>
  <c r="Y206" i="1"/>
  <c r="J206" i="1"/>
  <c r="Z338" i="1"/>
  <c r="J338" i="1"/>
  <c r="V338" i="1"/>
  <c r="AA414" i="1"/>
  <c r="Z414" i="1"/>
  <c r="J414" i="1"/>
  <c r="V414" i="1"/>
  <c r="Y534" i="1"/>
  <c r="Z534" i="1"/>
  <c r="J19" i="1"/>
  <c r="AE25" i="1"/>
  <c r="J27" i="1"/>
  <c r="J28" i="1"/>
  <c r="AE34" i="1"/>
  <c r="X40" i="1"/>
  <c r="V48" i="1"/>
  <c r="AE51" i="1"/>
  <c r="J57" i="1"/>
  <c r="J61" i="1"/>
  <c r="J81" i="1"/>
  <c r="J113" i="1"/>
  <c r="J126" i="1"/>
  <c r="V127" i="1"/>
  <c r="AA148" i="1"/>
  <c r="V148" i="1"/>
  <c r="J158" i="1"/>
  <c r="AA159" i="1"/>
  <c r="X159" i="1"/>
  <c r="J165" i="1"/>
  <c r="J169" i="1"/>
  <c r="V176" i="1"/>
  <c r="AA251" i="1"/>
  <c r="V251" i="1"/>
  <c r="X251" i="1"/>
  <c r="X268" i="1"/>
  <c r="W268" i="1"/>
  <c r="W435" i="1"/>
  <c r="AA435" i="1"/>
  <c r="X435" i="1"/>
  <c r="J8" i="1"/>
  <c r="J9" i="1"/>
  <c r="J23" i="1"/>
  <c r="J38" i="1"/>
  <c r="Z40" i="1"/>
  <c r="AE42" i="1"/>
  <c r="X43" i="1"/>
  <c r="AE46" i="1"/>
  <c r="Z48" i="1"/>
  <c r="J50" i="1"/>
  <c r="AE55" i="1"/>
  <c r="V72" i="1"/>
  <c r="V76" i="1"/>
  <c r="J85" i="1"/>
  <c r="J94" i="1"/>
  <c r="V95" i="1"/>
  <c r="V104" i="1"/>
  <c r="V108" i="1"/>
  <c r="J117" i="1"/>
  <c r="J134" i="1"/>
  <c r="V135" i="1"/>
  <c r="V151" i="1"/>
  <c r="Z161" i="1"/>
  <c r="X183" i="1"/>
  <c r="X200" i="1"/>
  <c r="AA259" i="1"/>
  <c r="J273" i="1"/>
  <c r="X280" i="1"/>
  <c r="W280" i="1"/>
  <c r="V280" i="1"/>
  <c r="J280" i="1"/>
  <c r="AA280" i="1"/>
  <c r="X297" i="1"/>
  <c r="X300" i="1"/>
  <c r="Z300" i="1"/>
  <c r="Y300" i="1"/>
  <c r="V300" i="1"/>
  <c r="AA300" i="1"/>
  <c r="W303" i="1"/>
  <c r="Y303" i="1"/>
  <c r="AA303" i="1"/>
  <c r="W328" i="1"/>
  <c r="X328" i="1"/>
  <c r="J328" i="1"/>
  <c r="Y328" i="1"/>
  <c r="Z377" i="1"/>
  <c r="J377" i="1"/>
  <c r="V377" i="1"/>
  <c r="J421" i="1"/>
  <c r="V421" i="1"/>
  <c r="Z487" i="1"/>
  <c r="AA527" i="1"/>
  <c r="V527" i="1"/>
  <c r="J193" i="1"/>
  <c r="J225" i="1"/>
  <c r="V252" i="1"/>
  <c r="Y270" i="1"/>
  <c r="V278" i="1"/>
  <c r="V292" i="1"/>
  <c r="W304" i="1"/>
  <c r="Y307" i="1"/>
  <c r="V311" i="1"/>
  <c r="W323" i="1"/>
  <c r="X331" i="1"/>
  <c r="J384" i="1"/>
  <c r="V422" i="1"/>
  <c r="V444" i="1"/>
  <c r="X444" i="1"/>
  <c r="W451" i="1"/>
  <c r="X451" i="1"/>
  <c r="J503" i="1"/>
  <c r="Z565" i="1"/>
  <c r="W565" i="1"/>
  <c r="J565" i="1"/>
  <c r="J564" i="1"/>
  <c r="X564" i="1"/>
  <c r="V564" i="1"/>
  <c r="Z623" i="1"/>
  <c r="J623" i="1"/>
  <c r="AA665" i="1"/>
  <c r="V665" i="1"/>
  <c r="J665" i="1"/>
  <c r="AA740" i="1"/>
  <c r="X740" i="1"/>
  <c r="W740" i="1"/>
  <c r="V740" i="1"/>
  <c r="Y740" i="1"/>
  <c r="Y792" i="1"/>
  <c r="Z792" i="1"/>
  <c r="X792" i="1"/>
  <c r="W792" i="1"/>
  <c r="V792" i="1"/>
  <c r="J792" i="1"/>
  <c r="AA792" i="1"/>
  <c r="X204" i="1"/>
  <c r="X224" i="1"/>
  <c r="Z233" i="1"/>
  <c r="J248" i="1"/>
  <c r="Z256" i="1"/>
  <c r="J266" i="1"/>
  <c r="J358" i="1"/>
  <c r="X366" i="1"/>
  <c r="X373" i="1"/>
  <c r="J374" i="1"/>
  <c r="J383" i="1"/>
  <c r="Y390" i="1"/>
  <c r="AA416" i="1"/>
  <c r="J416" i="1"/>
  <c r="V419" i="1"/>
  <c r="J428" i="1"/>
  <c r="W446" i="1"/>
  <c r="X460" i="1"/>
  <c r="AA470" i="1"/>
  <c r="X470" i="1"/>
  <c r="X485" i="1"/>
  <c r="Z501" i="1"/>
  <c r="W501" i="1"/>
  <c r="V507" i="1"/>
  <c r="Z548" i="1"/>
  <c r="V548" i="1"/>
  <c r="J548" i="1"/>
  <c r="AA559" i="1"/>
  <c r="V559" i="1"/>
  <c r="Z576" i="1"/>
  <c r="J576" i="1"/>
  <c r="AA657" i="1"/>
  <c r="J657" i="1"/>
  <c r="AA669" i="1"/>
  <c r="X669" i="1"/>
  <c r="V669" i="1"/>
  <c r="J669" i="1"/>
  <c r="Z828" i="1"/>
  <c r="J828" i="1"/>
  <c r="AA828" i="1"/>
  <c r="J209" i="1"/>
  <c r="AA282" i="1"/>
  <c r="Y290" i="1"/>
  <c r="W314" i="1"/>
  <c r="Z320" i="1"/>
  <c r="J333" i="1"/>
  <c r="W346" i="1"/>
  <c r="X355" i="1"/>
  <c r="J356" i="1"/>
  <c r="J357" i="1"/>
  <c r="Z366" i="1"/>
  <c r="Z373" i="1"/>
  <c r="Z399" i="1"/>
  <c r="X402" i="1"/>
  <c r="J415" i="1"/>
  <c r="Z419" i="1"/>
  <c r="Y446" i="1"/>
  <c r="V451" i="1"/>
  <c r="W453" i="1"/>
  <c r="J454" i="1"/>
  <c r="AA460" i="1"/>
  <c r="Z485" i="1"/>
  <c r="J490" i="1"/>
  <c r="V490" i="1"/>
  <c r="Z507" i="1"/>
  <c r="Z567" i="1"/>
  <c r="J567" i="1"/>
  <c r="Z578" i="1"/>
  <c r="V578" i="1"/>
  <c r="J578" i="1"/>
  <c r="X191" i="1"/>
  <c r="X196" i="1"/>
  <c r="J214" i="1"/>
  <c r="V215" i="1"/>
  <c r="X216" i="1"/>
  <c r="J221" i="1"/>
  <c r="X228" i="1"/>
  <c r="AA232" i="1"/>
  <c r="Z240" i="1"/>
  <c r="J245" i="1"/>
  <c r="V248" i="1"/>
  <c r="X255" i="1"/>
  <c r="AA262" i="1"/>
  <c r="Z266" i="1"/>
  <c r="V270" i="1"/>
  <c r="Y272" i="1"/>
  <c r="J274" i="1"/>
  <c r="X281" i="1"/>
  <c r="Y284" i="1"/>
  <c r="Y288" i="1"/>
  <c r="AA290" i="1"/>
  <c r="J304" i="1"/>
  <c r="V325" i="1"/>
  <c r="Z355" i="1"/>
  <c r="Y358" i="1"/>
  <c r="AA390" i="1"/>
  <c r="J390" i="1"/>
  <c r="AA464" i="1"/>
  <c r="J464" i="1"/>
  <c r="Z497" i="1"/>
  <c r="V497" i="1"/>
  <c r="X533" i="1"/>
  <c r="W533" i="1"/>
  <c r="AA547" i="1"/>
  <c r="Z547" i="1"/>
  <c r="W622" i="1"/>
  <c r="Y622" i="1"/>
  <c r="X622" i="1"/>
  <c r="V622" i="1"/>
  <c r="J622" i="1"/>
  <c r="Z209" i="1"/>
  <c r="X215" i="1"/>
  <c r="X248" i="1"/>
  <c r="J252" i="1"/>
  <c r="AA266" i="1"/>
  <c r="Z272" i="1"/>
  <c r="Z284" i="1"/>
  <c r="Z288" i="1"/>
  <c r="X308" i="1"/>
  <c r="W325" i="1"/>
  <c r="Y344" i="1"/>
  <c r="AA355" i="1"/>
  <c r="V357" i="1"/>
  <c r="Z358" i="1"/>
  <c r="J422" i="1"/>
  <c r="AA428" i="1"/>
  <c r="Y439" i="1"/>
  <c r="Z451" i="1"/>
  <c r="Z453" i="1"/>
  <c r="Y454" i="1"/>
  <c r="J476" i="1"/>
  <c r="X500" i="1"/>
  <c r="X528" i="1"/>
  <c r="V566" i="1"/>
  <c r="Y566" i="1"/>
  <c r="X566" i="1"/>
  <c r="Y810" i="1"/>
  <c r="W810" i="1"/>
  <c r="V810" i="1"/>
  <c r="Z810" i="1"/>
  <c r="J470" i="1"/>
  <c r="Z540" i="1"/>
  <c r="J540" i="1"/>
  <c r="Z577" i="1"/>
  <c r="X577" i="1"/>
  <c r="AA645" i="1"/>
  <c r="J645" i="1"/>
  <c r="Y782" i="1"/>
  <c r="V782" i="1"/>
  <c r="AA782" i="1"/>
  <c r="J682" i="1"/>
  <c r="V690" i="1"/>
  <c r="Y835" i="1"/>
  <c r="Z843" i="1"/>
  <c r="V877" i="1"/>
  <c r="X877" i="1"/>
  <c r="J877" i="1"/>
  <c r="V901" i="1"/>
  <c r="V849" i="1"/>
  <c r="X849" i="1"/>
  <c r="X890" i="1"/>
  <c r="V890" i="1"/>
  <c r="J890" i="1"/>
  <c r="Z913" i="1"/>
  <c r="V913" i="1"/>
  <c r="Y972" i="1"/>
  <c r="J972" i="1"/>
  <c r="W978" i="1"/>
  <c r="Y978" i="1"/>
  <c r="V978" i="1"/>
  <c r="J978" i="1"/>
  <c r="AA978" i="1"/>
  <c r="W537" i="1"/>
  <c r="V542" i="1"/>
  <c r="X545" i="1"/>
  <c r="J594" i="1"/>
  <c r="V618" i="1"/>
  <c r="X634" i="1"/>
  <c r="J663" i="1"/>
  <c r="Z670" i="1"/>
  <c r="AA671" i="1"/>
  <c r="V682" i="1"/>
  <c r="J685" i="1"/>
  <c r="J688" i="1"/>
  <c r="X690" i="1"/>
  <c r="AA691" i="1"/>
  <c r="X698" i="1"/>
  <c r="Z699" i="1"/>
  <c r="Z709" i="1"/>
  <c r="X710" i="1"/>
  <c r="AA712" i="1"/>
  <c r="X713" i="1"/>
  <c r="X715" i="1"/>
  <c r="W727" i="1"/>
  <c r="J732" i="1"/>
  <c r="AA734" i="1"/>
  <c r="J742" i="1"/>
  <c r="W744" i="1"/>
  <c r="V748" i="1"/>
  <c r="J755" i="1"/>
  <c r="J757" i="1"/>
  <c r="V758" i="1"/>
  <c r="V760" i="1"/>
  <c r="Y771" i="1"/>
  <c r="X778" i="1"/>
  <c r="Y781" i="1"/>
  <c r="X785" i="1"/>
  <c r="X786" i="1"/>
  <c r="Y787" i="1"/>
  <c r="J814" i="1"/>
  <c r="X815" i="1"/>
  <c r="V819" i="1"/>
  <c r="V831" i="1"/>
  <c r="W838" i="1"/>
  <c r="J854" i="1"/>
  <c r="J861" i="1"/>
  <c r="X869" i="1"/>
  <c r="V869" i="1"/>
  <c r="V879" i="1"/>
  <c r="X915" i="1"/>
  <c r="Z915" i="1"/>
  <c r="J915" i="1"/>
  <c r="J587" i="1"/>
  <c r="Z598" i="1"/>
  <c r="X618" i="1"/>
  <c r="V626" i="1"/>
  <c r="Z690" i="1"/>
  <c r="Y698" i="1"/>
  <c r="AA699" i="1"/>
  <c r="AA709" i="1"/>
  <c r="Y713" i="1"/>
  <c r="V723" i="1"/>
  <c r="V726" i="1"/>
  <c r="X727" i="1"/>
  <c r="J729" i="1"/>
  <c r="Z733" i="1"/>
  <c r="X744" i="1"/>
  <c r="AA745" i="1"/>
  <c r="J749" i="1"/>
  <c r="Z756" i="1"/>
  <c r="V764" i="1"/>
  <c r="Y785" i="1"/>
  <c r="V817" i="1"/>
  <c r="V825" i="1"/>
  <c r="X838" i="1"/>
  <c r="Z900" i="1"/>
  <c r="X900" i="1"/>
  <c r="J712" i="1"/>
  <c r="Z713" i="1"/>
  <c r="Y727" i="1"/>
  <c r="W732" i="1"/>
  <c r="V742" i="1"/>
  <c r="Y744" i="1"/>
  <c r="Y748" i="1"/>
  <c r="J750" i="1"/>
  <c r="AA756" i="1"/>
  <c r="X757" i="1"/>
  <c r="W764" i="1"/>
  <c r="Z785" i="1"/>
  <c r="J794" i="1"/>
  <c r="Y799" i="1"/>
  <c r="V814" i="1"/>
  <c r="Y817" i="1"/>
  <c r="Z825" i="1"/>
  <c r="Z826" i="1"/>
  <c r="Z838" i="1"/>
  <c r="AA844" i="1"/>
  <c r="Z853" i="1"/>
  <c r="X854" i="1"/>
  <c r="V861" i="1"/>
  <c r="X898" i="1"/>
  <c r="J898" i="1"/>
  <c r="Z898" i="1"/>
  <c r="X535" i="1"/>
  <c r="J568" i="1"/>
  <c r="J586" i="1"/>
  <c r="J605" i="1"/>
  <c r="X736" i="1"/>
  <c r="AA922" i="1"/>
  <c r="X922" i="1"/>
  <c r="V609" i="1"/>
  <c r="J670" i="1"/>
  <c r="W677" i="1"/>
  <c r="J690" i="1"/>
  <c r="W693" i="1"/>
  <c r="J701" i="1"/>
  <c r="Y736" i="1"/>
  <c r="Y749" i="1"/>
  <c r="V750" i="1"/>
  <c r="Y764" i="1"/>
  <c r="Y783" i="1"/>
  <c r="Y793" i="1"/>
  <c r="Z865" i="1"/>
  <c r="J901" i="1"/>
  <c r="Z902" i="1"/>
  <c r="X902" i="1"/>
  <c r="Y952" i="1"/>
  <c r="Z952" i="1"/>
  <c r="W986" i="1"/>
  <c r="Y986" i="1"/>
  <c r="V986" i="1"/>
  <c r="J986" i="1"/>
  <c r="AA986" i="1"/>
  <c r="J671" i="1"/>
  <c r="J691" i="1"/>
  <c r="X712" i="1"/>
  <c r="J734" i="1"/>
  <c r="Z736" i="1"/>
  <c r="V738" i="1"/>
  <c r="J744" i="1"/>
  <c r="AA749" i="1"/>
  <c r="Z750" i="1"/>
  <c r="AA764" i="1"/>
  <c r="Z783" i="1"/>
  <c r="X835" i="1"/>
  <c r="X859" i="1"/>
  <c r="J859" i="1"/>
  <c r="J863" i="1"/>
  <c r="V866" i="1"/>
  <c r="J866" i="1"/>
  <c r="AA926" i="1"/>
  <c r="Z926" i="1"/>
  <c r="X926" i="1"/>
  <c r="V926" i="1"/>
  <c r="J926" i="1"/>
  <c r="V887" i="1"/>
  <c r="J976" i="1"/>
  <c r="Z990" i="1"/>
  <c r="W993" i="1"/>
  <c r="J999" i="1"/>
  <c r="Z1005" i="1"/>
  <c r="Z1006" i="1"/>
  <c r="W1012" i="1"/>
  <c r="AA1014" i="1"/>
  <c r="X1015" i="1"/>
  <c r="V1026" i="1"/>
  <c r="J1052" i="1"/>
  <c r="Z1060" i="1"/>
  <c r="X1068" i="1"/>
  <c r="V1078" i="1"/>
  <c r="X1092" i="1"/>
  <c r="Z1094" i="1"/>
  <c r="Z1114" i="1"/>
  <c r="J1127" i="1"/>
  <c r="J1146" i="1"/>
  <c r="J1168" i="1"/>
  <c r="Z1182" i="1"/>
  <c r="Z1183" i="1"/>
  <c r="V1183" i="1"/>
  <c r="V1198" i="1"/>
  <c r="Z1220" i="1"/>
  <c r="V1228" i="1"/>
  <c r="Z1228" i="1"/>
  <c r="V1231" i="1"/>
  <c r="X1249" i="1"/>
  <c r="Z1268" i="1"/>
  <c r="X1268" i="1"/>
  <c r="V1268" i="1"/>
  <c r="J1268" i="1"/>
  <c r="V1025" i="1"/>
  <c r="X1026" i="1"/>
  <c r="V1033" i="1"/>
  <c r="X1034" i="1"/>
  <c r="J1090" i="1"/>
  <c r="X1138" i="1"/>
  <c r="Y996" i="1"/>
  <c r="V999" i="1"/>
  <c r="Z1011" i="1"/>
  <c r="AA1025" i="1"/>
  <c r="AA1026" i="1"/>
  <c r="X1033" i="1"/>
  <c r="AA1034" i="1"/>
  <c r="J1048" i="1"/>
  <c r="J1049" i="1"/>
  <c r="V1066" i="1"/>
  <c r="Z1076" i="1"/>
  <c r="V1084" i="1"/>
  <c r="X1089" i="1"/>
  <c r="J1102" i="1"/>
  <c r="J1125" i="1"/>
  <c r="V1127" i="1"/>
  <c r="AA1138" i="1"/>
  <c r="J1145" i="1"/>
  <c r="X1146" i="1"/>
  <c r="Z1156" i="1"/>
  <c r="J1160" i="1"/>
  <c r="X1168" i="1"/>
  <c r="Z1194" i="1"/>
  <c r="V1194" i="1"/>
  <c r="J1216" i="1"/>
  <c r="Y1033" i="1"/>
  <c r="J1037" i="1"/>
  <c r="J1038" i="1"/>
  <c r="W1047" i="1"/>
  <c r="J1051" i="1"/>
  <c r="X1084" i="1"/>
  <c r="V1150" i="1"/>
  <c r="V1151" i="1"/>
  <c r="V1166" i="1"/>
  <c r="Z1193" i="1"/>
  <c r="X1193" i="1"/>
  <c r="X894" i="1"/>
  <c r="X930" i="1"/>
  <c r="V954" i="1"/>
  <c r="V956" i="1"/>
  <c r="V958" i="1"/>
  <c r="V968" i="1"/>
  <c r="X982" i="1"/>
  <c r="J987" i="1"/>
  <c r="X995" i="1"/>
  <c r="Z999" i="1"/>
  <c r="J1005" i="1"/>
  <c r="J1014" i="1"/>
  <c r="J1015" i="1"/>
  <c r="J1017" i="1"/>
  <c r="AA1033" i="1"/>
  <c r="X1048" i="1"/>
  <c r="X1049" i="1"/>
  <c r="J1064" i="1"/>
  <c r="X1065" i="1"/>
  <c r="J1072" i="1"/>
  <c r="V1080" i="1"/>
  <c r="X1081" i="1"/>
  <c r="Z1084" i="1"/>
  <c r="X1100" i="1"/>
  <c r="V1102" i="1"/>
  <c r="J1123" i="1"/>
  <c r="J1124" i="1"/>
  <c r="Y1140" i="1"/>
  <c r="Z1145" i="1"/>
  <c r="X1151" i="1"/>
  <c r="X1160" i="1"/>
  <c r="X1161" i="1"/>
  <c r="V1162" i="1"/>
  <c r="X1216" i="1"/>
  <c r="X918" i="1"/>
  <c r="J1192" i="1"/>
  <c r="X1192" i="1"/>
  <c r="V1215" i="1"/>
  <c r="Z1234" i="1"/>
  <c r="J1234" i="1"/>
  <c r="J961" i="1"/>
  <c r="X966" i="1"/>
  <c r="Z974" i="1"/>
  <c r="Y988" i="1"/>
  <c r="Y989" i="1"/>
  <c r="X990" i="1"/>
  <c r="V1005" i="1"/>
  <c r="V1006" i="1"/>
  <c r="W1007" i="1"/>
  <c r="V1015" i="1"/>
  <c r="V1017" i="1"/>
  <c r="Y1036" i="1"/>
  <c r="Z1038" i="1"/>
  <c r="AA1049" i="1"/>
  <c r="V1064" i="1"/>
  <c r="Z1072" i="1"/>
  <c r="Z1074" i="1"/>
  <c r="J1122" i="1"/>
  <c r="V1123" i="1"/>
  <c r="Z1134" i="1"/>
  <c r="X1135" i="1"/>
  <c r="J1154" i="1"/>
  <c r="Z1184" i="1"/>
  <c r="X1184" i="1"/>
  <c r="X1215" i="1"/>
  <c r="J1025" i="1"/>
  <c r="J1033" i="1"/>
  <c r="V1068" i="1"/>
  <c r="Z1086" i="1"/>
  <c r="V1092" i="1"/>
  <c r="J1138" i="1"/>
  <c r="X1183" i="1"/>
  <c r="J1186" i="1"/>
  <c r="Z1218" i="1"/>
  <c r="J1218" i="1"/>
  <c r="X1220" i="1"/>
  <c r="X1301" i="1"/>
  <c r="Z1324" i="1"/>
  <c r="W1342" i="1"/>
  <c r="W1462" i="1"/>
  <c r="Y1462" i="1"/>
  <c r="X1462" i="1"/>
  <c r="J1462" i="1"/>
  <c r="X1471" i="1"/>
  <c r="J1676" i="1"/>
  <c r="AA1676" i="1"/>
  <c r="J1320" i="1"/>
  <c r="V1326" i="1"/>
  <c r="J1331" i="1"/>
  <c r="Y1342" i="1"/>
  <c r="J1343" i="1"/>
  <c r="V1347" i="1"/>
  <c r="X1357" i="1"/>
  <c r="V1373" i="1"/>
  <c r="J1398" i="1"/>
  <c r="J1417" i="1"/>
  <c r="AA1496" i="1"/>
  <c r="Y1496" i="1"/>
  <c r="J1496" i="1"/>
  <c r="X1244" i="1"/>
  <c r="J1313" i="1"/>
  <c r="J1324" i="1"/>
  <c r="W1326" i="1"/>
  <c r="V1327" i="1"/>
  <c r="J1330" i="1"/>
  <c r="Z1342" i="1"/>
  <c r="Y1357" i="1"/>
  <c r="X1358" i="1"/>
  <c r="J1360" i="1"/>
  <c r="J1363" i="1"/>
  <c r="Y1373" i="1"/>
  <c r="J1429" i="1"/>
  <c r="AA1429" i="1"/>
  <c r="AA1475" i="1"/>
  <c r="J1475" i="1"/>
  <c r="AA1534" i="1"/>
  <c r="V1534" i="1"/>
  <c r="J1534" i="1"/>
  <c r="W1566" i="1"/>
  <c r="W1662" i="1"/>
  <c r="J1662" i="1"/>
  <c r="V1210" i="1"/>
  <c r="V1239" i="1"/>
  <c r="V1250" i="1"/>
  <c r="J1258" i="1"/>
  <c r="J1288" i="1"/>
  <c r="J1305" i="1"/>
  <c r="J1306" i="1"/>
  <c r="J1317" i="1"/>
  <c r="J1318" i="1"/>
  <c r="X1320" i="1"/>
  <c r="AA1326" i="1"/>
  <c r="Z1327" i="1"/>
  <c r="Y1331" i="1"/>
  <c r="AA1342" i="1"/>
  <c r="X1343" i="1"/>
  <c r="J1344" i="1"/>
  <c r="J1345" i="1"/>
  <c r="V1350" i="1"/>
  <c r="Z1357" i="1"/>
  <c r="Z1367" i="1"/>
  <c r="Z1373" i="1"/>
  <c r="V1392" i="1"/>
  <c r="AA1394" i="1"/>
  <c r="V1398" i="1"/>
  <c r="W1422" i="1"/>
  <c r="AA1422" i="1"/>
  <c r="J1422" i="1"/>
  <c r="V1460" i="1"/>
  <c r="AA1549" i="1"/>
  <c r="W1549" i="1"/>
  <c r="AA1680" i="1"/>
  <c r="J1680" i="1"/>
  <c r="Y1745" i="1"/>
  <c r="W1745" i="1"/>
  <c r="V1745" i="1"/>
  <c r="J1745" i="1"/>
  <c r="V1280" i="1"/>
  <c r="Z1292" i="1"/>
  <c r="V1312" i="1"/>
  <c r="Y1343" i="1"/>
  <c r="J1362" i="1"/>
  <c r="V1363" i="1"/>
  <c r="J1371" i="1"/>
  <c r="W1385" i="1"/>
  <c r="X1432" i="1"/>
  <c r="W1434" i="1"/>
  <c r="Z1434" i="1"/>
  <c r="X1451" i="1"/>
  <c r="AA1484" i="1"/>
  <c r="J1484" i="1"/>
  <c r="V1525" i="1"/>
  <c r="V1558" i="1"/>
  <c r="W1558" i="1"/>
  <c r="Z1626" i="1"/>
  <c r="X1626" i="1"/>
  <c r="W1626" i="1"/>
  <c r="V1626" i="1"/>
  <c r="J1626" i="1"/>
  <c r="X1279" i="1"/>
  <c r="X1280" i="1"/>
  <c r="W1421" i="1"/>
  <c r="X1421" i="1"/>
  <c r="W1426" i="1"/>
  <c r="X1426" i="1"/>
  <c r="Y1460" i="1"/>
  <c r="X1460" i="1"/>
  <c r="J1465" i="1"/>
  <c r="W1465" i="1"/>
  <c r="W1508" i="1"/>
  <c r="Y1508" i="1"/>
  <c r="V1508" i="1"/>
  <c r="J1508" i="1"/>
  <c r="X1297" i="1"/>
  <c r="Z1302" i="1"/>
  <c r="Z1310" i="1"/>
  <c r="X1316" i="1"/>
  <c r="AA1339" i="1"/>
  <c r="AA1343" i="1"/>
  <c r="X1344" i="1"/>
  <c r="J1361" i="1"/>
  <c r="Z1402" i="1"/>
  <c r="AA1476" i="1"/>
  <c r="V1476" i="1"/>
  <c r="J1476" i="1"/>
  <c r="AA1628" i="1"/>
  <c r="X1628" i="1"/>
  <c r="J1628" i="1"/>
  <c r="Z1655" i="1"/>
  <c r="Y1655" i="1"/>
  <c r="X1655" i="1"/>
  <c r="Y1716" i="1"/>
  <c r="V1716" i="1"/>
  <c r="Y1360" i="1"/>
  <c r="X1375" i="1"/>
  <c r="Z1384" i="1"/>
  <c r="W1387" i="1"/>
  <c r="Z1392" i="1"/>
  <c r="AA1402" i="1"/>
  <c r="V1409" i="1"/>
  <c r="Z1418" i="1"/>
  <c r="W1425" i="1"/>
  <c r="Y1425" i="1"/>
  <c r="V1448" i="1"/>
  <c r="J1448" i="1"/>
  <c r="W1780" i="1"/>
  <c r="X1780" i="1"/>
  <c r="AA1809" i="1"/>
  <c r="J1809" i="1"/>
  <c r="AA1820" i="1"/>
  <c r="V1820" i="1"/>
  <c r="X1873" i="1"/>
  <c r="V1873" i="1"/>
  <c r="AA1900" i="1"/>
  <c r="X1900" i="1"/>
  <c r="V1900" i="1"/>
  <c r="W1906" i="1"/>
  <c r="V1906" i="1"/>
  <c r="Y1906" i="1"/>
  <c r="Z1966" i="1"/>
  <c r="Y1966" i="1"/>
  <c r="X1470" i="1"/>
  <c r="X1478" i="1"/>
  <c r="W1479" i="1"/>
  <c r="Y1492" i="1"/>
  <c r="Z1498" i="1"/>
  <c r="X1511" i="1"/>
  <c r="X1515" i="1"/>
  <c r="W1519" i="1"/>
  <c r="Z1523" i="1"/>
  <c r="X1541" i="1"/>
  <c r="Z1543" i="1"/>
  <c r="Z1559" i="1"/>
  <c r="V1576" i="1"/>
  <c r="X1578" i="1"/>
  <c r="J1603" i="1"/>
  <c r="AA1654" i="1"/>
  <c r="Z1654" i="1"/>
  <c r="W1702" i="1"/>
  <c r="J1702" i="1"/>
  <c r="V1722" i="1"/>
  <c r="Z1722" i="1"/>
  <c r="W1748" i="1"/>
  <c r="AA1748" i="1"/>
  <c r="J1748" i="1"/>
  <c r="Y1753" i="1"/>
  <c r="V1753" i="1"/>
  <c r="AA1807" i="1"/>
  <c r="V1807" i="1"/>
  <c r="X1842" i="1"/>
  <c r="J1842" i="1"/>
  <c r="Y1864" i="1"/>
  <c r="AA1864" i="1"/>
  <c r="AA1877" i="1"/>
  <c r="J1877" i="1"/>
  <c r="Y1877" i="1"/>
  <c r="Y1433" i="1"/>
  <c r="W1441" i="1"/>
  <c r="J1443" i="1"/>
  <c r="Z1470" i="1"/>
  <c r="Y1478" i="1"/>
  <c r="X1479" i="1"/>
  <c r="Z1482" i="1"/>
  <c r="W1485" i="1"/>
  <c r="W1488" i="1"/>
  <c r="Z1492" i="1"/>
  <c r="J1497" i="1"/>
  <c r="AA1498" i="1"/>
  <c r="Z1511" i="1"/>
  <c r="AA1515" i="1"/>
  <c r="AA1519" i="1"/>
  <c r="AA1523" i="1"/>
  <c r="Z1537" i="1"/>
  <c r="Z1540" i="1"/>
  <c r="AA1541" i="1"/>
  <c r="AA1543" i="1"/>
  <c r="X1553" i="1"/>
  <c r="AA1559" i="1"/>
  <c r="AA1576" i="1"/>
  <c r="Y1578" i="1"/>
  <c r="X1579" i="1"/>
  <c r="AA1583" i="1"/>
  <c r="W1601" i="1"/>
  <c r="X1604" i="1"/>
  <c r="Z1641" i="1"/>
  <c r="Z1727" i="1"/>
  <c r="J1727" i="1"/>
  <c r="Y1727" i="1"/>
  <c r="Y1737" i="1"/>
  <c r="Z1737" i="1"/>
  <c r="AA1742" i="1"/>
  <c r="Z1742" i="1"/>
  <c r="W1744" i="1"/>
  <c r="X1744" i="1"/>
  <c r="AA1758" i="1"/>
  <c r="Z1758" i="1"/>
  <c r="X1758" i="1"/>
  <c r="Z1769" i="1"/>
  <c r="AA1783" i="1"/>
  <c r="Y1783" i="1"/>
  <c r="AA1793" i="1"/>
  <c r="V1793" i="1"/>
  <c r="W1882" i="1"/>
  <c r="Z1882" i="1"/>
  <c r="W1886" i="1"/>
  <c r="Z1886" i="1"/>
  <c r="X1886" i="1"/>
  <c r="X1905" i="1"/>
  <c r="J1905" i="1"/>
  <c r="Z1925" i="1"/>
  <c r="X1925" i="1"/>
  <c r="W1535" i="1"/>
  <c r="J1570" i="1"/>
  <c r="Z1578" i="1"/>
  <c r="Z1579" i="1"/>
  <c r="W1582" i="1"/>
  <c r="Y1603" i="1"/>
  <c r="Z1604" i="1"/>
  <c r="Z1643" i="1"/>
  <c r="V1650" i="1"/>
  <c r="V1653" i="1"/>
  <c r="X1653" i="1"/>
  <c r="AA1693" i="1"/>
  <c r="W1693" i="1"/>
  <c r="J1722" i="1"/>
  <c r="Z1735" i="1"/>
  <c r="Y1735" i="1"/>
  <c r="AA1761" i="1"/>
  <c r="J1761" i="1"/>
  <c r="X1787" i="1"/>
  <c r="V1787" i="1"/>
  <c r="Z1792" i="1"/>
  <c r="X1830" i="1"/>
  <c r="V1830" i="1"/>
  <c r="J1830" i="1"/>
  <c r="V1881" i="1"/>
  <c r="Z1881" i="1"/>
  <c r="J1881" i="1"/>
  <c r="AA1888" i="1"/>
  <c r="Z1888" i="1"/>
  <c r="V1888" i="1"/>
  <c r="X1936" i="1"/>
  <c r="Z1936" i="1"/>
  <c r="Z1965" i="1"/>
  <c r="V1965" i="1"/>
  <c r="X1965" i="1"/>
  <c r="J1472" i="1"/>
  <c r="J1474" i="1"/>
  <c r="X1497" i="1"/>
  <c r="W1501" i="1"/>
  <c r="V1507" i="1"/>
  <c r="W1517" i="1"/>
  <c r="J1523" i="1"/>
  <c r="V1527" i="1"/>
  <c r="X1535" i="1"/>
  <c r="J1559" i="1"/>
  <c r="Z1666" i="1"/>
  <c r="J1691" i="1"/>
  <c r="AA1701" i="1"/>
  <c r="Z1713" i="1"/>
  <c r="X1713" i="1"/>
  <c r="J1713" i="1"/>
  <c r="X1726" i="1"/>
  <c r="V1726" i="1"/>
  <c r="J1737" i="1"/>
  <c r="W1768" i="1"/>
  <c r="X1768" i="1"/>
  <c r="Z1798" i="1"/>
  <c r="V1798" i="1"/>
  <c r="Z1800" i="1"/>
  <c r="Y1858" i="1"/>
  <c r="X1858" i="1"/>
  <c r="W1858" i="1"/>
  <c r="J1433" i="1"/>
  <c r="AA1497" i="1"/>
  <c r="X1506" i="1"/>
  <c r="AA1507" i="1"/>
  <c r="AA1517" i="1"/>
  <c r="AA1527" i="1"/>
  <c r="AA1535" i="1"/>
  <c r="J1540" i="1"/>
  <c r="V1570" i="1"/>
  <c r="W1581" i="1"/>
  <c r="V1585" i="1"/>
  <c r="V1586" i="1"/>
  <c r="W1598" i="1"/>
  <c r="AA1599" i="1"/>
  <c r="J1647" i="1"/>
  <c r="AA1681" i="1"/>
  <c r="V1681" i="1"/>
  <c r="W1722" i="1"/>
  <c r="X1739" i="1"/>
  <c r="J1739" i="1"/>
  <c r="V1759" i="1"/>
  <c r="J1786" i="1"/>
  <c r="V1786" i="1"/>
  <c r="Y1911" i="1"/>
  <c r="J1911" i="1"/>
  <c r="V1911" i="1"/>
  <c r="X1570" i="1"/>
  <c r="X1586" i="1"/>
  <c r="J1645" i="1"/>
  <c r="J1666" i="1"/>
  <c r="X1691" i="1"/>
  <c r="AA1695" i="1"/>
  <c r="X1698" i="1"/>
  <c r="J1706" i="1"/>
  <c r="V1710" i="1"/>
  <c r="AA1710" i="1"/>
  <c r="Z1717" i="1"/>
  <c r="W1717" i="1"/>
  <c r="X1722" i="1"/>
  <c r="V1737" i="1"/>
  <c r="AA1767" i="1"/>
  <c r="W1767" i="1"/>
  <c r="Z1784" i="1"/>
  <c r="Z1785" i="1"/>
  <c r="Z1846" i="1"/>
  <c r="V1846" i="1"/>
  <c r="AA1867" i="1"/>
  <c r="X1867" i="1"/>
  <c r="J1867" i="1"/>
  <c r="Y1887" i="1"/>
  <c r="W1887" i="1"/>
  <c r="J1966" i="1"/>
  <c r="V1578" i="1"/>
  <c r="Y1586" i="1"/>
  <c r="V1647" i="1"/>
  <c r="W1654" i="1"/>
  <c r="J1679" i="1"/>
  <c r="Z1691" i="1"/>
  <c r="Y1722" i="1"/>
  <c r="V1727" i="1"/>
  <c r="J1735" i="1"/>
  <c r="W1737" i="1"/>
  <c r="X1748" i="1"/>
  <c r="W1756" i="1"/>
  <c r="AA1756" i="1"/>
  <c r="J1758" i="1"/>
  <c r="Z1759" i="1"/>
  <c r="AA1759" i="1"/>
  <c r="Y1759" i="1"/>
  <c r="J1759" i="1"/>
  <c r="J1770" i="1"/>
  <c r="X1794" i="1"/>
  <c r="X1807" i="1"/>
  <c r="Y1808" i="1"/>
  <c r="V1809" i="1"/>
  <c r="AA1828" i="1"/>
  <c r="Z1828" i="1"/>
  <c r="X1828" i="1"/>
  <c r="J1828" i="1"/>
  <c r="AA1871" i="1"/>
  <c r="Y1871" i="1"/>
  <c r="J1882" i="1"/>
  <c r="Y1883" i="1"/>
  <c r="X1883" i="1"/>
  <c r="J1886" i="1"/>
  <c r="J1952" i="1"/>
  <c r="Z1952" i="1"/>
  <c r="J1810" i="1"/>
  <c r="J1880" i="1"/>
  <c r="J1889" i="1"/>
  <c r="W1922" i="1"/>
  <c r="AA1922" i="1"/>
  <c r="V1930" i="1"/>
  <c r="X1930" i="1"/>
  <c r="Z1951" i="1"/>
  <c r="V1978" i="1"/>
  <c r="AA1978" i="1"/>
  <c r="AA1985" i="1"/>
  <c r="V1992" i="1"/>
  <c r="Z1993" i="1"/>
  <c r="V1993" i="1"/>
  <c r="Y2007" i="1"/>
  <c r="Z2007" i="1"/>
  <c r="X2007" i="1"/>
  <c r="AA2030" i="1"/>
  <c r="J2030" i="1"/>
  <c r="V2064" i="1"/>
  <c r="Z2084" i="1"/>
  <c r="V2084" i="1"/>
  <c r="Z2091" i="1"/>
  <c r="X2091" i="1"/>
  <c r="J2110" i="1"/>
  <c r="AA2136" i="1"/>
  <c r="Z1950" i="1"/>
  <c r="V1950" i="1"/>
  <c r="Y1973" i="1"/>
  <c r="X1981" i="1"/>
  <c r="J1981" i="1"/>
  <c r="V2029" i="1"/>
  <c r="Z2029" i="1"/>
  <c r="X2029" i="1"/>
  <c r="AA2053" i="1"/>
  <c r="Z2053" i="1"/>
  <c r="X2053" i="1"/>
  <c r="W2064" i="1"/>
  <c r="Z2106" i="1"/>
  <c r="AA2106" i="1"/>
  <c r="Y2106" i="1"/>
  <c r="W2106" i="1"/>
  <c r="V2106" i="1"/>
  <c r="J2106" i="1"/>
  <c r="W2120" i="1"/>
  <c r="Z2125" i="1"/>
  <c r="W2125" i="1"/>
  <c r="J2125" i="1"/>
  <c r="AA2146" i="1"/>
  <c r="J2146" i="1"/>
  <c r="X2146" i="1"/>
  <c r="Z2150" i="1"/>
  <c r="Y2150" i="1"/>
  <c r="W2150" i="1"/>
  <c r="V2150" i="1"/>
  <c r="V2155" i="1"/>
  <c r="J2155" i="1"/>
  <c r="Y2155" i="1"/>
  <c r="V1880" i="1"/>
  <c r="W1889" i="1"/>
  <c r="J1897" i="1"/>
  <c r="J1901" i="1"/>
  <c r="W1918" i="1"/>
  <c r="AA1918" i="1"/>
  <c r="J1922" i="1"/>
  <c r="V1947" i="1"/>
  <c r="J1948" i="1"/>
  <c r="X1954" i="1"/>
  <c r="J1967" i="1"/>
  <c r="Z1980" i="1"/>
  <c r="W1980" i="1"/>
  <c r="J1985" i="1"/>
  <c r="V1989" i="1"/>
  <c r="W2036" i="1"/>
  <c r="X2036" i="1"/>
  <c r="X2063" i="1"/>
  <c r="V2131" i="1"/>
  <c r="AA2131" i="1"/>
  <c r="Y2131" i="1"/>
  <c r="X2131" i="1"/>
  <c r="W2131" i="1"/>
  <c r="J2131" i="1"/>
  <c r="X2152" i="1"/>
  <c r="Z2152" i="1"/>
  <c r="Y2152" i="1"/>
  <c r="W2152" i="1"/>
  <c r="V2152" i="1"/>
  <c r="J2152" i="1"/>
  <c r="W1973" i="1"/>
  <c r="Z1973" i="1"/>
  <c r="Z1987" i="1"/>
  <c r="J1987" i="1"/>
  <c r="J2008" i="1"/>
  <c r="J2032" i="1"/>
  <c r="AA2064" i="1"/>
  <c r="J2064" i="1"/>
  <c r="X2064" i="1"/>
  <c r="Z2110" i="1"/>
  <c r="AA2110" i="1"/>
  <c r="Y2110" i="1"/>
  <c r="X2110" i="1"/>
  <c r="W2110" i="1"/>
  <c r="X2120" i="1"/>
  <c r="J2120" i="1"/>
  <c r="AA2120" i="1"/>
  <c r="AA2188" i="1"/>
  <c r="Z2188" i="1"/>
  <c r="J2188" i="1"/>
  <c r="AA1751" i="1"/>
  <c r="Z1854" i="1"/>
  <c r="X1863" i="1"/>
  <c r="Y1880" i="1"/>
  <c r="Z1889" i="1"/>
  <c r="V1914" i="1"/>
  <c r="Z1915" i="1"/>
  <c r="V1922" i="1"/>
  <c r="AA1931" i="1"/>
  <c r="W1937" i="1"/>
  <c r="Z1937" i="1"/>
  <c r="Z1947" i="1"/>
  <c r="X1948" i="1"/>
  <c r="Z1953" i="1"/>
  <c r="Z1954" i="1"/>
  <c r="V1979" i="1"/>
  <c r="W1985" i="1"/>
  <c r="J1986" i="1"/>
  <c r="X1995" i="1"/>
  <c r="Z1995" i="1"/>
  <c r="Y1995" i="1"/>
  <c r="J2007" i="1"/>
  <c r="V2034" i="1"/>
  <c r="Z2067" i="1"/>
  <c r="V2067" i="1"/>
  <c r="Z2122" i="1"/>
  <c r="Y2122" i="1"/>
  <c r="W2122" i="1"/>
  <c r="V2122" i="1"/>
  <c r="W2166" i="1"/>
  <c r="Z2166" i="1"/>
  <c r="Y2166" i="1"/>
  <c r="X2166" i="1"/>
  <c r="V2166" i="1"/>
  <c r="AA1935" i="1"/>
  <c r="V1935" i="1"/>
  <c r="AA1967" i="1"/>
  <c r="V1967" i="1"/>
  <c r="Y1984" i="1"/>
  <c r="X1985" i="1"/>
  <c r="X1989" i="1"/>
  <c r="J1989" i="1"/>
  <c r="AA2062" i="1"/>
  <c r="V2062" i="1"/>
  <c r="Y2077" i="1"/>
  <c r="Z2077" i="1"/>
  <c r="X2128" i="1"/>
  <c r="Z2128" i="1"/>
  <c r="Y2128" i="1"/>
  <c r="W2128" i="1"/>
  <c r="V2147" i="1"/>
  <c r="W2147" i="1"/>
  <c r="J2147" i="1"/>
  <c r="X2156" i="1"/>
  <c r="V2156" i="1"/>
  <c r="X2008" i="1"/>
  <c r="W2008" i="1"/>
  <c r="W2032" i="1"/>
  <c r="Y2032" i="1"/>
  <c r="J2034" i="1"/>
  <c r="X2034" i="1"/>
  <c r="Z2048" i="1"/>
  <c r="W2048" i="1"/>
  <c r="J2048" i="1"/>
  <c r="X2056" i="1"/>
  <c r="J2056" i="1"/>
  <c r="V2072" i="1"/>
  <c r="Z2072" i="1"/>
  <c r="J2072" i="1"/>
  <c r="V2119" i="1"/>
  <c r="Y2119" i="1"/>
  <c r="Z2121" i="1"/>
  <c r="Y2121" i="1"/>
  <c r="W2121" i="1"/>
  <c r="Y2187" i="1"/>
  <c r="J2187" i="1"/>
  <c r="J1973" i="1"/>
  <c r="AA2022" i="1"/>
  <c r="Z2022" i="1"/>
  <c r="Z2024" i="1"/>
  <c r="Y2024" i="1"/>
  <c r="X2031" i="1"/>
  <c r="J2031" i="1"/>
  <c r="AA2130" i="1"/>
  <c r="Z2130" i="1"/>
  <c r="Y2130" i="1"/>
  <c r="X2130" i="1"/>
  <c r="V2130" i="1"/>
  <c r="V2146" i="1"/>
  <c r="X2168" i="1"/>
  <c r="AA2168" i="1"/>
  <c r="Z2168" i="1"/>
  <c r="Y2168" i="1"/>
  <c r="W2168" i="1"/>
  <c r="Y2175" i="1"/>
  <c r="X2175" i="1"/>
  <c r="J2090" i="1"/>
  <c r="X2092" i="1"/>
  <c r="Y2102" i="1"/>
  <c r="X2103" i="1"/>
  <c r="J2111" i="1"/>
  <c r="J2118" i="1"/>
  <c r="W2133" i="1"/>
  <c r="X2139" i="1"/>
  <c r="Y2140" i="1"/>
  <c r="X2141" i="1"/>
  <c r="X2154" i="1"/>
  <c r="X2158" i="1"/>
  <c r="J2161" i="1"/>
  <c r="Z2164" i="1"/>
  <c r="X2170" i="1"/>
  <c r="V2174" i="1"/>
  <c r="Z2158" i="1"/>
  <c r="AA2161" i="1"/>
  <c r="X2198" i="1"/>
  <c r="Y2020" i="1"/>
  <c r="Z2058" i="1"/>
  <c r="J2070" i="1"/>
  <c r="Y2073" i="1"/>
  <c r="Z2088" i="1"/>
  <c r="AA2111" i="1"/>
  <c r="J2141" i="1"/>
  <c r="AA2151" i="1"/>
  <c r="J2035" i="1"/>
  <c r="J2044" i="1"/>
  <c r="J2102" i="1"/>
  <c r="J2103" i="1"/>
  <c r="J2114" i="1"/>
  <c r="J2158" i="1"/>
  <c r="AA2165" i="1"/>
  <c r="Y2167" i="1"/>
  <c r="J2192" i="1"/>
  <c r="W2164" i="1"/>
  <c r="V2170" i="1"/>
  <c r="Z12" i="1"/>
  <c r="X31" i="1"/>
  <c r="Z44" i="1"/>
  <c r="J47" i="1"/>
  <c r="X59" i="1"/>
  <c r="X67" i="1"/>
  <c r="X75" i="1"/>
  <c r="X83" i="1"/>
  <c r="X91" i="1"/>
  <c r="X99" i="1"/>
  <c r="X107" i="1"/>
  <c r="X115" i="1"/>
  <c r="X123" i="1"/>
  <c r="X131" i="1"/>
  <c r="X139" i="1"/>
  <c r="X147" i="1"/>
  <c r="X155" i="1"/>
  <c r="X163" i="1"/>
  <c r="X171" i="1"/>
  <c r="X179" i="1"/>
  <c r="X187" i="1"/>
  <c r="X195" i="1"/>
  <c r="X203" i="1"/>
  <c r="X211" i="1"/>
  <c r="X219" i="1"/>
  <c r="X227" i="1"/>
  <c r="AA236" i="1"/>
  <c r="Z237" i="1"/>
  <c r="X243" i="1"/>
  <c r="AA258" i="1"/>
  <c r="Z260" i="1"/>
  <c r="Y266" i="1"/>
  <c r="X267" i="1"/>
  <c r="V272" i="1"/>
  <c r="AA274" i="1"/>
  <c r="AA276" i="1"/>
  <c r="Z282" i="1"/>
  <c r="Y283" i="1"/>
  <c r="W284" i="1"/>
  <c r="W285" i="1"/>
  <c r="X286" i="1"/>
  <c r="V288" i="1"/>
  <c r="X289" i="1"/>
  <c r="W291" i="1"/>
  <c r="Y312" i="1"/>
  <c r="V312" i="1"/>
  <c r="AA315" i="1"/>
  <c r="Y315" i="1"/>
  <c r="W320" i="1"/>
  <c r="V320" i="1"/>
  <c r="J320" i="1"/>
  <c r="Y320" i="1"/>
  <c r="W387" i="1"/>
  <c r="X387" i="1"/>
  <c r="AA387" i="1"/>
  <c r="Z401" i="1"/>
  <c r="X401" i="1"/>
  <c r="AA430" i="1"/>
  <c r="X430" i="1"/>
  <c r="W430" i="1"/>
  <c r="V430" i="1"/>
  <c r="J430" i="1"/>
  <c r="Z430" i="1"/>
  <c r="W459" i="1"/>
  <c r="V459" i="1"/>
  <c r="Y522" i="1"/>
  <c r="X522" i="1"/>
  <c r="V522" i="1"/>
  <c r="J522" i="1"/>
  <c r="Z522" i="1"/>
  <c r="Z752" i="1"/>
  <c r="Y752" i="1"/>
  <c r="X752" i="1"/>
  <c r="W752" i="1"/>
  <c r="V752" i="1"/>
  <c r="J752" i="1"/>
  <c r="AA752" i="1"/>
  <c r="X319" i="1"/>
  <c r="J319" i="1"/>
  <c r="Z319" i="1"/>
  <c r="AA354" i="1"/>
  <c r="J354" i="1"/>
  <c r="Z354" i="1"/>
  <c r="W354" i="1"/>
  <c r="AA370" i="1"/>
  <c r="Z370" i="1"/>
  <c r="X370" i="1"/>
  <c r="W370" i="1"/>
  <c r="W371" i="1"/>
  <c r="X371" i="1"/>
  <c r="AA371" i="1"/>
  <c r="AA434" i="1"/>
  <c r="V434" i="1"/>
  <c r="J434" i="1"/>
  <c r="Z434" i="1"/>
  <c r="Z481" i="1"/>
  <c r="X481" i="1"/>
  <c r="V519" i="1"/>
  <c r="X519" i="1"/>
  <c r="J519" i="1"/>
  <c r="AA519" i="1"/>
  <c r="Z519" i="1"/>
  <c r="W658" i="1"/>
  <c r="Y658" i="1"/>
  <c r="X658" i="1"/>
  <c r="V658" i="1"/>
  <c r="J658" i="1"/>
  <c r="Z658" i="1"/>
  <c r="AE12" i="1"/>
  <c r="J14" i="1"/>
  <c r="V15" i="1"/>
  <c r="J16" i="1"/>
  <c r="X19" i="1"/>
  <c r="X20" i="1"/>
  <c r="X23" i="1"/>
  <c r="X24" i="1"/>
  <c r="Z28" i="1"/>
  <c r="AE31" i="1"/>
  <c r="X32" i="1"/>
  <c r="AE33" i="1"/>
  <c r="AE44" i="1"/>
  <c r="J46" i="1"/>
  <c r="V47" i="1"/>
  <c r="J48" i="1"/>
  <c r="X51" i="1"/>
  <c r="X52" i="1"/>
  <c r="X55" i="1"/>
  <c r="X56" i="1"/>
  <c r="Z57" i="1"/>
  <c r="AE59" i="1"/>
  <c r="X60" i="1"/>
  <c r="X63" i="1"/>
  <c r="X64" i="1"/>
  <c r="Z65" i="1"/>
  <c r="X68" i="1"/>
  <c r="X71" i="1"/>
  <c r="X72" i="1"/>
  <c r="Z73" i="1"/>
  <c r="X76" i="1"/>
  <c r="X79" i="1"/>
  <c r="X80" i="1"/>
  <c r="Z81" i="1"/>
  <c r="X84" i="1"/>
  <c r="X87" i="1"/>
  <c r="X88" i="1"/>
  <c r="Z89" i="1"/>
  <c r="X92" i="1"/>
  <c r="X95" i="1"/>
  <c r="X96" i="1"/>
  <c r="Z97" i="1"/>
  <c r="X100" i="1"/>
  <c r="X103" i="1"/>
  <c r="X104" i="1"/>
  <c r="Z105" i="1"/>
  <c r="X108" i="1"/>
  <c r="X111" i="1"/>
  <c r="X112" i="1"/>
  <c r="Z113" i="1"/>
  <c r="X116" i="1"/>
  <c r="X119" i="1"/>
  <c r="X120" i="1"/>
  <c r="Z121" i="1"/>
  <c r="X124" i="1"/>
  <c r="X127" i="1"/>
  <c r="X128" i="1"/>
  <c r="Z129" i="1"/>
  <c r="X132" i="1"/>
  <c r="X135" i="1"/>
  <c r="X136" i="1"/>
  <c r="Z137" i="1"/>
  <c r="X140" i="1"/>
  <c r="X143" i="1"/>
  <c r="X144" i="1"/>
  <c r="Z145" i="1"/>
  <c r="X148" i="1"/>
  <c r="X151" i="1"/>
  <c r="X152" i="1"/>
  <c r="X156" i="1"/>
  <c r="X160" i="1"/>
  <c r="X164" i="1"/>
  <c r="X168" i="1"/>
  <c r="X172" i="1"/>
  <c r="X176" i="1"/>
  <c r="X180" i="1"/>
  <c r="X184" i="1"/>
  <c r="X188" i="1"/>
  <c r="X192" i="1"/>
  <c r="J276" i="1"/>
  <c r="AA386" i="1"/>
  <c r="W386" i="1"/>
  <c r="V386" i="1"/>
  <c r="J386" i="1"/>
  <c r="Z386" i="1"/>
  <c r="W391" i="1"/>
  <c r="Y391" i="1"/>
  <c r="X391" i="1"/>
  <c r="Z409" i="1"/>
  <c r="J409" i="1"/>
  <c r="W409" i="1"/>
  <c r="Z437" i="1"/>
  <c r="X437" i="1"/>
  <c r="V437" i="1"/>
  <c r="J437" i="1"/>
  <c r="AA450" i="1"/>
  <c r="J450" i="1"/>
  <c r="W450" i="1"/>
  <c r="Z560" i="1"/>
  <c r="X560" i="1"/>
  <c r="AA563" i="1"/>
  <c r="J563" i="1"/>
  <c r="X563" i="1"/>
  <c r="Y655" i="1"/>
  <c r="Z655" i="1"/>
  <c r="J655" i="1"/>
  <c r="AA655" i="1"/>
  <c r="AA746" i="1"/>
  <c r="Z746" i="1"/>
  <c r="Z822" i="1"/>
  <c r="X822" i="1"/>
  <c r="Z874" i="1"/>
  <c r="X874" i="1"/>
  <c r="V874" i="1"/>
  <c r="J874" i="1"/>
  <c r="Z878" i="1"/>
  <c r="X878" i="1"/>
  <c r="X883" i="1"/>
  <c r="Z883" i="1"/>
  <c r="J883" i="1"/>
  <c r="AE9" i="1"/>
  <c r="J11" i="1"/>
  <c r="X15" i="1"/>
  <c r="V18" i="1"/>
  <c r="Z20" i="1"/>
  <c r="Z24" i="1"/>
  <c r="Z32" i="1"/>
  <c r="AE36" i="1"/>
  <c r="AE41" i="1"/>
  <c r="J43" i="1"/>
  <c r="X47" i="1"/>
  <c r="V50" i="1"/>
  <c r="Z52" i="1"/>
  <c r="Z56" i="1"/>
  <c r="Z60" i="1"/>
  <c r="Z61" i="1"/>
  <c r="Z64" i="1"/>
  <c r="Z68" i="1"/>
  <c r="Z69" i="1"/>
  <c r="Z72" i="1"/>
  <c r="Z76" i="1"/>
  <c r="Z77" i="1"/>
  <c r="Z80" i="1"/>
  <c r="Z84" i="1"/>
  <c r="Z85" i="1"/>
  <c r="Z88" i="1"/>
  <c r="Z92" i="1"/>
  <c r="Z93" i="1"/>
  <c r="Z96" i="1"/>
  <c r="Z100" i="1"/>
  <c r="Z101" i="1"/>
  <c r="Z104" i="1"/>
  <c r="Z108" i="1"/>
  <c r="Z109" i="1"/>
  <c r="Z112" i="1"/>
  <c r="Z116" i="1"/>
  <c r="Z117" i="1"/>
  <c r="Z120" i="1"/>
  <c r="Z124" i="1"/>
  <c r="Z125" i="1"/>
  <c r="Z128" i="1"/>
  <c r="Z132" i="1"/>
  <c r="Z133" i="1"/>
  <c r="Z136" i="1"/>
  <c r="Z140" i="1"/>
  <c r="Z141" i="1"/>
  <c r="Z144" i="1"/>
  <c r="Z148" i="1"/>
  <c r="Z149" i="1"/>
  <c r="Z152" i="1"/>
  <c r="Z156" i="1"/>
  <c r="Z157" i="1"/>
  <c r="Z160" i="1"/>
  <c r="Z164" i="1"/>
  <c r="Z165" i="1"/>
  <c r="Z168" i="1"/>
  <c r="Z172" i="1"/>
  <c r="Z173" i="1"/>
  <c r="Z176" i="1"/>
  <c r="Z180" i="1"/>
  <c r="Z181" i="1"/>
  <c r="Z184" i="1"/>
  <c r="Z188" i="1"/>
  <c r="Z189" i="1"/>
  <c r="Z192" i="1"/>
  <c r="Z196" i="1"/>
  <c r="Z197" i="1"/>
  <c r="Z200" i="1"/>
  <c r="Z204" i="1"/>
  <c r="Z205" i="1"/>
  <c r="Z208" i="1"/>
  <c r="Z212" i="1"/>
  <c r="Z213" i="1"/>
  <c r="Z216" i="1"/>
  <c r="Z220" i="1"/>
  <c r="Z221" i="1"/>
  <c r="Z224" i="1"/>
  <c r="Z228" i="1"/>
  <c r="Z229" i="1"/>
  <c r="J236" i="1"/>
  <c r="AA240" i="1"/>
  <c r="AA244" i="1"/>
  <c r="Z245" i="1"/>
  <c r="AA256" i="1"/>
  <c r="V258" i="1"/>
  <c r="AA267" i="1"/>
  <c r="AA268" i="1"/>
  <c r="V274" i="1"/>
  <c r="AA284" i="1"/>
  <c r="X287" i="1"/>
  <c r="AA287" i="1"/>
  <c r="V293" i="1"/>
  <c r="W293" i="1"/>
  <c r="AA293" i="1"/>
  <c r="Z305" i="1"/>
  <c r="X305" i="1"/>
  <c r="V348" i="1"/>
  <c r="Y349" i="1"/>
  <c r="AA349" i="1"/>
  <c r="Z349" i="1"/>
  <c r="X349" i="1"/>
  <c r="V349" i="1"/>
  <c r="J349" i="1"/>
  <c r="V364" i="1"/>
  <c r="J364" i="1"/>
  <c r="AA364" i="1"/>
  <c r="AA400" i="1"/>
  <c r="J400" i="1"/>
  <c r="X400" i="1"/>
  <c r="AA412" i="1"/>
  <c r="Z412" i="1"/>
  <c r="V412" i="1"/>
  <c r="J412" i="1"/>
  <c r="AA456" i="1"/>
  <c r="Z456" i="1"/>
  <c r="AA462" i="1"/>
  <c r="W462" i="1"/>
  <c r="V462" i="1"/>
  <c r="J462" i="1"/>
  <c r="Y462" i="1"/>
  <c r="AA471" i="1"/>
  <c r="Z471" i="1"/>
  <c r="X471" i="1"/>
  <c r="V471" i="1"/>
  <c r="J471" i="1"/>
  <c r="W638" i="1"/>
  <c r="Y638" i="1"/>
  <c r="X638" i="1"/>
  <c r="V638" i="1"/>
  <c r="J638" i="1"/>
  <c r="Z638" i="1"/>
  <c r="AA724" i="1"/>
  <c r="Z724" i="1"/>
  <c r="Y724" i="1"/>
  <c r="X724" i="1"/>
  <c r="W724" i="1"/>
  <c r="V724" i="1"/>
  <c r="J724" i="1"/>
  <c r="Z728" i="1"/>
  <c r="J728" i="1"/>
  <c r="Y806" i="1"/>
  <c r="V806" i="1"/>
  <c r="AA806" i="1"/>
  <c r="Z806" i="1"/>
  <c r="X806" i="1"/>
  <c r="W806" i="1"/>
  <c r="J12" i="1"/>
  <c r="J17" i="1"/>
  <c r="J35" i="1"/>
  <c r="J44" i="1"/>
  <c r="J49" i="1"/>
  <c r="J231" i="1"/>
  <c r="J239" i="1"/>
  <c r="W258" i="1"/>
  <c r="W274" i="1"/>
  <c r="V276" i="1"/>
  <c r="V282" i="1"/>
  <c r="J283" i="1"/>
  <c r="X288" i="1"/>
  <c r="J288" i="1"/>
  <c r="W288" i="1"/>
  <c r="J318" i="1"/>
  <c r="W318" i="1"/>
  <c r="Y333" i="1"/>
  <c r="AA333" i="1"/>
  <c r="Z333" i="1"/>
  <c r="X333" i="1"/>
  <c r="X339" i="1"/>
  <c r="AA339" i="1"/>
  <c r="Z339" i="1"/>
  <c r="Y339" i="1"/>
  <c r="V339" i="1"/>
  <c r="J339" i="1"/>
  <c r="Y342" i="1"/>
  <c r="V342" i="1"/>
  <c r="Z363" i="1"/>
  <c r="V363" i="1"/>
  <c r="Z433" i="1"/>
  <c r="X433" i="1"/>
  <c r="W443" i="1"/>
  <c r="V443" i="1"/>
  <c r="W455" i="1"/>
  <c r="Y455" i="1"/>
  <c r="X455" i="1"/>
  <c r="J455" i="1"/>
  <c r="X475" i="1"/>
  <c r="V475" i="1"/>
  <c r="J475" i="1"/>
  <c r="AA475" i="1"/>
  <c r="Z557" i="1"/>
  <c r="V557" i="1"/>
  <c r="Z570" i="1"/>
  <c r="X570" i="1"/>
  <c r="V570" i="1"/>
  <c r="J570" i="1"/>
  <c r="Z585" i="1"/>
  <c r="X585" i="1"/>
  <c r="AA617" i="1"/>
  <c r="X617" i="1"/>
  <c r="V617" i="1"/>
  <c r="J617" i="1"/>
  <c r="J10" i="1"/>
  <c r="V11" i="1"/>
  <c r="J13" i="1"/>
  <c r="AE15" i="1"/>
  <c r="X16" i="1"/>
  <c r="AE18" i="1"/>
  <c r="AE20" i="1"/>
  <c r="AE24" i="1"/>
  <c r="J30" i="1"/>
  <c r="J31" i="1"/>
  <c r="AE32" i="1"/>
  <c r="J34" i="1"/>
  <c r="J36" i="1"/>
  <c r="J37" i="1"/>
  <c r="J42" i="1"/>
  <c r="V43" i="1"/>
  <c r="J45" i="1"/>
  <c r="AE47" i="1"/>
  <c r="X48" i="1"/>
  <c r="AE50" i="1"/>
  <c r="AE52" i="1"/>
  <c r="AE56" i="1"/>
  <c r="J59" i="1"/>
  <c r="AE60" i="1"/>
  <c r="AE61" i="1"/>
  <c r="M41" i="5" s="1"/>
  <c r="J67" i="1"/>
  <c r="J75" i="1"/>
  <c r="J83" i="1"/>
  <c r="J91" i="1"/>
  <c r="J99" i="1"/>
  <c r="J107" i="1"/>
  <c r="J115" i="1"/>
  <c r="J123" i="1"/>
  <c r="J131" i="1"/>
  <c r="J139" i="1"/>
  <c r="J147" i="1"/>
  <c r="J155" i="1"/>
  <c r="J163" i="1"/>
  <c r="J171" i="1"/>
  <c r="J179" i="1"/>
  <c r="J187" i="1"/>
  <c r="J195" i="1"/>
  <c r="J203" i="1"/>
  <c r="J211" i="1"/>
  <c r="J219" i="1"/>
  <c r="J227" i="1"/>
  <c r="J232" i="1"/>
  <c r="J234" i="1"/>
  <c r="V235" i="1"/>
  <c r="V236" i="1"/>
  <c r="J238" i="1"/>
  <c r="J243" i="1"/>
  <c r="Z248" i="1"/>
  <c r="AA252" i="1"/>
  <c r="Z253" i="1"/>
  <c r="J256" i="1"/>
  <c r="Y257" i="1"/>
  <c r="X258" i="1"/>
  <c r="V262" i="1"/>
  <c r="AA264" i="1"/>
  <c r="X265" i="1"/>
  <c r="V266" i="1"/>
  <c r="J267" i="1"/>
  <c r="X274" i="1"/>
  <c r="W275" i="1"/>
  <c r="W276" i="1"/>
  <c r="Y278" i="1"/>
  <c r="Y280" i="1"/>
  <c r="AA281" i="1"/>
  <c r="W282" i="1"/>
  <c r="J284" i="1"/>
  <c r="Y296" i="1"/>
  <c r="J312" i="1"/>
  <c r="X316" i="1"/>
  <c r="V316" i="1"/>
  <c r="Z317" i="1"/>
  <c r="X320" i="1"/>
  <c r="AA322" i="1"/>
  <c r="J322" i="1"/>
  <c r="W322" i="1"/>
  <c r="V327" i="1"/>
  <c r="W347" i="1"/>
  <c r="AA347" i="1"/>
  <c r="AA382" i="1"/>
  <c r="Z382" i="1"/>
  <c r="Y382" i="1"/>
  <c r="X382" i="1"/>
  <c r="V382" i="1"/>
  <c r="J382" i="1"/>
  <c r="Z394" i="1"/>
  <c r="X394" i="1"/>
  <c r="V405" i="1"/>
  <c r="J405" i="1"/>
  <c r="Z405" i="1"/>
  <c r="AA432" i="1"/>
  <c r="J432" i="1"/>
  <c r="X432" i="1"/>
  <c r="Z530" i="1"/>
  <c r="Y530" i="1"/>
  <c r="J58" i="1"/>
  <c r="J66" i="1"/>
  <c r="J74" i="1"/>
  <c r="J82" i="1"/>
  <c r="J90" i="1"/>
  <c r="J98" i="1"/>
  <c r="J106" i="1"/>
  <c r="J114" i="1"/>
  <c r="J122" i="1"/>
  <c r="J130" i="1"/>
  <c r="J138" i="1"/>
  <c r="J146" i="1"/>
  <c r="J154" i="1"/>
  <c r="J162" i="1"/>
  <c r="J170" i="1"/>
  <c r="J178" i="1"/>
  <c r="J186" i="1"/>
  <c r="J194" i="1"/>
  <c r="J202" i="1"/>
  <c r="J210" i="1"/>
  <c r="J218" i="1"/>
  <c r="J226" i="1"/>
  <c r="V231" i="1"/>
  <c r="X235" i="1"/>
  <c r="X236" i="1"/>
  <c r="J237" i="1"/>
  <c r="V239" i="1"/>
  <c r="J240" i="1"/>
  <c r="J244" i="1"/>
  <c r="AA248" i="1"/>
  <c r="Z249" i="1"/>
  <c r="Y258" i="1"/>
  <c r="W259" i="1"/>
  <c r="W262" i="1"/>
  <c r="Y265" i="1"/>
  <c r="W266" i="1"/>
  <c r="J272" i="1"/>
  <c r="Y274" i="1"/>
  <c r="Y275" i="1"/>
  <c r="Y276" i="1"/>
  <c r="Z280" i="1"/>
  <c r="X282" i="1"/>
  <c r="W283" i="1"/>
  <c r="V286" i="1"/>
  <c r="J289" i="1"/>
  <c r="V297" i="1"/>
  <c r="J297" i="1"/>
  <c r="Y297" i="1"/>
  <c r="Y326" i="1"/>
  <c r="J370" i="1"/>
  <c r="AA374" i="1"/>
  <c r="X374" i="1"/>
  <c r="V374" i="1"/>
  <c r="Z374" i="1"/>
  <c r="Z393" i="1"/>
  <c r="W393" i="1"/>
  <c r="V393" i="1"/>
  <c r="J393" i="1"/>
  <c r="Z473" i="1"/>
  <c r="X473" i="1"/>
  <c r="W473" i="1"/>
  <c r="V473" i="1"/>
  <c r="Z584" i="1"/>
  <c r="J584" i="1"/>
  <c r="Z603" i="1"/>
  <c r="J603" i="1"/>
  <c r="V10" i="1"/>
  <c r="X12" i="1"/>
  <c r="AE17" i="1"/>
  <c r="J20" i="1"/>
  <c r="J24" i="1"/>
  <c r="V30" i="1"/>
  <c r="V31" i="1"/>
  <c r="J32" i="1"/>
  <c r="J33" i="1"/>
  <c r="V34" i="1"/>
  <c r="X35" i="1"/>
  <c r="X39" i="1"/>
  <c r="V42" i="1"/>
  <c r="X44" i="1"/>
  <c r="AE49" i="1"/>
  <c r="J52" i="1"/>
  <c r="J56" i="1"/>
  <c r="V59" i="1"/>
  <c r="J60" i="1"/>
  <c r="J63" i="1"/>
  <c r="J64" i="1"/>
  <c r="V67" i="1"/>
  <c r="J68" i="1"/>
  <c r="J71" i="1"/>
  <c r="J72" i="1"/>
  <c r="V75" i="1"/>
  <c r="J76" i="1"/>
  <c r="J79" i="1"/>
  <c r="J80" i="1"/>
  <c r="V83" i="1"/>
  <c r="J84" i="1"/>
  <c r="J87" i="1"/>
  <c r="J88" i="1"/>
  <c r="V91" i="1"/>
  <c r="J92" i="1"/>
  <c r="J95" i="1"/>
  <c r="J96" i="1"/>
  <c r="V99" i="1"/>
  <c r="J100" i="1"/>
  <c r="J103" i="1"/>
  <c r="J104" i="1"/>
  <c r="V107" i="1"/>
  <c r="J108" i="1"/>
  <c r="J111" i="1"/>
  <c r="J112" i="1"/>
  <c r="V115" i="1"/>
  <c r="J116" i="1"/>
  <c r="J119" i="1"/>
  <c r="J120" i="1"/>
  <c r="V123" i="1"/>
  <c r="J124" i="1"/>
  <c r="J127" i="1"/>
  <c r="J128" i="1"/>
  <c r="V131" i="1"/>
  <c r="J132" i="1"/>
  <c r="J135" i="1"/>
  <c r="J136" i="1"/>
  <c r="V139" i="1"/>
  <c r="J140" i="1"/>
  <c r="J143" i="1"/>
  <c r="J144" i="1"/>
  <c r="V147" i="1"/>
  <c r="J148" i="1"/>
  <c r="J151" i="1"/>
  <c r="J152" i="1"/>
  <c r="V155" i="1"/>
  <c r="J156" i="1"/>
  <c r="J159" i="1"/>
  <c r="J160" i="1"/>
  <c r="V163" i="1"/>
  <c r="J164" i="1"/>
  <c r="J167" i="1"/>
  <c r="J168" i="1"/>
  <c r="V171" i="1"/>
  <c r="J172" i="1"/>
  <c r="J175" i="1"/>
  <c r="J176" i="1"/>
  <c r="V179" i="1"/>
  <c r="J180" i="1"/>
  <c r="J183" i="1"/>
  <c r="J184" i="1"/>
  <c r="V187" i="1"/>
  <c r="J188" i="1"/>
  <c r="J191" i="1"/>
  <c r="J192" i="1"/>
  <c r="V195" i="1"/>
  <c r="J196" i="1"/>
  <c r="J199" i="1"/>
  <c r="J200" i="1"/>
  <c r="V203" i="1"/>
  <c r="J204" i="1"/>
  <c r="J207" i="1"/>
  <c r="J208" i="1"/>
  <c r="V211" i="1"/>
  <c r="J212" i="1"/>
  <c r="J215" i="1"/>
  <c r="J216" i="1"/>
  <c r="V219" i="1"/>
  <c r="J220" i="1"/>
  <c r="J223" i="1"/>
  <c r="J224" i="1"/>
  <c r="V227" i="1"/>
  <c r="J228" i="1"/>
  <c r="J230" i="1"/>
  <c r="X231" i="1"/>
  <c r="V232" i="1"/>
  <c r="J233" i="1"/>
  <c r="Z236" i="1"/>
  <c r="X239" i="1"/>
  <c r="J242" i="1"/>
  <c r="V243" i="1"/>
  <c r="J247" i="1"/>
  <c r="J251" i="1"/>
  <c r="J255" i="1"/>
  <c r="V256" i="1"/>
  <c r="X259" i="1"/>
  <c r="W267" i="1"/>
  <c r="J268" i="1"/>
  <c r="Z276" i="1"/>
  <c r="V284" i="1"/>
  <c r="W286" i="1"/>
  <c r="J287" i="1"/>
  <c r="J293" i="1"/>
  <c r="X296" i="1"/>
  <c r="W296" i="1"/>
  <c r="V296" i="1"/>
  <c r="AA296" i="1"/>
  <c r="Y317" i="1"/>
  <c r="J317" i="1"/>
  <c r="X317" i="1"/>
  <c r="W337" i="1"/>
  <c r="Z337" i="1"/>
  <c r="V354" i="1"/>
  <c r="J361" i="1"/>
  <c r="AA440" i="1"/>
  <c r="Z440" i="1"/>
  <c r="W463" i="1"/>
  <c r="Z463" i="1"/>
  <c r="J463" i="1"/>
  <c r="Z512" i="1"/>
  <c r="V512" i="1"/>
  <c r="Z525" i="1"/>
  <c r="V525" i="1"/>
  <c r="Y675" i="1"/>
  <c r="AA675" i="1"/>
  <c r="Z675" i="1"/>
  <c r="J675" i="1"/>
  <c r="W646" i="1"/>
  <c r="Y646" i="1"/>
  <c r="X646" i="1"/>
  <c r="V646" i="1"/>
  <c r="J646" i="1"/>
  <c r="Y659" i="1"/>
  <c r="Z659" i="1"/>
  <c r="J659" i="1"/>
  <c r="Y667" i="1"/>
  <c r="AA667" i="1"/>
  <c r="Z667" i="1"/>
  <c r="J667" i="1"/>
  <c r="W707" i="1"/>
  <c r="Z707" i="1"/>
  <c r="Y707" i="1"/>
  <c r="X707" i="1"/>
  <c r="J707" i="1"/>
  <c r="V763" i="1"/>
  <c r="X763" i="1"/>
  <c r="Y775" i="1"/>
  <c r="Z775" i="1"/>
  <c r="J775" i="1"/>
  <c r="Y779" i="1"/>
  <c r="X779" i="1"/>
  <c r="Z797" i="1"/>
  <c r="V797" i="1"/>
  <c r="Y811" i="1"/>
  <c r="Z811" i="1"/>
  <c r="W300" i="1"/>
  <c r="W307" i="1"/>
  <c r="V314" i="1"/>
  <c r="V323" i="1"/>
  <c r="J325" i="1"/>
  <c r="V328" i="1"/>
  <c r="J330" i="1"/>
  <c r="X352" i="1"/>
  <c r="V362" i="1"/>
  <c r="Y366" i="1"/>
  <c r="V398" i="1"/>
  <c r="Z403" i="1"/>
  <c r="V406" i="1"/>
  <c r="W418" i="1"/>
  <c r="X419" i="1"/>
  <c r="X421" i="1"/>
  <c r="V425" i="1"/>
  <c r="V435" i="1"/>
  <c r="Y438" i="1"/>
  <c r="Z444" i="1"/>
  <c r="X446" i="1"/>
  <c r="J447" i="1"/>
  <c r="J448" i="1"/>
  <c r="Z460" i="1"/>
  <c r="W469" i="1"/>
  <c r="V486" i="1"/>
  <c r="X490" i="1"/>
  <c r="V499" i="1"/>
  <c r="V500" i="1"/>
  <c r="V501" i="1"/>
  <c r="X507" i="1"/>
  <c r="Z518" i="1"/>
  <c r="X518" i="1"/>
  <c r="V518" i="1"/>
  <c r="AA535" i="1"/>
  <c r="V535" i="1"/>
  <c r="J535" i="1"/>
  <c r="X599" i="1"/>
  <c r="V599" i="1"/>
  <c r="J599" i="1"/>
  <c r="AA625" i="1"/>
  <c r="V625" i="1"/>
  <c r="J625" i="1"/>
  <c r="Y635" i="1"/>
  <c r="J635" i="1"/>
  <c r="AA641" i="1"/>
  <c r="X641" i="1"/>
  <c r="W641" i="1"/>
  <c r="V641" i="1"/>
  <c r="J641" i="1"/>
  <c r="W662" i="1"/>
  <c r="Y662" i="1"/>
  <c r="X662" i="1"/>
  <c r="V662" i="1"/>
  <c r="J662" i="1"/>
  <c r="AA735" i="1"/>
  <c r="Z735" i="1"/>
  <c r="Y735" i="1"/>
  <c r="X735" i="1"/>
  <c r="W735" i="1"/>
  <c r="V735" i="1"/>
  <c r="Y801" i="1"/>
  <c r="X801" i="1"/>
  <c r="V801" i="1"/>
  <c r="J801" i="1"/>
  <c r="AA946" i="1"/>
  <c r="Z946" i="1"/>
  <c r="X946" i="1"/>
  <c r="V946" i="1"/>
  <c r="J946" i="1"/>
  <c r="AA962" i="1"/>
  <c r="Z962" i="1"/>
  <c r="X962" i="1"/>
  <c r="V962" i="1"/>
  <c r="J962" i="1"/>
  <c r="AA1016" i="1"/>
  <c r="W1016" i="1"/>
  <c r="Y1132" i="1"/>
  <c r="Z1132" i="1"/>
  <c r="X1132" i="1"/>
  <c r="J1132" i="1"/>
  <c r="X1208" i="1"/>
  <c r="V1208" i="1"/>
  <c r="J1208" i="1"/>
  <c r="Z1208" i="1"/>
  <c r="X384" i="1"/>
  <c r="AA419" i="1"/>
  <c r="Z424" i="1"/>
  <c r="Z446" i="1"/>
  <c r="Z447" i="1"/>
  <c r="W466" i="1"/>
  <c r="Z469" i="1"/>
  <c r="Z490" i="1"/>
  <c r="V493" i="1"/>
  <c r="Y498" i="1"/>
  <c r="Z500" i="1"/>
  <c r="X501" i="1"/>
  <c r="W505" i="1"/>
  <c r="V505" i="1"/>
  <c r="AA507" i="1"/>
  <c r="V517" i="1"/>
  <c r="X517" i="1"/>
  <c r="W517" i="1"/>
  <c r="Z529" i="1"/>
  <c r="J529" i="1"/>
  <c r="V534" i="1"/>
  <c r="X534" i="1"/>
  <c r="J534" i="1"/>
  <c r="W602" i="1"/>
  <c r="X602" i="1"/>
  <c r="V602" i="1"/>
  <c r="J602" i="1"/>
  <c r="AA621" i="1"/>
  <c r="X621" i="1"/>
  <c r="V621" i="1"/>
  <c r="J621" i="1"/>
  <c r="W654" i="1"/>
  <c r="Z654" i="1"/>
  <c r="Y654" i="1"/>
  <c r="X654" i="1"/>
  <c r="V654" i="1"/>
  <c r="J654" i="1"/>
  <c r="AA706" i="1"/>
  <c r="Z706" i="1"/>
  <c r="Y706" i="1"/>
  <c r="X706" i="1"/>
  <c r="W706" i="1"/>
  <c r="V706" i="1"/>
  <c r="W716" i="1"/>
  <c r="AA716" i="1"/>
  <c r="Z716" i="1"/>
  <c r="Y716" i="1"/>
  <c r="X716" i="1"/>
  <c r="J716" i="1"/>
  <c r="Y774" i="1"/>
  <c r="Z774" i="1"/>
  <c r="X774" i="1"/>
  <c r="W774" i="1"/>
  <c r="V774" i="1"/>
  <c r="Z486" i="1"/>
  <c r="J486" i="1"/>
  <c r="Z504" i="1"/>
  <c r="J504" i="1"/>
  <c r="Z516" i="1"/>
  <c r="X516" i="1"/>
  <c r="V516" i="1"/>
  <c r="X552" i="1"/>
  <c r="V552" i="1"/>
  <c r="Z571" i="1"/>
  <c r="J571" i="1"/>
  <c r="J582" i="1"/>
  <c r="Z582" i="1"/>
  <c r="X582" i="1"/>
  <c r="V582" i="1"/>
  <c r="V583" i="1"/>
  <c r="J583" i="1"/>
  <c r="Y651" i="1"/>
  <c r="Z651" i="1"/>
  <c r="J651" i="1"/>
  <c r="W666" i="1"/>
  <c r="Y666" i="1"/>
  <c r="X666" i="1"/>
  <c r="V666" i="1"/>
  <c r="J666" i="1"/>
  <c r="Y708" i="1"/>
  <c r="AA708" i="1"/>
  <c r="Z708" i="1"/>
  <c r="J708" i="1"/>
  <c r="X743" i="1"/>
  <c r="J743" i="1"/>
  <c r="Y776" i="1"/>
  <c r="Z776" i="1"/>
  <c r="X776" i="1"/>
  <c r="W776" i="1"/>
  <c r="V776" i="1"/>
  <c r="J776" i="1"/>
  <c r="Y800" i="1"/>
  <c r="Z800" i="1"/>
  <c r="Y851" i="1"/>
  <c r="V851" i="1"/>
  <c r="J851" i="1"/>
  <c r="X851" i="1"/>
  <c r="Z323" i="1"/>
  <c r="X325" i="1"/>
  <c r="Y330" i="1"/>
  <c r="X338" i="1"/>
  <c r="X357" i="1"/>
  <c r="V358" i="1"/>
  <c r="X359" i="1"/>
  <c r="Z380" i="1"/>
  <c r="V390" i="1"/>
  <c r="Z398" i="1"/>
  <c r="V411" i="1"/>
  <c r="W414" i="1"/>
  <c r="Z415" i="1"/>
  <c r="Z422" i="1"/>
  <c r="Y423" i="1"/>
  <c r="V441" i="1"/>
  <c r="J444" i="1"/>
  <c r="J446" i="1"/>
  <c r="V457" i="1"/>
  <c r="J460" i="1"/>
  <c r="V464" i="1"/>
  <c r="Z467" i="1"/>
  <c r="J472" i="1"/>
  <c r="Z484" i="1"/>
  <c r="J484" i="1"/>
  <c r="V485" i="1"/>
  <c r="J485" i="1"/>
  <c r="V502" i="1"/>
  <c r="Z502" i="1"/>
  <c r="Y502" i="1"/>
  <c r="X532" i="1"/>
  <c r="Z533" i="1"/>
  <c r="V533" i="1"/>
  <c r="J533" i="1"/>
  <c r="X537" i="1"/>
  <c r="V539" i="1"/>
  <c r="J539" i="1"/>
  <c r="Y647" i="1"/>
  <c r="Z647" i="1"/>
  <c r="J647" i="1"/>
  <c r="W650" i="1"/>
  <c r="Z650" i="1"/>
  <c r="Y650" i="1"/>
  <c r="X650" i="1"/>
  <c r="V650" i="1"/>
  <c r="J650" i="1"/>
  <c r="AA696" i="1"/>
  <c r="J696" i="1"/>
  <c r="W703" i="1"/>
  <c r="AA703" i="1"/>
  <c r="Z703" i="1"/>
  <c r="Y703" i="1"/>
  <c r="X703" i="1"/>
  <c r="J703" i="1"/>
  <c r="Y718" i="1"/>
  <c r="AA718" i="1"/>
  <c r="Z718" i="1"/>
  <c r="X718" i="1"/>
  <c r="W718" i="1"/>
  <c r="V718" i="1"/>
  <c r="Y292" i="1"/>
  <c r="J300" i="1"/>
  <c r="Y304" i="1"/>
  <c r="J307" i="1"/>
  <c r="AA325" i="1"/>
  <c r="Z330" i="1"/>
  <c r="Y340" i="1"/>
  <c r="J352" i="1"/>
  <c r="X358" i="1"/>
  <c r="V366" i="1"/>
  <c r="X367" i="1"/>
  <c r="X368" i="1"/>
  <c r="X390" i="1"/>
  <c r="W402" i="1"/>
  <c r="X414" i="1"/>
  <c r="J418" i="1"/>
  <c r="V427" i="1"/>
  <c r="J431" i="1"/>
  <c r="J438" i="1"/>
  <c r="W441" i="1"/>
  <c r="X454" i="1"/>
  <c r="W457" i="1"/>
  <c r="X464" i="1"/>
  <c r="AA467" i="1"/>
  <c r="Z482" i="1"/>
  <c r="J482" i="1"/>
  <c r="AA503" i="1"/>
  <c r="V503" i="1"/>
  <c r="J518" i="1"/>
  <c r="V520" i="1"/>
  <c r="J520" i="1"/>
  <c r="Z536" i="1"/>
  <c r="J536" i="1"/>
  <c r="V551" i="1"/>
  <c r="Z551" i="1"/>
  <c r="X551" i="1"/>
  <c r="X569" i="1"/>
  <c r="Y643" i="1"/>
  <c r="Z643" i="1"/>
  <c r="J643" i="1"/>
  <c r="AA674" i="1"/>
  <c r="Y674" i="1"/>
  <c r="X674" i="1"/>
  <c r="W674" i="1"/>
  <c r="V674" i="1"/>
  <c r="J674" i="1"/>
  <c r="W695" i="1"/>
  <c r="Z695" i="1"/>
  <c r="Y695" i="1"/>
  <c r="X695" i="1"/>
  <c r="J695" i="1"/>
  <c r="X759" i="1"/>
  <c r="Y798" i="1"/>
  <c r="V798" i="1"/>
  <c r="J798" i="1"/>
  <c r="W366" i="1"/>
  <c r="J425" i="1"/>
  <c r="V446" i="1"/>
  <c r="J499" i="1"/>
  <c r="J501" i="1"/>
  <c r="J505" i="1"/>
  <c r="Z510" i="1"/>
  <c r="V510" i="1"/>
  <c r="Z514" i="1"/>
  <c r="V514" i="1"/>
  <c r="AA531" i="1"/>
  <c r="V531" i="1"/>
  <c r="J531" i="1"/>
  <c r="J532" i="1"/>
  <c r="V532" i="1"/>
  <c r="V537" i="1"/>
  <c r="J537" i="1"/>
  <c r="Z581" i="1"/>
  <c r="V581" i="1"/>
  <c r="Z595" i="1"/>
  <c r="J595" i="1"/>
  <c r="W614" i="1"/>
  <c r="Z614" i="1"/>
  <c r="Y614" i="1"/>
  <c r="X614" i="1"/>
  <c r="V614" i="1"/>
  <c r="J614" i="1"/>
  <c r="Y639" i="1"/>
  <c r="J639" i="1"/>
  <c r="Z646" i="1"/>
  <c r="AA659" i="1"/>
  <c r="Y679" i="1"/>
  <c r="AA679" i="1"/>
  <c r="Z679" i="1"/>
  <c r="X679" i="1"/>
  <c r="J679" i="1"/>
  <c r="AA707" i="1"/>
  <c r="J735" i="1"/>
  <c r="Y772" i="1"/>
  <c r="W772" i="1"/>
  <c r="Z779" i="1"/>
  <c r="Y788" i="1"/>
  <c r="Z788" i="1"/>
  <c r="W788" i="1"/>
  <c r="Y797" i="1"/>
  <c r="Y804" i="1"/>
  <c r="W804" i="1"/>
  <c r="X811" i="1"/>
  <c r="X899" i="1"/>
  <c r="Z899" i="1"/>
  <c r="J899" i="1"/>
  <c r="Z903" i="1"/>
  <c r="X903" i="1"/>
  <c r="J903" i="1"/>
  <c r="Y936" i="1"/>
  <c r="Z936" i="1"/>
  <c r="V936" i="1"/>
  <c r="J936" i="1"/>
  <c r="Z1010" i="1"/>
  <c r="X1010" i="1"/>
  <c r="AA1010" i="1"/>
  <c r="V1010" i="1"/>
  <c r="W1021" i="1"/>
  <c r="V1021" i="1"/>
  <c r="AA1021" i="1"/>
  <c r="Z1021" i="1"/>
  <c r="Y1021" i="1"/>
  <c r="J1021" i="1"/>
  <c r="X1283" i="1"/>
  <c r="J1283" i="1"/>
  <c r="W1406" i="1"/>
  <c r="Y1406" i="1"/>
  <c r="V495" i="1"/>
  <c r="X550" i="1"/>
  <c r="Y554" i="1"/>
  <c r="V561" i="1"/>
  <c r="X567" i="1"/>
  <c r="X575" i="1"/>
  <c r="X578" i="1"/>
  <c r="V586" i="1"/>
  <c r="J592" i="1"/>
  <c r="X594" i="1"/>
  <c r="J601" i="1"/>
  <c r="J606" i="1"/>
  <c r="X610" i="1"/>
  <c r="J611" i="1"/>
  <c r="V613" i="1"/>
  <c r="Y618" i="1"/>
  <c r="X626" i="1"/>
  <c r="J633" i="1"/>
  <c r="J637" i="1"/>
  <c r="V645" i="1"/>
  <c r="V649" i="1"/>
  <c r="V673" i="1"/>
  <c r="V677" i="1"/>
  <c r="V678" i="1"/>
  <c r="W681" i="1"/>
  <c r="W682" i="1"/>
  <c r="J683" i="1"/>
  <c r="V685" i="1"/>
  <c r="V686" i="1"/>
  <c r="J687" i="1"/>
  <c r="W689" i="1"/>
  <c r="Z698" i="1"/>
  <c r="W701" i="1"/>
  <c r="J705" i="1"/>
  <c r="AA710" i="1"/>
  <c r="V721" i="1"/>
  <c r="V733" i="1"/>
  <c r="X738" i="1"/>
  <c r="V754" i="1"/>
  <c r="V755" i="1"/>
  <c r="W760" i="1"/>
  <c r="Y768" i="1"/>
  <c r="J791" i="1"/>
  <c r="W808" i="1"/>
  <c r="Z813" i="1"/>
  <c r="Y813" i="1"/>
  <c r="Y816" i="1"/>
  <c r="Z816" i="1"/>
  <c r="Z817" i="1"/>
  <c r="AA818" i="1"/>
  <c r="J834" i="1"/>
  <c r="Z839" i="1"/>
  <c r="J839" i="1"/>
  <c r="J849" i="1"/>
  <c r="Z882" i="1"/>
  <c r="V882" i="1"/>
  <c r="J882" i="1"/>
  <c r="X1023" i="1"/>
  <c r="Z1023" i="1"/>
  <c r="W1023" i="1"/>
  <c r="J1023" i="1"/>
  <c r="AA1053" i="1"/>
  <c r="Z1053" i="1"/>
  <c r="J1053" i="1"/>
  <c r="Z515" i="1"/>
  <c r="V544" i="1"/>
  <c r="Y550" i="1"/>
  <c r="W561" i="1"/>
  <c r="X586" i="1"/>
  <c r="V590" i="1"/>
  <c r="V591" i="1"/>
  <c r="V598" i="1"/>
  <c r="V605" i="1"/>
  <c r="Z610" i="1"/>
  <c r="J616" i="1"/>
  <c r="Z618" i="1"/>
  <c r="Z622" i="1"/>
  <c r="Y626" i="1"/>
  <c r="V629" i="1"/>
  <c r="V630" i="1"/>
  <c r="W645" i="1"/>
  <c r="W649" i="1"/>
  <c r="V653" i="1"/>
  <c r="V657" i="1"/>
  <c r="V661" i="1"/>
  <c r="W673" i="1"/>
  <c r="W678" i="1"/>
  <c r="J684" i="1"/>
  <c r="W686" i="1"/>
  <c r="Z700" i="1"/>
  <c r="J704" i="1"/>
  <c r="J709" i="1"/>
  <c r="X721" i="1"/>
  <c r="V730" i="1"/>
  <c r="J731" i="1"/>
  <c r="X733" i="1"/>
  <c r="Z738" i="1"/>
  <c r="Z754" i="1"/>
  <c r="W755" i="1"/>
  <c r="X760" i="1"/>
  <c r="Z768" i="1"/>
  <c r="V790" i="1"/>
  <c r="X808" i="1"/>
  <c r="J819" i="1"/>
  <c r="Y819" i="1"/>
  <c r="V820" i="1"/>
  <c r="AA820" i="1"/>
  <c r="X820" i="1"/>
  <c r="V827" i="1"/>
  <c r="X850" i="1"/>
  <c r="Z850" i="1"/>
  <c r="J855" i="1"/>
  <c r="V857" i="1"/>
  <c r="V863" i="1"/>
  <c r="Z921" i="1"/>
  <c r="V921" i="1"/>
  <c r="W1013" i="1"/>
  <c r="Y1013" i="1"/>
  <c r="AA1013" i="1"/>
  <c r="Z1013" i="1"/>
  <c r="X1013" i="1"/>
  <c r="V1013" i="1"/>
  <c r="J1013" i="1"/>
  <c r="V1164" i="1"/>
  <c r="J1164" i="1"/>
  <c r="X1164" i="1"/>
  <c r="Z1164" i="1"/>
  <c r="V589" i="1"/>
  <c r="X590" i="1"/>
  <c r="X591" i="1"/>
  <c r="V597" i="1"/>
  <c r="X598" i="1"/>
  <c r="J600" i="1"/>
  <c r="V606" i="1"/>
  <c r="Z611" i="1"/>
  <c r="J615" i="1"/>
  <c r="Z626" i="1"/>
  <c r="X629" i="1"/>
  <c r="X630" i="1"/>
  <c r="J631" i="1"/>
  <c r="V633" i="1"/>
  <c r="J634" i="1"/>
  <c r="V637" i="1"/>
  <c r="J642" i="1"/>
  <c r="X645" i="1"/>
  <c r="X649" i="1"/>
  <c r="W653" i="1"/>
  <c r="W657" i="1"/>
  <c r="W661" i="1"/>
  <c r="W665" i="1"/>
  <c r="W669" i="1"/>
  <c r="X673" i="1"/>
  <c r="X678" i="1"/>
  <c r="Y682" i="1"/>
  <c r="X683" i="1"/>
  <c r="X686" i="1"/>
  <c r="X687" i="1"/>
  <c r="Y690" i="1"/>
  <c r="Z691" i="1"/>
  <c r="Y694" i="1"/>
  <c r="J697" i="1"/>
  <c r="J698" i="1"/>
  <c r="AA700" i="1"/>
  <c r="Y702" i="1"/>
  <c r="W705" i="1"/>
  <c r="AA717" i="1"/>
  <c r="Y721" i="1"/>
  <c r="W730" i="1"/>
  <c r="Y733" i="1"/>
  <c r="V747" i="1"/>
  <c r="V756" i="1"/>
  <c r="Y760" i="1"/>
  <c r="AA768" i="1"/>
  <c r="J771" i="1"/>
  <c r="J778" i="1"/>
  <c r="J785" i="1"/>
  <c r="W790" i="1"/>
  <c r="Z791" i="1"/>
  <c r="Z809" i="1"/>
  <c r="Y809" i="1"/>
  <c r="V834" i="1"/>
  <c r="X837" i="1"/>
  <c r="X842" i="1"/>
  <c r="Z842" i="1"/>
  <c r="X844" i="1"/>
  <c r="V848" i="1"/>
  <c r="Z857" i="1"/>
  <c r="X862" i="1"/>
  <c r="Z863" i="1"/>
  <c r="Y948" i="1"/>
  <c r="Z948" i="1"/>
  <c r="V948" i="1"/>
  <c r="J948" i="1"/>
  <c r="Y964" i="1"/>
  <c r="Z964" i="1"/>
  <c r="V964" i="1"/>
  <c r="J964" i="1"/>
  <c r="AA1020" i="1"/>
  <c r="Y1020" i="1"/>
  <c r="Z1153" i="1"/>
  <c r="X1153" i="1"/>
  <c r="Z590" i="1"/>
  <c r="X606" i="1"/>
  <c r="J607" i="1"/>
  <c r="V616" i="1"/>
  <c r="Y630" i="1"/>
  <c r="X633" i="1"/>
  <c r="W637" i="1"/>
  <c r="X653" i="1"/>
  <c r="X657" i="1"/>
  <c r="X661" i="1"/>
  <c r="Y678" i="1"/>
  <c r="Z683" i="1"/>
  <c r="Y686" i="1"/>
  <c r="Z687" i="1"/>
  <c r="Z704" i="1"/>
  <c r="Z721" i="1"/>
  <c r="X730" i="1"/>
  <c r="Y731" i="1"/>
  <c r="W747" i="1"/>
  <c r="W756" i="1"/>
  <c r="Z760" i="1"/>
  <c r="Y795" i="1"/>
  <c r="Z795" i="1"/>
  <c r="Y808" i="1"/>
  <c r="V808" i="1"/>
  <c r="J808" i="1"/>
  <c r="AA808" i="1"/>
  <c r="J827" i="1"/>
  <c r="Z827" i="1"/>
  <c r="X827" i="1"/>
  <c r="Z881" i="1"/>
  <c r="V881" i="1"/>
  <c r="Z895" i="1"/>
  <c r="X895" i="1"/>
  <c r="J895" i="1"/>
  <c r="Y960" i="1"/>
  <c r="Z960" i="1"/>
  <c r="V960" i="1"/>
  <c r="J960" i="1"/>
  <c r="X1003" i="1"/>
  <c r="Z1003" i="1"/>
  <c r="W1003" i="1"/>
  <c r="V1003" i="1"/>
  <c r="J1022" i="1"/>
  <c r="AA1022" i="1"/>
  <c r="Z1022" i="1"/>
  <c r="X1022" i="1"/>
  <c r="V1022" i="1"/>
  <c r="Z1113" i="1"/>
  <c r="X1113" i="1"/>
  <c r="Z606" i="1"/>
  <c r="Z630" i="1"/>
  <c r="X637" i="1"/>
  <c r="V670" i="1"/>
  <c r="Z678" i="1"/>
  <c r="AA683" i="1"/>
  <c r="Z686" i="1"/>
  <c r="AA687" i="1"/>
  <c r="W697" i="1"/>
  <c r="V698" i="1"/>
  <c r="J699" i="1"/>
  <c r="AA704" i="1"/>
  <c r="X709" i="1"/>
  <c r="AA721" i="1"/>
  <c r="Z730" i="1"/>
  <c r="Z731" i="1"/>
  <c r="AA733" i="1"/>
  <c r="W736" i="1"/>
  <c r="X756" i="1"/>
  <c r="X767" i="1"/>
  <c r="V771" i="1"/>
  <c r="V778" i="1"/>
  <c r="J782" i="1"/>
  <c r="V783" i="1"/>
  <c r="Z784" i="1"/>
  <c r="J786" i="1"/>
  <c r="J787" i="1"/>
  <c r="Y794" i="1"/>
  <c r="Z794" i="1"/>
  <c r="J802" i="1"/>
  <c r="J817" i="1"/>
  <c r="X853" i="1"/>
  <c r="J853" i="1"/>
  <c r="Z855" i="1"/>
  <c r="X871" i="1"/>
  <c r="Z871" i="1"/>
  <c r="J871" i="1"/>
  <c r="Z1142" i="1"/>
  <c r="X1142" i="1"/>
  <c r="W1142" i="1"/>
  <c r="V1142" i="1"/>
  <c r="J1142" i="1"/>
  <c r="X771" i="1"/>
  <c r="W778" i="1"/>
  <c r="Y790" i="1"/>
  <c r="AA790" i="1"/>
  <c r="V815" i="1"/>
  <c r="Z815" i="1"/>
  <c r="AA824" i="1"/>
  <c r="Z824" i="1"/>
  <c r="J824" i="1"/>
  <c r="X833" i="1"/>
  <c r="V833" i="1"/>
  <c r="X841" i="1"/>
  <c r="J841" i="1"/>
  <c r="Z852" i="1"/>
  <c r="AA852" i="1"/>
  <c r="J869" i="1"/>
  <c r="V903" i="1"/>
  <c r="Z914" i="1"/>
  <c r="X914" i="1"/>
  <c r="V914" i="1"/>
  <c r="J914" i="1"/>
  <c r="AA942" i="1"/>
  <c r="Z942" i="1"/>
  <c r="X942" i="1"/>
  <c r="V942" i="1"/>
  <c r="J942" i="1"/>
  <c r="W947" i="1"/>
  <c r="X947" i="1"/>
  <c r="J947" i="1"/>
  <c r="W963" i="1"/>
  <c r="X963" i="1"/>
  <c r="J963" i="1"/>
  <c r="X810" i="1"/>
  <c r="Z835" i="1"/>
  <c r="Z859" i="1"/>
  <c r="Z867" i="1"/>
  <c r="Z879" i="1"/>
  <c r="J891" i="1"/>
  <c r="J906" i="1"/>
  <c r="J909" i="1"/>
  <c r="X911" i="1"/>
  <c r="Z922" i="1"/>
  <c r="Z934" i="1"/>
  <c r="J950" i="1"/>
  <c r="Z966" i="1"/>
  <c r="Z968" i="1"/>
  <c r="V970" i="1"/>
  <c r="J973" i="1"/>
  <c r="J975" i="1"/>
  <c r="J977" i="1"/>
  <c r="X981" i="1"/>
  <c r="Y982" i="1"/>
  <c r="W984" i="1"/>
  <c r="X985" i="1"/>
  <c r="X986" i="1"/>
  <c r="V988" i="1"/>
  <c r="J991" i="1"/>
  <c r="W992" i="1"/>
  <c r="X993" i="1"/>
  <c r="AA994" i="1"/>
  <c r="AA997" i="1"/>
  <c r="V1001" i="1"/>
  <c r="X1017" i="1"/>
  <c r="Z1019" i="1"/>
  <c r="AA1028" i="1"/>
  <c r="Y1028" i="1"/>
  <c r="Y1052" i="1"/>
  <c r="Z1057" i="1"/>
  <c r="AA1057" i="1"/>
  <c r="X1062" i="1"/>
  <c r="Z1062" i="1"/>
  <c r="J1062" i="1"/>
  <c r="Z1068" i="1"/>
  <c r="Y1130" i="1"/>
  <c r="X1130" i="1"/>
  <c r="J1130" i="1"/>
  <c r="W1137" i="1"/>
  <c r="X1137" i="1"/>
  <c r="X1240" i="1"/>
  <c r="V1240" i="1"/>
  <c r="J1240" i="1"/>
  <c r="Z1240" i="1"/>
  <c r="X1334" i="1"/>
  <c r="Z1334" i="1"/>
  <c r="Y1334" i="1"/>
  <c r="J1334" i="1"/>
  <c r="AA1334" i="1"/>
  <c r="Y1351" i="1"/>
  <c r="Z1351" i="1"/>
  <c r="W1351" i="1"/>
  <c r="V1351" i="1"/>
  <c r="J1351" i="1"/>
  <c r="X1351" i="1"/>
  <c r="Y1395" i="1"/>
  <c r="V1395" i="1"/>
  <c r="Z1395" i="1"/>
  <c r="X1395" i="1"/>
  <c r="W1395" i="1"/>
  <c r="J1395" i="1"/>
  <c r="AA1395" i="1"/>
  <c r="AA1420" i="1"/>
  <c r="W1420" i="1"/>
  <c r="J1420" i="1"/>
  <c r="Z1420" i="1"/>
  <c r="Y1427" i="1"/>
  <c r="Z1427" i="1"/>
  <c r="X1427" i="1"/>
  <c r="W1427" i="1"/>
  <c r="V1427" i="1"/>
  <c r="AA1427" i="1"/>
  <c r="AA1495" i="1"/>
  <c r="W1495" i="1"/>
  <c r="X1495" i="1"/>
  <c r="X1675" i="1"/>
  <c r="J1675" i="1"/>
  <c r="Z1675" i="1"/>
  <c r="Y1675" i="1"/>
  <c r="V873" i="1"/>
  <c r="J887" i="1"/>
  <c r="J940" i="1"/>
  <c r="J944" i="1"/>
  <c r="J957" i="1"/>
  <c r="X970" i="1"/>
  <c r="V972" i="1"/>
  <c r="V976" i="1"/>
  <c r="J979" i="1"/>
  <c r="AA995" i="1"/>
  <c r="J995" i="1"/>
  <c r="Z996" i="1"/>
  <c r="J996" i="1"/>
  <c r="Y1001" i="1"/>
  <c r="Y1017" i="1"/>
  <c r="W1027" i="1"/>
  <c r="W1029" i="1"/>
  <c r="Y1029" i="1"/>
  <c r="V1041" i="1"/>
  <c r="J1060" i="1"/>
  <c r="X1066" i="1"/>
  <c r="J1066" i="1"/>
  <c r="X1094" i="1"/>
  <c r="V1094" i="1"/>
  <c r="X1098" i="1"/>
  <c r="Z1098" i="1"/>
  <c r="V1098" i="1"/>
  <c r="X1105" i="1"/>
  <c r="V1106" i="1"/>
  <c r="X1116" i="1"/>
  <c r="V1117" i="1"/>
  <c r="J1118" i="1"/>
  <c r="Y1125" i="1"/>
  <c r="Z1125" i="1"/>
  <c r="X1125" i="1"/>
  <c r="X1176" i="1"/>
  <c r="V1176" i="1"/>
  <c r="J1176" i="1"/>
  <c r="Z1176" i="1"/>
  <c r="Z1223" i="1"/>
  <c r="V1223" i="1"/>
  <c r="X1223" i="1"/>
  <c r="Z1293" i="1"/>
  <c r="J1293" i="1"/>
  <c r="X1293" i="1"/>
  <c r="V1299" i="1"/>
  <c r="J1299" i="1"/>
  <c r="W1354" i="1"/>
  <c r="V1354" i="1"/>
  <c r="Y1354" i="1"/>
  <c r="X1354" i="1"/>
  <c r="J1354" i="1"/>
  <c r="Z1354" i="1"/>
  <c r="J838" i="1"/>
  <c r="J840" i="1"/>
  <c r="Z873" i="1"/>
  <c r="J885" i="1"/>
  <c r="V889" i="1"/>
  <c r="Z891" i="1"/>
  <c r="V906" i="1"/>
  <c r="J907" i="1"/>
  <c r="X908" i="1"/>
  <c r="X910" i="1"/>
  <c r="X916" i="1"/>
  <c r="J917" i="1"/>
  <c r="V924" i="1"/>
  <c r="J941" i="1"/>
  <c r="V950" i="1"/>
  <c r="J951" i="1"/>
  <c r="J952" i="1"/>
  <c r="X954" i="1"/>
  <c r="J959" i="1"/>
  <c r="Z970" i="1"/>
  <c r="Z972" i="1"/>
  <c r="X973" i="1"/>
  <c r="X974" i="1"/>
  <c r="Z976" i="1"/>
  <c r="X977" i="1"/>
  <c r="X978" i="1"/>
  <c r="Z980" i="1"/>
  <c r="AA982" i="1"/>
  <c r="Z984" i="1"/>
  <c r="Z986" i="1"/>
  <c r="Z992" i="1"/>
  <c r="AA1000" i="1"/>
  <c r="W1000" i="1"/>
  <c r="AA1017" i="1"/>
  <c r="Y1025" i="1"/>
  <c r="Z1027" i="1"/>
  <c r="V1031" i="1"/>
  <c r="AA1032" i="1"/>
  <c r="W1032" i="1"/>
  <c r="X1035" i="1"/>
  <c r="W1035" i="1"/>
  <c r="V1047" i="1"/>
  <c r="X1047" i="1"/>
  <c r="J1047" i="1"/>
  <c r="X1055" i="1"/>
  <c r="W1055" i="1"/>
  <c r="J1076" i="1"/>
  <c r="Z1106" i="1"/>
  <c r="Z1112" i="1"/>
  <c r="V1112" i="1"/>
  <c r="X1117" i="1"/>
  <c r="Z1136" i="1"/>
  <c r="V1136" i="1"/>
  <c r="J1136" i="1"/>
  <c r="J1148" i="1"/>
  <c r="Z1191" i="1"/>
  <c r="V1191" i="1"/>
  <c r="X1191" i="1"/>
  <c r="X1368" i="1"/>
  <c r="J1368" i="1"/>
  <c r="Z1397" i="1"/>
  <c r="X1397" i="1"/>
  <c r="J1397" i="1"/>
  <c r="AA1397" i="1"/>
  <c r="Z1454" i="1"/>
  <c r="V1454" i="1"/>
  <c r="AA1463" i="1"/>
  <c r="X1463" i="1"/>
  <c r="J1463" i="1"/>
  <c r="X906" i="1"/>
  <c r="V940" i="1"/>
  <c r="Z993" i="1"/>
  <c r="J993" i="1"/>
  <c r="W1001" i="1"/>
  <c r="X1001" i="1"/>
  <c r="J1006" i="1"/>
  <c r="J1029" i="1"/>
  <c r="X1031" i="1"/>
  <c r="Z1041" i="1"/>
  <c r="AA1041" i="1"/>
  <c r="V1060" i="1"/>
  <c r="X1070" i="1"/>
  <c r="Z1070" i="1"/>
  <c r="J1070" i="1"/>
  <c r="Z1088" i="1"/>
  <c r="J1088" i="1"/>
  <c r="X1090" i="1"/>
  <c r="V1090" i="1"/>
  <c r="V1116" i="1"/>
  <c r="J1116" i="1"/>
  <c r="Z1117" i="1"/>
  <c r="Y1133" i="1"/>
  <c r="Y1134" i="1"/>
  <c r="X1134" i="1"/>
  <c r="Z1159" i="1"/>
  <c r="V1159" i="1"/>
  <c r="X1159" i="1"/>
  <c r="V1206" i="1"/>
  <c r="Z1206" i="1"/>
  <c r="V1222" i="1"/>
  <c r="Z1222" i="1"/>
  <c r="W1356" i="1"/>
  <c r="J1356" i="1"/>
  <c r="Z1356" i="1"/>
  <c r="Y1419" i="1"/>
  <c r="J1419" i="1"/>
  <c r="X1419" i="1"/>
  <c r="Z1419" i="1"/>
  <c r="W1419" i="1"/>
  <c r="AA1419" i="1"/>
  <c r="J810" i="1"/>
  <c r="J835" i="1"/>
  <c r="V865" i="1"/>
  <c r="V905" i="1"/>
  <c r="Z907" i="1"/>
  <c r="J922" i="1"/>
  <c r="J934" i="1"/>
  <c r="Z940" i="1"/>
  <c r="Z944" i="1"/>
  <c r="Z950" i="1"/>
  <c r="X951" i="1"/>
  <c r="V952" i="1"/>
  <c r="X958" i="1"/>
  <c r="X959" i="1"/>
  <c r="J965" i="1"/>
  <c r="J966" i="1"/>
  <c r="AA974" i="1"/>
  <c r="Z978" i="1"/>
  <c r="J982" i="1"/>
  <c r="Y1004" i="1"/>
  <c r="J1007" i="1"/>
  <c r="X1046" i="1"/>
  <c r="J1046" i="1"/>
  <c r="V1059" i="1"/>
  <c r="V1076" i="1"/>
  <c r="X1078" i="1"/>
  <c r="Z1078" i="1"/>
  <c r="AA1135" i="1"/>
  <c r="J1135" i="1"/>
  <c r="V1190" i="1"/>
  <c r="Z1190" i="1"/>
  <c r="V1212" i="1"/>
  <c r="J1212" i="1"/>
  <c r="X1212" i="1"/>
  <c r="V1303" i="1"/>
  <c r="J1303" i="1"/>
  <c r="AA1333" i="1"/>
  <c r="Y1333" i="1"/>
  <c r="X1333" i="1"/>
  <c r="W1333" i="1"/>
  <c r="V1333" i="1"/>
  <c r="Z1333" i="1"/>
  <c r="Y1403" i="1"/>
  <c r="X1403" i="1"/>
  <c r="J968" i="1"/>
  <c r="W1031" i="1"/>
  <c r="J1031" i="1"/>
  <c r="Y1040" i="1"/>
  <c r="X1040" i="1"/>
  <c r="Z1044" i="1"/>
  <c r="V1044" i="1"/>
  <c r="X1054" i="1"/>
  <c r="Z1054" i="1"/>
  <c r="J1054" i="1"/>
  <c r="X1120" i="1"/>
  <c r="V1120" i="1"/>
  <c r="AA1131" i="1"/>
  <c r="Y1131" i="1"/>
  <c r="W1131" i="1"/>
  <c r="W1133" i="1"/>
  <c r="V1133" i="1"/>
  <c r="J1133" i="1"/>
  <c r="Z1148" i="1"/>
  <c r="V1148" i="1"/>
  <c r="AA1148" i="1"/>
  <c r="V1158" i="1"/>
  <c r="Z1158" i="1"/>
  <c r="V1174" i="1"/>
  <c r="Z1174" i="1"/>
  <c r="V1180" i="1"/>
  <c r="J1180" i="1"/>
  <c r="X1180" i="1"/>
  <c r="V1196" i="1"/>
  <c r="J1196" i="1"/>
  <c r="X1196" i="1"/>
  <c r="Z1242" i="1"/>
  <c r="J1242" i="1"/>
  <c r="V1242" i="1"/>
  <c r="AA1396" i="1"/>
  <c r="Y1396" i="1"/>
  <c r="X1396" i="1"/>
  <c r="Z1396" i="1"/>
  <c r="Y1401" i="1"/>
  <c r="X1401" i="1"/>
  <c r="Z1401" i="1"/>
  <c r="W1401" i="1"/>
  <c r="V1401" i="1"/>
  <c r="J1401" i="1"/>
  <c r="AA1401" i="1"/>
  <c r="J1413" i="1"/>
  <c r="Y1413" i="1"/>
  <c r="J911" i="1"/>
  <c r="V922" i="1"/>
  <c r="V934" i="1"/>
  <c r="V966" i="1"/>
  <c r="J970" i="1"/>
  <c r="J981" i="1"/>
  <c r="V982" i="1"/>
  <c r="J985" i="1"/>
  <c r="V995" i="1"/>
  <c r="X996" i="1"/>
  <c r="Z1030" i="1"/>
  <c r="J1030" i="1"/>
  <c r="X1039" i="1"/>
  <c r="W1039" i="1"/>
  <c r="Z1073" i="1"/>
  <c r="X1073" i="1"/>
  <c r="X1086" i="1"/>
  <c r="V1086" i="1"/>
  <c r="Z1096" i="1"/>
  <c r="J1096" i="1"/>
  <c r="X1110" i="1"/>
  <c r="Z1110" i="1"/>
  <c r="J1110" i="1"/>
  <c r="X1114" i="1"/>
  <c r="J1114" i="1"/>
  <c r="V1130" i="1"/>
  <c r="Y1137" i="1"/>
  <c r="W1140" i="1"/>
  <c r="X1140" i="1"/>
  <c r="J1140" i="1"/>
  <c r="Z1257" i="1"/>
  <c r="X1257" i="1"/>
  <c r="Z1271" i="1"/>
  <c r="V1271" i="1"/>
  <c r="X1271" i="1"/>
  <c r="Z1277" i="1"/>
  <c r="J1277" i="1"/>
  <c r="AA1294" i="1"/>
  <c r="V1294" i="1"/>
  <c r="J1294" i="1"/>
  <c r="Z1294" i="1"/>
  <c r="V1156" i="1"/>
  <c r="J1162" i="1"/>
  <c r="V1188" i="1"/>
  <c r="V1192" i="1"/>
  <c r="J1194" i="1"/>
  <c r="V1220" i="1"/>
  <c r="V1224" i="1"/>
  <c r="J1226" i="1"/>
  <c r="X1228" i="1"/>
  <c r="J1236" i="1"/>
  <c r="V1255" i="1"/>
  <c r="J1256" i="1"/>
  <c r="J1274" i="1"/>
  <c r="X1276" i="1"/>
  <c r="V1282" i="1"/>
  <c r="J1286" i="1"/>
  <c r="V1290" i="1"/>
  <c r="X1292" i="1"/>
  <c r="V1296" i="1"/>
  <c r="J1297" i="1"/>
  <c r="J1298" i="1"/>
  <c r="V1300" i="1"/>
  <c r="V1302" i="1"/>
  <c r="J1307" i="1"/>
  <c r="J1309" i="1"/>
  <c r="J1311" i="1"/>
  <c r="J1312" i="1"/>
  <c r="W1330" i="1"/>
  <c r="Z1339" i="1"/>
  <c r="AA1345" i="1"/>
  <c r="X1345" i="1"/>
  <c r="Z1355" i="1"/>
  <c r="J1358" i="1"/>
  <c r="W1375" i="1"/>
  <c r="AA1380" i="1"/>
  <c r="J1380" i="1"/>
  <c r="W1393" i="1"/>
  <c r="Z1393" i="1"/>
  <c r="Y1393" i="1"/>
  <c r="Y1423" i="1"/>
  <c r="W1423" i="1"/>
  <c r="Z1490" i="1"/>
  <c r="Y1490" i="1"/>
  <c r="X1490" i="1"/>
  <c r="W1490" i="1"/>
  <c r="V1490" i="1"/>
  <c r="AA1490" i="1"/>
  <c r="Y1529" i="1"/>
  <c r="W1529" i="1"/>
  <c r="V1529" i="1"/>
  <c r="AA1529" i="1"/>
  <c r="AA1612" i="1"/>
  <c r="J1612" i="1"/>
  <c r="X1612" i="1"/>
  <c r="AA1678" i="1"/>
  <c r="Z1678" i="1"/>
  <c r="Y1678" i="1"/>
  <c r="X1678" i="1"/>
  <c r="W1678" i="1"/>
  <c r="J1678" i="1"/>
  <c r="V1678" i="1"/>
  <c r="AA1352" i="1"/>
  <c r="X1352" i="1"/>
  <c r="AA1384" i="1"/>
  <c r="Y1384" i="1"/>
  <c r="X1384" i="1"/>
  <c r="Y1399" i="1"/>
  <c r="Z1399" i="1"/>
  <c r="X1399" i="1"/>
  <c r="X1405" i="1"/>
  <c r="J1405" i="1"/>
  <c r="W1418" i="1"/>
  <c r="J1418" i="1"/>
  <c r="Y1418" i="1"/>
  <c r="AA1421" i="1"/>
  <c r="Z1421" i="1"/>
  <c r="Y1421" i="1"/>
  <c r="Y1449" i="1"/>
  <c r="Z1449" i="1"/>
  <c r="X1449" i="1"/>
  <c r="AA1449" i="1"/>
  <c r="Z1544" i="1"/>
  <c r="Y1544" i="1"/>
  <c r="X1544" i="1"/>
  <c r="J1544" i="1"/>
  <c r="AA1544" i="1"/>
  <c r="AA1660" i="1"/>
  <c r="V1660" i="1"/>
  <c r="J1660" i="1"/>
  <c r="Z1660" i="1"/>
  <c r="Z1816" i="1"/>
  <c r="AA1816" i="1"/>
  <c r="J1816" i="1"/>
  <c r="J1170" i="1"/>
  <c r="J1202" i="1"/>
  <c r="X1247" i="1"/>
  <c r="Z1256" i="1"/>
  <c r="Z1272" i="1"/>
  <c r="Z1280" i="1"/>
  <c r="Z1284" i="1"/>
  <c r="Z1286" i="1"/>
  <c r="V1288" i="1"/>
  <c r="Z1298" i="1"/>
  <c r="Z1304" i="1"/>
  <c r="V1306" i="1"/>
  <c r="X1312" i="1"/>
  <c r="Y1316" i="1"/>
  <c r="X1317" i="1"/>
  <c r="J1321" i="1"/>
  <c r="X1327" i="1"/>
  <c r="Z1330" i="1"/>
  <c r="V1336" i="1"/>
  <c r="J1339" i="1"/>
  <c r="W1348" i="1"/>
  <c r="V1349" i="1"/>
  <c r="W1349" i="1"/>
  <c r="Y1358" i="1"/>
  <c r="X1361" i="1"/>
  <c r="X1363" i="1"/>
  <c r="X1364" i="1"/>
  <c r="Z1366" i="1"/>
  <c r="Y1367" i="1"/>
  <c r="X1367" i="1"/>
  <c r="W1416" i="1"/>
  <c r="V1437" i="1"/>
  <c r="Y1457" i="1"/>
  <c r="X1457" i="1"/>
  <c r="W1457" i="1"/>
  <c r="V1457" i="1"/>
  <c r="Z1457" i="1"/>
  <c r="AA1469" i="1"/>
  <c r="W1469" i="1"/>
  <c r="Z1528" i="1"/>
  <c r="V1528" i="1"/>
  <c r="W1547" i="1"/>
  <c r="J1547" i="1"/>
  <c r="X1547" i="1"/>
  <c r="X1097" i="1"/>
  <c r="Z1102" i="1"/>
  <c r="Z1123" i="1"/>
  <c r="X1124" i="1"/>
  <c r="Z1127" i="1"/>
  <c r="X1128" i="1"/>
  <c r="V1146" i="1"/>
  <c r="X1167" i="1"/>
  <c r="V1178" i="1"/>
  <c r="X1199" i="1"/>
  <c r="X1288" i="1"/>
  <c r="Z1306" i="1"/>
  <c r="Z1312" i="1"/>
  <c r="X1313" i="1"/>
  <c r="V1314" i="1"/>
  <c r="Z1316" i="1"/>
  <c r="V1318" i="1"/>
  <c r="V1320" i="1"/>
  <c r="V1322" i="1"/>
  <c r="X1325" i="1"/>
  <c r="Y1327" i="1"/>
  <c r="X1328" i="1"/>
  <c r="AA1330" i="1"/>
  <c r="X1335" i="1"/>
  <c r="W1336" i="1"/>
  <c r="J1340" i="1"/>
  <c r="V1345" i="1"/>
  <c r="J1347" i="1"/>
  <c r="AA1347" i="1"/>
  <c r="X1348" i="1"/>
  <c r="J1355" i="1"/>
  <c r="J1357" i="1"/>
  <c r="Z1361" i="1"/>
  <c r="Z1363" i="1"/>
  <c r="Y1364" i="1"/>
  <c r="X1373" i="1"/>
  <c r="J1373" i="1"/>
  <c r="V1380" i="1"/>
  <c r="V1386" i="1"/>
  <c r="AA1388" i="1"/>
  <c r="W1388" i="1"/>
  <c r="AA1389" i="1"/>
  <c r="W1389" i="1"/>
  <c r="V1389" i="1"/>
  <c r="W1391" i="1"/>
  <c r="J1393" i="1"/>
  <c r="W1398" i="1"/>
  <c r="Z1398" i="1"/>
  <c r="Y1398" i="1"/>
  <c r="W1415" i="1"/>
  <c r="Y1416" i="1"/>
  <c r="Z1778" i="1"/>
  <c r="X1778" i="1"/>
  <c r="J1778" i="1"/>
  <c r="V1144" i="1"/>
  <c r="W1146" i="1"/>
  <c r="V1152" i="1"/>
  <c r="V1154" i="1"/>
  <c r="V1168" i="1"/>
  <c r="X1169" i="1"/>
  <c r="V1170" i="1"/>
  <c r="X1177" i="1"/>
  <c r="V1184" i="1"/>
  <c r="X1185" i="1"/>
  <c r="V1186" i="1"/>
  <c r="V1200" i="1"/>
  <c r="X1201" i="1"/>
  <c r="V1202" i="1"/>
  <c r="X1209" i="1"/>
  <c r="V1216" i="1"/>
  <c r="X1217" i="1"/>
  <c r="V1218" i="1"/>
  <c r="J1228" i="1"/>
  <c r="X1233" i="1"/>
  <c r="V1234" i="1"/>
  <c r="Z1248" i="1"/>
  <c r="X1263" i="1"/>
  <c r="J1276" i="1"/>
  <c r="J1292" i="1"/>
  <c r="Z1314" i="1"/>
  <c r="Z1318" i="1"/>
  <c r="X1321" i="1"/>
  <c r="X1336" i="1"/>
  <c r="V1339" i="1"/>
  <c r="V1346" i="1"/>
  <c r="X1346" i="1"/>
  <c r="J1352" i="1"/>
  <c r="W1358" i="1"/>
  <c r="AA1358" i="1"/>
  <c r="W1366" i="1"/>
  <c r="X1366" i="1"/>
  <c r="Y1377" i="1"/>
  <c r="V1377" i="1"/>
  <c r="W1380" i="1"/>
  <c r="Y1387" i="1"/>
  <c r="Z1387" i="1"/>
  <c r="X1387" i="1"/>
  <c r="AA1391" i="1"/>
  <c r="J1421" i="1"/>
  <c r="J1423" i="1"/>
  <c r="X1437" i="1"/>
  <c r="AA1437" i="1"/>
  <c r="Z1437" i="1"/>
  <c r="J1437" i="1"/>
  <c r="Y1448" i="1"/>
  <c r="X1448" i="1"/>
  <c r="Z1448" i="1"/>
  <c r="X1491" i="1"/>
  <c r="W1491" i="1"/>
  <c r="AA1491" i="1"/>
  <c r="W1532" i="1"/>
  <c r="Z1532" i="1"/>
  <c r="V1532" i="1"/>
  <c r="AA1532" i="1"/>
  <c r="AA1614" i="1"/>
  <c r="J1614" i="1"/>
  <c r="W1614" i="1"/>
  <c r="J1282" i="1"/>
  <c r="J1290" i="1"/>
  <c r="J1302" i="1"/>
  <c r="Z1336" i="1"/>
  <c r="X1339" i="1"/>
  <c r="Z1340" i="1"/>
  <c r="AA1348" i="1"/>
  <c r="V1348" i="1"/>
  <c r="W1355" i="1"/>
  <c r="W1361" i="1"/>
  <c r="Y1361" i="1"/>
  <c r="Y1363" i="1"/>
  <c r="W1363" i="1"/>
  <c r="X1380" i="1"/>
  <c r="J1384" i="1"/>
  <c r="W1386" i="1"/>
  <c r="Z1386" i="1"/>
  <c r="Y1386" i="1"/>
  <c r="X1393" i="1"/>
  <c r="V1405" i="1"/>
  <c r="Y1415" i="1"/>
  <c r="V1415" i="1"/>
  <c r="Z1415" i="1"/>
  <c r="AA1416" i="1"/>
  <c r="J1416" i="1"/>
  <c r="X1416" i="1"/>
  <c r="AA1428" i="1"/>
  <c r="Z1428" i="1"/>
  <c r="Y1428" i="1"/>
  <c r="Z1429" i="1"/>
  <c r="X1429" i="1"/>
  <c r="Y1431" i="1"/>
  <c r="Z1431" i="1"/>
  <c r="AA1468" i="1"/>
  <c r="J1468" i="1"/>
  <c r="Z1468" i="1"/>
  <c r="V1468" i="1"/>
  <c r="X1481" i="1"/>
  <c r="W1481" i="1"/>
  <c r="AA1481" i="1"/>
  <c r="J1490" i="1"/>
  <c r="Z1144" i="1"/>
  <c r="X1239" i="1"/>
  <c r="X1241" i="1"/>
  <c r="J1250" i="1"/>
  <c r="V1258" i="1"/>
  <c r="V1276" i="1"/>
  <c r="J1278" i="1"/>
  <c r="J1280" i="1"/>
  <c r="J1284" i="1"/>
  <c r="V1292" i="1"/>
  <c r="J1301" i="1"/>
  <c r="J1304" i="1"/>
  <c r="J1308" i="1"/>
  <c r="J1310" i="1"/>
  <c r="J1316" i="1"/>
  <c r="Z1320" i="1"/>
  <c r="J1326" i="1"/>
  <c r="AA1336" i="1"/>
  <c r="Y1339" i="1"/>
  <c r="AA1340" i="1"/>
  <c r="Z1345" i="1"/>
  <c r="W1352" i="1"/>
  <c r="Z1353" i="1"/>
  <c r="AA1353" i="1"/>
  <c r="X1355" i="1"/>
  <c r="W1357" i="1"/>
  <c r="J1359" i="1"/>
  <c r="J1366" i="1"/>
  <c r="W1370" i="1"/>
  <c r="AA1370" i="1"/>
  <c r="V1376" i="1"/>
  <c r="Y1380" i="1"/>
  <c r="AA1393" i="1"/>
  <c r="W1394" i="1"/>
  <c r="X1394" i="1"/>
  <c r="Y1405" i="1"/>
  <c r="J1409" i="1"/>
  <c r="V1418" i="1"/>
  <c r="V1421" i="1"/>
  <c r="AA1423" i="1"/>
  <c r="AA1424" i="1"/>
  <c r="W1424" i="1"/>
  <c r="V1424" i="1"/>
  <c r="Z1424" i="1"/>
  <c r="W1430" i="1"/>
  <c r="V1430" i="1"/>
  <c r="Z1430" i="1"/>
  <c r="Z1450" i="1"/>
  <c r="X1450" i="1"/>
  <c r="V1450" i="1"/>
  <c r="Y1450" i="1"/>
  <c r="W1486" i="1"/>
  <c r="Z1486" i="1"/>
  <c r="Y1486" i="1"/>
  <c r="X1486" i="1"/>
  <c r="V1486" i="1"/>
  <c r="J1486" i="1"/>
  <c r="AA1486" i="1"/>
  <c r="X1493" i="1"/>
  <c r="W1493" i="1"/>
  <c r="J1493" i="1"/>
  <c r="AA1493" i="1"/>
  <c r="W1451" i="1"/>
  <c r="V1465" i="1"/>
  <c r="V1470" i="1"/>
  <c r="J1471" i="1"/>
  <c r="Y1480" i="1"/>
  <c r="Y1482" i="1"/>
  <c r="Y1484" i="1"/>
  <c r="X1494" i="1"/>
  <c r="V1506" i="1"/>
  <c r="W1511" i="1"/>
  <c r="J1551" i="1"/>
  <c r="W1557" i="1"/>
  <c r="V1562" i="1"/>
  <c r="V1566" i="1"/>
  <c r="V1581" i="1"/>
  <c r="V1594" i="1"/>
  <c r="J1610" i="1"/>
  <c r="J1611" i="1"/>
  <c r="J1640" i="1"/>
  <c r="X1640" i="1"/>
  <c r="AA1670" i="1"/>
  <c r="Z1670" i="1"/>
  <c r="X1670" i="1"/>
  <c r="W1670" i="1"/>
  <c r="J1670" i="1"/>
  <c r="J1696" i="1"/>
  <c r="AA1696" i="1"/>
  <c r="Y1708" i="1"/>
  <c r="AA1708" i="1"/>
  <c r="J1708" i="1"/>
  <c r="X1714" i="1"/>
  <c r="W1714" i="1"/>
  <c r="V1714" i="1"/>
  <c r="Z1714" i="1"/>
  <c r="AA1734" i="1"/>
  <c r="X1734" i="1"/>
  <c r="W1734" i="1"/>
  <c r="V1734" i="1"/>
  <c r="J1734" i="1"/>
  <c r="Z1734" i="1"/>
  <c r="AA1743" i="1"/>
  <c r="Z1743" i="1"/>
  <c r="Y1743" i="1"/>
  <c r="X1743" i="1"/>
  <c r="W1743" i="1"/>
  <c r="W1796" i="1"/>
  <c r="X1796" i="1"/>
  <c r="Y1895" i="1"/>
  <c r="X1895" i="1"/>
  <c r="W1895" i="1"/>
  <c r="J1895" i="1"/>
  <c r="AA1895" i="1"/>
  <c r="W1898" i="1"/>
  <c r="X1898" i="1"/>
  <c r="Y1898" i="1"/>
  <c r="J1898" i="1"/>
  <c r="AA1898" i="1"/>
  <c r="J1855" i="1"/>
  <c r="X1855" i="1"/>
  <c r="Z1855" i="1"/>
  <c r="Y1870" i="1"/>
  <c r="J1870" i="1"/>
  <c r="W1870" i="1"/>
  <c r="Z1870" i="1"/>
  <c r="AA1974" i="1"/>
  <c r="Z1974" i="1"/>
  <c r="X1983" i="1"/>
  <c r="Z1983" i="1"/>
  <c r="Y1983" i="1"/>
  <c r="W1983" i="1"/>
  <c r="V1983" i="1"/>
  <c r="AA1983" i="1"/>
  <c r="Z1451" i="1"/>
  <c r="J1452" i="1"/>
  <c r="Y1458" i="1"/>
  <c r="X1465" i="1"/>
  <c r="J1466" i="1"/>
  <c r="Y1470" i="1"/>
  <c r="W1471" i="1"/>
  <c r="AA1482" i="1"/>
  <c r="Z1494" i="1"/>
  <c r="J1502" i="1"/>
  <c r="V1503" i="1"/>
  <c r="V1504" i="1"/>
  <c r="AA1506" i="1"/>
  <c r="Z1507" i="1"/>
  <c r="Y1511" i="1"/>
  <c r="X1512" i="1"/>
  <c r="W1527" i="1"/>
  <c r="V1536" i="1"/>
  <c r="W1539" i="1"/>
  <c r="W1551" i="1"/>
  <c r="J1553" i="1"/>
  <c r="Z1556" i="1"/>
  <c r="Z1557" i="1"/>
  <c r="X1558" i="1"/>
  <c r="V1561" i="1"/>
  <c r="X1566" i="1"/>
  <c r="Z1572" i="1"/>
  <c r="Z1576" i="1"/>
  <c r="X1581" i="1"/>
  <c r="Z1582" i="1"/>
  <c r="Y1587" i="1"/>
  <c r="V1588" i="1"/>
  <c r="X1594" i="1"/>
  <c r="Z1601" i="1"/>
  <c r="W1605" i="1"/>
  <c r="V1610" i="1"/>
  <c r="X1611" i="1"/>
  <c r="X1623" i="1"/>
  <c r="J1624" i="1"/>
  <c r="Z1632" i="1"/>
  <c r="AA1632" i="1"/>
  <c r="J1638" i="1"/>
  <c r="W1638" i="1"/>
  <c r="V1652" i="1"/>
  <c r="J1663" i="1"/>
  <c r="X1674" i="1"/>
  <c r="W1683" i="1"/>
  <c r="X1683" i="1"/>
  <c r="J1683" i="1"/>
  <c r="Z1683" i="1"/>
  <c r="AA1686" i="1"/>
  <c r="Z1686" i="1"/>
  <c r="Y1686" i="1"/>
  <c r="X1686" i="1"/>
  <c r="W1686" i="1"/>
  <c r="J1686" i="1"/>
  <c r="W1687" i="1"/>
  <c r="X1687" i="1"/>
  <c r="J1687" i="1"/>
  <c r="Z1687" i="1"/>
  <c r="J1694" i="1"/>
  <c r="V1699" i="1"/>
  <c r="AA1699" i="1"/>
  <c r="Z1699" i="1"/>
  <c r="Y1699" i="1"/>
  <c r="X1699" i="1"/>
  <c r="J1699" i="1"/>
  <c r="V1702" i="1"/>
  <c r="J1707" i="1"/>
  <c r="Z1725" i="1"/>
  <c r="X1725" i="1"/>
  <c r="Z1835" i="1"/>
  <c r="V1835" i="1"/>
  <c r="Y1566" i="1"/>
  <c r="J1585" i="1"/>
  <c r="X1588" i="1"/>
  <c r="Z1589" i="1"/>
  <c r="J1589" i="1"/>
  <c r="Z1592" i="1"/>
  <c r="J1592" i="1"/>
  <c r="Y1594" i="1"/>
  <c r="X1610" i="1"/>
  <c r="Z1611" i="1"/>
  <c r="Y1623" i="1"/>
  <c r="X1625" i="1"/>
  <c r="V1662" i="1"/>
  <c r="AA1682" i="1"/>
  <c r="Z1682" i="1"/>
  <c r="Y1682" i="1"/>
  <c r="X1682" i="1"/>
  <c r="W1682" i="1"/>
  <c r="J1682" i="1"/>
  <c r="AA1690" i="1"/>
  <c r="W1690" i="1"/>
  <c r="V1690" i="1"/>
  <c r="J1690" i="1"/>
  <c r="Y1690" i="1"/>
  <c r="J1709" i="1"/>
  <c r="Y1715" i="1"/>
  <c r="AA1716" i="1"/>
  <c r="J1716" i="1"/>
  <c r="W1716" i="1"/>
  <c r="AA1805" i="1"/>
  <c r="V1805" i="1"/>
  <c r="V1832" i="1"/>
  <c r="AA1832" i="1"/>
  <c r="Z1832" i="1"/>
  <c r="X1832" i="1"/>
  <c r="J1832" i="1"/>
  <c r="Y1866" i="1"/>
  <c r="V1866" i="1"/>
  <c r="J1866" i="1"/>
  <c r="X1866" i="1"/>
  <c r="Z1866" i="1"/>
  <c r="W1866" i="1"/>
  <c r="Y1928" i="1"/>
  <c r="W1928" i="1"/>
  <c r="X2039" i="1"/>
  <c r="J2039" i="1"/>
  <c r="Z2039" i="1"/>
  <c r="V2045" i="1"/>
  <c r="Z2045" i="1"/>
  <c r="X1452" i="1"/>
  <c r="V1466" i="1"/>
  <c r="AA1470" i="1"/>
  <c r="J1480" i="1"/>
  <c r="J1482" i="1"/>
  <c r="AA1503" i="1"/>
  <c r="Z1504" i="1"/>
  <c r="X1508" i="1"/>
  <c r="J1509" i="1"/>
  <c r="AA1511" i="1"/>
  <c r="Z1525" i="1"/>
  <c r="W1534" i="1"/>
  <c r="J1545" i="1"/>
  <c r="V1553" i="1"/>
  <c r="Z1566" i="1"/>
  <c r="Z1588" i="1"/>
  <c r="Z1594" i="1"/>
  <c r="Z1622" i="1"/>
  <c r="J1622" i="1"/>
  <c r="W1622" i="1"/>
  <c r="X1624" i="1"/>
  <c r="Z1637" i="1"/>
  <c r="J1637" i="1"/>
  <c r="AA1674" i="1"/>
  <c r="W1674" i="1"/>
  <c r="V1674" i="1"/>
  <c r="J1674" i="1"/>
  <c r="Y1674" i="1"/>
  <c r="AA1689" i="1"/>
  <c r="W1689" i="1"/>
  <c r="V1689" i="1"/>
  <c r="J1689" i="1"/>
  <c r="AA1702" i="1"/>
  <c r="Z1702" i="1"/>
  <c r="Y1702" i="1"/>
  <c r="X1702" i="1"/>
  <c r="Z1705" i="1"/>
  <c r="AA1705" i="1"/>
  <c r="Y1705" i="1"/>
  <c r="X1705" i="1"/>
  <c r="W1705" i="1"/>
  <c r="J1705" i="1"/>
  <c r="W1707" i="1"/>
  <c r="J1714" i="1"/>
  <c r="AA1763" i="1"/>
  <c r="Z1763" i="1"/>
  <c r="X1763" i="1"/>
  <c r="V1763" i="1"/>
  <c r="J1763" i="1"/>
  <c r="W1776" i="1"/>
  <c r="Z1776" i="1"/>
  <c r="Z1826" i="1"/>
  <c r="J1826" i="1"/>
  <c r="X1826" i="1"/>
  <c r="W1869" i="1"/>
  <c r="X1869" i="1"/>
  <c r="V1869" i="1"/>
  <c r="J1869" i="1"/>
  <c r="Z1869" i="1"/>
  <c r="AA1869" i="1"/>
  <c r="AA1610" i="1"/>
  <c r="W1610" i="1"/>
  <c r="Y1610" i="1"/>
  <c r="W1611" i="1"/>
  <c r="Y1611" i="1"/>
  <c r="Z1618" i="1"/>
  <c r="V1618" i="1"/>
  <c r="J1623" i="1"/>
  <c r="V1623" i="1"/>
  <c r="J1644" i="1"/>
  <c r="AA1662" i="1"/>
  <c r="Z1662" i="1"/>
  <c r="X1662" i="1"/>
  <c r="Z1663" i="1"/>
  <c r="X1663" i="1"/>
  <c r="AA1673" i="1"/>
  <c r="X1673" i="1"/>
  <c r="V1673" i="1"/>
  <c r="J1673" i="1"/>
  <c r="AA1694" i="1"/>
  <c r="X1694" i="1"/>
  <c r="W1694" i="1"/>
  <c r="V1694" i="1"/>
  <c r="Z1694" i="1"/>
  <c r="Z1697" i="1"/>
  <c r="V1697" i="1"/>
  <c r="J1697" i="1"/>
  <c r="AA1697" i="1"/>
  <c r="W1715" i="1"/>
  <c r="J1715" i="1"/>
  <c r="Z1715" i="1"/>
  <c r="J1743" i="1"/>
  <c r="Z1782" i="1"/>
  <c r="V1782" i="1"/>
  <c r="AA1789" i="1"/>
  <c r="V1789" i="1"/>
  <c r="Y1926" i="1"/>
  <c r="X1926" i="1"/>
  <c r="W1926" i="1"/>
  <c r="V1926" i="1"/>
  <c r="Z1926" i="1"/>
  <c r="J1926" i="1"/>
  <c r="AA1926" i="1"/>
  <c r="Z2038" i="1"/>
  <c r="J2038" i="1"/>
  <c r="V2038" i="1"/>
  <c r="Z1383" i="1"/>
  <c r="Y1412" i="1"/>
  <c r="X1422" i="1"/>
  <c r="AA1425" i="1"/>
  <c r="AA1426" i="1"/>
  <c r="AA1434" i="1"/>
  <c r="Y1442" i="1"/>
  <c r="V1444" i="1"/>
  <c r="J1451" i="1"/>
  <c r="W1455" i="1"/>
  <c r="Y1466" i="1"/>
  <c r="J1470" i="1"/>
  <c r="Z1474" i="1"/>
  <c r="X1475" i="1"/>
  <c r="Y1476" i="1"/>
  <c r="AA1478" i="1"/>
  <c r="V1480" i="1"/>
  <c r="V1482" i="1"/>
  <c r="V1484" i="1"/>
  <c r="X1485" i="1"/>
  <c r="Z1488" i="1"/>
  <c r="V1492" i="1"/>
  <c r="V1494" i="1"/>
  <c r="V1496" i="1"/>
  <c r="Z1508" i="1"/>
  <c r="Z1509" i="1"/>
  <c r="X1510" i="1"/>
  <c r="Y1534" i="1"/>
  <c r="W1545" i="1"/>
  <c r="W1546" i="1"/>
  <c r="Z1553" i="1"/>
  <c r="J1556" i="1"/>
  <c r="J1566" i="1"/>
  <c r="J1573" i="1"/>
  <c r="J1581" i="1"/>
  <c r="X1585" i="1"/>
  <c r="J1586" i="1"/>
  <c r="J1594" i="1"/>
  <c r="J1601" i="1"/>
  <c r="X1621" i="1"/>
  <c r="J1639" i="1"/>
  <c r="Z1640" i="1"/>
  <c r="J1641" i="1"/>
  <c r="V1641" i="1"/>
  <c r="V1670" i="1"/>
  <c r="Z1709" i="1"/>
  <c r="X1709" i="1"/>
  <c r="W1709" i="1"/>
  <c r="V1709" i="1"/>
  <c r="AA1709" i="1"/>
  <c r="Y1714" i="1"/>
  <c r="J1755" i="1"/>
  <c r="X1755" i="1"/>
  <c r="AA1779" i="1"/>
  <c r="X1779" i="1"/>
  <c r="V1779" i="1"/>
  <c r="J1779" i="1"/>
  <c r="AA1803" i="1"/>
  <c r="J1803" i="1"/>
  <c r="W1803" i="1"/>
  <c r="Z1803" i="1"/>
  <c r="Y1839" i="1"/>
  <c r="Z1839" i="1"/>
  <c r="X1839" i="1"/>
  <c r="V1839" i="1"/>
  <c r="J1839" i="1"/>
  <c r="AA2004" i="1"/>
  <c r="Y2004" i="1"/>
  <c r="X2004" i="1"/>
  <c r="V2004" i="1"/>
  <c r="J2004" i="1"/>
  <c r="Z2004" i="1"/>
  <c r="Y1422" i="1"/>
  <c r="X1443" i="1"/>
  <c r="W1445" i="1"/>
  <c r="X1455" i="1"/>
  <c r="Z1466" i="1"/>
  <c r="AA1474" i="1"/>
  <c r="Z1476" i="1"/>
  <c r="W1480" i="1"/>
  <c r="X1482" i="1"/>
  <c r="W1484" i="1"/>
  <c r="W1492" i="1"/>
  <c r="W1496" i="1"/>
  <c r="W1497" i="1"/>
  <c r="V1500" i="1"/>
  <c r="AA1508" i="1"/>
  <c r="Z1510" i="1"/>
  <c r="V1517" i="1"/>
  <c r="Z1534" i="1"/>
  <c r="J1537" i="1"/>
  <c r="AA1545" i="1"/>
  <c r="AA1553" i="1"/>
  <c r="J1558" i="1"/>
  <c r="J1563" i="1"/>
  <c r="J1576" i="1"/>
  <c r="J1578" i="1"/>
  <c r="J1582" i="1"/>
  <c r="Z1585" i="1"/>
  <c r="Z1608" i="1"/>
  <c r="X1608" i="1"/>
  <c r="V1613" i="1"/>
  <c r="V1620" i="1"/>
  <c r="Z1621" i="1"/>
  <c r="V1628" i="1"/>
  <c r="Z1628" i="1"/>
  <c r="AA1640" i="1"/>
  <c r="Z1644" i="1"/>
  <c r="Y1670" i="1"/>
  <c r="AA1714" i="1"/>
  <c r="Z1724" i="1"/>
  <c r="V1724" i="1"/>
  <c r="J1724" i="1"/>
  <c r="Y1724" i="1"/>
  <c r="Y1734" i="1"/>
  <c r="W1740" i="1"/>
  <c r="AA1740" i="1"/>
  <c r="Z1740" i="1"/>
  <c r="Y1740" i="1"/>
  <c r="X1740" i="1"/>
  <c r="V1740" i="1"/>
  <c r="J1740" i="1"/>
  <c r="V1743" i="1"/>
  <c r="Z1843" i="1"/>
  <c r="J1843" i="1"/>
  <c r="X1843" i="1"/>
  <c r="Y1843" i="1"/>
  <c r="J1983" i="1"/>
  <c r="V1654" i="1"/>
  <c r="W1658" i="1"/>
  <c r="Y1691" i="1"/>
  <c r="Y1695" i="1"/>
  <c r="V1698" i="1"/>
  <c r="V1701" i="1"/>
  <c r="W1704" i="1"/>
  <c r="X1706" i="1"/>
  <c r="X1710" i="1"/>
  <c r="V1717" i="1"/>
  <c r="X1721" i="1"/>
  <c r="J1731" i="1"/>
  <c r="V1732" i="1"/>
  <c r="V1742" i="1"/>
  <c r="X1747" i="1"/>
  <c r="V1748" i="1"/>
  <c r="J1753" i="1"/>
  <c r="Y1756" i="1"/>
  <c r="V1767" i="1"/>
  <c r="X1775" i="1"/>
  <c r="X1783" i="1"/>
  <c r="X1784" i="1"/>
  <c r="J1785" i="1"/>
  <c r="J1791" i="1"/>
  <c r="J1793" i="1"/>
  <c r="AA1799" i="1"/>
  <c r="Z1799" i="1"/>
  <c r="AA1801" i="1"/>
  <c r="X1801" i="1"/>
  <c r="W1802" i="1"/>
  <c r="V1802" i="1"/>
  <c r="X1822" i="1"/>
  <c r="Z1822" i="1"/>
  <c r="X1825" i="1"/>
  <c r="Y1827" i="1"/>
  <c r="Y1862" i="1"/>
  <c r="Z1862" i="1"/>
  <c r="X1862" i="1"/>
  <c r="Y1885" i="1"/>
  <c r="Z1885" i="1"/>
  <c r="W1885" i="1"/>
  <c r="J1885" i="1"/>
  <c r="J1962" i="1"/>
  <c r="X1962" i="1"/>
  <c r="V1962" i="1"/>
  <c r="Y1962" i="1"/>
  <c r="AA2074" i="1"/>
  <c r="J2074" i="1"/>
  <c r="Z1837" i="1"/>
  <c r="V1837" i="1"/>
  <c r="W1842" i="1"/>
  <c r="V1842" i="1"/>
  <c r="Z1842" i="1"/>
  <c r="Y1854" i="1"/>
  <c r="X1854" i="1"/>
  <c r="AA1860" i="1"/>
  <c r="Z1860" i="1"/>
  <c r="V1860" i="1"/>
  <c r="W1893" i="1"/>
  <c r="AA1893" i="1"/>
  <c r="Z1893" i="1"/>
  <c r="J1893" i="1"/>
  <c r="Z1897" i="1"/>
  <c r="Y1897" i="1"/>
  <c r="W1897" i="1"/>
  <c r="V1897" i="1"/>
  <c r="AA1897" i="1"/>
  <c r="W1916" i="1"/>
  <c r="Z1921" i="1"/>
  <c r="X1921" i="1"/>
  <c r="W1921" i="1"/>
  <c r="V1921" i="1"/>
  <c r="J1921" i="1"/>
  <c r="Y1921" i="1"/>
  <c r="X1932" i="1"/>
  <c r="W1932" i="1"/>
  <c r="J1932" i="1"/>
  <c r="Y1932" i="1"/>
  <c r="X1975" i="1"/>
  <c r="Y1975" i="1"/>
  <c r="W1975" i="1"/>
  <c r="V1975" i="1"/>
  <c r="J1975" i="1"/>
  <c r="AA1975" i="1"/>
  <c r="Z2069" i="1"/>
  <c r="X2069" i="1"/>
  <c r="J2069" i="1"/>
  <c r="V2163" i="1"/>
  <c r="X2163" i="1"/>
  <c r="W2163" i="1"/>
  <c r="J2163" i="1"/>
  <c r="AA2163" i="1"/>
  <c r="Y2163" i="1"/>
  <c r="J2169" i="1"/>
  <c r="W2169" i="1"/>
  <c r="V1677" i="1"/>
  <c r="Y1698" i="1"/>
  <c r="AA1704" i="1"/>
  <c r="Y1717" i="1"/>
  <c r="X1729" i="1"/>
  <c r="X1745" i="1"/>
  <c r="X1753" i="1"/>
  <c r="Z1786" i="1"/>
  <c r="X1786" i="1"/>
  <c r="X1791" i="1"/>
  <c r="Z1814" i="1"/>
  <c r="V1814" i="1"/>
  <c r="Z1824" i="1"/>
  <c r="J1824" i="1"/>
  <c r="V1847" i="1"/>
  <c r="Z1847" i="1"/>
  <c r="Z1929" i="1"/>
  <c r="X1929" i="1"/>
  <c r="W1929" i="1"/>
  <c r="V1929" i="1"/>
  <c r="J1929" i="1"/>
  <c r="Y1929" i="1"/>
  <c r="Z1971" i="1"/>
  <c r="X1971" i="1"/>
  <c r="V1971" i="1"/>
  <c r="J1971" i="1"/>
  <c r="AA1971" i="1"/>
  <c r="J1977" i="1"/>
  <c r="X2028" i="1"/>
  <c r="Z2028" i="1"/>
  <c r="V2042" i="1"/>
  <c r="Z2042" i="1"/>
  <c r="AA2052" i="1"/>
  <c r="X2052" i="1"/>
  <c r="V2052" i="1"/>
  <c r="J2052" i="1"/>
  <c r="W2052" i="1"/>
  <c r="Z2068" i="1"/>
  <c r="V2068" i="1"/>
  <c r="J2068" i="1"/>
  <c r="W2068" i="1"/>
  <c r="J1695" i="1"/>
  <c r="Z1698" i="1"/>
  <c r="Y1713" i="1"/>
  <c r="AA1717" i="1"/>
  <c r="J1721" i="1"/>
  <c r="Z1728" i="1"/>
  <c r="Z1739" i="1"/>
  <c r="AA1745" i="1"/>
  <c r="Y1751" i="1"/>
  <c r="AA1753" i="1"/>
  <c r="V1761" i="1"/>
  <c r="Z1767" i="1"/>
  <c r="X1770" i="1"/>
  <c r="V1771" i="1"/>
  <c r="J1777" i="1"/>
  <c r="J1783" i="1"/>
  <c r="AA1787" i="1"/>
  <c r="W1787" i="1"/>
  <c r="Z1791" i="1"/>
  <c r="Z1794" i="1"/>
  <c r="J1794" i="1"/>
  <c r="V1799" i="1"/>
  <c r="J1802" i="1"/>
  <c r="W1810" i="1"/>
  <c r="V1818" i="1"/>
  <c r="J1822" i="1"/>
  <c r="J1827" i="1"/>
  <c r="V1851" i="1"/>
  <c r="X1852" i="1"/>
  <c r="J1852" i="1"/>
  <c r="J1862" i="1"/>
  <c r="W1874" i="1"/>
  <c r="Y1874" i="1"/>
  <c r="W1901" i="1"/>
  <c r="Z1901" i="1"/>
  <c r="Y1901" i="1"/>
  <c r="V1901" i="1"/>
  <c r="AA1901" i="1"/>
  <c r="Z2041" i="1"/>
  <c r="J1747" i="1"/>
  <c r="J1756" i="1"/>
  <c r="J1775" i="1"/>
  <c r="X1809" i="1"/>
  <c r="Z1809" i="1"/>
  <c r="X1810" i="1"/>
  <c r="AA1815" i="1"/>
  <c r="W1815" i="1"/>
  <c r="Y1831" i="1"/>
  <c r="Z1831" i="1"/>
  <c r="AA1892" i="1"/>
  <c r="Z1892" i="1"/>
  <c r="X1892" i="1"/>
  <c r="Z1939" i="1"/>
  <c r="X1939" i="1"/>
  <c r="V1939" i="1"/>
  <c r="J1939" i="1"/>
  <c r="AA1939" i="1"/>
  <c r="W1999" i="1"/>
  <c r="J1999" i="1"/>
  <c r="X1999" i="1"/>
  <c r="W2009" i="1"/>
  <c r="V1630" i="1"/>
  <c r="J1654" i="1"/>
  <c r="Y1679" i="1"/>
  <c r="W1695" i="1"/>
  <c r="J1698" i="1"/>
  <c r="J1701" i="1"/>
  <c r="J1717" i="1"/>
  <c r="V1721" i="1"/>
  <c r="J1732" i="1"/>
  <c r="J1742" i="1"/>
  <c r="J1767" i="1"/>
  <c r="V1783" i="1"/>
  <c r="J1784" i="1"/>
  <c r="X1844" i="1"/>
  <c r="J1844" i="1"/>
  <c r="Z1844" i="1"/>
  <c r="Z1851" i="1"/>
  <c r="J1851" i="1"/>
  <c r="J1854" i="1"/>
  <c r="Z1933" i="1"/>
  <c r="X1933" i="1"/>
  <c r="W1933" i="1"/>
  <c r="V1933" i="1"/>
  <c r="J1933" i="1"/>
  <c r="Y1933" i="1"/>
  <c r="AA1963" i="1"/>
  <c r="X1963" i="1"/>
  <c r="Y1977" i="1"/>
  <c r="X1977" i="1"/>
  <c r="W1977" i="1"/>
  <c r="V1977" i="1"/>
  <c r="Z1977" i="1"/>
  <c r="Z1998" i="1"/>
  <c r="J1998" i="1"/>
  <c r="Y1998" i="1"/>
  <c r="AA2006" i="1"/>
  <c r="Z2006" i="1"/>
  <c r="X2013" i="1"/>
  <c r="Z2013" i="1"/>
  <c r="W2013" i="1"/>
  <c r="V2013" i="1"/>
  <c r="J2013" i="1"/>
  <c r="Y2013" i="1"/>
  <c r="AA2040" i="1"/>
  <c r="J2040" i="1"/>
  <c r="V2040" i="1"/>
  <c r="X2040" i="1"/>
  <c r="V2050" i="1"/>
  <c r="Z2050" i="1"/>
  <c r="X2060" i="1"/>
  <c r="AA2134" i="1"/>
  <c r="Z2134" i="1"/>
  <c r="Y2134" i="1"/>
  <c r="X2134" i="1"/>
  <c r="W2134" i="1"/>
  <c r="J2134" i="1"/>
  <c r="V2134" i="1"/>
  <c r="J1863" i="1"/>
  <c r="V1864" i="1"/>
  <c r="J1873" i="1"/>
  <c r="X1889" i="1"/>
  <c r="V1891" i="1"/>
  <c r="J1909" i="1"/>
  <c r="J1914" i="1"/>
  <c r="W1917" i="1"/>
  <c r="V1925" i="1"/>
  <c r="W1930" i="1"/>
  <c r="J1950" i="1"/>
  <c r="V1954" i="1"/>
  <c r="V1960" i="1"/>
  <c r="X1973" i="1"/>
  <c r="Y1978" i="1"/>
  <c r="Y1981" i="1"/>
  <c r="X1984" i="1"/>
  <c r="Y1989" i="1"/>
  <c r="V1990" i="1"/>
  <c r="W1990" i="1"/>
  <c r="J1993" i="1"/>
  <c r="X1997" i="1"/>
  <c r="J2010" i="1"/>
  <c r="J2011" i="1"/>
  <c r="Z2014" i="1"/>
  <c r="Y2014" i="1"/>
  <c r="W2015" i="1"/>
  <c r="X2015" i="1"/>
  <c r="Z2055" i="1"/>
  <c r="V2055" i="1"/>
  <c r="X2082" i="1"/>
  <c r="Z2082" i="1"/>
  <c r="V2082" i="1"/>
  <c r="Z2087" i="1"/>
  <c r="X2087" i="1"/>
  <c r="Z2095" i="1"/>
  <c r="X2095" i="1"/>
  <c r="V2095" i="1"/>
  <c r="W2143" i="1"/>
  <c r="Y2143" i="1"/>
  <c r="J2143" i="1"/>
  <c r="X2160" i="1"/>
  <c r="AA2160" i="1"/>
  <c r="Z2160" i="1"/>
  <c r="Y2160" i="1"/>
  <c r="W2160" i="1"/>
  <c r="V2160" i="1"/>
  <c r="J2160" i="1"/>
  <c r="J2162" i="1"/>
  <c r="W2190" i="1"/>
  <c r="V2190" i="1"/>
  <c r="J2190" i="1"/>
  <c r="Z2190" i="1"/>
  <c r="J1868" i="1"/>
  <c r="V1876" i="1"/>
  <c r="V1883" i="1"/>
  <c r="J1887" i="1"/>
  <c r="AA1889" i="1"/>
  <c r="AA1890" i="1"/>
  <c r="X1894" i="1"/>
  <c r="W1909" i="1"/>
  <c r="J1919" i="1"/>
  <c r="Y1925" i="1"/>
  <c r="Z1930" i="1"/>
  <c r="X1992" i="1"/>
  <c r="Z2010" i="1"/>
  <c r="X2025" i="1"/>
  <c r="V2026" i="1"/>
  <c r="Z2026" i="1"/>
  <c r="V2027" i="1"/>
  <c r="AA2032" i="1"/>
  <c r="X2032" i="1"/>
  <c r="Z2066" i="1"/>
  <c r="X2066" i="1"/>
  <c r="X2098" i="1"/>
  <c r="V2098" i="1"/>
  <c r="J2098" i="1"/>
  <c r="X2108" i="1"/>
  <c r="Y2108" i="1"/>
  <c r="W2108" i="1"/>
  <c r="V2108" i="1"/>
  <c r="J2108" i="1"/>
  <c r="AA2108" i="1"/>
  <c r="Y2126" i="1"/>
  <c r="X2126" i="1"/>
  <c r="W2126" i="1"/>
  <c r="V2126" i="1"/>
  <c r="AA2126" i="1"/>
  <c r="Z2129" i="1"/>
  <c r="W2129" i="1"/>
  <c r="J2129" i="1"/>
  <c r="AA2129" i="1"/>
  <c r="W2178" i="1"/>
  <c r="V2178" i="1"/>
  <c r="J2178" i="1"/>
  <c r="Z2178" i="1"/>
  <c r="W2194" i="1"/>
  <c r="Z2194" i="1"/>
  <c r="X2194" i="1"/>
  <c r="V2194" i="1"/>
  <c r="J2194" i="1"/>
  <c r="W1883" i="1"/>
  <c r="Y1894" i="1"/>
  <c r="Y1909" i="1"/>
  <c r="V1912" i="1"/>
  <c r="Z1913" i="1"/>
  <c r="AA1925" i="1"/>
  <c r="AA1930" i="1"/>
  <c r="V1941" i="1"/>
  <c r="Z1945" i="1"/>
  <c r="X1946" i="1"/>
  <c r="AA1947" i="1"/>
  <c r="V1958" i="1"/>
  <c r="J1968" i="1"/>
  <c r="V1969" i="1"/>
  <c r="X1986" i="1"/>
  <c r="AA1992" i="1"/>
  <c r="W2005" i="1"/>
  <c r="X2005" i="1"/>
  <c r="J2023" i="1"/>
  <c r="V2024" i="1"/>
  <c r="Z2025" i="1"/>
  <c r="X2048" i="1"/>
  <c r="Z2049" i="1"/>
  <c r="Z2057" i="1"/>
  <c r="W2065" i="1"/>
  <c r="Z2065" i="1"/>
  <c r="X2145" i="1"/>
  <c r="J2145" i="1"/>
  <c r="AA2145" i="1"/>
  <c r="W1969" i="1"/>
  <c r="J1978" i="1"/>
  <c r="V1981" i="1"/>
  <c r="J1984" i="1"/>
  <c r="AA2003" i="1"/>
  <c r="Z2003" i="1"/>
  <c r="W2010" i="1"/>
  <c r="Y2010" i="1"/>
  <c r="X2043" i="1"/>
  <c r="W2043" i="1"/>
  <c r="Y2048" i="1"/>
  <c r="V2056" i="1"/>
  <c r="Z2096" i="1"/>
  <c r="V2096" i="1"/>
  <c r="J2096" i="1"/>
  <c r="X2116" i="1"/>
  <c r="Y2116" i="1"/>
  <c r="W2116" i="1"/>
  <c r="J2116" i="1"/>
  <c r="AA2116" i="1"/>
  <c r="V2135" i="1"/>
  <c r="AA2135" i="1"/>
  <c r="Y2135" i="1"/>
  <c r="X2135" i="1"/>
  <c r="W2135" i="1"/>
  <c r="Z2137" i="1"/>
  <c r="AA2137" i="1"/>
  <c r="Y2137" i="1"/>
  <c r="W2137" i="1"/>
  <c r="J2137" i="1"/>
  <c r="Y2162" i="1"/>
  <c r="X2162" i="1"/>
  <c r="W2162" i="1"/>
  <c r="V2162" i="1"/>
  <c r="AA2162" i="1"/>
  <c r="AA2176" i="1"/>
  <c r="Z2176" i="1"/>
  <c r="J2176" i="1"/>
  <c r="J1833" i="1"/>
  <c r="J1864" i="1"/>
  <c r="AA1868" i="1"/>
  <c r="X1880" i="1"/>
  <c r="Z1883" i="1"/>
  <c r="Y1886" i="1"/>
  <c r="AA1887" i="1"/>
  <c r="X1888" i="1"/>
  <c r="J1891" i="1"/>
  <c r="AA1894" i="1"/>
  <c r="X1903" i="1"/>
  <c r="Y1912" i="1"/>
  <c r="AA1914" i="1"/>
  <c r="Z1918" i="1"/>
  <c r="J1925" i="1"/>
  <c r="Z1935" i="1"/>
  <c r="Z1938" i="1"/>
  <c r="Z1968" i="1"/>
  <c r="Z1970" i="1"/>
  <c r="V1973" i="1"/>
  <c r="W1981" i="1"/>
  <c r="AA1986" i="1"/>
  <c r="W1988" i="1"/>
  <c r="W1989" i="1"/>
  <c r="AA1993" i="1"/>
  <c r="V1997" i="1"/>
  <c r="J2014" i="1"/>
  <c r="AA2020" i="1"/>
  <c r="Z2020" i="1"/>
  <c r="V2022" i="1"/>
  <c r="Z2023" i="1"/>
  <c r="X2061" i="1"/>
  <c r="J2082" i="1"/>
  <c r="V2107" i="1"/>
  <c r="AA2107" i="1"/>
  <c r="Y2107" i="1"/>
  <c r="X2107" i="1"/>
  <c r="W2107" i="1"/>
  <c r="Y2171" i="1"/>
  <c r="J2171" i="1"/>
  <c r="X2171" i="1"/>
  <c r="V1917" i="1"/>
  <c r="J1931" i="1"/>
  <c r="W1978" i="1"/>
  <c r="V1984" i="1"/>
  <c r="J1992" i="1"/>
  <c r="AA2024" i="1"/>
  <c r="X2024" i="1"/>
  <c r="V2032" i="1"/>
  <c r="AA2048" i="1"/>
  <c r="V2048" i="1"/>
  <c r="AA2056" i="1"/>
  <c r="Z2056" i="1"/>
  <c r="X2075" i="1"/>
  <c r="V2075" i="1"/>
  <c r="X2124" i="1"/>
  <c r="AA2124" i="1"/>
  <c r="Z2124" i="1"/>
  <c r="Y2124" i="1"/>
  <c r="W2124" i="1"/>
  <c r="V2127" i="1"/>
  <c r="X2127" i="1"/>
  <c r="W2127" i="1"/>
  <c r="J2127" i="1"/>
  <c r="AA2127" i="1"/>
  <c r="X2144" i="1"/>
  <c r="Y2144" i="1"/>
  <c r="W2144" i="1"/>
  <c r="V2144" i="1"/>
  <c r="J2144" i="1"/>
  <c r="AA2144" i="1"/>
  <c r="X2148" i="1"/>
  <c r="AA2148" i="1"/>
  <c r="Z2148" i="1"/>
  <c r="Y2148" i="1"/>
  <c r="W2148" i="1"/>
  <c r="V2148" i="1"/>
  <c r="J2148" i="1"/>
  <c r="AA2180" i="1"/>
  <c r="Z2180" i="1"/>
  <c r="J2180" i="1"/>
  <c r="Y2118" i="1"/>
  <c r="X2119" i="1"/>
  <c r="Y2154" i="1"/>
  <c r="J2182" i="1"/>
  <c r="J2200" i="1"/>
  <c r="Y2064" i="1"/>
  <c r="X2070" i="1"/>
  <c r="V2073" i="1"/>
  <c r="X2077" i="1"/>
  <c r="J2080" i="1"/>
  <c r="Z2090" i="1"/>
  <c r="AA2102" i="1"/>
  <c r="Y2103" i="1"/>
  <c r="Y2104" i="1"/>
  <c r="X2106" i="1"/>
  <c r="Y2111" i="1"/>
  <c r="W2112" i="1"/>
  <c r="W2113" i="1"/>
  <c r="V2114" i="1"/>
  <c r="J2115" i="1"/>
  <c r="AA2118" i="1"/>
  <c r="AA2119" i="1"/>
  <c r="Z2120" i="1"/>
  <c r="AA2121" i="1"/>
  <c r="X2122" i="1"/>
  <c r="W2123" i="1"/>
  <c r="Y2132" i="1"/>
  <c r="J2136" i="1"/>
  <c r="AA2140" i="1"/>
  <c r="V2142" i="1"/>
  <c r="Y2146" i="1"/>
  <c r="X2147" i="1"/>
  <c r="X2150" i="1"/>
  <c r="J2151" i="1"/>
  <c r="AA2154" i="1"/>
  <c r="AA2155" i="1"/>
  <c r="Y2156" i="1"/>
  <c r="AA2158" i="1"/>
  <c r="X2159" i="1"/>
  <c r="AA2166" i="1"/>
  <c r="AA2167" i="1"/>
  <c r="V2182" i="1"/>
  <c r="J2183" i="1"/>
  <c r="J2184" i="1"/>
  <c r="V2186" i="1"/>
  <c r="X2187" i="1"/>
  <c r="J2197" i="1"/>
  <c r="V2101" i="1"/>
  <c r="J2109" i="1"/>
  <c r="W2114" i="1"/>
  <c r="Z2132" i="1"/>
  <c r="W2142" i="1"/>
  <c r="Z2146" i="1"/>
  <c r="Z2156" i="1"/>
  <c r="Y2159" i="1"/>
  <c r="W2161" i="1"/>
  <c r="J2174" i="1"/>
  <c r="J2175" i="1"/>
  <c r="X2182" i="1"/>
  <c r="X2186" i="1"/>
  <c r="J2196" i="1"/>
  <c r="J2199" i="1"/>
  <c r="V2080" i="1"/>
  <c r="Z2081" i="1"/>
  <c r="X2083" i="1"/>
  <c r="X2084" i="1"/>
  <c r="Y2100" i="1"/>
  <c r="W2101" i="1"/>
  <c r="AA2104" i="1"/>
  <c r="Z2112" i="1"/>
  <c r="AA2113" i="1"/>
  <c r="X2114" i="1"/>
  <c r="W2115" i="1"/>
  <c r="Y2123" i="1"/>
  <c r="Y2125" i="1"/>
  <c r="J2128" i="1"/>
  <c r="AA2132" i="1"/>
  <c r="W2136" i="1"/>
  <c r="J2139" i="1"/>
  <c r="X2142" i="1"/>
  <c r="AA2147" i="1"/>
  <c r="W2151" i="1"/>
  <c r="J2153" i="1"/>
  <c r="AA2156" i="1"/>
  <c r="AA2159" i="1"/>
  <c r="J2164" i="1"/>
  <c r="J2165" i="1"/>
  <c r="J2170" i="1"/>
  <c r="Z2182" i="1"/>
  <c r="X2183" i="1"/>
  <c r="Z2184" i="1"/>
  <c r="Z2186" i="1"/>
  <c r="X2195" i="1"/>
  <c r="V2197" i="1"/>
  <c r="J2198" i="1"/>
  <c r="Z2097" i="1"/>
  <c r="X2099" i="1"/>
  <c r="X2101" i="1"/>
  <c r="V2102" i="1"/>
  <c r="W2109" i="1"/>
  <c r="Y2114" i="1"/>
  <c r="X2115" i="1"/>
  <c r="W2117" i="1"/>
  <c r="V2118" i="1"/>
  <c r="J2119" i="1"/>
  <c r="Y2136" i="1"/>
  <c r="J2140" i="1"/>
  <c r="Y2142" i="1"/>
  <c r="X2151" i="1"/>
  <c r="V2154" i="1"/>
  <c r="J2172" i="1"/>
  <c r="J2191" i="1"/>
  <c r="Z2196" i="1"/>
  <c r="X2197" i="1"/>
  <c r="Z2199" i="1"/>
  <c r="Y2101" i="1"/>
  <c r="J2104" i="1"/>
  <c r="Y2115" i="1"/>
  <c r="Y2117" i="1"/>
  <c r="J2121" i="1"/>
  <c r="Z2136" i="1"/>
  <c r="Y2151" i="1"/>
  <c r="J2156" i="1"/>
  <c r="W2165" i="1"/>
  <c r="X2174" i="1"/>
  <c r="Z2197" i="1"/>
  <c r="Z2198" i="1"/>
  <c r="C1656" i="1"/>
  <c r="A1656" i="1"/>
  <c r="A1807" i="1"/>
  <c r="C1807" i="1"/>
  <c r="C1850" i="1"/>
  <c r="A1850" i="1"/>
  <c r="A14" i="1"/>
  <c r="A15" i="1"/>
  <c r="A24" i="1"/>
  <c r="A33" i="1"/>
  <c r="A46" i="1"/>
  <c r="A47" i="1"/>
  <c r="A56" i="1"/>
  <c r="A64" i="1"/>
  <c r="A72" i="1"/>
  <c r="A80" i="1"/>
  <c r="A88" i="1"/>
  <c r="A96" i="1"/>
  <c r="A104" i="1"/>
  <c r="A112" i="1"/>
  <c r="A120" i="1"/>
  <c r="A128" i="1"/>
  <c r="A136" i="1"/>
  <c r="A144" i="1"/>
  <c r="A152" i="1"/>
  <c r="A160" i="1"/>
  <c r="A168" i="1"/>
  <c r="A176" i="1"/>
  <c r="A184" i="1"/>
  <c r="A192" i="1"/>
  <c r="A200" i="1"/>
  <c r="A208" i="1"/>
  <c r="A216" i="1"/>
  <c r="A224" i="1"/>
  <c r="A255" i="1"/>
  <c r="A284" i="1"/>
  <c r="A314" i="1"/>
  <c r="A316" i="1"/>
  <c r="A333" i="1"/>
  <c r="A336" i="1"/>
  <c r="A344" i="1"/>
  <c r="A359" i="1"/>
  <c r="A362" i="1"/>
  <c r="A366" i="1"/>
  <c r="A382" i="1"/>
  <c r="A395" i="1"/>
  <c r="A398" i="1"/>
  <c r="A414" i="1"/>
  <c r="A439" i="1"/>
  <c r="A442" i="1"/>
  <c r="A445" i="1"/>
  <c r="A455" i="1"/>
  <c r="A463" i="1"/>
  <c r="A464" i="1"/>
  <c r="A467" i="1"/>
  <c r="A473" i="1"/>
  <c r="A486" i="1"/>
  <c r="A491" i="1"/>
  <c r="A505" i="1"/>
  <c r="A518" i="1"/>
  <c r="A523" i="1"/>
  <c r="A539" i="1"/>
  <c r="A542" i="1"/>
  <c r="A559" i="1"/>
  <c r="A560" i="1"/>
  <c r="A566" i="1"/>
  <c r="A586" i="1"/>
  <c r="A588" i="1"/>
  <c r="A591" i="1"/>
  <c r="A619" i="1"/>
  <c r="A625" i="1"/>
  <c r="A637" i="1"/>
  <c r="A642" i="1"/>
  <c r="A653" i="1"/>
  <c r="C677" i="1"/>
  <c r="A677" i="1"/>
  <c r="A678" i="1"/>
  <c r="A710" i="1"/>
  <c r="C710" i="1"/>
  <c r="C711" i="1"/>
  <c r="A711" i="1"/>
  <c r="C747" i="1"/>
  <c r="A747" i="1"/>
  <c r="A761" i="1"/>
  <c r="C761" i="1"/>
  <c r="C774" i="1"/>
  <c r="A774" i="1"/>
  <c r="C811" i="1"/>
  <c r="A811" i="1"/>
  <c r="C814" i="1"/>
  <c r="A814" i="1"/>
  <c r="A823" i="1"/>
  <c r="C823" i="1"/>
  <c r="C825" i="1"/>
  <c r="A825" i="1"/>
  <c r="C892" i="1"/>
  <c r="A892" i="1"/>
  <c r="C981" i="1"/>
  <c r="A981" i="1"/>
  <c r="A983" i="1"/>
  <c r="C983" i="1"/>
  <c r="A985" i="1"/>
  <c r="C985" i="1"/>
  <c r="C1066" i="1"/>
  <c r="A1066" i="1"/>
  <c r="C1745" i="1"/>
  <c r="A1745" i="1"/>
  <c r="A2141" i="1"/>
  <c r="C2141" i="1"/>
  <c r="C458" i="1"/>
  <c r="C664" i="1"/>
  <c r="C667" i="1"/>
  <c r="C682" i="1"/>
  <c r="A783" i="1"/>
  <c r="C783" i="1"/>
  <c r="C784" i="1"/>
  <c r="A784" i="1"/>
  <c r="A791" i="1"/>
  <c r="C791" i="1"/>
  <c r="C793" i="1"/>
  <c r="A793" i="1"/>
  <c r="A813" i="1"/>
  <c r="C813" i="1"/>
  <c r="C824" i="1"/>
  <c r="A824" i="1"/>
  <c r="C843" i="1"/>
  <c r="A843" i="1"/>
  <c r="C851" i="1"/>
  <c r="A851" i="1"/>
  <c r="C891" i="1"/>
  <c r="A891" i="1"/>
  <c r="C956" i="1"/>
  <c r="A956" i="1"/>
  <c r="A975" i="1"/>
  <c r="C975" i="1"/>
  <c r="A1064" i="1"/>
  <c r="C1064" i="1"/>
  <c r="C1099" i="1"/>
  <c r="A1099" i="1"/>
  <c r="C737" i="1"/>
  <c r="A737" i="1"/>
  <c r="A1662" i="1"/>
  <c r="C1662" i="1"/>
  <c r="A2045" i="1"/>
  <c r="C2045" i="1"/>
  <c r="A2068" i="1"/>
  <c r="C2068" i="1"/>
  <c r="A18" i="1"/>
  <c r="A19" i="1"/>
  <c r="A28" i="1"/>
  <c r="A37" i="1"/>
  <c r="A50" i="1"/>
  <c r="A51" i="1"/>
  <c r="A57" i="1"/>
  <c r="A58" i="1"/>
  <c r="A65" i="1"/>
  <c r="A66" i="1"/>
  <c r="A73" i="1"/>
  <c r="A74" i="1"/>
  <c r="A81" i="1"/>
  <c r="A82" i="1"/>
  <c r="A89" i="1"/>
  <c r="A90" i="1"/>
  <c r="A97" i="1"/>
  <c r="A98" i="1"/>
  <c r="A105" i="1"/>
  <c r="A106" i="1"/>
  <c r="A113" i="1"/>
  <c r="A114" i="1"/>
  <c r="A121" i="1"/>
  <c r="A122" i="1"/>
  <c r="A129" i="1"/>
  <c r="A130" i="1"/>
  <c r="A137" i="1"/>
  <c r="A138" i="1"/>
  <c r="A145" i="1"/>
  <c r="A146" i="1"/>
  <c r="A153" i="1"/>
  <c r="A154" i="1"/>
  <c r="A161" i="1"/>
  <c r="A162" i="1"/>
  <c r="A169" i="1"/>
  <c r="A170" i="1"/>
  <c r="A177" i="1"/>
  <c r="A178" i="1"/>
  <c r="A185" i="1"/>
  <c r="A186" i="1"/>
  <c r="A193" i="1"/>
  <c r="A194" i="1"/>
  <c r="A201" i="1"/>
  <c r="A202" i="1"/>
  <c r="A209" i="1"/>
  <c r="A210" i="1"/>
  <c r="A217" i="1"/>
  <c r="A218" i="1"/>
  <c r="A225" i="1"/>
  <c r="A226" i="1"/>
  <c r="A233" i="1"/>
  <c r="A234" i="1"/>
  <c r="A236" i="1"/>
  <c r="C241" i="1"/>
  <c r="C263" i="1"/>
  <c r="C267" i="1"/>
  <c r="A270" i="1"/>
  <c r="A276" i="1"/>
  <c r="C291" i="1"/>
  <c r="A292" i="1"/>
  <c r="C301" i="1"/>
  <c r="A307" i="1"/>
  <c r="A320" i="1"/>
  <c r="A339" i="1"/>
  <c r="A367" i="1"/>
  <c r="A373" i="1"/>
  <c r="A383" i="1"/>
  <c r="A384" i="1"/>
  <c r="A389" i="1"/>
  <c r="A399" i="1"/>
  <c r="A400" i="1"/>
  <c r="A408" i="1"/>
  <c r="A415" i="1"/>
  <c r="A416" i="1"/>
  <c r="A424" i="1"/>
  <c r="A437" i="1"/>
  <c r="C465" i="1"/>
  <c r="A468" i="1"/>
  <c r="A487" i="1"/>
  <c r="C501" i="1"/>
  <c r="A519" i="1"/>
  <c r="C533" i="1"/>
  <c r="A534" i="1"/>
  <c r="A546" i="1"/>
  <c r="A552" i="1"/>
  <c r="A554" i="1"/>
  <c r="A557" i="1"/>
  <c r="A558" i="1"/>
  <c r="A573" i="1"/>
  <c r="A574" i="1"/>
  <c r="A592" i="1"/>
  <c r="A593" i="1"/>
  <c r="A595" i="1"/>
  <c r="A608" i="1"/>
  <c r="A610" i="1"/>
  <c r="A628" i="1"/>
  <c r="A630" i="1"/>
  <c r="A638" i="1"/>
  <c r="A643" i="1"/>
  <c r="A644" i="1"/>
  <c r="C654" i="1"/>
  <c r="C672" i="1"/>
  <c r="A675" i="1"/>
  <c r="A680" i="1"/>
  <c r="A686" i="1"/>
  <c r="A704" i="1"/>
  <c r="C714" i="1"/>
  <c r="C728" i="1"/>
  <c r="A728" i="1"/>
  <c r="C743" i="1"/>
  <c r="A743" i="1"/>
  <c r="C779" i="1"/>
  <c r="A779" i="1"/>
  <c r="C782" i="1"/>
  <c r="A782" i="1"/>
  <c r="A786" i="1"/>
  <c r="C786" i="1"/>
  <c r="A871" i="1"/>
  <c r="C871" i="1"/>
  <c r="C872" i="1"/>
  <c r="A872" i="1"/>
  <c r="A889" i="1"/>
  <c r="C889" i="1"/>
  <c r="C916" i="1"/>
  <c r="A916" i="1"/>
  <c r="C924" i="1"/>
  <c r="A924" i="1"/>
  <c r="C938" i="1"/>
  <c r="A938" i="1"/>
  <c r="C832" i="1"/>
  <c r="A832" i="1"/>
  <c r="C657" i="1"/>
  <c r="A657" i="1"/>
  <c r="C707" i="1"/>
  <c r="A707" i="1"/>
  <c r="C720" i="1"/>
  <c r="A720" i="1"/>
  <c r="C724" i="1"/>
  <c r="A724" i="1"/>
  <c r="C745" i="1"/>
  <c r="A745" i="1"/>
  <c r="C838" i="1"/>
  <c r="A838" i="1"/>
  <c r="A840" i="1"/>
  <c r="C840" i="1"/>
  <c r="A845" i="1"/>
  <c r="C845" i="1"/>
  <c r="C857" i="1"/>
  <c r="A857" i="1"/>
  <c r="C897" i="1"/>
  <c r="A897" i="1"/>
  <c r="A1029" i="1"/>
  <c r="C1029" i="1"/>
  <c r="A1097" i="1"/>
  <c r="C1097" i="1"/>
  <c r="C1122" i="1"/>
  <c r="A1122" i="1"/>
  <c r="A778" i="1"/>
  <c r="C778" i="1"/>
  <c r="C919" i="1"/>
  <c r="A919" i="1"/>
  <c r="A1453" i="1"/>
  <c r="C1453" i="1"/>
  <c r="C1817" i="1"/>
  <c r="A1817" i="1"/>
  <c r="A10" i="1"/>
  <c r="A11" i="1"/>
  <c r="A20" i="1"/>
  <c r="A29" i="1"/>
  <c r="A42" i="1"/>
  <c r="A43" i="1"/>
  <c r="A52" i="1"/>
  <c r="A231" i="1"/>
  <c r="A251" i="1"/>
  <c r="A265" i="1"/>
  <c r="C275" i="1"/>
  <c r="A306" i="1"/>
  <c r="A308" i="1"/>
  <c r="A330" i="1"/>
  <c r="A341" i="1"/>
  <c r="A352" i="1"/>
  <c r="A358" i="1"/>
  <c r="A372" i="1"/>
  <c r="A385" i="1"/>
  <c r="A387" i="1"/>
  <c r="A388" i="1"/>
  <c r="A401" i="1"/>
  <c r="A417" i="1"/>
  <c r="A419" i="1"/>
  <c r="A436" i="1"/>
  <c r="A443" i="1"/>
  <c r="C449" i="1"/>
  <c r="A459" i="1"/>
  <c r="A462" i="1"/>
  <c r="A482" i="1"/>
  <c r="A488" i="1"/>
  <c r="A490" i="1"/>
  <c r="A493" i="1"/>
  <c r="A494" i="1"/>
  <c r="A514" i="1"/>
  <c r="A520" i="1"/>
  <c r="A522" i="1"/>
  <c r="A525" i="1"/>
  <c r="A526" i="1"/>
  <c r="A535" i="1"/>
  <c r="A544" i="1"/>
  <c r="A547" i="1"/>
  <c r="A563" i="1"/>
  <c r="A568" i="1"/>
  <c r="A569" i="1"/>
  <c r="A571" i="1"/>
  <c r="A581" i="1"/>
  <c r="A582" i="1"/>
  <c r="A600" i="1"/>
  <c r="A601" i="1"/>
  <c r="A627" i="1"/>
  <c r="A641" i="1"/>
  <c r="A649" i="1"/>
  <c r="A656" i="1"/>
  <c r="C690" i="1"/>
  <c r="A699" i="1"/>
  <c r="A708" i="1"/>
  <c r="A738" i="1"/>
  <c r="C738" i="1"/>
  <c r="C755" i="1"/>
  <c r="A755" i="1"/>
  <c r="A781" i="1"/>
  <c r="C781" i="1"/>
  <c r="A801" i="1"/>
  <c r="C801" i="1"/>
  <c r="C806" i="1"/>
  <c r="A806" i="1"/>
  <c r="A816" i="1"/>
  <c r="C816" i="1"/>
  <c r="A818" i="1"/>
  <c r="C818" i="1"/>
  <c r="A833" i="1"/>
  <c r="C833" i="1"/>
  <c r="C836" i="1"/>
  <c r="A836" i="1"/>
  <c r="A869" i="1"/>
  <c r="C869" i="1"/>
  <c r="C915" i="1"/>
  <c r="A915" i="1"/>
  <c r="C936" i="1"/>
  <c r="A936" i="1"/>
  <c r="C964" i="1"/>
  <c r="A964" i="1"/>
  <c r="A1008" i="1"/>
  <c r="C1008" i="1"/>
  <c r="C665" i="1"/>
  <c r="A665" i="1"/>
  <c r="C754" i="1"/>
  <c r="A754" i="1"/>
  <c r="A769" i="1"/>
  <c r="C769" i="1"/>
  <c r="A810" i="1"/>
  <c r="C810" i="1"/>
  <c r="A839" i="1"/>
  <c r="C839" i="1"/>
  <c r="C841" i="1"/>
  <c r="A841" i="1"/>
  <c r="A844" i="1"/>
  <c r="C844" i="1"/>
  <c r="C894" i="1"/>
  <c r="A894" i="1"/>
  <c r="C1052" i="1"/>
  <c r="A1052" i="1"/>
  <c r="A1053" i="1"/>
  <c r="C1053" i="1"/>
  <c r="A978" i="1"/>
  <c r="C978" i="1"/>
  <c r="C1410" i="1"/>
  <c r="A1410" i="1"/>
  <c r="A230" i="1"/>
  <c r="A250" i="1"/>
  <c r="C277" i="1"/>
  <c r="A290" i="1"/>
  <c r="A361" i="1"/>
  <c r="C553" i="1"/>
  <c r="A660" i="1"/>
  <c r="C669" i="1"/>
  <c r="A669" i="1"/>
  <c r="C673" i="1"/>
  <c r="A673" i="1"/>
  <c r="C687" i="1"/>
  <c r="A691" i="1"/>
  <c r="C717" i="1"/>
  <c r="A729" i="1"/>
  <c r="C741" i="1"/>
  <c r="A741" i="1"/>
  <c r="A765" i="1"/>
  <c r="C765" i="1"/>
  <c r="C803" i="1"/>
  <c r="A803" i="1"/>
  <c r="A815" i="1"/>
  <c r="C815" i="1"/>
  <c r="C921" i="1"/>
  <c r="A921" i="1"/>
  <c r="C927" i="1"/>
  <c r="A927" i="1"/>
  <c r="A1119" i="1"/>
  <c r="C1119" i="1"/>
  <c r="C909" i="1"/>
  <c r="C911" i="1"/>
  <c r="C913" i="1"/>
  <c r="C926" i="1"/>
  <c r="C928" i="1"/>
  <c r="C929" i="1"/>
  <c r="C933" i="1"/>
  <c r="C944" i="1"/>
  <c r="C953" i="1"/>
  <c r="C974" i="1"/>
  <c r="C1034" i="1"/>
  <c r="C1057" i="1"/>
  <c r="C1069" i="1"/>
  <c r="A1069" i="1"/>
  <c r="C1105" i="1"/>
  <c r="C1116" i="1"/>
  <c r="A1116" i="1"/>
  <c r="C1121" i="1"/>
  <c r="C1125" i="1"/>
  <c r="C1143" i="1"/>
  <c r="A875" i="1"/>
  <c r="A876" i="1"/>
  <c r="A878" i="1"/>
  <c r="A882" i="1"/>
  <c r="A899" i="1"/>
  <c r="A900" i="1"/>
  <c r="A901" i="1"/>
  <c r="A903" i="1"/>
  <c r="A906" i="1"/>
  <c r="A923" i="1"/>
  <c r="A939" i="1"/>
  <c r="A948" i="1"/>
  <c r="A950" i="1"/>
  <c r="C980" i="1"/>
  <c r="A980" i="1"/>
  <c r="C992" i="1"/>
  <c r="A992" i="1"/>
  <c r="C1002" i="1"/>
  <c r="A1002" i="1"/>
  <c r="A1010" i="1"/>
  <c r="A1043" i="1"/>
  <c r="A1080" i="1"/>
  <c r="A1086" i="1"/>
  <c r="C1091" i="1"/>
  <c r="A1091" i="1"/>
  <c r="C1114" i="1"/>
  <c r="A1114" i="1"/>
  <c r="C1289" i="1"/>
  <c r="A1289" i="1"/>
  <c r="C1315" i="1"/>
  <c r="A1315" i="1"/>
  <c r="A989" i="1"/>
  <c r="C989" i="1"/>
  <c r="A993" i="1"/>
  <c r="C993" i="1"/>
  <c r="A996" i="1"/>
  <c r="C996" i="1"/>
  <c r="C1021" i="1"/>
  <c r="A1021" i="1"/>
  <c r="C1167" i="1"/>
  <c r="A1167" i="1"/>
  <c r="C1199" i="1"/>
  <c r="A1199" i="1"/>
  <c r="C1231" i="1"/>
  <c r="A1231" i="1"/>
  <c r="A979" i="1"/>
  <c r="C979" i="1"/>
  <c r="C990" i="1"/>
  <c r="C1030" i="1"/>
  <c r="C1037" i="1"/>
  <c r="A1037" i="1"/>
  <c r="C1062" i="1"/>
  <c r="C1072" i="1"/>
  <c r="A1072" i="1"/>
  <c r="C1083" i="1"/>
  <c r="C1113" i="1"/>
  <c r="A1113" i="1"/>
  <c r="C1140" i="1"/>
  <c r="A1140" i="1"/>
  <c r="C1144" i="1"/>
  <c r="A1144" i="1"/>
  <c r="A1341" i="1"/>
  <c r="C1341" i="1"/>
  <c r="A731" i="1"/>
  <c r="C1038" i="1"/>
  <c r="C1061" i="1"/>
  <c r="C1075" i="1"/>
  <c r="C1108" i="1"/>
  <c r="C1133" i="1"/>
  <c r="C1145" i="1"/>
  <c r="A1145" i="1"/>
  <c r="C1147" i="1"/>
  <c r="A1147" i="1"/>
  <c r="C1166" i="1"/>
  <c r="A1166" i="1"/>
  <c r="C1175" i="1"/>
  <c r="A1175" i="1"/>
  <c r="C1198" i="1"/>
  <c r="A1198" i="1"/>
  <c r="C1230" i="1"/>
  <c r="A1230" i="1"/>
  <c r="A1340" i="1"/>
  <c r="C1340" i="1"/>
  <c r="A1003" i="1"/>
  <c r="C1070" i="1"/>
  <c r="A1070" i="1"/>
  <c r="A1107" i="1"/>
  <c r="C1111" i="1"/>
  <c r="A1111" i="1"/>
  <c r="A1120" i="1"/>
  <c r="C1137" i="1"/>
  <c r="A1137" i="1"/>
  <c r="C1149" i="1"/>
  <c r="A1149" i="1"/>
  <c r="C1330" i="1"/>
  <c r="A1330" i="1"/>
  <c r="C982" i="1"/>
  <c r="A982" i="1"/>
  <c r="C1006" i="1"/>
  <c r="A1006" i="1"/>
  <c r="C1123" i="1"/>
  <c r="A1123" i="1"/>
  <c r="C1174" i="1"/>
  <c r="A1174" i="1"/>
  <c r="C1271" i="1"/>
  <c r="A1271" i="1"/>
  <c r="C1339" i="1"/>
  <c r="A1339" i="1"/>
  <c r="C1376" i="1"/>
  <c r="A1376" i="1"/>
  <c r="C1447" i="1"/>
  <c r="A1447" i="1"/>
  <c r="C1555" i="1"/>
  <c r="A1555" i="1"/>
  <c r="C1578" i="1"/>
  <c r="A1578" i="1"/>
  <c r="A1590" i="1"/>
  <c r="C1590" i="1"/>
  <c r="C1640" i="1"/>
  <c r="A1640" i="1"/>
  <c r="C1650" i="1"/>
  <c r="A1650" i="1"/>
  <c r="C1748" i="1"/>
  <c r="A1748" i="1"/>
  <c r="A1206" i="1"/>
  <c r="A1207" i="1"/>
  <c r="A1238" i="1"/>
  <c r="A1240" i="1"/>
  <c r="A1244" i="1"/>
  <c r="A1263" i="1"/>
  <c r="A1299" i="1"/>
  <c r="A1302" i="1"/>
  <c r="C1324" i="1"/>
  <c r="A1324" i="1"/>
  <c r="A1350" i="1"/>
  <c r="A1371" i="1"/>
  <c r="A1372" i="1"/>
  <c r="C1372" i="1"/>
  <c r="C1379" i="1"/>
  <c r="A1379" i="1"/>
  <c r="C1409" i="1"/>
  <c r="A1409" i="1"/>
  <c r="C1575" i="1"/>
  <c r="A1575" i="1"/>
  <c r="A1682" i="1"/>
  <c r="C1682" i="1"/>
  <c r="C1740" i="1"/>
  <c r="A1740" i="1"/>
  <c r="A1787" i="1"/>
  <c r="C1787" i="1"/>
  <c r="A1282" i="1"/>
  <c r="C1366" i="1"/>
  <c r="A1366" i="1"/>
  <c r="C1386" i="1"/>
  <c r="A1386" i="1"/>
  <c r="C1401" i="1"/>
  <c r="A1401" i="1"/>
  <c r="C1486" i="1"/>
  <c r="A1486" i="1"/>
  <c r="C1553" i="1"/>
  <c r="A1553" i="1"/>
  <c r="A1597" i="1"/>
  <c r="C1597" i="1"/>
  <c r="C1681" i="1"/>
  <c r="A1681" i="1"/>
  <c r="A1780" i="1"/>
  <c r="C1780" i="1"/>
  <c r="C1274" i="1"/>
  <c r="C1331" i="1"/>
  <c r="A1331" i="1"/>
  <c r="A1349" i="1"/>
  <c r="C1349" i="1"/>
  <c r="C1434" i="1"/>
  <c r="A1434" i="1"/>
  <c r="C1448" i="1"/>
  <c r="A1448" i="1"/>
  <c r="C1636" i="1"/>
  <c r="A1636" i="1"/>
  <c r="C1660" i="1"/>
  <c r="A1660" i="1"/>
  <c r="C1734" i="1"/>
  <c r="A1734" i="1"/>
  <c r="A1736" i="1"/>
  <c r="C1736" i="1"/>
  <c r="A1152" i="1"/>
  <c r="A1156" i="1"/>
  <c r="A1177" i="1"/>
  <c r="A1178" i="1"/>
  <c r="A1179" i="1"/>
  <c r="A1181" i="1"/>
  <c r="A1184" i="1"/>
  <c r="A1188" i="1"/>
  <c r="A1209" i="1"/>
  <c r="A1210" i="1"/>
  <c r="A1211" i="1"/>
  <c r="A1213" i="1"/>
  <c r="A1216" i="1"/>
  <c r="A1220" i="1"/>
  <c r="A1249" i="1"/>
  <c r="A1250" i="1"/>
  <c r="A1251" i="1"/>
  <c r="A1253" i="1"/>
  <c r="A1257" i="1"/>
  <c r="A1258" i="1"/>
  <c r="A1259" i="1"/>
  <c r="A1261" i="1"/>
  <c r="A1307" i="1"/>
  <c r="A1310" i="1"/>
  <c r="C1321" i="1"/>
  <c r="C1325" i="1"/>
  <c r="A1328" i="1"/>
  <c r="C1328" i="1"/>
  <c r="A1367" i="1"/>
  <c r="C1367" i="1"/>
  <c r="C1400" i="1"/>
  <c r="A1400" i="1"/>
  <c r="C1411" i="1"/>
  <c r="A1411" i="1"/>
  <c r="A1428" i="1"/>
  <c r="C1428" i="1"/>
  <c r="C1446" i="1"/>
  <c r="A1446" i="1"/>
  <c r="C1450" i="1"/>
  <c r="A1450" i="1"/>
  <c r="C1482" i="1"/>
  <c r="A1482" i="1"/>
  <c r="C1492" i="1"/>
  <c r="A1492" i="1"/>
  <c r="A1493" i="1"/>
  <c r="C1493" i="1"/>
  <c r="C1494" i="1"/>
  <c r="A1494" i="1"/>
  <c r="C1689" i="1"/>
  <c r="A1689" i="1"/>
  <c r="A1728" i="1"/>
  <c r="C1728" i="1"/>
  <c r="C1430" i="1"/>
  <c r="A1430" i="1"/>
  <c r="C1635" i="1"/>
  <c r="A1635" i="1"/>
  <c r="C1286" i="1"/>
  <c r="A1286" i="1"/>
  <c r="A1290" i="1"/>
  <c r="A1294" i="1"/>
  <c r="A1316" i="1"/>
  <c r="A1335" i="1"/>
  <c r="C1408" i="1"/>
  <c r="A1408" i="1"/>
  <c r="C1418" i="1"/>
  <c r="A1418" i="1"/>
  <c r="C1556" i="1"/>
  <c r="A1556" i="1"/>
  <c r="C1618" i="1"/>
  <c r="A1618" i="1"/>
  <c r="C1755" i="1"/>
  <c r="A1755" i="1"/>
  <c r="C1756" i="1"/>
  <c r="A1756" i="1"/>
  <c r="C1813" i="1"/>
  <c r="A1813" i="1"/>
  <c r="A1876" i="1"/>
  <c r="C1876" i="1"/>
  <c r="A1894" i="1"/>
  <c r="C1894" i="1"/>
  <c r="A2007" i="1"/>
  <c r="C2007" i="1"/>
  <c r="A2020" i="1"/>
  <c r="C2020" i="1"/>
  <c r="A2190" i="1"/>
  <c r="C2190" i="1"/>
  <c r="A1524" i="1"/>
  <c r="A1527" i="1"/>
  <c r="A1528" i="1"/>
  <c r="A1530" i="1"/>
  <c r="A1552" i="1"/>
  <c r="A1581" i="1"/>
  <c r="A1599" i="1"/>
  <c r="A1610" i="1"/>
  <c r="A1627" i="1"/>
  <c r="A1641" i="1"/>
  <c r="A1645" i="1"/>
  <c r="A1659" i="1"/>
  <c r="A1661" i="1"/>
  <c r="A1693" i="1"/>
  <c r="A1775" i="1"/>
  <c r="A1788" i="1"/>
  <c r="C1815" i="1"/>
  <c r="A1815" i="1"/>
  <c r="C1823" i="1"/>
  <c r="A1823" i="1"/>
  <c r="A1841" i="1"/>
  <c r="C1841" i="1"/>
  <c r="C1868" i="1"/>
  <c r="A1868" i="1"/>
  <c r="A1989" i="1"/>
  <c r="C1989" i="1"/>
  <c r="A2006" i="1"/>
  <c r="C2006" i="1"/>
  <c r="A2067" i="1"/>
  <c r="C2067" i="1"/>
  <c r="A2074" i="1"/>
  <c r="C2074" i="1"/>
  <c r="C1744" i="1"/>
  <c r="A1744" i="1"/>
  <c r="C1816" i="1"/>
  <c r="A1816" i="1"/>
  <c r="C1834" i="1"/>
  <c r="A1834" i="1"/>
  <c r="C1849" i="1"/>
  <c r="A1849" i="1"/>
  <c r="C2016" i="1"/>
  <c r="A2016" i="1"/>
  <c r="A2024" i="1"/>
  <c r="C2024" i="1"/>
  <c r="A2044" i="1"/>
  <c r="C2044" i="1"/>
  <c r="A2091" i="1"/>
  <c r="C2091" i="1"/>
  <c r="A1363" i="1"/>
  <c r="A1472" i="1"/>
  <c r="A1488" i="1"/>
  <c r="A1496" i="1"/>
  <c r="C1554" i="1"/>
  <c r="C1674" i="1"/>
  <c r="C1691" i="1"/>
  <c r="C1694" i="1"/>
  <c r="A1700" i="1"/>
  <c r="C1702" i="1"/>
  <c r="C1752" i="1"/>
  <c r="A1752" i="1"/>
  <c r="C1776" i="1"/>
  <c r="C1778" i="1"/>
  <c r="C1791" i="1"/>
  <c r="A1791" i="1"/>
  <c r="C1795" i="1"/>
  <c r="A1795" i="1"/>
  <c r="A1814" i="1"/>
  <c r="C1814" i="1"/>
  <c r="C1827" i="1"/>
  <c r="A1827" i="1"/>
  <c r="A1867" i="1"/>
  <c r="C1867" i="1"/>
  <c r="A1898" i="1"/>
  <c r="C1898" i="1"/>
  <c r="A1911" i="1"/>
  <c r="C1911" i="1"/>
  <c r="A1930" i="1"/>
  <c r="C1930" i="1"/>
  <c r="A2048" i="1"/>
  <c r="C2048" i="1"/>
  <c r="A2072" i="1"/>
  <c r="C2072" i="1"/>
  <c r="A2187" i="1"/>
  <c r="C2187" i="1"/>
  <c r="A1462" i="1"/>
  <c r="A1464" i="1"/>
  <c r="A1510" i="1"/>
  <c r="A1517" i="1"/>
  <c r="A1561" i="1"/>
  <c r="A1563" i="1"/>
  <c r="A1564" i="1"/>
  <c r="A1569" i="1"/>
  <c r="A1583" i="1"/>
  <c r="A1584" i="1"/>
  <c r="A1604" i="1"/>
  <c r="A1611" i="1"/>
  <c r="A1633" i="1"/>
  <c r="A1643" i="1"/>
  <c r="A1652" i="1"/>
  <c r="A1653" i="1"/>
  <c r="A1676" i="1"/>
  <c r="A1677" i="1"/>
  <c r="A1684" i="1"/>
  <c r="C1764" i="1"/>
  <c r="A1764" i="1"/>
  <c r="C1824" i="1"/>
  <c r="A1824" i="1"/>
  <c r="C1833" i="1"/>
  <c r="A1833" i="1"/>
  <c r="A1864" i="1"/>
  <c r="C1864" i="1"/>
  <c r="C1865" i="1"/>
  <c r="A1865" i="1"/>
  <c r="A2023" i="1"/>
  <c r="C2023" i="1"/>
  <c r="A2101" i="1"/>
  <c r="C2101" i="1"/>
  <c r="C1825" i="1"/>
  <c r="A1825" i="1"/>
  <c r="A1839" i="1"/>
  <c r="C1839" i="1"/>
  <c r="C1840" i="1"/>
  <c r="A1840" i="1"/>
  <c r="C1853" i="1"/>
  <c r="A1853" i="1"/>
  <c r="C1874" i="1"/>
  <c r="A1874" i="1"/>
  <c r="C1928" i="1"/>
  <c r="A1928" i="1"/>
  <c r="C2000" i="1"/>
  <c r="A2000" i="1"/>
  <c r="A1412" i="1"/>
  <c r="A1468" i="1"/>
  <c r="A1476" i="1"/>
  <c r="C1487" i="1"/>
  <c r="A1514" i="1"/>
  <c r="A1534" i="1"/>
  <c r="A1543" i="1"/>
  <c r="C1638" i="1"/>
  <c r="C1675" i="1"/>
  <c r="C1678" i="1"/>
  <c r="A1703" i="1"/>
  <c r="C1703" i="1"/>
  <c r="C1709" i="1"/>
  <c r="A1709" i="1"/>
  <c r="A1727" i="1"/>
  <c r="A1742" i="1"/>
  <c r="C1747" i="1"/>
  <c r="A1747" i="1"/>
  <c r="C1758" i="1"/>
  <c r="A1758" i="1"/>
  <c r="C1773" i="1"/>
  <c r="C1829" i="1"/>
  <c r="A1829" i="1"/>
  <c r="A1863" i="1"/>
  <c r="C1863" i="1"/>
  <c r="A1947" i="1"/>
  <c r="C1947" i="1"/>
  <c r="A2034" i="1"/>
  <c r="C2034" i="1"/>
  <c r="A2046" i="1"/>
  <c r="C2046" i="1"/>
  <c r="A2096" i="1"/>
  <c r="C2096" i="1"/>
  <c r="C2154" i="1"/>
  <c r="A2154" i="1"/>
  <c r="A2175" i="1"/>
  <c r="C2175" i="1"/>
  <c r="A1875" i="1"/>
  <c r="A1890" i="1"/>
  <c r="A1897" i="1"/>
  <c r="A1938" i="1"/>
  <c r="A1943" i="1"/>
  <c r="A1944" i="1"/>
  <c r="A1950" i="1"/>
  <c r="A1960" i="1"/>
  <c r="A1964" i="1"/>
  <c r="A1965" i="1"/>
  <c r="A1972" i="1"/>
  <c r="A1975" i="1"/>
  <c r="A1977" i="1"/>
  <c r="A2003" i="1"/>
  <c r="A2025" i="1"/>
  <c r="A2033" i="1"/>
  <c r="A2037" i="1"/>
  <c r="A2050" i="1"/>
  <c r="A2052" i="1"/>
  <c r="A2080" i="1"/>
  <c r="A2166" i="1"/>
  <c r="C1921" i="1"/>
  <c r="A2013" i="1"/>
  <c r="C2107" i="1"/>
  <c r="A2170" i="1"/>
  <c r="A2180" i="1"/>
  <c r="A2181" i="1"/>
  <c r="A2195" i="1"/>
  <c r="A1857" i="1"/>
  <c r="A1893" i="1"/>
  <c r="A1908" i="1"/>
  <c r="A1916" i="1"/>
  <c r="A1929" i="1"/>
  <c r="A1940" i="1"/>
  <c r="A1987" i="1"/>
  <c r="A1997" i="1"/>
  <c r="A2001" i="1"/>
  <c r="A2017" i="1"/>
  <c r="A2026" i="1"/>
  <c r="A2029" i="1"/>
  <c r="A2056" i="1"/>
  <c r="A2060" i="1"/>
  <c r="A2062" i="1"/>
  <c r="A2070" i="1"/>
  <c r="A2078" i="1"/>
  <c r="A2083" i="1"/>
  <c r="A1920" i="1"/>
  <c r="C1953" i="1"/>
  <c r="A1979" i="1"/>
  <c r="C2011" i="1"/>
  <c r="A2104" i="1"/>
  <c r="A2162" i="1"/>
  <c r="X9" i="1"/>
  <c r="Z10" i="1"/>
  <c r="X13" i="1"/>
  <c r="Z14" i="1"/>
  <c r="X17" i="1"/>
  <c r="Z18" i="1"/>
  <c r="X21" i="1"/>
  <c r="Z22" i="1"/>
  <c r="X25" i="1"/>
  <c r="Z26" i="1"/>
  <c r="X29" i="1"/>
  <c r="Z30" i="1"/>
  <c r="X33" i="1"/>
  <c r="Z34" i="1"/>
  <c r="X37" i="1"/>
  <c r="Z38" i="1"/>
  <c r="X41" i="1"/>
  <c r="Z42" i="1"/>
  <c r="X45" i="1"/>
  <c r="Z46" i="1"/>
  <c r="X49" i="1"/>
  <c r="Z50" i="1"/>
  <c r="X53" i="1"/>
  <c r="Z54" i="1"/>
  <c r="X57" i="1"/>
  <c r="Z58" i="1"/>
  <c r="X61" i="1"/>
  <c r="Z62" i="1"/>
  <c r="X65" i="1"/>
  <c r="Z66" i="1"/>
  <c r="X69" i="1"/>
  <c r="Z70" i="1"/>
  <c r="X73" i="1"/>
  <c r="Z74" i="1"/>
  <c r="X77" i="1"/>
  <c r="Z78" i="1"/>
  <c r="X81" i="1"/>
  <c r="Z82" i="1"/>
  <c r="X85" i="1"/>
  <c r="Z86" i="1"/>
  <c r="X89" i="1"/>
  <c r="Z90" i="1"/>
  <c r="X93" i="1"/>
  <c r="Z94" i="1"/>
  <c r="X97" i="1"/>
  <c r="Z98" i="1"/>
  <c r="X101" i="1"/>
  <c r="Z102" i="1"/>
  <c r="X105" i="1"/>
  <c r="Z106" i="1"/>
  <c r="X109" i="1"/>
  <c r="Z110" i="1"/>
  <c r="X113" i="1"/>
  <c r="Z114" i="1"/>
  <c r="X117" i="1"/>
  <c r="Z118" i="1"/>
  <c r="X121" i="1"/>
  <c r="Z122" i="1"/>
  <c r="X125" i="1"/>
  <c r="Z126" i="1"/>
  <c r="X129" i="1"/>
  <c r="Z130" i="1"/>
  <c r="X133" i="1"/>
  <c r="Z134" i="1"/>
  <c r="X137" i="1"/>
  <c r="Z138" i="1"/>
  <c r="X141" i="1"/>
  <c r="Z142" i="1"/>
  <c r="X145" i="1"/>
  <c r="Z146" i="1"/>
  <c r="X149" i="1"/>
  <c r="Z150" i="1"/>
  <c r="X153" i="1"/>
  <c r="Z154" i="1"/>
  <c r="X157" i="1"/>
  <c r="Z158" i="1"/>
  <c r="X161" i="1"/>
  <c r="Z162" i="1"/>
  <c r="X165" i="1"/>
  <c r="Z166" i="1"/>
  <c r="X169" i="1"/>
  <c r="Z170" i="1"/>
  <c r="X173" i="1"/>
  <c r="Z174" i="1"/>
  <c r="X177" i="1"/>
  <c r="Z178" i="1"/>
  <c r="X181" i="1"/>
  <c r="Z182" i="1"/>
  <c r="X185" i="1"/>
  <c r="Z186" i="1"/>
  <c r="X189" i="1"/>
  <c r="Z190" i="1"/>
  <c r="X193" i="1"/>
  <c r="Z194" i="1"/>
  <c r="X197" i="1"/>
  <c r="Z198" i="1"/>
  <c r="X201" i="1"/>
  <c r="Z202" i="1"/>
  <c r="X205" i="1"/>
  <c r="Z206" i="1"/>
  <c r="X209" i="1"/>
  <c r="Z210" i="1"/>
  <c r="X213" i="1"/>
  <c r="Z214" i="1"/>
  <c r="X217" i="1"/>
  <c r="Z218" i="1"/>
  <c r="X221" i="1"/>
  <c r="Z222" i="1"/>
  <c r="X225" i="1"/>
  <c r="Z226" i="1"/>
  <c r="X229" i="1"/>
  <c r="Z230" i="1"/>
  <c r="X233" i="1"/>
  <c r="Z234" i="1"/>
  <c r="X237" i="1"/>
  <c r="Z238" i="1"/>
  <c r="X241" i="1"/>
  <c r="Z242" i="1"/>
  <c r="X245" i="1"/>
  <c r="Z246" i="1"/>
  <c r="X249" i="1"/>
  <c r="Z250" i="1"/>
  <c r="X253" i="1"/>
  <c r="Z254" i="1"/>
  <c r="W260" i="1"/>
  <c r="Z263" i="1"/>
  <c r="V264" i="1"/>
  <c r="Y269" i="1"/>
  <c r="X271" i="1"/>
  <c r="Y277" i="1"/>
  <c r="Z279" i="1"/>
  <c r="V279" i="1"/>
  <c r="V285" i="1"/>
  <c r="Z285" i="1"/>
  <c r="Z295" i="1"/>
  <c r="X295" i="1"/>
  <c r="V295" i="1"/>
  <c r="X309" i="1"/>
  <c r="W310" i="1"/>
  <c r="Y313" i="1"/>
  <c r="J313" i="1"/>
  <c r="AA313" i="1"/>
  <c r="X313" i="1"/>
  <c r="C321" i="1"/>
  <c r="A321" i="1"/>
  <c r="Y321" i="1"/>
  <c r="AA321" i="1"/>
  <c r="X321" i="1"/>
  <c r="V321" i="1"/>
  <c r="W324" i="1"/>
  <c r="AA324" i="1"/>
  <c r="Y324" i="1"/>
  <c r="V324" i="1"/>
  <c r="Z332" i="1"/>
  <c r="Z335" i="1"/>
  <c r="X343" i="1"/>
  <c r="V345" i="1"/>
  <c r="W350" i="1"/>
  <c r="V360" i="1"/>
  <c r="AA365" i="1"/>
  <c r="Y365" i="1"/>
  <c r="Z365" i="1"/>
  <c r="W365" i="1"/>
  <c r="V365" i="1"/>
  <c r="J367" i="1"/>
  <c r="Y372" i="1"/>
  <c r="W372" i="1"/>
  <c r="AA372" i="1"/>
  <c r="Z372" i="1"/>
  <c r="X372" i="1"/>
  <c r="V372" i="1"/>
  <c r="AA381" i="1"/>
  <c r="Y381" i="1"/>
  <c r="Z381" i="1"/>
  <c r="X381" i="1"/>
  <c r="W381" i="1"/>
  <c r="V381" i="1"/>
  <c r="AA410" i="1"/>
  <c r="Z410" i="1"/>
  <c r="Y410" i="1"/>
  <c r="X410" i="1"/>
  <c r="W410" i="1"/>
  <c r="V410" i="1"/>
  <c r="J410" i="1"/>
  <c r="AA426" i="1"/>
  <c r="Z426" i="1"/>
  <c r="Y426" i="1"/>
  <c r="X426" i="1"/>
  <c r="W426" i="1"/>
  <c r="V426" i="1"/>
  <c r="J426" i="1"/>
  <c r="A457" i="1"/>
  <c r="C457" i="1"/>
  <c r="A497" i="1"/>
  <c r="C497" i="1"/>
  <c r="A529" i="1"/>
  <c r="C529" i="1"/>
  <c r="AA541" i="1"/>
  <c r="Y541" i="1"/>
  <c r="Z541" i="1"/>
  <c r="X541" i="1"/>
  <c r="W541" i="1"/>
  <c r="V541" i="1"/>
  <c r="J541" i="1"/>
  <c r="AA596" i="1"/>
  <c r="Y596" i="1"/>
  <c r="W596" i="1"/>
  <c r="Z596" i="1"/>
  <c r="X596" i="1"/>
  <c r="V596" i="1"/>
  <c r="J596" i="1"/>
  <c r="W8" i="1"/>
  <c r="Y9" i="1"/>
  <c r="AA10" i="1"/>
  <c r="W12" i="1"/>
  <c r="Y13" i="1"/>
  <c r="AA14" i="1"/>
  <c r="W16" i="1"/>
  <c r="Y17" i="1"/>
  <c r="AA18" i="1"/>
  <c r="W20" i="1"/>
  <c r="Y21" i="1"/>
  <c r="AA22" i="1"/>
  <c r="W24" i="1"/>
  <c r="Y25" i="1"/>
  <c r="AA26" i="1"/>
  <c r="W28" i="1"/>
  <c r="Y29" i="1"/>
  <c r="AA30" i="1"/>
  <c r="W32" i="1"/>
  <c r="Y33" i="1"/>
  <c r="AA34" i="1"/>
  <c r="W36" i="1"/>
  <c r="Y37" i="1"/>
  <c r="AA38" i="1"/>
  <c r="W40" i="1"/>
  <c r="Y41" i="1"/>
  <c r="AA42" i="1"/>
  <c r="W44" i="1"/>
  <c r="Y45" i="1"/>
  <c r="AA46" i="1"/>
  <c r="W48" i="1"/>
  <c r="Y49" i="1"/>
  <c r="AA50" i="1"/>
  <c r="W52" i="1"/>
  <c r="Y53" i="1"/>
  <c r="AA54" i="1"/>
  <c r="W56" i="1"/>
  <c r="Y57" i="1"/>
  <c r="AA58" i="1"/>
  <c r="W60" i="1"/>
  <c r="Y61" i="1"/>
  <c r="AA61" i="1" s="1"/>
  <c r="AA62" i="1"/>
  <c r="W64" i="1"/>
  <c r="Y65" i="1"/>
  <c r="AA66" i="1"/>
  <c r="W68" i="1"/>
  <c r="Y69" i="1"/>
  <c r="AA70" i="1"/>
  <c r="W72" i="1"/>
  <c r="Y73" i="1"/>
  <c r="AA74" i="1"/>
  <c r="W76" i="1"/>
  <c r="Y77" i="1"/>
  <c r="AA78" i="1"/>
  <c r="W80" i="1"/>
  <c r="Y81" i="1"/>
  <c r="AA82" i="1"/>
  <c r="W84" i="1"/>
  <c r="Y85" i="1"/>
  <c r="AA86" i="1"/>
  <c r="W88" i="1"/>
  <c r="Y89" i="1"/>
  <c r="AA90" i="1"/>
  <c r="W92" i="1"/>
  <c r="Y93" i="1"/>
  <c r="AA94" i="1"/>
  <c r="W96" i="1"/>
  <c r="Y97" i="1"/>
  <c r="AA98" i="1"/>
  <c r="W100" i="1"/>
  <c r="Y101" i="1"/>
  <c r="AA102" i="1"/>
  <c r="W104" i="1"/>
  <c r="Y105" i="1"/>
  <c r="AA106" i="1"/>
  <c r="W108" i="1"/>
  <c r="Y109" i="1"/>
  <c r="AA110" i="1"/>
  <c r="W112" i="1"/>
  <c r="Y113" i="1"/>
  <c r="AA114" i="1"/>
  <c r="W116" i="1"/>
  <c r="Y117" i="1"/>
  <c r="AA118" i="1"/>
  <c r="W120" i="1"/>
  <c r="Y121" i="1"/>
  <c r="AA122" i="1"/>
  <c r="W124" i="1"/>
  <c r="Y125" i="1"/>
  <c r="AA126" i="1"/>
  <c r="W128" i="1"/>
  <c r="Y129" i="1"/>
  <c r="AA130" i="1"/>
  <c r="W132" i="1"/>
  <c r="Y133" i="1"/>
  <c r="AA134" i="1"/>
  <c r="W136" i="1"/>
  <c r="Y137" i="1"/>
  <c r="AA138" i="1"/>
  <c r="W140" i="1"/>
  <c r="Y141" i="1"/>
  <c r="AA142" i="1"/>
  <c r="W144" i="1"/>
  <c r="Y145" i="1"/>
  <c r="AA146" i="1"/>
  <c r="W148" i="1"/>
  <c r="Y149" i="1"/>
  <c r="AA150" i="1"/>
  <c r="W152" i="1"/>
  <c r="Y153" i="1"/>
  <c r="AA154" i="1"/>
  <c r="W156" i="1"/>
  <c r="Y157" i="1"/>
  <c r="AA158" i="1"/>
  <c r="W160" i="1"/>
  <c r="Y161" i="1"/>
  <c r="AA162" i="1"/>
  <c r="W164" i="1"/>
  <c r="Y165" i="1"/>
  <c r="AA166" i="1"/>
  <c r="W168" i="1"/>
  <c r="Y169" i="1"/>
  <c r="AA170" i="1"/>
  <c r="W172" i="1"/>
  <c r="Y173" i="1"/>
  <c r="AA174" i="1"/>
  <c r="W176" i="1"/>
  <c r="Y177" i="1"/>
  <c r="AA178" i="1"/>
  <c r="W180" i="1"/>
  <c r="Y181" i="1"/>
  <c r="AA182" i="1"/>
  <c r="W184" i="1"/>
  <c r="Y185" i="1"/>
  <c r="AA186" i="1"/>
  <c r="W188" i="1"/>
  <c r="Y189" i="1"/>
  <c r="AA190" i="1"/>
  <c r="W192" i="1"/>
  <c r="Y193" i="1"/>
  <c r="AA194" i="1"/>
  <c r="W196" i="1"/>
  <c r="Y197" i="1"/>
  <c r="AA198" i="1"/>
  <c r="W200" i="1"/>
  <c r="Y201" i="1"/>
  <c r="AA202" i="1"/>
  <c r="W204" i="1"/>
  <c r="Y205" i="1"/>
  <c r="AA206" i="1"/>
  <c r="W208" i="1"/>
  <c r="Y209" i="1"/>
  <c r="AA210" i="1"/>
  <c r="W212" i="1"/>
  <c r="Y213" i="1"/>
  <c r="AA214" i="1"/>
  <c r="W216" i="1"/>
  <c r="Y217" i="1"/>
  <c r="AA218" i="1"/>
  <c r="W220" i="1"/>
  <c r="Y221" i="1"/>
  <c r="AA222" i="1"/>
  <c r="W224" i="1"/>
  <c r="Y225" i="1"/>
  <c r="AA226" i="1"/>
  <c r="W228" i="1"/>
  <c r="Y229" i="1"/>
  <c r="AA230" i="1"/>
  <c r="W232" i="1"/>
  <c r="Y233" i="1"/>
  <c r="AA234" i="1"/>
  <c r="W236" i="1"/>
  <c r="Y237" i="1"/>
  <c r="AA238" i="1"/>
  <c r="W240" i="1"/>
  <c r="Y241" i="1"/>
  <c r="AA242" i="1"/>
  <c r="W244" i="1"/>
  <c r="Y245" i="1"/>
  <c r="AA246" i="1"/>
  <c r="W248" i="1"/>
  <c r="Y249" i="1"/>
  <c r="AA250" i="1"/>
  <c r="W252" i="1"/>
  <c r="Y253" i="1"/>
  <c r="AA254" i="1"/>
  <c r="C258" i="1"/>
  <c r="Y260" i="1"/>
  <c r="J261" i="1"/>
  <c r="AA263" i="1"/>
  <c r="A264" i="1"/>
  <c r="W264" i="1"/>
  <c r="A266" i="1"/>
  <c r="V268" i="1"/>
  <c r="AA269" i="1"/>
  <c r="C271" i="1"/>
  <c r="Y271" i="1"/>
  <c r="X275" i="1"/>
  <c r="A278" i="1"/>
  <c r="W281" i="1"/>
  <c r="C283" i="1"/>
  <c r="C289" i="1"/>
  <c r="Z291" i="1"/>
  <c r="V291" i="1"/>
  <c r="J303" i="1"/>
  <c r="C305" i="1"/>
  <c r="Y305" i="1"/>
  <c r="V305" i="1"/>
  <c r="J305" i="1"/>
  <c r="AA305" i="1"/>
  <c r="V306" i="1"/>
  <c r="A310" i="1"/>
  <c r="W312" i="1"/>
  <c r="Z312" i="1"/>
  <c r="X312" i="1"/>
  <c r="W315" i="1"/>
  <c r="C318" i="1"/>
  <c r="A318" i="1"/>
  <c r="AA318" i="1"/>
  <c r="Z318" i="1"/>
  <c r="X318" i="1"/>
  <c r="V318" i="1"/>
  <c r="A319" i="1"/>
  <c r="V319" i="1"/>
  <c r="W326" i="1"/>
  <c r="AA338" i="1"/>
  <c r="Y338" i="1"/>
  <c r="W338" i="1"/>
  <c r="X340" i="1"/>
  <c r="V344" i="1"/>
  <c r="A351" i="1"/>
  <c r="J353" i="1"/>
  <c r="W359" i="1"/>
  <c r="V359" i="1"/>
  <c r="J359" i="1"/>
  <c r="AA359" i="1"/>
  <c r="Z359" i="1"/>
  <c r="A409" i="1"/>
  <c r="C409" i="1"/>
  <c r="A425" i="1"/>
  <c r="C425" i="1"/>
  <c r="A450" i="1"/>
  <c r="C450" i="1"/>
  <c r="W558" i="1"/>
  <c r="AA558" i="1"/>
  <c r="Z558" i="1"/>
  <c r="Y558" i="1"/>
  <c r="X558" i="1"/>
  <c r="V558" i="1"/>
  <c r="J558" i="1"/>
  <c r="AA628" i="1"/>
  <c r="Z628" i="1"/>
  <c r="Y628" i="1"/>
  <c r="X628" i="1"/>
  <c r="W628" i="1"/>
  <c r="V628" i="1"/>
  <c r="J628" i="1"/>
  <c r="Z9" i="1"/>
  <c r="Z13" i="1"/>
  <c r="Z17" i="1"/>
  <c r="Z21" i="1"/>
  <c r="Z25" i="1"/>
  <c r="Z29" i="1"/>
  <c r="Z33" i="1"/>
  <c r="Z37" i="1"/>
  <c r="Z41" i="1"/>
  <c r="Z45" i="1"/>
  <c r="Z49" i="1"/>
  <c r="Z53" i="1"/>
  <c r="V277" i="1"/>
  <c r="Z277" i="1"/>
  <c r="Y309" i="1"/>
  <c r="Z309" i="1"/>
  <c r="W309" i="1"/>
  <c r="AA310" i="1"/>
  <c r="J310" i="1"/>
  <c r="Z310" i="1"/>
  <c r="X310" i="1"/>
  <c r="W332" i="1"/>
  <c r="Y332" i="1"/>
  <c r="V332" i="1"/>
  <c r="J332" i="1"/>
  <c r="Y335" i="1"/>
  <c r="W335" i="1"/>
  <c r="W343" i="1"/>
  <c r="AA343" i="1"/>
  <c r="Z343" i="1"/>
  <c r="Y345" i="1"/>
  <c r="J345" i="1"/>
  <c r="AA345" i="1"/>
  <c r="X345" i="1"/>
  <c r="W345" i="1"/>
  <c r="C350" i="1"/>
  <c r="A350" i="1"/>
  <c r="AA350" i="1"/>
  <c r="Z350" i="1"/>
  <c r="X350" i="1"/>
  <c r="V350" i="1"/>
  <c r="Y360" i="1"/>
  <c r="W360" i="1"/>
  <c r="AA360" i="1"/>
  <c r="X360" i="1"/>
  <c r="J360" i="1"/>
  <c r="A402" i="1"/>
  <c r="C402" i="1"/>
  <c r="A434" i="1"/>
  <c r="C434" i="1"/>
  <c r="AA477" i="1"/>
  <c r="Y477" i="1"/>
  <c r="Z477" i="1"/>
  <c r="X477" i="1"/>
  <c r="W477" i="1"/>
  <c r="V477" i="1"/>
  <c r="J477" i="1"/>
  <c r="AA509" i="1"/>
  <c r="Y509" i="1"/>
  <c r="Z509" i="1"/>
  <c r="X509" i="1"/>
  <c r="W509" i="1"/>
  <c r="V509" i="1"/>
  <c r="J509" i="1"/>
  <c r="AA556" i="1"/>
  <c r="Y556" i="1"/>
  <c r="W556" i="1"/>
  <c r="Z556" i="1"/>
  <c r="X556" i="1"/>
  <c r="V556" i="1"/>
  <c r="J556" i="1"/>
  <c r="AA572" i="1"/>
  <c r="Y572" i="1"/>
  <c r="W572" i="1"/>
  <c r="Z572" i="1"/>
  <c r="X572" i="1"/>
  <c r="V572" i="1"/>
  <c r="J572" i="1"/>
  <c r="Y8" i="1"/>
  <c r="AA9" i="1"/>
  <c r="W11" i="1"/>
  <c r="Y12" i="1"/>
  <c r="AA13" i="1"/>
  <c r="W15" i="1"/>
  <c r="Y16" i="1"/>
  <c r="AA17" i="1"/>
  <c r="W19" i="1"/>
  <c r="Y20" i="1"/>
  <c r="AA21" i="1"/>
  <c r="W23" i="1"/>
  <c r="Y24" i="1"/>
  <c r="AA25" i="1"/>
  <c r="W27" i="1"/>
  <c r="Y28" i="1"/>
  <c r="AA29" i="1"/>
  <c r="W31" i="1"/>
  <c r="Y32" i="1"/>
  <c r="AA33" i="1"/>
  <c r="W35" i="1"/>
  <c r="Y36" i="1"/>
  <c r="AA37" i="1"/>
  <c r="W39" i="1"/>
  <c r="Y40" i="1"/>
  <c r="AA41" i="1"/>
  <c r="W43" i="1"/>
  <c r="Y44" i="1"/>
  <c r="AA45" i="1"/>
  <c r="W47" i="1"/>
  <c r="Y48" i="1"/>
  <c r="AA49" i="1"/>
  <c r="W51" i="1"/>
  <c r="Y52" i="1"/>
  <c r="AA53" i="1"/>
  <c r="W55" i="1"/>
  <c r="Y56" i="1"/>
  <c r="AA57" i="1"/>
  <c r="W59" i="1"/>
  <c r="Y60" i="1"/>
  <c r="W63" i="1"/>
  <c r="Y64" i="1"/>
  <c r="AA65" i="1"/>
  <c r="W67" i="1"/>
  <c r="Y68" i="1"/>
  <c r="AA69" i="1"/>
  <c r="W71" i="1"/>
  <c r="Y72" i="1"/>
  <c r="AA73" i="1"/>
  <c r="W75" i="1"/>
  <c r="Y76" i="1"/>
  <c r="AA77" i="1"/>
  <c r="W79" i="1"/>
  <c r="Y80" i="1"/>
  <c r="AA81" i="1"/>
  <c r="W83" i="1"/>
  <c r="Y84" i="1"/>
  <c r="AA85" i="1"/>
  <c r="W87" i="1"/>
  <c r="Y88" i="1"/>
  <c r="AA89" i="1"/>
  <c r="W91" i="1"/>
  <c r="Y92" i="1"/>
  <c r="AA93" i="1"/>
  <c r="W95" i="1"/>
  <c r="Y96" i="1"/>
  <c r="AA97" i="1"/>
  <c r="W99" i="1"/>
  <c r="Y100" i="1"/>
  <c r="AA101" i="1"/>
  <c r="W103" i="1"/>
  <c r="Y104" i="1"/>
  <c r="AA105" i="1"/>
  <c r="W107" i="1"/>
  <c r="Y108" i="1"/>
  <c r="AA109" i="1"/>
  <c r="W111" i="1"/>
  <c r="Y112" i="1"/>
  <c r="AA113" i="1"/>
  <c r="W115" i="1"/>
  <c r="Y116" i="1"/>
  <c r="AA117" i="1"/>
  <c r="W119" i="1"/>
  <c r="Y120" i="1"/>
  <c r="AA121" i="1"/>
  <c r="W123" i="1"/>
  <c r="Y124" i="1"/>
  <c r="AA125" i="1"/>
  <c r="W127" i="1"/>
  <c r="Y128" i="1"/>
  <c r="AA129" i="1"/>
  <c r="W131" i="1"/>
  <c r="Y132" i="1"/>
  <c r="AA133" i="1"/>
  <c r="W135" i="1"/>
  <c r="Y136" i="1"/>
  <c r="AA137" i="1"/>
  <c r="W139" i="1"/>
  <c r="Y140" i="1"/>
  <c r="AA141" i="1"/>
  <c r="W143" i="1"/>
  <c r="Y144" i="1"/>
  <c r="AA145" i="1"/>
  <c r="W147" i="1"/>
  <c r="Y148" i="1"/>
  <c r="AA149" i="1"/>
  <c r="W151" i="1"/>
  <c r="Y152" i="1"/>
  <c r="AA153" i="1"/>
  <c r="W155" i="1"/>
  <c r="Y156" i="1"/>
  <c r="AA157" i="1"/>
  <c r="W159" i="1"/>
  <c r="Y160" i="1"/>
  <c r="AA161" i="1"/>
  <c r="W163" i="1"/>
  <c r="Y164" i="1"/>
  <c r="AA165" i="1"/>
  <c r="W167" i="1"/>
  <c r="Y168" i="1"/>
  <c r="AA169" i="1"/>
  <c r="W171" i="1"/>
  <c r="Y172" i="1"/>
  <c r="AA173" i="1"/>
  <c r="W175" i="1"/>
  <c r="Y176" i="1"/>
  <c r="AA177" i="1"/>
  <c r="W179" i="1"/>
  <c r="Y180" i="1"/>
  <c r="AA181" i="1"/>
  <c r="W183" i="1"/>
  <c r="Y184" i="1"/>
  <c r="AA185" i="1"/>
  <c r="W187" i="1"/>
  <c r="Y188" i="1"/>
  <c r="AA189" i="1"/>
  <c r="W191" i="1"/>
  <c r="Y192" i="1"/>
  <c r="AA193" i="1"/>
  <c r="W195" i="1"/>
  <c r="Y196" i="1"/>
  <c r="AA197" i="1"/>
  <c r="W199" i="1"/>
  <c r="Y200" i="1"/>
  <c r="AA201" i="1"/>
  <c r="W203" i="1"/>
  <c r="Y204" i="1"/>
  <c r="AA205" i="1"/>
  <c r="W207" i="1"/>
  <c r="Y208" i="1"/>
  <c r="AA209" i="1"/>
  <c r="W211" i="1"/>
  <c r="Y212" i="1"/>
  <c r="AA213" i="1"/>
  <c r="W215" i="1"/>
  <c r="Y216" i="1"/>
  <c r="AA217" i="1"/>
  <c r="W219" i="1"/>
  <c r="Y220" i="1"/>
  <c r="AA221" i="1"/>
  <c r="W223" i="1"/>
  <c r="Y224" i="1"/>
  <c r="AA225" i="1"/>
  <c r="W227" i="1"/>
  <c r="Y228" i="1"/>
  <c r="AA229" i="1"/>
  <c r="W231" i="1"/>
  <c r="AA233" i="1"/>
  <c r="W235" i="1"/>
  <c r="AA237" i="1"/>
  <c r="W239" i="1"/>
  <c r="AA241" i="1"/>
  <c r="W243" i="1"/>
  <c r="AA245" i="1"/>
  <c r="W247" i="1"/>
  <c r="AA249" i="1"/>
  <c r="W251" i="1"/>
  <c r="AA253" i="1"/>
  <c r="W255" i="1"/>
  <c r="W257" i="1"/>
  <c r="AA260" i="1"/>
  <c r="A261" i="1"/>
  <c r="V261" i="1"/>
  <c r="J263" i="1"/>
  <c r="Z264" i="1"/>
  <c r="Y268" i="1"/>
  <c r="J269" i="1"/>
  <c r="AA271" i="1"/>
  <c r="A272" i="1"/>
  <c r="W272" i="1"/>
  <c r="A274" i="1"/>
  <c r="Z275" i="1"/>
  <c r="C281" i="1"/>
  <c r="Z283" i="1"/>
  <c r="V283" i="1"/>
  <c r="V289" i="1"/>
  <c r="Z289" i="1"/>
  <c r="J291" i="1"/>
  <c r="J295" i="1"/>
  <c r="C297" i="1"/>
  <c r="C302" i="1"/>
  <c r="A302" i="1"/>
  <c r="C315" i="1"/>
  <c r="A315" i="1"/>
  <c r="C329" i="1"/>
  <c r="A329" i="1"/>
  <c r="Y329" i="1"/>
  <c r="X329" i="1"/>
  <c r="V329" i="1"/>
  <c r="J329" i="1"/>
  <c r="AA351" i="1"/>
  <c r="Y351" i="1"/>
  <c r="X351" i="1"/>
  <c r="Y356" i="1"/>
  <c r="W356" i="1"/>
  <c r="AA356" i="1"/>
  <c r="X356" i="1"/>
  <c r="V356" i="1"/>
  <c r="AA361" i="1"/>
  <c r="Y361" i="1"/>
  <c r="Z361" i="1"/>
  <c r="X361" i="1"/>
  <c r="W383" i="1"/>
  <c r="AA383" i="1"/>
  <c r="Y383" i="1"/>
  <c r="X383" i="1"/>
  <c r="V383" i="1"/>
  <c r="A386" i="1"/>
  <c r="A418" i="1"/>
  <c r="C418" i="1"/>
  <c r="W494" i="1"/>
  <c r="AA494" i="1"/>
  <c r="Z494" i="1"/>
  <c r="Y494" i="1"/>
  <c r="X494" i="1"/>
  <c r="V494" i="1"/>
  <c r="J494" i="1"/>
  <c r="W526" i="1"/>
  <c r="AA526" i="1"/>
  <c r="Z526" i="1"/>
  <c r="Y526" i="1"/>
  <c r="X526" i="1"/>
  <c r="V526" i="1"/>
  <c r="J526" i="1"/>
  <c r="Y627" i="1"/>
  <c r="X627" i="1"/>
  <c r="W627" i="1"/>
  <c r="V627" i="1"/>
  <c r="AA627" i="1"/>
  <c r="Z627" i="1"/>
  <c r="J627" i="1"/>
  <c r="V58" i="1"/>
  <c r="V62" i="1"/>
  <c r="V66" i="1"/>
  <c r="V70" i="1"/>
  <c r="V74" i="1"/>
  <c r="V78" i="1"/>
  <c r="V82" i="1"/>
  <c r="V86" i="1"/>
  <c r="V90" i="1"/>
  <c r="V94" i="1"/>
  <c r="V98" i="1"/>
  <c r="V102" i="1"/>
  <c r="V106" i="1"/>
  <c r="V110" i="1"/>
  <c r="V114" i="1"/>
  <c r="V118" i="1"/>
  <c r="V122" i="1"/>
  <c r="V126" i="1"/>
  <c r="V130" i="1"/>
  <c r="V134" i="1"/>
  <c r="V138" i="1"/>
  <c r="V142" i="1"/>
  <c r="V146" i="1"/>
  <c r="V150" i="1"/>
  <c r="V154" i="1"/>
  <c r="V158" i="1"/>
  <c r="V162" i="1"/>
  <c r="V166" i="1"/>
  <c r="V170" i="1"/>
  <c r="V174" i="1"/>
  <c r="V178" i="1"/>
  <c r="V182" i="1"/>
  <c r="V186" i="1"/>
  <c r="V190" i="1"/>
  <c r="V194" i="1"/>
  <c r="V198" i="1"/>
  <c r="V202" i="1"/>
  <c r="V206" i="1"/>
  <c r="V210" i="1"/>
  <c r="V214" i="1"/>
  <c r="V218" i="1"/>
  <c r="V222" i="1"/>
  <c r="V226" i="1"/>
  <c r="V230" i="1"/>
  <c r="V234" i="1"/>
  <c r="V238" i="1"/>
  <c r="V242" i="1"/>
  <c r="V246" i="1"/>
  <c r="V250" i="1"/>
  <c r="V254" i="1"/>
  <c r="J277" i="1"/>
  <c r="C298" i="1"/>
  <c r="A298" i="1"/>
  <c r="AA306" i="1"/>
  <c r="Y306" i="1"/>
  <c r="W306" i="1"/>
  <c r="Z315" i="1"/>
  <c r="X315" i="1"/>
  <c r="V315" i="1"/>
  <c r="C323" i="1"/>
  <c r="A323" i="1"/>
  <c r="C326" i="1"/>
  <c r="A326" i="1"/>
  <c r="AA326" i="1"/>
  <c r="X326" i="1"/>
  <c r="V326" i="1"/>
  <c r="J326" i="1"/>
  <c r="J335" i="1"/>
  <c r="W340" i="1"/>
  <c r="V340" i="1"/>
  <c r="J340" i="1"/>
  <c r="AA340" i="1"/>
  <c r="W344" i="1"/>
  <c r="Z344" i="1"/>
  <c r="X344" i="1"/>
  <c r="J344" i="1"/>
  <c r="W363" i="1"/>
  <c r="J363" i="1"/>
  <c r="AA363" i="1"/>
  <c r="Y363" i="1"/>
  <c r="X363" i="1"/>
  <c r="W367" i="1"/>
  <c r="AA367" i="1"/>
  <c r="Y367" i="1"/>
  <c r="V367" i="1"/>
  <c r="AA385" i="1"/>
  <c r="Y385" i="1"/>
  <c r="Z385" i="1"/>
  <c r="W385" i="1"/>
  <c r="V385" i="1"/>
  <c r="J385" i="1"/>
  <c r="W395" i="1"/>
  <c r="J395" i="1"/>
  <c r="AA395" i="1"/>
  <c r="Z395" i="1"/>
  <c r="Y395" i="1"/>
  <c r="X395" i="1"/>
  <c r="AA492" i="1"/>
  <c r="Y492" i="1"/>
  <c r="W492" i="1"/>
  <c r="Z492" i="1"/>
  <c r="X492" i="1"/>
  <c r="V492" i="1"/>
  <c r="J492" i="1"/>
  <c r="AA524" i="1"/>
  <c r="Y524" i="1"/>
  <c r="W524" i="1"/>
  <c r="Z524" i="1"/>
  <c r="X524" i="1"/>
  <c r="V524" i="1"/>
  <c r="J524" i="1"/>
  <c r="AA580" i="1"/>
  <c r="Y580" i="1"/>
  <c r="W580" i="1"/>
  <c r="Z580" i="1"/>
  <c r="X580" i="1"/>
  <c r="V580" i="1"/>
  <c r="J580" i="1"/>
  <c r="W10" i="1"/>
  <c r="Y11" i="1"/>
  <c r="W14" i="1"/>
  <c r="Y15" i="1"/>
  <c r="W18" i="1"/>
  <c r="Y19" i="1"/>
  <c r="W22" i="1"/>
  <c r="Y23" i="1"/>
  <c r="W26" i="1"/>
  <c r="Y27" i="1"/>
  <c r="W30" i="1"/>
  <c r="Y31" i="1"/>
  <c r="W34" i="1"/>
  <c r="Y35" i="1"/>
  <c r="W38" i="1"/>
  <c r="Y39" i="1"/>
  <c r="W42" i="1"/>
  <c r="Y43" i="1"/>
  <c r="W46" i="1"/>
  <c r="Y47" i="1"/>
  <c r="W50" i="1"/>
  <c r="Y51" i="1"/>
  <c r="W54" i="1"/>
  <c r="Y55" i="1"/>
  <c r="W58" i="1"/>
  <c r="Y59" i="1"/>
  <c r="W62" i="1"/>
  <c r="Y63" i="1"/>
  <c r="W66" i="1"/>
  <c r="Y67" i="1"/>
  <c r="W70" i="1"/>
  <c r="Y71" i="1"/>
  <c r="W74" i="1"/>
  <c r="Y75" i="1"/>
  <c r="W78" i="1"/>
  <c r="Y79" i="1"/>
  <c r="W82" i="1"/>
  <c r="Y83" i="1"/>
  <c r="W86" i="1"/>
  <c r="Y87" i="1"/>
  <c r="W90" i="1"/>
  <c r="Y91" i="1"/>
  <c r="W94" i="1"/>
  <c r="Y95" i="1"/>
  <c r="W98" i="1"/>
  <c r="Y99" i="1"/>
  <c r="W102" i="1"/>
  <c r="Y103" i="1"/>
  <c r="W106" i="1"/>
  <c r="Y107" i="1"/>
  <c r="W110" i="1"/>
  <c r="Y111" i="1"/>
  <c r="W114" i="1"/>
  <c r="Y115" i="1"/>
  <c r="W118" i="1"/>
  <c r="Y119" i="1"/>
  <c r="W122" i="1"/>
  <c r="Y123" i="1"/>
  <c r="W126" i="1"/>
  <c r="Y127" i="1"/>
  <c r="W130" i="1"/>
  <c r="Y131" i="1"/>
  <c r="W134" i="1"/>
  <c r="Y135" i="1"/>
  <c r="W138" i="1"/>
  <c r="Y139" i="1"/>
  <c r="W142" i="1"/>
  <c r="Y143" i="1"/>
  <c r="W146" i="1"/>
  <c r="Y147" i="1"/>
  <c r="W150" i="1"/>
  <c r="Y151" i="1"/>
  <c r="W154" i="1"/>
  <c r="Y155" i="1"/>
  <c r="W158" i="1"/>
  <c r="Y159" i="1"/>
  <c r="W162" i="1"/>
  <c r="Y163" i="1"/>
  <c r="W166" i="1"/>
  <c r="Y167" i="1"/>
  <c r="W170" i="1"/>
  <c r="Y171" i="1"/>
  <c r="W174" i="1"/>
  <c r="Y175" i="1"/>
  <c r="W178" i="1"/>
  <c r="Y179" i="1"/>
  <c r="W182" i="1"/>
  <c r="Y183" i="1"/>
  <c r="W186" i="1"/>
  <c r="Y187" i="1"/>
  <c r="W190" i="1"/>
  <c r="Y191" i="1"/>
  <c r="W194" i="1"/>
  <c r="Y195" i="1"/>
  <c r="W198" i="1"/>
  <c r="Y199" i="1"/>
  <c r="W202" i="1"/>
  <c r="Y203" i="1"/>
  <c r="W206" i="1"/>
  <c r="Y207" i="1"/>
  <c r="W210" i="1"/>
  <c r="Y211" i="1"/>
  <c r="W214" i="1"/>
  <c r="Y215" i="1"/>
  <c r="W218" i="1"/>
  <c r="Y219" i="1"/>
  <c r="W222" i="1"/>
  <c r="Y223" i="1"/>
  <c r="W226" i="1"/>
  <c r="Y227" i="1"/>
  <c r="W230" i="1"/>
  <c r="Y231" i="1"/>
  <c r="W234" i="1"/>
  <c r="Y235" i="1"/>
  <c r="W238" i="1"/>
  <c r="Y239" i="1"/>
  <c r="W242" i="1"/>
  <c r="Y243" i="1"/>
  <c r="W246" i="1"/>
  <c r="Y247" i="1"/>
  <c r="W250" i="1"/>
  <c r="Y251" i="1"/>
  <c r="W254" i="1"/>
  <c r="Y255" i="1"/>
  <c r="J260" i="1"/>
  <c r="X261" i="1"/>
  <c r="W263" i="1"/>
  <c r="V269" i="1"/>
  <c r="J271" i="1"/>
  <c r="X279" i="1"/>
  <c r="V281" i="1"/>
  <c r="Z281" i="1"/>
  <c r="X285" i="1"/>
  <c r="C294" i="1"/>
  <c r="A294" i="1"/>
  <c r="W295" i="1"/>
  <c r="Y299" i="1"/>
  <c r="C303" i="1"/>
  <c r="A303" i="1"/>
  <c r="Y308" i="1"/>
  <c r="J309" i="1"/>
  <c r="V313" i="1"/>
  <c r="W316" i="1"/>
  <c r="J316" i="1"/>
  <c r="AA316" i="1"/>
  <c r="Y316" i="1"/>
  <c r="AA319" i="1"/>
  <c r="Y319" i="1"/>
  <c r="X327" i="1"/>
  <c r="X341" i="1"/>
  <c r="W342" i="1"/>
  <c r="J343" i="1"/>
  <c r="C347" i="1"/>
  <c r="A347" i="1"/>
  <c r="C353" i="1"/>
  <c r="A353" i="1"/>
  <c r="Y353" i="1"/>
  <c r="AA353" i="1"/>
  <c r="X353" i="1"/>
  <c r="V353" i="1"/>
  <c r="AA362" i="1"/>
  <c r="Y362" i="1"/>
  <c r="W362" i="1"/>
  <c r="J362" i="1"/>
  <c r="J365" i="1"/>
  <c r="Y368" i="1"/>
  <c r="W368" i="1"/>
  <c r="AA368" i="1"/>
  <c r="Z368" i="1"/>
  <c r="AA369" i="1"/>
  <c r="Y369" i="1"/>
  <c r="Z369" i="1"/>
  <c r="W369" i="1"/>
  <c r="V369" i="1"/>
  <c r="J369" i="1"/>
  <c r="X378" i="1"/>
  <c r="W379" i="1"/>
  <c r="J379" i="1"/>
  <c r="AA379" i="1"/>
  <c r="Z379" i="1"/>
  <c r="Y379" i="1"/>
  <c r="X379" i="1"/>
  <c r="Y392" i="1"/>
  <c r="W392" i="1"/>
  <c r="AA392" i="1"/>
  <c r="X392" i="1"/>
  <c r="V392" i="1"/>
  <c r="J392" i="1"/>
  <c r="Y543" i="1"/>
  <c r="W543" i="1"/>
  <c r="AA543" i="1"/>
  <c r="Z543" i="1"/>
  <c r="X543" i="1"/>
  <c r="V543" i="1"/>
  <c r="J543" i="1"/>
  <c r="AA648" i="1"/>
  <c r="Z648" i="1"/>
  <c r="Y648" i="1"/>
  <c r="X648" i="1"/>
  <c r="W648" i="1"/>
  <c r="V648" i="1"/>
  <c r="J648" i="1"/>
  <c r="V9" i="1"/>
  <c r="X10" i="1"/>
  <c r="Z11" i="1"/>
  <c r="V13" i="1"/>
  <c r="X14" i="1"/>
  <c r="Z15" i="1"/>
  <c r="V17" i="1"/>
  <c r="X18" i="1"/>
  <c r="Z19" i="1"/>
  <c r="V21" i="1"/>
  <c r="X22" i="1"/>
  <c r="Z23" i="1"/>
  <c r="V25" i="1"/>
  <c r="X26" i="1"/>
  <c r="Z27" i="1"/>
  <c r="V29" i="1"/>
  <c r="X30" i="1"/>
  <c r="Z31" i="1"/>
  <c r="V33" i="1"/>
  <c r="X34" i="1"/>
  <c r="Z35" i="1"/>
  <c r="V37" i="1"/>
  <c r="X38" i="1"/>
  <c r="Z39" i="1"/>
  <c r="V41" i="1"/>
  <c r="X42" i="1"/>
  <c r="Z43" i="1"/>
  <c r="V45" i="1"/>
  <c r="X46" i="1"/>
  <c r="Z47" i="1"/>
  <c r="V49" i="1"/>
  <c r="X50" i="1"/>
  <c r="Z51" i="1"/>
  <c r="V53" i="1"/>
  <c r="X54" i="1"/>
  <c r="Z55" i="1"/>
  <c r="V57" i="1"/>
  <c r="X58" i="1"/>
  <c r="Z59" i="1"/>
  <c r="V61" i="1"/>
  <c r="X62" i="1"/>
  <c r="Z63" i="1"/>
  <c r="V65" i="1"/>
  <c r="X66" i="1"/>
  <c r="Z67" i="1"/>
  <c r="V69" i="1"/>
  <c r="X70" i="1"/>
  <c r="Z71" i="1"/>
  <c r="V73" i="1"/>
  <c r="X74" i="1"/>
  <c r="Z75" i="1"/>
  <c r="V77" i="1"/>
  <c r="X78" i="1"/>
  <c r="Z79" i="1"/>
  <c r="V81" i="1"/>
  <c r="X82" i="1"/>
  <c r="Z83" i="1"/>
  <c r="V85" i="1"/>
  <c r="X86" i="1"/>
  <c r="Z87" i="1"/>
  <c r="V89" i="1"/>
  <c r="X90" i="1"/>
  <c r="Z91" i="1"/>
  <c r="V93" i="1"/>
  <c r="X94" i="1"/>
  <c r="Z95" i="1"/>
  <c r="V97" i="1"/>
  <c r="X98" i="1"/>
  <c r="Z99" i="1"/>
  <c r="V101" i="1"/>
  <c r="X102" i="1"/>
  <c r="Z103" i="1"/>
  <c r="V105" i="1"/>
  <c r="X106" i="1"/>
  <c r="Z107" i="1"/>
  <c r="V109" i="1"/>
  <c r="X110" i="1"/>
  <c r="Z111" i="1"/>
  <c r="V113" i="1"/>
  <c r="X114" i="1"/>
  <c r="Z115" i="1"/>
  <c r="V117" i="1"/>
  <c r="X118" i="1"/>
  <c r="Z119" i="1"/>
  <c r="V121" i="1"/>
  <c r="X122" i="1"/>
  <c r="Z123" i="1"/>
  <c r="V125" i="1"/>
  <c r="X126" i="1"/>
  <c r="Z127" i="1"/>
  <c r="V129" i="1"/>
  <c r="X130" i="1"/>
  <c r="Z131" i="1"/>
  <c r="V133" i="1"/>
  <c r="X134" i="1"/>
  <c r="Z135" i="1"/>
  <c r="V137" i="1"/>
  <c r="X138" i="1"/>
  <c r="Z139" i="1"/>
  <c r="V141" i="1"/>
  <c r="X142" i="1"/>
  <c r="Z143" i="1"/>
  <c r="V145" i="1"/>
  <c r="X146" i="1"/>
  <c r="Z147" i="1"/>
  <c r="V149" i="1"/>
  <c r="X150" i="1"/>
  <c r="Z151" i="1"/>
  <c r="V153" i="1"/>
  <c r="X154" i="1"/>
  <c r="Z155" i="1"/>
  <c r="V157" i="1"/>
  <c r="X158" i="1"/>
  <c r="Z159" i="1"/>
  <c r="V161" i="1"/>
  <c r="X162" i="1"/>
  <c r="Z163" i="1"/>
  <c r="V165" i="1"/>
  <c r="X166" i="1"/>
  <c r="Z167" i="1"/>
  <c r="V169" i="1"/>
  <c r="X170" i="1"/>
  <c r="Z171" i="1"/>
  <c r="V173" i="1"/>
  <c r="X174" i="1"/>
  <c r="Z175" i="1"/>
  <c r="V177" i="1"/>
  <c r="X178" i="1"/>
  <c r="Z179" i="1"/>
  <c r="V181" i="1"/>
  <c r="X182" i="1"/>
  <c r="Z183" i="1"/>
  <c r="V185" i="1"/>
  <c r="X186" i="1"/>
  <c r="Z187" i="1"/>
  <c r="V189" i="1"/>
  <c r="X190" i="1"/>
  <c r="Z191" i="1"/>
  <c r="V193" i="1"/>
  <c r="X194" i="1"/>
  <c r="Z195" i="1"/>
  <c r="V197" i="1"/>
  <c r="X198" i="1"/>
  <c r="Z199" i="1"/>
  <c r="V201" i="1"/>
  <c r="X202" i="1"/>
  <c r="Z203" i="1"/>
  <c r="V205" i="1"/>
  <c r="X206" i="1"/>
  <c r="Z207" i="1"/>
  <c r="V209" i="1"/>
  <c r="X210" i="1"/>
  <c r="Z211" i="1"/>
  <c r="V213" i="1"/>
  <c r="X214" i="1"/>
  <c r="Z215" i="1"/>
  <c r="V217" i="1"/>
  <c r="X218" i="1"/>
  <c r="Z219" i="1"/>
  <c r="V221" i="1"/>
  <c r="X222" i="1"/>
  <c r="Z223" i="1"/>
  <c r="V225" i="1"/>
  <c r="X226" i="1"/>
  <c r="Z227" i="1"/>
  <c r="V229" i="1"/>
  <c r="X230" i="1"/>
  <c r="Z231" i="1"/>
  <c r="V233" i="1"/>
  <c r="X234" i="1"/>
  <c r="Z235" i="1"/>
  <c r="V237" i="1"/>
  <c r="X238" i="1"/>
  <c r="Z239" i="1"/>
  <c r="V241" i="1"/>
  <c r="X242" i="1"/>
  <c r="Z243" i="1"/>
  <c r="V245" i="1"/>
  <c r="X246" i="1"/>
  <c r="Z247" i="1"/>
  <c r="V249" i="1"/>
  <c r="X250" i="1"/>
  <c r="Z251" i="1"/>
  <c r="V253" i="1"/>
  <c r="X254" i="1"/>
  <c r="Z255" i="1"/>
  <c r="AA257" i="1"/>
  <c r="C259" i="1"/>
  <c r="Y261" i="1"/>
  <c r="X263" i="1"/>
  <c r="J264" i="1"/>
  <c r="W269" i="1"/>
  <c r="AA272" i="1"/>
  <c r="J275" i="1"/>
  <c r="W277" i="1"/>
  <c r="C279" i="1"/>
  <c r="Y279" i="1"/>
  <c r="C285" i="1"/>
  <c r="Y285" i="1"/>
  <c r="Z287" i="1"/>
  <c r="V287" i="1"/>
  <c r="Y295" i="1"/>
  <c r="C299" i="1"/>
  <c r="A299" i="1"/>
  <c r="A300" i="1"/>
  <c r="Z303" i="1"/>
  <c r="X303" i="1"/>
  <c r="V303" i="1"/>
  <c r="W311" i="1"/>
  <c r="AA311" i="1"/>
  <c r="W313" i="1"/>
  <c r="W321" i="1"/>
  <c r="X324" i="1"/>
  <c r="C334" i="1"/>
  <c r="AA334" i="1"/>
  <c r="V334" i="1"/>
  <c r="J334" i="1"/>
  <c r="Z334" i="1"/>
  <c r="V335" i="1"/>
  <c r="C337" i="1"/>
  <c r="Y337" i="1"/>
  <c r="V337" i="1"/>
  <c r="J337" i="1"/>
  <c r="AA337" i="1"/>
  <c r="A342" i="1"/>
  <c r="Z347" i="1"/>
  <c r="X347" i="1"/>
  <c r="V347" i="1"/>
  <c r="W348" i="1"/>
  <c r="J348" i="1"/>
  <c r="AA348" i="1"/>
  <c r="Y348" i="1"/>
  <c r="X348" i="1"/>
  <c r="J350" i="1"/>
  <c r="J351" i="1"/>
  <c r="J372" i="1"/>
  <c r="Y376" i="1"/>
  <c r="W376" i="1"/>
  <c r="AA376" i="1"/>
  <c r="X376" i="1"/>
  <c r="V376" i="1"/>
  <c r="J376" i="1"/>
  <c r="J381" i="1"/>
  <c r="AA394" i="1"/>
  <c r="Y394" i="1"/>
  <c r="W394" i="1"/>
  <c r="V394" i="1"/>
  <c r="J394" i="1"/>
  <c r="AA442" i="1"/>
  <c r="Z442" i="1"/>
  <c r="Y442" i="1"/>
  <c r="X442" i="1"/>
  <c r="W442" i="1"/>
  <c r="V442" i="1"/>
  <c r="J442" i="1"/>
  <c r="AA458" i="1"/>
  <c r="Z458" i="1"/>
  <c r="Y458" i="1"/>
  <c r="X458" i="1"/>
  <c r="W458" i="1"/>
  <c r="V458" i="1"/>
  <c r="J458" i="1"/>
  <c r="A561" i="1"/>
  <c r="C561" i="1"/>
  <c r="AA588" i="1"/>
  <c r="Y588" i="1"/>
  <c r="W588" i="1"/>
  <c r="Z588" i="1"/>
  <c r="X588" i="1"/>
  <c r="V588" i="1"/>
  <c r="J588" i="1"/>
  <c r="A256" i="1"/>
  <c r="V260" i="1"/>
  <c r="AA261" i="1"/>
  <c r="Y263" i="1"/>
  <c r="X269" i="1"/>
  <c r="W271" i="1"/>
  <c r="X277" i="1"/>
  <c r="AA279" i="1"/>
  <c r="A280" i="1"/>
  <c r="J281" i="1"/>
  <c r="AA285" i="1"/>
  <c r="A286" i="1"/>
  <c r="C295" i="1"/>
  <c r="A295" i="1"/>
  <c r="AA295" i="1"/>
  <c r="A296" i="1"/>
  <c r="Z299" i="1"/>
  <c r="X299" i="1"/>
  <c r="V299" i="1"/>
  <c r="J306" i="1"/>
  <c r="W308" i="1"/>
  <c r="V308" i="1"/>
  <c r="J308" i="1"/>
  <c r="AA308" i="1"/>
  <c r="V309" i="1"/>
  <c r="V310" i="1"/>
  <c r="A313" i="1"/>
  <c r="Z313" i="1"/>
  <c r="J315" i="1"/>
  <c r="Z321" i="1"/>
  <c r="Z324" i="1"/>
  <c r="AA327" i="1"/>
  <c r="Y327" i="1"/>
  <c r="W327" i="1"/>
  <c r="X332" i="1"/>
  <c r="X335" i="1"/>
  <c r="Y341" i="1"/>
  <c r="Z341" i="1"/>
  <c r="W341" i="1"/>
  <c r="AA342" i="1"/>
  <c r="J342" i="1"/>
  <c r="Z342" i="1"/>
  <c r="X342" i="1"/>
  <c r="V343" i="1"/>
  <c r="AA378" i="1"/>
  <c r="Y378" i="1"/>
  <c r="W378" i="1"/>
  <c r="V378" i="1"/>
  <c r="J378" i="1"/>
  <c r="Y388" i="1"/>
  <c r="W388" i="1"/>
  <c r="AA388" i="1"/>
  <c r="Z388" i="1"/>
  <c r="X388" i="1"/>
  <c r="V388" i="1"/>
  <c r="AA397" i="1"/>
  <c r="Y397" i="1"/>
  <c r="Z397" i="1"/>
  <c r="X397" i="1"/>
  <c r="W397" i="1"/>
  <c r="V397" i="1"/>
  <c r="A441" i="1"/>
  <c r="C441" i="1"/>
  <c r="A466" i="1"/>
  <c r="C466" i="1"/>
  <c r="Y479" i="1"/>
  <c r="W479" i="1"/>
  <c r="AA479" i="1"/>
  <c r="Z479" i="1"/>
  <c r="X479" i="1"/>
  <c r="V479" i="1"/>
  <c r="J479" i="1"/>
  <c r="Y511" i="1"/>
  <c r="W511" i="1"/>
  <c r="AA511" i="1"/>
  <c r="Z511" i="1"/>
  <c r="X511" i="1"/>
  <c r="V511" i="1"/>
  <c r="J511" i="1"/>
  <c r="AA357" i="1"/>
  <c r="Y357" i="1"/>
  <c r="Y364" i="1"/>
  <c r="W364" i="1"/>
  <c r="AA373" i="1"/>
  <c r="Y373" i="1"/>
  <c r="Z375" i="1"/>
  <c r="X377" i="1"/>
  <c r="Y380" i="1"/>
  <c r="W380" i="1"/>
  <c r="Z384" i="1"/>
  <c r="AA389" i="1"/>
  <c r="Y389" i="1"/>
  <c r="Z391" i="1"/>
  <c r="X393" i="1"/>
  <c r="Y396" i="1"/>
  <c r="W396" i="1"/>
  <c r="Z400" i="1"/>
  <c r="J401" i="1"/>
  <c r="V404" i="1"/>
  <c r="AA405" i="1"/>
  <c r="Y405" i="1"/>
  <c r="Z407" i="1"/>
  <c r="J408" i="1"/>
  <c r="X409" i="1"/>
  <c r="X411" i="1"/>
  <c r="Y412" i="1"/>
  <c r="W412" i="1"/>
  <c r="V413" i="1"/>
  <c r="Z416" i="1"/>
  <c r="J417" i="1"/>
  <c r="X418" i="1"/>
  <c r="V420" i="1"/>
  <c r="AA421" i="1"/>
  <c r="Y421" i="1"/>
  <c r="Z423" i="1"/>
  <c r="J424" i="1"/>
  <c r="X425" i="1"/>
  <c r="X427" i="1"/>
  <c r="Y428" i="1"/>
  <c r="W428" i="1"/>
  <c r="V429" i="1"/>
  <c r="Z432" i="1"/>
  <c r="J433" i="1"/>
  <c r="X434" i="1"/>
  <c r="V436" i="1"/>
  <c r="AA437" i="1"/>
  <c r="Y437" i="1"/>
  <c r="V438" i="1"/>
  <c r="Z439" i="1"/>
  <c r="J440" i="1"/>
  <c r="X441" i="1"/>
  <c r="X443" i="1"/>
  <c r="Y444" i="1"/>
  <c r="W444" i="1"/>
  <c r="V445" i="1"/>
  <c r="Z448" i="1"/>
  <c r="J449" i="1"/>
  <c r="X450" i="1"/>
  <c r="V452" i="1"/>
  <c r="AA453" i="1"/>
  <c r="Y453" i="1"/>
  <c r="V454" i="1"/>
  <c r="Z455" i="1"/>
  <c r="J456" i="1"/>
  <c r="X457" i="1"/>
  <c r="X459" i="1"/>
  <c r="Y460" i="1"/>
  <c r="W460" i="1"/>
  <c r="V461" i="1"/>
  <c r="Z462" i="1"/>
  <c r="Z464" i="1"/>
  <c r="J465" i="1"/>
  <c r="X466" i="1"/>
  <c r="V468" i="1"/>
  <c r="AA469" i="1"/>
  <c r="Y469" i="1"/>
  <c r="V470" i="1"/>
  <c r="AA473" i="1"/>
  <c r="Y473" i="1"/>
  <c r="V474" i="1"/>
  <c r="Y475" i="1"/>
  <c r="W475" i="1"/>
  <c r="V476" i="1"/>
  <c r="X478" i="1"/>
  <c r="X480" i="1"/>
  <c r="J481" i="1"/>
  <c r="Y482" i="1"/>
  <c r="J483" i="1"/>
  <c r="AA488" i="1"/>
  <c r="Y488" i="1"/>
  <c r="W488" i="1"/>
  <c r="V489" i="1"/>
  <c r="W490" i="1"/>
  <c r="AA490" i="1"/>
  <c r="V491" i="1"/>
  <c r="W493" i="1"/>
  <c r="X495" i="1"/>
  <c r="X497" i="1"/>
  <c r="J498" i="1"/>
  <c r="Z499" i="1"/>
  <c r="AA505" i="1"/>
  <c r="Y505" i="1"/>
  <c r="V506" i="1"/>
  <c r="Y507" i="1"/>
  <c r="W507" i="1"/>
  <c r="V508" i="1"/>
  <c r="X510" i="1"/>
  <c r="X512" i="1"/>
  <c r="J513" i="1"/>
  <c r="Y514" i="1"/>
  <c r="J515" i="1"/>
  <c r="AA520" i="1"/>
  <c r="Y520" i="1"/>
  <c r="W520" i="1"/>
  <c r="V521" i="1"/>
  <c r="W522" i="1"/>
  <c r="AA522" i="1"/>
  <c r="V523" i="1"/>
  <c r="W525" i="1"/>
  <c r="X527" i="1"/>
  <c r="X529" i="1"/>
  <c r="J530" i="1"/>
  <c r="Z531" i="1"/>
  <c r="AA537" i="1"/>
  <c r="Y537" i="1"/>
  <c r="V538" i="1"/>
  <c r="Y539" i="1"/>
  <c r="W539" i="1"/>
  <c r="V540" i="1"/>
  <c r="X542" i="1"/>
  <c r="X544" i="1"/>
  <c r="J545" i="1"/>
  <c r="Y546" i="1"/>
  <c r="J547" i="1"/>
  <c r="AA552" i="1"/>
  <c r="Y552" i="1"/>
  <c r="W552" i="1"/>
  <c r="V553" i="1"/>
  <c r="W554" i="1"/>
  <c r="AA554" i="1"/>
  <c r="V555" i="1"/>
  <c r="W557" i="1"/>
  <c r="X559" i="1"/>
  <c r="X561" i="1"/>
  <c r="J562" i="1"/>
  <c r="Z563" i="1"/>
  <c r="Y567" i="1"/>
  <c r="W567" i="1"/>
  <c r="AA567" i="1"/>
  <c r="V568" i="1"/>
  <c r="X573" i="1"/>
  <c r="Y575" i="1"/>
  <c r="W575" i="1"/>
  <c r="AA575" i="1"/>
  <c r="V576" i="1"/>
  <c r="X581" i="1"/>
  <c r="Y583" i="1"/>
  <c r="W583" i="1"/>
  <c r="AA583" i="1"/>
  <c r="V584" i="1"/>
  <c r="X589" i="1"/>
  <c r="Y591" i="1"/>
  <c r="W591" i="1"/>
  <c r="AA591" i="1"/>
  <c r="V592" i="1"/>
  <c r="X597" i="1"/>
  <c r="Y599" i="1"/>
  <c r="W599" i="1"/>
  <c r="AA599" i="1"/>
  <c r="V600" i="1"/>
  <c r="X603" i="1"/>
  <c r="J604" i="1"/>
  <c r="X607" i="1"/>
  <c r="J608" i="1"/>
  <c r="J612" i="1"/>
  <c r="J619" i="1"/>
  <c r="J620" i="1"/>
  <c r="AA636" i="1"/>
  <c r="Z636" i="1"/>
  <c r="Y636" i="1"/>
  <c r="X636" i="1"/>
  <c r="W636" i="1"/>
  <c r="V636" i="1"/>
  <c r="AA668" i="1"/>
  <c r="Z668" i="1"/>
  <c r="Y668" i="1"/>
  <c r="X668" i="1"/>
  <c r="W668" i="1"/>
  <c r="V668" i="1"/>
  <c r="Z293" i="1"/>
  <c r="Z297" i="1"/>
  <c r="Z301" i="1"/>
  <c r="Y322" i="1"/>
  <c r="Z325" i="1"/>
  <c r="Z328" i="1"/>
  <c r="W330" i="1"/>
  <c r="Z331" i="1"/>
  <c r="W333" i="1"/>
  <c r="X336" i="1"/>
  <c r="Y354" i="1"/>
  <c r="J355" i="1"/>
  <c r="W358" i="1"/>
  <c r="Y370" i="1"/>
  <c r="J371" i="1"/>
  <c r="W374" i="1"/>
  <c r="AA375" i="1"/>
  <c r="Y386" i="1"/>
  <c r="J387" i="1"/>
  <c r="W390" i="1"/>
  <c r="AA391" i="1"/>
  <c r="V399" i="1"/>
  <c r="Y402" i="1"/>
  <c r="J403" i="1"/>
  <c r="X404" i="1"/>
  <c r="W406" i="1"/>
  <c r="AA407" i="1"/>
  <c r="Y411" i="1"/>
  <c r="W413" i="1"/>
  <c r="V415" i="1"/>
  <c r="Y418" i="1"/>
  <c r="J419" i="1"/>
  <c r="X420" i="1"/>
  <c r="W422" i="1"/>
  <c r="AA423" i="1"/>
  <c r="Y427" i="1"/>
  <c r="W429" i="1"/>
  <c r="V431" i="1"/>
  <c r="Y434" i="1"/>
  <c r="J435" i="1"/>
  <c r="X436" i="1"/>
  <c r="W438" i="1"/>
  <c r="AA439" i="1"/>
  <c r="Y443" i="1"/>
  <c r="W445" i="1"/>
  <c r="V447" i="1"/>
  <c r="Y450" i="1"/>
  <c r="J451" i="1"/>
  <c r="X452" i="1"/>
  <c r="W454" i="1"/>
  <c r="AA455" i="1"/>
  <c r="Y459" i="1"/>
  <c r="W461" i="1"/>
  <c r="V463" i="1"/>
  <c r="Y466" i="1"/>
  <c r="X468" i="1"/>
  <c r="W470" i="1"/>
  <c r="Y471" i="1"/>
  <c r="W471" i="1"/>
  <c r="V472" i="1"/>
  <c r="X474" i="1"/>
  <c r="X476" i="1"/>
  <c r="Y478" i="1"/>
  <c r="AA484" i="1"/>
  <c r="Y484" i="1"/>
  <c r="W484" i="1"/>
  <c r="W486" i="1"/>
  <c r="AA486" i="1"/>
  <c r="W489" i="1"/>
  <c r="X491" i="1"/>
  <c r="X493" i="1"/>
  <c r="Z495" i="1"/>
  <c r="J496" i="1"/>
  <c r="AA501" i="1"/>
  <c r="Y501" i="1"/>
  <c r="Y503" i="1"/>
  <c r="W503" i="1"/>
  <c r="V504" i="1"/>
  <c r="X506" i="1"/>
  <c r="X508" i="1"/>
  <c r="Y510" i="1"/>
  <c r="AA516" i="1"/>
  <c r="Y516" i="1"/>
  <c r="W516" i="1"/>
  <c r="W518" i="1"/>
  <c r="AA518" i="1"/>
  <c r="W521" i="1"/>
  <c r="X523" i="1"/>
  <c r="X525" i="1"/>
  <c r="Z527" i="1"/>
  <c r="J528" i="1"/>
  <c r="AA533" i="1"/>
  <c r="Y533" i="1"/>
  <c r="Y535" i="1"/>
  <c r="W535" i="1"/>
  <c r="V536" i="1"/>
  <c r="X538" i="1"/>
  <c r="X540" i="1"/>
  <c r="Y542" i="1"/>
  <c r="AA548" i="1"/>
  <c r="Y548" i="1"/>
  <c r="W548" i="1"/>
  <c r="W550" i="1"/>
  <c r="AA550" i="1"/>
  <c r="W553" i="1"/>
  <c r="X555" i="1"/>
  <c r="X557" i="1"/>
  <c r="Z559" i="1"/>
  <c r="J560" i="1"/>
  <c r="AA565" i="1"/>
  <c r="Y565" i="1"/>
  <c r="X568" i="1"/>
  <c r="J569" i="1"/>
  <c r="W570" i="1"/>
  <c r="AA570" i="1"/>
  <c r="Y570" i="1"/>
  <c r="V571" i="1"/>
  <c r="X576" i="1"/>
  <c r="J577" i="1"/>
  <c r="W578" i="1"/>
  <c r="AA578" i="1"/>
  <c r="Y578" i="1"/>
  <c r="V579" i="1"/>
  <c r="X584" i="1"/>
  <c r="J585" i="1"/>
  <c r="W586" i="1"/>
  <c r="AA586" i="1"/>
  <c r="Y586" i="1"/>
  <c r="V587" i="1"/>
  <c r="X592" i="1"/>
  <c r="J593" i="1"/>
  <c r="W594" i="1"/>
  <c r="AA594" i="1"/>
  <c r="Y594" i="1"/>
  <c r="V595" i="1"/>
  <c r="X600" i="1"/>
  <c r="X615" i="1"/>
  <c r="Y623" i="1"/>
  <c r="X623" i="1"/>
  <c r="W623" i="1"/>
  <c r="V623" i="1"/>
  <c r="AA623" i="1"/>
  <c r="AA624" i="1"/>
  <c r="Z624" i="1"/>
  <c r="Y624" i="1"/>
  <c r="X624" i="1"/>
  <c r="W624" i="1"/>
  <c r="AA656" i="1"/>
  <c r="Z656" i="1"/>
  <c r="Y656" i="1"/>
  <c r="X656" i="1"/>
  <c r="W656" i="1"/>
  <c r="V656" i="1"/>
  <c r="AA676" i="1"/>
  <c r="Z676" i="1"/>
  <c r="Y676" i="1"/>
  <c r="X676" i="1"/>
  <c r="W676" i="1"/>
  <c r="V676" i="1"/>
  <c r="AA377" i="1"/>
  <c r="Y377" i="1"/>
  <c r="Y384" i="1"/>
  <c r="W384" i="1"/>
  <c r="AA393" i="1"/>
  <c r="Y393" i="1"/>
  <c r="X399" i="1"/>
  <c r="Y400" i="1"/>
  <c r="W400" i="1"/>
  <c r="V401" i="1"/>
  <c r="Z404" i="1"/>
  <c r="V408" i="1"/>
  <c r="AA409" i="1"/>
  <c r="Y409" i="1"/>
  <c r="Z411" i="1"/>
  <c r="X413" i="1"/>
  <c r="X415" i="1"/>
  <c r="Y416" i="1"/>
  <c r="W416" i="1"/>
  <c r="V417" i="1"/>
  <c r="Z420" i="1"/>
  <c r="V424" i="1"/>
  <c r="AA425" i="1"/>
  <c r="Y425" i="1"/>
  <c r="Z427" i="1"/>
  <c r="X429" i="1"/>
  <c r="X431" i="1"/>
  <c r="Y432" i="1"/>
  <c r="W432" i="1"/>
  <c r="V433" i="1"/>
  <c r="Z436" i="1"/>
  <c r="V440" i="1"/>
  <c r="AA441" i="1"/>
  <c r="Y441" i="1"/>
  <c r="Z443" i="1"/>
  <c r="X445" i="1"/>
  <c r="X447" i="1"/>
  <c r="Y448" i="1"/>
  <c r="W448" i="1"/>
  <c r="V449" i="1"/>
  <c r="Z450" i="1"/>
  <c r="Z452" i="1"/>
  <c r="V456" i="1"/>
  <c r="AA457" i="1"/>
  <c r="Y457" i="1"/>
  <c r="Z459" i="1"/>
  <c r="X461" i="1"/>
  <c r="X463" i="1"/>
  <c r="Y464" i="1"/>
  <c r="W464" i="1"/>
  <c r="V465" i="1"/>
  <c r="Z466" i="1"/>
  <c r="Z468" i="1"/>
  <c r="X472" i="1"/>
  <c r="Y474" i="1"/>
  <c r="AA480" i="1"/>
  <c r="Y480" i="1"/>
  <c r="W480" i="1"/>
  <c r="V481" i="1"/>
  <c r="W482" i="1"/>
  <c r="AA482" i="1"/>
  <c r="V483" i="1"/>
  <c r="X489" i="1"/>
  <c r="Z491" i="1"/>
  <c r="AA497" i="1"/>
  <c r="Y497" i="1"/>
  <c r="V498" i="1"/>
  <c r="Y499" i="1"/>
  <c r="W499" i="1"/>
  <c r="X504" i="1"/>
  <c r="Y506" i="1"/>
  <c r="AA512" i="1"/>
  <c r="Y512" i="1"/>
  <c r="W512" i="1"/>
  <c r="V513" i="1"/>
  <c r="W514" i="1"/>
  <c r="AA514" i="1"/>
  <c r="V515" i="1"/>
  <c r="X521" i="1"/>
  <c r="Z523" i="1"/>
  <c r="AA529" i="1"/>
  <c r="Y529" i="1"/>
  <c r="V530" i="1"/>
  <c r="Y531" i="1"/>
  <c r="W531" i="1"/>
  <c r="X536" i="1"/>
  <c r="Y538" i="1"/>
  <c r="AA544" i="1"/>
  <c r="Y544" i="1"/>
  <c r="W544" i="1"/>
  <c r="V545" i="1"/>
  <c r="W546" i="1"/>
  <c r="AA546" i="1"/>
  <c r="V547" i="1"/>
  <c r="X553" i="1"/>
  <c r="Z555" i="1"/>
  <c r="AA561" i="1"/>
  <c r="Y561" i="1"/>
  <c r="V562" i="1"/>
  <c r="Y563" i="1"/>
  <c r="W563" i="1"/>
  <c r="X571" i="1"/>
  <c r="AA573" i="1"/>
  <c r="Y573" i="1"/>
  <c r="W573" i="1"/>
  <c r="X579" i="1"/>
  <c r="AA581" i="1"/>
  <c r="Y581" i="1"/>
  <c r="W581" i="1"/>
  <c r="X587" i="1"/>
  <c r="AA589" i="1"/>
  <c r="Y589" i="1"/>
  <c r="W589" i="1"/>
  <c r="X595" i="1"/>
  <c r="AA597" i="1"/>
  <c r="Y597" i="1"/>
  <c r="W597" i="1"/>
  <c r="Y603" i="1"/>
  <c r="W603" i="1"/>
  <c r="V603" i="1"/>
  <c r="AA603" i="1"/>
  <c r="V604" i="1"/>
  <c r="Y607" i="1"/>
  <c r="W607" i="1"/>
  <c r="V607" i="1"/>
  <c r="AA607" i="1"/>
  <c r="V608" i="1"/>
  <c r="Y611" i="1"/>
  <c r="W611" i="1"/>
  <c r="V611" i="1"/>
  <c r="AA611" i="1"/>
  <c r="V612" i="1"/>
  <c r="AA644" i="1"/>
  <c r="Z644" i="1"/>
  <c r="Y644" i="1"/>
  <c r="X644" i="1"/>
  <c r="W644" i="1"/>
  <c r="V644" i="1"/>
  <c r="V355" i="1"/>
  <c r="V371" i="1"/>
  <c r="J375" i="1"/>
  <c r="V387" i="1"/>
  <c r="J391" i="1"/>
  <c r="Y399" i="1"/>
  <c r="W401" i="1"/>
  <c r="V403" i="1"/>
  <c r="J407" i="1"/>
  <c r="X408" i="1"/>
  <c r="AA411" i="1"/>
  <c r="Y415" i="1"/>
  <c r="W417" i="1"/>
  <c r="J423" i="1"/>
  <c r="X424" i="1"/>
  <c r="AA427" i="1"/>
  <c r="Y431" i="1"/>
  <c r="W433" i="1"/>
  <c r="J439" i="1"/>
  <c r="X440" i="1"/>
  <c r="AA443" i="1"/>
  <c r="Y447" i="1"/>
  <c r="W449" i="1"/>
  <c r="X456" i="1"/>
  <c r="AA459" i="1"/>
  <c r="Y463" i="1"/>
  <c r="W465" i="1"/>
  <c r="AA476" i="1"/>
  <c r="Y476" i="1"/>
  <c r="W476" i="1"/>
  <c r="A477" i="1"/>
  <c r="W478" i="1"/>
  <c r="AA478" i="1"/>
  <c r="W481" i="1"/>
  <c r="X483" i="1"/>
  <c r="AA493" i="1"/>
  <c r="Y493" i="1"/>
  <c r="Y495" i="1"/>
  <c r="W495" i="1"/>
  <c r="V496" i="1"/>
  <c r="X498" i="1"/>
  <c r="AA508" i="1"/>
  <c r="Y508" i="1"/>
  <c r="W508" i="1"/>
  <c r="A509" i="1"/>
  <c r="W510" i="1"/>
  <c r="AA510" i="1"/>
  <c r="W513" i="1"/>
  <c r="X515" i="1"/>
  <c r="AA525" i="1"/>
  <c r="Y525" i="1"/>
  <c r="Y527" i="1"/>
  <c r="W527" i="1"/>
  <c r="V528" i="1"/>
  <c r="X530" i="1"/>
  <c r="AA540" i="1"/>
  <c r="Y540" i="1"/>
  <c r="W540" i="1"/>
  <c r="A541" i="1"/>
  <c r="W542" i="1"/>
  <c r="AA542" i="1"/>
  <c r="W545" i="1"/>
  <c r="X547" i="1"/>
  <c r="AA557" i="1"/>
  <c r="Y557" i="1"/>
  <c r="Y559" i="1"/>
  <c r="W559" i="1"/>
  <c r="V560" i="1"/>
  <c r="X562" i="1"/>
  <c r="AA568" i="1"/>
  <c r="Y568" i="1"/>
  <c r="W568" i="1"/>
  <c r="V569" i="1"/>
  <c r="AA576" i="1"/>
  <c r="Y576" i="1"/>
  <c r="W576" i="1"/>
  <c r="V577" i="1"/>
  <c r="AA584" i="1"/>
  <c r="Y584" i="1"/>
  <c r="W584" i="1"/>
  <c r="V585" i="1"/>
  <c r="AA592" i="1"/>
  <c r="Y592" i="1"/>
  <c r="W592" i="1"/>
  <c r="V593" i="1"/>
  <c r="AA600" i="1"/>
  <c r="Y600" i="1"/>
  <c r="W600" i="1"/>
  <c r="Y615" i="1"/>
  <c r="W615" i="1"/>
  <c r="V615" i="1"/>
  <c r="AA615" i="1"/>
  <c r="Y619" i="1"/>
  <c r="X619" i="1"/>
  <c r="W619" i="1"/>
  <c r="V619" i="1"/>
  <c r="AA619" i="1"/>
  <c r="AA620" i="1"/>
  <c r="Z620" i="1"/>
  <c r="Y620" i="1"/>
  <c r="X620" i="1"/>
  <c r="W620" i="1"/>
  <c r="AA664" i="1"/>
  <c r="Z664" i="1"/>
  <c r="Y664" i="1"/>
  <c r="X664" i="1"/>
  <c r="W664" i="1"/>
  <c r="V664" i="1"/>
  <c r="Y404" i="1"/>
  <c r="W404" i="1"/>
  <c r="AA413" i="1"/>
  <c r="Y413" i="1"/>
  <c r="Y420" i="1"/>
  <c r="W420" i="1"/>
  <c r="AA429" i="1"/>
  <c r="Y429" i="1"/>
  <c r="Y436" i="1"/>
  <c r="W436" i="1"/>
  <c r="AA445" i="1"/>
  <c r="Y445" i="1"/>
  <c r="Y452" i="1"/>
  <c r="W452" i="1"/>
  <c r="AA461" i="1"/>
  <c r="Y461" i="1"/>
  <c r="Y468" i="1"/>
  <c r="W468" i="1"/>
  <c r="AA472" i="1"/>
  <c r="Y472" i="1"/>
  <c r="W472" i="1"/>
  <c r="W474" i="1"/>
  <c r="AA474" i="1"/>
  <c r="AA489" i="1"/>
  <c r="Y489" i="1"/>
  <c r="Y491" i="1"/>
  <c r="W491" i="1"/>
  <c r="AA504" i="1"/>
  <c r="Y504" i="1"/>
  <c r="W504" i="1"/>
  <c r="W506" i="1"/>
  <c r="AA506" i="1"/>
  <c r="AA521" i="1"/>
  <c r="Y521" i="1"/>
  <c r="Y523" i="1"/>
  <c r="W523" i="1"/>
  <c r="AA536" i="1"/>
  <c r="Y536" i="1"/>
  <c r="W536" i="1"/>
  <c r="W538" i="1"/>
  <c r="AA538" i="1"/>
  <c r="AA553" i="1"/>
  <c r="Y553" i="1"/>
  <c r="Y555" i="1"/>
  <c r="W555" i="1"/>
  <c r="Y571" i="1"/>
  <c r="W571" i="1"/>
  <c r="AA571" i="1"/>
  <c r="Y579" i="1"/>
  <c r="W579" i="1"/>
  <c r="AA579" i="1"/>
  <c r="Y587" i="1"/>
  <c r="W587" i="1"/>
  <c r="AA587" i="1"/>
  <c r="Y595" i="1"/>
  <c r="W595" i="1"/>
  <c r="AA595" i="1"/>
  <c r="AA604" i="1"/>
  <c r="Y604" i="1"/>
  <c r="X604" i="1"/>
  <c r="W604" i="1"/>
  <c r="AA608" i="1"/>
  <c r="Y608" i="1"/>
  <c r="X608" i="1"/>
  <c r="W608" i="1"/>
  <c r="AA612" i="1"/>
  <c r="Y612" i="1"/>
  <c r="X612" i="1"/>
  <c r="W612" i="1"/>
  <c r="AA632" i="1"/>
  <c r="Z632" i="1"/>
  <c r="Y632" i="1"/>
  <c r="X632" i="1"/>
  <c r="W632" i="1"/>
  <c r="V632" i="1"/>
  <c r="AA652" i="1"/>
  <c r="Z652" i="1"/>
  <c r="Y652" i="1"/>
  <c r="X652" i="1"/>
  <c r="W652" i="1"/>
  <c r="V652" i="1"/>
  <c r="AA672" i="1"/>
  <c r="Z672" i="1"/>
  <c r="Y672" i="1"/>
  <c r="X672" i="1"/>
  <c r="W672" i="1"/>
  <c r="V672" i="1"/>
  <c r="Y355" i="1"/>
  <c r="W357" i="1"/>
  <c r="X364" i="1"/>
  <c r="Y371" i="1"/>
  <c r="W373" i="1"/>
  <c r="V375" i="1"/>
  <c r="X380" i="1"/>
  <c r="Y387" i="1"/>
  <c r="W389" i="1"/>
  <c r="V391" i="1"/>
  <c r="X396" i="1"/>
  <c r="AA399" i="1"/>
  <c r="Y403" i="1"/>
  <c r="W405" i="1"/>
  <c r="V407" i="1"/>
  <c r="J411" i="1"/>
  <c r="X412" i="1"/>
  <c r="AA415" i="1"/>
  <c r="Y419" i="1"/>
  <c r="W421" i="1"/>
  <c r="V423" i="1"/>
  <c r="J427" i="1"/>
  <c r="X428" i="1"/>
  <c r="AA431" i="1"/>
  <c r="Y435" i="1"/>
  <c r="W437" i="1"/>
  <c r="V439" i="1"/>
  <c r="J443" i="1"/>
  <c r="AA447" i="1"/>
  <c r="V455" i="1"/>
  <c r="J459" i="1"/>
  <c r="AA463" i="1"/>
  <c r="J478" i="1"/>
  <c r="J480" i="1"/>
  <c r="AA485" i="1"/>
  <c r="Y485" i="1"/>
  <c r="Y487" i="1"/>
  <c r="W487" i="1"/>
  <c r="J493" i="1"/>
  <c r="J495" i="1"/>
  <c r="AA500" i="1"/>
  <c r="Y500" i="1"/>
  <c r="W500" i="1"/>
  <c r="W502" i="1"/>
  <c r="AA502" i="1"/>
  <c r="J510" i="1"/>
  <c r="J512" i="1"/>
  <c r="AA517" i="1"/>
  <c r="Y517" i="1"/>
  <c r="Y519" i="1"/>
  <c r="W519" i="1"/>
  <c r="J525" i="1"/>
  <c r="J527" i="1"/>
  <c r="AA532" i="1"/>
  <c r="Y532" i="1"/>
  <c r="W532" i="1"/>
  <c r="W534" i="1"/>
  <c r="AA534" i="1"/>
  <c r="J542" i="1"/>
  <c r="J544" i="1"/>
  <c r="AA549" i="1"/>
  <c r="Y549" i="1"/>
  <c r="Y551" i="1"/>
  <c r="W551" i="1"/>
  <c r="J557" i="1"/>
  <c r="J559" i="1"/>
  <c r="AA564" i="1"/>
  <c r="Y564" i="1"/>
  <c r="W564" i="1"/>
  <c r="V565" i="1"/>
  <c r="W566" i="1"/>
  <c r="AA566" i="1"/>
  <c r="J573" i="1"/>
  <c r="W574" i="1"/>
  <c r="AA574" i="1"/>
  <c r="Y574" i="1"/>
  <c r="J581" i="1"/>
  <c r="W582" i="1"/>
  <c r="AA582" i="1"/>
  <c r="Y582" i="1"/>
  <c r="J589" i="1"/>
  <c r="W590" i="1"/>
  <c r="AA590" i="1"/>
  <c r="Y590" i="1"/>
  <c r="J597" i="1"/>
  <c r="W598" i="1"/>
  <c r="AA598" i="1"/>
  <c r="Y598" i="1"/>
  <c r="AA601" i="1"/>
  <c r="Z601" i="1"/>
  <c r="Y601" i="1"/>
  <c r="W601" i="1"/>
  <c r="AA605" i="1"/>
  <c r="Z605" i="1"/>
  <c r="Y605" i="1"/>
  <c r="W605" i="1"/>
  <c r="AA609" i="1"/>
  <c r="Z609" i="1"/>
  <c r="Y609" i="1"/>
  <c r="W609" i="1"/>
  <c r="AA613" i="1"/>
  <c r="Z613" i="1"/>
  <c r="Y613" i="1"/>
  <c r="W613" i="1"/>
  <c r="AA616" i="1"/>
  <c r="Y616" i="1"/>
  <c r="X616" i="1"/>
  <c r="W616" i="1"/>
  <c r="Y631" i="1"/>
  <c r="X631" i="1"/>
  <c r="W631" i="1"/>
  <c r="V631" i="1"/>
  <c r="AA631" i="1"/>
  <c r="AA640" i="1"/>
  <c r="Z640" i="1"/>
  <c r="Y640" i="1"/>
  <c r="X640" i="1"/>
  <c r="W640" i="1"/>
  <c r="V640" i="1"/>
  <c r="AA401" i="1"/>
  <c r="Y401" i="1"/>
  <c r="J404" i="1"/>
  <c r="Y408" i="1"/>
  <c r="W408" i="1"/>
  <c r="J413" i="1"/>
  <c r="AA417" i="1"/>
  <c r="Y417" i="1"/>
  <c r="J420" i="1"/>
  <c r="Y424" i="1"/>
  <c r="W424" i="1"/>
  <c r="J429" i="1"/>
  <c r="AA433" i="1"/>
  <c r="Y433" i="1"/>
  <c r="J436" i="1"/>
  <c r="Y440" i="1"/>
  <c r="W440" i="1"/>
  <c r="J445" i="1"/>
  <c r="AA449" i="1"/>
  <c r="Y449" i="1"/>
  <c r="J452" i="1"/>
  <c r="Y456" i="1"/>
  <c r="W456" i="1"/>
  <c r="J461" i="1"/>
  <c r="AA465" i="1"/>
  <c r="Y465" i="1"/>
  <c r="J468" i="1"/>
  <c r="J474" i="1"/>
  <c r="AA481" i="1"/>
  <c r="Y481" i="1"/>
  <c r="Y483" i="1"/>
  <c r="W483" i="1"/>
  <c r="J489" i="1"/>
  <c r="J491" i="1"/>
  <c r="AA496" i="1"/>
  <c r="Y496" i="1"/>
  <c r="W496" i="1"/>
  <c r="W498" i="1"/>
  <c r="AA498" i="1"/>
  <c r="J506" i="1"/>
  <c r="AA513" i="1"/>
  <c r="Y513" i="1"/>
  <c r="Y515" i="1"/>
  <c r="W515" i="1"/>
  <c r="J521" i="1"/>
  <c r="J523" i="1"/>
  <c r="AA528" i="1"/>
  <c r="Y528" i="1"/>
  <c r="W528" i="1"/>
  <c r="W530" i="1"/>
  <c r="AA530" i="1"/>
  <c r="J538" i="1"/>
  <c r="AA545" i="1"/>
  <c r="Y545" i="1"/>
  <c r="Y547" i="1"/>
  <c r="W547" i="1"/>
  <c r="J553" i="1"/>
  <c r="J555" i="1"/>
  <c r="AA560" i="1"/>
  <c r="Y560" i="1"/>
  <c r="W560" i="1"/>
  <c r="W562" i="1"/>
  <c r="AA562" i="1"/>
  <c r="AA569" i="1"/>
  <c r="Y569" i="1"/>
  <c r="W569" i="1"/>
  <c r="AA577" i="1"/>
  <c r="Y577" i="1"/>
  <c r="W577" i="1"/>
  <c r="AA585" i="1"/>
  <c r="Y585" i="1"/>
  <c r="W585" i="1"/>
  <c r="AA593" i="1"/>
  <c r="Y593" i="1"/>
  <c r="W593" i="1"/>
  <c r="AA660" i="1"/>
  <c r="Z660" i="1"/>
  <c r="Y660" i="1"/>
  <c r="X660" i="1"/>
  <c r="W660" i="1"/>
  <c r="V660" i="1"/>
  <c r="AA680" i="1"/>
  <c r="Z680" i="1"/>
  <c r="Y680" i="1"/>
  <c r="X680" i="1"/>
  <c r="W680" i="1"/>
  <c r="V680" i="1"/>
  <c r="A685" i="1"/>
  <c r="A689" i="1"/>
  <c r="A693" i="1"/>
  <c r="V693" i="1"/>
  <c r="A697" i="1"/>
  <c r="V697" i="1"/>
  <c r="A701" i="1"/>
  <c r="V701" i="1"/>
  <c r="C702" i="1"/>
  <c r="A705" i="1"/>
  <c r="V705" i="1"/>
  <c r="C706" i="1"/>
  <c r="A709" i="1"/>
  <c r="J711" i="1"/>
  <c r="J714" i="1"/>
  <c r="J717" i="1"/>
  <c r="Z719" i="1"/>
  <c r="AA722" i="1"/>
  <c r="AA725" i="1"/>
  <c r="C727" i="1"/>
  <c r="AA728" i="1"/>
  <c r="C730" i="1"/>
  <c r="A732" i="1"/>
  <c r="V732" i="1"/>
  <c r="A735" i="1"/>
  <c r="J737" i="1"/>
  <c r="AA741" i="1"/>
  <c r="X746" i="1"/>
  <c r="W746" i="1"/>
  <c r="Y746" i="1"/>
  <c r="AA773" i="1"/>
  <c r="W773" i="1"/>
  <c r="Y773" i="1"/>
  <c r="X773" i="1"/>
  <c r="V773" i="1"/>
  <c r="Z773" i="1"/>
  <c r="Y602" i="1"/>
  <c r="Y606" i="1"/>
  <c r="Y610" i="1"/>
  <c r="W617" i="1"/>
  <c r="W621" i="1"/>
  <c r="W625" i="1"/>
  <c r="W629" i="1"/>
  <c r="W633" i="1"/>
  <c r="AA635" i="1"/>
  <c r="AA639" i="1"/>
  <c r="AA643" i="1"/>
  <c r="AA647" i="1"/>
  <c r="V753" i="1"/>
  <c r="W753" i="1"/>
  <c r="C772" i="1"/>
  <c r="A772" i="1"/>
  <c r="C776" i="1"/>
  <c r="A776" i="1"/>
  <c r="AA789" i="1"/>
  <c r="W789" i="1"/>
  <c r="Y789" i="1"/>
  <c r="X789" i="1"/>
  <c r="V789" i="1"/>
  <c r="J789" i="1"/>
  <c r="Z789" i="1"/>
  <c r="X677" i="1"/>
  <c r="X681" i="1"/>
  <c r="V684" i="1"/>
  <c r="X685" i="1"/>
  <c r="V688" i="1"/>
  <c r="X689" i="1"/>
  <c r="V692" i="1"/>
  <c r="X693" i="1"/>
  <c r="V696" i="1"/>
  <c r="X697" i="1"/>
  <c r="V700" i="1"/>
  <c r="X701" i="1"/>
  <c r="V704" i="1"/>
  <c r="X705" i="1"/>
  <c r="V708" i="1"/>
  <c r="V711" i="1"/>
  <c r="V714" i="1"/>
  <c r="V717" i="1"/>
  <c r="J719" i="1"/>
  <c r="W720" i="1"/>
  <c r="J722" i="1"/>
  <c r="W723" i="1"/>
  <c r="J725" i="1"/>
  <c r="W726" i="1"/>
  <c r="Z727" i="1"/>
  <c r="X729" i="1"/>
  <c r="AA730" i="1"/>
  <c r="X732" i="1"/>
  <c r="V737" i="1"/>
  <c r="J741" i="1"/>
  <c r="Z747" i="1"/>
  <c r="Y747" i="1"/>
  <c r="AA747" i="1"/>
  <c r="A748" i="1"/>
  <c r="J751" i="1"/>
  <c r="X754" i="1"/>
  <c r="W754" i="1"/>
  <c r="Y754" i="1"/>
  <c r="J759" i="1"/>
  <c r="J761" i="1"/>
  <c r="J762" i="1"/>
  <c r="J765" i="1"/>
  <c r="J766" i="1"/>
  <c r="J769" i="1"/>
  <c r="J770" i="1"/>
  <c r="AA602" i="1"/>
  <c r="AA606" i="1"/>
  <c r="AA610" i="1"/>
  <c r="AA614" i="1"/>
  <c r="Y617" i="1"/>
  <c r="AA618" i="1"/>
  <c r="Y621" i="1"/>
  <c r="AA622" i="1"/>
  <c r="Y625" i="1"/>
  <c r="AA626" i="1"/>
  <c r="Y629" i="1"/>
  <c r="AA630" i="1"/>
  <c r="Y633" i="1"/>
  <c r="AA634" i="1"/>
  <c r="Y637" i="1"/>
  <c r="AA638" i="1"/>
  <c r="Y641" i="1"/>
  <c r="AA642" i="1"/>
  <c r="Y645" i="1"/>
  <c r="AA646" i="1"/>
  <c r="Y649" i="1"/>
  <c r="AA650" i="1"/>
  <c r="Y653" i="1"/>
  <c r="AA654" i="1"/>
  <c r="Y657" i="1"/>
  <c r="AA658" i="1"/>
  <c r="Y661" i="1"/>
  <c r="AA662" i="1"/>
  <c r="Y665" i="1"/>
  <c r="AA666" i="1"/>
  <c r="Y669" i="1"/>
  <c r="AA670" i="1"/>
  <c r="Y673" i="1"/>
  <c r="Y677" i="1"/>
  <c r="Y681" i="1"/>
  <c r="W684" i="1"/>
  <c r="Y685" i="1"/>
  <c r="W688" i="1"/>
  <c r="Y689" i="1"/>
  <c r="W692" i="1"/>
  <c r="Y693" i="1"/>
  <c r="W696" i="1"/>
  <c r="Y697" i="1"/>
  <c r="W700" i="1"/>
  <c r="Y701" i="1"/>
  <c r="W704" i="1"/>
  <c r="Y705" i="1"/>
  <c r="W708" i="1"/>
  <c r="J710" i="1"/>
  <c r="W711" i="1"/>
  <c r="J713" i="1"/>
  <c r="W714" i="1"/>
  <c r="Z715" i="1"/>
  <c r="X717" i="1"/>
  <c r="X720" i="1"/>
  <c r="X723" i="1"/>
  <c r="X726" i="1"/>
  <c r="V728" i="1"/>
  <c r="Y729" i="1"/>
  <c r="V731" i="1"/>
  <c r="Y732" i="1"/>
  <c r="A734" i="1"/>
  <c r="V734" i="1"/>
  <c r="J736" i="1"/>
  <c r="X737" i="1"/>
  <c r="W738" i="1"/>
  <c r="Y738" i="1"/>
  <c r="A739" i="1"/>
  <c r="V739" i="1"/>
  <c r="Z740" i="1"/>
  <c r="V743" i="1"/>
  <c r="X745" i="1"/>
  <c r="J746" i="1"/>
  <c r="J753" i="1"/>
  <c r="J763" i="1"/>
  <c r="J767" i="1"/>
  <c r="Y780" i="1"/>
  <c r="Z780" i="1"/>
  <c r="X780" i="1"/>
  <c r="W780" i="1"/>
  <c r="V780" i="1"/>
  <c r="J780" i="1"/>
  <c r="AA780" i="1"/>
  <c r="C788" i="1"/>
  <c r="A788" i="1"/>
  <c r="Z617" i="1"/>
  <c r="Z621" i="1"/>
  <c r="Z625" i="1"/>
  <c r="Z629" i="1"/>
  <c r="Z633" i="1"/>
  <c r="V635" i="1"/>
  <c r="Z637" i="1"/>
  <c r="V639" i="1"/>
  <c r="Z641" i="1"/>
  <c r="V643" i="1"/>
  <c r="Z645" i="1"/>
  <c r="V647" i="1"/>
  <c r="Z649" i="1"/>
  <c r="V651" i="1"/>
  <c r="Z653" i="1"/>
  <c r="V655" i="1"/>
  <c r="Z657" i="1"/>
  <c r="V659" i="1"/>
  <c r="Z661" i="1"/>
  <c r="V663" i="1"/>
  <c r="Z665" i="1"/>
  <c r="V667" i="1"/>
  <c r="Z669" i="1"/>
  <c r="V671" i="1"/>
  <c r="Z673" i="1"/>
  <c r="V675" i="1"/>
  <c r="Z677" i="1"/>
  <c r="V679" i="1"/>
  <c r="Z681" i="1"/>
  <c r="V683" i="1"/>
  <c r="X684" i="1"/>
  <c r="Z685" i="1"/>
  <c r="V687" i="1"/>
  <c r="X688" i="1"/>
  <c r="Z689" i="1"/>
  <c r="V691" i="1"/>
  <c r="X692" i="1"/>
  <c r="Z693" i="1"/>
  <c r="V695" i="1"/>
  <c r="X696" i="1"/>
  <c r="Z697" i="1"/>
  <c r="V699" i="1"/>
  <c r="X700" i="1"/>
  <c r="Z701" i="1"/>
  <c r="V703" i="1"/>
  <c r="X704" i="1"/>
  <c r="Z705" i="1"/>
  <c r="V707" i="1"/>
  <c r="X708" i="1"/>
  <c r="X711" i="1"/>
  <c r="X714" i="1"/>
  <c r="V716" i="1"/>
  <c r="Y717" i="1"/>
  <c r="V719" i="1"/>
  <c r="Y720" i="1"/>
  <c r="V722" i="1"/>
  <c r="Y723" i="1"/>
  <c r="V725" i="1"/>
  <c r="Z726" i="1"/>
  <c r="J727" i="1"/>
  <c r="W728" i="1"/>
  <c r="Z729" i="1"/>
  <c r="J730" i="1"/>
  <c r="W731" i="1"/>
  <c r="Z732" i="1"/>
  <c r="J733" i="1"/>
  <c r="W734" i="1"/>
  <c r="Y737" i="1"/>
  <c r="W739" i="1"/>
  <c r="V741" i="1"/>
  <c r="X742" i="1"/>
  <c r="W742" i="1"/>
  <c r="Y742" i="1"/>
  <c r="W743" i="1"/>
  <c r="Y745" i="1"/>
  <c r="V749" i="1"/>
  <c r="W749" i="1"/>
  <c r="V751" i="1"/>
  <c r="Z755" i="1"/>
  <c r="Y755" i="1"/>
  <c r="AA755" i="1"/>
  <c r="V759" i="1"/>
  <c r="X761" i="1"/>
  <c r="V762" i="1"/>
  <c r="X765" i="1"/>
  <c r="V766" i="1"/>
  <c r="X769" i="1"/>
  <c r="V770" i="1"/>
  <c r="AA777" i="1"/>
  <c r="W777" i="1"/>
  <c r="V777" i="1"/>
  <c r="J777" i="1"/>
  <c r="Z777" i="1"/>
  <c r="X777" i="1"/>
  <c r="W635" i="1"/>
  <c r="W639" i="1"/>
  <c r="W643" i="1"/>
  <c r="W647" i="1"/>
  <c r="W651" i="1"/>
  <c r="W655" i="1"/>
  <c r="W659" i="1"/>
  <c r="W663" i="1"/>
  <c r="W667" i="1"/>
  <c r="W671" i="1"/>
  <c r="W675" i="1"/>
  <c r="W679" i="1"/>
  <c r="W683" i="1"/>
  <c r="Y684" i="1"/>
  <c r="W687" i="1"/>
  <c r="Y688" i="1"/>
  <c r="W691" i="1"/>
  <c r="Y692" i="1"/>
  <c r="Y696" i="1"/>
  <c r="V710" i="1"/>
  <c r="Y711" i="1"/>
  <c r="V713" i="1"/>
  <c r="Z714" i="1"/>
  <c r="J715" i="1"/>
  <c r="Z717" i="1"/>
  <c r="J718" i="1"/>
  <c r="W719" i="1"/>
  <c r="J721" i="1"/>
  <c r="W722" i="1"/>
  <c r="Z723" i="1"/>
  <c r="X725" i="1"/>
  <c r="AA726" i="1"/>
  <c r="X728" i="1"/>
  <c r="AA729" i="1"/>
  <c r="X731" i="1"/>
  <c r="X734" i="1"/>
  <c r="V736" i="1"/>
  <c r="Z737" i="1"/>
  <c r="J738" i="1"/>
  <c r="J740" i="1"/>
  <c r="X741" i="1"/>
  <c r="V746" i="1"/>
  <c r="J747" i="1"/>
  <c r="X750" i="1"/>
  <c r="W750" i="1"/>
  <c r="Y750" i="1"/>
  <c r="X753" i="1"/>
  <c r="J754" i="1"/>
  <c r="V757" i="1"/>
  <c r="Y757" i="1"/>
  <c r="W757" i="1"/>
  <c r="X758" i="1"/>
  <c r="W758" i="1"/>
  <c r="AA758" i="1"/>
  <c r="Y758" i="1"/>
  <c r="X635" i="1"/>
  <c r="X639" i="1"/>
  <c r="X643" i="1"/>
  <c r="X647" i="1"/>
  <c r="X651" i="1"/>
  <c r="X655" i="1"/>
  <c r="X659" i="1"/>
  <c r="X663" i="1"/>
  <c r="X667" i="1"/>
  <c r="X671" i="1"/>
  <c r="X675" i="1"/>
  <c r="Z684" i="1"/>
  <c r="Z688" i="1"/>
  <c r="Z692" i="1"/>
  <c r="Z711" i="1"/>
  <c r="X719" i="1"/>
  <c r="X722" i="1"/>
  <c r="Y725" i="1"/>
  <c r="Y728" i="1"/>
  <c r="AA737" i="1"/>
  <c r="Y741" i="1"/>
  <c r="Z743" i="1"/>
  <c r="Y743" i="1"/>
  <c r="AA743" i="1"/>
  <c r="Y753" i="1"/>
  <c r="V761" i="1"/>
  <c r="AA761" i="1"/>
  <c r="Y761" i="1"/>
  <c r="W761" i="1"/>
  <c r="X762" i="1"/>
  <c r="W762" i="1"/>
  <c r="AA762" i="1"/>
  <c r="Y762" i="1"/>
  <c r="V765" i="1"/>
  <c r="AA765" i="1"/>
  <c r="Y765" i="1"/>
  <c r="W765" i="1"/>
  <c r="X766" i="1"/>
  <c r="W766" i="1"/>
  <c r="AA766" i="1"/>
  <c r="Y766" i="1"/>
  <c r="V769" i="1"/>
  <c r="AA769" i="1"/>
  <c r="Y769" i="1"/>
  <c r="W769" i="1"/>
  <c r="X770" i="1"/>
  <c r="W770" i="1"/>
  <c r="AA770" i="1"/>
  <c r="Y770" i="1"/>
  <c r="J773" i="1"/>
  <c r="Y719" i="1"/>
  <c r="Z722" i="1"/>
  <c r="J723" i="1"/>
  <c r="Z725" i="1"/>
  <c r="J726" i="1"/>
  <c r="Y739" i="1"/>
  <c r="AA739" i="1"/>
  <c r="Z741" i="1"/>
  <c r="V745" i="1"/>
  <c r="W745" i="1"/>
  <c r="Z751" i="1"/>
  <c r="Y751" i="1"/>
  <c r="AA751" i="1"/>
  <c r="Z753" i="1"/>
  <c r="Z759" i="1"/>
  <c r="Y759" i="1"/>
  <c r="AA759" i="1"/>
  <c r="Z763" i="1"/>
  <c r="Y763" i="1"/>
  <c r="W763" i="1"/>
  <c r="AA763" i="1"/>
  <c r="Z767" i="1"/>
  <c r="Y767" i="1"/>
  <c r="W767" i="1"/>
  <c r="AA767" i="1"/>
  <c r="V772" i="1"/>
  <c r="V779" i="1"/>
  <c r="Z782" i="1"/>
  <c r="X784" i="1"/>
  <c r="W786" i="1"/>
  <c r="W787" i="1"/>
  <c r="AA787" i="1"/>
  <c r="V788" i="1"/>
  <c r="X793" i="1"/>
  <c r="V795" i="1"/>
  <c r="AA796" i="1"/>
  <c r="Z798" i="1"/>
  <c r="J799" i="1"/>
  <c r="X800" i="1"/>
  <c r="W802" i="1"/>
  <c r="W803" i="1"/>
  <c r="AA803" i="1"/>
  <c r="A804" i="1"/>
  <c r="V804" i="1"/>
  <c r="X809" i="1"/>
  <c r="V811" i="1"/>
  <c r="AA812" i="1"/>
  <c r="Z814" i="1"/>
  <c r="J815" i="1"/>
  <c r="X816" i="1"/>
  <c r="W818" i="1"/>
  <c r="W819" i="1"/>
  <c r="AA819" i="1"/>
  <c r="W822" i="1"/>
  <c r="X824" i="1"/>
  <c r="J829" i="1"/>
  <c r="AA834" i="1"/>
  <c r="Y834" i="1"/>
  <c r="Y836" i="1"/>
  <c r="W836" i="1"/>
  <c r="V837" i="1"/>
  <c r="X839" i="1"/>
  <c r="J842" i="1"/>
  <c r="J844" i="1"/>
  <c r="AA849" i="1"/>
  <c r="Y849" i="1"/>
  <c r="W849" i="1"/>
  <c r="A850" i="1"/>
  <c r="V850" i="1"/>
  <c r="W851" i="1"/>
  <c r="AA851" i="1"/>
  <c r="V852" i="1"/>
  <c r="W854" i="1"/>
  <c r="J860" i="1"/>
  <c r="AA861" i="1"/>
  <c r="Y861" i="1"/>
  <c r="W861" i="1"/>
  <c r="V862" i="1"/>
  <c r="J868" i="1"/>
  <c r="AA869" i="1"/>
  <c r="Y869" i="1"/>
  <c r="W869" i="1"/>
  <c r="V870" i="1"/>
  <c r="J876" i="1"/>
  <c r="AA877" i="1"/>
  <c r="Y877" i="1"/>
  <c r="W877" i="1"/>
  <c r="V878" i="1"/>
  <c r="J884" i="1"/>
  <c r="AA885" i="1"/>
  <c r="Y885" i="1"/>
  <c r="W885" i="1"/>
  <c r="V886" i="1"/>
  <c r="J892" i="1"/>
  <c r="AA893" i="1"/>
  <c r="Y893" i="1"/>
  <c r="W893" i="1"/>
  <c r="V894" i="1"/>
  <c r="J900" i="1"/>
  <c r="AA901" i="1"/>
  <c r="Y901" i="1"/>
  <c r="W901" i="1"/>
  <c r="V902" i="1"/>
  <c r="J908" i="1"/>
  <c r="AA909" i="1"/>
  <c r="Y909" i="1"/>
  <c r="W909" i="1"/>
  <c r="V910" i="1"/>
  <c r="J916" i="1"/>
  <c r="AA917" i="1"/>
  <c r="Y917" i="1"/>
  <c r="W917" i="1"/>
  <c r="V918" i="1"/>
  <c r="J925" i="1"/>
  <c r="J929" i="1"/>
  <c r="AA937" i="1"/>
  <c r="Z937" i="1"/>
  <c r="Y937" i="1"/>
  <c r="W937" i="1"/>
  <c r="V937" i="1"/>
  <c r="W943" i="1"/>
  <c r="V943" i="1"/>
  <c r="AA943" i="1"/>
  <c r="Z943" i="1"/>
  <c r="Y943" i="1"/>
  <c r="AA805" i="1"/>
  <c r="W805" i="1"/>
  <c r="AA830" i="1"/>
  <c r="Y830" i="1"/>
  <c r="Y832" i="1"/>
  <c r="W832" i="1"/>
  <c r="AA845" i="1"/>
  <c r="Y845" i="1"/>
  <c r="W845" i="1"/>
  <c r="W847" i="1"/>
  <c r="AA847" i="1"/>
  <c r="Y856" i="1"/>
  <c r="W856" i="1"/>
  <c r="AA856" i="1"/>
  <c r="Y864" i="1"/>
  <c r="W864" i="1"/>
  <c r="AA864" i="1"/>
  <c r="Y872" i="1"/>
  <c r="W872" i="1"/>
  <c r="AA872" i="1"/>
  <c r="Y880" i="1"/>
  <c r="W880" i="1"/>
  <c r="AA880" i="1"/>
  <c r="Y888" i="1"/>
  <c r="W888" i="1"/>
  <c r="AA888" i="1"/>
  <c r="Y896" i="1"/>
  <c r="W896" i="1"/>
  <c r="AA896" i="1"/>
  <c r="Y904" i="1"/>
  <c r="W904" i="1"/>
  <c r="AA904" i="1"/>
  <c r="Y912" i="1"/>
  <c r="W912" i="1"/>
  <c r="AA912" i="1"/>
  <c r="Y920" i="1"/>
  <c r="W920" i="1"/>
  <c r="AA920" i="1"/>
  <c r="W923" i="1"/>
  <c r="V923" i="1"/>
  <c r="AA923" i="1"/>
  <c r="Y923" i="1"/>
  <c r="W927" i="1"/>
  <c r="V927" i="1"/>
  <c r="AA927" i="1"/>
  <c r="Y927" i="1"/>
  <c r="W931" i="1"/>
  <c r="V931" i="1"/>
  <c r="AA931" i="1"/>
  <c r="Y931" i="1"/>
  <c r="X772" i="1"/>
  <c r="W775" i="1"/>
  <c r="AA775" i="1"/>
  <c r="X781" i="1"/>
  <c r="AA784" i="1"/>
  <c r="Z786" i="1"/>
  <c r="X788" i="1"/>
  <c r="W791" i="1"/>
  <c r="AA791" i="1"/>
  <c r="A792" i="1"/>
  <c r="J796" i="1"/>
  <c r="X797" i="1"/>
  <c r="AA800" i="1"/>
  <c r="Z802" i="1"/>
  <c r="X804" i="1"/>
  <c r="W807" i="1"/>
  <c r="AA807" i="1"/>
  <c r="A808" i="1"/>
  <c r="J812" i="1"/>
  <c r="X813" i="1"/>
  <c r="AA816" i="1"/>
  <c r="Z818" i="1"/>
  <c r="AA826" i="1"/>
  <c r="Y826" i="1"/>
  <c r="Y828" i="1"/>
  <c r="W828" i="1"/>
  <c r="V829" i="1"/>
  <c r="X831" i="1"/>
  <c r="AA841" i="1"/>
  <c r="Y841" i="1"/>
  <c r="W841" i="1"/>
  <c r="A842" i="1"/>
  <c r="V842" i="1"/>
  <c r="W843" i="1"/>
  <c r="AA843" i="1"/>
  <c r="V844" i="1"/>
  <c r="W846" i="1"/>
  <c r="X848" i="1"/>
  <c r="W859" i="1"/>
  <c r="AA859" i="1"/>
  <c r="Y859" i="1"/>
  <c r="V860" i="1"/>
  <c r="W867" i="1"/>
  <c r="AA867" i="1"/>
  <c r="Y867" i="1"/>
  <c r="V868" i="1"/>
  <c r="W875" i="1"/>
  <c r="AA875" i="1"/>
  <c r="Y875" i="1"/>
  <c r="V876" i="1"/>
  <c r="X881" i="1"/>
  <c r="W883" i="1"/>
  <c r="AA883" i="1"/>
  <c r="Y883" i="1"/>
  <c r="V884" i="1"/>
  <c r="X889" i="1"/>
  <c r="W891" i="1"/>
  <c r="AA891" i="1"/>
  <c r="Y891" i="1"/>
  <c r="V892" i="1"/>
  <c r="X897" i="1"/>
  <c r="W899" i="1"/>
  <c r="AA899" i="1"/>
  <c r="Y899" i="1"/>
  <c r="V900" i="1"/>
  <c r="X905" i="1"/>
  <c r="W907" i="1"/>
  <c r="AA907" i="1"/>
  <c r="Y907" i="1"/>
  <c r="X913" i="1"/>
  <c r="W915" i="1"/>
  <c r="AA915" i="1"/>
  <c r="Y915" i="1"/>
  <c r="X921" i="1"/>
  <c r="V925" i="1"/>
  <c r="V929" i="1"/>
  <c r="AA945" i="1"/>
  <c r="Z945" i="1"/>
  <c r="Y945" i="1"/>
  <c r="W945" i="1"/>
  <c r="V945" i="1"/>
  <c r="AA953" i="1"/>
  <c r="Z953" i="1"/>
  <c r="Y953" i="1"/>
  <c r="X953" i="1"/>
  <c r="W953" i="1"/>
  <c r="V953" i="1"/>
  <c r="AA793" i="1"/>
  <c r="W793" i="1"/>
  <c r="J805" i="1"/>
  <c r="AA809" i="1"/>
  <c r="W809" i="1"/>
  <c r="AA822" i="1"/>
  <c r="Y822" i="1"/>
  <c r="Y824" i="1"/>
  <c r="W824" i="1"/>
  <c r="X829" i="1"/>
  <c r="J830" i="1"/>
  <c r="Y831" i="1"/>
  <c r="J832" i="1"/>
  <c r="AA837" i="1"/>
  <c r="Y837" i="1"/>
  <c r="W837" i="1"/>
  <c r="W839" i="1"/>
  <c r="AA839" i="1"/>
  <c r="W842" i="1"/>
  <c r="X846" i="1"/>
  <c r="J847" i="1"/>
  <c r="Z848" i="1"/>
  <c r="AA854" i="1"/>
  <c r="Y854" i="1"/>
  <c r="X860" i="1"/>
  <c r="AA862" i="1"/>
  <c r="Y862" i="1"/>
  <c r="W862" i="1"/>
  <c r="X868" i="1"/>
  <c r="AA870" i="1"/>
  <c r="Y870" i="1"/>
  <c r="W870" i="1"/>
  <c r="X876" i="1"/>
  <c r="AA878" i="1"/>
  <c r="Y878" i="1"/>
  <c r="W878" i="1"/>
  <c r="X884" i="1"/>
  <c r="AA886" i="1"/>
  <c r="Y886" i="1"/>
  <c r="W886" i="1"/>
  <c r="X892" i="1"/>
  <c r="AA894" i="1"/>
  <c r="Y894" i="1"/>
  <c r="W894" i="1"/>
  <c r="AA902" i="1"/>
  <c r="Y902" i="1"/>
  <c r="W902" i="1"/>
  <c r="AA910" i="1"/>
  <c r="Y910" i="1"/>
  <c r="W910" i="1"/>
  <c r="V911" i="1"/>
  <c r="AA918" i="1"/>
  <c r="Y918" i="1"/>
  <c r="W918" i="1"/>
  <c r="V919" i="1"/>
  <c r="Y924" i="1"/>
  <c r="X924" i="1"/>
  <c r="W924" i="1"/>
  <c r="AA924" i="1"/>
  <c r="Y928" i="1"/>
  <c r="X928" i="1"/>
  <c r="W928" i="1"/>
  <c r="AA928" i="1"/>
  <c r="AA933" i="1"/>
  <c r="Z933" i="1"/>
  <c r="Y933" i="1"/>
  <c r="W933" i="1"/>
  <c r="V933" i="1"/>
  <c r="J935" i="1"/>
  <c r="W939" i="1"/>
  <c r="V939" i="1"/>
  <c r="AA939" i="1"/>
  <c r="Z939" i="1"/>
  <c r="Y939" i="1"/>
  <c r="AA772" i="1"/>
  <c r="W779" i="1"/>
  <c r="AA779" i="1"/>
  <c r="A780" i="1"/>
  <c r="J784" i="1"/>
  <c r="AA788" i="1"/>
  <c r="W795" i="1"/>
  <c r="AA795" i="1"/>
  <c r="A796" i="1"/>
  <c r="V796" i="1"/>
  <c r="J800" i="1"/>
  <c r="AA804" i="1"/>
  <c r="W811" i="1"/>
  <c r="AA811" i="1"/>
  <c r="A812" i="1"/>
  <c r="V812" i="1"/>
  <c r="J816" i="1"/>
  <c r="Y820" i="1"/>
  <c r="W820" i="1"/>
  <c r="J826" i="1"/>
  <c r="AA833" i="1"/>
  <c r="Y833" i="1"/>
  <c r="W833" i="1"/>
  <c r="A834" i="1"/>
  <c r="W835" i="1"/>
  <c r="AA835" i="1"/>
  <c r="J843" i="1"/>
  <c r="J845" i="1"/>
  <c r="AA850" i="1"/>
  <c r="Y850" i="1"/>
  <c r="Y852" i="1"/>
  <c r="W852" i="1"/>
  <c r="J856" i="1"/>
  <c r="AA857" i="1"/>
  <c r="Y857" i="1"/>
  <c r="W857" i="1"/>
  <c r="J864" i="1"/>
  <c r="AA865" i="1"/>
  <c r="Y865" i="1"/>
  <c r="W865" i="1"/>
  <c r="J872" i="1"/>
  <c r="AA873" i="1"/>
  <c r="Y873" i="1"/>
  <c r="W873" i="1"/>
  <c r="J880" i="1"/>
  <c r="AA881" i="1"/>
  <c r="Y881" i="1"/>
  <c r="W881" i="1"/>
  <c r="J888" i="1"/>
  <c r="AA889" i="1"/>
  <c r="Y889" i="1"/>
  <c r="W889" i="1"/>
  <c r="J896" i="1"/>
  <c r="AA897" i="1"/>
  <c r="Y897" i="1"/>
  <c r="W897" i="1"/>
  <c r="J904" i="1"/>
  <c r="AA905" i="1"/>
  <c r="Y905" i="1"/>
  <c r="W905" i="1"/>
  <c r="J912" i="1"/>
  <c r="AA913" i="1"/>
  <c r="Y913" i="1"/>
  <c r="W913" i="1"/>
  <c r="J920" i="1"/>
  <c r="AA921" i="1"/>
  <c r="Y921" i="1"/>
  <c r="W921" i="1"/>
  <c r="AA925" i="1"/>
  <c r="Z925" i="1"/>
  <c r="Y925" i="1"/>
  <c r="W925" i="1"/>
  <c r="AA929" i="1"/>
  <c r="Z929" i="1"/>
  <c r="Y929" i="1"/>
  <c r="W929" i="1"/>
  <c r="AA781" i="1"/>
  <c r="W781" i="1"/>
  <c r="J793" i="1"/>
  <c r="W796" i="1"/>
  <c r="AA797" i="1"/>
  <c r="W797" i="1"/>
  <c r="V805" i="1"/>
  <c r="J809" i="1"/>
  <c r="W812" i="1"/>
  <c r="AA813" i="1"/>
  <c r="W813" i="1"/>
  <c r="J822" i="1"/>
  <c r="AA829" i="1"/>
  <c r="Y829" i="1"/>
  <c r="W829" i="1"/>
  <c r="V830" i="1"/>
  <c r="W831" i="1"/>
  <c r="AA831" i="1"/>
  <c r="V832" i="1"/>
  <c r="AA846" i="1"/>
  <c r="Y846" i="1"/>
  <c r="V847" i="1"/>
  <c r="Y848" i="1"/>
  <c r="W848" i="1"/>
  <c r="Y860" i="1"/>
  <c r="W860" i="1"/>
  <c r="AA860" i="1"/>
  <c r="Y868" i="1"/>
  <c r="W868" i="1"/>
  <c r="AA868" i="1"/>
  <c r="Y876" i="1"/>
  <c r="W876" i="1"/>
  <c r="AA876" i="1"/>
  <c r="Y884" i="1"/>
  <c r="W884" i="1"/>
  <c r="AA884" i="1"/>
  <c r="Y892" i="1"/>
  <c r="W892" i="1"/>
  <c r="AA892" i="1"/>
  <c r="Y900" i="1"/>
  <c r="W900" i="1"/>
  <c r="AA900" i="1"/>
  <c r="Y908" i="1"/>
  <c r="W908" i="1"/>
  <c r="AA908" i="1"/>
  <c r="Y916" i="1"/>
  <c r="W916" i="1"/>
  <c r="AA916" i="1"/>
  <c r="V917" i="1"/>
  <c r="J923" i="1"/>
  <c r="J927" i="1"/>
  <c r="J931" i="1"/>
  <c r="J937" i="1"/>
  <c r="AA941" i="1"/>
  <c r="Z941" i="1"/>
  <c r="Y941" i="1"/>
  <c r="W941" i="1"/>
  <c r="V941" i="1"/>
  <c r="J943" i="1"/>
  <c r="J772" i="1"/>
  <c r="V775" i="1"/>
  <c r="J779" i="1"/>
  <c r="W782" i="1"/>
  <c r="W783" i="1"/>
  <c r="AA783" i="1"/>
  <c r="V784" i="1"/>
  <c r="J788" i="1"/>
  <c r="V791" i="1"/>
  <c r="J795" i="1"/>
  <c r="X796" i="1"/>
  <c r="W798" i="1"/>
  <c r="W799" i="1"/>
  <c r="AA799" i="1"/>
  <c r="V800" i="1"/>
  <c r="J804" i="1"/>
  <c r="X805" i="1"/>
  <c r="V807" i="1"/>
  <c r="J811" i="1"/>
  <c r="X812" i="1"/>
  <c r="W814" i="1"/>
  <c r="W815" i="1"/>
  <c r="AA815" i="1"/>
  <c r="V816" i="1"/>
  <c r="J820" i="1"/>
  <c r="AA825" i="1"/>
  <c r="Y825" i="1"/>
  <c r="W825" i="1"/>
  <c r="V826" i="1"/>
  <c r="W827" i="1"/>
  <c r="AA827" i="1"/>
  <c r="V828" i="1"/>
  <c r="W830" i="1"/>
  <c r="X832" i="1"/>
  <c r="J837" i="1"/>
  <c r="AA842" i="1"/>
  <c r="Y842" i="1"/>
  <c r="V843" i="1"/>
  <c r="Y844" i="1"/>
  <c r="W844" i="1"/>
  <c r="V845" i="1"/>
  <c r="X847" i="1"/>
  <c r="J850" i="1"/>
  <c r="J852" i="1"/>
  <c r="W855" i="1"/>
  <c r="AA855" i="1"/>
  <c r="Y855" i="1"/>
  <c r="V856" i="1"/>
  <c r="J862" i="1"/>
  <c r="W863" i="1"/>
  <c r="AA863" i="1"/>
  <c r="Y863" i="1"/>
  <c r="V864" i="1"/>
  <c r="J870" i="1"/>
  <c r="W871" i="1"/>
  <c r="AA871" i="1"/>
  <c r="Y871" i="1"/>
  <c r="V872" i="1"/>
  <c r="J878" i="1"/>
  <c r="W879" i="1"/>
  <c r="AA879" i="1"/>
  <c r="Y879" i="1"/>
  <c r="V880" i="1"/>
  <c r="J886" i="1"/>
  <c r="W887" i="1"/>
  <c r="AA887" i="1"/>
  <c r="Y887" i="1"/>
  <c r="V888" i="1"/>
  <c r="J894" i="1"/>
  <c r="W895" i="1"/>
  <c r="AA895" i="1"/>
  <c r="Y895" i="1"/>
  <c r="V896" i="1"/>
  <c r="J902" i="1"/>
  <c r="W903" i="1"/>
  <c r="AA903" i="1"/>
  <c r="Y903" i="1"/>
  <c r="V904" i="1"/>
  <c r="J910" i="1"/>
  <c r="W911" i="1"/>
  <c r="AA911" i="1"/>
  <c r="Y911" i="1"/>
  <c r="V912" i="1"/>
  <c r="J918" i="1"/>
  <c r="W919" i="1"/>
  <c r="AA919" i="1"/>
  <c r="Y919" i="1"/>
  <c r="V920" i="1"/>
  <c r="W935" i="1"/>
  <c r="V935" i="1"/>
  <c r="AA935" i="1"/>
  <c r="Z935" i="1"/>
  <c r="Y935" i="1"/>
  <c r="AA949" i="1"/>
  <c r="Z949" i="1"/>
  <c r="Y949" i="1"/>
  <c r="X949" i="1"/>
  <c r="W949" i="1"/>
  <c r="V949" i="1"/>
  <c r="AA771" i="1"/>
  <c r="J774" i="1"/>
  <c r="X775" i="1"/>
  <c r="AA778" i="1"/>
  <c r="J781" i="1"/>
  <c r="X782" i="1"/>
  <c r="W784" i="1"/>
  <c r="AA785" i="1"/>
  <c r="W785" i="1"/>
  <c r="V786" i="1"/>
  <c r="Z787" i="1"/>
  <c r="J790" i="1"/>
  <c r="X791" i="1"/>
  <c r="V793" i="1"/>
  <c r="AA794" i="1"/>
  <c r="Z796" i="1"/>
  <c r="J797" i="1"/>
  <c r="X798" i="1"/>
  <c r="W800" i="1"/>
  <c r="AA801" i="1"/>
  <c r="W801" i="1"/>
  <c r="V802" i="1"/>
  <c r="Z803" i="1"/>
  <c r="Y805" i="1"/>
  <c r="J806" i="1"/>
  <c r="X807" i="1"/>
  <c r="V809" i="1"/>
  <c r="AA810" i="1"/>
  <c r="Z812" i="1"/>
  <c r="J813" i="1"/>
  <c r="X814" i="1"/>
  <c r="W816" i="1"/>
  <c r="AA817" i="1"/>
  <c r="W817" i="1"/>
  <c r="V818" i="1"/>
  <c r="Z819" i="1"/>
  <c r="AA821" i="1"/>
  <c r="Y821" i="1"/>
  <c r="W821" i="1"/>
  <c r="V822" i="1"/>
  <c r="W823" i="1"/>
  <c r="AA823" i="1"/>
  <c r="V824" i="1"/>
  <c r="W826" i="1"/>
  <c r="X828" i="1"/>
  <c r="X830" i="1"/>
  <c r="J831" i="1"/>
  <c r="Z832" i="1"/>
  <c r="J833" i="1"/>
  <c r="Z834" i="1"/>
  <c r="AA836" i="1"/>
  <c r="AA838" i="1"/>
  <c r="Y838" i="1"/>
  <c r="V839" i="1"/>
  <c r="Y840" i="1"/>
  <c r="W840" i="1"/>
  <c r="V841" i="1"/>
  <c r="X843" i="1"/>
  <c r="X845" i="1"/>
  <c r="J846" i="1"/>
  <c r="Y847" i="1"/>
  <c r="J848" i="1"/>
  <c r="Z849" i="1"/>
  <c r="Z851" i="1"/>
  <c r="AA853" i="1"/>
  <c r="Y853" i="1"/>
  <c r="W853" i="1"/>
  <c r="V854" i="1"/>
  <c r="X856" i="1"/>
  <c r="J857" i="1"/>
  <c r="AA858" i="1"/>
  <c r="Y858" i="1"/>
  <c r="W858" i="1"/>
  <c r="V859" i="1"/>
  <c r="Z861" i="1"/>
  <c r="X864" i="1"/>
  <c r="J865" i="1"/>
  <c r="AA866" i="1"/>
  <c r="Y866" i="1"/>
  <c r="W866" i="1"/>
  <c r="V867" i="1"/>
  <c r="Z869" i="1"/>
  <c r="X872" i="1"/>
  <c r="J873" i="1"/>
  <c r="AA874" i="1"/>
  <c r="Y874" i="1"/>
  <c r="W874" i="1"/>
  <c r="V875" i="1"/>
  <c r="Z877" i="1"/>
  <c r="X880" i="1"/>
  <c r="J881" i="1"/>
  <c r="AA882" i="1"/>
  <c r="Y882" i="1"/>
  <c r="W882" i="1"/>
  <c r="V883" i="1"/>
  <c r="Z885" i="1"/>
  <c r="X888" i="1"/>
  <c r="J889" i="1"/>
  <c r="AA890" i="1"/>
  <c r="Y890" i="1"/>
  <c r="W890" i="1"/>
  <c r="V891" i="1"/>
  <c r="Z893" i="1"/>
  <c r="X896" i="1"/>
  <c r="J897" i="1"/>
  <c r="AA898" i="1"/>
  <c r="Y898" i="1"/>
  <c r="W898" i="1"/>
  <c r="V899" i="1"/>
  <c r="Z901" i="1"/>
  <c r="X904" i="1"/>
  <c r="J905" i="1"/>
  <c r="AA906" i="1"/>
  <c r="Y906" i="1"/>
  <c r="W906" i="1"/>
  <c r="V907" i="1"/>
  <c r="Z909" i="1"/>
  <c r="X912" i="1"/>
  <c r="J913" i="1"/>
  <c r="AA914" i="1"/>
  <c r="Y914" i="1"/>
  <c r="W914" i="1"/>
  <c r="V915" i="1"/>
  <c r="Z917" i="1"/>
  <c r="X920" i="1"/>
  <c r="J921" i="1"/>
  <c r="X923" i="1"/>
  <c r="J924" i="1"/>
  <c r="X927" i="1"/>
  <c r="J928" i="1"/>
  <c r="X931" i="1"/>
  <c r="X937" i="1"/>
  <c r="X943" i="1"/>
  <c r="J945" i="1"/>
  <c r="W922" i="1"/>
  <c r="W926" i="1"/>
  <c r="W930" i="1"/>
  <c r="AA932" i="1"/>
  <c r="W934" i="1"/>
  <c r="AA936" i="1"/>
  <c r="W938" i="1"/>
  <c r="AA940" i="1"/>
  <c r="W942" i="1"/>
  <c r="AA944" i="1"/>
  <c r="W946" i="1"/>
  <c r="Y947" i="1"/>
  <c r="AA948" i="1"/>
  <c r="W950" i="1"/>
  <c r="Y951" i="1"/>
  <c r="AA952" i="1"/>
  <c r="W954" i="1"/>
  <c r="Y955" i="1"/>
  <c r="AA956" i="1"/>
  <c r="W958" i="1"/>
  <c r="Y959" i="1"/>
  <c r="AA960" i="1"/>
  <c r="W962" i="1"/>
  <c r="Y963" i="1"/>
  <c r="AA964" i="1"/>
  <c r="W966" i="1"/>
  <c r="Y967" i="1"/>
  <c r="AA968" i="1"/>
  <c r="W970" i="1"/>
  <c r="Y971" i="1"/>
  <c r="AA972" i="1"/>
  <c r="W974" i="1"/>
  <c r="Y975" i="1"/>
  <c r="AA976" i="1"/>
  <c r="Y979" i="1"/>
  <c r="AA980" i="1"/>
  <c r="Y983" i="1"/>
  <c r="AA984" i="1"/>
  <c r="Y987" i="1"/>
  <c r="AA988" i="1"/>
  <c r="Y991" i="1"/>
  <c r="AA992" i="1"/>
  <c r="W994" i="1"/>
  <c r="Z995" i="1"/>
  <c r="X997" i="1"/>
  <c r="AA998" i="1"/>
  <c r="Y1000" i="1"/>
  <c r="J1001" i="1"/>
  <c r="X1002" i="1"/>
  <c r="W1004" i="1"/>
  <c r="Y1009" i="1"/>
  <c r="W1011" i="1"/>
  <c r="Y1016" i="1"/>
  <c r="X1018" i="1"/>
  <c r="W1020" i="1"/>
  <c r="Y1032" i="1"/>
  <c r="W1036" i="1"/>
  <c r="Y1037" i="1"/>
  <c r="W1037" i="1"/>
  <c r="X1042" i="1"/>
  <c r="J1043" i="1"/>
  <c r="Y1044" i="1"/>
  <c r="J1045" i="1"/>
  <c r="AA1050" i="1"/>
  <c r="Y1050" i="1"/>
  <c r="W1050" i="1"/>
  <c r="V1051" i="1"/>
  <c r="W1052" i="1"/>
  <c r="AA1052" i="1"/>
  <c r="V1053" i="1"/>
  <c r="X1059" i="1"/>
  <c r="Y1061" i="1"/>
  <c r="W1061" i="1"/>
  <c r="AA1061" i="1"/>
  <c r="X1067" i="1"/>
  <c r="Y1069" i="1"/>
  <c r="W1069" i="1"/>
  <c r="AA1069" i="1"/>
  <c r="X1075" i="1"/>
  <c r="Y1077" i="1"/>
  <c r="W1077" i="1"/>
  <c r="AA1077" i="1"/>
  <c r="X1083" i="1"/>
  <c r="Y1085" i="1"/>
  <c r="W1085" i="1"/>
  <c r="AA1085" i="1"/>
  <c r="X1091" i="1"/>
  <c r="Y1093" i="1"/>
  <c r="W1093" i="1"/>
  <c r="AA1093" i="1"/>
  <c r="X1099" i="1"/>
  <c r="Y1101" i="1"/>
  <c r="W1101" i="1"/>
  <c r="AA1101" i="1"/>
  <c r="X1107" i="1"/>
  <c r="Y1109" i="1"/>
  <c r="W1109" i="1"/>
  <c r="AA1109" i="1"/>
  <c r="X1115" i="1"/>
  <c r="X1118" i="1"/>
  <c r="J1119" i="1"/>
  <c r="X1122" i="1"/>
  <c r="AA1171" i="1"/>
  <c r="Y1171" i="1"/>
  <c r="W1171" i="1"/>
  <c r="Z1171" i="1"/>
  <c r="X1171" i="1"/>
  <c r="V1171" i="1"/>
  <c r="J1171" i="1"/>
  <c r="AA1203" i="1"/>
  <c r="Y1203" i="1"/>
  <c r="W1203" i="1"/>
  <c r="Z1203" i="1"/>
  <c r="X1203" i="1"/>
  <c r="V1203" i="1"/>
  <c r="J1203" i="1"/>
  <c r="AA1235" i="1"/>
  <c r="Y1235" i="1"/>
  <c r="W1235" i="1"/>
  <c r="Z1235" i="1"/>
  <c r="X1235" i="1"/>
  <c r="V1235" i="1"/>
  <c r="J1235" i="1"/>
  <c r="Z947" i="1"/>
  <c r="Z951" i="1"/>
  <c r="Z955" i="1"/>
  <c r="V957" i="1"/>
  <c r="Z959" i="1"/>
  <c r="V961" i="1"/>
  <c r="Z963" i="1"/>
  <c r="V965" i="1"/>
  <c r="Z967" i="1"/>
  <c r="V969" i="1"/>
  <c r="Z971" i="1"/>
  <c r="V973" i="1"/>
  <c r="Z975" i="1"/>
  <c r="V977" i="1"/>
  <c r="Z979" i="1"/>
  <c r="V981" i="1"/>
  <c r="Z983" i="1"/>
  <c r="V985" i="1"/>
  <c r="Z987" i="1"/>
  <c r="V989" i="1"/>
  <c r="Z991" i="1"/>
  <c r="V993" i="1"/>
  <c r="X994" i="1"/>
  <c r="V996" i="1"/>
  <c r="Y997" i="1"/>
  <c r="Z1000" i="1"/>
  <c r="Z1002" i="1"/>
  <c r="J1003" i="1"/>
  <c r="C1004" i="1"/>
  <c r="X1004" i="1"/>
  <c r="AA1007" i="1"/>
  <c r="Y1007" i="1"/>
  <c r="V1008" i="1"/>
  <c r="Z1009" i="1"/>
  <c r="J1010" i="1"/>
  <c r="C1011" i="1"/>
  <c r="J1012" i="1"/>
  <c r="Y1014" i="1"/>
  <c r="W1014" i="1"/>
  <c r="A1015" i="1"/>
  <c r="Z1016" i="1"/>
  <c r="J1019" i="1"/>
  <c r="C1020" i="1"/>
  <c r="X1020" i="1"/>
  <c r="AA1023" i="1"/>
  <c r="Y1023" i="1"/>
  <c r="A1024" i="1"/>
  <c r="V1024" i="1"/>
  <c r="Z1025" i="1"/>
  <c r="J1026" i="1"/>
  <c r="C1027" i="1"/>
  <c r="J1028" i="1"/>
  <c r="Y1030" i="1"/>
  <c r="W1030" i="1"/>
  <c r="A1031" i="1"/>
  <c r="Z1032" i="1"/>
  <c r="J1035" i="1"/>
  <c r="C1036" i="1"/>
  <c r="X1036" i="1"/>
  <c r="J1039" i="1"/>
  <c r="J1041" i="1"/>
  <c r="AA1046" i="1"/>
  <c r="Y1046" i="1"/>
  <c r="W1046" i="1"/>
  <c r="A1047" i="1"/>
  <c r="W1048" i="1"/>
  <c r="AA1048" i="1"/>
  <c r="W1051" i="1"/>
  <c r="X1053" i="1"/>
  <c r="C1055" i="1"/>
  <c r="J1056" i="1"/>
  <c r="J1058" i="1"/>
  <c r="J1063" i="1"/>
  <c r="W1064" i="1"/>
  <c r="AA1064" i="1"/>
  <c r="Y1064" i="1"/>
  <c r="V1065" i="1"/>
  <c r="J1071" i="1"/>
  <c r="W1072" i="1"/>
  <c r="AA1072" i="1"/>
  <c r="Y1072" i="1"/>
  <c r="V1073" i="1"/>
  <c r="J1079" i="1"/>
  <c r="W1080" i="1"/>
  <c r="AA1080" i="1"/>
  <c r="Y1080" i="1"/>
  <c r="V1081" i="1"/>
  <c r="J1087" i="1"/>
  <c r="W1088" i="1"/>
  <c r="AA1088" i="1"/>
  <c r="Y1088" i="1"/>
  <c r="V1089" i="1"/>
  <c r="J1095" i="1"/>
  <c r="W1096" i="1"/>
  <c r="AA1096" i="1"/>
  <c r="Y1096" i="1"/>
  <c r="V1097" i="1"/>
  <c r="J1103" i="1"/>
  <c r="W1104" i="1"/>
  <c r="AA1104" i="1"/>
  <c r="Y1104" i="1"/>
  <c r="V1105" i="1"/>
  <c r="J1111" i="1"/>
  <c r="W1112" i="1"/>
  <c r="AA1112" i="1"/>
  <c r="Y1112" i="1"/>
  <c r="V1113" i="1"/>
  <c r="AA1243" i="1"/>
  <c r="Y1243" i="1"/>
  <c r="W1243" i="1"/>
  <c r="Z1243" i="1"/>
  <c r="X1243" i="1"/>
  <c r="V1243" i="1"/>
  <c r="J1243" i="1"/>
  <c r="Y922" i="1"/>
  <c r="Y926" i="1"/>
  <c r="Y930" i="1"/>
  <c r="Y934" i="1"/>
  <c r="Y938" i="1"/>
  <c r="Y942" i="1"/>
  <c r="Y946" i="1"/>
  <c r="AA947" i="1"/>
  <c r="Y950" i="1"/>
  <c r="AA951" i="1"/>
  <c r="Y954" i="1"/>
  <c r="AA955" i="1"/>
  <c r="W957" i="1"/>
  <c r="Y958" i="1"/>
  <c r="AA959" i="1"/>
  <c r="W961" i="1"/>
  <c r="Y962" i="1"/>
  <c r="AA963" i="1"/>
  <c r="W965" i="1"/>
  <c r="Y966" i="1"/>
  <c r="AA967" i="1"/>
  <c r="W969" i="1"/>
  <c r="Y970" i="1"/>
  <c r="AA971" i="1"/>
  <c r="W973" i="1"/>
  <c r="AA975" i="1"/>
  <c r="W977" i="1"/>
  <c r="AA979" i="1"/>
  <c r="W981" i="1"/>
  <c r="AA983" i="1"/>
  <c r="W985" i="1"/>
  <c r="AA987" i="1"/>
  <c r="W989" i="1"/>
  <c r="AA991" i="1"/>
  <c r="Z994" i="1"/>
  <c r="W1008" i="1"/>
  <c r="AA1009" i="1"/>
  <c r="W1024" i="1"/>
  <c r="AA1042" i="1"/>
  <c r="Y1042" i="1"/>
  <c r="W1042" i="1"/>
  <c r="V1043" i="1"/>
  <c r="W1044" i="1"/>
  <c r="AA1044" i="1"/>
  <c r="V1045" i="1"/>
  <c r="X1051" i="1"/>
  <c r="AA1059" i="1"/>
  <c r="Y1059" i="1"/>
  <c r="AA1067" i="1"/>
  <c r="Y1067" i="1"/>
  <c r="W1067" i="1"/>
  <c r="AA1075" i="1"/>
  <c r="Y1075" i="1"/>
  <c r="W1075" i="1"/>
  <c r="AA1083" i="1"/>
  <c r="Y1083" i="1"/>
  <c r="W1083" i="1"/>
  <c r="AA1091" i="1"/>
  <c r="Y1091" i="1"/>
  <c r="W1091" i="1"/>
  <c r="AA1099" i="1"/>
  <c r="Y1099" i="1"/>
  <c r="W1099" i="1"/>
  <c r="AA1107" i="1"/>
  <c r="Y1107" i="1"/>
  <c r="W1107" i="1"/>
  <c r="AA1115" i="1"/>
  <c r="Y1115" i="1"/>
  <c r="W1115" i="1"/>
  <c r="AA1118" i="1"/>
  <c r="Y1118" i="1"/>
  <c r="W1118" i="1"/>
  <c r="V1118" i="1"/>
  <c r="V1119" i="1"/>
  <c r="AA1122" i="1"/>
  <c r="Y1122" i="1"/>
  <c r="W1122" i="1"/>
  <c r="V1122" i="1"/>
  <c r="AA1179" i="1"/>
  <c r="Y1179" i="1"/>
  <c r="W1179" i="1"/>
  <c r="Z1179" i="1"/>
  <c r="X1179" i="1"/>
  <c r="V1179" i="1"/>
  <c r="J1179" i="1"/>
  <c r="AA1211" i="1"/>
  <c r="Y1211" i="1"/>
  <c r="W1211" i="1"/>
  <c r="Z1211" i="1"/>
  <c r="X1211" i="1"/>
  <c r="V1211" i="1"/>
  <c r="J1211" i="1"/>
  <c r="AA1251" i="1"/>
  <c r="Y1251" i="1"/>
  <c r="W1251" i="1"/>
  <c r="Z1251" i="1"/>
  <c r="X1251" i="1"/>
  <c r="V1251" i="1"/>
  <c r="J1251" i="1"/>
  <c r="AA1259" i="1"/>
  <c r="Y1259" i="1"/>
  <c r="W1259" i="1"/>
  <c r="Z1259" i="1"/>
  <c r="X1259" i="1"/>
  <c r="V1259" i="1"/>
  <c r="J1259" i="1"/>
  <c r="AA1267" i="1"/>
  <c r="Y1267" i="1"/>
  <c r="W1267" i="1"/>
  <c r="Z1267" i="1"/>
  <c r="X1267" i="1"/>
  <c r="V1267" i="1"/>
  <c r="J1267" i="1"/>
  <c r="X957" i="1"/>
  <c r="X961" i="1"/>
  <c r="X965" i="1"/>
  <c r="X969" i="1"/>
  <c r="Y1002" i="1"/>
  <c r="W1002" i="1"/>
  <c r="X1008" i="1"/>
  <c r="AA1011" i="1"/>
  <c r="Y1011" i="1"/>
  <c r="A1012" i="1"/>
  <c r="J1016" i="1"/>
  <c r="Y1018" i="1"/>
  <c r="W1018" i="1"/>
  <c r="A1019" i="1"/>
  <c r="Z1020" i="1"/>
  <c r="X1024" i="1"/>
  <c r="AA1027" i="1"/>
  <c r="Y1027" i="1"/>
  <c r="A1028" i="1"/>
  <c r="V1028" i="1"/>
  <c r="J1032" i="1"/>
  <c r="Y1034" i="1"/>
  <c r="W1034" i="1"/>
  <c r="A1035" i="1"/>
  <c r="Z1036" i="1"/>
  <c r="AA1038" i="1"/>
  <c r="Y1038" i="1"/>
  <c r="W1038" i="1"/>
  <c r="A1039" i="1"/>
  <c r="W1040" i="1"/>
  <c r="AA1040" i="1"/>
  <c r="W1043" i="1"/>
  <c r="X1045" i="1"/>
  <c r="J1050" i="1"/>
  <c r="AA1055" i="1"/>
  <c r="Y1055" i="1"/>
  <c r="Y1057" i="1"/>
  <c r="W1057" i="1"/>
  <c r="V1058" i="1"/>
  <c r="J1061" i="1"/>
  <c r="AA1062" i="1"/>
  <c r="Y1062" i="1"/>
  <c r="W1062" i="1"/>
  <c r="V1063" i="1"/>
  <c r="J1069" i="1"/>
  <c r="AA1070" i="1"/>
  <c r="Y1070" i="1"/>
  <c r="W1070" i="1"/>
  <c r="V1071" i="1"/>
  <c r="J1077" i="1"/>
  <c r="AA1078" i="1"/>
  <c r="Y1078" i="1"/>
  <c r="W1078" i="1"/>
  <c r="V1079" i="1"/>
  <c r="J1085" i="1"/>
  <c r="AA1086" i="1"/>
  <c r="Y1086" i="1"/>
  <c r="W1086" i="1"/>
  <c r="V1087" i="1"/>
  <c r="J1093" i="1"/>
  <c r="AA1094" i="1"/>
  <c r="Y1094" i="1"/>
  <c r="W1094" i="1"/>
  <c r="V1095" i="1"/>
  <c r="J1101" i="1"/>
  <c r="AA1102" i="1"/>
  <c r="Y1102" i="1"/>
  <c r="W1102" i="1"/>
  <c r="V1103" i="1"/>
  <c r="J1109" i="1"/>
  <c r="AA1110" i="1"/>
  <c r="Y1110" i="1"/>
  <c r="W1110" i="1"/>
  <c r="V1111" i="1"/>
  <c r="Y1141" i="1"/>
  <c r="W1141" i="1"/>
  <c r="AA1141" i="1"/>
  <c r="Z1141" i="1"/>
  <c r="X1141" i="1"/>
  <c r="V1141" i="1"/>
  <c r="J1141" i="1"/>
  <c r="AA1275" i="1"/>
  <c r="Y1275" i="1"/>
  <c r="W1275" i="1"/>
  <c r="Z1275" i="1"/>
  <c r="X1275" i="1"/>
  <c r="V1275" i="1"/>
  <c r="J1275" i="1"/>
  <c r="W932" i="1"/>
  <c r="W936" i="1"/>
  <c r="W940" i="1"/>
  <c r="W944" i="1"/>
  <c r="W948" i="1"/>
  <c r="W952" i="1"/>
  <c r="W956" i="1"/>
  <c r="Y957" i="1"/>
  <c r="W960" i="1"/>
  <c r="Y961" i="1"/>
  <c r="W964" i="1"/>
  <c r="Y965" i="1"/>
  <c r="W968" i="1"/>
  <c r="Y969" i="1"/>
  <c r="W972" i="1"/>
  <c r="Y973" i="1"/>
  <c r="W976" i="1"/>
  <c r="Y977" i="1"/>
  <c r="W980" i="1"/>
  <c r="Y981" i="1"/>
  <c r="Y985" i="1"/>
  <c r="Y1008" i="1"/>
  <c r="J1009" i="1"/>
  <c r="Y1024" i="1"/>
  <c r="X1043" i="1"/>
  <c r="J1044" i="1"/>
  <c r="Z1045" i="1"/>
  <c r="AA1051" i="1"/>
  <c r="Y1051" i="1"/>
  <c r="Y1053" i="1"/>
  <c r="W1053" i="1"/>
  <c r="X1058" i="1"/>
  <c r="J1059" i="1"/>
  <c r="X1063" i="1"/>
  <c r="Y1065" i="1"/>
  <c r="W1065" i="1"/>
  <c r="AA1065" i="1"/>
  <c r="X1071" i="1"/>
  <c r="Y1073" i="1"/>
  <c r="W1073" i="1"/>
  <c r="AA1073" i="1"/>
  <c r="X1079" i="1"/>
  <c r="Y1081" i="1"/>
  <c r="W1081" i="1"/>
  <c r="AA1081" i="1"/>
  <c r="X1087" i="1"/>
  <c r="Y1089" i="1"/>
  <c r="W1089" i="1"/>
  <c r="AA1089" i="1"/>
  <c r="X1095" i="1"/>
  <c r="Y1097" i="1"/>
  <c r="W1097" i="1"/>
  <c r="AA1097" i="1"/>
  <c r="X1103" i="1"/>
  <c r="Y1105" i="1"/>
  <c r="W1105" i="1"/>
  <c r="AA1105" i="1"/>
  <c r="X1111" i="1"/>
  <c r="Y1113" i="1"/>
  <c r="W1113" i="1"/>
  <c r="AA1113" i="1"/>
  <c r="AA1119" i="1"/>
  <c r="Y1119" i="1"/>
  <c r="X1119" i="1"/>
  <c r="W1119" i="1"/>
  <c r="A1131" i="1"/>
  <c r="C1131" i="1"/>
  <c r="AA1143" i="1"/>
  <c r="W1143" i="1"/>
  <c r="Z1143" i="1"/>
  <c r="Y1143" i="1"/>
  <c r="X1143" i="1"/>
  <c r="V1143" i="1"/>
  <c r="J1143" i="1"/>
  <c r="AA1155" i="1"/>
  <c r="Y1155" i="1"/>
  <c r="W1155" i="1"/>
  <c r="Z1155" i="1"/>
  <c r="X1155" i="1"/>
  <c r="V1155" i="1"/>
  <c r="J1155" i="1"/>
  <c r="AA1187" i="1"/>
  <c r="Y1187" i="1"/>
  <c r="W1187" i="1"/>
  <c r="Z1187" i="1"/>
  <c r="X1187" i="1"/>
  <c r="V1187" i="1"/>
  <c r="J1187" i="1"/>
  <c r="AA1219" i="1"/>
  <c r="Y1219" i="1"/>
  <c r="W1219" i="1"/>
  <c r="Z1219" i="1"/>
  <c r="X1219" i="1"/>
  <c r="V1219" i="1"/>
  <c r="J1219" i="1"/>
  <c r="X932" i="1"/>
  <c r="X936" i="1"/>
  <c r="X940" i="1"/>
  <c r="X944" i="1"/>
  <c r="V947" i="1"/>
  <c r="X948" i="1"/>
  <c r="V951" i="1"/>
  <c r="X952" i="1"/>
  <c r="V955" i="1"/>
  <c r="X956" i="1"/>
  <c r="Z957" i="1"/>
  <c r="V959" i="1"/>
  <c r="X960" i="1"/>
  <c r="Z961" i="1"/>
  <c r="V963" i="1"/>
  <c r="X964" i="1"/>
  <c r="Z965" i="1"/>
  <c r="V967" i="1"/>
  <c r="X968" i="1"/>
  <c r="Z969" i="1"/>
  <c r="V971" i="1"/>
  <c r="X972" i="1"/>
  <c r="Z973" i="1"/>
  <c r="V975" i="1"/>
  <c r="X976" i="1"/>
  <c r="Z977" i="1"/>
  <c r="V979" i="1"/>
  <c r="X980" i="1"/>
  <c r="Z981" i="1"/>
  <c r="V983" i="1"/>
  <c r="Z985" i="1"/>
  <c r="A987" i="1"/>
  <c r="V987" i="1"/>
  <c r="A991" i="1"/>
  <c r="V991" i="1"/>
  <c r="J994" i="1"/>
  <c r="W995" i="1"/>
  <c r="J997" i="1"/>
  <c r="W998" i="1"/>
  <c r="AA999" i="1"/>
  <c r="Y999" i="1"/>
  <c r="A1000" i="1"/>
  <c r="V1000" i="1"/>
  <c r="Z1001" i="1"/>
  <c r="J1002" i="1"/>
  <c r="J1004" i="1"/>
  <c r="X1005" i="1"/>
  <c r="Y1006" i="1"/>
  <c r="W1006" i="1"/>
  <c r="A1007" i="1"/>
  <c r="V1007" i="1"/>
  <c r="Z1008" i="1"/>
  <c r="J1011" i="1"/>
  <c r="X1012" i="1"/>
  <c r="V1014" i="1"/>
  <c r="AA1015" i="1"/>
  <c r="Y1015" i="1"/>
  <c r="A1016" i="1"/>
  <c r="V1016" i="1"/>
  <c r="Z1017" i="1"/>
  <c r="J1018" i="1"/>
  <c r="J1020" i="1"/>
  <c r="X1021" i="1"/>
  <c r="Y1022" i="1"/>
  <c r="W1022" i="1"/>
  <c r="A1023" i="1"/>
  <c r="V1023" i="1"/>
  <c r="Z1024" i="1"/>
  <c r="J1027" i="1"/>
  <c r="X1028" i="1"/>
  <c r="V1030" i="1"/>
  <c r="AA1031" i="1"/>
  <c r="Y1031" i="1"/>
  <c r="A1032" i="1"/>
  <c r="V1032" i="1"/>
  <c r="Z1033" i="1"/>
  <c r="J1034" i="1"/>
  <c r="J1036" i="1"/>
  <c r="X1037" i="1"/>
  <c r="J1040" i="1"/>
  <c r="J1042" i="1"/>
  <c r="AA1047" i="1"/>
  <c r="Y1047" i="1"/>
  <c r="V1048" i="1"/>
  <c r="Y1049" i="1"/>
  <c r="W1049" i="1"/>
  <c r="V1050" i="1"/>
  <c r="X1052" i="1"/>
  <c r="J1055" i="1"/>
  <c r="J1057" i="1"/>
  <c r="W1060" i="1"/>
  <c r="AA1060" i="1"/>
  <c r="Y1060" i="1"/>
  <c r="V1061" i="1"/>
  <c r="J1067" i="1"/>
  <c r="W1068" i="1"/>
  <c r="AA1068" i="1"/>
  <c r="Y1068" i="1"/>
  <c r="V1069" i="1"/>
  <c r="J1075" i="1"/>
  <c r="W1076" i="1"/>
  <c r="AA1076" i="1"/>
  <c r="Y1076" i="1"/>
  <c r="V1077" i="1"/>
  <c r="J1083" i="1"/>
  <c r="W1084" i="1"/>
  <c r="AA1084" i="1"/>
  <c r="Y1084" i="1"/>
  <c r="V1085" i="1"/>
  <c r="J1091" i="1"/>
  <c r="W1092" i="1"/>
  <c r="AA1092" i="1"/>
  <c r="Y1092" i="1"/>
  <c r="V1093" i="1"/>
  <c r="J1099" i="1"/>
  <c r="W1100" i="1"/>
  <c r="AA1100" i="1"/>
  <c r="Y1100" i="1"/>
  <c r="V1101" i="1"/>
  <c r="J1107" i="1"/>
  <c r="W1108" i="1"/>
  <c r="AA1108" i="1"/>
  <c r="Y1108" i="1"/>
  <c r="V1109" i="1"/>
  <c r="J1115" i="1"/>
  <c r="W1116" i="1"/>
  <c r="AA1116" i="1"/>
  <c r="Y1116" i="1"/>
  <c r="W1120" i="1"/>
  <c r="AA1120" i="1"/>
  <c r="Z1120" i="1"/>
  <c r="Y1120" i="1"/>
  <c r="W975" i="1"/>
  <c r="W979" i="1"/>
  <c r="W983" i="1"/>
  <c r="W987" i="1"/>
  <c r="W991" i="1"/>
  <c r="V1009" i="1"/>
  <c r="AA1043" i="1"/>
  <c r="Y1043" i="1"/>
  <c r="Y1045" i="1"/>
  <c r="W1045" i="1"/>
  <c r="AA1058" i="1"/>
  <c r="Y1058" i="1"/>
  <c r="W1058" i="1"/>
  <c r="AA1063" i="1"/>
  <c r="Y1063" i="1"/>
  <c r="W1063" i="1"/>
  <c r="AA1071" i="1"/>
  <c r="Y1071" i="1"/>
  <c r="W1071" i="1"/>
  <c r="AA1079" i="1"/>
  <c r="Y1079" i="1"/>
  <c r="W1079" i="1"/>
  <c r="AA1087" i="1"/>
  <c r="Y1087" i="1"/>
  <c r="W1087" i="1"/>
  <c r="AA1095" i="1"/>
  <c r="Y1095" i="1"/>
  <c r="W1095" i="1"/>
  <c r="AA1103" i="1"/>
  <c r="Y1103" i="1"/>
  <c r="W1103" i="1"/>
  <c r="AA1111" i="1"/>
  <c r="Y1111" i="1"/>
  <c r="W1111" i="1"/>
  <c r="AA1126" i="1"/>
  <c r="Z1126" i="1"/>
  <c r="Y1126" i="1"/>
  <c r="X1126" i="1"/>
  <c r="W1126" i="1"/>
  <c r="V1126" i="1"/>
  <c r="A1146" i="1"/>
  <c r="C1146" i="1"/>
  <c r="AA1163" i="1"/>
  <c r="Y1163" i="1"/>
  <c r="W1163" i="1"/>
  <c r="Z1163" i="1"/>
  <c r="X1163" i="1"/>
  <c r="V1163" i="1"/>
  <c r="J1163" i="1"/>
  <c r="AA1195" i="1"/>
  <c r="Y1195" i="1"/>
  <c r="W1195" i="1"/>
  <c r="Z1195" i="1"/>
  <c r="X1195" i="1"/>
  <c r="V1195" i="1"/>
  <c r="J1195" i="1"/>
  <c r="AA1227" i="1"/>
  <c r="Y1227" i="1"/>
  <c r="W1227" i="1"/>
  <c r="Z1227" i="1"/>
  <c r="X1227" i="1"/>
  <c r="V1227" i="1"/>
  <c r="J1227" i="1"/>
  <c r="V994" i="1"/>
  <c r="V997" i="1"/>
  <c r="X1000" i="1"/>
  <c r="V1002" i="1"/>
  <c r="AA1003" i="1"/>
  <c r="Y1003" i="1"/>
  <c r="V1004" i="1"/>
  <c r="J1008" i="1"/>
  <c r="X1009" i="1"/>
  <c r="Y1010" i="1"/>
  <c r="W1010" i="1"/>
  <c r="V1011" i="1"/>
  <c r="Z1012" i="1"/>
  <c r="X1016" i="1"/>
  <c r="V1018" i="1"/>
  <c r="AA1019" i="1"/>
  <c r="Y1019" i="1"/>
  <c r="V1020" i="1"/>
  <c r="J1024" i="1"/>
  <c r="X1025" i="1"/>
  <c r="Y1026" i="1"/>
  <c r="W1026" i="1"/>
  <c r="V1027" i="1"/>
  <c r="Z1028" i="1"/>
  <c r="X1032" i="1"/>
  <c r="V1034" i="1"/>
  <c r="AA1035" i="1"/>
  <c r="Y1035" i="1"/>
  <c r="V1036" i="1"/>
  <c r="AA1037" i="1"/>
  <c r="AA1039" i="1"/>
  <c r="Y1039" i="1"/>
  <c r="V1040" i="1"/>
  <c r="Y1041" i="1"/>
  <c r="W1041" i="1"/>
  <c r="V1042" i="1"/>
  <c r="X1044" i="1"/>
  <c r="Z1050" i="1"/>
  <c r="Z1052" i="1"/>
  <c r="AA1054" i="1"/>
  <c r="Y1054" i="1"/>
  <c r="W1054" i="1"/>
  <c r="V1055" i="1"/>
  <c r="W1056" i="1"/>
  <c r="AA1056" i="1"/>
  <c r="V1057" i="1"/>
  <c r="W1059" i="1"/>
  <c r="Z1061" i="1"/>
  <c r="X1064" i="1"/>
  <c r="J1065" i="1"/>
  <c r="AA1066" i="1"/>
  <c r="Y1066" i="1"/>
  <c r="W1066" i="1"/>
  <c r="V1067" i="1"/>
  <c r="Z1069" i="1"/>
  <c r="X1072" i="1"/>
  <c r="J1073" i="1"/>
  <c r="AA1074" i="1"/>
  <c r="Y1074" i="1"/>
  <c r="W1074" i="1"/>
  <c r="V1075" i="1"/>
  <c r="Z1077" i="1"/>
  <c r="X1080" i="1"/>
  <c r="J1081" i="1"/>
  <c r="AA1082" i="1"/>
  <c r="Y1082" i="1"/>
  <c r="W1082" i="1"/>
  <c r="V1083" i="1"/>
  <c r="Z1085" i="1"/>
  <c r="X1088" i="1"/>
  <c r="J1089" i="1"/>
  <c r="AA1090" i="1"/>
  <c r="Y1090" i="1"/>
  <c r="W1090" i="1"/>
  <c r="V1091" i="1"/>
  <c r="Z1093" i="1"/>
  <c r="X1096" i="1"/>
  <c r="J1097" i="1"/>
  <c r="AA1098" i="1"/>
  <c r="Y1098" i="1"/>
  <c r="W1098" i="1"/>
  <c r="V1099" i="1"/>
  <c r="Z1101" i="1"/>
  <c r="X1104" i="1"/>
  <c r="J1105" i="1"/>
  <c r="AA1106" i="1"/>
  <c r="Y1106" i="1"/>
  <c r="W1106" i="1"/>
  <c r="V1107" i="1"/>
  <c r="Z1109" i="1"/>
  <c r="X1112" i="1"/>
  <c r="J1113" i="1"/>
  <c r="AA1114" i="1"/>
  <c r="Y1114" i="1"/>
  <c r="W1114" i="1"/>
  <c r="V1115" i="1"/>
  <c r="A1134" i="1"/>
  <c r="C1134" i="1"/>
  <c r="AA1117" i="1"/>
  <c r="AA1121" i="1"/>
  <c r="W1123" i="1"/>
  <c r="Y1124" i="1"/>
  <c r="AA1125" i="1"/>
  <c r="W1127" i="1"/>
  <c r="Y1128" i="1"/>
  <c r="AA1129" i="1"/>
  <c r="AA1132" i="1"/>
  <c r="A1136" i="1"/>
  <c r="A1139" i="1"/>
  <c r="V1139" i="1"/>
  <c r="J1149" i="1"/>
  <c r="AA1150" i="1"/>
  <c r="Y1150" i="1"/>
  <c r="W1150" i="1"/>
  <c r="J1157" i="1"/>
  <c r="AA1158" i="1"/>
  <c r="Y1158" i="1"/>
  <c r="W1158" i="1"/>
  <c r="J1165" i="1"/>
  <c r="AA1166" i="1"/>
  <c r="Y1166" i="1"/>
  <c r="W1166" i="1"/>
  <c r="J1173" i="1"/>
  <c r="AA1174" i="1"/>
  <c r="Y1174" i="1"/>
  <c r="W1174" i="1"/>
  <c r="J1181" i="1"/>
  <c r="AA1182" i="1"/>
  <c r="Y1182" i="1"/>
  <c r="W1182" i="1"/>
  <c r="J1189" i="1"/>
  <c r="AA1190" i="1"/>
  <c r="Y1190" i="1"/>
  <c r="W1190" i="1"/>
  <c r="J1197" i="1"/>
  <c r="AA1198" i="1"/>
  <c r="Y1198" i="1"/>
  <c r="W1198" i="1"/>
  <c r="J1205" i="1"/>
  <c r="AA1206" i="1"/>
  <c r="Y1206" i="1"/>
  <c r="W1206" i="1"/>
  <c r="J1213" i="1"/>
  <c r="AA1214" i="1"/>
  <c r="Y1214" i="1"/>
  <c r="W1214" i="1"/>
  <c r="J1221" i="1"/>
  <c r="AA1222" i="1"/>
  <c r="Y1222" i="1"/>
  <c r="W1222" i="1"/>
  <c r="J1229" i="1"/>
  <c r="AA1230" i="1"/>
  <c r="Y1230" i="1"/>
  <c r="W1230" i="1"/>
  <c r="J1237" i="1"/>
  <c r="AA1238" i="1"/>
  <c r="Y1238" i="1"/>
  <c r="W1238" i="1"/>
  <c r="J1245" i="1"/>
  <c r="AA1246" i="1"/>
  <c r="Y1246" i="1"/>
  <c r="W1246" i="1"/>
  <c r="J1253" i="1"/>
  <c r="AA1254" i="1"/>
  <c r="Y1254" i="1"/>
  <c r="W1254" i="1"/>
  <c r="J1261" i="1"/>
  <c r="AA1262" i="1"/>
  <c r="Y1262" i="1"/>
  <c r="W1262" i="1"/>
  <c r="J1269" i="1"/>
  <c r="AA1270" i="1"/>
  <c r="Y1270" i="1"/>
  <c r="W1270" i="1"/>
  <c r="V1287" i="1"/>
  <c r="AA1287" i="1"/>
  <c r="Z1287" i="1"/>
  <c r="Y1287" i="1"/>
  <c r="W1287" i="1"/>
  <c r="J1289" i="1"/>
  <c r="X1123" i="1"/>
  <c r="Z1124" i="1"/>
  <c r="X1127" i="1"/>
  <c r="Z1128" i="1"/>
  <c r="W1139" i="1"/>
  <c r="Y1153" i="1"/>
  <c r="W1153" i="1"/>
  <c r="AA1153" i="1"/>
  <c r="Y1161" i="1"/>
  <c r="W1161" i="1"/>
  <c r="AA1161" i="1"/>
  <c r="Y1169" i="1"/>
  <c r="W1169" i="1"/>
  <c r="AA1169" i="1"/>
  <c r="Y1177" i="1"/>
  <c r="W1177" i="1"/>
  <c r="AA1177" i="1"/>
  <c r="Y1185" i="1"/>
  <c r="W1185" i="1"/>
  <c r="AA1185" i="1"/>
  <c r="Y1193" i="1"/>
  <c r="W1193" i="1"/>
  <c r="AA1193" i="1"/>
  <c r="Y1201" i="1"/>
  <c r="W1201" i="1"/>
  <c r="AA1201" i="1"/>
  <c r="Y1209" i="1"/>
  <c r="W1209" i="1"/>
  <c r="AA1209" i="1"/>
  <c r="Y1217" i="1"/>
  <c r="W1217" i="1"/>
  <c r="AA1217" i="1"/>
  <c r="Y1225" i="1"/>
  <c r="W1225" i="1"/>
  <c r="AA1225" i="1"/>
  <c r="Y1233" i="1"/>
  <c r="W1233" i="1"/>
  <c r="AA1233" i="1"/>
  <c r="Y1241" i="1"/>
  <c r="W1241" i="1"/>
  <c r="AA1241" i="1"/>
  <c r="Y1249" i="1"/>
  <c r="W1249" i="1"/>
  <c r="AA1249" i="1"/>
  <c r="Y1257" i="1"/>
  <c r="W1257" i="1"/>
  <c r="AA1257" i="1"/>
  <c r="Y1265" i="1"/>
  <c r="W1265" i="1"/>
  <c r="AA1265" i="1"/>
  <c r="V1266" i="1"/>
  <c r="Y1273" i="1"/>
  <c r="W1273" i="1"/>
  <c r="AA1273" i="1"/>
  <c r="V1274" i="1"/>
  <c r="Z1281" i="1"/>
  <c r="Y1281" i="1"/>
  <c r="W1281" i="1"/>
  <c r="V1281" i="1"/>
  <c r="AA1281" i="1"/>
  <c r="V1295" i="1"/>
  <c r="AA1295" i="1"/>
  <c r="Z1295" i="1"/>
  <c r="Y1295" i="1"/>
  <c r="X1295" i="1"/>
  <c r="W1295" i="1"/>
  <c r="Y1123" i="1"/>
  <c r="AA1124" i="1"/>
  <c r="Y1127" i="1"/>
  <c r="AA1128" i="1"/>
  <c r="W1130" i="1"/>
  <c r="Z1131" i="1"/>
  <c r="X1133" i="1"/>
  <c r="AA1134" i="1"/>
  <c r="X1136" i="1"/>
  <c r="AA1137" i="1"/>
  <c r="X1139" i="1"/>
  <c r="AA1140" i="1"/>
  <c r="AA1146" i="1"/>
  <c r="Y1146" i="1"/>
  <c r="V1147" i="1"/>
  <c r="W1148" i="1"/>
  <c r="Y1148" i="1"/>
  <c r="V1149" i="1"/>
  <c r="X1154" i="1"/>
  <c r="W1156" i="1"/>
  <c r="AA1156" i="1"/>
  <c r="Y1156" i="1"/>
  <c r="V1157" i="1"/>
  <c r="X1162" i="1"/>
  <c r="W1164" i="1"/>
  <c r="AA1164" i="1"/>
  <c r="Y1164" i="1"/>
  <c r="V1165" i="1"/>
  <c r="X1170" i="1"/>
  <c r="W1172" i="1"/>
  <c r="AA1172" i="1"/>
  <c r="Y1172" i="1"/>
  <c r="V1173" i="1"/>
  <c r="X1178" i="1"/>
  <c r="W1180" i="1"/>
  <c r="AA1180" i="1"/>
  <c r="Y1180" i="1"/>
  <c r="V1181" i="1"/>
  <c r="X1186" i="1"/>
  <c r="W1188" i="1"/>
  <c r="AA1188" i="1"/>
  <c r="Y1188" i="1"/>
  <c r="V1189" i="1"/>
  <c r="X1194" i="1"/>
  <c r="W1196" i="1"/>
  <c r="AA1196" i="1"/>
  <c r="Y1196" i="1"/>
  <c r="V1197" i="1"/>
  <c r="X1202" i="1"/>
  <c r="W1204" i="1"/>
  <c r="AA1204" i="1"/>
  <c r="Y1204" i="1"/>
  <c r="V1205" i="1"/>
  <c r="X1210" i="1"/>
  <c r="W1212" i="1"/>
  <c r="AA1212" i="1"/>
  <c r="Y1212" i="1"/>
  <c r="V1213" i="1"/>
  <c r="X1218" i="1"/>
  <c r="W1220" i="1"/>
  <c r="AA1220" i="1"/>
  <c r="Y1220" i="1"/>
  <c r="V1221" i="1"/>
  <c r="X1226" i="1"/>
  <c r="W1228" i="1"/>
  <c r="AA1228" i="1"/>
  <c r="Y1228" i="1"/>
  <c r="V1229" i="1"/>
  <c r="X1234" i="1"/>
  <c r="W1236" i="1"/>
  <c r="AA1236" i="1"/>
  <c r="Y1236" i="1"/>
  <c r="V1237" i="1"/>
  <c r="X1242" i="1"/>
  <c r="W1244" i="1"/>
  <c r="AA1244" i="1"/>
  <c r="Y1244" i="1"/>
  <c r="V1245" i="1"/>
  <c r="X1250" i="1"/>
  <c r="W1252" i="1"/>
  <c r="AA1252" i="1"/>
  <c r="Y1252" i="1"/>
  <c r="V1253" i="1"/>
  <c r="X1258" i="1"/>
  <c r="W1260" i="1"/>
  <c r="AA1260" i="1"/>
  <c r="Y1260" i="1"/>
  <c r="V1261" i="1"/>
  <c r="X1266" i="1"/>
  <c r="W1268" i="1"/>
  <c r="AA1268" i="1"/>
  <c r="Y1268" i="1"/>
  <c r="V1269" i="1"/>
  <c r="X1274" i="1"/>
  <c r="X1277" i="1"/>
  <c r="J1291" i="1"/>
  <c r="V1132" i="1"/>
  <c r="V1135" i="1"/>
  <c r="V1138" i="1"/>
  <c r="Y1139" i="1"/>
  <c r="AA1142" i="1"/>
  <c r="Y1142" i="1"/>
  <c r="W1144" i="1"/>
  <c r="Y1144" i="1"/>
  <c r="V1145" i="1"/>
  <c r="X1147" i="1"/>
  <c r="X1149" i="1"/>
  <c r="J1150" i="1"/>
  <c r="AA1151" i="1"/>
  <c r="Y1151" i="1"/>
  <c r="W1151" i="1"/>
  <c r="X1157" i="1"/>
  <c r="J1158" i="1"/>
  <c r="AA1159" i="1"/>
  <c r="Y1159" i="1"/>
  <c r="W1159" i="1"/>
  <c r="X1165" i="1"/>
  <c r="J1166" i="1"/>
  <c r="AA1167" i="1"/>
  <c r="Y1167" i="1"/>
  <c r="W1167" i="1"/>
  <c r="X1173" i="1"/>
  <c r="J1174" i="1"/>
  <c r="AA1175" i="1"/>
  <c r="Y1175" i="1"/>
  <c r="W1175" i="1"/>
  <c r="X1181" i="1"/>
  <c r="J1182" i="1"/>
  <c r="AA1183" i="1"/>
  <c r="Y1183" i="1"/>
  <c r="W1183" i="1"/>
  <c r="X1189" i="1"/>
  <c r="J1190" i="1"/>
  <c r="AA1191" i="1"/>
  <c r="Y1191" i="1"/>
  <c r="W1191" i="1"/>
  <c r="X1197" i="1"/>
  <c r="J1198" i="1"/>
  <c r="AA1199" i="1"/>
  <c r="Y1199" i="1"/>
  <c r="W1199" i="1"/>
  <c r="X1205" i="1"/>
  <c r="J1206" i="1"/>
  <c r="AA1207" i="1"/>
  <c r="Y1207" i="1"/>
  <c r="W1207" i="1"/>
  <c r="X1213" i="1"/>
  <c r="J1214" i="1"/>
  <c r="AA1215" i="1"/>
  <c r="Y1215" i="1"/>
  <c r="W1215" i="1"/>
  <c r="X1221" i="1"/>
  <c r="J1222" i="1"/>
  <c r="AA1223" i="1"/>
  <c r="Y1223" i="1"/>
  <c r="W1223" i="1"/>
  <c r="X1229" i="1"/>
  <c r="J1230" i="1"/>
  <c r="AA1231" i="1"/>
  <c r="Y1231" i="1"/>
  <c r="W1231" i="1"/>
  <c r="X1237" i="1"/>
  <c r="J1238" i="1"/>
  <c r="AA1239" i="1"/>
  <c r="Y1239" i="1"/>
  <c r="W1239" i="1"/>
  <c r="X1245" i="1"/>
  <c r="J1246" i="1"/>
  <c r="AA1247" i="1"/>
  <c r="Y1247" i="1"/>
  <c r="W1247" i="1"/>
  <c r="X1253" i="1"/>
  <c r="J1254" i="1"/>
  <c r="AA1255" i="1"/>
  <c r="Y1255" i="1"/>
  <c r="W1255" i="1"/>
  <c r="X1261" i="1"/>
  <c r="J1262" i="1"/>
  <c r="AA1263" i="1"/>
  <c r="Y1263" i="1"/>
  <c r="W1263" i="1"/>
  <c r="X1269" i="1"/>
  <c r="J1270" i="1"/>
  <c r="AA1271" i="1"/>
  <c r="Y1271" i="1"/>
  <c r="W1271" i="1"/>
  <c r="V1283" i="1"/>
  <c r="AA1283" i="1"/>
  <c r="Z1283" i="1"/>
  <c r="Y1283" i="1"/>
  <c r="W1283" i="1"/>
  <c r="Z1289" i="1"/>
  <c r="Y1289" i="1"/>
  <c r="W1289" i="1"/>
  <c r="V1289" i="1"/>
  <c r="AA1289" i="1"/>
  <c r="W1117" i="1"/>
  <c r="W1121" i="1"/>
  <c r="W1125" i="1"/>
  <c r="W1129" i="1"/>
  <c r="Z1130" i="1"/>
  <c r="J1131" i="1"/>
  <c r="W1132" i="1"/>
  <c r="Z1133" i="1"/>
  <c r="J1134" i="1"/>
  <c r="W1135" i="1"/>
  <c r="J1137" i="1"/>
  <c r="W1138" i="1"/>
  <c r="Z1139" i="1"/>
  <c r="J1153" i="1"/>
  <c r="AA1154" i="1"/>
  <c r="Y1154" i="1"/>
  <c r="W1154" i="1"/>
  <c r="J1161" i="1"/>
  <c r="AA1162" i="1"/>
  <c r="Y1162" i="1"/>
  <c r="W1162" i="1"/>
  <c r="J1169" i="1"/>
  <c r="AA1170" i="1"/>
  <c r="Y1170" i="1"/>
  <c r="W1170" i="1"/>
  <c r="J1177" i="1"/>
  <c r="AA1178" i="1"/>
  <c r="Y1178" i="1"/>
  <c r="W1178" i="1"/>
  <c r="J1185" i="1"/>
  <c r="AA1186" i="1"/>
  <c r="Y1186" i="1"/>
  <c r="W1186" i="1"/>
  <c r="J1193" i="1"/>
  <c r="AA1194" i="1"/>
  <c r="Y1194" i="1"/>
  <c r="W1194" i="1"/>
  <c r="J1201" i="1"/>
  <c r="AA1202" i="1"/>
  <c r="Y1202" i="1"/>
  <c r="W1202" i="1"/>
  <c r="J1209" i="1"/>
  <c r="AA1210" i="1"/>
  <c r="Y1210" i="1"/>
  <c r="W1210" i="1"/>
  <c r="J1217" i="1"/>
  <c r="AA1218" i="1"/>
  <c r="Y1218" i="1"/>
  <c r="W1218" i="1"/>
  <c r="J1225" i="1"/>
  <c r="AA1226" i="1"/>
  <c r="Y1226" i="1"/>
  <c r="W1226" i="1"/>
  <c r="J1233" i="1"/>
  <c r="AA1234" i="1"/>
  <c r="Y1234" i="1"/>
  <c r="W1234" i="1"/>
  <c r="J1241" i="1"/>
  <c r="AA1242" i="1"/>
  <c r="Y1242" i="1"/>
  <c r="W1242" i="1"/>
  <c r="J1249" i="1"/>
  <c r="AA1250" i="1"/>
  <c r="Y1250" i="1"/>
  <c r="W1250" i="1"/>
  <c r="J1257" i="1"/>
  <c r="AA1258" i="1"/>
  <c r="Y1258" i="1"/>
  <c r="W1258" i="1"/>
  <c r="J1265" i="1"/>
  <c r="AA1266" i="1"/>
  <c r="Y1266" i="1"/>
  <c r="W1266" i="1"/>
  <c r="J1273" i="1"/>
  <c r="AA1274" i="1"/>
  <c r="Y1274" i="1"/>
  <c r="W1274" i="1"/>
  <c r="Y1277" i="1"/>
  <c r="W1277" i="1"/>
  <c r="V1277" i="1"/>
  <c r="AA1277" i="1"/>
  <c r="V1124" i="1"/>
  <c r="V1128" i="1"/>
  <c r="Y1149" i="1"/>
  <c r="W1149" i="1"/>
  <c r="AA1149" i="1"/>
  <c r="Y1157" i="1"/>
  <c r="W1157" i="1"/>
  <c r="AA1157" i="1"/>
  <c r="Y1165" i="1"/>
  <c r="W1165" i="1"/>
  <c r="AA1165" i="1"/>
  <c r="Y1173" i="1"/>
  <c r="W1173" i="1"/>
  <c r="AA1173" i="1"/>
  <c r="Y1181" i="1"/>
  <c r="W1181" i="1"/>
  <c r="AA1181" i="1"/>
  <c r="Y1189" i="1"/>
  <c r="W1189" i="1"/>
  <c r="AA1189" i="1"/>
  <c r="Y1197" i="1"/>
  <c r="W1197" i="1"/>
  <c r="AA1197" i="1"/>
  <c r="Y1205" i="1"/>
  <c r="W1205" i="1"/>
  <c r="AA1205" i="1"/>
  <c r="Y1213" i="1"/>
  <c r="W1213" i="1"/>
  <c r="AA1213" i="1"/>
  <c r="Y1221" i="1"/>
  <c r="W1221" i="1"/>
  <c r="AA1221" i="1"/>
  <c r="Y1229" i="1"/>
  <c r="W1229" i="1"/>
  <c r="AA1229" i="1"/>
  <c r="Y1237" i="1"/>
  <c r="W1237" i="1"/>
  <c r="AA1237" i="1"/>
  <c r="V1238" i="1"/>
  <c r="Y1245" i="1"/>
  <c r="W1245" i="1"/>
  <c r="AA1245" i="1"/>
  <c r="Y1253" i="1"/>
  <c r="W1253" i="1"/>
  <c r="AA1253" i="1"/>
  <c r="V1254" i="1"/>
  <c r="Y1261" i="1"/>
  <c r="W1261" i="1"/>
  <c r="AA1261" i="1"/>
  <c r="V1262" i="1"/>
  <c r="Y1269" i="1"/>
  <c r="W1269" i="1"/>
  <c r="AA1269" i="1"/>
  <c r="V1270" i="1"/>
  <c r="V1291" i="1"/>
  <c r="AA1291" i="1"/>
  <c r="Z1291" i="1"/>
  <c r="Y1291" i="1"/>
  <c r="W1291" i="1"/>
  <c r="V1131" i="1"/>
  <c r="V1134" i="1"/>
  <c r="Y1135" i="1"/>
  <c r="V1137" i="1"/>
  <c r="Z1138" i="1"/>
  <c r="J1139" i="1"/>
  <c r="Y1145" i="1"/>
  <c r="W1145" i="1"/>
  <c r="AA1145" i="1"/>
  <c r="AA1147" i="1"/>
  <c r="W1147" i="1"/>
  <c r="X1150" i="1"/>
  <c r="J1151" i="1"/>
  <c r="W1152" i="1"/>
  <c r="AA1152" i="1"/>
  <c r="Y1152" i="1"/>
  <c r="V1153" i="1"/>
  <c r="X1158" i="1"/>
  <c r="J1159" i="1"/>
  <c r="W1160" i="1"/>
  <c r="AA1160" i="1"/>
  <c r="Y1160" i="1"/>
  <c r="V1161" i="1"/>
  <c r="X1166" i="1"/>
  <c r="J1167" i="1"/>
  <c r="W1168" i="1"/>
  <c r="AA1168" i="1"/>
  <c r="Y1168" i="1"/>
  <c r="V1169" i="1"/>
  <c r="X1174" i="1"/>
  <c r="J1175" i="1"/>
  <c r="W1176" i="1"/>
  <c r="AA1176" i="1"/>
  <c r="Y1176" i="1"/>
  <c r="V1177" i="1"/>
  <c r="X1182" i="1"/>
  <c r="J1183" i="1"/>
  <c r="W1184" i="1"/>
  <c r="AA1184" i="1"/>
  <c r="Y1184" i="1"/>
  <c r="V1185" i="1"/>
  <c r="X1190" i="1"/>
  <c r="J1191" i="1"/>
  <c r="W1192" i="1"/>
  <c r="AA1192" i="1"/>
  <c r="Y1192" i="1"/>
  <c r="V1193" i="1"/>
  <c r="X1198" i="1"/>
  <c r="J1199" i="1"/>
  <c r="W1200" i="1"/>
  <c r="AA1200" i="1"/>
  <c r="Y1200" i="1"/>
  <c r="V1201" i="1"/>
  <c r="X1206" i="1"/>
  <c r="J1207" i="1"/>
  <c r="W1208" i="1"/>
  <c r="AA1208" i="1"/>
  <c r="Y1208" i="1"/>
  <c r="V1209" i="1"/>
  <c r="X1214" i="1"/>
  <c r="J1215" i="1"/>
  <c r="W1216" i="1"/>
  <c r="AA1216" i="1"/>
  <c r="Y1216" i="1"/>
  <c r="V1217" i="1"/>
  <c r="X1222" i="1"/>
  <c r="J1223" i="1"/>
  <c r="W1224" i="1"/>
  <c r="AA1224" i="1"/>
  <c r="Y1224" i="1"/>
  <c r="V1225" i="1"/>
  <c r="X1230" i="1"/>
  <c r="J1231" i="1"/>
  <c r="W1232" i="1"/>
  <c r="AA1232" i="1"/>
  <c r="Y1232" i="1"/>
  <c r="V1233" i="1"/>
  <c r="X1238" i="1"/>
  <c r="J1239" i="1"/>
  <c r="W1240" i="1"/>
  <c r="AA1240" i="1"/>
  <c r="Y1240" i="1"/>
  <c r="V1241" i="1"/>
  <c r="X1246" i="1"/>
  <c r="J1247" i="1"/>
  <c r="W1248" i="1"/>
  <c r="AA1248" i="1"/>
  <c r="Y1248" i="1"/>
  <c r="V1249" i="1"/>
  <c r="X1254" i="1"/>
  <c r="J1255" i="1"/>
  <c r="W1256" i="1"/>
  <c r="AA1256" i="1"/>
  <c r="Y1256" i="1"/>
  <c r="V1257" i="1"/>
  <c r="X1262" i="1"/>
  <c r="J1263" i="1"/>
  <c r="W1264" i="1"/>
  <c r="AA1264" i="1"/>
  <c r="Y1264" i="1"/>
  <c r="V1265" i="1"/>
  <c r="X1270" i="1"/>
  <c r="J1271" i="1"/>
  <c r="W1272" i="1"/>
  <c r="AA1272" i="1"/>
  <c r="Y1272" i="1"/>
  <c r="V1273" i="1"/>
  <c r="V1279" i="1"/>
  <c r="AA1279" i="1"/>
  <c r="Z1279" i="1"/>
  <c r="Y1279" i="1"/>
  <c r="W1279" i="1"/>
  <c r="J1281" i="1"/>
  <c r="Z1285" i="1"/>
  <c r="Y1285" i="1"/>
  <c r="W1285" i="1"/>
  <c r="V1285" i="1"/>
  <c r="AA1285" i="1"/>
  <c r="Y1276" i="1"/>
  <c r="Y1280" i="1"/>
  <c r="Y1284" i="1"/>
  <c r="Y1288" i="1"/>
  <c r="Y1292" i="1"/>
  <c r="AA1293" i="1"/>
  <c r="Y1296" i="1"/>
  <c r="AA1297" i="1"/>
  <c r="W1299" i="1"/>
  <c r="Y1300" i="1"/>
  <c r="AA1301" i="1"/>
  <c r="W1303" i="1"/>
  <c r="Y1304" i="1"/>
  <c r="AA1305" i="1"/>
  <c r="W1307" i="1"/>
  <c r="Y1308" i="1"/>
  <c r="AA1309" i="1"/>
  <c r="W1311" i="1"/>
  <c r="Y1312" i="1"/>
  <c r="AA1313" i="1"/>
  <c r="W1315" i="1"/>
  <c r="AA1317" i="1"/>
  <c r="W1319" i="1"/>
  <c r="AA1321" i="1"/>
  <c r="W1323" i="1"/>
  <c r="A1326" i="1"/>
  <c r="A1329" i="1"/>
  <c r="V1329" i="1"/>
  <c r="A1332" i="1"/>
  <c r="V1332" i="1"/>
  <c r="V1335" i="1"/>
  <c r="J1337" i="1"/>
  <c r="W1338" i="1"/>
  <c r="W1346" i="1"/>
  <c r="W1350" i="1"/>
  <c r="Y1350" i="1"/>
  <c r="X1350" i="1"/>
  <c r="J1365" i="1"/>
  <c r="W1374" i="1"/>
  <c r="AA1374" i="1"/>
  <c r="Z1374" i="1"/>
  <c r="X1374" i="1"/>
  <c r="V1374" i="1"/>
  <c r="A1375" i="1"/>
  <c r="C1385" i="1"/>
  <c r="A1385" i="1"/>
  <c r="AA1385" i="1"/>
  <c r="Y1385" i="1"/>
  <c r="X1385" i="1"/>
  <c r="V1385" i="1"/>
  <c r="W1410" i="1"/>
  <c r="X1410" i="1"/>
  <c r="V1410" i="1"/>
  <c r="J1410" i="1"/>
  <c r="AA1410" i="1"/>
  <c r="Z1410" i="1"/>
  <c r="C1417" i="1"/>
  <c r="A1417" i="1"/>
  <c r="C1423" i="1"/>
  <c r="A1423" i="1"/>
  <c r="A1424" i="1"/>
  <c r="C1424" i="1"/>
  <c r="Y1453" i="1"/>
  <c r="W1453" i="1"/>
  <c r="V1453" i="1"/>
  <c r="J1453" i="1"/>
  <c r="AA1453" i="1"/>
  <c r="Z1453" i="1"/>
  <c r="AA1456" i="1"/>
  <c r="W1456" i="1"/>
  <c r="Z1456" i="1"/>
  <c r="Y1456" i="1"/>
  <c r="X1456" i="1"/>
  <c r="V1456" i="1"/>
  <c r="J1456" i="1"/>
  <c r="X1299" i="1"/>
  <c r="X1303" i="1"/>
  <c r="X1307" i="1"/>
  <c r="X1311" i="1"/>
  <c r="X1315" i="1"/>
  <c r="X1319" i="1"/>
  <c r="X1323" i="1"/>
  <c r="W1329" i="1"/>
  <c r="W1332" i="1"/>
  <c r="C1391" i="1"/>
  <c r="A1391" i="1"/>
  <c r="A1392" i="1"/>
  <c r="C1392" i="1"/>
  <c r="Y1407" i="1"/>
  <c r="W1407" i="1"/>
  <c r="V1407" i="1"/>
  <c r="J1407" i="1"/>
  <c r="AA1407" i="1"/>
  <c r="Z1407" i="1"/>
  <c r="AA1408" i="1"/>
  <c r="Z1408" i="1"/>
  <c r="Y1408" i="1"/>
  <c r="X1408" i="1"/>
  <c r="W1408" i="1"/>
  <c r="J1408" i="1"/>
  <c r="Y1447" i="1"/>
  <c r="AA1447" i="1"/>
  <c r="Z1447" i="1"/>
  <c r="X1447" i="1"/>
  <c r="W1447" i="1"/>
  <c r="J1447" i="1"/>
  <c r="Y1467" i="1"/>
  <c r="V1467" i="1"/>
  <c r="W1467" i="1"/>
  <c r="J1467" i="1"/>
  <c r="AA1467" i="1"/>
  <c r="Z1467" i="1"/>
  <c r="AA1276" i="1"/>
  <c r="W1278" i="1"/>
  <c r="AA1280" i="1"/>
  <c r="W1282" i="1"/>
  <c r="AA1284" i="1"/>
  <c r="W1286" i="1"/>
  <c r="AA1288" i="1"/>
  <c r="W1290" i="1"/>
  <c r="AA1292" i="1"/>
  <c r="W1294" i="1"/>
  <c r="AA1296" i="1"/>
  <c r="W1298" i="1"/>
  <c r="Y1299" i="1"/>
  <c r="AA1300" i="1"/>
  <c r="W1302" i="1"/>
  <c r="Y1303" i="1"/>
  <c r="AA1304" i="1"/>
  <c r="W1306" i="1"/>
  <c r="Y1307" i="1"/>
  <c r="AA1308" i="1"/>
  <c r="W1310" i="1"/>
  <c r="Y1311" i="1"/>
  <c r="AA1312" i="1"/>
  <c r="W1314" i="1"/>
  <c r="Y1315" i="1"/>
  <c r="AA1316" i="1"/>
  <c r="W1318" i="1"/>
  <c r="Y1319" i="1"/>
  <c r="AA1320" i="1"/>
  <c r="W1322" i="1"/>
  <c r="Y1323" i="1"/>
  <c r="X1326" i="1"/>
  <c r="AA1327" i="1"/>
  <c r="X1329" i="1"/>
  <c r="X1332" i="1"/>
  <c r="V1334" i="1"/>
  <c r="Y1335" i="1"/>
  <c r="V1337" i="1"/>
  <c r="Y1338" i="1"/>
  <c r="V1340" i="1"/>
  <c r="Y1341" i="1"/>
  <c r="V1343" i="1"/>
  <c r="Z1344" i="1"/>
  <c r="C1346" i="1"/>
  <c r="Y1346" i="1"/>
  <c r="X1349" i="1"/>
  <c r="C1355" i="1"/>
  <c r="V1365" i="1"/>
  <c r="V1372" i="1"/>
  <c r="Y1375" i="1"/>
  <c r="J1375" i="1"/>
  <c r="AA1375" i="1"/>
  <c r="Z1375" i="1"/>
  <c r="Y1376" i="1"/>
  <c r="V1378" i="1"/>
  <c r="J1381" i="1"/>
  <c r="C1387" i="1"/>
  <c r="A1387" i="1"/>
  <c r="X1278" i="1"/>
  <c r="X1282" i="1"/>
  <c r="X1286" i="1"/>
  <c r="X1290" i="1"/>
  <c r="V1293" i="1"/>
  <c r="X1294" i="1"/>
  <c r="V1297" i="1"/>
  <c r="X1298" i="1"/>
  <c r="Z1299" i="1"/>
  <c r="V1301" i="1"/>
  <c r="X1302" i="1"/>
  <c r="Z1303" i="1"/>
  <c r="V1305" i="1"/>
  <c r="X1306" i="1"/>
  <c r="Z1307" i="1"/>
  <c r="V1309" i="1"/>
  <c r="X1310" i="1"/>
  <c r="Z1311" i="1"/>
  <c r="V1313" i="1"/>
  <c r="X1314" i="1"/>
  <c r="Z1315" i="1"/>
  <c r="V1317" i="1"/>
  <c r="X1318" i="1"/>
  <c r="Z1319" i="1"/>
  <c r="V1321" i="1"/>
  <c r="X1322" i="1"/>
  <c r="Z1323" i="1"/>
  <c r="V1325" i="1"/>
  <c r="Y1326" i="1"/>
  <c r="V1328" i="1"/>
  <c r="Y1329" i="1"/>
  <c r="V1331" i="1"/>
  <c r="Z1332" i="1"/>
  <c r="J1333" i="1"/>
  <c r="W1334" i="1"/>
  <c r="Z1335" i="1"/>
  <c r="J1336" i="1"/>
  <c r="W1337" i="1"/>
  <c r="Z1338" i="1"/>
  <c r="W1340" i="1"/>
  <c r="Z1341" i="1"/>
  <c r="AA1344" i="1"/>
  <c r="Z1346" i="1"/>
  <c r="Y1349" i="1"/>
  <c r="J1350" i="1"/>
  <c r="W1353" i="1"/>
  <c r="X1362" i="1"/>
  <c r="AA1364" i="1"/>
  <c r="W1364" i="1"/>
  <c r="V1364" i="1"/>
  <c r="J1364" i="1"/>
  <c r="X1365" i="1"/>
  <c r="AA1368" i="1"/>
  <c r="Z1368" i="1"/>
  <c r="Y1368" i="1"/>
  <c r="W1368" i="1"/>
  <c r="V1368" i="1"/>
  <c r="Y1371" i="1"/>
  <c r="AA1371" i="1"/>
  <c r="Z1371" i="1"/>
  <c r="W1371" i="1"/>
  <c r="V1371" i="1"/>
  <c r="W1372" i="1"/>
  <c r="AA1377" i="1"/>
  <c r="Z1377" i="1"/>
  <c r="X1377" i="1"/>
  <c r="W1377" i="1"/>
  <c r="X1378" i="1"/>
  <c r="V1379" i="1"/>
  <c r="C1420" i="1"/>
  <c r="A1420" i="1"/>
  <c r="A1421" i="1"/>
  <c r="C1421" i="1"/>
  <c r="A1467" i="1"/>
  <c r="C1467" i="1"/>
  <c r="Y1278" i="1"/>
  <c r="Y1282" i="1"/>
  <c r="Y1286" i="1"/>
  <c r="Y1290" i="1"/>
  <c r="W1293" i="1"/>
  <c r="Y1294" i="1"/>
  <c r="W1297" i="1"/>
  <c r="Y1298" i="1"/>
  <c r="AA1299" i="1"/>
  <c r="W1301" i="1"/>
  <c r="Y1302" i="1"/>
  <c r="AA1303" i="1"/>
  <c r="W1305" i="1"/>
  <c r="Y1306" i="1"/>
  <c r="AA1307" i="1"/>
  <c r="W1309" i="1"/>
  <c r="Y1310" i="1"/>
  <c r="AA1311" i="1"/>
  <c r="W1313" i="1"/>
  <c r="Y1314" i="1"/>
  <c r="AA1315" i="1"/>
  <c r="W1317" i="1"/>
  <c r="Y1318" i="1"/>
  <c r="AA1319" i="1"/>
  <c r="W1321" i="1"/>
  <c r="Y1322" i="1"/>
  <c r="AA1323" i="1"/>
  <c r="W1325" i="1"/>
  <c r="J1327" i="1"/>
  <c r="W1328" i="1"/>
  <c r="Z1329" i="1"/>
  <c r="X1331" i="1"/>
  <c r="AA1332" i="1"/>
  <c r="AA1335" i="1"/>
  <c r="X1337" i="1"/>
  <c r="AA1338" i="1"/>
  <c r="X1340" i="1"/>
  <c r="A1342" i="1"/>
  <c r="A1345" i="1"/>
  <c r="AA1346" i="1"/>
  <c r="Z1349" i="1"/>
  <c r="C1352" i="1"/>
  <c r="C1356" i="1"/>
  <c r="A1356" i="1"/>
  <c r="AA1356" i="1"/>
  <c r="Y1356" i="1"/>
  <c r="X1356" i="1"/>
  <c r="V1356" i="1"/>
  <c r="A1357" i="1"/>
  <c r="C1359" i="1"/>
  <c r="A1359" i="1"/>
  <c r="Y1359" i="1"/>
  <c r="Z1359" i="1"/>
  <c r="X1359" i="1"/>
  <c r="V1359" i="1"/>
  <c r="A1360" i="1"/>
  <c r="AA1376" i="1"/>
  <c r="X1376" i="1"/>
  <c r="W1376" i="1"/>
  <c r="J1376" i="1"/>
  <c r="W1381" i="1"/>
  <c r="V1382" i="1"/>
  <c r="J1385" i="1"/>
  <c r="C1388" i="1"/>
  <c r="A1388" i="1"/>
  <c r="A1389" i="1"/>
  <c r="C1389" i="1"/>
  <c r="W1446" i="1"/>
  <c r="AA1446" i="1"/>
  <c r="V1446" i="1"/>
  <c r="J1446" i="1"/>
  <c r="Z1446" i="1"/>
  <c r="Y1446" i="1"/>
  <c r="C1353" i="1"/>
  <c r="A1353" i="1"/>
  <c r="W1362" i="1"/>
  <c r="Z1362" i="1"/>
  <c r="Y1362" i="1"/>
  <c r="V1362" i="1"/>
  <c r="Z1365" i="1"/>
  <c r="Y1365" i="1"/>
  <c r="W1365" i="1"/>
  <c r="AA1372" i="1"/>
  <c r="J1372" i="1"/>
  <c r="Z1372" i="1"/>
  <c r="Y1372" i="1"/>
  <c r="J1374" i="1"/>
  <c r="W1378" i="1"/>
  <c r="J1378" i="1"/>
  <c r="AA1378" i="1"/>
  <c r="Z1378" i="1"/>
  <c r="Y1379" i="1"/>
  <c r="AA1379" i="1"/>
  <c r="X1379" i="1"/>
  <c r="W1379" i="1"/>
  <c r="J1379" i="1"/>
  <c r="C1445" i="1"/>
  <c r="A1445" i="1"/>
  <c r="A1485" i="1"/>
  <c r="C1485" i="1"/>
  <c r="Y1293" i="1"/>
  <c r="Y1297" i="1"/>
  <c r="Y1301" i="1"/>
  <c r="Y1305" i="1"/>
  <c r="Y1309" i="1"/>
  <c r="Y1313" i="1"/>
  <c r="Y1317" i="1"/>
  <c r="Y1321" i="1"/>
  <c r="Y1325" i="1"/>
  <c r="Z1328" i="1"/>
  <c r="J1329" i="1"/>
  <c r="Z1331" i="1"/>
  <c r="J1332" i="1"/>
  <c r="J1335" i="1"/>
  <c r="J1346" i="1"/>
  <c r="Y1353" i="1"/>
  <c r="X1353" i="1"/>
  <c r="V1353" i="1"/>
  <c r="C1381" i="1"/>
  <c r="A1381" i="1"/>
  <c r="X1381" i="1"/>
  <c r="V1381" i="1"/>
  <c r="AA1381" i="1"/>
  <c r="Z1381" i="1"/>
  <c r="W1382" i="1"/>
  <c r="AA1382" i="1"/>
  <c r="Y1382" i="1"/>
  <c r="X1382" i="1"/>
  <c r="J1382" i="1"/>
  <c r="A1395" i="1"/>
  <c r="C1395" i="1"/>
  <c r="W1414" i="1"/>
  <c r="AA1414" i="1"/>
  <c r="Z1414" i="1"/>
  <c r="Y1414" i="1"/>
  <c r="X1414" i="1"/>
  <c r="J1414" i="1"/>
  <c r="A1427" i="1"/>
  <c r="C1427" i="1"/>
  <c r="AA1436" i="1"/>
  <c r="W1436" i="1"/>
  <c r="V1436" i="1"/>
  <c r="J1436" i="1"/>
  <c r="Z1436" i="1"/>
  <c r="Y1436" i="1"/>
  <c r="C1461" i="1"/>
  <c r="A1461" i="1"/>
  <c r="V1477" i="1"/>
  <c r="Z1477" i="1"/>
  <c r="Y1477" i="1"/>
  <c r="AA1477" i="1"/>
  <c r="X1477" i="1"/>
  <c r="W1477" i="1"/>
  <c r="J1477" i="1"/>
  <c r="Z1325" i="1"/>
  <c r="AA1328" i="1"/>
  <c r="AA1331" i="1"/>
  <c r="V1341" i="1"/>
  <c r="V1344" i="1"/>
  <c r="Y1347" i="1"/>
  <c r="X1347" i="1"/>
  <c r="W1347" i="1"/>
  <c r="J1349" i="1"/>
  <c r="AA1350" i="1"/>
  <c r="Y1374" i="1"/>
  <c r="C1384" i="1"/>
  <c r="A1384" i="1"/>
  <c r="AA1404" i="1"/>
  <c r="W1404" i="1"/>
  <c r="V1404" i="1"/>
  <c r="J1404" i="1"/>
  <c r="Z1404" i="1"/>
  <c r="Y1404" i="1"/>
  <c r="Y1410" i="1"/>
  <c r="Y1411" i="1"/>
  <c r="AA1411" i="1"/>
  <c r="Z1411" i="1"/>
  <c r="X1411" i="1"/>
  <c r="W1411" i="1"/>
  <c r="J1411" i="1"/>
  <c r="X1413" i="1"/>
  <c r="W1413" i="1"/>
  <c r="V1413" i="1"/>
  <c r="AA1413" i="1"/>
  <c r="Z1413" i="1"/>
  <c r="AA1417" i="1"/>
  <c r="Z1417" i="1"/>
  <c r="Y1417" i="1"/>
  <c r="X1417" i="1"/>
  <c r="V1417" i="1"/>
  <c r="Y1439" i="1"/>
  <c r="W1439" i="1"/>
  <c r="V1439" i="1"/>
  <c r="J1439" i="1"/>
  <c r="AA1439" i="1"/>
  <c r="Z1439" i="1"/>
  <c r="AA1440" i="1"/>
  <c r="Z1440" i="1"/>
  <c r="Y1440" i="1"/>
  <c r="X1440" i="1"/>
  <c r="W1440" i="1"/>
  <c r="J1440" i="1"/>
  <c r="X1453" i="1"/>
  <c r="A1455" i="1"/>
  <c r="C1455" i="1"/>
  <c r="A1463" i="1"/>
  <c r="C1463" i="1"/>
  <c r="A1495" i="1"/>
  <c r="C1495" i="1"/>
  <c r="C1499" i="1"/>
  <c r="A1499" i="1"/>
  <c r="Y1513" i="1"/>
  <c r="Z1513" i="1"/>
  <c r="V1513" i="1"/>
  <c r="J1513" i="1"/>
  <c r="AA1513" i="1"/>
  <c r="X1513" i="1"/>
  <c r="A1537" i="1"/>
  <c r="C1537" i="1"/>
  <c r="C1545" i="1"/>
  <c r="A1545" i="1"/>
  <c r="AA1550" i="1"/>
  <c r="W1550" i="1"/>
  <c r="V1550" i="1"/>
  <c r="J1550" i="1"/>
  <c r="Z1550" i="1"/>
  <c r="Y1550" i="1"/>
  <c r="A1557" i="1"/>
  <c r="C1557" i="1"/>
  <c r="AA1617" i="1"/>
  <c r="Y1617" i="1"/>
  <c r="W1617" i="1"/>
  <c r="J1617" i="1"/>
  <c r="Z1617" i="1"/>
  <c r="X1617" i="1"/>
  <c r="V1617" i="1"/>
  <c r="W1671" i="1"/>
  <c r="V1671" i="1"/>
  <c r="AA1671" i="1"/>
  <c r="J1671" i="1"/>
  <c r="Z1671" i="1"/>
  <c r="Y1671" i="1"/>
  <c r="X1671" i="1"/>
  <c r="W1752" i="1"/>
  <c r="AA1752" i="1"/>
  <c r="Z1752" i="1"/>
  <c r="Y1752" i="1"/>
  <c r="V1752" i="1"/>
  <c r="J1752" i="1"/>
  <c r="X1752" i="1"/>
  <c r="Y1806" i="1"/>
  <c r="AA1806" i="1"/>
  <c r="Z1806" i="1"/>
  <c r="X1806" i="1"/>
  <c r="W1806" i="1"/>
  <c r="V1806" i="1"/>
  <c r="J1806" i="1"/>
  <c r="W1813" i="1"/>
  <c r="Y1813" i="1"/>
  <c r="AA1813" i="1"/>
  <c r="Z1813" i="1"/>
  <c r="X1813" i="1"/>
  <c r="V1813" i="1"/>
  <c r="J1813" i="1"/>
  <c r="W1817" i="1"/>
  <c r="AA1817" i="1"/>
  <c r="Y1817" i="1"/>
  <c r="Z1817" i="1"/>
  <c r="X1817" i="1"/>
  <c r="V1817" i="1"/>
  <c r="J1817" i="1"/>
  <c r="W1865" i="1"/>
  <c r="V1865" i="1"/>
  <c r="AA1865" i="1"/>
  <c r="Z1865" i="1"/>
  <c r="Y1865" i="1"/>
  <c r="X1865" i="1"/>
  <c r="J1865" i="1"/>
  <c r="V1397" i="1"/>
  <c r="V1400" i="1"/>
  <c r="V1403" i="1"/>
  <c r="V1406" i="1"/>
  <c r="W1409" i="1"/>
  <c r="V1429" i="1"/>
  <c r="V1432" i="1"/>
  <c r="V1435" i="1"/>
  <c r="V1438" i="1"/>
  <c r="W1442" i="1"/>
  <c r="AA1442" i="1"/>
  <c r="V1443" i="1"/>
  <c r="J1454" i="1"/>
  <c r="W1458" i="1"/>
  <c r="AA1458" i="1"/>
  <c r="V1459" i="1"/>
  <c r="AA1464" i="1"/>
  <c r="X1464" i="1"/>
  <c r="W1464" i="1"/>
  <c r="J1469" i="1"/>
  <c r="V1481" i="1"/>
  <c r="Z1481" i="1"/>
  <c r="Y1481" i="1"/>
  <c r="J1483" i="1"/>
  <c r="X1489" i="1"/>
  <c r="Z1491" i="1"/>
  <c r="Y1491" i="1"/>
  <c r="V1491" i="1"/>
  <c r="A1523" i="1"/>
  <c r="C1523" i="1"/>
  <c r="Y1533" i="1"/>
  <c r="X1533" i="1"/>
  <c r="V1533" i="1"/>
  <c r="J1533" i="1"/>
  <c r="AA1533" i="1"/>
  <c r="Z1533" i="1"/>
  <c r="A1539" i="1"/>
  <c r="C1539" i="1"/>
  <c r="W1548" i="1"/>
  <c r="Z1548" i="1"/>
  <c r="V1548" i="1"/>
  <c r="J1548" i="1"/>
  <c r="AA1548" i="1"/>
  <c r="Y1548" i="1"/>
  <c r="C1558" i="1"/>
  <c r="A1558" i="1"/>
  <c r="W1659" i="1"/>
  <c r="V1659" i="1"/>
  <c r="AA1659" i="1"/>
  <c r="J1659" i="1"/>
  <c r="Z1659" i="1"/>
  <c r="Y1659" i="1"/>
  <c r="X1659" i="1"/>
  <c r="J1367" i="1"/>
  <c r="J1370" i="1"/>
  <c r="V1388" i="1"/>
  <c r="V1391" i="1"/>
  <c r="V1394" i="1"/>
  <c r="J1396" i="1"/>
  <c r="W1397" i="1"/>
  <c r="J1399" i="1"/>
  <c r="W1400" i="1"/>
  <c r="J1402" i="1"/>
  <c r="W1403" i="1"/>
  <c r="X1406" i="1"/>
  <c r="X1409" i="1"/>
  <c r="V1420" i="1"/>
  <c r="V1423" i="1"/>
  <c r="V1426" i="1"/>
  <c r="J1428" i="1"/>
  <c r="W1429" i="1"/>
  <c r="J1431" i="1"/>
  <c r="W1432" i="1"/>
  <c r="J1434" i="1"/>
  <c r="W1435" i="1"/>
  <c r="X1438" i="1"/>
  <c r="W1443" i="1"/>
  <c r="AA1444" i="1"/>
  <c r="W1444" i="1"/>
  <c r="V1445" i="1"/>
  <c r="J1449" i="1"/>
  <c r="V1452" i="1"/>
  <c r="W1459" i="1"/>
  <c r="AA1460" i="1"/>
  <c r="W1460" i="1"/>
  <c r="V1461" i="1"/>
  <c r="W1463" i="1"/>
  <c r="J1473" i="1"/>
  <c r="V1485" i="1"/>
  <c r="Z1485" i="1"/>
  <c r="Y1485" i="1"/>
  <c r="J1487" i="1"/>
  <c r="C1489" i="1"/>
  <c r="Z1495" i="1"/>
  <c r="Y1495" i="1"/>
  <c r="V1495" i="1"/>
  <c r="A1513" i="1"/>
  <c r="C1513" i="1"/>
  <c r="A1531" i="1"/>
  <c r="C1531" i="1"/>
  <c r="A1535" i="1"/>
  <c r="C1535" i="1"/>
  <c r="AA1542" i="1"/>
  <c r="Y1542" i="1"/>
  <c r="Z1542" i="1"/>
  <c r="X1542" i="1"/>
  <c r="W1542" i="1"/>
  <c r="V1542" i="1"/>
  <c r="J1542" i="1"/>
  <c r="AA1574" i="1"/>
  <c r="W1574" i="1"/>
  <c r="J1574" i="1"/>
  <c r="Z1574" i="1"/>
  <c r="Y1574" i="1"/>
  <c r="X1574" i="1"/>
  <c r="V1574" i="1"/>
  <c r="Y1600" i="1"/>
  <c r="W1600" i="1"/>
  <c r="AA1600" i="1"/>
  <c r="Z1600" i="1"/>
  <c r="X1600" i="1"/>
  <c r="V1600" i="1"/>
  <c r="J1600" i="1"/>
  <c r="C1614" i="1"/>
  <c r="A1614" i="1"/>
  <c r="W1483" i="1"/>
  <c r="V1489" i="1"/>
  <c r="Z1489" i="1"/>
  <c r="Y1489" i="1"/>
  <c r="J1505" i="1"/>
  <c r="A1529" i="1"/>
  <c r="C1529" i="1"/>
  <c r="C1562" i="1"/>
  <c r="A1562" i="1"/>
  <c r="W1564" i="1"/>
  <c r="X1564" i="1"/>
  <c r="Z1564" i="1"/>
  <c r="AA1564" i="1"/>
  <c r="Y1564" i="1"/>
  <c r="V1564" i="1"/>
  <c r="C1598" i="1"/>
  <c r="A1598" i="1"/>
  <c r="X1711" i="1"/>
  <c r="V1711" i="1"/>
  <c r="Z1711" i="1"/>
  <c r="Y1711" i="1"/>
  <c r="W1711" i="1"/>
  <c r="J1711" i="1"/>
  <c r="AA1711" i="1"/>
  <c r="Y1741" i="1"/>
  <c r="J1741" i="1"/>
  <c r="AA1741" i="1"/>
  <c r="X1741" i="1"/>
  <c r="V1741" i="1"/>
  <c r="W1741" i="1"/>
  <c r="Z1741" i="1"/>
  <c r="Z1348" i="1"/>
  <c r="AA1351" i="1"/>
  <c r="AA1354" i="1"/>
  <c r="V1361" i="1"/>
  <c r="V1367" i="1"/>
  <c r="V1370" i="1"/>
  <c r="W1373" i="1"/>
  <c r="Z1380" i="1"/>
  <c r="AA1383" i="1"/>
  <c r="AA1386" i="1"/>
  <c r="X1388" i="1"/>
  <c r="X1391" i="1"/>
  <c r="V1393" i="1"/>
  <c r="Y1394" i="1"/>
  <c r="V1396" i="1"/>
  <c r="Y1397" i="1"/>
  <c r="V1399" i="1"/>
  <c r="Y1400" i="1"/>
  <c r="V1402" i="1"/>
  <c r="Z1403" i="1"/>
  <c r="W1405" i="1"/>
  <c r="Z1406" i="1"/>
  <c r="Z1409" i="1"/>
  <c r="Z1412" i="1"/>
  <c r="AA1415" i="1"/>
  <c r="AA1418" i="1"/>
  <c r="X1420" i="1"/>
  <c r="X1423" i="1"/>
  <c r="V1425" i="1"/>
  <c r="Y1426" i="1"/>
  <c r="V1428" i="1"/>
  <c r="Y1429" i="1"/>
  <c r="V1431" i="1"/>
  <c r="Y1432" i="1"/>
  <c r="V1434" i="1"/>
  <c r="Z1435" i="1"/>
  <c r="W1437" i="1"/>
  <c r="Z1438" i="1"/>
  <c r="AA1441" i="1"/>
  <c r="Z1443" i="1"/>
  <c r="J1444" i="1"/>
  <c r="X1445" i="1"/>
  <c r="AA1448" i="1"/>
  <c r="W1448" i="1"/>
  <c r="V1449" i="1"/>
  <c r="Y1452" i="1"/>
  <c r="X1454" i="1"/>
  <c r="AA1457" i="1"/>
  <c r="Z1459" i="1"/>
  <c r="J1460" i="1"/>
  <c r="X1461" i="1"/>
  <c r="Z1463" i="1"/>
  <c r="J1464" i="1"/>
  <c r="Z1465" i="1"/>
  <c r="Y1465" i="1"/>
  <c r="X1469" i="1"/>
  <c r="Z1471" i="1"/>
  <c r="Y1471" i="1"/>
  <c r="V1471" i="1"/>
  <c r="W1473" i="1"/>
  <c r="C1475" i="1"/>
  <c r="C1479" i="1"/>
  <c r="J1481" i="1"/>
  <c r="X1483" i="1"/>
  <c r="W1487" i="1"/>
  <c r="J1491" i="1"/>
  <c r="V1493" i="1"/>
  <c r="Z1493" i="1"/>
  <c r="Y1493" i="1"/>
  <c r="C1497" i="1"/>
  <c r="J1499" i="1"/>
  <c r="W1502" i="1"/>
  <c r="AA1502" i="1"/>
  <c r="Z1502" i="1"/>
  <c r="Y1502" i="1"/>
  <c r="V1502" i="1"/>
  <c r="A1503" i="1"/>
  <c r="A1519" i="1"/>
  <c r="C1519" i="1"/>
  <c r="W1520" i="1"/>
  <c r="J1520" i="1"/>
  <c r="AA1520" i="1"/>
  <c r="Z1520" i="1"/>
  <c r="Y1520" i="1"/>
  <c r="X1520" i="1"/>
  <c r="W1560" i="1"/>
  <c r="AA1560" i="1"/>
  <c r="V1560" i="1"/>
  <c r="J1560" i="1"/>
  <c r="Z1560" i="1"/>
  <c r="Y1560" i="1"/>
  <c r="Y1584" i="1"/>
  <c r="W1584" i="1"/>
  <c r="AA1584" i="1"/>
  <c r="X1584" i="1"/>
  <c r="V1584" i="1"/>
  <c r="J1584" i="1"/>
  <c r="Z1584" i="1"/>
  <c r="V1352" i="1"/>
  <c r="V1355" i="1"/>
  <c r="V1358" i="1"/>
  <c r="W1367" i="1"/>
  <c r="X1370" i="1"/>
  <c r="V1384" i="1"/>
  <c r="V1387" i="1"/>
  <c r="Y1388" i="1"/>
  <c r="V1390" i="1"/>
  <c r="Z1391" i="1"/>
  <c r="J1392" i="1"/>
  <c r="Z1394" i="1"/>
  <c r="W1396" i="1"/>
  <c r="W1399" i="1"/>
  <c r="Z1400" i="1"/>
  <c r="X1402" i="1"/>
  <c r="AA1403" i="1"/>
  <c r="AA1406" i="1"/>
  <c r="A1413" i="1"/>
  <c r="A1416" i="1"/>
  <c r="V1416" i="1"/>
  <c r="A1419" i="1"/>
  <c r="V1419" i="1"/>
  <c r="Y1420" i="1"/>
  <c r="V1422" i="1"/>
  <c r="Z1423" i="1"/>
  <c r="J1424" i="1"/>
  <c r="Z1426" i="1"/>
  <c r="J1427" i="1"/>
  <c r="W1428" i="1"/>
  <c r="W1431" i="1"/>
  <c r="Z1432" i="1"/>
  <c r="X1434" i="1"/>
  <c r="AA1435" i="1"/>
  <c r="AA1438" i="1"/>
  <c r="V1442" i="1"/>
  <c r="AA1443" i="1"/>
  <c r="Z1445" i="1"/>
  <c r="W1449" i="1"/>
  <c r="W1450" i="1"/>
  <c r="AA1450" i="1"/>
  <c r="V1451" i="1"/>
  <c r="Y1454" i="1"/>
  <c r="J1455" i="1"/>
  <c r="V1458" i="1"/>
  <c r="AA1459" i="1"/>
  <c r="Z1461" i="1"/>
  <c r="X1473" i="1"/>
  <c r="Z1475" i="1"/>
  <c r="Y1475" i="1"/>
  <c r="V1475" i="1"/>
  <c r="Z1479" i="1"/>
  <c r="Y1479" i="1"/>
  <c r="V1479" i="1"/>
  <c r="C1483" i="1"/>
  <c r="J1485" i="1"/>
  <c r="X1487" i="1"/>
  <c r="J1495" i="1"/>
  <c r="W1552" i="1"/>
  <c r="J1552" i="1"/>
  <c r="X1552" i="1"/>
  <c r="V1552" i="1"/>
  <c r="AA1552" i="1"/>
  <c r="Z1552" i="1"/>
  <c r="AA1445" i="1"/>
  <c r="AA1452" i="1"/>
  <c r="W1452" i="1"/>
  <c r="AA1461" i="1"/>
  <c r="Y1463" i="1"/>
  <c r="V1463" i="1"/>
  <c r="V1469" i="1"/>
  <c r="Z1469" i="1"/>
  <c r="Y1469" i="1"/>
  <c r="Z1483" i="1"/>
  <c r="Y1483" i="1"/>
  <c r="V1483" i="1"/>
  <c r="AA1505" i="1"/>
  <c r="Z1505" i="1"/>
  <c r="Y1505" i="1"/>
  <c r="W1505" i="1"/>
  <c r="V1505" i="1"/>
  <c r="AA1518" i="1"/>
  <c r="W1518" i="1"/>
  <c r="Z1518" i="1"/>
  <c r="Y1518" i="1"/>
  <c r="X1518" i="1"/>
  <c r="V1518" i="1"/>
  <c r="J1518" i="1"/>
  <c r="AA1554" i="1"/>
  <c r="Z1554" i="1"/>
  <c r="V1554" i="1"/>
  <c r="Y1554" i="1"/>
  <c r="X1554" i="1"/>
  <c r="W1554" i="1"/>
  <c r="W1591" i="1"/>
  <c r="AA1591" i="1"/>
  <c r="Z1591" i="1"/>
  <c r="Y1591" i="1"/>
  <c r="X1591" i="1"/>
  <c r="J1591" i="1"/>
  <c r="V1591" i="1"/>
  <c r="AA1629" i="1"/>
  <c r="Y1629" i="1"/>
  <c r="W1629" i="1"/>
  <c r="Z1629" i="1"/>
  <c r="X1629" i="1"/>
  <c r="V1629" i="1"/>
  <c r="J1629" i="1"/>
  <c r="C1654" i="1"/>
  <c r="A1654" i="1"/>
  <c r="J1400" i="1"/>
  <c r="J1403" i="1"/>
  <c r="J1406" i="1"/>
  <c r="J1432" i="1"/>
  <c r="J1435" i="1"/>
  <c r="J1438" i="1"/>
  <c r="W1454" i="1"/>
  <c r="AA1454" i="1"/>
  <c r="V1473" i="1"/>
  <c r="Z1473" i="1"/>
  <c r="Y1473" i="1"/>
  <c r="Z1487" i="1"/>
  <c r="Y1487" i="1"/>
  <c r="V1487" i="1"/>
  <c r="Y1499" i="1"/>
  <c r="AA1499" i="1"/>
  <c r="Z1499" i="1"/>
  <c r="X1499" i="1"/>
  <c r="V1499" i="1"/>
  <c r="A1500" i="1"/>
  <c r="W1513" i="1"/>
  <c r="W1516" i="1"/>
  <c r="Z1516" i="1"/>
  <c r="AA1516" i="1"/>
  <c r="Y1516" i="1"/>
  <c r="X1516" i="1"/>
  <c r="V1516" i="1"/>
  <c r="J1516" i="1"/>
  <c r="X1550" i="1"/>
  <c r="C1551" i="1"/>
  <c r="A1551" i="1"/>
  <c r="X1567" i="1"/>
  <c r="V1567" i="1"/>
  <c r="Z1567" i="1"/>
  <c r="J1567" i="1"/>
  <c r="AA1567" i="1"/>
  <c r="Y1567" i="1"/>
  <c r="Y1636" i="1"/>
  <c r="W1636" i="1"/>
  <c r="V1636" i="1"/>
  <c r="J1636" i="1"/>
  <c r="AA1636" i="1"/>
  <c r="Z1636" i="1"/>
  <c r="X1636" i="1"/>
  <c r="AA1462" i="1"/>
  <c r="AA1466" i="1"/>
  <c r="W1468" i="1"/>
  <c r="W1472" i="1"/>
  <c r="W1476" i="1"/>
  <c r="Y1497" i="1"/>
  <c r="X1500" i="1"/>
  <c r="X1503" i="1"/>
  <c r="Y1506" i="1"/>
  <c r="Y1509" i="1"/>
  <c r="V1509" i="1"/>
  <c r="J1512" i="1"/>
  <c r="Y1515" i="1"/>
  <c r="X1517" i="1"/>
  <c r="X1519" i="1"/>
  <c r="X1521" i="1"/>
  <c r="J1522" i="1"/>
  <c r="W1524" i="1"/>
  <c r="X1524" i="1"/>
  <c r="W1525" i="1"/>
  <c r="Y1527" i="1"/>
  <c r="J1528" i="1"/>
  <c r="X1529" i="1"/>
  <c r="J1530" i="1"/>
  <c r="X1531" i="1"/>
  <c r="Y1535" i="1"/>
  <c r="J1536" i="1"/>
  <c r="J1538" i="1"/>
  <c r="X1539" i="1"/>
  <c r="W1555" i="1"/>
  <c r="J1561" i="1"/>
  <c r="AA1562" i="1"/>
  <c r="X1562" i="1"/>
  <c r="J1562" i="1"/>
  <c r="V1563" i="1"/>
  <c r="V1568" i="1"/>
  <c r="X1571" i="1"/>
  <c r="AA1577" i="1"/>
  <c r="Y1577" i="1"/>
  <c r="Z1577" i="1"/>
  <c r="W1577" i="1"/>
  <c r="V1577" i="1"/>
  <c r="J1577" i="1"/>
  <c r="W1607" i="1"/>
  <c r="AA1607" i="1"/>
  <c r="Z1607" i="1"/>
  <c r="Y1607" i="1"/>
  <c r="X1607" i="1"/>
  <c r="J1607" i="1"/>
  <c r="AA1609" i="1"/>
  <c r="Y1609" i="1"/>
  <c r="Z1609" i="1"/>
  <c r="X1609" i="1"/>
  <c r="W1609" i="1"/>
  <c r="V1609" i="1"/>
  <c r="J1609" i="1"/>
  <c r="Y1616" i="1"/>
  <c r="W1616" i="1"/>
  <c r="AA1616" i="1"/>
  <c r="Z1616" i="1"/>
  <c r="X1616" i="1"/>
  <c r="V1616" i="1"/>
  <c r="J1616" i="1"/>
  <c r="X1468" i="1"/>
  <c r="X1472" i="1"/>
  <c r="X1476" i="1"/>
  <c r="X1480" i="1"/>
  <c r="X1484" i="1"/>
  <c r="X1488" i="1"/>
  <c r="X1492" i="1"/>
  <c r="X1496" i="1"/>
  <c r="Z1497" i="1"/>
  <c r="Y1500" i="1"/>
  <c r="Z1503" i="1"/>
  <c r="J1504" i="1"/>
  <c r="Z1506" i="1"/>
  <c r="J1507" i="1"/>
  <c r="V1514" i="1"/>
  <c r="Z1515" i="1"/>
  <c r="Y1519" i="1"/>
  <c r="J1526" i="1"/>
  <c r="Z1527" i="1"/>
  <c r="Z1529" i="1"/>
  <c r="Y1531" i="1"/>
  <c r="J1532" i="1"/>
  <c r="Z1535" i="1"/>
  <c r="Z1539" i="1"/>
  <c r="C1541" i="1"/>
  <c r="W1544" i="1"/>
  <c r="V1544" i="1"/>
  <c r="V1545" i="1"/>
  <c r="AA1546" i="1"/>
  <c r="J1546" i="1"/>
  <c r="V1547" i="1"/>
  <c r="V1549" i="1"/>
  <c r="V1551" i="1"/>
  <c r="X1555" i="1"/>
  <c r="Y1557" i="1"/>
  <c r="AA1557" i="1"/>
  <c r="V1557" i="1"/>
  <c r="X1563" i="1"/>
  <c r="C1567" i="1"/>
  <c r="A1567" i="1"/>
  <c r="J1569" i="1"/>
  <c r="J1572" i="1"/>
  <c r="J1580" i="1"/>
  <c r="AA1593" i="1"/>
  <c r="Y1593" i="1"/>
  <c r="Z1593" i="1"/>
  <c r="X1593" i="1"/>
  <c r="W1593" i="1"/>
  <c r="V1593" i="1"/>
  <c r="J1593" i="1"/>
  <c r="AA1606" i="1"/>
  <c r="W1606" i="1"/>
  <c r="V1606" i="1"/>
  <c r="J1606" i="1"/>
  <c r="Z1606" i="1"/>
  <c r="Y1606" i="1"/>
  <c r="AA1665" i="1"/>
  <c r="Z1665" i="1"/>
  <c r="Y1665" i="1"/>
  <c r="W1665" i="1"/>
  <c r="X1665" i="1"/>
  <c r="V1665" i="1"/>
  <c r="J1665" i="1"/>
  <c r="Y1512" i="1"/>
  <c r="X1514" i="1"/>
  <c r="Y1517" i="1"/>
  <c r="J1517" i="1"/>
  <c r="Y1521" i="1"/>
  <c r="W1521" i="1"/>
  <c r="W1522" i="1"/>
  <c r="Y1525" i="1"/>
  <c r="AA1525" i="1"/>
  <c r="X1528" i="1"/>
  <c r="W1530" i="1"/>
  <c r="X1536" i="1"/>
  <c r="X1538" i="1"/>
  <c r="Y1541" i="1"/>
  <c r="V1541" i="1"/>
  <c r="A1542" i="1"/>
  <c r="Y1547" i="1"/>
  <c r="X1549" i="1"/>
  <c r="X1551" i="1"/>
  <c r="AA1555" i="1"/>
  <c r="W1561" i="1"/>
  <c r="V1565" i="1"/>
  <c r="W1568" i="1"/>
  <c r="AA1568" i="1"/>
  <c r="Y1568" i="1"/>
  <c r="J1568" i="1"/>
  <c r="V1569" i="1"/>
  <c r="W1571" i="1"/>
  <c r="J1571" i="1"/>
  <c r="AA1571" i="1"/>
  <c r="V1571" i="1"/>
  <c r="AA1590" i="1"/>
  <c r="W1590" i="1"/>
  <c r="V1590" i="1"/>
  <c r="J1590" i="1"/>
  <c r="Z1590" i="1"/>
  <c r="Y1590" i="1"/>
  <c r="AA1634" i="1"/>
  <c r="Y1634" i="1"/>
  <c r="V1634" i="1"/>
  <c r="J1634" i="1"/>
  <c r="Z1634" i="1"/>
  <c r="X1634" i="1"/>
  <c r="W1651" i="1"/>
  <c r="AA1651" i="1"/>
  <c r="V1651" i="1"/>
  <c r="J1651" i="1"/>
  <c r="Z1651" i="1"/>
  <c r="Y1651" i="1"/>
  <c r="C1704" i="1"/>
  <c r="A1704" i="1"/>
  <c r="J1500" i="1"/>
  <c r="J1503" i="1"/>
  <c r="W1504" i="1"/>
  <c r="J1506" i="1"/>
  <c r="W1507" i="1"/>
  <c r="W1509" i="1"/>
  <c r="AA1510" i="1"/>
  <c r="Y1510" i="1"/>
  <c r="Z1512" i="1"/>
  <c r="Y1514" i="1"/>
  <c r="J1515" i="1"/>
  <c r="J1519" i="1"/>
  <c r="X1522" i="1"/>
  <c r="V1524" i="1"/>
  <c r="W1526" i="1"/>
  <c r="J1527" i="1"/>
  <c r="Y1528" i="1"/>
  <c r="J1529" i="1"/>
  <c r="Y1530" i="1"/>
  <c r="J1531" i="1"/>
  <c r="X1532" i="1"/>
  <c r="J1535" i="1"/>
  <c r="Z1536" i="1"/>
  <c r="C1538" i="1"/>
  <c r="Y1538" i="1"/>
  <c r="J1539" i="1"/>
  <c r="Z1547" i="1"/>
  <c r="Z1549" i="1"/>
  <c r="Y1551" i="1"/>
  <c r="X1561" i="1"/>
  <c r="AA1563" i="1"/>
  <c r="W1563" i="1"/>
  <c r="W1565" i="1"/>
  <c r="X1569" i="1"/>
  <c r="V1573" i="1"/>
  <c r="V1575" i="1"/>
  <c r="Y1580" i="1"/>
  <c r="W1580" i="1"/>
  <c r="AA1580" i="1"/>
  <c r="Z1580" i="1"/>
  <c r="V1580" i="1"/>
  <c r="C1605" i="1"/>
  <c r="A1605" i="1"/>
  <c r="AA1649" i="1"/>
  <c r="Y1649" i="1"/>
  <c r="W1649" i="1"/>
  <c r="J1649" i="1"/>
  <c r="Z1649" i="1"/>
  <c r="X1649" i="1"/>
  <c r="Y1656" i="1"/>
  <c r="X1656" i="1"/>
  <c r="W1656" i="1"/>
  <c r="J1656" i="1"/>
  <c r="AA1656" i="1"/>
  <c r="Z1656" i="1"/>
  <c r="AA1669" i="1"/>
  <c r="Z1669" i="1"/>
  <c r="Y1669" i="1"/>
  <c r="W1669" i="1"/>
  <c r="J1669" i="1"/>
  <c r="X1669" i="1"/>
  <c r="V1669" i="1"/>
  <c r="Z1684" i="1"/>
  <c r="Y1684" i="1"/>
  <c r="X1684" i="1"/>
  <c r="W1684" i="1"/>
  <c r="V1684" i="1"/>
  <c r="AA1684" i="1"/>
  <c r="A1686" i="1"/>
  <c r="C1686" i="1"/>
  <c r="X1504" i="1"/>
  <c r="X1507" i="1"/>
  <c r="X1509" i="1"/>
  <c r="J1521" i="1"/>
  <c r="Y1524" i="1"/>
  <c r="J1525" i="1"/>
  <c r="X1526" i="1"/>
  <c r="Y1532" i="1"/>
  <c r="J1541" i="1"/>
  <c r="Y1545" i="1"/>
  <c r="Z1545" i="1"/>
  <c r="AA1547" i="1"/>
  <c r="AA1551" i="1"/>
  <c r="J1555" i="1"/>
  <c r="AA1558" i="1"/>
  <c r="Y1558" i="1"/>
  <c r="W1562" i="1"/>
  <c r="A1565" i="1"/>
  <c r="Y1572" i="1"/>
  <c r="W1572" i="1"/>
  <c r="X1572" i="1"/>
  <c r="AA1572" i="1"/>
  <c r="A1573" i="1"/>
  <c r="C1622" i="1"/>
  <c r="A1622" i="1"/>
  <c r="A1634" i="1"/>
  <c r="C1634" i="1"/>
  <c r="AA1646" i="1"/>
  <c r="Y1646" i="1"/>
  <c r="Z1646" i="1"/>
  <c r="X1646" i="1"/>
  <c r="W1646" i="1"/>
  <c r="V1646" i="1"/>
  <c r="J1646" i="1"/>
  <c r="Y1648" i="1"/>
  <c r="W1648" i="1"/>
  <c r="AA1648" i="1"/>
  <c r="Z1648" i="1"/>
  <c r="X1648" i="1"/>
  <c r="V1648" i="1"/>
  <c r="J1648" i="1"/>
  <c r="W1667" i="1"/>
  <c r="V1667" i="1"/>
  <c r="AA1667" i="1"/>
  <c r="Z1667" i="1"/>
  <c r="Y1667" i="1"/>
  <c r="X1667" i="1"/>
  <c r="W1512" i="1"/>
  <c r="V1512" i="1"/>
  <c r="AA1514" i="1"/>
  <c r="J1514" i="1"/>
  <c r="AA1522" i="1"/>
  <c r="Z1522" i="1"/>
  <c r="W1528" i="1"/>
  <c r="AA1528" i="1"/>
  <c r="AA1530" i="1"/>
  <c r="X1530" i="1"/>
  <c r="W1536" i="1"/>
  <c r="Y1536" i="1"/>
  <c r="AA1538" i="1"/>
  <c r="V1538" i="1"/>
  <c r="Y1549" i="1"/>
  <c r="J1549" i="1"/>
  <c r="Y1561" i="1"/>
  <c r="Z1561" i="1"/>
  <c r="Y1565" i="1"/>
  <c r="AA1565" i="1"/>
  <c r="X1565" i="1"/>
  <c r="J1565" i="1"/>
  <c r="AA1569" i="1"/>
  <c r="Y1569" i="1"/>
  <c r="W1569" i="1"/>
  <c r="AA1573" i="1"/>
  <c r="Y1573" i="1"/>
  <c r="Z1573" i="1"/>
  <c r="X1573" i="1"/>
  <c r="W1575" i="1"/>
  <c r="AA1575" i="1"/>
  <c r="Y1575" i="1"/>
  <c r="X1575" i="1"/>
  <c r="J1575" i="1"/>
  <c r="C1582" i="1"/>
  <c r="A1582" i="1"/>
  <c r="C1589" i="1"/>
  <c r="A1589" i="1"/>
  <c r="W1619" i="1"/>
  <c r="AA1619" i="1"/>
  <c r="V1619" i="1"/>
  <c r="J1619" i="1"/>
  <c r="Z1619" i="1"/>
  <c r="Y1619" i="1"/>
  <c r="W1631" i="1"/>
  <c r="AA1631" i="1"/>
  <c r="Z1631" i="1"/>
  <c r="Y1631" i="1"/>
  <c r="X1631" i="1"/>
  <c r="V1631" i="1"/>
  <c r="J1631" i="1"/>
  <c r="AA1579" i="1"/>
  <c r="Y1583" i="1"/>
  <c r="V1587" i="1"/>
  <c r="X1592" i="1"/>
  <c r="AA1595" i="1"/>
  <c r="Y1599" i="1"/>
  <c r="V1603" i="1"/>
  <c r="J1618" i="1"/>
  <c r="J1620" i="1"/>
  <c r="AA1625" i="1"/>
  <c r="Y1625" i="1"/>
  <c r="W1625" i="1"/>
  <c r="W1627" i="1"/>
  <c r="AA1627" i="1"/>
  <c r="W1630" i="1"/>
  <c r="J1635" i="1"/>
  <c r="AA1642" i="1"/>
  <c r="Y1642" i="1"/>
  <c r="Y1644" i="1"/>
  <c r="W1644" i="1"/>
  <c r="V1645" i="1"/>
  <c r="J1650" i="1"/>
  <c r="J1652" i="1"/>
  <c r="W1655" i="1"/>
  <c r="V1655" i="1"/>
  <c r="AA1655" i="1"/>
  <c r="Z1688" i="1"/>
  <c r="Y1688" i="1"/>
  <c r="X1688" i="1"/>
  <c r="W1688" i="1"/>
  <c r="V1688" i="1"/>
  <c r="V1703" i="1"/>
  <c r="Z1703" i="1"/>
  <c r="Y1703" i="1"/>
  <c r="X1703" i="1"/>
  <c r="W1703" i="1"/>
  <c r="J1703" i="1"/>
  <c r="W1736" i="1"/>
  <c r="V1736" i="1"/>
  <c r="J1736" i="1"/>
  <c r="AA1736" i="1"/>
  <c r="Y1736" i="1"/>
  <c r="X1736" i="1"/>
  <c r="AA1746" i="1"/>
  <c r="Z1746" i="1"/>
  <c r="Y1746" i="1"/>
  <c r="X1746" i="1"/>
  <c r="V1746" i="1"/>
  <c r="J1746" i="1"/>
  <c r="W1746" i="1"/>
  <c r="AA1581" i="1"/>
  <c r="Y1581" i="1"/>
  <c r="V1582" i="1"/>
  <c r="Z1583" i="1"/>
  <c r="X1587" i="1"/>
  <c r="Y1588" i="1"/>
  <c r="W1588" i="1"/>
  <c r="V1589" i="1"/>
  <c r="V1596" i="1"/>
  <c r="AA1597" i="1"/>
  <c r="Y1597" i="1"/>
  <c r="V1598" i="1"/>
  <c r="Z1599" i="1"/>
  <c r="J1602" i="1"/>
  <c r="X1603" i="1"/>
  <c r="Y1604" i="1"/>
  <c r="W1604" i="1"/>
  <c r="V1605" i="1"/>
  <c r="V1612" i="1"/>
  <c r="AA1613" i="1"/>
  <c r="Y1613" i="1"/>
  <c r="V1614" i="1"/>
  <c r="Z1615" i="1"/>
  <c r="AA1621" i="1"/>
  <c r="Y1621" i="1"/>
  <c r="W1621" i="1"/>
  <c r="V1622" i="1"/>
  <c r="W1623" i="1"/>
  <c r="AA1623" i="1"/>
  <c r="V1624" i="1"/>
  <c r="J1633" i="1"/>
  <c r="AA1638" i="1"/>
  <c r="Y1638" i="1"/>
  <c r="V1639" i="1"/>
  <c r="Y1640" i="1"/>
  <c r="W1640" i="1"/>
  <c r="AA1653" i="1"/>
  <c r="Y1653" i="1"/>
  <c r="W1653" i="1"/>
  <c r="J1661" i="1"/>
  <c r="J1664" i="1"/>
  <c r="Y1668" i="1"/>
  <c r="X1668" i="1"/>
  <c r="W1668" i="1"/>
  <c r="Z1676" i="1"/>
  <c r="Y1676" i="1"/>
  <c r="X1676" i="1"/>
  <c r="W1676" i="1"/>
  <c r="V1676" i="1"/>
  <c r="C1690" i="1"/>
  <c r="Z1696" i="1"/>
  <c r="Y1696" i="1"/>
  <c r="X1696" i="1"/>
  <c r="W1696" i="1"/>
  <c r="V1696" i="1"/>
  <c r="Z1720" i="1"/>
  <c r="X1720" i="1"/>
  <c r="AA1720" i="1"/>
  <c r="Y1720" i="1"/>
  <c r="W1720" i="1"/>
  <c r="V1720" i="1"/>
  <c r="J1720" i="1"/>
  <c r="C1721" i="1"/>
  <c r="C1724" i="1"/>
  <c r="A1724" i="1"/>
  <c r="A1725" i="1"/>
  <c r="C1725" i="1"/>
  <c r="C1735" i="1"/>
  <c r="A1735" i="1"/>
  <c r="Y1576" i="1"/>
  <c r="W1576" i="1"/>
  <c r="X1582" i="1"/>
  <c r="AA1585" i="1"/>
  <c r="Y1585" i="1"/>
  <c r="Z1587" i="1"/>
  <c r="J1588" i="1"/>
  <c r="X1589" i="1"/>
  <c r="Y1592" i="1"/>
  <c r="W1592" i="1"/>
  <c r="Z1596" i="1"/>
  <c r="X1598" i="1"/>
  <c r="AA1601" i="1"/>
  <c r="Y1601" i="1"/>
  <c r="V1602" i="1"/>
  <c r="Z1603" i="1"/>
  <c r="J1604" i="1"/>
  <c r="X1605" i="1"/>
  <c r="Y1608" i="1"/>
  <c r="W1608" i="1"/>
  <c r="Z1612" i="1"/>
  <c r="X1614" i="1"/>
  <c r="W1618" i="1"/>
  <c r="X1620" i="1"/>
  <c r="X1622" i="1"/>
  <c r="Z1624" i="1"/>
  <c r="J1625" i="1"/>
  <c r="AA1630" i="1"/>
  <c r="Y1630" i="1"/>
  <c r="Y1632" i="1"/>
  <c r="W1632" i="1"/>
  <c r="V1633" i="1"/>
  <c r="X1635" i="1"/>
  <c r="X1637" i="1"/>
  <c r="AA1645" i="1"/>
  <c r="Y1645" i="1"/>
  <c r="W1645" i="1"/>
  <c r="W1647" i="1"/>
  <c r="AA1647" i="1"/>
  <c r="W1650" i="1"/>
  <c r="X1652" i="1"/>
  <c r="J1655" i="1"/>
  <c r="AA1657" i="1"/>
  <c r="Z1657" i="1"/>
  <c r="Y1657" i="1"/>
  <c r="W1657" i="1"/>
  <c r="V1661" i="1"/>
  <c r="V1664" i="1"/>
  <c r="Z1723" i="1"/>
  <c r="X1723" i="1"/>
  <c r="V1723" i="1"/>
  <c r="Y1723" i="1"/>
  <c r="W1723" i="1"/>
  <c r="J1723" i="1"/>
  <c r="W1553" i="1"/>
  <c r="X1556" i="1"/>
  <c r="W1570" i="1"/>
  <c r="V1579" i="1"/>
  <c r="Y1582" i="1"/>
  <c r="J1583" i="1"/>
  <c r="W1586" i="1"/>
  <c r="AA1587" i="1"/>
  <c r="V1595" i="1"/>
  <c r="Y1598" i="1"/>
  <c r="J1599" i="1"/>
  <c r="W1602" i="1"/>
  <c r="AA1603" i="1"/>
  <c r="V1611" i="1"/>
  <c r="Y1614" i="1"/>
  <c r="J1615" i="1"/>
  <c r="X1618" i="1"/>
  <c r="Z1620" i="1"/>
  <c r="J1621" i="1"/>
  <c r="AA1626" i="1"/>
  <c r="Y1626" i="1"/>
  <c r="V1627" i="1"/>
  <c r="Y1628" i="1"/>
  <c r="W1628" i="1"/>
  <c r="X1633" i="1"/>
  <c r="Y1635" i="1"/>
  <c r="AA1641" i="1"/>
  <c r="Y1641" i="1"/>
  <c r="W1641" i="1"/>
  <c r="V1642" i="1"/>
  <c r="W1643" i="1"/>
  <c r="AA1643" i="1"/>
  <c r="V1644" i="1"/>
  <c r="X1650" i="1"/>
  <c r="Z1652" i="1"/>
  <c r="J1653" i="1"/>
  <c r="Y1660" i="1"/>
  <c r="X1660" i="1"/>
  <c r="W1660" i="1"/>
  <c r="W1663" i="1"/>
  <c r="V1663" i="1"/>
  <c r="AA1663" i="1"/>
  <c r="Z1664" i="1"/>
  <c r="J1668" i="1"/>
  <c r="Y1672" i="1"/>
  <c r="X1672" i="1"/>
  <c r="W1672" i="1"/>
  <c r="A1718" i="1"/>
  <c r="C1718" i="1"/>
  <c r="AA1589" i="1"/>
  <c r="Y1589" i="1"/>
  <c r="Y1596" i="1"/>
  <c r="W1596" i="1"/>
  <c r="Z1598" i="1"/>
  <c r="AA1605" i="1"/>
  <c r="Y1605" i="1"/>
  <c r="Y1612" i="1"/>
  <c r="W1612" i="1"/>
  <c r="Z1614" i="1"/>
  <c r="AA1622" i="1"/>
  <c r="Y1622" i="1"/>
  <c r="Y1624" i="1"/>
  <c r="W1624" i="1"/>
  <c r="V1625" i="1"/>
  <c r="X1627" i="1"/>
  <c r="J1630" i="1"/>
  <c r="J1632" i="1"/>
  <c r="AA1637" i="1"/>
  <c r="Y1637" i="1"/>
  <c r="W1637" i="1"/>
  <c r="V1638" i="1"/>
  <c r="W1639" i="1"/>
  <c r="AA1639" i="1"/>
  <c r="V1640" i="1"/>
  <c r="W1642" i="1"/>
  <c r="X1644" i="1"/>
  <c r="AA1661" i="1"/>
  <c r="Z1661" i="1"/>
  <c r="Y1661" i="1"/>
  <c r="W1661" i="1"/>
  <c r="Z1680" i="1"/>
  <c r="Y1680" i="1"/>
  <c r="X1680" i="1"/>
  <c r="W1680" i="1"/>
  <c r="V1680" i="1"/>
  <c r="J1688" i="1"/>
  <c r="Z1692" i="1"/>
  <c r="Y1692" i="1"/>
  <c r="X1692" i="1"/>
  <c r="W1692" i="1"/>
  <c r="V1692" i="1"/>
  <c r="Z1700" i="1"/>
  <c r="Y1700" i="1"/>
  <c r="X1700" i="1"/>
  <c r="W1700" i="1"/>
  <c r="V1700" i="1"/>
  <c r="C1712" i="1"/>
  <c r="A1712" i="1"/>
  <c r="C1723" i="1"/>
  <c r="A1723" i="1"/>
  <c r="Y1579" i="1"/>
  <c r="V1583" i="1"/>
  <c r="J1587" i="1"/>
  <c r="AA1618" i="1"/>
  <c r="Y1618" i="1"/>
  <c r="Y1620" i="1"/>
  <c r="W1620" i="1"/>
  <c r="AA1633" i="1"/>
  <c r="Y1633" i="1"/>
  <c r="W1633" i="1"/>
  <c r="W1635" i="1"/>
  <c r="AA1635" i="1"/>
  <c r="AA1650" i="1"/>
  <c r="Y1650" i="1"/>
  <c r="Y1652" i="1"/>
  <c r="W1652" i="1"/>
  <c r="Y1664" i="1"/>
  <c r="X1664" i="1"/>
  <c r="W1664" i="1"/>
  <c r="AA1754" i="1"/>
  <c r="X1754" i="1"/>
  <c r="W1754" i="1"/>
  <c r="V1754" i="1"/>
  <c r="J1754" i="1"/>
  <c r="Z1754" i="1"/>
  <c r="Y1754" i="1"/>
  <c r="AA1819" i="1"/>
  <c r="W1819" i="1"/>
  <c r="Z1819" i="1"/>
  <c r="Y1819" i="1"/>
  <c r="X1819" i="1"/>
  <c r="V1819" i="1"/>
  <c r="J1819" i="1"/>
  <c r="Y1654" i="1"/>
  <c r="Y1658" i="1"/>
  <c r="Y1662" i="1"/>
  <c r="W1673" i="1"/>
  <c r="AA1675" i="1"/>
  <c r="W1677" i="1"/>
  <c r="AA1679" i="1"/>
  <c r="W1681" i="1"/>
  <c r="AA1683" i="1"/>
  <c r="W1685" i="1"/>
  <c r="Z1712" i="1"/>
  <c r="X1712" i="1"/>
  <c r="C1715" i="1"/>
  <c r="A1715" i="1"/>
  <c r="Y1725" i="1"/>
  <c r="V1725" i="1"/>
  <c r="J1725" i="1"/>
  <c r="AA1725" i="1"/>
  <c r="Y1729" i="1"/>
  <c r="Z1729" i="1"/>
  <c r="W1729" i="1"/>
  <c r="AA1730" i="1"/>
  <c r="J1730" i="1"/>
  <c r="Z1730" i="1"/>
  <c r="X1730" i="1"/>
  <c r="V1731" i="1"/>
  <c r="C1741" i="1"/>
  <c r="A1741" i="1"/>
  <c r="C1746" i="1"/>
  <c r="A1746" i="1"/>
  <c r="AA1755" i="1"/>
  <c r="Z1755" i="1"/>
  <c r="Y1755" i="1"/>
  <c r="W1755" i="1"/>
  <c r="Y1757" i="1"/>
  <c r="X1757" i="1"/>
  <c r="W1757" i="1"/>
  <c r="V1757" i="1"/>
  <c r="J1757" i="1"/>
  <c r="AA1757" i="1"/>
  <c r="W1797" i="1"/>
  <c r="Y1797" i="1"/>
  <c r="AA1797" i="1"/>
  <c r="Z1797" i="1"/>
  <c r="X1797" i="1"/>
  <c r="V1797" i="1"/>
  <c r="J1797" i="1"/>
  <c r="X1677" i="1"/>
  <c r="X1681" i="1"/>
  <c r="X1685" i="1"/>
  <c r="X1689" i="1"/>
  <c r="X1693" i="1"/>
  <c r="X1697" i="1"/>
  <c r="X1701" i="1"/>
  <c r="Y1707" i="1"/>
  <c r="V1708" i="1"/>
  <c r="W1719" i="1"/>
  <c r="X1731" i="1"/>
  <c r="A1759" i="1"/>
  <c r="C1759" i="1"/>
  <c r="W1760" i="1"/>
  <c r="Y1760" i="1"/>
  <c r="X1760" i="1"/>
  <c r="V1760" i="1"/>
  <c r="J1760" i="1"/>
  <c r="AA1760" i="1"/>
  <c r="J1762" i="1"/>
  <c r="Y1790" i="1"/>
  <c r="AA1790" i="1"/>
  <c r="Z1790" i="1"/>
  <c r="X1790" i="1"/>
  <c r="W1790" i="1"/>
  <c r="V1790" i="1"/>
  <c r="J1790" i="1"/>
  <c r="W1804" i="1"/>
  <c r="AA1804" i="1"/>
  <c r="Z1804" i="1"/>
  <c r="Y1804" i="1"/>
  <c r="X1804" i="1"/>
  <c r="V1804" i="1"/>
  <c r="J1804" i="1"/>
  <c r="W1845" i="1"/>
  <c r="AA1845" i="1"/>
  <c r="Y1845" i="1"/>
  <c r="Z1845" i="1"/>
  <c r="X1845" i="1"/>
  <c r="V1845" i="1"/>
  <c r="J1845" i="1"/>
  <c r="Y1673" i="1"/>
  <c r="Y1677" i="1"/>
  <c r="Y1681" i="1"/>
  <c r="Y1685" i="1"/>
  <c r="Y1689" i="1"/>
  <c r="Y1693" i="1"/>
  <c r="Y1697" i="1"/>
  <c r="Y1701" i="1"/>
  <c r="C1707" i="1"/>
  <c r="A1707" i="1"/>
  <c r="Z1707" i="1"/>
  <c r="A1708" i="1"/>
  <c r="W1708" i="1"/>
  <c r="C1710" i="1"/>
  <c r="J1712" i="1"/>
  <c r="X1715" i="1"/>
  <c r="V1715" i="1"/>
  <c r="Y1719" i="1"/>
  <c r="X1728" i="1"/>
  <c r="Y1731" i="1"/>
  <c r="W1733" i="1"/>
  <c r="AA1738" i="1"/>
  <c r="J1738" i="1"/>
  <c r="Z1738" i="1"/>
  <c r="X1738" i="1"/>
  <c r="V1738" i="1"/>
  <c r="V1739" i="1"/>
  <c r="C1743" i="1"/>
  <c r="A1743" i="1"/>
  <c r="Y1749" i="1"/>
  <c r="AA1749" i="1"/>
  <c r="Z1749" i="1"/>
  <c r="X1749" i="1"/>
  <c r="V1749" i="1"/>
  <c r="J1749" i="1"/>
  <c r="W1788" i="1"/>
  <c r="AA1788" i="1"/>
  <c r="Z1788" i="1"/>
  <c r="Y1788" i="1"/>
  <c r="X1788" i="1"/>
  <c r="V1788" i="1"/>
  <c r="J1788" i="1"/>
  <c r="A1822" i="1"/>
  <c r="C1822" i="1"/>
  <c r="W1853" i="1"/>
  <c r="AA1853" i="1"/>
  <c r="Y1853" i="1"/>
  <c r="Z1853" i="1"/>
  <c r="X1853" i="1"/>
  <c r="V1853" i="1"/>
  <c r="J1853" i="1"/>
  <c r="Z1673" i="1"/>
  <c r="V1675" i="1"/>
  <c r="Z1677" i="1"/>
  <c r="V1679" i="1"/>
  <c r="Z1681" i="1"/>
  <c r="V1683" i="1"/>
  <c r="Z1685" i="1"/>
  <c r="V1687" i="1"/>
  <c r="Z1689" i="1"/>
  <c r="V1691" i="1"/>
  <c r="Z1693" i="1"/>
  <c r="A1695" i="1"/>
  <c r="A1699" i="1"/>
  <c r="J1704" i="1"/>
  <c r="Z1716" i="1"/>
  <c r="X1716" i="1"/>
  <c r="C1719" i="1"/>
  <c r="A1719" i="1"/>
  <c r="A1720" i="1"/>
  <c r="C1722" i="1"/>
  <c r="AA1726" i="1"/>
  <c r="Y1726" i="1"/>
  <c r="W1726" i="1"/>
  <c r="J1729" i="1"/>
  <c r="C1738" i="1"/>
  <c r="A1738" i="1"/>
  <c r="W1781" i="1"/>
  <c r="Y1781" i="1"/>
  <c r="AA1781" i="1"/>
  <c r="Z1781" i="1"/>
  <c r="X1781" i="1"/>
  <c r="V1781" i="1"/>
  <c r="J1781" i="1"/>
  <c r="Y1836" i="1"/>
  <c r="W1836" i="1"/>
  <c r="AA1836" i="1"/>
  <c r="Z1836" i="1"/>
  <c r="X1836" i="1"/>
  <c r="V1836" i="1"/>
  <c r="J1836" i="1"/>
  <c r="W1675" i="1"/>
  <c r="W1679" i="1"/>
  <c r="X1707" i="1"/>
  <c r="V1707" i="1"/>
  <c r="V1712" i="1"/>
  <c r="W1731" i="1"/>
  <c r="AA1731" i="1"/>
  <c r="Y1733" i="1"/>
  <c r="V1733" i="1"/>
  <c r="J1733" i="1"/>
  <c r="AA1733" i="1"/>
  <c r="X1733" i="1"/>
  <c r="C1749" i="1"/>
  <c r="A1749" i="1"/>
  <c r="Y1762" i="1"/>
  <c r="AA1762" i="1"/>
  <c r="W1762" i="1"/>
  <c r="V1762" i="1"/>
  <c r="Z1762" i="1"/>
  <c r="Y1774" i="1"/>
  <c r="AA1774" i="1"/>
  <c r="Z1774" i="1"/>
  <c r="X1774" i="1"/>
  <c r="W1774" i="1"/>
  <c r="V1774" i="1"/>
  <c r="J1774" i="1"/>
  <c r="Z1708" i="1"/>
  <c r="X1708" i="1"/>
  <c r="C1711" i="1"/>
  <c r="A1711" i="1"/>
  <c r="W1712" i="1"/>
  <c r="C1714" i="1"/>
  <c r="X1719" i="1"/>
  <c r="V1719" i="1"/>
  <c r="W1725" i="1"/>
  <c r="W1728" i="1"/>
  <c r="V1728" i="1"/>
  <c r="J1728" i="1"/>
  <c r="AA1728" i="1"/>
  <c r="V1729" i="1"/>
  <c r="V1730" i="1"/>
  <c r="A1733" i="1"/>
  <c r="C1733" i="1"/>
  <c r="W1739" i="1"/>
  <c r="AA1739" i="1"/>
  <c r="Y1739" i="1"/>
  <c r="W1764" i="1"/>
  <c r="V1764" i="1"/>
  <c r="J1764" i="1"/>
  <c r="AA1764" i="1"/>
  <c r="Y1764" i="1"/>
  <c r="W1765" i="1"/>
  <c r="Y1765" i="1"/>
  <c r="AA1765" i="1"/>
  <c r="Z1765" i="1"/>
  <c r="X1765" i="1"/>
  <c r="Y1766" i="1"/>
  <c r="AA1766" i="1"/>
  <c r="J1766" i="1"/>
  <c r="Z1766" i="1"/>
  <c r="X1766" i="1"/>
  <c r="W1766" i="1"/>
  <c r="W1772" i="1"/>
  <c r="AA1772" i="1"/>
  <c r="Z1772" i="1"/>
  <c r="Y1772" i="1"/>
  <c r="V1772" i="1"/>
  <c r="J1772" i="1"/>
  <c r="Y1834" i="1"/>
  <c r="AA1834" i="1"/>
  <c r="Z1834" i="1"/>
  <c r="X1834" i="1"/>
  <c r="W1834" i="1"/>
  <c r="V1834" i="1"/>
  <c r="J1834" i="1"/>
  <c r="X1724" i="1"/>
  <c r="X1727" i="1"/>
  <c r="V1735" i="1"/>
  <c r="Y1742" i="1"/>
  <c r="V1744" i="1"/>
  <c r="Z1745" i="1"/>
  <c r="W1747" i="1"/>
  <c r="Z1748" i="1"/>
  <c r="W1750" i="1"/>
  <c r="W1753" i="1"/>
  <c r="X1756" i="1"/>
  <c r="X1759" i="1"/>
  <c r="V1768" i="1"/>
  <c r="Y1771" i="1"/>
  <c r="X1773" i="1"/>
  <c r="W1775" i="1"/>
  <c r="AA1776" i="1"/>
  <c r="Y1780" i="1"/>
  <c r="W1782" i="1"/>
  <c r="V1784" i="1"/>
  <c r="Y1787" i="1"/>
  <c r="X1789" i="1"/>
  <c r="W1791" i="1"/>
  <c r="AA1792" i="1"/>
  <c r="Y1796" i="1"/>
  <c r="W1798" i="1"/>
  <c r="V1800" i="1"/>
  <c r="Y1803" i="1"/>
  <c r="X1805" i="1"/>
  <c r="W1807" i="1"/>
  <c r="AA1808" i="1"/>
  <c r="Y1812" i="1"/>
  <c r="W1814" i="1"/>
  <c r="V1816" i="1"/>
  <c r="W1818" i="1"/>
  <c r="X1820" i="1"/>
  <c r="J1823" i="1"/>
  <c r="J1825" i="1"/>
  <c r="Y1830" i="1"/>
  <c r="AA1830" i="1"/>
  <c r="V1831" i="1"/>
  <c r="Y1832" i="1"/>
  <c r="W1832" i="1"/>
  <c r="V1833" i="1"/>
  <c r="X1835" i="1"/>
  <c r="X1837" i="1"/>
  <c r="J1838" i="1"/>
  <c r="J1840" i="1"/>
  <c r="X1846" i="1"/>
  <c r="J1847" i="1"/>
  <c r="AA1848" i="1"/>
  <c r="Y1848" i="1"/>
  <c r="W1848" i="1"/>
  <c r="V1849" i="1"/>
  <c r="J1861" i="1"/>
  <c r="W1769" i="1"/>
  <c r="Y1769" i="1"/>
  <c r="Z1773" i="1"/>
  <c r="Y1778" i="1"/>
  <c r="AA1778" i="1"/>
  <c r="Z1780" i="1"/>
  <c r="X1782" i="1"/>
  <c r="W1785" i="1"/>
  <c r="Y1785" i="1"/>
  <c r="Z1789" i="1"/>
  <c r="Y1794" i="1"/>
  <c r="AA1794" i="1"/>
  <c r="V1795" i="1"/>
  <c r="Z1796" i="1"/>
  <c r="X1798" i="1"/>
  <c r="W1801" i="1"/>
  <c r="Y1801" i="1"/>
  <c r="Z1805" i="1"/>
  <c r="Y1810" i="1"/>
  <c r="AA1810" i="1"/>
  <c r="V1811" i="1"/>
  <c r="Z1812" i="1"/>
  <c r="X1814" i="1"/>
  <c r="X1816" i="1"/>
  <c r="X1818" i="1"/>
  <c r="Z1820" i="1"/>
  <c r="J1821" i="1"/>
  <c r="Y1826" i="1"/>
  <c r="AA1826" i="1"/>
  <c r="Y1828" i="1"/>
  <c r="W1828" i="1"/>
  <c r="V1829" i="1"/>
  <c r="X1831" i="1"/>
  <c r="X1833" i="1"/>
  <c r="Y1835" i="1"/>
  <c r="W1841" i="1"/>
  <c r="AA1841" i="1"/>
  <c r="Y1841" i="1"/>
  <c r="AA1843" i="1"/>
  <c r="W1843" i="1"/>
  <c r="V1844" i="1"/>
  <c r="X1849" i="1"/>
  <c r="J1850" i="1"/>
  <c r="AA1851" i="1"/>
  <c r="Y1851" i="1"/>
  <c r="W1851" i="1"/>
  <c r="V1852" i="1"/>
  <c r="X1732" i="1"/>
  <c r="X1735" i="1"/>
  <c r="Y1744" i="1"/>
  <c r="Y1747" i="1"/>
  <c r="Y1750" i="1"/>
  <c r="Z1753" i="1"/>
  <c r="Z1756" i="1"/>
  <c r="W1758" i="1"/>
  <c r="X1761" i="1"/>
  <c r="W1763" i="1"/>
  <c r="Y1768" i="1"/>
  <c r="W1770" i="1"/>
  <c r="Y1775" i="1"/>
  <c r="J1776" i="1"/>
  <c r="X1777" i="1"/>
  <c r="W1779" i="1"/>
  <c r="AA1780" i="1"/>
  <c r="Y1784" i="1"/>
  <c r="W1786" i="1"/>
  <c r="Y1791" i="1"/>
  <c r="J1792" i="1"/>
  <c r="X1793" i="1"/>
  <c r="W1795" i="1"/>
  <c r="AA1796" i="1"/>
  <c r="Y1800" i="1"/>
  <c r="Y1807" i="1"/>
  <c r="J1808" i="1"/>
  <c r="W1811" i="1"/>
  <c r="AA1812" i="1"/>
  <c r="Y1822" i="1"/>
  <c r="AA1822" i="1"/>
  <c r="V1823" i="1"/>
  <c r="Y1824" i="1"/>
  <c r="W1824" i="1"/>
  <c r="W1837" i="1"/>
  <c r="AA1837" i="1"/>
  <c r="Y1837" i="1"/>
  <c r="A1838" i="1"/>
  <c r="V1838" i="1"/>
  <c r="AA1839" i="1"/>
  <c r="W1839" i="1"/>
  <c r="V1840" i="1"/>
  <c r="Y1846" i="1"/>
  <c r="W1846" i="1"/>
  <c r="AA1846" i="1"/>
  <c r="J1856" i="1"/>
  <c r="AA1859" i="1"/>
  <c r="Z1859" i="1"/>
  <c r="Y1859" i="1"/>
  <c r="W1859" i="1"/>
  <c r="V1859" i="1"/>
  <c r="W1773" i="1"/>
  <c r="Y1773" i="1"/>
  <c r="Y1782" i="1"/>
  <c r="AA1782" i="1"/>
  <c r="W1789" i="1"/>
  <c r="Y1789" i="1"/>
  <c r="Y1798" i="1"/>
  <c r="AA1798" i="1"/>
  <c r="W1805" i="1"/>
  <c r="Y1805" i="1"/>
  <c r="X1811" i="1"/>
  <c r="Y1814" i="1"/>
  <c r="AA1814" i="1"/>
  <c r="Y1818" i="1"/>
  <c r="AA1818" i="1"/>
  <c r="Y1820" i="1"/>
  <c r="W1820" i="1"/>
  <c r="V1821" i="1"/>
  <c r="X1823" i="1"/>
  <c r="W1833" i="1"/>
  <c r="AA1833" i="1"/>
  <c r="Y1833" i="1"/>
  <c r="AA1835" i="1"/>
  <c r="W1835" i="1"/>
  <c r="W1838" i="1"/>
  <c r="X1840" i="1"/>
  <c r="W1849" i="1"/>
  <c r="AA1849" i="1"/>
  <c r="Y1849" i="1"/>
  <c r="V1850" i="1"/>
  <c r="J1857" i="1"/>
  <c r="W1861" i="1"/>
  <c r="V1861" i="1"/>
  <c r="AA1861" i="1"/>
  <c r="Z1861" i="1"/>
  <c r="Y1861" i="1"/>
  <c r="Z1732" i="1"/>
  <c r="AA1744" i="1"/>
  <c r="A1751" i="1"/>
  <c r="A1754" i="1"/>
  <c r="A1757" i="1"/>
  <c r="Y1758" i="1"/>
  <c r="Y1763" i="1"/>
  <c r="AA1768" i="1"/>
  <c r="V1776" i="1"/>
  <c r="Y1779" i="1"/>
  <c r="J1780" i="1"/>
  <c r="AA1784" i="1"/>
  <c r="V1792" i="1"/>
  <c r="Y1795" i="1"/>
  <c r="J1796" i="1"/>
  <c r="AA1800" i="1"/>
  <c r="V1808" i="1"/>
  <c r="Y1811" i="1"/>
  <c r="J1812" i="1"/>
  <c r="Y1816" i="1"/>
  <c r="W1816" i="1"/>
  <c r="X1821" i="1"/>
  <c r="Y1823" i="1"/>
  <c r="W1829" i="1"/>
  <c r="AA1829" i="1"/>
  <c r="Y1829" i="1"/>
  <c r="AA1831" i="1"/>
  <c r="W1831" i="1"/>
  <c r="X1838" i="1"/>
  <c r="Z1840" i="1"/>
  <c r="J1841" i="1"/>
  <c r="AA1844" i="1"/>
  <c r="Y1844" i="1"/>
  <c r="W1844" i="1"/>
  <c r="X1850" i="1"/>
  <c r="AA1852" i="1"/>
  <c r="Y1852" i="1"/>
  <c r="W1852" i="1"/>
  <c r="AA1855" i="1"/>
  <c r="Y1855" i="1"/>
  <c r="W1855" i="1"/>
  <c r="V1855" i="1"/>
  <c r="V1856" i="1"/>
  <c r="W1761" i="1"/>
  <c r="Y1761" i="1"/>
  <c r="V1769" i="1"/>
  <c r="Y1770" i="1"/>
  <c r="AA1770" i="1"/>
  <c r="J1773" i="1"/>
  <c r="X1776" i="1"/>
  <c r="W1777" i="1"/>
  <c r="Y1777" i="1"/>
  <c r="V1778" i="1"/>
  <c r="Z1779" i="1"/>
  <c r="J1782" i="1"/>
  <c r="V1785" i="1"/>
  <c r="Y1786" i="1"/>
  <c r="AA1786" i="1"/>
  <c r="J1789" i="1"/>
  <c r="X1792" i="1"/>
  <c r="W1793" i="1"/>
  <c r="Y1793" i="1"/>
  <c r="V1794" i="1"/>
  <c r="Z1795" i="1"/>
  <c r="J1798" i="1"/>
  <c r="V1801" i="1"/>
  <c r="Y1802" i="1"/>
  <c r="AA1802" i="1"/>
  <c r="V1803" i="1"/>
  <c r="J1805" i="1"/>
  <c r="J1807" i="1"/>
  <c r="X1808" i="1"/>
  <c r="W1809" i="1"/>
  <c r="Y1809" i="1"/>
  <c r="V1810" i="1"/>
  <c r="Z1811" i="1"/>
  <c r="J1814" i="1"/>
  <c r="J1818" i="1"/>
  <c r="J1820" i="1"/>
  <c r="W1825" i="1"/>
  <c r="AA1825" i="1"/>
  <c r="Y1825" i="1"/>
  <c r="V1826" i="1"/>
  <c r="AA1827" i="1"/>
  <c r="W1827" i="1"/>
  <c r="V1828" i="1"/>
  <c r="W1830" i="1"/>
  <c r="J1835" i="1"/>
  <c r="J1837" i="1"/>
  <c r="Y1842" i="1"/>
  <c r="AA1842" i="1"/>
  <c r="V1843" i="1"/>
  <c r="J1846" i="1"/>
  <c r="AA1847" i="1"/>
  <c r="Y1847" i="1"/>
  <c r="W1847" i="1"/>
  <c r="V1848" i="1"/>
  <c r="J1744" i="1"/>
  <c r="J1768" i="1"/>
  <c r="X1769" i="1"/>
  <c r="Y1776" i="1"/>
  <c r="W1778" i="1"/>
  <c r="V1780" i="1"/>
  <c r="X1785" i="1"/>
  <c r="Y1792" i="1"/>
  <c r="V1796" i="1"/>
  <c r="V1812" i="1"/>
  <c r="W1821" i="1"/>
  <c r="AA1821" i="1"/>
  <c r="Y1821" i="1"/>
  <c r="AA1823" i="1"/>
  <c r="W1823" i="1"/>
  <c r="Y1838" i="1"/>
  <c r="AA1838" i="1"/>
  <c r="Y1840" i="1"/>
  <c r="W1840" i="1"/>
  <c r="Y1850" i="1"/>
  <c r="W1850" i="1"/>
  <c r="AA1850" i="1"/>
  <c r="AA1856" i="1"/>
  <c r="Y1856" i="1"/>
  <c r="X1856" i="1"/>
  <c r="W1856" i="1"/>
  <c r="W1857" i="1"/>
  <c r="V1857" i="1"/>
  <c r="AA1857" i="1"/>
  <c r="Z1857" i="1"/>
  <c r="Y1857" i="1"/>
  <c r="V1872" i="1"/>
  <c r="Y1873" i="1"/>
  <c r="V1875" i="1"/>
  <c r="Y1876" i="1"/>
  <c r="V1878" i="1"/>
  <c r="Z1879" i="1"/>
  <c r="W1881" i="1"/>
  <c r="W1884" i="1"/>
  <c r="X1896" i="1"/>
  <c r="X1899" i="1"/>
  <c r="Y1902" i="1"/>
  <c r="V1904" i="1"/>
  <c r="Y1905" i="1"/>
  <c r="V1907" i="1"/>
  <c r="Y1908" i="1"/>
  <c r="V1910" i="1"/>
  <c r="Z1911" i="1"/>
  <c r="J1912" i="1"/>
  <c r="W1913" i="1"/>
  <c r="X1916" i="1"/>
  <c r="AA1916" i="1"/>
  <c r="A1919" i="1"/>
  <c r="C1919" i="1"/>
  <c r="W1920" i="1"/>
  <c r="W1923" i="1"/>
  <c r="V1924" i="1"/>
  <c r="J1927" i="1"/>
  <c r="J1928" i="1"/>
  <c r="AA1854" i="1"/>
  <c r="AA1858" i="1"/>
  <c r="W1860" i="1"/>
  <c r="AA1862" i="1"/>
  <c r="W1864" i="1"/>
  <c r="AA1866" i="1"/>
  <c r="W1868" i="1"/>
  <c r="Y1869" i="1"/>
  <c r="AA1870" i="1"/>
  <c r="W1872" i="1"/>
  <c r="Z1873" i="1"/>
  <c r="J1874" i="1"/>
  <c r="W1875" i="1"/>
  <c r="Z1876" i="1"/>
  <c r="X1878" i="1"/>
  <c r="AA1879" i="1"/>
  <c r="C1881" i="1"/>
  <c r="X1881" i="1"/>
  <c r="AA1882" i="1"/>
  <c r="C1884" i="1"/>
  <c r="X1884" i="1"/>
  <c r="AA1885" i="1"/>
  <c r="C1887" i="1"/>
  <c r="X1887" i="1"/>
  <c r="Y1890" i="1"/>
  <c r="V1892" i="1"/>
  <c r="Y1893" i="1"/>
  <c r="V1895" i="1"/>
  <c r="Y1896" i="1"/>
  <c r="V1898" i="1"/>
  <c r="Z1899" i="1"/>
  <c r="J1900" i="1"/>
  <c r="Z1902" i="1"/>
  <c r="J1903" i="1"/>
  <c r="W1904" i="1"/>
  <c r="Z1905" i="1"/>
  <c r="J1906" i="1"/>
  <c r="W1907" i="1"/>
  <c r="Z1908" i="1"/>
  <c r="X1910" i="1"/>
  <c r="AA1911" i="1"/>
  <c r="C1913" i="1"/>
  <c r="X1913" i="1"/>
  <c r="W1915" i="1"/>
  <c r="C1917" i="1"/>
  <c r="V1919" i="1"/>
  <c r="Y1919" i="1"/>
  <c r="X1919" i="1"/>
  <c r="Z1923" i="1"/>
  <c r="A1924" i="1"/>
  <c r="W1924" i="1"/>
  <c r="X1860" i="1"/>
  <c r="V1863" i="1"/>
  <c r="X1864" i="1"/>
  <c r="V1867" i="1"/>
  <c r="X1868" i="1"/>
  <c r="A1871" i="1"/>
  <c r="V1871" i="1"/>
  <c r="X1872" i="1"/>
  <c r="AA1873" i="1"/>
  <c r="X1875" i="1"/>
  <c r="A1877" i="1"/>
  <c r="V1877" i="1"/>
  <c r="Y1878" i="1"/>
  <c r="A1880" i="1"/>
  <c r="Y1881" i="1"/>
  <c r="A1883" i="1"/>
  <c r="Y1884" i="1"/>
  <c r="Z1887" i="1"/>
  <c r="Z1896" i="1"/>
  <c r="AA1899" i="1"/>
  <c r="AA1902" i="1"/>
  <c r="X1904" i="1"/>
  <c r="AA1905" i="1"/>
  <c r="X1907" i="1"/>
  <c r="A1909" i="1"/>
  <c r="Y1910" i="1"/>
  <c r="A1912" i="1"/>
  <c r="Y1913" i="1"/>
  <c r="X1915" i="1"/>
  <c r="X1920" i="1"/>
  <c r="AA1920" i="1"/>
  <c r="Z1920" i="1"/>
  <c r="A1923" i="1"/>
  <c r="C1923" i="1"/>
  <c r="A1925" i="1"/>
  <c r="W1927" i="1"/>
  <c r="V1928" i="1"/>
  <c r="Y1860" i="1"/>
  <c r="W1863" i="1"/>
  <c r="W1867" i="1"/>
  <c r="Y1868" i="1"/>
  <c r="W1871" i="1"/>
  <c r="Y1872" i="1"/>
  <c r="V1874" i="1"/>
  <c r="Z1875" i="1"/>
  <c r="Z1878" i="1"/>
  <c r="Y1904" i="1"/>
  <c r="Z1907" i="1"/>
  <c r="J1908" i="1"/>
  <c r="Z1910" i="1"/>
  <c r="V1923" i="1"/>
  <c r="Y1923" i="1"/>
  <c r="X1923" i="1"/>
  <c r="X1924" i="1"/>
  <c r="AA1924" i="1"/>
  <c r="Z1924" i="1"/>
  <c r="Z1927" i="1"/>
  <c r="A1931" i="1"/>
  <c r="C1931" i="1"/>
  <c r="W1940" i="1"/>
  <c r="AA1940" i="1"/>
  <c r="Y1940" i="1"/>
  <c r="J1940" i="1"/>
  <c r="Z1940" i="1"/>
  <c r="X1940" i="1"/>
  <c r="V1940" i="1"/>
  <c r="A1870" i="1"/>
  <c r="V1870" i="1"/>
  <c r="X1871" i="1"/>
  <c r="Z1872" i="1"/>
  <c r="X1874" i="1"/>
  <c r="AA1875" i="1"/>
  <c r="X1877" i="1"/>
  <c r="AA1878" i="1"/>
  <c r="AA1881" i="1"/>
  <c r="A1885" i="1"/>
  <c r="A1888" i="1"/>
  <c r="A1891" i="1"/>
  <c r="Y1892" i="1"/>
  <c r="V1894" i="1"/>
  <c r="Z1895" i="1"/>
  <c r="J1896" i="1"/>
  <c r="Z1898" i="1"/>
  <c r="J1899" i="1"/>
  <c r="W1900" i="1"/>
  <c r="J1902" i="1"/>
  <c r="W1903" i="1"/>
  <c r="Z1904" i="1"/>
  <c r="X1906" i="1"/>
  <c r="AA1907" i="1"/>
  <c r="X1909" i="1"/>
  <c r="AA1910" i="1"/>
  <c r="X1912" i="1"/>
  <c r="AA1913" i="1"/>
  <c r="V1916" i="1"/>
  <c r="A1927" i="1"/>
  <c r="C1927" i="1"/>
  <c r="W1854" i="1"/>
  <c r="Y1863" i="1"/>
  <c r="Y1867" i="1"/>
  <c r="V1915" i="1"/>
  <c r="Y1915" i="1"/>
  <c r="J1920" i="1"/>
  <c r="V1927" i="1"/>
  <c r="Y1927" i="1"/>
  <c r="X1927" i="1"/>
  <c r="X1928" i="1"/>
  <c r="AA1928" i="1"/>
  <c r="Z1928" i="1"/>
  <c r="Z1863" i="1"/>
  <c r="Z1867" i="1"/>
  <c r="X1870" i="1"/>
  <c r="Z1871" i="1"/>
  <c r="J1872" i="1"/>
  <c r="W1873" i="1"/>
  <c r="Z1874" i="1"/>
  <c r="J1875" i="1"/>
  <c r="W1876" i="1"/>
  <c r="Z1877" i="1"/>
  <c r="J1878" i="1"/>
  <c r="W1879" i="1"/>
  <c r="Z1880" i="1"/>
  <c r="X1882" i="1"/>
  <c r="AA1883" i="1"/>
  <c r="X1885" i="1"/>
  <c r="AA1886" i="1"/>
  <c r="V1893" i="1"/>
  <c r="V1896" i="1"/>
  <c r="V1899" i="1"/>
  <c r="Y1900" i="1"/>
  <c r="V1902" i="1"/>
  <c r="Z1903" i="1"/>
  <c r="J1904" i="1"/>
  <c r="W1905" i="1"/>
  <c r="Z1906" i="1"/>
  <c r="J1907" i="1"/>
  <c r="W1908" i="1"/>
  <c r="Z1909" i="1"/>
  <c r="J1910" i="1"/>
  <c r="W1911" i="1"/>
  <c r="Z1912" i="1"/>
  <c r="Y1916" i="1"/>
  <c r="W1919" i="1"/>
  <c r="J1923" i="1"/>
  <c r="J1924" i="1"/>
  <c r="AA1874" i="1"/>
  <c r="X1876" i="1"/>
  <c r="X1879" i="1"/>
  <c r="Y1882" i="1"/>
  <c r="V1884" i="1"/>
  <c r="V1887" i="1"/>
  <c r="Y1888" i="1"/>
  <c r="V1890" i="1"/>
  <c r="Z1891" i="1"/>
  <c r="J1892" i="1"/>
  <c r="W1896" i="1"/>
  <c r="W1899" i="1"/>
  <c r="Z1900" i="1"/>
  <c r="X1902" i="1"/>
  <c r="AA1903" i="1"/>
  <c r="AA1906" i="1"/>
  <c r="X1908" i="1"/>
  <c r="X1911" i="1"/>
  <c r="J1915" i="1"/>
  <c r="Z1916" i="1"/>
  <c r="Z1919" i="1"/>
  <c r="V1920" i="1"/>
  <c r="C1933" i="1"/>
  <c r="A1933" i="1"/>
  <c r="X1931" i="1"/>
  <c r="Z1932" i="1"/>
  <c r="V1934" i="1"/>
  <c r="Y1937" i="1"/>
  <c r="AA1937" i="1"/>
  <c r="V1938" i="1"/>
  <c r="Y1939" i="1"/>
  <c r="W1939" i="1"/>
  <c r="X1942" i="1"/>
  <c r="X1944" i="1"/>
  <c r="Y1946" i="1"/>
  <c r="W1952" i="1"/>
  <c r="AA1952" i="1"/>
  <c r="Y1952" i="1"/>
  <c r="V1953" i="1"/>
  <c r="AA1954" i="1"/>
  <c r="W1954" i="1"/>
  <c r="V1955" i="1"/>
  <c r="W1957" i="1"/>
  <c r="X1959" i="1"/>
  <c r="C1961" i="1"/>
  <c r="X1961" i="1"/>
  <c r="Z1963" i="1"/>
  <c r="J1964" i="1"/>
  <c r="Y1969" i="1"/>
  <c r="AA1969" i="1"/>
  <c r="V1970" i="1"/>
  <c r="Y1971" i="1"/>
  <c r="W1971" i="1"/>
  <c r="V1972" i="1"/>
  <c r="V1976" i="1"/>
  <c r="W1979" i="1"/>
  <c r="C1982" i="1"/>
  <c r="W1994" i="1"/>
  <c r="AA2012" i="1"/>
  <c r="Y2012" i="1"/>
  <c r="J2012" i="1"/>
  <c r="X2012" i="1"/>
  <c r="W2012" i="1"/>
  <c r="V2012" i="1"/>
  <c r="Y1931" i="1"/>
  <c r="AA1932" i="1"/>
  <c r="W1934" i="1"/>
  <c r="Y1935" i="1"/>
  <c r="W1935" i="1"/>
  <c r="V1936" i="1"/>
  <c r="J1941" i="1"/>
  <c r="Y1942" i="1"/>
  <c r="J1943" i="1"/>
  <c r="W1948" i="1"/>
  <c r="AA1948" i="1"/>
  <c r="Y1948" i="1"/>
  <c r="V1949" i="1"/>
  <c r="AA1950" i="1"/>
  <c r="W1950" i="1"/>
  <c r="V1951" i="1"/>
  <c r="W1953" i="1"/>
  <c r="X1957" i="1"/>
  <c r="J1958" i="1"/>
  <c r="Z1959" i="1"/>
  <c r="Y1965" i="1"/>
  <c r="AA1965" i="1"/>
  <c r="V1966" i="1"/>
  <c r="Y1967" i="1"/>
  <c r="W1967" i="1"/>
  <c r="V1968" i="1"/>
  <c r="X1972" i="1"/>
  <c r="A1974" i="1"/>
  <c r="C1974" i="1"/>
  <c r="V1974" i="1"/>
  <c r="J1974" i="1"/>
  <c r="Y1974" i="1"/>
  <c r="W1974" i="1"/>
  <c r="X1976" i="1"/>
  <c r="C1980" i="1"/>
  <c r="A1980" i="1"/>
  <c r="C1995" i="1"/>
  <c r="A1995" i="1"/>
  <c r="Z1996" i="1"/>
  <c r="V1996" i="1"/>
  <c r="J1996" i="1"/>
  <c r="Y1996" i="1"/>
  <c r="X1996" i="1"/>
  <c r="W1996" i="1"/>
  <c r="V2000" i="1"/>
  <c r="V2002" i="1"/>
  <c r="V2016" i="1"/>
  <c r="V2018" i="1"/>
  <c r="C2019" i="1"/>
  <c r="A2019" i="1"/>
  <c r="Z1931" i="1"/>
  <c r="X1934" i="1"/>
  <c r="W1944" i="1"/>
  <c r="AA1944" i="1"/>
  <c r="Y1944" i="1"/>
  <c r="A1945" i="1"/>
  <c r="AA1946" i="1"/>
  <c r="W1946" i="1"/>
  <c r="W1949" i="1"/>
  <c r="X1951" i="1"/>
  <c r="J1956" i="1"/>
  <c r="Y1961" i="1"/>
  <c r="AA1961" i="1"/>
  <c r="Y1963" i="1"/>
  <c r="W1963" i="1"/>
  <c r="V1964" i="1"/>
  <c r="X1966" i="1"/>
  <c r="X1979" i="1"/>
  <c r="Y1979" i="1"/>
  <c r="J1979" i="1"/>
  <c r="AA1979" i="1"/>
  <c r="A1985" i="1"/>
  <c r="C1985" i="1"/>
  <c r="V1994" i="1"/>
  <c r="Z1994" i="1"/>
  <c r="AA1994" i="1"/>
  <c r="Y1994" i="1"/>
  <c r="J1994" i="1"/>
  <c r="W2001" i="1"/>
  <c r="AA2001" i="1"/>
  <c r="J2001" i="1"/>
  <c r="Z2001" i="1"/>
  <c r="Y2001" i="1"/>
  <c r="X2001" i="1"/>
  <c r="AA2017" i="1"/>
  <c r="W2017" i="1"/>
  <c r="J2017" i="1"/>
  <c r="Z2017" i="1"/>
  <c r="Y2017" i="1"/>
  <c r="X2017" i="1"/>
  <c r="AA1942" i="1"/>
  <c r="W1942" i="1"/>
  <c r="Y1957" i="1"/>
  <c r="AA1957" i="1"/>
  <c r="Y1959" i="1"/>
  <c r="W1959" i="1"/>
  <c r="W1972" i="1"/>
  <c r="AA1972" i="1"/>
  <c r="Y1972" i="1"/>
  <c r="Z1976" i="1"/>
  <c r="Y1976" i="1"/>
  <c r="W1976" i="1"/>
  <c r="A1994" i="1"/>
  <c r="C1994" i="1"/>
  <c r="A1998" i="1"/>
  <c r="C1998" i="1"/>
  <c r="AA2000" i="1"/>
  <c r="J2000" i="1"/>
  <c r="X2000" i="1"/>
  <c r="Z2000" i="1"/>
  <c r="Y2000" i="1"/>
  <c r="W2002" i="1"/>
  <c r="Z2002" i="1"/>
  <c r="AA2002" i="1"/>
  <c r="Y2002" i="1"/>
  <c r="J2002" i="1"/>
  <c r="AA2016" i="1"/>
  <c r="X2016" i="1"/>
  <c r="J2016" i="1"/>
  <c r="Z2016" i="1"/>
  <c r="Y2016" i="1"/>
  <c r="W2018" i="1"/>
  <c r="Z2018" i="1"/>
  <c r="AA2018" i="1"/>
  <c r="Y2018" i="1"/>
  <c r="J2018" i="1"/>
  <c r="V2021" i="1"/>
  <c r="Z2021" i="1"/>
  <c r="AA2021" i="1"/>
  <c r="Y2021" i="1"/>
  <c r="X2021" i="1"/>
  <c r="J2021" i="1"/>
  <c r="Y2046" i="1"/>
  <c r="W2046" i="1"/>
  <c r="X2046" i="1"/>
  <c r="J2046" i="1"/>
  <c r="AA2046" i="1"/>
  <c r="Z2046" i="1"/>
  <c r="V2046" i="1"/>
  <c r="A1932" i="1"/>
  <c r="V1932" i="1"/>
  <c r="Z1934" i="1"/>
  <c r="W1936" i="1"/>
  <c r="AA1936" i="1"/>
  <c r="Y1936" i="1"/>
  <c r="A1937" i="1"/>
  <c r="AA1938" i="1"/>
  <c r="W1938" i="1"/>
  <c r="W1941" i="1"/>
  <c r="X1943" i="1"/>
  <c r="J1946" i="1"/>
  <c r="Y1953" i="1"/>
  <c r="AA1953" i="1"/>
  <c r="Y1955" i="1"/>
  <c r="W1955" i="1"/>
  <c r="V1956" i="1"/>
  <c r="X1958" i="1"/>
  <c r="J1961" i="1"/>
  <c r="J1963" i="1"/>
  <c r="W1968" i="1"/>
  <c r="AA1968" i="1"/>
  <c r="Y1968" i="1"/>
  <c r="A1969" i="1"/>
  <c r="AA1970" i="1"/>
  <c r="W1970" i="1"/>
  <c r="Z2005" i="1"/>
  <c r="V2005" i="1"/>
  <c r="AA2005" i="1"/>
  <c r="Y2005" i="1"/>
  <c r="J2005" i="1"/>
  <c r="Y2054" i="1"/>
  <c r="W2054" i="1"/>
  <c r="AA2054" i="1"/>
  <c r="X2054" i="1"/>
  <c r="Z2054" i="1"/>
  <c r="V2054" i="1"/>
  <c r="X1941" i="1"/>
  <c r="J1942" i="1"/>
  <c r="Z1943" i="1"/>
  <c r="J1944" i="1"/>
  <c r="Y1949" i="1"/>
  <c r="AA1949" i="1"/>
  <c r="Y1951" i="1"/>
  <c r="W1951" i="1"/>
  <c r="X1956" i="1"/>
  <c r="J1957" i="1"/>
  <c r="Y1958" i="1"/>
  <c r="J1959" i="1"/>
  <c r="W1964" i="1"/>
  <c r="AA1964" i="1"/>
  <c r="Y1964" i="1"/>
  <c r="AA1966" i="1"/>
  <c r="W1966" i="1"/>
  <c r="X1982" i="1"/>
  <c r="C1983" i="1"/>
  <c r="A1983" i="1"/>
  <c r="A1986" i="1"/>
  <c r="C1986" i="1"/>
  <c r="W1987" i="1"/>
  <c r="Z1988" i="1"/>
  <c r="AA1988" i="1"/>
  <c r="Y1988" i="1"/>
  <c r="V1988" i="1"/>
  <c r="J1988" i="1"/>
  <c r="V1991" i="1"/>
  <c r="A2005" i="1"/>
  <c r="C2005" i="1"/>
  <c r="W2033" i="1"/>
  <c r="V2033" i="1"/>
  <c r="AA2033" i="1"/>
  <c r="J2033" i="1"/>
  <c r="Z2033" i="1"/>
  <c r="Y2033" i="1"/>
  <c r="X2033" i="1"/>
  <c r="W2037" i="1"/>
  <c r="V2037" i="1"/>
  <c r="J2037" i="1"/>
  <c r="Y2037" i="1"/>
  <c r="AA2037" i="1"/>
  <c r="Z2037" i="1"/>
  <c r="X2037" i="1"/>
  <c r="AA2059" i="1"/>
  <c r="Y2059" i="1"/>
  <c r="Z2059" i="1"/>
  <c r="V2059" i="1"/>
  <c r="X2059" i="1"/>
  <c r="W2059" i="1"/>
  <c r="J1934" i="1"/>
  <c r="X1935" i="1"/>
  <c r="X1937" i="1"/>
  <c r="J1938" i="1"/>
  <c r="Y1945" i="1"/>
  <c r="AA1945" i="1"/>
  <c r="V1946" i="1"/>
  <c r="Y1947" i="1"/>
  <c r="W1947" i="1"/>
  <c r="V1948" i="1"/>
  <c r="X1950" i="1"/>
  <c r="X1952" i="1"/>
  <c r="J1953" i="1"/>
  <c r="J1955" i="1"/>
  <c r="W1960" i="1"/>
  <c r="AA1960" i="1"/>
  <c r="Y1960" i="1"/>
  <c r="V1961" i="1"/>
  <c r="AA1962" i="1"/>
  <c r="W1962" i="1"/>
  <c r="V1963" i="1"/>
  <c r="W1965" i="1"/>
  <c r="X1967" i="1"/>
  <c r="X1969" i="1"/>
  <c r="J1970" i="1"/>
  <c r="J1972" i="1"/>
  <c r="X1974" i="1"/>
  <c r="J1976" i="1"/>
  <c r="C1988" i="1"/>
  <c r="A1992" i="1"/>
  <c r="A2008" i="1"/>
  <c r="C2008" i="1"/>
  <c r="Y2009" i="1"/>
  <c r="V2009" i="1"/>
  <c r="AA2009" i="1"/>
  <c r="Z2009" i="1"/>
  <c r="X2009" i="1"/>
  <c r="A2035" i="1"/>
  <c r="C2035" i="1"/>
  <c r="C2043" i="1"/>
  <c r="A2043" i="1"/>
  <c r="Y1941" i="1"/>
  <c r="AA1941" i="1"/>
  <c r="V1942" i="1"/>
  <c r="Y1943" i="1"/>
  <c r="W1943" i="1"/>
  <c r="V1944" i="1"/>
  <c r="J1949" i="1"/>
  <c r="W1956" i="1"/>
  <c r="AA1956" i="1"/>
  <c r="Y1956" i="1"/>
  <c r="V1957" i="1"/>
  <c r="AA1958" i="1"/>
  <c r="W1958" i="1"/>
  <c r="V1959" i="1"/>
  <c r="W1961" i="1"/>
  <c r="V1982" i="1"/>
  <c r="AA1982" i="1"/>
  <c r="Z1982" i="1"/>
  <c r="W1982" i="1"/>
  <c r="J1982" i="1"/>
  <c r="X1987" i="1"/>
  <c r="V1987" i="1"/>
  <c r="AA1987" i="1"/>
  <c r="Y1987" i="1"/>
  <c r="X1991" i="1"/>
  <c r="J1991" i="1"/>
  <c r="Z1991" i="1"/>
  <c r="Y1991" i="1"/>
  <c r="W1991" i="1"/>
  <c r="A2009" i="1"/>
  <c r="C2009" i="1"/>
  <c r="AA2051" i="1"/>
  <c r="Y2051" i="1"/>
  <c r="W2051" i="1"/>
  <c r="Z2051" i="1"/>
  <c r="X2051" i="1"/>
  <c r="V2051" i="1"/>
  <c r="AA2071" i="1"/>
  <c r="Y2071" i="1"/>
  <c r="W2071" i="1"/>
  <c r="Z2071" i="1"/>
  <c r="V2071" i="1"/>
  <c r="X2071" i="1"/>
  <c r="J2071" i="1"/>
  <c r="V1980" i="1"/>
  <c r="AA1990" i="1"/>
  <c r="A1991" i="1"/>
  <c r="A1993" i="1"/>
  <c r="Y2011" i="1"/>
  <c r="AA2011" i="1"/>
  <c r="V2011" i="1"/>
  <c r="A2012" i="1"/>
  <c r="Y2019" i="1"/>
  <c r="X2019" i="1"/>
  <c r="J2019" i="1"/>
  <c r="J2026" i="1"/>
  <c r="AA2027" i="1"/>
  <c r="Y2027" i="1"/>
  <c r="Z2027" i="1"/>
  <c r="A2028" i="1"/>
  <c r="V2028" i="1"/>
  <c r="W2041" i="1"/>
  <c r="J2041" i="1"/>
  <c r="AA2041" i="1"/>
  <c r="V2041" i="1"/>
  <c r="J2043" i="1"/>
  <c r="AA2044" i="1"/>
  <c r="W2044" i="1"/>
  <c r="Y2044" i="1"/>
  <c r="W2045" i="1"/>
  <c r="AA2045" i="1"/>
  <c r="Y2045" i="1"/>
  <c r="J2045" i="1"/>
  <c r="J2050" i="1"/>
  <c r="AA2060" i="1"/>
  <c r="W2060" i="1"/>
  <c r="Z2060" i="1"/>
  <c r="Y2060" i="1"/>
  <c r="W2061" i="1"/>
  <c r="AA2061" i="1"/>
  <c r="Y2061" i="1"/>
  <c r="J2061" i="1"/>
  <c r="W1998" i="1"/>
  <c r="V1998" i="1"/>
  <c r="AA1998" i="1"/>
  <c r="V1999" i="1"/>
  <c r="Y2003" i="1"/>
  <c r="J2003" i="1"/>
  <c r="X2003" i="1"/>
  <c r="W2006" i="1"/>
  <c r="J2006" i="1"/>
  <c r="Y2006" i="1"/>
  <c r="W2014" i="1"/>
  <c r="AA2014" i="1"/>
  <c r="V2014" i="1"/>
  <c r="V2015" i="1"/>
  <c r="W2022" i="1"/>
  <c r="Y2022" i="1"/>
  <c r="J2022" i="1"/>
  <c r="V2023" i="1"/>
  <c r="W2028" i="1"/>
  <c r="Y2030" i="1"/>
  <c r="W2030" i="1"/>
  <c r="X2030" i="1"/>
  <c r="V2031" i="1"/>
  <c r="AA2035" i="1"/>
  <c r="Y2035" i="1"/>
  <c r="Z2035" i="1"/>
  <c r="V2036" i="1"/>
  <c r="Y2038" i="1"/>
  <c r="W2038" i="1"/>
  <c r="AA2038" i="1"/>
  <c r="X2038" i="1"/>
  <c r="V2039" i="1"/>
  <c r="AA2055" i="1"/>
  <c r="Y2055" i="1"/>
  <c r="X2055" i="1"/>
  <c r="W2055" i="1"/>
  <c r="Y2062" i="1"/>
  <c r="W2062" i="1"/>
  <c r="Z2062" i="1"/>
  <c r="X2062" i="1"/>
  <c r="Y2066" i="1"/>
  <c r="W2066" i="1"/>
  <c r="AA2066" i="1"/>
  <c r="V2066" i="1"/>
  <c r="AA2079" i="1"/>
  <c r="Y2079" i="1"/>
  <c r="W2079" i="1"/>
  <c r="Z2079" i="1"/>
  <c r="X2079" i="1"/>
  <c r="J2079" i="1"/>
  <c r="X1978" i="1"/>
  <c r="X1980" i="1"/>
  <c r="W1984" i="1"/>
  <c r="J1990" i="1"/>
  <c r="C1996" i="1"/>
  <c r="W2025" i="1"/>
  <c r="AA2025" i="1"/>
  <c r="V2025" i="1"/>
  <c r="Y2042" i="1"/>
  <c r="W2042" i="1"/>
  <c r="X2042" i="1"/>
  <c r="AA2042" i="1"/>
  <c r="V2043" i="1"/>
  <c r="W2049" i="1"/>
  <c r="Y2049" i="1"/>
  <c r="V2049" i="1"/>
  <c r="AA2049" i="1"/>
  <c r="AA2063" i="1"/>
  <c r="Y2063" i="1"/>
  <c r="Z2063" i="1"/>
  <c r="W2063" i="1"/>
  <c r="J2063" i="1"/>
  <c r="Y2078" i="1"/>
  <c r="W2078" i="1"/>
  <c r="X2078" i="1"/>
  <c r="V2078" i="1"/>
  <c r="J2078" i="1"/>
  <c r="AA2078" i="1"/>
  <c r="Z2078" i="1"/>
  <c r="C2150" i="1"/>
  <c r="A2150" i="1"/>
  <c r="AA2076" i="1"/>
  <c r="Y2076" i="1"/>
  <c r="W2076" i="1"/>
  <c r="V2076" i="1"/>
  <c r="J2076" i="1"/>
  <c r="Z2076" i="1"/>
  <c r="X2076" i="1"/>
  <c r="AA2023" i="1"/>
  <c r="Y2023" i="1"/>
  <c r="W2023" i="1"/>
  <c r="AA2028" i="1"/>
  <c r="Y2028" i="1"/>
  <c r="AA2031" i="1"/>
  <c r="Y2031" i="1"/>
  <c r="W2031" i="1"/>
  <c r="AA2039" i="1"/>
  <c r="Y2039" i="1"/>
  <c r="W2039" i="1"/>
  <c r="W2057" i="1"/>
  <c r="J2057" i="1"/>
  <c r="AA2057" i="1"/>
  <c r="X2057" i="1"/>
  <c r="V2057" i="1"/>
  <c r="AA2086" i="1"/>
  <c r="Y2086" i="1"/>
  <c r="W2086" i="1"/>
  <c r="V2086" i="1"/>
  <c r="J2086" i="1"/>
  <c r="Z2086" i="1"/>
  <c r="X2086" i="1"/>
  <c r="X1990" i="1"/>
  <c r="Y1999" i="1"/>
  <c r="Z1999" i="1"/>
  <c r="V2003" i="1"/>
  <c r="V2006" i="1"/>
  <c r="Y2015" i="1"/>
  <c r="Z2015" i="1"/>
  <c r="C2021" i="1"/>
  <c r="Y2026" i="1"/>
  <c r="W2026" i="1"/>
  <c r="AA2026" i="1"/>
  <c r="AA2036" i="1"/>
  <c r="Y2036" i="1"/>
  <c r="AA2043" i="1"/>
  <c r="Y2043" i="1"/>
  <c r="Z2043" i="1"/>
  <c r="AA2047" i="1"/>
  <c r="Y2047" i="1"/>
  <c r="Z2047" i="1"/>
  <c r="W2047" i="1"/>
  <c r="Y2050" i="1"/>
  <c r="W2050" i="1"/>
  <c r="AA2050" i="1"/>
  <c r="W2053" i="1"/>
  <c r="V2053" i="1"/>
  <c r="J2053" i="1"/>
  <c r="Y2053" i="1"/>
  <c r="J2055" i="1"/>
  <c r="J2062" i="1"/>
  <c r="J2066" i="1"/>
  <c r="AA2072" i="1"/>
  <c r="Y2072" i="1"/>
  <c r="X2072" i="1"/>
  <c r="W2072" i="1"/>
  <c r="Z1975" i="1"/>
  <c r="J1980" i="1"/>
  <c r="Z1986" i="1"/>
  <c r="C1990" i="1"/>
  <c r="Y1990" i="1"/>
  <c r="Y1992" i="1"/>
  <c r="X1998" i="1"/>
  <c r="W2003" i="1"/>
  <c r="X2006" i="1"/>
  <c r="AA2008" i="1"/>
  <c r="Z2008" i="1"/>
  <c r="V2008" i="1"/>
  <c r="X2011" i="1"/>
  <c r="X2014" i="1"/>
  <c r="Z2019" i="1"/>
  <c r="X2022" i="1"/>
  <c r="W2027" i="1"/>
  <c r="J2028" i="1"/>
  <c r="W2029" i="1"/>
  <c r="Y2029" i="1"/>
  <c r="J2029" i="1"/>
  <c r="V2030" i="1"/>
  <c r="Y2034" i="1"/>
  <c r="W2034" i="1"/>
  <c r="AA2034" i="1"/>
  <c r="V2035" i="1"/>
  <c r="Y2041" i="1"/>
  <c r="J2042" i="1"/>
  <c r="X2044" i="1"/>
  <c r="X2045" i="1"/>
  <c r="J2049" i="1"/>
  <c r="V2060" i="1"/>
  <c r="Y2074" i="1"/>
  <c r="W2074" i="1"/>
  <c r="V2074" i="1"/>
  <c r="Z2074" i="1"/>
  <c r="X2074" i="1"/>
  <c r="AA2094" i="1"/>
  <c r="Y2094" i="1"/>
  <c r="W2094" i="1"/>
  <c r="V2094" i="1"/>
  <c r="J2094" i="1"/>
  <c r="Z2094" i="1"/>
  <c r="X2094" i="1"/>
  <c r="AA2065" i="1"/>
  <c r="AA2067" i="1"/>
  <c r="Y2067" i="1"/>
  <c r="W2067" i="1"/>
  <c r="W2069" i="1"/>
  <c r="AA2069" i="1"/>
  <c r="C2076" i="1"/>
  <c r="J2077" i="1"/>
  <c r="W2080" i="1"/>
  <c r="AA2080" i="1"/>
  <c r="Y2080" i="1"/>
  <c r="V2081" i="1"/>
  <c r="J2087" i="1"/>
  <c r="W2088" i="1"/>
  <c r="AA2088" i="1"/>
  <c r="Y2088" i="1"/>
  <c r="V2089" i="1"/>
  <c r="J2095" i="1"/>
  <c r="W2096" i="1"/>
  <c r="AA2096" i="1"/>
  <c r="Y2096" i="1"/>
  <c r="V2097" i="1"/>
  <c r="C2102" i="1"/>
  <c r="A2102" i="1"/>
  <c r="Z2105" i="1"/>
  <c r="V2105" i="1"/>
  <c r="X2105" i="1"/>
  <c r="AA2105" i="1"/>
  <c r="A2111" i="1"/>
  <c r="C2111" i="1"/>
  <c r="Y2058" i="1"/>
  <c r="W2058" i="1"/>
  <c r="J2073" i="1"/>
  <c r="J2075" i="1"/>
  <c r="AA2083" i="1"/>
  <c r="Y2083" i="1"/>
  <c r="W2083" i="1"/>
  <c r="AA2091" i="1"/>
  <c r="Y2091" i="1"/>
  <c r="W2091" i="1"/>
  <c r="Z2157" i="1"/>
  <c r="X2157" i="1"/>
  <c r="V2157" i="1"/>
  <c r="AA2157" i="1"/>
  <c r="W2157" i="1"/>
  <c r="J2157" i="1"/>
  <c r="Y2157" i="1"/>
  <c r="A2163" i="1"/>
  <c r="C2163" i="1"/>
  <c r="A2155" i="1"/>
  <c r="C2155" i="1"/>
  <c r="Y2081" i="1"/>
  <c r="W2081" i="1"/>
  <c r="AA2081" i="1"/>
  <c r="Y2089" i="1"/>
  <c r="W2089" i="1"/>
  <c r="AA2089" i="1"/>
  <c r="Y2097" i="1"/>
  <c r="W2097" i="1"/>
  <c r="AA2097" i="1"/>
  <c r="C2124" i="1"/>
  <c r="A2124" i="1"/>
  <c r="C2125" i="1"/>
  <c r="A2125" i="1"/>
  <c r="C2126" i="1"/>
  <c r="A2126" i="1"/>
  <c r="A2135" i="1"/>
  <c r="C2135" i="1"/>
  <c r="W2004" i="1"/>
  <c r="W2007" i="1"/>
  <c r="X2010" i="1"/>
  <c r="W2024" i="1"/>
  <c r="W2040" i="1"/>
  <c r="Y2052" i="1"/>
  <c r="W2056" i="1"/>
  <c r="V2065" i="1"/>
  <c r="AA2068" i="1"/>
  <c r="Y2068" i="1"/>
  <c r="V2069" i="1"/>
  <c r="Y2070" i="1"/>
  <c r="W2070" i="1"/>
  <c r="X2073" i="1"/>
  <c r="J2083" i="1"/>
  <c r="W2084" i="1"/>
  <c r="AA2084" i="1"/>
  <c r="Y2084" i="1"/>
  <c r="V2085" i="1"/>
  <c r="J2091" i="1"/>
  <c r="W2092" i="1"/>
  <c r="AA2092" i="1"/>
  <c r="Y2092" i="1"/>
  <c r="V2093" i="1"/>
  <c r="C2100" i="1"/>
  <c r="A2100" i="1"/>
  <c r="J2105" i="1"/>
  <c r="C2148" i="1"/>
  <c r="A2148" i="1"/>
  <c r="X2085" i="1"/>
  <c r="AA2087" i="1"/>
  <c r="Y2087" i="1"/>
  <c r="W2087" i="1"/>
  <c r="X2093" i="1"/>
  <c r="AA2095" i="1"/>
  <c r="Y2095" i="1"/>
  <c r="W2095" i="1"/>
  <c r="V2099" i="1"/>
  <c r="W2099" i="1"/>
  <c r="J2099" i="1"/>
  <c r="AA2099" i="1"/>
  <c r="Y2099" i="1"/>
  <c r="C2109" i="1"/>
  <c r="A2109" i="1"/>
  <c r="C2116" i="1"/>
  <c r="A2116" i="1"/>
  <c r="C2117" i="1"/>
  <c r="A2117" i="1"/>
  <c r="C2118" i="1"/>
  <c r="A2118" i="1"/>
  <c r="A2127" i="1"/>
  <c r="C2127" i="1"/>
  <c r="Y2040" i="1"/>
  <c r="Y2056" i="1"/>
  <c r="X2058" i="1"/>
  <c r="Y2065" i="1"/>
  <c r="X2067" i="1"/>
  <c r="AA2075" i="1"/>
  <c r="Y2075" i="1"/>
  <c r="W2075" i="1"/>
  <c r="W2077" i="1"/>
  <c r="AA2077" i="1"/>
  <c r="X2080" i="1"/>
  <c r="J2081" i="1"/>
  <c r="AA2082" i="1"/>
  <c r="Y2082" i="1"/>
  <c r="W2082" i="1"/>
  <c r="V2083" i="1"/>
  <c r="X2088" i="1"/>
  <c r="J2089" i="1"/>
  <c r="AA2090" i="1"/>
  <c r="Y2090" i="1"/>
  <c r="W2090" i="1"/>
  <c r="V2091" i="1"/>
  <c r="X2096" i="1"/>
  <c r="J2097" i="1"/>
  <c r="AA2098" i="1"/>
  <c r="Y2098" i="1"/>
  <c r="W2098" i="1"/>
  <c r="A2099" i="1"/>
  <c r="C2099" i="1"/>
  <c r="W2105" i="1"/>
  <c r="C2144" i="1"/>
  <c r="A2144" i="1"/>
  <c r="W2073" i="1"/>
  <c r="AA2073" i="1"/>
  <c r="Y2085" i="1"/>
  <c r="W2085" i="1"/>
  <c r="AA2085" i="1"/>
  <c r="Y2093" i="1"/>
  <c r="W2093" i="1"/>
  <c r="AA2093" i="1"/>
  <c r="C2106" i="1"/>
  <c r="A2106" i="1"/>
  <c r="A2119" i="1"/>
  <c r="C2119" i="1"/>
  <c r="C2140" i="1"/>
  <c r="A2140" i="1"/>
  <c r="Z2109" i="1"/>
  <c r="X2109" i="1"/>
  <c r="V2109" i="1"/>
  <c r="A2115" i="1"/>
  <c r="C2115" i="1"/>
  <c r="C2136" i="1"/>
  <c r="A2136" i="1"/>
  <c r="C2137" i="1"/>
  <c r="A2137" i="1"/>
  <c r="C2138" i="1"/>
  <c r="A2138" i="1"/>
  <c r="C2142" i="1"/>
  <c r="A2142" i="1"/>
  <c r="A2147" i="1"/>
  <c r="C2147" i="1"/>
  <c r="Z2149" i="1"/>
  <c r="X2149" i="1"/>
  <c r="V2149" i="1"/>
  <c r="W2149" i="1"/>
  <c r="J2149" i="1"/>
  <c r="AA2149" i="1"/>
  <c r="C2156" i="1"/>
  <c r="A2156" i="1"/>
  <c r="C2164" i="1"/>
  <c r="A2164" i="1"/>
  <c r="C2165" i="1"/>
  <c r="A2165" i="1"/>
  <c r="AA2181" i="1"/>
  <c r="Z2181" i="1"/>
  <c r="Y2181" i="1"/>
  <c r="X2181" i="1"/>
  <c r="W2181" i="1"/>
  <c r="V2181" i="1"/>
  <c r="W2100" i="1"/>
  <c r="Z2103" i="1"/>
  <c r="C2128" i="1"/>
  <c r="A2128" i="1"/>
  <c r="C2129" i="1"/>
  <c r="A2129" i="1"/>
  <c r="C2130" i="1"/>
  <c r="A2130" i="1"/>
  <c r="A2139" i="1"/>
  <c r="C2139" i="1"/>
  <c r="A2167" i="1"/>
  <c r="C2167" i="1"/>
  <c r="C2168" i="1"/>
  <c r="A2168" i="1"/>
  <c r="C2169" i="1"/>
  <c r="A2169" i="1"/>
  <c r="AA2173" i="1"/>
  <c r="Z2173" i="1"/>
  <c r="Y2173" i="1"/>
  <c r="X2173" i="1"/>
  <c r="W2173" i="1"/>
  <c r="V2173" i="1"/>
  <c r="Z2100" i="1"/>
  <c r="C2120" i="1"/>
  <c r="A2120" i="1"/>
  <c r="C2121" i="1"/>
  <c r="A2121" i="1"/>
  <c r="C2122" i="1"/>
  <c r="A2122" i="1"/>
  <c r="A2131" i="1"/>
  <c r="C2131" i="1"/>
  <c r="V2143" i="1"/>
  <c r="Z2143" i="1"/>
  <c r="AA2143" i="1"/>
  <c r="X2143" i="1"/>
  <c r="C2161" i="1"/>
  <c r="A2161" i="1"/>
  <c r="C2112" i="1"/>
  <c r="A2112" i="1"/>
  <c r="C2132" i="1"/>
  <c r="A2132" i="1"/>
  <c r="C2133" i="1"/>
  <c r="A2133" i="1"/>
  <c r="C2134" i="1"/>
  <c r="A2134" i="1"/>
  <c r="A2145" i="1"/>
  <c r="C2145" i="1"/>
  <c r="C2153" i="1"/>
  <c r="A2153" i="1"/>
  <c r="C2108" i="1"/>
  <c r="A2108" i="1"/>
  <c r="C2113" i="1"/>
  <c r="A2113" i="1"/>
  <c r="C2114" i="1"/>
  <c r="A2114" i="1"/>
  <c r="A2123" i="1"/>
  <c r="C2123" i="1"/>
  <c r="C2158" i="1"/>
  <c r="A2158" i="1"/>
  <c r="AA2189" i="1"/>
  <c r="Z2189" i="1"/>
  <c r="Y2189" i="1"/>
  <c r="X2189" i="1"/>
  <c r="W2189" i="1"/>
  <c r="V2189" i="1"/>
  <c r="J2189" i="1"/>
  <c r="C2149" i="1"/>
  <c r="A2149" i="1"/>
  <c r="Z2153" i="1"/>
  <c r="X2153" i="1"/>
  <c r="V2153" i="1"/>
  <c r="AA2169" i="1"/>
  <c r="Z2169" i="1"/>
  <c r="Y2169" i="1"/>
  <c r="X2169" i="1"/>
  <c r="V2169" i="1"/>
  <c r="AA2193" i="1"/>
  <c r="Z2193" i="1"/>
  <c r="Y2193" i="1"/>
  <c r="X2193" i="1"/>
  <c r="W2193" i="1"/>
  <c r="V2193" i="1"/>
  <c r="Z2107" i="1"/>
  <c r="Z2111" i="1"/>
  <c r="V2113" i="1"/>
  <c r="Z2115" i="1"/>
  <c r="V2117" i="1"/>
  <c r="Z2119" i="1"/>
  <c r="V2121" i="1"/>
  <c r="Z2123" i="1"/>
  <c r="V2125" i="1"/>
  <c r="Z2127" i="1"/>
  <c r="V2129" i="1"/>
  <c r="Z2131" i="1"/>
  <c r="V2133" i="1"/>
  <c r="Z2135" i="1"/>
  <c r="V2137" i="1"/>
  <c r="Z2139" i="1"/>
  <c r="Z2145" i="1"/>
  <c r="V2145" i="1"/>
  <c r="AA2185" i="1"/>
  <c r="Z2185" i="1"/>
  <c r="Y2185" i="1"/>
  <c r="X2185" i="1"/>
  <c r="W2185" i="1"/>
  <c r="V2185" i="1"/>
  <c r="X2113" i="1"/>
  <c r="V2116" i="1"/>
  <c r="X2117" i="1"/>
  <c r="V2120" i="1"/>
  <c r="X2121" i="1"/>
  <c r="V2124" i="1"/>
  <c r="X2125" i="1"/>
  <c r="V2128" i="1"/>
  <c r="X2129" i="1"/>
  <c r="V2132" i="1"/>
  <c r="X2133" i="1"/>
  <c r="V2136" i="1"/>
  <c r="X2137" i="1"/>
  <c r="V2140" i="1"/>
  <c r="C2160" i="1"/>
  <c r="A2160" i="1"/>
  <c r="Z2165" i="1"/>
  <c r="X2165" i="1"/>
  <c r="V2165" i="1"/>
  <c r="AA2177" i="1"/>
  <c r="Z2177" i="1"/>
  <c r="Y2177" i="1"/>
  <c r="X2177" i="1"/>
  <c r="W2177" i="1"/>
  <c r="V2177" i="1"/>
  <c r="W2145" i="1"/>
  <c r="C2152" i="1"/>
  <c r="A2152" i="1"/>
  <c r="Y2153" i="1"/>
  <c r="C2157" i="1"/>
  <c r="A2157" i="1"/>
  <c r="Z2161" i="1"/>
  <c r="X2161" i="1"/>
  <c r="V2161" i="1"/>
  <c r="J2193" i="1"/>
  <c r="Z2147" i="1"/>
  <c r="Z2151" i="1"/>
  <c r="Z2155" i="1"/>
  <c r="Z2159" i="1"/>
  <c r="Z2163" i="1"/>
  <c r="Z2167" i="1"/>
  <c r="Z2171" i="1"/>
  <c r="Z2175" i="1"/>
  <c r="Z2179" i="1"/>
  <c r="Z2183" i="1"/>
  <c r="Z2187" i="1"/>
  <c r="Z2191" i="1"/>
  <c r="Z2195" i="1"/>
  <c r="Y2170" i="1"/>
  <c r="AA2171" i="1"/>
  <c r="Y2174" i="1"/>
  <c r="AA2175" i="1"/>
  <c r="Y2178" i="1"/>
  <c r="AA2179" i="1"/>
  <c r="Y2182" i="1"/>
  <c r="AA2183" i="1"/>
  <c r="Y2186" i="1"/>
  <c r="AA2187" i="1"/>
  <c r="Y2190" i="1"/>
  <c r="AA2191" i="1"/>
  <c r="Y2194" i="1"/>
  <c r="AA2195" i="1"/>
  <c r="W2197" i="1"/>
  <c r="Y2198" i="1"/>
  <c r="AA2199" i="1"/>
  <c r="V2164" i="1"/>
  <c r="V2168" i="1"/>
  <c r="V2172" i="1"/>
  <c r="V2176" i="1"/>
  <c r="V2180" i="1"/>
  <c r="V2184" i="1"/>
  <c r="V2188" i="1"/>
  <c r="V2192" i="1"/>
  <c r="V2196" i="1"/>
  <c r="A2200" i="1"/>
  <c r="V2200" i="1"/>
  <c r="W2172" i="1"/>
  <c r="AA2174" i="1"/>
  <c r="W2176" i="1"/>
  <c r="AA2178" i="1"/>
  <c r="W2180" i="1"/>
  <c r="AA2182" i="1"/>
  <c r="W2184" i="1"/>
  <c r="AA2186" i="1"/>
  <c r="W2188" i="1"/>
  <c r="AA2190" i="1"/>
  <c r="W2192" i="1"/>
  <c r="AA2194" i="1"/>
  <c r="W2196" i="1"/>
  <c r="Y2197" i="1"/>
  <c r="AA2198" i="1"/>
  <c r="W2200" i="1"/>
  <c r="V2171" i="1"/>
  <c r="X2172" i="1"/>
  <c r="V2175" i="1"/>
  <c r="X2176" i="1"/>
  <c r="V2179" i="1"/>
  <c r="X2180" i="1"/>
  <c r="V2183" i="1"/>
  <c r="X2184" i="1"/>
  <c r="V2187" i="1"/>
  <c r="X2188" i="1"/>
  <c r="V2191" i="1"/>
  <c r="X2192" i="1"/>
  <c r="V2195" i="1"/>
  <c r="X2196" i="1"/>
  <c r="A2199" i="1"/>
  <c r="V2199" i="1"/>
  <c r="X2200" i="1"/>
  <c r="W2171" i="1"/>
  <c r="Y2172" i="1"/>
  <c r="W2175" i="1"/>
  <c r="Y2176" i="1"/>
  <c r="W2179" i="1"/>
  <c r="Y2180" i="1"/>
  <c r="W2183" i="1"/>
  <c r="Y2184" i="1"/>
  <c r="W2187" i="1"/>
  <c r="Y2188" i="1"/>
  <c r="W2191" i="1"/>
  <c r="Y2192" i="1"/>
  <c r="W2195" i="1"/>
  <c r="Y2196" i="1"/>
  <c r="W2199" i="1"/>
  <c r="Y2200" i="1"/>
  <c r="V2198" i="1"/>
  <c r="X2199" i="1"/>
  <c r="Z2200" i="1"/>
  <c r="AK200" i="8"/>
  <c r="AJ200" i="8"/>
  <c r="AI200" i="8"/>
  <c r="AH200" i="8"/>
  <c r="AG200" i="8"/>
  <c r="AK199" i="8"/>
  <c r="AJ199" i="8"/>
  <c r="AI199" i="8"/>
  <c r="AH199" i="8"/>
  <c r="AG199" i="8"/>
  <c r="AK198" i="8"/>
  <c r="AJ198" i="8"/>
  <c r="AI198" i="8"/>
  <c r="AH198" i="8"/>
  <c r="AG198" i="8"/>
  <c r="AK197" i="8"/>
  <c r="AJ197" i="8"/>
  <c r="AI197" i="8"/>
  <c r="AH197" i="8"/>
  <c r="AG197" i="8"/>
  <c r="AK196" i="8"/>
  <c r="AJ196" i="8"/>
  <c r="AI196" i="8"/>
  <c r="AH196" i="8"/>
  <c r="AG196" i="8"/>
  <c r="AK195" i="8"/>
  <c r="AJ195" i="8"/>
  <c r="AI195" i="8"/>
  <c r="AH195" i="8"/>
  <c r="AG195" i="8"/>
  <c r="AK194" i="8"/>
  <c r="AJ194" i="8"/>
  <c r="AI194" i="8"/>
  <c r="AH194" i="8"/>
  <c r="AG194" i="8"/>
  <c r="AK193" i="8"/>
  <c r="AJ193" i="8"/>
  <c r="AI193" i="8"/>
  <c r="AH193" i="8"/>
  <c r="AG193" i="8"/>
  <c r="AK192" i="8"/>
  <c r="AJ192" i="8"/>
  <c r="AI192" i="8"/>
  <c r="AH192" i="8"/>
  <c r="AG192" i="8"/>
  <c r="AK191" i="8"/>
  <c r="AJ191" i="8"/>
  <c r="AI191" i="8"/>
  <c r="AH191" i="8"/>
  <c r="AG191" i="8"/>
  <c r="AK190" i="8"/>
  <c r="AJ190" i="8"/>
  <c r="AI190" i="8"/>
  <c r="AH190" i="8"/>
  <c r="AG190" i="8"/>
  <c r="AK189" i="8"/>
  <c r="AJ189" i="8"/>
  <c r="AI189" i="8"/>
  <c r="AH189" i="8"/>
  <c r="AG189" i="8"/>
  <c r="AK188" i="8"/>
  <c r="AJ188" i="8"/>
  <c r="AI188" i="8"/>
  <c r="AH188" i="8"/>
  <c r="AG188" i="8"/>
  <c r="AK187" i="8"/>
  <c r="AJ187" i="8"/>
  <c r="AI187" i="8"/>
  <c r="AH187" i="8"/>
  <c r="AG187" i="8"/>
  <c r="AK186" i="8"/>
  <c r="AJ186" i="8"/>
  <c r="AI186" i="8"/>
  <c r="AH186" i="8"/>
  <c r="AG186" i="8"/>
  <c r="AK185" i="8"/>
  <c r="AJ185" i="8"/>
  <c r="AI185" i="8"/>
  <c r="AH185" i="8"/>
  <c r="AG185" i="8"/>
  <c r="AK184" i="8"/>
  <c r="AJ184" i="8"/>
  <c r="AI184" i="8"/>
  <c r="AH184" i="8"/>
  <c r="AG184" i="8"/>
  <c r="AK183" i="8"/>
  <c r="AJ183" i="8"/>
  <c r="AI183" i="8"/>
  <c r="AH183" i="8"/>
  <c r="AG183" i="8"/>
  <c r="AK182" i="8"/>
  <c r="AJ182" i="8"/>
  <c r="AI182" i="8"/>
  <c r="AH182" i="8"/>
  <c r="AG182" i="8"/>
  <c r="AK181" i="8"/>
  <c r="AJ181" i="8"/>
  <c r="AI181" i="8"/>
  <c r="AH181" i="8"/>
  <c r="AG181" i="8"/>
  <c r="AK180" i="8"/>
  <c r="AJ180" i="8"/>
  <c r="AI180" i="8"/>
  <c r="AH180" i="8"/>
  <c r="AG180" i="8"/>
  <c r="AK179" i="8"/>
  <c r="AJ179" i="8"/>
  <c r="AI179" i="8"/>
  <c r="AH179" i="8"/>
  <c r="AG179" i="8"/>
  <c r="AK178" i="8"/>
  <c r="AJ178" i="8"/>
  <c r="AI178" i="8"/>
  <c r="AH178" i="8"/>
  <c r="AG178" i="8"/>
  <c r="AK177" i="8"/>
  <c r="AJ177" i="8"/>
  <c r="AI177" i="8"/>
  <c r="AH177" i="8"/>
  <c r="AG177" i="8"/>
  <c r="AK176" i="8"/>
  <c r="AJ176" i="8"/>
  <c r="AI176" i="8"/>
  <c r="AH176" i="8"/>
  <c r="AG176" i="8"/>
  <c r="AK175" i="8"/>
  <c r="AJ175" i="8"/>
  <c r="AI175" i="8"/>
  <c r="AH175" i="8"/>
  <c r="AG175" i="8"/>
  <c r="AK174" i="8"/>
  <c r="AJ174" i="8"/>
  <c r="AI174" i="8"/>
  <c r="AH174" i="8"/>
  <c r="AG174" i="8"/>
  <c r="AK173" i="8"/>
  <c r="AJ173" i="8"/>
  <c r="AI173" i="8"/>
  <c r="AH173" i="8"/>
  <c r="AG173" i="8"/>
  <c r="AK172" i="8"/>
  <c r="AJ172" i="8"/>
  <c r="AI172" i="8"/>
  <c r="AH172" i="8"/>
  <c r="AG172" i="8"/>
  <c r="AK171" i="8"/>
  <c r="AJ171" i="8"/>
  <c r="AI171" i="8"/>
  <c r="AH171" i="8"/>
  <c r="AG171" i="8"/>
  <c r="AK170" i="8"/>
  <c r="AJ170" i="8"/>
  <c r="AI170" i="8"/>
  <c r="AH170" i="8"/>
  <c r="AG170" i="8"/>
  <c r="AK169" i="8"/>
  <c r="AJ169" i="8"/>
  <c r="AI169" i="8"/>
  <c r="AH169" i="8"/>
  <c r="AG169" i="8"/>
  <c r="AK168" i="8"/>
  <c r="AJ168" i="8"/>
  <c r="AI168" i="8"/>
  <c r="AH168" i="8"/>
  <c r="AG168" i="8"/>
  <c r="AK167" i="8"/>
  <c r="AJ167" i="8"/>
  <c r="AI167" i="8"/>
  <c r="AH167" i="8"/>
  <c r="AG167" i="8"/>
  <c r="AK166" i="8"/>
  <c r="AJ166" i="8"/>
  <c r="AI166" i="8"/>
  <c r="AH166" i="8"/>
  <c r="AG166" i="8"/>
  <c r="AK165" i="8"/>
  <c r="AJ165" i="8"/>
  <c r="AI165" i="8"/>
  <c r="AH165" i="8"/>
  <c r="AG165" i="8"/>
  <c r="AK164" i="8"/>
  <c r="AJ164" i="8"/>
  <c r="AI164" i="8"/>
  <c r="AH164" i="8"/>
  <c r="AG164" i="8"/>
  <c r="AK163" i="8"/>
  <c r="AJ163" i="8"/>
  <c r="AI163" i="8"/>
  <c r="AH163" i="8"/>
  <c r="AG163" i="8"/>
  <c r="AK162" i="8"/>
  <c r="AJ162" i="8"/>
  <c r="AI162" i="8"/>
  <c r="AH162" i="8"/>
  <c r="AG162" i="8"/>
  <c r="AK161" i="8"/>
  <c r="AJ161" i="8"/>
  <c r="AI161" i="8"/>
  <c r="AH161" i="8"/>
  <c r="AG161" i="8"/>
  <c r="AK160" i="8"/>
  <c r="AJ160" i="8"/>
  <c r="AI160" i="8"/>
  <c r="AH160" i="8"/>
  <c r="AG160" i="8"/>
  <c r="AK159" i="8"/>
  <c r="AJ159" i="8"/>
  <c r="AI159" i="8"/>
  <c r="AH159" i="8"/>
  <c r="AG159" i="8"/>
  <c r="AK158" i="8"/>
  <c r="AJ158" i="8"/>
  <c r="AI158" i="8"/>
  <c r="AH158" i="8"/>
  <c r="AG158" i="8"/>
  <c r="AK157" i="8"/>
  <c r="AJ157" i="8"/>
  <c r="AI157" i="8"/>
  <c r="AH157" i="8"/>
  <c r="AG157" i="8"/>
  <c r="AK156" i="8"/>
  <c r="AJ156" i="8"/>
  <c r="AI156" i="8"/>
  <c r="AH156" i="8"/>
  <c r="AG156" i="8"/>
  <c r="AK155" i="8"/>
  <c r="AJ155" i="8"/>
  <c r="AI155" i="8"/>
  <c r="AH155" i="8"/>
  <c r="AG155" i="8"/>
  <c r="AK154" i="8"/>
  <c r="AJ154" i="8"/>
  <c r="AI154" i="8"/>
  <c r="AH154" i="8"/>
  <c r="AG154" i="8"/>
  <c r="AK153" i="8"/>
  <c r="AJ153" i="8"/>
  <c r="AI153" i="8"/>
  <c r="AH153" i="8"/>
  <c r="AG153" i="8"/>
  <c r="AK152" i="8"/>
  <c r="AJ152" i="8"/>
  <c r="AI152" i="8"/>
  <c r="AH152" i="8"/>
  <c r="AG152" i="8"/>
  <c r="AK151" i="8"/>
  <c r="AJ151" i="8"/>
  <c r="AI151" i="8"/>
  <c r="AH151" i="8"/>
  <c r="AG151" i="8"/>
  <c r="AK150" i="8"/>
  <c r="AJ150" i="8"/>
  <c r="AI150" i="8"/>
  <c r="AH150" i="8"/>
  <c r="AG150" i="8"/>
  <c r="AK149" i="8"/>
  <c r="AJ149" i="8"/>
  <c r="AI149" i="8"/>
  <c r="AH149" i="8"/>
  <c r="AG149" i="8"/>
  <c r="AK148" i="8"/>
  <c r="AJ148" i="8"/>
  <c r="AI148" i="8"/>
  <c r="AH148" i="8"/>
  <c r="AG148" i="8"/>
  <c r="AK147" i="8"/>
  <c r="AJ147" i="8"/>
  <c r="AI147" i="8"/>
  <c r="AH147" i="8"/>
  <c r="AG147" i="8"/>
  <c r="AK146" i="8"/>
  <c r="AJ146" i="8"/>
  <c r="AI146" i="8"/>
  <c r="AH146" i="8"/>
  <c r="AG146" i="8"/>
  <c r="AK145" i="8"/>
  <c r="AJ145" i="8"/>
  <c r="AI145" i="8"/>
  <c r="AH145" i="8"/>
  <c r="AG145" i="8"/>
  <c r="AK144" i="8"/>
  <c r="AJ144" i="8"/>
  <c r="AI144" i="8"/>
  <c r="AH144" i="8"/>
  <c r="AG144" i="8"/>
  <c r="AK143" i="8"/>
  <c r="AJ143" i="8"/>
  <c r="AI143" i="8"/>
  <c r="AH143" i="8"/>
  <c r="AG143" i="8"/>
  <c r="AK142" i="8"/>
  <c r="AJ142" i="8"/>
  <c r="AI142" i="8"/>
  <c r="AH142" i="8"/>
  <c r="AG142" i="8"/>
  <c r="AK141" i="8"/>
  <c r="AJ141" i="8"/>
  <c r="AI141" i="8"/>
  <c r="AH141" i="8"/>
  <c r="AG141" i="8"/>
  <c r="AK140" i="8"/>
  <c r="AJ140" i="8"/>
  <c r="AI140" i="8"/>
  <c r="AH140" i="8"/>
  <c r="AG140" i="8"/>
  <c r="AK139" i="8"/>
  <c r="AJ139" i="8"/>
  <c r="AI139" i="8"/>
  <c r="AH139" i="8"/>
  <c r="AG139" i="8"/>
  <c r="AK138" i="8"/>
  <c r="AJ138" i="8"/>
  <c r="AI138" i="8"/>
  <c r="AH138" i="8"/>
  <c r="AG138" i="8"/>
  <c r="AK137" i="8"/>
  <c r="AJ137" i="8"/>
  <c r="AI137" i="8"/>
  <c r="AH137" i="8"/>
  <c r="AG137" i="8"/>
  <c r="AK136" i="8"/>
  <c r="AJ136" i="8"/>
  <c r="AI136" i="8"/>
  <c r="AH136" i="8"/>
  <c r="AG136" i="8"/>
  <c r="AK135" i="8"/>
  <c r="AJ135" i="8"/>
  <c r="AI135" i="8"/>
  <c r="AH135" i="8"/>
  <c r="AG135" i="8"/>
  <c r="AK134" i="8"/>
  <c r="AJ134" i="8"/>
  <c r="AI134" i="8"/>
  <c r="AH134" i="8"/>
  <c r="AG134" i="8"/>
  <c r="AK133" i="8"/>
  <c r="AJ133" i="8"/>
  <c r="AI133" i="8"/>
  <c r="AH133" i="8"/>
  <c r="AG133" i="8"/>
  <c r="AK132" i="8"/>
  <c r="AJ132" i="8"/>
  <c r="AI132" i="8"/>
  <c r="AH132" i="8"/>
  <c r="AG132" i="8"/>
  <c r="AK131" i="8"/>
  <c r="AJ131" i="8"/>
  <c r="AI131" i="8"/>
  <c r="AH131" i="8"/>
  <c r="AG131" i="8"/>
  <c r="AK130" i="8"/>
  <c r="AJ130" i="8"/>
  <c r="AI130" i="8"/>
  <c r="AH130" i="8"/>
  <c r="AG130" i="8"/>
  <c r="AK129" i="8"/>
  <c r="AJ129" i="8"/>
  <c r="AI129" i="8"/>
  <c r="AH129" i="8"/>
  <c r="AG129" i="8"/>
  <c r="AK128" i="8"/>
  <c r="AJ128" i="8"/>
  <c r="AI128" i="8"/>
  <c r="AH128" i="8"/>
  <c r="AG128" i="8"/>
  <c r="AK127" i="8"/>
  <c r="AJ127" i="8"/>
  <c r="AI127" i="8"/>
  <c r="AH127" i="8"/>
  <c r="AG127" i="8"/>
  <c r="AK126" i="8"/>
  <c r="AJ126" i="8"/>
  <c r="AI126" i="8"/>
  <c r="AH126" i="8"/>
  <c r="AG126" i="8"/>
  <c r="AK125" i="8"/>
  <c r="AJ125" i="8"/>
  <c r="AI125" i="8"/>
  <c r="AH125" i="8"/>
  <c r="AG125" i="8"/>
  <c r="AK124" i="8"/>
  <c r="AJ124" i="8"/>
  <c r="AI124" i="8"/>
  <c r="AH124" i="8"/>
  <c r="AG124" i="8"/>
  <c r="AK123" i="8"/>
  <c r="AJ123" i="8"/>
  <c r="AI123" i="8"/>
  <c r="AH123" i="8"/>
  <c r="AG123" i="8"/>
  <c r="AK122" i="8"/>
  <c r="AJ122" i="8"/>
  <c r="AI122" i="8"/>
  <c r="AH122" i="8"/>
  <c r="AG122" i="8"/>
  <c r="AK121" i="8"/>
  <c r="AJ121" i="8"/>
  <c r="AI121" i="8"/>
  <c r="AH121" i="8"/>
  <c r="AG121" i="8"/>
  <c r="AK120" i="8"/>
  <c r="AJ120" i="8"/>
  <c r="AI120" i="8"/>
  <c r="AH120" i="8"/>
  <c r="AG120" i="8"/>
  <c r="AK119" i="8"/>
  <c r="AJ119" i="8"/>
  <c r="AI119" i="8"/>
  <c r="AH119" i="8"/>
  <c r="AG119" i="8"/>
  <c r="AK118" i="8"/>
  <c r="AJ118" i="8"/>
  <c r="AI118" i="8"/>
  <c r="AH118" i="8"/>
  <c r="AG118" i="8"/>
  <c r="AK117" i="8"/>
  <c r="AJ117" i="8"/>
  <c r="AI117" i="8"/>
  <c r="AH117" i="8"/>
  <c r="AG117" i="8"/>
  <c r="AK116" i="8"/>
  <c r="AJ116" i="8"/>
  <c r="AI116" i="8"/>
  <c r="AH116" i="8"/>
  <c r="AG116" i="8"/>
  <c r="AK115" i="8"/>
  <c r="AJ115" i="8"/>
  <c r="AI115" i="8"/>
  <c r="AH115" i="8"/>
  <c r="AG115" i="8"/>
  <c r="AK114" i="8"/>
  <c r="AJ114" i="8"/>
  <c r="AI114" i="8"/>
  <c r="AH114" i="8"/>
  <c r="AG114" i="8"/>
  <c r="AK113" i="8"/>
  <c r="AJ113" i="8"/>
  <c r="AI113" i="8"/>
  <c r="AH113" i="8"/>
  <c r="AG113" i="8"/>
  <c r="AK112" i="8"/>
  <c r="AJ112" i="8"/>
  <c r="AI112" i="8"/>
  <c r="AH112" i="8"/>
  <c r="AG112" i="8"/>
  <c r="AK111" i="8"/>
  <c r="AJ111" i="8"/>
  <c r="AI111" i="8"/>
  <c r="AH111" i="8"/>
  <c r="AG111" i="8"/>
  <c r="AK110" i="8"/>
  <c r="AJ110" i="8"/>
  <c r="AI110" i="8"/>
  <c r="AH110" i="8"/>
  <c r="AG110" i="8"/>
  <c r="AK109" i="8"/>
  <c r="AJ109" i="8"/>
  <c r="AI109" i="8"/>
  <c r="AH109" i="8"/>
  <c r="AG109" i="8"/>
  <c r="AK108" i="8"/>
  <c r="AJ108" i="8"/>
  <c r="AI108" i="8"/>
  <c r="AH108" i="8"/>
  <c r="AG108" i="8"/>
  <c r="AK107" i="8"/>
  <c r="AJ107" i="8"/>
  <c r="AI107" i="8"/>
  <c r="AH107" i="8"/>
  <c r="AG107" i="8"/>
  <c r="AK106" i="8"/>
  <c r="AJ106" i="8"/>
  <c r="AI106" i="8"/>
  <c r="AH106" i="8"/>
  <c r="AG106" i="8"/>
  <c r="AK105" i="8"/>
  <c r="AJ105" i="8"/>
  <c r="AI105" i="8"/>
  <c r="AH105" i="8"/>
  <c r="AG105" i="8"/>
  <c r="AK104" i="8"/>
  <c r="AJ104" i="8"/>
  <c r="AI104" i="8"/>
  <c r="AH104" i="8"/>
  <c r="AG104" i="8"/>
  <c r="AK103" i="8"/>
  <c r="AJ103" i="8"/>
  <c r="AI103" i="8"/>
  <c r="AH103" i="8"/>
  <c r="AG103" i="8"/>
  <c r="AK102" i="8"/>
  <c r="AJ102" i="8"/>
  <c r="AI102" i="8"/>
  <c r="AH102" i="8"/>
  <c r="AG102" i="8"/>
  <c r="AK101" i="8"/>
  <c r="AJ101" i="8"/>
  <c r="AI101" i="8"/>
  <c r="AH101" i="8"/>
  <c r="AG101" i="8"/>
  <c r="AK100" i="8"/>
  <c r="AJ100" i="8"/>
  <c r="AI100" i="8"/>
  <c r="AH100" i="8"/>
  <c r="AG100" i="8"/>
  <c r="AK99" i="8"/>
  <c r="AJ99" i="8"/>
  <c r="AI99" i="8"/>
  <c r="AH99" i="8"/>
  <c r="AG99" i="8"/>
  <c r="AK98" i="8"/>
  <c r="AJ98" i="8"/>
  <c r="AI98" i="8"/>
  <c r="AH98" i="8"/>
  <c r="AG98" i="8"/>
  <c r="AK97" i="8"/>
  <c r="AJ97" i="8"/>
  <c r="AI97" i="8"/>
  <c r="AH97" i="8"/>
  <c r="AG97" i="8"/>
  <c r="AK96" i="8"/>
  <c r="AJ96" i="8"/>
  <c r="AI96" i="8"/>
  <c r="AH96" i="8"/>
  <c r="AG96" i="8"/>
  <c r="AK95" i="8"/>
  <c r="AJ95" i="8"/>
  <c r="AI95" i="8"/>
  <c r="AH95" i="8"/>
  <c r="AG95" i="8"/>
  <c r="AK94" i="8"/>
  <c r="AJ94" i="8"/>
  <c r="AI94" i="8"/>
  <c r="AH94" i="8"/>
  <c r="AG94" i="8"/>
  <c r="AK93" i="8"/>
  <c r="AJ93" i="8"/>
  <c r="AI93" i="8"/>
  <c r="AH93" i="8"/>
  <c r="AG93" i="8"/>
  <c r="AK92" i="8"/>
  <c r="AJ92" i="8"/>
  <c r="AI92" i="8"/>
  <c r="AH92" i="8"/>
  <c r="AG92" i="8"/>
  <c r="AK91" i="8"/>
  <c r="AJ91" i="8"/>
  <c r="AI91" i="8"/>
  <c r="AH91" i="8"/>
  <c r="AG91" i="8"/>
  <c r="AK90" i="8"/>
  <c r="AJ90" i="8"/>
  <c r="AI90" i="8"/>
  <c r="AH90" i="8"/>
  <c r="AG90" i="8"/>
  <c r="AK89" i="8"/>
  <c r="AJ89" i="8"/>
  <c r="AI89" i="8"/>
  <c r="AH89" i="8"/>
  <c r="AG89" i="8"/>
  <c r="AK88" i="8"/>
  <c r="AJ88" i="8"/>
  <c r="AI88" i="8"/>
  <c r="AH88" i="8"/>
  <c r="AG88" i="8"/>
  <c r="AK87" i="8"/>
  <c r="AJ87" i="8"/>
  <c r="AI87" i="8"/>
  <c r="AH87" i="8"/>
  <c r="AG87" i="8"/>
  <c r="AK86" i="8"/>
  <c r="AJ86" i="8"/>
  <c r="AI86" i="8"/>
  <c r="AH86" i="8"/>
  <c r="AG86" i="8"/>
  <c r="AK85" i="8"/>
  <c r="AJ85" i="8"/>
  <c r="AI85" i="8"/>
  <c r="AH85" i="8"/>
  <c r="AG85" i="8"/>
  <c r="AK84" i="8"/>
  <c r="AJ84" i="8"/>
  <c r="AI84" i="8"/>
  <c r="AH84" i="8"/>
  <c r="AG84" i="8"/>
  <c r="AK83" i="8"/>
  <c r="AJ83" i="8"/>
  <c r="AI83" i="8"/>
  <c r="AH83" i="8"/>
  <c r="AG83" i="8"/>
  <c r="AK82" i="8"/>
  <c r="AJ82" i="8"/>
  <c r="AI82" i="8"/>
  <c r="AH82" i="8"/>
  <c r="AG82" i="8"/>
  <c r="AK81" i="8"/>
  <c r="AJ81" i="8"/>
  <c r="AI81" i="8"/>
  <c r="AH81" i="8"/>
  <c r="AG81" i="8"/>
  <c r="AK80" i="8"/>
  <c r="AJ80" i="8"/>
  <c r="AI80" i="8"/>
  <c r="AH80" i="8"/>
  <c r="AG80" i="8"/>
  <c r="AK79" i="8"/>
  <c r="AJ79" i="8"/>
  <c r="AI79" i="8"/>
  <c r="AH79" i="8"/>
  <c r="AG79" i="8"/>
  <c r="AK78" i="8"/>
  <c r="AJ78" i="8"/>
  <c r="AI78" i="8"/>
  <c r="AH78" i="8"/>
  <c r="AG78" i="8"/>
  <c r="AK77" i="8"/>
  <c r="AJ77" i="8"/>
  <c r="AI77" i="8"/>
  <c r="AH77" i="8"/>
  <c r="AG77" i="8"/>
  <c r="AK76" i="8"/>
  <c r="AJ76" i="8"/>
  <c r="AI76" i="8"/>
  <c r="AH76" i="8"/>
  <c r="AG76" i="8"/>
  <c r="AK75" i="8"/>
  <c r="AJ75" i="8"/>
  <c r="AI75" i="8"/>
  <c r="AH75" i="8"/>
  <c r="AG75" i="8"/>
  <c r="AK74" i="8"/>
  <c r="AJ74" i="8"/>
  <c r="AI74" i="8"/>
  <c r="AH74" i="8"/>
  <c r="AG74" i="8"/>
  <c r="AK73" i="8"/>
  <c r="AJ73" i="8"/>
  <c r="AI73" i="8"/>
  <c r="AH73" i="8"/>
  <c r="AG73" i="8"/>
  <c r="AK72" i="8"/>
  <c r="AJ72" i="8"/>
  <c r="AI72" i="8"/>
  <c r="AH72" i="8"/>
  <c r="AG72" i="8"/>
  <c r="AK71" i="8"/>
  <c r="AJ71" i="8"/>
  <c r="AI71" i="8"/>
  <c r="AH71" i="8"/>
  <c r="AG71" i="8"/>
  <c r="AK70" i="8"/>
  <c r="AJ70" i="8"/>
  <c r="AI70" i="8"/>
  <c r="AH70" i="8"/>
  <c r="AG70" i="8"/>
  <c r="AK69" i="8"/>
  <c r="AJ69" i="8"/>
  <c r="AI69" i="8"/>
  <c r="AH69" i="8"/>
  <c r="AG69" i="8"/>
  <c r="AK68" i="8"/>
  <c r="AJ68" i="8"/>
  <c r="AI68" i="8"/>
  <c r="AH68" i="8"/>
  <c r="AG68" i="8"/>
  <c r="AK67" i="8"/>
  <c r="AJ67" i="8"/>
  <c r="AI67" i="8"/>
  <c r="AH67" i="8"/>
  <c r="AG67" i="8"/>
  <c r="AK66" i="8"/>
  <c r="AJ66" i="8"/>
  <c r="AI66" i="8"/>
  <c r="AH66" i="8"/>
  <c r="AG66" i="8"/>
  <c r="AK65" i="8"/>
  <c r="AJ65" i="8"/>
  <c r="AI65" i="8"/>
  <c r="AH65" i="8"/>
  <c r="AG65" i="8"/>
  <c r="AK64" i="8"/>
  <c r="AJ64" i="8"/>
  <c r="AI64" i="8"/>
  <c r="AH64" i="8"/>
  <c r="AG64" i="8"/>
  <c r="AK63" i="8"/>
  <c r="AJ63" i="8"/>
  <c r="AI63" i="8"/>
  <c r="AH63" i="8"/>
  <c r="AG63" i="8"/>
  <c r="AK62" i="8"/>
  <c r="AJ62" i="8"/>
  <c r="AI62" i="8"/>
  <c r="AH62" i="8"/>
  <c r="AG62" i="8"/>
  <c r="AK61" i="8"/>
  <c r="AJ61" i="8"/>
  <c r="AI61" i="8"/>
  <c r="AH61" i="8"/>
  <c r="AG61" i="8"/>
  <c r="AK60" i="8"/>
  <c r="AJ60" i="8"/>
  <c r="AI60" i="8"/>
  <c r="AH60" i="8"/>
  <c r="AG60" i="8"/>
  <c r="AK59" i="8"/>
  <c r="AJ59" i="8"/>
  <c r="AI59" i="8"/>
  <c r="AH59" i="8"/>
  <c r="AG59" i="8"/>
  <c r="AK58" i="8"/>
  <c r="AJ58" i="8"/>
  <c r="AI58" i="8"/>
  <c r="AH58" i="8"/>
  <c r="AG58" i="8"/>
  <c r="AK57" i="8"/>
  <c r="AJ57" i="8"/>
  <c r="AI57" i="8"/>
  <c r="AH57" i="8"/>
  <c r="AG57" i="8"/>
  <c r="AK56" i="8"/>
  <c r="AJ56" i="8"/>
  <c r="AI56" i="8"/>
  <c r="AH56" i="8"/>
  <c r="AG56" i="8"/>
  <c r="AK55" i="8"/>
  <c r="AJ55" i="8"/>
  <c r="AI55" i="8"/>
  <c r="AH55" i="8"/>
  <c r="AG55" i="8"/>
  <c r="AK54" i="8"/>
  <c r="AJ54" i="8"/>
  <c r="AI54" i="8"/>
  <c r="AH54" i="8"/>
  <c r="AG54" i="8"/>
  <c r="AK53" i="8"/>
  <c r="AJ53" i="8"/>
  <c r="AI53" i="8"/>
  <c r="AH53" i="8"/>
  <c r="AG53" i="8"/>
  <c r="AK52" i="8"/>
  <c r="AJ52" i="8"/>
  <c r="AI52" i="8"/>
  <c r="AH52" i="8"/>
  <c r="AG52" i="8"/>
  <c r="AK51" i="8"/>
  <c r="AJ51" i="8"/>
  <c r="AI51" i="8"/>
  <c r="AH51" i="8"/>
  <c r="AG51" i="8"/>
  <c r="AK50" i="8"/>
  <c r="AJ50" i="8"/>
  <c r="AI50" i="8"/>
  <c r="AH50" i="8"/>
  <c r="AG50" i="8"/>
  <c r="AK49" i="8"/>
  <c r="AJ49" i="8"/>
  <c r="AI49" i="8"/>
  <c r="AH49" i="8"/>
  <c r="AG49" i="8"/>
  <c r="AK48" i="8"/>
  <c r="AJ48" i="8"/>
  <c r="AI48" i="8"/>
  <c r="AH48" i="8"/>
  <c r="AG48" i="8"/>
  <c r="AK47" i="8"/>
  <c r="AJ47" i="8"/>
  <c r="AI47" i="8"/>
  <c r="AH47" i="8"/>
  <c r="AG47" i="8"/>
  <c r="AK46" i="8"/>
  <c r="AJ46" i="8"/>
  <c r="AI46" i="8"/>
  <c r="AH46" i="8"/>
  <c r="AG46" i="8"/>
  <c r="AK45" i="8"/>
  <c r="AJ45" i="8"/>
  <c r="AI45" i="8"/>
  <c r="AH45" i="8"/>
  <c r="AG45" i="8"/>
  <c r="AK44" i="8"/>
  <c r="AJ44" i="8"/>
  <c r="AI44" i="8"/>
  <c r="AH44" i="8"/>
  <c r="AG44" i="8"/>
  <c r="AK43" i="8"/>
  <c r="AJ43" i="8"/>
  <c r="AI43" i="8"/>
  <c r="AH43" i="8"/>
  <c r="AG43" i="8"/>
  <c r="AK42" i="8"/>
  <c r="AJ42" i="8"/>
  <c r="AI42" i="8"/>
  <c r="AH42" i="8"/>
  <c r="AG42" i="8"/>
  <c r="AK41" i="8"/>
  <c r="AJ41" i="8"/>
  <c r="AI41" i="8"/>
  <c r="AH41" i="8"/>
  <c r="AG41" i="8"/>
  <c r="AK40" i="8"/>
  <c r="AJ40" i="8"/>
  <c r="AI40" i="8"/>
  <c r="AH40" i="8"/>
  <c r="AG40" i="8"/>
  <c r="AK39" i="8"/>
  <c r="AJ39" i="8"/>
  <c r="AI39" i="8"/>
  <c r="AH39" i="8"/>
  <c r="AG39" i="8"/>
  <c r="AK38" i="8"/>
  <c r="AJ38" i="8"/>
  <c r="AI38" i="8"/>
  <c r="AH38" i="8"/>
  <c r="AG38" i="8"/>
  <c r="AK37" i="8"/>
  <c r="AJ37" i="8"/>
  <c r="AI37" i="8"/>
  <c r="AH37" i="8"/>
  <c r="AG37" i="8"/>
  <c r="AK36" i="8"/>
  <c r="AJ36" i="8"/>
  <c r="AI36" i="8"/>
  <c r="AH36" i="8"/>
  <c r="AG36" i="8"/>
  <c r="AK35" i="8"/>
  <c r="AJ35" i="8"/>
  <c r="AI35" i="8"/>
  <c r="AH35" i="8"/>
  <c r="AG35" i="8"/>
  <c r="AK34" i="8"/>
  <c r="AJ34" i="8"/>
  <c r="AI34" i="8"/>
  <c r="AH34" i="8"/>
  <c r="AG34" i="8"/>
  <c r="AK33" i="8"/>
  <c r="AJ33" i="8"/>
  <c r="AI33" i="8"/>
  <c r="AH33" i="8"/>
  <c r="AG33" i="8"/>
  <c r="AK32" i="8"/>
  <c r="AJ32" i="8"/>
  <c r="AI32" i="8"/>
  <c r="AH32" i="8"/>
  <c r="AG32" i="8"/>
  <c r="AK31" i="8"/>
  <c r="AJ31" i="8"/>
  <c r="AI31" i="8"/>
  <c r="AH31" i="8"/>
  <c r="AG31" i="8"/>
  <c r="AK30" i="8"/>
  <c r="AJ30" i="8"/>
  <c r="AI30" i="8"/>
  <c r="AH30" i="8"/>
  <c r="AG30" i="8"/>
  <c r="AK29" i="8"/>
  <c r="AJ29" i="8"/>
  <c r="AI29" i="8"/>
  <c r="AH29" i="8"/>
  <c r="AG29" i="8"/>
  <c r="AK28" i="8"/>
  <c r="AJ28" i="8"/>
  <c r="AI28" i="8"/>
  <c r="AH28" i="8"/>
  <c r="AG28" i="8"/>
  <c r="AK27" i="8"/>
  <c r="AJ27" i="8"/>
  <c r="AI27" i="8"/>
  <c r="AH27" i="8"/>
  <c r="AG27" i="8"/>
  <c r="AK26" i="8"/>
  <c r="AJ26" i="8"/>
  <c r="AI26" i="8"/>
  <c r="AH26" i="8"/>
  <c r="AG26" i="8"/>
  <c r="AK25" i="8"/>
  <c r="AJ25" i="8"/>
  <c r="AI25" i="8"/>
  <c r="AH25" i="8"/>
  <c r="AG25" i="8"/>
  <c r="AK24" i="8"/>
  <c r="AJ24" i="8"/>
  <c r="AI24" i="8"/>
  <c r="AH24" i="8"/>
  <c r="AG24" i="8"/>
  <c r="AK23" i="8"/>
  <c r="AJ23" i="8"/>
  <c r="AI23" i="8"/>
  <c r="AH23" i="8"/>
  <c r="AG23" i="8"/>
  <c r="AK22" i="8"/>
  <c r="AJ22" i="8"/>
  <c r="AI22" i="8"/>
  <c r="AH22" i="8"/>
  <c r="AG22" i="8"/>
  <c r="AK21" i="8"/>
  <c r="AJ21" i="8"/>
  <c r="AI21" i="8"/>
  <c r="AH21" i="8"/>
  <c r="AG21" i="8"/>
  <c r="AK20" i="8"/>
  <c r="AJ20" i="8"/>
  <c r="AI20" i="8"/>
  <c r="AH20" i="8"/>
  <c r="AG20" i="8"/>
  <c r="AK19" i="8"/>
  <c r="AJ19" i="8"/>
  <c r="AI19" i="8"/>
  <c r="AH19" i="8"/>
  <c r="AG19" i="8"/>
  <c r="AK18" i="8"/>
  <c r="AJ18" i="8"/>
  <c r="AI18" i="8"/>
  <c r="AH18" i="8"/>
  <c r="AG18" i="8"/>
  <c r="AK17" i="8"/>
  <c r="AJ17" i="8"/>
  <c r="AI17" i="8"/>
  <c r="AH17" i="8"/>
  <c r="AG17" i="8"/>
  <c r="AK16" i="8"/>
  <c r="AJ16" i="8"/>
  <c r="AI16" i="8"/>
  <c r="AH16" i="8"/>
  <c r="AG16" i="8"/>
  <c r="AK15" i="8"/>
  <c r="AJ15" i="8"/>
  <c r="AI15" i="8"/>
  <c r="AH15" i="8"/>
  <c r="AG15" i="8"/>
  <c r="AK14" i="8"/>
  <c r="AJ14" i="8"/>
  <c r="AI14" i="8"/>
  <c r="AH14" i="8"/>
  <c r="AG14" i="8"/>
  <c r="AK13" i="8"/>
  <c r="AJ13" i="8"/>
  <c r="AI13" i="8"/>
  <c r="AH13" i="8"/>
  <c r="AG13" i="8"/>
  <c r="AK12" i="8"/>
  <c r="AJ12" i="8"/>
  <c r="AI12" i="8"/>
  <c r="AH12" i="8"/>
  <c r="AG12" i="8"/>
  <c r="M11" i="5"/>
  <c r="J11" i="5"/>
  <c r="J10" i="5"/>
  <c r="J9" i="5"/>
  <c r="M8" i="5"/>
  <c r="J8" i="5"/>
  <c r="AL7" i="1"/>
  <c r="AK7" i="1"/>
  <c r="AB7" i="1"/>
  <c r="AA7" i="1" s="1"/>
  <c r="P7" i="1"/>
  <c r="I7" i="1"/>
  <c r="H7" i="1"/>
  <c r="AH7" i="1" s="1"/>
  <c r="AI7" i="1" s="1"/>
  <c r="G7" i="1"/>
  <c r="AF7" i="1" s="1"/>
  <c r="AG7" i="1" s="1"/>
  <c r="C7" i="1"/>
  <c r="B7" i="1"/>
  <c r="A7" i="1" s="1"/>
  <c r="I12"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5" i="8"/>
  <c r="I164" i="8"/>
  <c r="I163" i="8"/>
  <c r="I162" i="8"/>
  <c r="I161" i="8"/>
  <c r="I160" i="8"/>
  <c r="I159" i="8"/>
  <c r="I158" i="8"/>
  <c r="I157" i="8"/>
  <c r="I156" i="8"/>
  <c r="I155" i="8"/>
  <c r="I154" i="8"/>
  <c r="I153" i="8"/>
  <c r="I152" i="8"/>
  <c r="I151" i="8"/>
  <c r="I150" i="8"/>
  <c r="I149" i="8"/>
  <c r="I148" i="8"/>
  <c r="I147" i="8"/>
  <c r="I146" i="8"/>
  <c r="I145" i="8"/>
  <c r="I144" i="8"/>
  <c r="I143" i="8"/>
  <c r="I142" i="8"/>
  <c r="I141" i="8"/>
  <c r="I140"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I76" i="8"/>
  <c r="I75" i="8"/>
  <c r="I74" i="8"/>
  <c r="I73" i="8"/>
  <c r="I72" i="8"/>
  <c r="I71" i="8"/>
  <c r="I70" i="8"/>
  <c r="I69" i="8"/>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20" i="8"/>
  <c r="I19" i="8"/>
  <c r="I18" i="8"/>
  <c r="I17" i="8"/>
  <c r="I16" i="8"/>
  <c r="I15" i="8"/>
  <c r="I14" i="8"/>
  <c r="I13" i="8"/>
  <c r="AA36" i="1" l="1"/>
  <c r="M31" i="5"/>
  <c r="M32" i="5"/>
  <c r="M30" i="5"/>
  <c r="M29" i="5"/>
  <c r="M15" i="5"/>
  <c r="M16" i="5"/>
  <c r="M20" i="5"/>
  <c r="M19" i="5"/>
  <c r="M39" i="5"/>
  <c r="M40" i="5"/>
  <c r="M38" i="5"/>
  <c r="M37" i="5"/>
  <c r="M35" i="5"/>
  <c r="M36" i="5"/>
  <c r="M48" i="5"/>
  <c r="M47" i="5"/>
  <c r="M50" i="5"/>
  <c r="M49" i="5"/>
  <c r="M34" i="5"/>
  <c r="M33" i="5"/>
  <c r="AE7" i="1"/>
  <c r="W7" i="1"/>
  <c r="V7" i="1"/>
  <c r="X7" i="1"/>
  <c r="Y7" i="1"/>
  <c r="J7" i="1"/>
  <c r="Z7" i="1"/>
  <c r="I202" i="8"/>
  <c r="M27" i="5" l="1"/>
  <c r="M28" i="5"/>
  <c r="AL6" i="1"/>
  <c r="AL5" i="1"/>
  <c r="A22" i="3"/>
  <c r="AK6" i="1"/>
  <c r="A2680" i="3"/>
  <c r="A2679" i="3"/>
  <c r="A2678" i="3"/>
  <c r="A2677" i="3"/>
  <c r="A2676" i="3"/>
  <c r="A2675" i="3"/>
  <c r="A2674" i="3"/>
  <c r="A2673" i="3"/>
  <c r="A2672" i="3"/>
  <c r="A2671" i="3"/>
  <c r="A2670" i="3"/>
  <c r="A2669" i="3"/>
  <c r="A2668" i="3"/>
  <c r="A2667" i="3"/>
  <c r="A2666" i="3"/>
  <c r="A2665" i="3"/>
  <c r="A2664" i="3"/>
  <c r="A2663" i="3"/>
  <c r="A2662" i="3"/>
  <c r="A2661" i="3"/>
  <c r="A2660" i="3"/>
  <c r="A2659" i="3"/>
  <c r="A2658" i="3"/>
  <c r="A2657" i="3"/>
  <c r="A2656" i="3"/>
  <c r="A2655" i="3"/>
  <c r="A2654" i="3"/>
  <c r="A2653" i="3"/>
  <c r="A2652" i="3"/>
  <c r="A2651" i="3"/>
  <c r="A2650" i="3"/>
  <c r="A2649" i="3"/>
  <c r="A2648" i="3"/>
  <c r="A2647" i="3"/>
  <c r="A2646" i="3"/>
  <c r="A2645" i="3"/>
  <c r="A2644" i="3"/>
  <c r="A2643" i="3"/>
  <c r="A2642" i="3"/>
  <c r="A2641" i="3"/>
  <c r="A2640" i="3"/>
  <c r="A2639" i="3"/>
  <c r="A2638" i="3"/>
  <c r="A2637" i="3"/>
  <c r="A2636" i="3"/>
  <c r="A2635" i="3"/>
  <c r="A2634" i="3"/>
  <c r="A2633" i="3"/>
  <c r="A2632" i="3"/>
  <c r="A2631" i="3"/>
  <c r="A2630" i="3"/>
  <c r="A2629" i="3"/>
  <c r="A2628" i="3"/>
  <c r="A2627" i="3"/>
  <c r="A2626" i="3"/>
  <c r="A2625" i="3"/>
  <c r="A2624" i="3"/>
  <c r="A2623" i="3"/>
  <c r="A2622" i="3"/>
  <c r="A2621" i="3"/>
  <c r="A2620" i="3"/>
  <c r="A2619" i="3"/>
  <c r="A2618" i="3"/>
  <c r="A2617" i="3"/>
  <c r="A2616" i="3"/>
  <c r="A2615" i="3"/>
  <c r="A2614" i="3"/>
  <c r="A2613" i="3"/>
  <c r="A2612" i="3"/>
  <c r="A2611" i="3"/>
  <c r="A2610" i="3"/>
  <c r="A2609" i="3"/>
  <c r="A2608" i="3"/>
  <c r="A2607" i="3"/>
  <c r="A2606" i="3"/>
  <c r="A2605" i="3"/>
  <c r="A2604" i="3"/>
  <c r="A2603" i="3"/>
  <c r="A2602" i="3"/>
  <c r="A2601" i="3"/>
  <c r="A2600" i="3"/>
  <c r="A2599" i="3"/>
  <c r="A2598" i="3"/>
  <c r="A2597" i="3"/>
  <c r="A2596" i="3"/>
  <c r="A2595" i="3"/>
  <c r="A2594" i="3"/>
  <c r="A2593" i="3"/>
  <c r="A2592" i="3"/>
  <c r="A2591" i="3"/>
  <c r="A2590" i="3"/>
  <c r="A2589" i="3"/>
  <c r="A2588" i="3"/>
  <c r="A2587" i="3"/>
  <c r="A2586" i="3"/>
  <c r="A2585" i="3"/>
  <c r="A2584" i="3"/>
  <c r="A2583" i="3"/>
  <c r="A2582" i="3"/>
  <c r="A2581" i="3"/>
  <c r="A2580" i="3"/>
  <c r="A2579" i="3"/>
  <c r="A2578" i="3"/>
  <c r="A2577" i="3"/>
  <c r="A2576" i="3"/>
  <c r="A2575" i="3"/>
  <c r="A2574" i="3"/>
  <c r="A2573" i="3"/>
  <c r="A2572" i="3"/>
  <c r="A2571" i="3"/>
  <c r="A2570" i="3"/>
  <c r="A2569" i="3"/>
  <c r="A2568" i="3"/>
  <c r="A2567" i="3"/>
  <c r="A2566" i="3"/>
  <c r="A2565" i="3"/>
  <c r="A2564" i="3"/>
  <c r="A2563" i="3"/>
  <c r="A2562" i="3"/>
  <c r="A2561" i="3"/>
  <c r="A2560" i="3"/>
  <c r="A2559" i="3"/>
  <c r="A2558" i="3"/>
  <c r="A2557" i="3"/>
  <c r="A2556" i="3"/>
  <c r="A2555" i="3"/>
  <c r="A2554" i="3"/>
  <c r="A2553" i="3"/>
  <c r="A2552" i="3"/>
  <c r="A2551" i="3"/>
  <c r="A2550" i="3"/>
  <c r="A2549" i="3"/>
  <c r="A2548" i="3"/>
  <c r="A2547" i="3"/>
  <c r="A2546" i="3"/>
  <c r="A2545" i="3"/>
  <c r="A2544" i="3"/>
  <c r="A2543" i="3"/>
  <c r="A2542" i="3"/>
  <c r="A2541" i="3"/>
  <c r="A2540" i="3"/>
  <c r="A2539" i="3"/>
  <c r="A2538" i="3"/>
  <c r="A2537" i="3"/>
  <c r="A2536" i="3"/>
  <c r="A2535" i="3"/>
  <c r="A2534" i="3"/>
  <c r="A2533" i="3"/>
  <c r="A2532" i="3"/>
  <c r="A2531" i="3"/>
  <c r="A2530" i="3"/>
  <c r="A2529" i="3"/>
  <c r="A2528" i="3"/>
  <c r="A2527" i="3"/>
  <c r="A2526" i="3"/>
  <c r="A2525" i="3"/>
  <c r="A2524" i="3"/>
  <c r="A2523" i="3"/>
  <c r="A2522" i="3"/>
  <c r="A2521" i="3"/>
  <c r="A2520" i="3"/>
  <c r="A2519" i="3"/>
  <c r="A2518" i="3"/>
  <c r="A2517" i="3"/>
  <c r="A2516" i="3"/>
  <c r="A2515" i="3"/>
  <c r="A2514" i="3"/>
  <c r="A2513" i="3"/>
  <c r="A2512" i="3"/>
  <c r="A2511" i="3"/>
  <c r="A2510" i="3"/>
  <c r="A2509" i="3"/>
  <c r="A2508" i="3"/>
  <c r="A2507" i="3"/>
  <c r="A2506" i="3"/>
  <c r="A2505" i="3"/>
  <c r="A2504" i="3"/>
  <c r="A2503" i="3"/>
  <c r="A2502" i="3"/>
  <c r="A2501" i="3"/>
  <c r="A2500" i="3"/>
  <c r="A2499" i="3"/>
  <c r="A2498" i="3"/>
  <c r="A2497" i="3"/>
  <c r="A2496" i="3"/>
  <c r="A2495" i="3"/>
  <c r="A2494" i="3"/>
  <c r="A2493" i="3"/>
  <c r="A2492" i="3"/>
  <c r="A2491" i="3"/>
  <c r="A2490" i="3"/>
  <c r="A2489" i="3"/>
  <c r="A2488" i="3"/>
  <c r="A2487" i="3"/>
  <c r="A2486" i="3"/>
  <c r="A2485" i="3"/>
  <c r="A2484" i="3"/>
  <c r="A2483" i="3"/>
  <c r="A2482" i="3"/>
  <c r="A2481" i="3"/>
  <c r="A2480" i="3"/>
  <c r="A2479" i="3"/>
  <c r="A2478" i="3"/>
  <c r="A2477" i="3"/>
  <c r="A2476" i="3"/>
  <c r="A2475" i="3"/>
  <c r="A2474" i="3"/>
  <c r="A2473" i="3"/>
  <c r="A2472" i="3"/>
  <c r="A2471" i="3"/>
  <c r="A2470" i="3"/>
  <c r="A2469" i="3"/>
  <c r="A2468" i="3"/>
  <c r="A2467" i="3"/>
  <c r="A2466" i="3"/>
  <c r="A2465" i="3"/>
  <c r="A2464" i="3"/>
  <c r="A2463" i="3"/>
  <c r="A2462" i="3"/>
  <c r="A2461" i="3"/>
  <c r="A2460" i="3"/>
  <c r="A2459" i="3"/>
  <c r="A2458" i="3"/>
  <c r="A2457" i="3"/>
  <c r="A2456" i="3"/>
  <c r="A2455" i="3"/>
  <c r="A2454" i="3"/>
  <c r="A2453" i="3"/>
  <c r="A2452" i="3"/>
  <c r="A2451" i="3"/>
  <c r="A2450" i="3"/>
  <c r="A2449" i="3"/>
  <c r="A2448" i="3"/>
  <c r="A2447" i="3"/>
  <c r="A2446" i="3"/>
  <c r="A2445" i="3"/>
  <c r="A2444" i="3"/>
  <c r="A2443" i="3"/>
  <c r="A2442" i="3"/>
  <c r="A2441" i="3"/>
  <c r="A2440" i="3"/>
  <c r="A2439" i="3"/>
  <c r="A2438" i="3"/>
  <c r="A2437" i="3"/>
  <c r="A2436" i="3"/>
  <c r="A2435" i="3"/>
  <c r="A2434" i="3"/>
  <c r="A2433" i="3"/>
  <c r="A2432" i="3"/>
  <c r="A2431" i="3"/>
  <c r="A2430" i="3"/>
  <c r="A2429" i="3"/>
  <c r="A2428" i="3"/>
  <c r="A2427" i="3"/>
  <c r="A2426" i="3"/>
  <c r="A2425" i="3"/>
  <c r="A2424" i="3"/>
  <c r="A2423" i="3"/>
  <c r="A2422" i="3"/>
  <c r="A2421" i="3"/>
  <c r="A2420" i="3"/>
  <c r="A2419" i="3"/>
  <c r="A2418" i="3"/>
  <c r="A2417" i="3"/>
  <c r="A2416" i="3"/>
  <c r="A2415" i="3"/>
  <c r="A2414" i="3"/>
  <c r="A2413" i="3"/>
  <c r="A2412" i="3"/>
  <c r="A2411" i="3"/>
  <c r="A2410" i="3"/>
  <c r="A2409" i="3"/>
  <c r="A2408" i="3"/>
  <c r="A2407" i="3"/>
  <c r="A2406" i="3"/>
  <c r="A2405" i="3"/>
  <c r="A2404" i="3"/>
  <c r="A2403" i="3"/>
  <c r="A2402" i="3"/>
  <c r="A2401" i="3"/>
  <c r="A2400" i="3"/>
  <c r="A2399" i="3"/>
  <c r="A2398" i="3"/>
  <c r="A2397" i="3"/>
  <c r="A2396" i="3"/>
  <c r="A2395" i="3"/>
  <c r="A2394" i="3"/>
  <c r="A2393" i="3"/>
  <c r="A2392" i="3"/>
  <c r="A2391" i="3"/>
  <c r="A2390" i="3"/>
  <c r="A2389" i="3"/>
  <c r="A2388" i="3"/>
  <c r="A2387" i="3"/>
  <c r="A2386" i="3"/>
  <c r="A2385" i="3"/>
  <c r="A2384" i="3"/>
  <c r="A2383" i="3"/>
  <c r="A2382" i="3"/>
  <c r="A2381" i="3"/>
  <c r="A2380" i="3"/>
  <c r="A2379" i="3"/>
  <c r="A2378" i="3"/>
  <c r="A2377" i="3"/>
  <c r="A2376" i="3"/>
  <c r="A2375" i="3"/>
  <c r="A2374" i="3"/>
  <c r="A2373" i="3"/>
  <c r="A2372" i="3"/>
  <c r="A2371" i="3"/>
  <c r="A2370" i="3"/>
  <c r="A2369" i="3"/>
  <c r="A2368" i="3"/>
  <c r="A2367" i="3"/>
  <c r="A2366" i="3"/>
  <c r="A2365" i="3"/>
  <c r="A2364" i="3"/>
  <c r="A2363" i="3"/>
  <c r="A2362" i="3"/>
  <c r="A2361" i="3"/>
  <c r="A2360" i="3"/>
  <c r="A2359" i="3"/>
  <c r="A2358" i="3"/>
  <c r="A2357" i="3"/>
  <c r="A2356" i="3"/>
  <c r="A2355" i="3"/>
  <c r="A2354" i="3"/>
  <c r="A2353" i="3"/>
  <c r="A2352" i="3"/>
  <c r="A2351" i="3"/>
  <c r="A2350" i="3"/>
  <c r="A2349" i="3"/>
  <c r="A2348" i="3"/>
  <c r="A2347" i="3"/>
  <c r="A2346" i="3"/>
  <c r="A2345" i="3"/>
  <c r="A2344" i="3"/>
  <c r="A2343" i="3"/>
  <c r="A2342" i="3"/>
  <c r="A2341" i="3"/>
  <c r="A2340" i="3"/>
  <c r="A2339" i="3"/>
  <c r="A2338" i="3"/>
  <c r="A2337" i="3"/>
  <c r="A2336" i="3"/>
  <c r="A2335" i="3"/>
  <c r="A2334" i="3"/>
  <c r="A2333" i="3"/>
  <c r="A2332" i="3"/>
  <c r="A2331" i="3"/>
  <c r="A2330" i="3"/>
  <c r="A2329" i="3"/>
  <c r="A2328" i="3"/>
  <c r="A2327" i="3"/>
  <c r="A2326" i="3"/>
  <c r="A2325" i="3"/>
  <c r="A2324" i="3"/>
  <c r="A2323" i="3"/>
  <c r="A2322" i="3"/>
  <c r="A2321" i="3"/>
  <c r="A2320" i="3"/>
  <c r="A2319" i="3"/>
  <c r="A2318" i="3"/>
  <c r="A2317" i="3"/>
  <c r="A2316" i="3"/>
  <c r="A2315" i="3"/>
  <c r="A2314" i="3"/>
  <c r="A2313" i="3"/>
  <c r="A2312" i="3"/>
  <c r="A2311" i="3"/>
  <c r="A2310" i="3"/>
  <c r="A2309" i="3"/>
  <c r="A2308" i="3"/>
  <c r="A2307" i="3"/>
  <c r="A2306" i="3"/>
  <c r="A2305" i="3"/>
  <c r="A2304" i="3"/>
  <c r="A2303" i="3"/>
  <c r="A2302" i="3"/>
  <c r="A2301" i="3"/>
  <c r="A2300" i="3"/>
  <c r="A2299" i="3"/>
  <c r="A2298" i="3"/>
  <c r="A2297" i="3"/>
  <c r="A2296" i="3"/>
  <c r="A2295" i="3"/>
  <c r="A2294" i="3"/>
  <c r="A2293" i="3"/>
  <c r="A2292" i="3"/>
  <c r="A2291" i="3"/>
  <c r="A2290" i="3"/>
  <c r="A2289" i="3"/>
  <c r="A2288" i="3"/>
  <c r="A2287" i="3"/>
  <c r="A2286" i="3"/>
  <c r="A2285" i="3"/>
  <c r="A2284" i="3"/>
  <c r="A2283" i="3"/>
  <c r="A2282" i="3"/>
  <c r="A2281" i="3"/>
  <c r="A2280" i="3"/>
  <c r="A2279" i="3"/>
  <c r="A2278" i="3"/>
  <c r="A2277" i="3"/>
  <c r="A2276" i="3"/>
  <c r="A2275" i="3"/>
  <c r="A2274" i="3"/>
  <c r="A2273" i="3"/>
  <c r="A2272" i="3"/>
  <c r="A2271" i="3"/>
  <c r="A2270" i="3"/>
  <c r="A2269" i="3"/>
  <c r="A2268" i="3"/>
  <c r="A2267" i="3"/>
  <c r="A2266" i="3"/>
  <c r="A2265" i="3"/>
  <c r="A2264" i="3"/>
  <c r="A2263" i="3"/>
  <c r="A2262" i="3"/>
  <c r="A2261" i="3"/>
  <c r="A2260" i="3"/>
  <c r="A2259" i="3"/>
  <c r="A2258" i="3"/>
  <c r="A2257" i="3"/>
  <c r="A2256" i="3"/>
  <c r="A2255" i="3"/>
  <c r="A2254" i="3"/>
  <c r="A2253" i="3"/>
  <c r="A2252" i="3"/>
  <c r="A2251" i="3"/>
  <c r="A2250" i="3"/>
  <c r="A2249" i="3"/>
  <c r="A2248" i="3"/>
  <c r="A2247" i="3"/>
  <c r="A2246" i="3"/>
  <c r="A2245" i="3"/>
  <c r="A2244" i="3"/>
  <c r="A2243" i="3"/>
  <c r="A2242" i="3"/>
  <c r="A2241" i="3"/>
  <c r="A2240" i="3"/>
  <c r="A2239" i="3"/>
  <c r="A2238" i="3"/>
  <c r="A2237" i="3"/>
  <c r="A2236" i="3"/>
  <c r="A2235" i="3"/>
  <c r="A2234" i="3"/>
  <c r="A2233" i="3"/>
  <c r="A2232" i="3"/>
  <c r="A2231" i="3"/>
  <c r="A2230" i="3"/>
  <c r="A2229" i="3"/>
  <c r="A2228" i="3"/>
  <c r="A2227" i="3"/>
  <c r="A2226" i="3"/>
  <c r="A2225" i="3"/>
  <c r="A2224" i="3"/>
  <c r="A2223" i="3"/>
  <c r="A2222" i="3"/>
  <c r="A2221" i="3"/>
  <c r="A2220" i="3"/>
  <c r="A2219" i="3"/>
  <c r="A2218" i="3"/>
  <c r="A2217" i="3"/>
  <c r="A2216" i="3"/>
  <c r="A2215" i="3"/>
  <c r="A2214" i="3"/>
  <c r="A2213" i="3"/>
  <c r="A2212" i="3"/>
  <c r="A2211" i="3"/>
  <c r="A2210" i="3"/>
  <c r="A2209" i="3"/>
  <c r="A2208" i="3"/>
  <c r="A2207" i="3"/>
  <c r="A2206" i="3"/>
  <c r="A2205" i="3"/>
  <c r="A2204" i="3"/>
  <c r="A2203" i="3"/>
  <c r="A2202" i="3"/>
  <c r="A2201" i="3"/>
  <c r="A2200" i="3"/>
  <c r="A2199" i="3"/>
  <c r="A2198" i="3"/>
  <c r="A2197" i="3"/>
  <c r="A2196" i="3"/>
  <c r="A2195" i="3"/>
  <c r="A2194" i="3"/>
  <c r="A2193" i="3"/>
  <c r="A2192" i="3"/>
  <c r="A2191" i="3"/>
  <c r="A2190" i="3"/>
  <c r="A2189" i="3"/>
  <c r="A2188" i="3"/>
  <c r="A2187" i="3"/>
  <c r="A2186" i="3"/>
  <c r="A2185" i="3"/>
  <c r="A2184" i="3"/>
  <c r="A2183" i="3"/>
  <c r="A2182" i="3"/>
  <c r="A2181" i="3"/>
  <c r="A2180" i="3"/>
  <c r="A2179" i="3"/>
  <c r="A2178" i="3"/>
  <c r="A2177" i="3"/>
  <c r="A2176" i="3"/>
  <c r="A2175" i="3"/>
  <c r="A2174" i="3"/>
  <c r="A2173" i="3"/>
  <c r="A2172" i="3"/>
  <c r="A2171" i="3"/>
  <c r="A2170" i="3"/>
  <c r="A2169" i="3"/>
  <c r="A2168" i="3"/>
  <c r="A2167" i="3"/>
  <c r="A2166" i="3"/>
  <c r="A2165" i="3"/>
  <c r="A2164" i="3"/>
  <c r="A2163" i="3"/>
  <c r="A2162" i="3"/>
  <c r="A2161" i="3"/>
  <c r="A2160" i="3"/>
  <c r="A2159" i="3"/>
  <c r="A2158" i="3"/>
  <c r="A2157" i="3"/>
  <c r="A2156" i="3"/>
  <c r="A2155" i="3"/>
  <c r="A2154" i="3"/>
  <c r="A2153" i="3"/>
  <c r="A2152" i="3"/>
  <c r="A2151" i="3"/>
  <c r="A2150" i="3"/>
  <c r="A2149" i="3"/>
  <c r="A2148" i="3"/>
  <c r="A2147" i="3"/>
  <c r="A2146" i="3"/>
  <c r="A2145" i="3"/>
  <c r="A2144" i="3"/>
  <c r="A2143" i="3"/>
  <c r="A2142" i="3"/>
  <c r="A2141" i="3"/>
  <c r="A2140" i="3"/>
  <c r="A2139" i="3"/>
  <c r="A2138" i="3"/>
  <c r="A2137" i="3"/>
  <c r="A2136" i="3"/>
  <c r="A2135" i="3"/>
  <c r="A2134" i="3"/>
  <c r="A2133" i="3"/>
  <c r="A2132" i="3"/>
  <c r="A2131" i="3"/>
  <c r="A2130" i="3"/>
  <c r="A2129" i="3"/>
  <c r="A2128" i="3"/>
  <c r="A2127" i="3"/>
  <c r="A2126" i="3"/>
  <c r="A2125" i="3"/>
  <c r="A2124" i="3"/>
  <c r="A2123" i="3"/>
  <c r="A2122" i="3"/>
  <c r="A2121" i="3"/>
  <c r="A2120" i="3"/>
  <c r="A2119" i="3"/>
  <c r="A2118" i="3"/>
  <c r="A2117" i="3"/>
  <c r="A2116" i="3"/>
  <c r="A2115" i="3"/>
  <c r="A2114" i="3"/>
  <c r="A2113" i="3"/>
  <c r="A2112" i="3"/>
  <c r="A2111" i="3"/>
  <c r="A2110" i="3"/>
  <c r="A2109" i="3"/>
  <c r="A2108" i="3"/>
  <c r="A2107" i="3"/>
  <c r="A2106" i="3"/>
  <c r="A2105" i="3"/>
  <c r="A2104" i="3"/>
  <c r="A2103" i="3"/>
  <c r="A2102" i="3"/>
  <c r="A2101" i="3"/>
  <c r="A2100" i="3"/>
  <c r="A2099" i="3"/>
  <c r="A2098" i="3"/>
  <c r="A2097" i="3"/>
  <c r="A2096" i="3"/>
  <c r="A2095" i="3"/>
  <c r="A2094" i="3"/>
  <c r="A2093" i="3"/>
  <c r="A2092" i="3"/>
  <c r="A2091" i="3"/>
  <c r="A2090" i="3"/>
  <c r="A2089" i="3"/>
  <c r="A2088" i="3"/>
  <c r="A2087" i="3"/>
  <c r="A2086" i="3"/>
  <c r="A2085" i="3"/>
  <c r="A2084" i="3"/>
  <c r="A2083" i="3"/>
  <c r="A2082" i="3"/>
  <c r="A2081" i="3"/>
  <c r="A2080" i="3"/>
  <c r="A2079" i="3"/>
  <c r="A2078" i="3"/>
  <c r="A2077" i="3"/>
  <c r="A2076" i="3"/>
  <c r="A2075" i="3"/>
  <c r="A2074" i="3"/>
  <c r="A2073" i="3"/>
  <c r="A2072" i="3"/>
  <c r="A2071" i="3"/>
  <c r="A2070" i="3"/>
  <c r="A2069" i="3"/>
  <c r="A2068" i="3"/>
  <c r="A2067" i="3"/>
  <c r="A2066" i="3"/>
  <c r="A2065" i="3"/>
  <c r="A2064" i="3"/>
  <c r="A2063" i="3"/>
  <c r="A2062" i="3"/>
  <c r="A2061" i="3"/>
  <c r="A2060" i="3"/>
  <c r="A2059" i="3"/>
  <c r="A2058" i="3"/>
  <c r="A2057" i="3"/>
  <c r="A2056" i="3"/>
  <c r="A2055" i="3"/>
  <c r="A2054" i="3"/>
  <c r="A2053" i="3"/>
  <c r="A2052" i="3"/>
  <c r="A2051" i="3"/>
  <c r="A2050" i="3"/>
  <c r="A2049" i="3"/>
  <c r="A2048" i="3"/>
  <c r="A2047" i="3"/>
  <c r="A2046" i="3"/>
  <c r="A2045" i="3"/>
  <c r="A2044" i="3"/>
  <c r="A2043" i="3"/>
  <c r="A2042" i="3"/>
  <c r="A2041" i="3"/>
  <c r="A2040" i="3"/>
  <c r="A2039" i="3"/>
  <c r="A2038" i="3"/>
  <c r="A2037" i="3"/>
  <c r="A2036" i="3"/>
  <c r="A2035" i="3"/>
  <c r="A2034" i="3"/>
  <c r="A2033" i="3"/>
  <c r="A2032" i="3"/>
  <c r="A2031" i="3"/>
  <c r="A2030" i="3"/>
  <c r="A2029" i="3"/>
  <c r="A2028" i="3"/>
  <c r="A2027" i="3"/>
  <c r="A2026" i="3"/>
  <c r="A2025" i="3"/>
  <c r="A2024" i="3"/>
  <c r="A2023" i="3"/>
  <c r="A2022" i="3"/>
  <c r="A2021" i="3"/>
  <c r="A2020" i="3"/>
  <c r="A2019" i="3"/>
  <c r="A2018" i="3"/>
  <c r="A2017" i="3"/>
  <c r="A2016" i="3"/>
  <c r="A2015" i="3"/>
  <c r="A2014" i="3"/>
  <c r="A2013" i="3"/>
  <c r="A2012" i="3"/>
  <c r="A2011" i="3"/>
  <c r="A2010" i="3"/>
  <c r="A2009" i="3"/>
  <c r="A2008" i="3"/>
  <c r="A2007" i="3"/>
  <c r="A2006" i="3"/>
  <c r="A2005" i="3"/>
  <c r="A2004" i="3"/>
  <c r="A2003" i="3"/>
  <c r="A2002" i="3"/>
  <c r="A2001" i="3"/>
  <c r="A2000" i="3"/>
  <c r="A1999" i="3"/>
  <c r="A1998" i="3"/>
  <c r="A1997" i="3"/>
  <c r="A1996" i="3"/>
  <c r="A1995" i="3"/>
  <c r="A1994" i="3"/>
  <c r="A1993" i="3"/>
  <c r="A1992" i="3"/>
  <c r="A1991" i="3"/>
  <c r="A1990" i="3"/>
  <c r="A1989" i="3"/>
  <c r="A1988" i="3"/>
  <c r="A1987" i="3"/>
  <c r="A1986" i="3"/>
  <c r="A1985" i="3"/>
  <c r="A1984" i="3"/>
  <c r="A1983" i="3"/>
  <c r="A1982" i="3"/>
  <c r="A1981" i="3"/>
  <c r="A1980" i="3"/>
  <c r="A1979" i="3"/>
  <c r="A1978" i="3"/>
  <c r="A1977" i="3"/>
  <c r="A1976" i="3"/>
  <c r="A1975" i="3"/>
  <c r="A1974" i="3"/>
  <c r="A1973" i="3"/>
  <c r="A1972" i="3"/>
  <c r="A1971" i="3"/>
  <c r="A1970" i="3"/>
  <c r="A1969" i="3"/>
  <c r="A1968" i="3"/>
  <c r="A1967" i="3"/>
  <c r="A1966" i="3"/>
  <c r="A1965" i="3"/>
  <c r="A1964" i="3"/>
  <c r="A1963" i="3"/>
  <c r="A1962" i="3"/>
  <c r="A1961" i="3"/>
  <c r="A1960" i="3"/>
  <c r="A1959" i="3"/>
  <c r="A1958" i="3"/>
  <c r="A1957" i="3"/>
  <c r="A1956" i="3"/>
  <c r="A1955" i="3"/>
  <c r="A1954" i="3"/>
  <c r="A1953" i="3"/>
  <c r="A1952" i="3"/>
  <c r="A1951" i="3"/>
  <c r="A1950" i="3"/>
  <c r="A1949" i="3"/>
  <c r="A1948" i="3"/>
  <c r="A1947" i="3"/>
  <c r="A1946" i="3"/>
  <c r="A1945" i="3"/>
  <c r="A1944" i="3"/>
  <c r="A1943" i="3"/>
  <c r="A1942" i="3"/>
  <c r="A1941" i="3"/>
  <c r="A1940" i="3"/>
  <c r="A1939" i="3"/>
  <c r="A1938" i="3"/>
  <c r="A1937" i="3"/>
  <c r="A1936" i="3"/>
  <c r="A1935" i="3"/>
  <c r="A1934" i="3"/>
  <c r="A1933" i="3"/>
  <c r="A1932" i="3"/>
  <c r="A1931" i="3"/>
  <c r="A1930" i="3"/>
  <c r="A1929" i="3"/>
  <c r="A1928" i="3"/>
  <c r="A1927" i="3"/>
  <c r="A1926" i="3"/>
  <c r="A1925" i="3"/>
  <c r="A1924" i="3"/>
  <c r="A1923" i="3"/>
  <c r="A1922" i="3"/>
  <c r="A1921" i="3"/>
  <c r="A1920" i="3"/>
  <c r="A1919" i="3"/>
  <c r="A1918" i="3"/>
  <c r="A1917" i="3"/>
  <c r="A1916" i="3"/>
  <c r="A1915" i="3"/>
  <c r="A1914" i="3"/>
  <c r="A1913" i="3"/>
  <c r="A1912" i="3"/>
  <c r="A1911" i="3"/>
  <c r="A1910" i="3"/>
  <c r="A1909" i="3"/>
  <c r="A1908" i="3"/>
  <c r="A1907" i="3"/>
  <c r="A1906" i="3"/>
  <c r="A1905" i="3"/>
  <c r="A1904" i="3"/>
  <c r="A1903" i="3"/>
  <c r="A1902" i="3"/>
  <c r="A1901" i="3"/>
  <c r="A1900" i="3"/>
  <c r="A1899" i="3"/>
  <c r="A1898" i="3"/>
  <c r="A1897" i="3"/>
  <c r="A1896" i="3"/>
  <c r="A1895" i="3"/>
  <c r="A1894" i="3"/>
  <c r="A1893" i="3"/>
  <c r="A1892" i="3"/>
  <c r="A1891" i="3"/>
  <c r="A1890" i="3"/>
  <c r="A1889" i="3"/>
  <c r="A1888" i="3"/>
  <c r="A1887" i="3"/>
  <c r="A1886" i="3"/>
  <c r="A1885" i="3"/>
  <c r="A1884" i="3"/>
  <c r="A1883" i="3"/>
  <c r="A1882" i="3"/>
  <c r="A1881" i="3"/>
  <c r="A1880" i="3"/>
  <c r="A1879" i="3"/>
  <c r="A1878" i="3"/>
  <c r="A1877" i="3"/>
  <c r="A1876" i="3"/>
  <c r="A1875" i="3"/>
  <c r="A1874" i="3"/>
  <c r="A1873" i="3"/>
  <c r="A1872" i="3"/>
  <c r="A1871" i="3"/>
  <c r="A1870" i="3"/>
  <c r="A1869" i="3"/>
  <c r="A1868" i="3"/>
  <c r="A1867" i="3"/>
  <c r="A1866" i="3"/>
  <c r="A1865" i="3"/>
  <c r="A1864" i="3"/>
  <c r="A1863" i="3"/>
  <c r="A1862" i="3"/>
  <c r="A1861" i="3"/>
  <c r="A1860" i="3"/>
  <c r="A1859" i="3"/>
  <c r="A1858" i="3"/>
  <c r="A1857" i="3"/>
  <c r="A1856" i="3"/>
  <c r="A1855" i="3"/>
  <c r="A1854" i="3"/>
  <c r="A1853" i="3"/>
  <c r="A1852" i="3"/>
  <c r="A1851" i="3"/>
  <c r="A1850" i="3"/>
  <c r="A1849" i="3"/>
  <c r="A1848" i="3"/>
  <c r="A1847" i="3"/>
  <c r="A1846" i="3"/>
  <c r="A1845" i="3"/>
  <c r="A1844" i="3"/>
  <c r="A1843" i="3"/>
  <c r="A1842" i="3"/>
  <c r="A1841" i="3"/>
  <c r="A1840" i="3"/>
  <c r="A1839" i="3"/>
  <c r="A1838" i="3"/>
  <c r="A1837" i="3"/>
  <c r="A1836" i="3"/>
  <c r="A1835" i="3"/>
  <c r="A1834" i="3"/>
  <c r="A1833" i="3"/>
  <c r="A1832" i="3"/>
  <c r="A1831" i="3"/>
  <c r="A1830" i="3"/>
  <c r="A1829" i="3"/>
  <c r="A1828" i="3"/>
  <c r="A1827" i="3"/>
  <c r="A1826" i="3"/>
  <c r="A1825" i="3"/>
  <c r="A1824" i="3"/>
  <c r="A1823" i="3"/>
  <c r="A1822" i="3"/>
  <c r="A1821" i="3"/>
  <c r="A1820" i="3"/>
  <c r="A1819" i="3"/>
  <c r="A1818" i="3"/>
  <c r="A1817" i="3"/>
  <c r="A1816" i="3"/>
  <c r="A1815" i="3"/>
  <c r="A1814" i="3"/>
  <c r="A1813" i="3"/>
  <c r="A1812" i="3"/>
  <c r="A1811" i="3"/>
  <c r="A1810" i="3"/>
  <c r="A1809" i="3"/>
  <c r="A1808" i="3"/>
  <c r="A1807" i="3"/>
  <c r="A1806" i="3"/>
  <c r="A1805" i="3"/>
  <c r="A1804" i="3"/>
  <c r="A1803" i="3"/>
  <c r="A1802" i="3"/>
  <c r="A1801" i="3"/>
  <c r="A1800" i="3"/>
  <c r="A1799" i="3"/>
  <c r="A1798" i="3"/>
  <c r="A1797" i="3"/>
  <c r="A1796" i="3"/>
  <c r="A1795" i="3"/>
  <c r="A1794" i="3"/>
  <c r="A1793" i="3"/>
  <c r="A1792" i="3"/>
  <c r="A1791" i="3"/>
  <c r="A1790" i="3"/>
  <c r="A1789" i="3"/>
  <c r="A1788" i="3"/>
  <c r="A1787" i="3"/>
  <c r="A1786" i="3"/>
  <c r="A1785" i="3"/>
  <c r="A1784" i="3"/>
  <c r="A1783" i="3"/>
  <c r="A1782" i="3"/>
  <c r="A1781" i="3"/>
  <c r="A1780" i="3"/>
  <c r="A1779" i="3"/>
  <c r="A1778" i="3"/>
  <c r="A1777" i="3"/>
  <c r="A1776" i="3"/>
  <c r="A1775" i="3"/>
  <c r="A1774" i="3"/>
  <c r="A1773" i="3"/>
  <c r="A1772" i="3"/>
  <c r="A1771" i="3"/>
  <c r="A1770" i="3"/>
  <c r="A1769" i="3"/>
  <c r="A1768" i="3"/>
  <c r="A1767" i="3"/>
  <c r="A1766" i="3"/>
  <c r="A1765" i="3"/>
  <c r="A1764" i="3"/>
  <c r="A1763" i="3"/>
  <c r="A1762" i="3"/>
  <c r="A1761" i="3"/>
  <c r="A1760" i="3"/>
  <c r="A1759" i="3"/>
  <c r="A1758" i="3"/>
  <c r="A1757" i="3"/>
  <c r="A1756" i="3"/>
  <c r="A1755" i="3"/>
  <c r="A1754" i="3"/>
  <c r="A1753" i="3"/>
  <c r="A1752" i="3"/>
  <c r="A1751" i="3"/>
  <c r="A1750" i="3"/>
  <c r="A1749" i="3"/>
  <c r="A1748" i="3"/>
  <c r="A1747" i="3"/>
  <c r="A1746" i="3"/>
  <c r="A1745" i="3"/>
  <c r="A1744" i="3"/>
  <c r="A1743" i="3"/>
  <c r="A1742" i="3"/>
  <c r="A1741" i="3"/>
  <c r="A1740" i="3"/>
  <c r="A1739" i="3"/>
  <c r="A1738" i="3"/>
  <c r="A1737" i="3"/>
  <c r="A1736" i="3"/>
  <c r="A1735" i="3"/>
  <c r="A1734" i="3"/>
  <c r="A1733" i="3"/>
  <c r="A1732" i="3"/>
  <c r="A1731" i="3"/>
  <c r="A1730" i="3"/>
  <c r="A1729" i="3"/>
  <c r="A1728" i="3"/>
  <c r="A1727" i="3"/>
  <c r="A1726" i="3"/>
  <c r="A1725" i="3"/>
  <c r="A1724" i="3"/>
  <c r="A1723" i="3"/>
  <c r="A1722" i="3"/>
  <c r="A1721" i="3"/>
  <c r="A1720" i="3"/>
  <c r="A1719" i="3"/>
  <c r="A1718" i="3"/>
  <c r="A1717" i="3"/>
  <c r="A1716" i="3"/>
  <c r="A1715" i="3"/>
  <c r="A1714" i="3"/>
  <c r="A1713" i="3"/>
  <c r="A1712" i="3"/>
  <c r="A1711" i="3"/>
  <c r="A1710" i="3"/>
  <c r="A1709" i="3"/>
  <c r="A1708" i="3"/>
  <c r="A1707" i="3"/>
  <c r="A1706" i="3"/>
  <c r="A1705" i="3"/>
  <c r="A1704" i="3"/>
  <c r="A1703" i="3"/>
  <c r="A1702" i="3"/>
  <c r="A1701" i="3"/>
  <c r="A1700" i="3"/>
  <c r="A1699" i="3"/>
  <c r="A1698" i="3"/>
  <c r="A1697" i="3"/>
  <c r="A1696" i="3"/>
  <c r="A1695" i="3"/>
  <c r="A1694" i="3"/>
  <c r="A1693" i="3"/>
  <c r="A1692" i="3"/>
  <c r="A1691" i="3"/>
  <c r="A1690" i="3"/>
  <c r="A1689" i="3"/>
  <c r="A1688" i="3"/>
  <c r="A1687" i="3"/>
  <c r="A1686" i="3"/>
  <c r="A1685" i="3"/>
  <c r="A1684" i="3"/>
  <c r="A1683" i="3"/>
  <c r="A1682" i="3"/>
  <c r="A1681" i="3"/>
  <c r="A1680" i="3"/>
  <c r="A1679" i="3"/>
  <c r="A1678" i="3"/>
  <c r="A1677" i="3"/>
  <c r="A1676" i="3"/>
  <c r="A1675" i="3"/>
  <c r="A1674" i="3"/>
  <c r="A1673" i="3"/>
  <c r="A1672" i="3"/>
  <c r="A1671" i="3"/>
  <c r="A1670" i="3"/>
  <c r="A1669" i="3"/>
  <c r="A1668" i="3"/>
  <c r="A1667" i="3"/>
  <c r="A1666" i="3"/>
  <c r="A1665" i="3"/>
  <c r="A1664" i="3"/>
  <c r="A1663" i="3"/>
  <c r="A1662" i="3"/>
  <c r="A1661" i="3"/>
  <c r="A1660" i="3"/>
  <c r="A1659" i="3"/>
  <c r="A1658" i="3"/>
  <c r="A1657" i="3"/>
  <c r="A1656" i="3"/>
  <c r="A1655" i="3"/>
  <c r="A1654" i="3"/>
  <c r="A1653" i="3"/>
  <c r="A1652" i="3"/>
  <c r="A1651" i="3"/>
  <c r="A1650" i="3"/>
  <c r="A1649" i="3"/>
  <c r="A1648" i="3"/>
  <c r="A1647" i="3"/>
  <c r="A1646" i="3"/>
  <c r="A1645" i="3"/>
  <c r="A1644" i="3"/>
  <c r="A1643" i="3"/>
  <c r="A1642" i="3"/>
  <c r="A1641" i="3"/>
  <c r="A1640" i="3"/>
  <c r="A1639" i="3"/>
  <c r="A1638" i="3"/>
  <c r="A1637" i="3"/>
  <c r="A1636" i="3"/>
  <c r="A1635" i="3"/>
  <c r="A1634" i="3"/>
  <c r="A1633" i="3"/>
  <c r="A1632" i="3"/>
  <c r="A1631" i="3"/>
  <c r="A1630" i="3"/>
  <c r="A1629" i="3"/>
  <c r="A1628" i="3"/>
  <c r="A1627" i="3"/>
  <c r="A1626" i="3"/>
  <c r="A1625" i="3"/>
  <c r="A1624" i="3"/>
  <c r="A1623" i="3"/>
  <c r="A1622" i="3"/>
  <c r="A1621" i="3"/>
  <c r="A1620" i="3"/>
  <c r="A1619" i="3"/>
  <c r="A1618" i="3"/>
  <c r="A1617" i="3"/>
  <c r="A1616" i="3"/>
  <c r="A1615" i="3"/>
  <c r="A1614" i="3"/>
  <c r="A1613" i="3"/>
  <c r="A1612" i="3"/>
  <c r="A1611" i="3"/>
  <c r="A1610" i="3"/>
  <c r="A1609" i="3"/>
  <c r="A1608" i="3"/>
  <c r="A1607" i="3"/>
  <c r="A1606" i="3"/>
  <c r="A1605" i="3"/>
  <c r="A1604" i="3"/>
  <c r="A1603" i="3"/>
  <c r="A1602" i="3"/>
  <c r="A1601" i="3"/>
  <c r="A1600" i="3"/>
  <c r="A1599" i="3"/>
  <c r="A1598" i="3"/>
  <c r="A1597" i="3"/>
  <c r="A1596" i="3"/>
  <c r="A1595" i="3"/>
  <c r="A1594" i="3"/>
  <c r="A1593" i="3"/>
  <c r="A1592" i="3"/>
  <c r="A1591" i="3"/>
  <c r="A1590" i="3"/>
  <c r="A1589" i="3"/>
  <c r="A1588" i="3"/>
  <c r="A1587" i="3"/>
  <c r="A1586" i="3"/>
  <c r="A1585" i="3"/>
  <c r="A1584" i="3"/>
  <c r="A1583" i="3"/>
  <c r="A1582" i="3"/>
  <c r="A1581" i="3"/>
  <c r="A1580" i="3"/>
  <c r="A1579" i="3"/>
  <c r="A1578" i="3"/>
  <c r="A1577" i="3"/>
  <c r="A1576" i="3"/>
  <c r="A1575" i="3"/>
  <c r="A1574" i="3"/>
  <c r="A1573" i="3"/>
  <c r="A1572" i="3"/>
  <c r="A1571" i="3"/>
  <c r="A1570" i="3"/>
  <c r="A1569" i="3"/>
  <c r="A1568" i="3"/>
  <c r="A1567" i="3"/>
  <c r="A1566" i="3"/>
  <c r="A1565" i="3"/>
  <c r="A1564" i="3"/>
  <c r="A1563" i="3"/>
  <c r="A1562" i="3"/>
  <c r="A1561" i="3"/>
  <c r="A1560" i="3"/>
  <c r="A1559" i="3"/>
  <c r="A1558" i="3"/>
  <c r="A1557" i="3"/>
  <c r="A1556" i="3"/>
  <c r="A1555" i="3"/>
  <c r="A1554" i="3"/>
  <c r="A1553" i="3"/>
  <c r="A1552" i="3"/>
  <c r="A1551" i="3"/>
  <c r="A1550" i="3"/>
  <c r="A1549" i="3"/>
  <c r="A1548" i="3"/>
  <c r="A1547" i="3"/>
  <c r="A1546" i="3"/>
  <c r="A1545" i="3"/>
  <c r="A1544" i="3"/>
  <c r="A1543" i="3"/>
  <c r="A1542" i="3"/>
  <c r="A1541" i="3"/>
  <c r="A1540" i="3"/>
  <c r="A1539" i="3"/>
  <c r="A1538" i="3"/>
  <c r="A1537" i="3"/>
  <c r="A1536" i="3"/>
  <c r="A1535" i="3"/>
  <c r="A1534" i="3"/>
  <c r="A1533" i="3"/>
  <c r="A1532" i="3"/>
  <c r="A1531" i="3"/>
  <c r="A1530" i="3"/>
  <c r="A1529" i="3"/>
  <c r="A1528" i="3"/>
  <c r="A1527" i="3"/>
  <c r="A1526" i="3"/>
  <c r="A1525" i="3"/>
  <c r="A1524" i="3"/>
  <c r="A1523" i="3"/>
  <c r="A1522" i="3"/>
  <c r="A1521" i="3"/>
  <c r="A1520" i="3"/>
  <c r="A1519" i="3"/>
  <c r="A1518" i="3"/>
  <c r="A1517" i="3"/>
  <c r="A1516" i="3"/>
  <c r="A1515" i="3"/>
  <c r="A1514" i="3"/>
  <c r="A1513" i="3"/>
  <c r="A1512" i="3"/>
  <c r="A1511" i="3"/>
  <c r="A1510" i="3"/>
  <c r="A1509" i="3"/>
  <c r="A1508" i="3"/>
  <c r="A1507" i="3"/>
  <c r="A1506" i="3"/>
  <c r="A1505" i="3"/>
  <c r="A1504" i="3"/>
  <c r="A1503" i="3"/>
  <c r="A1502" i="3"/>
  <c r="A1501" i="3"/>
  <c r="A1500" i="3"/>
  <c r="A1499" i="3"/>
  <c r="A1498" i="3"/>
  <c r="A1497" i="3"/>
  <c r="A1496" i="3"/>
  <c r="A1495" i="3"/>
  <c r="A1494" i="3"/>
  <c r="A1493" i="3"/>
  <c r="A1492" i="3"/>
  <c r="A1491" i="3"/>
  <c r="A1490" i="3"/>
  <c r="A1489" i="3"/>
  <c r="A1488" i="3"/>
  <c r="A1487" i="3"/>
  <c r="A1486" i="3"/>
  <c r="A1485" i="3"/>
  <c r="A1484" i="3"/>
  <c r="A1483" i="3"/>
  <c r="A1482" i="3"/>
  <c r="A1481" i="3"/>
  <c r="A1480" i="3"/>
  <c r="A1479" i="3"/>
  <c r="A1478" i="3"/>
  <c r="A1477" i="3"/>
  <c r="A1476" i="3"/>
  <c r="A1475" i="3"/>
  <c r="A1474" i="3"/>
  <c r="A1473" i="3"/>
  <c r="A1472" i="3"/>
  <c r="A1471" i="3"/>
  <c r="A1470" i="3"/>
  <c r="A1469" i="3"/>
  <c r="A1468" i="3"/>
  <c r="A1467" i="3"/>
  <c r="A1466" i="3"/>
  <c r="A1465" i="3"/>
  <c r="A1464" i="3"/>
  <c r="A1463" i="3"/>
  <c r="A1462" i="3"/>
  <c r="A1461" i="3"/>
  <c r="A1460" i="3"/>
  <c r="A1459" i="3"/>
  <c r="A1458" i="3"/>
  <c r="A1457" i="3"/>
  <c r="A1456" i="3"/>
  <c r="A1455" i="3"/>
  <c r="A1454" i="3"/>
  <c r="A1453" i="3"/>
  <c r="A1452" i="3"/>
  <c r="A1451" i="3"/>
  <c r="A1450" i="3"/>
  <c r="A1449" i="3"/>
  <c r="A1448" i="3"/>
  <c r="A1447" i="3"/>
  <c r="A1446" i="3"/>
  <c r="A1445" i="3"/>
  <c r="A1444" i="3"/>
  <c r="A1443" i="3"/>
  <c r="A1442" i="3"/>
  <c r="A1441" i="3"/>
  <c r="A1440" i="3"/>
  <c r="A1439" i="3"/>
  <c r="A1438" i="3"/>
  <c r="A1437" i="3"/>
  <c r="A1436" i="3"/>
  <c r="A1435" i="3"/>
  <c r="A1434" i="3"/>
  <c r="A1433" i="3"/>
  <c r="A1432" i="3"/>
  <c r="A1431" i="3"/>
  <c r="A1430" i="3"/>
  <c r="A1429" i="3"/>
  <c r="A1428" i="3"/>
  <c r="A1427" i="3"/>
  <c r="A1426" i="3"/>
  <c r="A1425" i="3"/>
  <c r="A1424" i="3"/>
  <c r="A1423" i="3"/>
  <c r="A1422" i="3"/>
  <c r="A1421" i="3"/>
  <c r="A1420" i="3"/>
  <c r="A1419" i="3"/>
  <c r="A1418" i="3"/>
  <c r="A1417" i="3"/>
  <c r="A1416" i="3"/>
  <c r="A1415" i="3"/>
  <c r="A1414" i="3"/>
  <c r="A1413" i="3"/>
  <c r="A1412" i="3"/>
  <c r="A1411" i="3"/>
  <c r="A1410" i="3"/>
  <c r="A1409" i="3"/>
  <c r="A1408" i="3"/>
  <c r="A1407" i="3"/>
  <c r="A1406" i="3"/>
  <c r="A1405" i="3"/>
  <c r="A1404" i="3"/>
  <c r="A1403" i="3"/>
  <c r="A1402" i="3"/>
  <c r="A1401" i="3"/>
  <c r="A1400" i="3"/>
  <c r="A1399" i="3"/>
  <c r="A1398" i="3"/>
  <c r="A1397" i="3"/>
  <c r="A1396" i="3"/>
  <c r="A1395" i="3"/>
  <c r="A1394" i="3"/>
  <c r="A1393" i="3"/>
  <c r="A1392" i="3"/>
  <c r="A1391" i="3"/>
  <c r="A1390" i="3"/>
  <c r="A1389" i="3"/>
  <c r="A1388" i="3"/>
  <c r="A1387" i="3"/>
  <c r="A1386" i="3"/>
  <c r="A1385" i="3"/>
  <c r="A1384" i="3"/>
  <c r="A1383" i="3"/>
  <c r="A1382" i="3"/>
  <c r="A1381" i="3"/>
  <c r="A1380" i="3"/>
  <c r="A1379" i="3"/>
  <c r="A1378" i="3"/>
  <c r="A1377" i="3"/>
  <c r="A1376" i="3"/>
  <c r="A1375" i="3"/>
  <c r="A1374" i="3"/>
  <c r="A1373" i="3"/>
  <c r="A1372" i="3"/>
  <c r="A1371" i="3"/>
  <c r="A1370" i="3"/>
  <c r="A1369" i="3"/>
  <c r="A1368" i="3"/>
  <c r="A1367" i="3"/>
  <c r="A1366" i="3"/>
  <c r="A1365" i="3"/>
  <c r="A1364" i="3"/>
  <c r="A1363" i="3"/>
  <c r="A1362" i="3"/>
  <c r="A1361" i="3"/>
  <c r="A1360" i="3"/>
  <c r="A1359" i="3"/>
  <c r="A1358" i="3"/>
  <c r="A1357" i="3"/>
  <c r="A1356" i="3"/>
  <c r="A1355" i="3"/>
  <c r="A1354" i="3"/>
  <c r="A1353" i="3"/>
  <c r="A1352" i="3"/>
  <c r="A1351" i="3"/>
  <c r="A1350" i="3"/>
  <c r="A1349" i="3"/>
  <c r="A1348" i="3"/>
  <c r="A1347" i="3"/>
  <c r="A1346" i="3"/>
  <c r="A1345" i="3"/>
  <c r="A1344" i="3"/>
  <c r="A1343" i="3"/>
  <c r="A1342" i="3"/>
  <c r="A1341" i="3"/>
  <c r="A1340" i="3"/>
  <c r="A1339" i="3"/>
  <c r="A1338" i="3"/>
  <c r="A1337" i="3"/>
  <c r="A1336" i="3"/>
  <c r="A1335" i="3"/>
  <c r="A1334" i="3"/>
  <c r="A1333" i="3"/>
  <c r="A1332" i="3"/>
  <c r="A1331" i="3"/>
  <c r="A1330" i="3"/>
  <c r="A1329" i="3"/>
  <c r="A1328" i="3"/>
  <c r="A1327" i="3"/>
  <c r="A1326" i="3"/>
  <c r="A1325" i="3"/>
  <c r="A1324" i="3"/>
  <c r="A1323" i="3"/>
  <c r="A1322" i="3"/>
  <c r="A1321" i="3"/>
  <c r="A1320" i="3"/>
  <c r="A1319" i="3"/>
  <c r="A1318" i="3"/>
  <c r="A1317" i="3"/>
  <c r="A1316" i="3"/>
  <c r="A1315" i="3"/>
  <c r="A1314" i="3"/>
  <c r="A1313" i="3"/>
  <c r="A1312" i="3"/>
  <c r="A1311" i="3"/>
  <c r="A1310" i="3"/>
  <c r="A1309" i="3"/>
  <c r="A1308" i="3"/>
  <c r="A1307" i="3"/>
  <c r="A1306" i="3"/>
  <c r="A1305" i="3"/>
  <c r="A1304" i="3"/>
  <c r="A1303" i="3"/>
  <c r="A1302" i="3"/>
  <c r="A1301" i="3"/>
  <c r="A1300" i="3"/>
  <c r="A1299" i="3"/>
  <c r="A1298" i="3"/>
  <c r="A1297" i="3"/>
  <c r="A1296" i="3"/>
  <c r="A1295" i="3"/>
  <c r="A1294" i="3"/>
  <c r="A1293" i="3"/>
  <c r="A1292" i="3"/>
  <c r="A1291" i="3"/>
  <c r="A1290" i="3"/>
  <c r="A1289" i="3"/>
  <c r="A1288" i="3"/>
  <c r="A1287" i="3"/>
  <c r="A1286" i="3"/>
  <c r="A1285" i="3"/>
  <c r="A1284" i="3"/>
  <c r="A1283" i="3"/>
  <c r="A1282" i="3"/>
  <c r="A1281" i="3"/>
  <c r="A1280" i="3"/>
  <c r="A1279" i="3"/>
  <c r="A1278" i="3"/>
  <c r="A1277" i="3"/>
  <c r="A1276" i="3"/>
  <c r="A1275" i="3"/>
  <c r="A1274" i="3"/>
  <c r="A1273" i="3"/>
  <c r="A1272" i="3"/>
  <c r="A1271" i="3"/>
  <c r="A1270" i="3"/>
  <c r="A1269" i="3"/>
  <c r="A1268" i="3"/>
  <c r="A1267" i="3"/>
  <c r="A1266" i="3"/>
  <c r="A1265" i="3"/>
  <c r="A1264" i="3"/>
  <c r="A1263" i="3"/>
  <c r="A1262" i="3"/>
  <c r="A1261" i="3"/>
  <c r="A1260" i="3"/>
  <c r="A1259" i="3"/>
  <c r="A1258" i="3"/>
  <c r="A1257" i="3"/>
  <c r="A1256" i="3"/>
  <c r="A1255" i="3"/>
  <c r="A1254" i="3"/>
  <c r="A1253" i="3"/>
  <c r="A1252" i="3"/>
  <c r="A1251" i="3"/>
  <c r="A1250" i="3"/>
  <c r="A1249" i="3"/>
  <c r="A1248" i="3"/>
  <c r="A1247" i="3"/>
  <c r="A1246" i="3"/>
  <c r="A1245" i="3"/>
  <c r="A1244" i="3"/>
  <c r="A1243" i="3"/>
  <c r="A1242" i="3"/>
  <c r="A1241" i="3"/>
  <c r="A1240" i="3"/>
  <c r="A1239" i="3"/>
  <c r="A1238" i="3"/>
  <c r="A1237" i="3"/>
  <c r="A1236" i="3"/>
  <c r="A1235" i="3"/>
  <c r="A1234" i="3"/>
  <c r="A1233" i="3"/>
  <c r="A1232" i="3"/>
  <c r="A1231" i="3"/>
  <c r="A1230" i="3"/>
  <c r="A1229" i="3"/>
  <c r="A1228" i="3"/>
  <c r="A1227" i="3"/>
  <c r="A1226" i="3"/>
  <c r="A1225" i="3"/>
  <c r="A1224" i="3"/>
  <c r="A1223" i="3"/>
  <c r="A1222" i="3"/>
  <c r="A1221" i="3"/>
  <c r="A1220" i="3"/>
  <c r="A1219" i="3"/>
  <c r="A1218" i="3"/>
  <c r="A1217" i="3"/>
  <c r="A1216" i="3"/>
  <c r="A1215" i="3"/>
  <c r="A1214" i="3"/>
  <c r="A1213" i="3"/>
  <c r="A1212" i="3"/>
  <c r="A1211" i="3"/>
  <c r="A1210" i="3"/>
  <c r="A1209" i="3"/>
  <c r="A1208" i="3"/>
  <c r="A1207" i="3"/>
  <c r="A1206" i="3"/>
  <c r="A1205" i="3"/>
  <c r="A1204" i="3"/>
  <c r="A1203" i="3"/>
  <c r="A1202" i="3"/>
  <c r="A1201" i="3"/>
  <c r="A1200" i="3"/>
  <c r="A1199" i="3"/>
  <c r="A1198" i="3"/>
  <c r="A1197" i="3"/>
  <c r="A1196" i="3"/>
  <c r="A1195" i="3"/>
  <c r="A1194" i="3"/>
  <c r="A1193" i="3"/>
  <c r="A1192" i="3"/>
  <c r="A1191" i="3"/>
  <c r="A1190" i="3"/>
  <c r="A1189" i="3"/>
  <c r="A1188" i="3"/>
  <c r="A1187" i="3"/>
  <c r="A1186" i="3"/>
  <c r="A1185" i="3"/>
  <c r="A1184" i="3"/>
  <c r="A1183" i="3"/>
  <c r="A1182" i="3"/>
  <c r="A1181" i="3"/>
  <c r="A1180" i="3"/>
  <c r="A1179" i="3"/>
  <c r="A1178" i="3"/>
  <c r="A1177" i="3"/>
  <c r="A1176" i="3"/>
  <c r="A1175" i="3"/>
  <c r="A1174" i="3"/>
  <c r="A1173" i="3"/>
  <c r="A1172" i="3"/>
  <c r="A1171" i="3"/>
  <c r="A1170" i="3"/>
  <c r="A1169" i="3"/>
  <c r="A1168" i="3"/>
  <c r="A1167" i="3"/>
  <c r="A1166" i="3"/>
  <c r="A1165" i="3"/>
  <c r="A1164" i="3"/>
  <c r="A1163" i="3"/>
  <c r="A1162" i="3"/>
  <c r="A1161" i="3"/>
  <c r="A1160" i="3"/>
  <c r="A1159" i="3"/>
  <c r="A1158" i="3"/>
  <c r="A1157" i="3"/>
  <c r="A1156" i="3"/>
  <c r="A1155" i="3"/>
  <c r="A1154" i="3"/>
  <c r="A1153" i="3"/>
  <c r="A1152" i="3"/>
  <c r="A1151" i="3"/>
  <c r="A1150" i="3"/>
  <c r="A1149" i="3"/>
  <c r="A1148" i="3"/>
  <c r="A1147" i="3"/>
  <c r="A1146" i="3"/>
  <c r="A1145" i="3"/>
  <c r="A1144" i="3"/>
  <c r="A1143" i="3"/>
  <c r="A1142" i="3"/>
  <c r="A1141" i="3"/>
  <c r="A1140" i="3"/>
  <c r="A1139" i="3"/>
  <c r="A1138" i="3"/>
  <c r="A1137" i="3"/>
  <c r="A1136" i="3"/>
  <c r="A1135" i="3"/>
  <c r="A1134" i="3"/>
  <c r="A1133" i="3"/>
  <c r="A1132" i="3"/>
  <c r="A1131" i="3"/>
  <c r="A1130" i="3"/>
  <c r="A1129" i="3"/>
  <c r="A1128" i="3"/>
  <c r="A1127" i="3"/>
  <c r="A1126" i="3"/>
  <c r="A1125" i="3"/>
  <c r="A1124" i="3"/>
  <c r="A1123" i="3"/>
  <c r="A1122" i="3"/>
  <c r="A1121" i="3"/>
  <c r="A1120" i="3"/>
  <c r="A1119" i="3"/>
  <c r="A1118" i="3"/>
  <c r="A1117" i="3"/>
  <c r="A1116" i="3"/>
  <c r="A1115" i="3"/>
  <c r="A1114" i="3"/>
  <c r="A1113" i="3"/>
  <c r="A1112" i="3"/>
  <c r="A1111" i="3"/>
  <c r="A1110" i="3"/>
  <c r="A1109" i="3"/>
  <c r="A1108" i="3"/>
  <c r="A1107" i="3"/>
  <c r="A1106" i="3"/>
  <c r="A1105" i="3"/>
  <c r="A1104" i="3"/>
  <c r="A1103" i="3"/>
  <c r="A1102" i="3"/>
  <c r="A1101" i="3"/>
  <c r="A1100" i="3"/>
  <c r="A1099" i="3"/>
  <c r="A1098" i="3"/>
  <c r="A1097" i="3"/>
  <c r="A1096" i="3"/>
  <c r="A1095" i="3"/>
  <c r="A1094" i="3"/>
  <c r="A1093" i="3"/>
  <c r="A1092" i="3"/>
  <c r="A1091" i="3"/>
  <c r="A1090" i="3"/>
  <c r="A1089" i="3"/>
  <c r="A1088" i="3"/>
  <c r="A1087" i="3"/>
  <c r="A1086" i="3"/>
  <c r="A1085" i="3"/>
  <c r="A1084" i="3"/>
  <c r="A1083" i="3"/>
  <c r="A1082" i="3"/>
  <c r="A1081" i="3"/>
  <c r="A1080" i="3"/>
  <c r="A1079" i="3"/>
  <c r="A1078" i="3"/>
  <c r="A1077" i="3"/>
  <c r="A1076" i="3"/>
  <c r="A1075" i="3"/>
  <c r="A1074" i="3"/>
  <c r="A1073" i="3"/>
  <c r="A1072" i="3"/>
  <c r="A1071" i="3"/>
  <c r="A1070" i="3"/>
  <c r="A1069" i="3"/>
  <c r="A1068" i="3"/>
  <c r="A1067" i="3"/>
  <c r="A1066" i="3"/>
  <c r="A1065" i="3"/>
  <c r="A1064" i="3"/>
  <c r="A1063" i="3"/>
  <c r="A1062" i="3"/>
  <c r="A1061" i="3"/>
  <c r="A1060" i="3"/>
  <c r="A1059" i="3"/>
  <c r="A1058" i="3"/>
  <c r="A1057" i="3"/>
  <c r="A1056" i="3"/>
  <c r="A1055" i="3"/>
  <c r="A1054" i="3"/>
  <c r="A1053" i="3"/>
  <c r="A1052" i="3"/>
  <c r="A1051" i="3"/>
  <c r="A1050" i="3"/>
  <c r="A1049" i="3"/>
  <c r="A1048" i="3"/>
  <c r="A1047" i="3"/>
  <c r="A1046" i="3"/>
  <c r="A1045" i="3"/>
  <c r="A1044" i="3"/>
  <c r="A1043" i="3"/>
  <c r="A1042" i="3"/>
  <c r="A1041" i="3"/>
  <c r="A1040" i="3"/>
  <c r="A1039" i="3"/>
  <c r="A1038" i="3"/>
  <c r="A1037" i="3"/>
  <c r="A1036" i="3"/>
  <c r="A1035" i="3"/>
  <c r="A1034" i="3"/>
  <c r="A1033" i="3"/>
  <c r="A1032" i="3"/>
  <c r="A1031" i="3"/>
  <c r="A1030" i="3"/>
  <c r="A1029" i="3"/>
  <c r="A1028" i="3"/>
  <c r="A1027" i="3"/>
  <c r="A1026" i="3"/>
  <c r="A1025" i="3"/>
  <c r="A1024" i="3"/>
  <c r="A1023" i="3"/>
  <c r="A1022" i="3"/>
  <c r="A1021" i="3"/>
  <c r="A1020" i="3"/>
  <c r="A1019" i="3"/>
  <c r="A1018" i="3"/>
  <c r="A1017" i="3"/>
  <c r="A1016" i="3"/>
  <c r="A1015" i="3"/>
  <c r="A1014" i="3"/>
  <c r="A1013" i="3"/>
  <c r="A1012" i="3"/>
  <c r="A1011" i="3"/>
  <c r="A1010" i="3"/>
  <c r="A1009" i="3"/>
  <c r="A1008" i="3"/>
  <c r="A1007" i="3"/>
  <c r="A1006" i="3"/>
  <c r="A1005" i="3"/>
  <c r="A1004" i="3"/>
  <c r="A1003" i="3"/>
  <c r="A1002" i="3"/>
  <c r="A1001" i="3"/>
  <c r="A1000" i="3"/>
  <c r="A999" i="3"/>
  <c r="A998" i="3"/>
  <c r="A997" i="3"/>
  <c r="A996" i="3"/>
  <c r="A995" i="3"/>
  <c r="A994" i="3"/>
  <c r="A993" i="3"/>
  <c r="A992" i="3"/>
  <c r="A991" i="3"/>
  <c r="A990" i="3"/>
  <c r="A989" i="3"/>
  <c r="A988" i="3"/>
  <c r="A987" i="3"/>
  <c r="A986" i="3"/>
  <c r="A985" i="3"/>
  <c r="A984" i="3"/>
  <c r="A983" i="3"/>
  <c r="A982" i="3"/>
  <c r="A981" i="3"/>
  <c r="A980" i="3"/>
  <c r="A979" i="3"/>
  <c r="A978" i="3"/>
  <c r="A977" i="3"/>
  <c r="A976" i="3"/>
  <c r="A975" i="3"/>
  <c r="A974" i="3"/>
  <c r="A973" i="3"/>
  <c r="A972" i="3"/>
  <c r="A971" i="3"/>
  <c r="A970" i="3"/>
  <c r="A969" i="3"/>
  <c r="A968" i="3"/>
  <c r="A967" i="3"/>
  <c r="A966" i="3"/>
  <c r="A965" i="3"/>
  <c r="A964" i="3"/>
  <c r="A963" i="3"/>
  <c r="A962" i="3"/>
  <c r="A961" i="3"/>
  <c r="A960" i="3"/>
  <c r="A959" i="3"/>
  <c r="A958" i="3"/>
  <c r="A957" i="3"/>
  <c r="A956" i="3"/>
  <c r="A955" i="3"/>
  <c r="A954" i="3"/>
  <c r="A953" i="3"/>
  <c r="A952" i="3"/>
  <c r="A951" i="3"/>
  <c r="A950" i="3"/>
  <c r="A949" i="3"/>
  <c r="A948" i="3"/>
  <c r="A947" i="3"/>
  <c r="A946" i="3"/>
  <c r="A945" i="3"/>
  <c r="A944" i="3"/>
  <c r="A943" i="3"/>
  <c r="A942" i="3"/>
  <c r="A941" i="3"/>
  <c r="A940" i="3"/>
  <c r="A939" i="3"/>
  <c r="A938" i="3"/>
  <c r="A937" i="3"/>
  <c r="A936" i="3"/>
  <c r="A935" i="3"/>
  <c r="A934" i="3"/>
  <c r="A933" i="3"/>
  <c r="A932" i="3"/>
  <c r="A931" i="3"/>
  <c r="A930" i="3"/>
  <c r="A929" i="3"/>
  <c r="A928" i="3"/>
  <c r="A927" i="3"/>
  <c r="A926" i="3"/>
  <c r="A925" i="3"/>
  <c r="A924" i="3"/>
  <c r="A923" i="3"/>
  <c r="A922" i="3"/>
  <c r="A921" i="3"/>
  <c r="A920" i="3"/>
  <c r="A919" i="3"/>
  <c r="A918" i="3"/>
  <c r="A917" i="3"/>
  <c r="A916" i="3"/>
  <c r="A915" i="3"/>
  <c r="A914" i="3"/>
  <c r="A913" i="3"/>
  <c r="A912" i="3"/>
  <c r="A911" i="3"/>
  <c r="A910" i="3"/>
  <c r="A909" i="3"/>
  <c r="A908" i="3"/>
  <c r="A907" i="3"/>
  <c r="A906" i="3"/>
  <c r="A905" i="3"/>
  <c r="A904" i="3"/>
  <c r="A903" i="3"/>
  <c r="A902" i="3"/>
  <c r="A901" i="3"/>
  <c r="A900" i="3"/>
  <c r="A899" i="3"/>
  <c r="A898" i="3"/>
  <c r="A897" i="3"/>
  <c r="A896" i="3"/>
  <c r="A895" i="3"/>
  <c r="A894" i="3"/>
  <c r="A893" i="3"/>
  <c r="A892" i="3"/>
  <c r="A891" i="3"/>
  <c r="A890" i="3"/>
  <c r="A889" i="3"/>
  <c r="A888" i="3"/>
  <c r="A887" i="3"/>
  <c r="A886" i="3"/>
  <c r="A885" i="3"/>
  <c r="A884" i="3"/>
  <c r="A883" i="3"/>
  <c r="A882" i="3"/>
  <c r="A881" i="3"/>
  <c r="A880" i="3"/>
  <c r="A879" i="3"/>
  <c r="A878" i="3"/>
  <c r="A877" i="3"/>
  <c r="A876" i="3"/>
  <c r="A875" i="3"/>
  <c r="A874" i="3"/>
  <c r="A873" i="3"/>
  <c r="A872" i="3"/>
  <c r="A871" i="3"/>
  <c r="A870" i="3"/>
  <c r="A869" i="3"/>
  <c r="A868" i="3"/>
  <c r="A867" i="3"/>
  <c r="A866" i="3"/>
  <c r="A865" i="3"/>
  <c r="A864" i="3"/>
  <c r="A863" i="3"/>
  <c r="A862" i="3"/>
  <c r="A861" i="3"/>
  <c r="A860" i="3"/>
  <c r="A859" i="3"/>
  <c r="A858" i="3"/>
  <c r="A857" i="3"/>
  <c r="A856" i="3"/>
  <c r="A855" i="3"/>
  <c r="A854" i="3"/>
  <c r="A853" i="3"/>
  <c r="A852" i="3"/>
  <c r="A851" i="3"/>
  <c r="A850" i="3"/>
  <c r="A849" i="3"/>
  <c r="A848" i="3"/>
  <c r="A847" i="3"/>
  <c r="A846" i="3"/>
  <c r="A845" i="3"/>
  <c r="A844" i="3"/>
  <c r="A843" i="3"/>
  <c r="A842" i="3"/>
  <c r="A841" i="3"/>
  <c r="A840" i="3"/>
  <c r="A839" i="3"/>
  <c r="A838" i="3"/>
  <c r="A837" i="3"/>
  <c r="A836" i="3"/>
  <c r="A835" i="3"/>
  <c r="A834" i="3"/>
  <c r="A833" i="3"/>
  <c r="A832" i="3"/>
  <c r="A831" i="3"/>
  <c r="A830" i="3"/>
  <c r="A829" i="3"/>
  <c r="A828" i="3"/>
  <c r="A827" i="3"/>
  <c r="A826" i="3"/>
  <c r="A825" i="3"/>
  <c r="A824" i="3"/>
  <c r="A823" i="3"/>
  <c r="A822" i="3"/>
  <c r="A821" i="3"/>
  <c r="A820" i="3"/>
  <c r="A819" i="3"/>
  <c r="A818" i="3"/>
  <c r="A817" i="3"/>
  <c r="A816" i="3"/>
  <c r="A815" i="3"/>
  <c r="A814" i="3"/>
  <c r="A813" i="3"/>
  <c r="A812" i="3"/>
  <c r="A811" i="3"/>
  <c r="A810" i="3"/>
  <c r="A809" i="3"/>
  <c r="A808" i="3"/>
  <c r="A807" i="3"/>
  <c r="A806" i="3"/>
  <c r="A805" i="3"/>
  <c r="A804" i="3"/>
  <c r="A803" i="3"/>
  <c r="A802" i="3"/>
  <c r="A801" i="3"/>
  <c r="A800" i="3"/>
  <c r="A799" i="3"/>
  <c r="A798" i="3"/>
  <c r="A797" i="3"/>
  <c r="A796" i="3"/>
  <c r="A795" i="3"/>
  <c r="A794" i="3"/>
  <c r="A793" i="3"/>
  <c r="A792" i="3"/>
  <c r="A791" i="3"/>
  <c r="A790" i="3"/>
  <c r="A789" i="3"/>
  <c r="A788" i="3"/>
  <c r="A787" i="3"/>
  <c r="A786" i="3"/>
  <c r="A785" i="3"/>
  <c r="A784" i="3"/>
  <c r="A783" i="3"/>
  <c r="A782" i="3"/>
  <c r="A781" i="3"/>
  <c r="A780" i="3"/>
  <c r="A779" i="3"/>
  <c r="A778" i="3"/>
  <c r="A777" i="3"/>
  <c r="A776" i="3"/>
  <c r="A775" i="3"/>
  <c r="A774" i="3"/>
  <c r="A773" i="3"/>
  <c r="A772" i="3"/>
  <c r="A771" i="3"/>
  <c r="A770" i="3"/>
  <c r="A769" i="3"/>
  <c r="A768" i="3"/>
  <c r="A767" i="3"/>
  <c r="A766" i="3"/>
  <c r="A765" i="3"/>
  <c r="A764" i="3"/>
  <c r="A763" i="3"/>
  <c r="A762" i="3"/>
  <c r="A761" i="3"/>
  <c r="A760" i="3"/>
  <c r="A759" i="3"/>
  <c r="A758" i="3"/>
  <c r="A757" i="3"/>
  <c r="A756" i="3"/>
  <c r="A755" i="3"/>
  <c r="A754" i="3"/>
  <c r="A753" i="3"/>
  <c r="A752" i="3"/>
  <c r="A751" i="3"/>
  <c r="A750" i="3"/>
  <c r="A749" i="3"/>
  <c r="A748" i="3"/>
  <c r="A747" i="3"/>
  <c r="A746" i="3"/>
  <c r="A745" i="3"/>
  <c r="A744" i="3"/>
  <c r="A743" i="3"/>
  <c r="A742" i="3"/>
  <c r="A741" i="3"/>
  <c r="A740" i="3"/>
  <c r="A739" i="3"/>
  <c r="A738" i="3"/>
  <c r="A737" i="3"/>
  <c r="A736" i="3"/>
  <c r="A735" i="3"/>
  <c r="A734" i="3"/>
  <c r="A733" i="3"/>
  <c r="A732" i="3"/>
  <c r="A731" i="3"/>
  <c r="A730" i="3"/>
  <c r="A729" i="3"/>
  <c r="A728" i="3"/>
  <c r="A727" i="3"/>
  <c r="A726" i="3"/>
  <c r="A725" i="3"/>
  <c r="A724" i="3"/>
  <c r="A723" i="3"/>
  <c r="A722" i="3"/>
  <c r="A721" i="3"/>
  <c r="A720" i="3"/>
  <c r="A719" i="3"/>
  <c r="A718" i="3"/>
  <c r="A717" i="3"/>
  <c r="A716" i="3"/>
  <c r="A715" i="3"/>
  <c r="A714" i="3"/>
  <c r="A713" i="3"/>
  <c r="A712" i="3"/>
  <c r="A711" i="3"/>
  <c r="A710" i="3"/>
  <c r="A709" i="3"/>
  <c r="A708" i="3"/>
  <c r="A707" i="3"/>
  <c r="A706" i="3"/>
  <c r="A705" i="3"/>
  <c r="A704" i="3"/>
  <c r="A703" i="3"/>
  <c r="A702" i="3"/>
  <c r="A701" i="3"/>
  <c r="A700" i="3"/>
  <c r="A699" i="3"/>
  <c r="A698" i="3"/>
  <c r="A697" i="3"/>
  <c r="A696" i="3"/>
  <c r="A695" i="3"/>
  <c r="A694" i="3"/>
  <c r="A693" i="3"/>
  <c r="A692" i="3"/>
  <c r="A691" i="3"/>
  <c r="A690" i="3"/>
  <c r="A689" i="3"/>
  <c r="A688" i="3"/>
  <c r="A687" i="3"/>
  <c r="A686" i="3"/>
  <c r="A685" i="3"/>
  <c r="A684" i="3"/>
  <c r="A683" i="3"/>
  <c r="A682" i="3"/>
  <c r="A681" i="3"/>
  <c r="A680" i="3"/>
  <c r="A679" i="3"/>
  <c r="A678" i="3"/>
  <c r="A677" i="3"/>
  <c r="A676" i="3"/>
  <c r="A675" i="3"/>
  <c r="A674" i="3"/>
  <c r="A673" i="3"/>
  <c r="A672" i="3"/>
  <c r="A671" i="3"/>
  <c r="A670" i="3"/>
  <c r="A669" i="3"/>
  <c r="A668" i="3"/>
  <c r="A667" i="3"/>
  <c r="A666" i="3"/>
  <c r="A665" i="3"/>
  <c r="A664" i="3"/>
  <c r="A663" i="3"/>
  <c r="A662" i="3"/>
  <c r="A661" i="3"/>
  <c r="A660" i="3"/>
  <c r="A659" i="3"/>
  <c r="A658" i="3"/>
  <c r="A657" i="3"/>
  <c r="A656" i="3"/>
  <c r="A655" i="3"/>
  <c r="A654" i="3"/>
  <c r="A653" i="3"/>
  <c r="A652" i="3"/>
  <c r="A651" i="3"/>
  <c r="A650" i="3"/>
  <c r="A649" i="3"/>
  <c r="A648" i="3"/>
  <c r="A647" i="3"/>
  <c r="A646" i="3"/>
  <c r="A645" i="3"/>
  <c r="A644" i="3"/>
  <c r="A643" i="3"/>
  <c r="A642" i="3"/>
  <c r="A641" i="3"/>
  <c r="A640" i="3"/>
  <c r="A639" i="3"/>
  <c r="A638" i="3"/>
  <c r="A637" i="3"/>
  <c r="A636" i="3"/>
  <c r="A635" i="3"/>
  <c r="A634" i="3"/>
  <c r="A633" i="3"/>
  <c r="A632" i="3"/>
  <c r="A631" i="3"/>
  <c r="A630" i="3"/>
  <c r="A629" i="3"/>
  <c r="A628" i="3"/>
  <c r="A627" i="3"/>
  <c r="A626" i="3"/>
  <c r="A625" i="3"/>
  <c r="A624" i="3"/>
  <c r="A623" i="3"/>
  <c r="A622" i="3"/>
  <c r="A621" i="3"/>
  <c r="A620" i="3"/>
  <c r="A619" i="3"/>
  <c r="A618" i="3"/>
  <c r="A617" i="3"/>
  <c r="A616" i="3"/>
  <c r="A615" i="3"/>
  <c r="A614" i="3"/>
  <c r="A613" i="3"/>
  <c r="A612" i="3"/>
  <c r="A611" i="3"/>
  <c r="A610" i="3"/>
  <c r="A609" i="3"/>
  <c r="A608" i="3"/>
  <c r="A607" i="3"/>
  <c r="A606" i="3"/>
  <c r="A605" i="3"/>
  <c r="A604" i="3"/>
  <c r="A603" i="3"/>
  <c r="A602" i="3"/>
  <c r="A601" i="3"/>
  <c r="A600" i="3"/>
  <c r="A599" i="3"/>
  <c r="A598" i="3"/>
  <c r="A597" i="3"/>
  <c r="A596" i="3"/>
  <c r="A595" i="3"/>
  <c r="A594" i="3"/>
  <c r="A593" i="3"/>
  <c r="A592" i="3"/>
  <c r="A591" i="3"/>
  <c r="A590" i="3"/>
  <c r="A589" i="3"/>
  <c r="A588" i="3"/>
  <c r="A587" i="3"/>
  <c r="A586" i="3"/>
  <c r="A585" i="3"/>
  <c r="A584" i="3"/>
  <c r="A583" i="3"/>
  <c r="A582" i="3"/>
  <c r="A581" i="3"/>
  <c r="A580" i="3"/>
  <c r="A579" i="3"/>
  <c r="A578" i="3"/>
  <c r="A577" i="3"/>
  <c r="A576" i="3"/>
  <c r="A575" i="3"/>
  <c r="A574" i="3"/>
  <c r="A573" i="3"/>
  <c r="A572" i="3"/>
  <c r="A571" i="3"/>
  <c r="A570" i="3"/>
  <c r="A569" i="3"/>
  <c r="A568" i="3"/>
  <c r="A567" i="3"/>
  <c r="A566" i="3"/>
  <c r="A565" i="3"/>
  <c r="A564" i="3"/>
  <c r="A563" i="3"/>
  <c r="A562" i="3"/>
  <c r="A561" i="3"/>
  <c r="A560" i="3"/>
  <c r="A559" i="3"/>
  <c r="A558" i="3"/>
  <c r="A557" i="3"/>
  <c r="A556" i="3"/>
  <c r="A555" i="3"/>
  <c r="A554" i="3"/>
  <c r="A553" i="3"/>
  <c r="A552" i="3"/>
  <c r="A551" i="3"/>
  <c r="A550" i="3"/>
  <c r="A549" i="3"/>
  <c r="A548" i="3"/>
  <c r="A547" i="3"/>
  <c r="A546" i="3"/>
  <c r="A545" i="3"/>
  <c r="A544" i="3"/>
  <c r="A543" i="3"/>
  <c r="A542" i="3"/>
  <c r="A541" i="3"/>
  <c r="A540" i="3"/>
  <c r="A539" i="3"/>
  <c r="A538" i="3"/>
  <c r="A537" i="3"/>
  <c r="A536" i="3"/>
  <c r="A535" i="3"/>
  <c r="A534" i="3"/>
  <c r="A533" i="3"/>
  <c r="A532" i="3"/>
  <c r="A531" i="3"/>
  <c r="A530" i="3"/>
  <c r="A529" i="3"/>
  <c r="A528" i="3"/>
  <c r="A527" i="3"/>
  <c r="A526" i="3"/>
  <c r="A525" i="3"/>
  <c r="A524" i="3"/>
  <c r="A523" i="3"/>
  <c r="A522" i="3"/>
  <c r="A521" i="3"/>
  <c r="A520" i="3"/>
  <c r="A519" i="3"/>
  <c r="A518" i="3"/>
  <c r="A517" i="3"/>
  <c r="A516" i="3"/>
  <c r="A515" i="3"/>
  <c r="A514" i="3"/>
  <c r="A513" i="3"/>
  <c r="A512" i="3"/>
  <c r="A511" i="3"/>
  <c r="A510" i="3"/>
  <c r="A509" i="3"/>
  <c r="A508" i="3"/>
  <c r="A507" i="3"/>
  <c r="A506" i="3"/>
  <c r="A505" i="3"/>
  <c r="A504" i="3"/>
  <c r="A503" i="3"/>
  <c r="A502" i="3"/>
  <c r="A501" i="3"/>
  <c r="A500" i="3"/>
  <c r="A499" i="3"/>
  <c r="A498" i="3"/>
  <c r="A497" i="3"/>
  <c r="A496" i="3"/>
  <c r="A495" i="3"/>
  <c r="A494" i="3"/>
  <c r="A493" i="3"/>
  <c r="A492" i="3"/>
  <c r="A491" i="3"/>
  <c r="A490" i="3"/>
  <c r="A489" i="3"/>
  <c r="A488" i="3"/>
  <c r="A487" i="3"/>
  <c r="A486" i="3"/>
  <c r="A485" i="3"/>
  <c r="A484" i="3"/>
  <c r="A483" i="3"/>
  <c r="A482" i="3"/>
  <c r="A481" i="3"/>
  <c r="A480" i="3"/>
  <c r="A479" i="3"/>
  <c r="A478" i="3"/>
  <c r="A477" i="3"/>
  <c r="A476" i="3"/>
  <c r="A475" i="3"/>
  <c r="A474" i="3"/>
  <c r="A473" i="3"/>
  <c r="A472" i="3"/>
  <c r="A471" i="3"/>
  <c r="A470" i="3"/>
  <c r="A469" i="3"/>
  <c r="A468" i="3"/>
  <c r="A467" i="3"/>
  <c r="A466" i="3"/>
  <c r="A465" i="3"/>
  <c r="A464" i="3"/>
  <c r="A463" i="3"/>
  <c r="A462" i="3"/>
  <c r="A461" i="3"/>
  <c r="A460" i="3"/>
  <c r="A459" i="3"/>
  <c r="A458" i="3"/>
  <c r="A457" i="3"/>
  <c r="A456" i="3"/>
  <c r="A455" i="3"/>
  <c r="A454" i="3"/>
  <c r="A453" i="3"/>
  <c r="A452" i="3"/>
  <c r="A451" i="3"/>
  <c r="A450" i="3"/>
  <c r="A449" i="3"/>
  <c r="A448" i="3"/>
  <c r="A447" i="3"/>
  <c r="A446" i="3"/>
  <c r="A445" i="3"/>
  <c r="A444" i="3"/>
  <c r="A443" i="3"/>
  <c r="A442" i="3"/>
  <c r="A441" i="3"/>
  <c r="A440" i="3"/>
  <c r="A439" i="3"/>
  <c r="A438" i="3"/>
  <c r="A437" i="3"/>
  <c r="A436" i="3"/>
  <c r="A435" i="3"/>
  <c r="A434" i="3"/>
  <c r="A433" i="3"/>
  <c r="A432" i="3"/>
  <c r="A431" i="3"/>
  <c r="A430" i="3"/>
  <c r="A429" i="3"/>
  <c r="A428" i="3"/>
  <c r="A427" i="3"/>
  <c r="A426" i="3"/>
  <c r="A425" i="3"/>
  <c r="A424" i="3"/>
  <c r="A423" i="3"/>
  <c r="A422" i="3"/>
  <c r="A421" i="3"/>
  <c r="A420" i="3"/>
  <c r="A419" i="3"/>
  <c r="A418" i="3"/>
  <c r="A417" i="3"/>
  <c r="A416" i="3"/>
  <c r="A415" i="3"/>
  <c r="A414" i="3"/>
  <c r="A413" i="3"/>
  <c r="A412" i="3"/>
  <c r="A411" i="3"/>
  <c r="A410" i="3"/>
  <c r="A409" i="3"/>
  <c r="A408" i="3"/>
  <c r="A407" i="3"/>
  <c r="A406" i="3"/>
  <c r="A405" i="3"/>
  <c r="A404" i="3"/>
  <c r="A403" i="3"/>
  <c r="A402" i="3"/>
  <c r="A401" i="3"/>
  <c r="A400" i="3"/>
  <c r="A399" i="3"/>
  <c r="A398" i="3"/>
  <c r="A397" i="3"/>
  <c r="A396" i="3"/>
  <c r="A395" i="3"/>
  <c r="A394" i="3"/>
  <c r="A393" i="3"/>
  <c r="A392" i="3"/>
  <c r="A391" i="3"/>
  <c r="A390" i="3"/>
  <c r="A389" i="3"/>
  <c r="A388" i="3"/>
  <c r="A387" i="3"/>
  <c r="A386" i="3"/>
  <c r="A385" i="3"/>
  <c r="A384" i="3"/>
  <c r="A383" i="3"/>
  <c r="A382" i="3"/>
  <c r="A381" i="3"/>
  <c r="A380" i="3"/>
  <c r="A379" i="3"/>
  <c r="A378" i="3"/>
  <c r="A377" i="3"/>
  <c r="A376" i="3"/>
  <c r="A375" i="3"/>
  <c r="A374" i="3"/>
  <c r="A373" i="3"/>
  <c r="A372" i="3"/>
  <c r="A371" i="3"/>
  <c r="A370" i="3"/>
  <c r="A369" i="3"/>
  <c r="A368" i="3"/>
  <c r="A367" i="3"/>
  <c r="A366" i="3"/>
  <c r="A365" i="3"/>
  <c r="A364" i="3"/>
  <c r="A363" i="3"/>
  <c r="A362" i="3"/>
  <c r="A361" i="3"/>
  <c r="A360" i="3"/>
  <c r="A359" i="3"/>
  <c r="A358" i="3"/>
  <c r="A357" i="3"/>
  <c r="A356" i="3"/>
  <c r="A355" i="3"/>
  <c r="A354" i="3"/>
  <c r="A353" i="3"/>
  <c r="A352" i="3"/>
  <c r="A351" i="3"/>
  <c r="A350" i="3"/>
  <c r="A349" i="3"/>
  <c r="A348" i="3"/>
  <c r="A347" i="3"/>
  <c r="A346" i="3"/>
  <c r="A345" i="3"/>
  <c r="A344" i="3"/>
  <c r="A343" i="3"/>
  <c r="A342" i="3"/>
  <c r="A341" i="3"/>
  <c r="A340" i="3"/>
  <c r="A339" i="3"/>
  <c r="A338" i="3"/>
  <c r="A337" i="3"/>
  <c r="A336" i="3"/>
  <c r="A335" i="3"/>
  <c r="A334" i="3"/>
  <c r="A333" i="3"/>
  <c r="A332" i="3"/>
  <c r="A331" i="3"/>
  <c r="A330" i="3"/>
  <c r="A329" i="3"/>
  <c r="A328" i="3"/>
  <c r="A327" i="3"/>
  <c r="A326" i="3"/>
  <c r="A325" i="3"/>
  <c r="A324" i="3"/>
  <c r="A323" i="3"/>
  <c r="A322" i="3"/>
  <c r="A321" i="3"/>
  <c r="A320" i="3"/>
  <c r="A319" i="3"/>
  <c r="A318" i="3"/>
  <c r="A317" i="3"/>
  <c r="A316" i="3"/>
  <c r="A315" i="3"/>
  <c r="A314" i="3"/>
  <c r="A313" i="3"/>
  <c r="A312" i="3"/>
  <c r="A311" i="3"/>
  <c r="A310" i="3"/>
  <c r="A309" i="3"/>
  <c r="A308" i="3"/>
  <c r="A307" i="3"/>
  <c r="A306" i="3"/>
  <c r="A305" i="3"/>
  <c r="A304" i="3"/>
  <c r="A303" i="3"/>
  <c r="A302" i="3"/>
  <c r="A301" i="3"/>
  <c r="A300" i="3"/>
  <c r="A299" i="3"/>
  <c r="A298" i="3"/>
  <c r="A297" i="3"/>
  <c r="A296" i="3"/>
  <c r="A295" i="3"/>
  <c r="A294" i="3"/>
  <c r="A293" i="3"/>
  <c r="A292" i="3"/>
  <c r="A291" i="3"/>
  <c r="A290" i="3"/>
  <c r="A289" i="3"/>
  <c r="A288" i="3"/>
  <c r="A287" i="3"/>
  <c r="A286" i="3"/>
  <c r="A285" i="3"/>
  <c r="A284" i="3"/>
  <c r="A283" i="3"/>
  <c r="A282" i="3"/>
  <c r="A281" i="3"/>
  <c r="A280" i="3"/>
  <c r="A279" i="3"/>
  <c r="A278" i="3"/>
  <c r="A277" i="3"/>
  <c r="A276" i="3"/>
  <c r="A275" i="3"/>
  <c r="A274" i="3"/>
  <c r="A273" i="3"/>
  <c r="A272"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1" i="3"/>
  <c r="AK5" i="1"/>
  <c r="A20" i="3" s="1"/>
  <c r="J7" i="5"/>
  <c r="I6" i="1"/>
  <c r="I5" i="1"/>
  <c r="H6" i="1"/>
  <c r="H5" i="1"/>
  <c r="G6" i="1"/>
  <c r="G5" i="1"/>
  <c r="AV200" i="8"/>
  <c r="AV199" i="8"/>
  <c r="AV198" i="8"/>
  <c r="AV197" i="8"/>
  <c r="AV196" i="8"/>
  <c r="AV195" i="8"/>
  <c r="AV194" i="8"/>
  <c r="AV193" i="8"/>
  <c r="AV192" i="8"/>
  <c r="AV191" i="8"/>
  <c r="AV190" i="8"/>
  <c r="AV189" i="8"/>
  <c r="AV188" i="8"/>
  <c r="AV187" i="8"/>
  <c r="AV186" i="8"/>
  <c r="AV185" i="8"/>
  <c r="AV184" i="8"/>
  <c r="AV183" i="8"/>
  <c r="AV182" i="8"/>
  <c r="AV181" i="8"/>
  <c r="AV180" i="8"/>
  <c r="AV179" i="8"/>
  <c r="AV178" i="8"/>
  <c r="AV177" i="8"/>
  <c r="AV176" i="8"/>
  <c r="AV175" i="8"/>
  <c r="AV174" i="8"/>
  <c r="AV173" i="8"/>
  <c r="AV172" i="8"/>
  <c r="AV171" i="8"/>
  <c r="AV170" i="8"/>
  <c r="AV169" i="8"/>
  <c r="AV168" i="8"/>
  <c r="AV167" i="8"/>
  <c r="AV166" i="8"/>
  <c r="AV165" i="8"/>
  <c r="AV164" i="8"/>
  <c r="AV163" i="8"/>
  <c r="AV162" i="8"/>
  <c r="AV161" i="8"/>
  <c r="AV160" i="8"/>
  <c r="AV159" i="8"/>
  <c r="AV158" i="8"/>
  <c r="AV157" i="8"/>
  <c r="AV156" i="8"/>
  <c r="AV155" i="8"/>
  <c r="AV154" i="8"/>
  <c r="AV153" i="8"/>
  <c r="AV152" i="8"/>
  <c r="AV151" i="8"/>
  <c r="AV150" i="8"/>
  <c r="AV149" i="8"/>
  <c r="AV148" i="8"/>
  <c r="AV147" i="8"/>
  <c r="AV146" i="8"/>
  <c r="AV145" i="8"/>
  <c r="AV144" i="8"/>
  <c r="AV143" i="8"/>
  <c r="AV142" i="8"/>
  <c r="AV141" i="8"/>
  <c r="AV140" i="8"/>
  <c r="AV139" i="8"/>
  <c r="AV138" i="8"/>
  <c r="AV137" i="8"/>
  <c r="AV136" i="8"/>
  <c r="AV135" i="8"/>
  <c r="AV134" i="8"/>
  <c r="AV133" i="8"/>
  <c r="AV132" i="8"/>
  <c r="AV131" i="8"/>
  <c r="AV130" i="8"/>
  <c r="AV129" i="8"/>
  <c r="AV128" i="8"/>
  <c r="AV127" i="8"/>
  <c r="AV126" i="8"/>
  <c r="AV125" i="8"/>
  <c r="AV124" i="8"/>
  <c r="AV123" i="8"/>
  <c r="AV122" i="8"/>
  <c r="AV121" i="8"/>
  <c r="AV120" i="8"/>
  <c r="AV119" i="8"/>
  <c r="AV118" i="8"/>
  <c r="AV117" i="8"/>
  <c r="AV116" i="8"/>
  <c r="AV115" i="8"/>
  <c r="AV114" i="8"/>
  <c r="AV113" i="8"/>
  <c r="AV112" i="8"/>
  <c r="AV111" i="8"/>
  <c r="AV110" i="8"/>
  <c r="AV109" i="8"/>
  <c r="AV108" i="8"/>
  <c r="AV107" i="8"/>
  <c r="AV106" i="8"/>
  <c r="AV105" i="8"/>
  <c r="AV104" i="8"/>
  <c r="AV103" i="8"/>
  <c r="AV102" i="8"/>
  <c r="AV101" i="8"/>
  <c r="AV100" i="8"/>
  <c r="AV99" i="8"/>
  <c r="AV98" i="8"/>
  <c r="AV97" i="8"/>
  <c r="AV96" i="8"/>
  <c r="AV95" i="8"/>
  <c r="AV94" i="8"/>
  <c r="AV93" i="8"/>
  <c r="AV92" i="8"/>
  <c r="AV91" i="8"/>
  <c r="AV90" i="8"/>
  <c r="AV89" i="8"/>
  <c r="AV88" i="8"/>
  <c r="AV87" i="8"/>
  <c r="AV86" i="8"/>
  <c r="AV85" i="8"/>
  <c r="AV84" i="8"/>
  <c r="AV83" i="8"/>
  <c r="AV82" i="8"/>
  <c r="AV81" i="8"/>
  <c r="AV80" i="8"/>
  <c r="AV79" i="8"/>
  <c r="AV78" i="8"/>
  <c r="AV77" i="8"/>
  <c r="AV76" i="8"/>
  <c r="AV75" i="8"/>
  <c r="AV74" i="8"/>
  <c r="AV73" i="8"/>
  <c r="AV72" i="8"/>
  <c r="AV71" i="8"/>
  <c r="AV70" i="8"/>
  <c r="AV69" i="8"/>
  <c r="AV68" i="8"/>
  <c r="AV67" i="8"/>
  <c r="AV66" i="8"/>
  <c r="AV65" i="8"/>
  <c r="AV64" i="8"/>
  <c r="AV63" i="8"/>
  <c r="AV62" i="8"/>
  <c r="AV61" i="8"/>
  <c r="AV60" i="8"/>
  <c r="AV59" i="8"/>
  <c r="AV58" i="8"/>
  <c r="AV57" i="8"/>
  <c r="AV56" i="8"/>
  <c r="AV55" i="8"/>
  <c r="AV54" i="8"/>
  <c r="AV53" i="8"/>
  <c r="AV52" i="8"/>
  <c r="AV51" i="8"/>
  <c r="AV50" i="8"/>
  <c r="AV49" i="8"/>
  <c r="AV48" i="8"/>
  <c r="AV47" i="8"/>
  <c r="AV46" i="8"/>
  <c r="AV45" i="8"/>
  <c r="AV44" i="8"/>
  <c r="AV43" i="8"/>
  <c r="AV42" i="8"/>
  <c r="AV41" i="8"/>
  <c r="AV40" i="8"/>
  <c r="AV39" i="8"/>
  <c r="AV38" i="8"/>
  <c r="AV37" i="8"/>
  <c r="AV36" i="8"/>
  <c r="AV35" i="8"/>
  <c r="AV34" i="8"/>
  <c r="AV33" i="8"/>
  <c r="AV32" i="8"/>
  <c r="AV31" i="8"/>
  <c r="AV30" i="8"/>
  <c r="AV29" i="8"/>
  <c r="AV28" i="8"/>
  <c r="AV27" i="8"/>
  <c r="AV26" i="8"/>
  <c r="AV25" i="8"/>
  <c r="AV24" i="8"/>
  <c r="AV23" i="8"/>
  <c r="AV22" i="8"/>
  <c r="AV21" i="8"/>
  <c r="AV20" i="8"/>
  <c r="AV19" i="8"/>
  <c r="AV18" i="8"/>
  <c r="AV17" i="8"/>
  <c r="AV16" i="8"/>
  <c r="AV15" i="8"/>
  <c r="AV14" i="8"/>
  <c r="AV13" i="8"/>
  <c r="AV12" i="8"/>
  <c r="AP200" i="8"/>
  <c r="AO200" i="8"/>
  <c r="AN200" i="8"/>
  <c r="AP199" i="8"/>
  <c r="AO199" i="8"/>
  <c r="AN199" i="8"/>
  <c r="AP198" i="8"/>
  <c r="AO198" i="8"/>
  <c r="AN198" i="8"/>
  <c r="AP197" i="8"/>
  <c r="AO197" i="8"/>
  <c r="AN197" i="8"/>
  <c r="AP196" i="8"/>
  <c r="AO196" i="8"/>
  <c r="AN196" i="8"/>
  <c r="AP195" i="8"/>
  <c r="AO195" i="8"/>
  <c r="AN195" i="8"/>
  <c r="AP194" i="8"/>
  <c r="AO194" i="8"/>
  <c r="AN194" i="8"/>
  <c r="AP193" i="8"/>
  <c r="AO193" i="8"/>
  <c r="AN193" i="8"/>
  <c r="AP192" i="8"/>
  <c r="AO192" i="8"/>
  <c r="AN192" i="8"/>
  <c r="AP191" i="8"/>
  <c r="AO191" i="8"/>
  <c r="AN191" i="8"/>
  <c r="AP190" i="8"/>
  <c r="AO190" i="8"/>
  <c r="AN190" i="8"/>
  <c r="AP189" i="8"/>
  <c r="AO189" i="8"/>
  <c r="AN189" i="8"/>
  <c r="AP188" i="8"/>
  <c r="AO188" i="8"/>
  <c r="AN188" i="8"/>
  <c r="AP187" i="8"/>
  <c r="AO187" i="8"/>
  <c r="AN187" i="8"/>
  <c r="AP186" i="8"/>
  <c r="AO186" i="8"/>
  <c r="AN186" i="8"/>
  <c r="AP185" i="8"/>
  <c r="AO185" i="8"/>
  <c r="AN185" i="8"/>
  <c r="AP184" i="8"/>
  <c r="AO184" i="8"/>
  <c r="AN184" i="8"/>
  <c r="AP183" i="8"/>
  <c r="AO183" i="8"/>
  <c r="AN183" i="8"/>
  <c r="AP182" i="8"/>
  <c r="AO182" i="8"/>
  <c r="AN182" i="8"/>
  <c r="AP181" i="8"/>
  <c r="AO181" i="8"/>
  <c r="AN181" i="8"/>
  <c r="AP180" i="8"/>
  <c r="AO180" i="8"/>
  <c r="AN180" i="8"/>
  <c r="AP179" i="8"/>
  <c r="AO179" i="8"/>
  <c r="AN179" i="8"/>
  <c r="AP178" i="8"/>
  <c r="AO178" i="8"/>
  <c r="AN178" i="8"/>
  <c r="AP177" i="8"/>
  <c r="AO177" i="8"/>
  <c r="AN177" i="8"/>
  <c r="AP176" i="8"/>
  <c r="AO176" i="8"/>
  <c r="AN176" i="8"/>
  <c r="AP175" i="8"/>
  <c r="AO175" i="8"/>
  <c r="AN175" i="8"/>
  <c r="AP174" i="8"/>
  <c r="AO174" i="8"/>
  <c r="AN174" i="8"/>
  <c r="AP173" i="8"/>
  <c r="AO173" i="8"/>
  <c r="AN173" i="8"/>
  <c r="AP172" i="8"/>
  <c r="AO172" i="8"/>
  <c r="AN172" i="8"/>
  <c r="AP171" i="8"/>
  <c r="AO171" i="8"/>
  <c r="AN171" i="8"/>
  <c r="AP170" i="8"/>
  <c r="AO170" i="8"/>
  <c r="AN170" i="8"/>
  <c r="AP169" i="8"/>
  <c r="AO169" i="8"/>
  <c r="AN169" i="8"/>
  <c r="AP168" i="8"/>
  <c r="AO168" i="8"/>
  <c r="AN168" i="8"/>
  <c r="AP167" i="8"/>
  <c r="AO167" i="8"/>
  <c r="AN167" i="8"/>
  <c r="AP166" i="8"/>
  <c r="AO166" i="8"/>
  <c r="AN166" i="8"/>
  <c r="AP165" i="8"/>
  <c r="AO165" i="8"/>
  <c r="AN165" i="8"/>
  <c r="AP164" i="8"/>
  <c r="AO164" i="8"/>
  <c r="AN164" i="8"/>
  <c r="AP163" i="8"/>
  <c r="AO163" i="8"/>
  <c r="AN163" i="8"/>
  <c r="AP162" i="8"/>
  <c r="AO162" i="8"/>
  <c r="AN162" i="8"/>
  <c r="AP161" i="8"/>
  <c r="AO161" i="8"/>
  <c r="AN161" i="8"/>
  <c r="AP160" i="8"/>
  <c r="AO160" i="8"/>
  <c r="AN160" i="8"/>
  <c r="AP159" i="8"/>
  <c r="AO159" i="8"/>
  <c r="AN159" i="8"/>
  <c r="AP158" i="8"/>
  <c r="AO158" i="8"/>
  <c r="AN158" i="8"/>
  <c r="AP157" i="8"/>
  <c r="AO157" i="8"/>
  <c r="AN157" i="8"/>
  <c r="AP156" i="8"/>
  <c r="AO156" i="8"/>
  <c r="AN156" i="8"/>
  <c r="AP155" i="8"/>
  <c r="AO155" i="8"/>
  <c r="AN155" i="8"/>
  <c r="AP154" i="8"/>
  <c r="AO154" i="8"/>
  <c r="AN154" i="8"/>
  <c r="AP153" i="8"/>
  <c r="AO153" i="8"/>
  <c r="AN153" i="8"/>
  <c r="AP152" i="8"/>
  <c r="AO152" i="8"/>
  <c r="AN152" i="8"/>
  <c r="AP151" i="8"/>
  <c r="AO151" i="8"/>
  <c r="AN151" i="8"/>
  <c r="AP150" i="8"/>
  <c r="AO150" i="8"/>
  <c r="AN150" i="8"/>
  <c r="AP149" i="8"/>
  <c r="AO149" i="8"/>
  <c r="AN149" i="8"/>
  <c r="AP148" i="8"/>
  <c r="AO148" i="8"/>
  <c r="AN148" i="8"/>
  <c r="AP147" i="8"/>
  <c r="AO147" i="8"/>
  <c r="AN147" i="8"/>
  <c r="AP146" i="8"/>
  <c r="AO146" i="8"/>
  <c r="AN146" i="8"/>
  <c r="AP145" i="8"/>
  <c r="AO145" i="8"/>
  <c r="AN145" i="8"/>
  <c r="AP144" i="8"/>
  <c r="AO144" i="8"/>
  <c r="AN144" i="8"/>
  <c r="AP143" i="8"/>
  <c r="AO143" i="8"/>
  <c r="AN143" i="8"/>
  <c r="AP142" i="8"/>
  <c r="AO142" i="8"/>
  <c r="AN142" i="8"/>
  <c r="AP141" i="8"/>
  <c r="AO141" i="8"/>
  <c r="AN141" i="8"/>
  <c r="AP140" i="8"/>
  <c r="AO140" i="8"/>
  <c r="AN140" i="8"/>
  <c r="AP139" i="8"/>
  <c r="AO139" i="8"/>
  <c r="AN139" i="8"/>
  <c r="AP138" i="8"/>
  <c r="AO138" i="8"/>
  <c r="AN138" i="8"/>
  <c r="AP137" i="8"/>
  <c r="AO137" i="8"/>
  <c r="AN137" i="8"/>
  <c r="AP136" i="8"/>
  <c r="AO136" i="8"/>
  <c r="AN136" i="8"/>
  <c r="AP135" i="8"/>
  <c r="AO135" i="8"/>
  <c r="AN135" i="8"/>
  <c r="AP134" i="8"/>
  <c r="AO134" i="8"/>
  <c r="AN134" i="8"/>
  <c r="AP133" i="8"/>
  <c r="AO133" i="8"/>
  <c r="AN133" i="8"/>
  <c r="AP132" i="8"/>
  <c r="AO132" i="8"/>
  <c r="AN132" i="8"/>
  <c r="AP131" i="8"/>
  <c r="AO131" i="8"/>
  <c r="AN131" i="8"/>
  <c r="AP130" i="8"/>
  <c r="AO130" i="8"/>
  <c r="AN130" i="8"/>
  <c r="AP129" i="8"/>
  <c r="AO129" i="8"/>
  <c r="AN129" i="8"/>
  <c r="AP128" i="8"/>
  <c r="AO128" i="8"/>
  <c r="AN128" i="8"/>
  <c r="AP127" i="8"/>
  <c r="AO127" i="8"/>
  <c r="AN127" i="8"/>
  <c r="AP126" i="8"/>
  <c r="AO126" i="8"/>
  <c r="AN126" i="8"/>
  <c r="AP125" i="8"/>
  <c r="AO125" i="8"/>
  <c r="AN125" i="8"/>
  <c r="AP124" i="8"/>
  <c r="AO124" i="8"/>
  <c r="AN124" i="8"/>
  <c r="AP123" i="8"/>
  <c r="AO123" i="8"/>
  <c r="AN123" i="8"/>
  <c r="AP122" i="8"/>
  <c r="AO122" i="8"/>
  <c r="AN122" i="8"/>
  <c r="AP121" i="8"/>
  <c r="AO121" i="8"/>
  <c r="AN121" i="8"/>
  <c r="AP120" i="8"/>
  <c r="AO120" i="8"/>
  <c r="AN120" i="8"/>
  <c r="AP119" i="8"/>
  <c r="AO119" i="8"/>
  <c r="AN119" i="8"/>
  <c r="AP118" i="8"/>
  <c r="AO118" i="8"/>
  <c r="AN118" i="8"/>
  <c r="AP117" i="8"/>
  <c r="AO117" i="8"/>
  <c r="AN117" i="8"/>
  <c r="AP116" i="8"/>
  <c r="AO116" i="8"/>
  <c r="AN116" i="8"/>
  <c r="AP115" i="8"/>
  <c r="AO115" i="8"/>
  <c r="AN115" i="8"/>
  <c r="AP114" i="8"/>
  <c r="AO114" i="8"/>
  <c r="AN114" i="8"/>
  <c r="AP113" i="8"/>
  <c r="AO113" i="8"/>
  <c r="AN113" i="8"/>
  <c r="AP112" i="8"/>
  <c r="AO112" i="8"/>
  <c r="AN112" i="8"/>
  <c r="AP111" i="8"/>
  <c r="AO111" i="8"/>
  <c r="AN111" i="8"/>
  <c r="AP110" i="8"/>
  <c r="AO110" i="8"/>
  <c r="AN110" i="8"/>
  <c r="AP109" i="8"/>
  <c r="AO109" i="8"/>
  <c r="AN109" i="8"/>
  <c r="AP108" i="8"/>
  <c r="AO108" i="8"/>
  <c r="AN108" i="8"/>
  <c r="AP107" i="8"/>
  <c r="AO107" i="8"/>
  <c r="AN107" i="8"/>
  <c r="AP106" i="8"/>
  <c r="AO106" i="8"/>
  <c r="AN106" i="8"/>
  <c r="AP105" i="8"/>
  <c r="AO105" i="8"/>
  <c r="AN105" i="8"/>
  <c r="AP104" i="8"/>
  <c r="AO104" i="8"/>
  <c r="AN104" i="8"/>
  <c r="AP103" i="8"/>
  <c r="AO103" i="8"/>
  <c r="AN103" i="8"/>
  <c r="AP102" i="8"/>
  <c r="AO102" i="8"/>
  <c r="AN102" i="8"/>
  <c r="AP101" i="8"/>
  <c r="AO101" i="8"/>
  <c r="AN101" i="8"/>
  <c r="AP100" i="8"/>
  <c r="AO100" i="8"/>
  <c r="AN100" i="8"/>
  <c r="AP99" i="8"/>
  <c r="AO99" i="8"/>
  <c r="AN99" i="8"/>
  <c r="AP98" i="8"/>
  <c r="AO98" i="8"/>
  <c r="AN98" i="8"/>
  <c r="AP97" i="8"/>
  <c r="AO97" i="8"/>
  <c r="AN97" i="8"/>
  <c r="AP96" i="8"/>
  <c r="AO96" i="8"/>
  <c r="AN96" i="8"/>
  <c r="AP95" i="8"/>
  <c r="AO95" i="8"/>
  <c r="AN95" i="8"/>
  <c r="AP94" i="8"/>
  <c r="AO94" i="8"/>
  <c r="AN94" i="8"/>
  <c r="AP93" i="8"/>
  <c r="AO93" i="8"/>
  <c r="AN93" i="8"/>
  <c r="AP92" i="8"/>
  <c r="AO92" i="8"/>
  <c r="AN92" i="8"/>
  <c r="AP91" i="8"/>
  <c r="AO91" i="8"/>
  <c r="AN91" i="8"/>
  <c r="AP90" i="8"/>
  <c r="AO90" i="8"/>
  <c r="AN90" i="8"/>
  <c r="AP89" i="8"/>
  <c r="AO89" i="8"/>
  <c r="AN89" i="8"/>
  <c r="AP88" i="8"/>
  <c r="AO88" i="8"/>
  <c r="AN88" i="8"/>
  <c r="AP87" i="8"/>
  <c r="AO87" i="8"/>
  <c r="AN87" i="8"/>
  <c r="AP86" i="8"/>
  <c r="AO86" i="8"/>
  <c r="AN86" i="8"/>
  <c r="AP85" i="8"/>
  <c r="AO85" i="8"/>
  <c r="AN85" i="8"/>
  <c r="AP84" i="8"/>
  <c r="AO84" i="8"/>
  <c r="AN84" i="8"/>
  <c r="AP83" i="8"/>
  <c r="AO83" i="8"/>
  <c r="AN83" i="8"/>
  <c r="AP82" i="8"/>
  <c r="AO82" i="8"/>
  <c r="AN82" i="8"/>
  <c r="AP81" i="8"/>
  <c r="AO81" i="8"/>
  <c r="AN81" i="8"/>
  <c r="AP80" i="8"/>
  <c r="AO80" i="8"/>
  <c r="AN80" i="8"/>
  <c r="AP79" i="8"/>
  <c r="AO79" i="8"/>
  <c r="AN79" i="8"/>
  <c r="AP78" i="8"/>
  <c r="AO78" i="8"/>
  <c r="AN78" i="8"/>
  <c r="AP77" i="8"/>
  <c r="AO77" i="8"/>
  <c r="AN77" i="8"/>
  <c r="AP76" i="8"/>
  <c r="AO76" i="8"/>
  <c r="AN76" i="8"/>
  <c r="AP75" i="8"/>
  <c r="AO75" i="8"/>
  <c r="AN75" i="8"/>
  <c r="AP74" i="8"/>
  <c r="AO74" i="8"/>
  <c r="AN74" i="8"/>
  <c r="AP73" i="8"/>
  <c r="AO73" i="8"/>
  <c r="AN73" i="8"/>
  <c r="AP72" i="8"/>
  <c r="AO72" i="8"/>
  <c r="AN72" i="8"/>
  <c r="AP71" i="8"/>
  <c r="AO71" i="8"/>
  <c r="AN71" i="8"/>
  <c r="AP70" i="8"/>
  <c r="AO70" i="8"/>
  <c r="AN70" i="8"/>
  <c r="AP69" i="8"/>
  <c r="AO69" i="8"/>
  <c r="AN69" i="8"/>
  <c r="AP68" i="8"/>
  <c r="AO68" i="8"/>
  <c r="AN68" i="8"/>
  <c r="AP67" i="8"/>
  <c r="AO67" i="8"/>
  <c r="AN67" i="8"/>
  <c r="AP66" i="8"/>
  <c r="AO66" i="8"/>
  <c r="AN66" i="8"/>
  <c r="AP65" i="8"/>
  <c r="AO65" i="8"/>
  <c r="AN65" i="8"/>
  <c r="AP64" i="8"/>
  <c r="AO64" i="8"/>
  <c r="AN64" i="8"/>
  <c r="AP63" i="8"/>
  <c r="AO63" i="8"/>
  <c r="AN63" i="8"/>
  <c r="AP62" i="8"/>
  <c r="AO62" i="8"/>
  <c r="AN62" i="8"/>
  <c r="AP61" i="8"/>
  <c r="AO61" i="8"/>
  <c r="AN61" i="8"/>
  <c r="AP60" i="8"/>
  <c r="AO60" i="8"/>
  <c r="AN60" i="8"/>
  <c r="AP59" i="8"/>
  <c r="AO59" i="8"/>
  <c r="AN59" i="8"/>
  <c r="AP58" i="8"/>
  <c r="AO58" i="8"/>
  <c r="AN58" i="8"/>
  <c r="AP57" i="8"/>
  <c r="AO57" i="8"/>
  <c r="AN57" i="8"/>
  <c r="AP56" i="8"/>
  <c r="AO56" i="8"/>
  <c r="AN56" i="8"/>
  <c r="AP55" i="8"/>
  <c r="AO55" i="8"/>
  <c r="AN55" i="8"/>
  <c r="AP54" i="8"/>
  <c r="AO54" i="8"/>
  <c r="AN54" i="8"/>
  <c r="AP53" i="8"/>
  <c r="AO53" i="8"/>
  <c r="AN53" i="8"/>
  <c r="AP52" i="8"/>
  <c r="AO52" i="8"/>
  <c r="AN52" i="8"/>
  <c r="AP51" i="8"/>
  <c r="AO51" i="8"/>
  <c r="AN51" i="8"/>
  <c r="AP50" i="8"/>
  <c r="AO50" i="8"/>
  <c r="AN50" i="8"/>
  <c r="AP49" i="8"/>
  <c r="AO49" i="8"/>
  <c r="AN49" i="8"/>
  <c r="AP48" i="8"/>
  <c r="AO48" i="8"/>
  <c r="AN48" i="8"/>
  <c r="AP47" i="8"/>
  <c r="AO47" i="8"/>
  <c r="AN47" i="8"/>
  <c r="AP46" i="8"/>
  <c r="AO46" i="8"/>
  <c r="AN46" i="8"/>
  <c r="AP45" i="8"/>
  <c r="AO45" i="8"/>
  <c r="AN45" i="8"/>
  <c r="AP44" i="8"/>
  <c r="AO44" i="8"/>
  <c r="AN44" i="8"/>
  <c r="AP43" i="8"/>
  <c r="AO43" i="8"/>
  <c r="AN43" i="8"/>
  <c r="AP42" i="8"/>
  <c r="AO42" i="8"/>
  <c r="AN42" i="8"/>
  <c r="AP41" i="8"/>
  <c r="AO41" i="8"/>
  <c r="AN41" i="8"/>
  <c r="AP40" i="8"/>
  <c r="AO40" i="8"/>
  <c r="AN40" i="8"/>
  <c r="AP39" i="8"/>
  <c r="AO39" i="8"/>
  <c r="AN39" i="8"/>
  <c r="AP38" i="8"/>
  <c r="AO38" i="8"/>
  <c r="AN38" i="8"/>
  <c r="AP37" i="8"/>
  <c r="AO37" i="8"/>
  <c r="AN37" i="8"/>
  <c r="AP36" i="8"/>
  <c r="AO36" i="8"/>
  <c r="AN36" i="8"/>
  <c r="AP35" i="8"/>
  <c r="AO35" i="8"/>
  <c r="AN35" i="8"/>
  <c r="AP34" i="8"/>
  <c r="AO34" i="8"/>
  <c r="AN34" i="8"/>
  <c r="AP33" i="8"/>
  <c r="AO33" i="8"/>
  <c r="AN33" i="8"/>
  <c r="AP32" i="8"/>
  <c r="AO32" i="8"/>
  <c r="AN32" i="8"/>
  <c r="AP31" i="8"/>
  <c r="AO31" i="8"/>
  <c r="AN31" i="8"/>
  <c r="AP30" i="8"/>
  <c r="AO30" i="8"/>
  <c r="AN30" i="8"/>
  <c r="AP29" i="8"/>
  <c r="AO29" i="8"/>
  <c r="AN29" i="8"/>
  <c r="AP28" i="8"/>
  <c r="AO28" i="8"/>
  <c r="AN28" i="8"/>
  <c r="AP27" i="8"/>
  <c r="AO27" i="8"/>
  <c r="AN27" i="8"/>
  <c r="AP26" i="8"/>
  <c r="AO26" i="8"/>
  <c r="AN26" i="8"/>
  <c r="AP25" i="8"/>
  <c r="AO25" i="8"/>
  <c r="AN25" i="8"/>
  <c r="AP24" i="8"/>
  <c r="AO24" i="8"/>
  <c r="AN24" i="8"/>
  <c r="AP23" i="8"/>
  <c r="AO23" i="8"/>
  <c r="AN23" i="8"/>
  <c r="AP22" i="8"/>
  <c r="AO22" i="8"/>
  <c r="AN22" i="8"/>
  <c r="AP21" i="8"/>
  <c r="AO21" i="8"/>
  <c r="AN21" i="8"/>
  <c r="AP20" i="8"/>
  <c r="AO20" i="8"/>
  <c r="AN20" i="8"/>
  <c r="AP19" i="8"/>
  <c r="AO19" i="8"/>
  <c r="AN19" i="8"/>
  <c r="AP18" i="8"/>
  <c r="AO18" i="8"/>
  <c r="AN18" i="8"/>
  <c r="AP17" i="8"/>
  <c r="AO17" i="8"/>
  <c r="AN17" i="8"/>
  <c r="AP16" i="8"/>
  <c r="AO16" i="8"/>
  <c r="AN16" i="8"/>
  <c r="AP15" i="8"/>
  <c r="AO15" i="8"/>
  <c r="AN15" i="8"/>
  <c r="AP14" i="8"/>
  <c r="AO14" i="8"/>
  <c r="AN14" i="8"/>
  <c r="A51" i="21" l="1"/>
  <c r="AH6" i="1"/>
  <c r="AI6" i="1" s="1"/>
  <c r="AF6" i="1"/>
  <c r="AG6" i="1" s="1"/>
  <c r="AH5" i="1"/>
  <c r="AI5" i="1" s="1"/>
  <c r="AF5" i="1"/>
  <c r="AG5" i="1" s="1"/>
  <c r="F9" i="7"/>
  <c r="F8" i="7"/>
  <c r="F7" i="7"/>
  <c r="C43" i="21"/>
  <c r="C33" i="21"/>
  <c r="C31" i="21" l="1"/>
  <c r="C9" i="21"/>
  <c r="C11" i="21"/>
  <c r="C17" i="21"/>
  <c r="C19" i="21"/>
  <c r="P6" i="1"/>
  <c r="P5" i="1"/>
  <c r="H696" i="17" l="1"/>
  <c r="H503" i="17"/>
  <c r="H566" i="17"/>
  <c r="H374" i="17"/>
  <c r="H365" i="17"/>
  <c r="H556" i="17"/>
  <c r="H619" i="17"/>
  <c r="H363" i="17"/>
  <c r="H490" i="17"/>
  <c r="H401" i="17"/>
  <c r="H417" i="17"/>
  <c r="H681" i="17"/>
  <c r="H469" i="17"/>
  <c r="H468" i="17"/>
  <c r="H467" i="17"/>
  <c r="H530" i="17"/>
  <c r="H449" i="17"/>
  <c r="H688" i="17"/>
  <c r="H624" i="17"/>
  <c r="H560" i="17"/>
  <c r="H496" i="17"/>
  <c r="H432" i="17"/>
  <c r="H368" i="17"/>
  <c r="H687" i="17"/>
  <c r="H623" i="17"/>
  <c r="H559" i="17"/>
  <c r="H495" i="17"/>
  <c r="H431" i="17"/>
  <c r="H367" i="17"/>
  <c r="H686" i="17"/>
  <c r="H622" i="17"/>
  <c r="H558" i="17"/>
  <c r="H494" i="17"/>
  <c r="H430" i="17"/>
  <c r="H366" i="17"/>
  <c r="H677" i="17"/>
  <c r="H613" i="17"/>
  <c r="H549" i="17"/>
  <c r="H485" i="17"/>
  <c r="H421" i="17"/>
  <c r="H357" i="17"/>
  <c r="H676" i="17"/>
  <c r="H612" i="17"/>
  <c r="H548" i="17"/>
  <c r="H484" i="17"/>
  <c r="H420" i="17"/>
  <c r="H356" i="17"/>
  <c r="H675" i="17"/>
  <c r="H611" i="17"/>
  <c r="H547" i="17"/>
  <c r="H483" i="17"/>
  <c r="H419" i="17"/>
  <c r="H355" i="17"/>
  <c r="H674" i="17"/>
  <c r="H610" i="17"/>
  <c r="H546" i="17"/>
  <c r="H482" i="17"/>
  <c r="H418" i="17"/>
  <c r="H354" i="17"/>
  <c r="H473" i="17"/>
  <c r="H337" i="17"/>
  <c r="H577" i="17"/>
  <c r="H505" i="17"/>
  <c r="H369" i="17"/>
  <c r="H414" i="17"/>
  <c r="H660" i="17"/>
  <c r="H595" i="17"/>
  <c r="H402" i="17"/>
  <c r="H680" i="17"/>
  <c r="H616" i="17"/>
  <c r="H552" i="17"/>
  <c r="H488" i="17"/>
  <c r="H424" i="17"/>
  <c r="H360" i="17"/>
  <c r="H679" i="17"/>
  <c r="H615" i="17"/>
  <c r="H551" i="17"/>
  <c r="H487" i="17"/>
  <c r="H423" i="17"/>
  <c r="H359" i="17"/>
  <c r="H678" i="17"/>
  <c r="H614" i="17"/>
  <c r="H550" i="17"/>
  <c r="H486" i="17"/>
  <c r="H422" i="17"/>
  <c r="H358" i="17"/>
  <c r="H669" i="17"/>
  <c r="H605" i="17"/>
  <c r="H541" i="17"/>
  <c r="H477" i="17"/>
  <c r="H413" i="17"/>
  <c r="H349" i="17"/>
  <c r="H668" i="17"/>
  <c r="H604" i="17"/>
  <c r="H540" i="17"/>
  <c r="H476" i="17"/>
  <c r="H412" i="17"/>
  <c r="H348" i="17"/>
  <c r="H667" i="17"/>
  <c r="H603" i="17"/>
  <c r="H539" i="17"/>
  <c r="H475" i="17"/>
  <c r="H411" i="17"/>
  <c r="H347" i="17"/>
  <c r="H666" i="17"/>
  <c r="H602" i="17"/>
  <c r="H538" i="17"/>
  <c r="H474" i="17"/>
  <c r="H410" i="17"/>
  <c r="H346" i="17"/>
  <c r="H409" i="17"/>
  <c r="H649" i="17"/>
  <c r="H513" i="17"/>
  <c r="H441" i="17"/>
  <c r="H673" i="17"/>
  <c r="H405" i="17"/>
  <c r="H404" i="17"/>
  <c r="H339" i="17"/>
  <c r="H345" i="17"/>
  <c r="H672" i="17"/>
  <c r="H608" i="17"/>
  <c r="H544" i="17"/>
  <c r="H480" i="17"/>
  <c r="H416" i="17"/>
  <c r="H352" i="17"/>
  <c r="H671" i="17"/>
  <c r="H607" i="17"/>
  <c r="H543" i="17"/>
  <c r="H479" i="17"/>
  <c r="H415" i="17"/>
  <c r="H351" i="17"/>
  <c r="H670" i="17"/>
  <c r="H606" i="17"/>
  <c r="H542" i="17"/>
  <c r="H478" i="17"/>
  <c r="H661" i="17"/>
  <c r="H341" i="17"/>
  <c r="H340" i="17"/>
  <c r="H658" i="17"/>
  <c r="H585" i="17"/>
  <c r="H664" i="17"/>
  <c r="H600" i="17"/>
  <c r="H536" i="17"/>
  <c r="H472" i="17"/>
  <c r="H408" i="17"/>
  <c r="H344" i="17"/>
  <c r="H663" i="17"/>
  <c r="H599" i="17"/>
  <c r="H535" i="17"/>
  <c r="H471" i="17"/>
  <c r="H407" i="17"/>
  <c r="H343" i="17"/>
  <c r="H662" i="17"/>
  <c r="H598" i="17"/>
  <c r="H534" i="17"/>
  <c r="H470" i="17"/>
  <c r="H406" i="17"/>
  <c r="H342" i="17"/>
  <c r="H653" i="17"/>
  <c r="H589" i="17"/>
  <c r="H525" i="17"/>
  <c r="H461" i="17"/>
  <c r="H397" i="17"/>
  <c r="H333" i="17"/>
  <c r="H652" i="17"/>
  <c r="H588" i="17"/>
  <c r="H524" i="17"/>
  <c r="H460" i="17"/>
  <c r="H396" i="17"/>
  <c r="H332" i="17"/>
  <c r="H651" i="17"/>
  <c r="H587" i="17"/>
  <c r="H523" i="17"/>
  <c r="H459" i="17"/>
  <c r="H395" i="17"/>
  <c r="H331" i="17"/>
  <c r="H650" i="17"/>
  <c r="H586" i="17"/>
  <c r="H522" i="17"/>
  <c r="H458" i="17"/>
  <c r="H394" i="17"/>
  <c r="H330" i="17"/>
  <c r="H657" i="17"/>
  <c r="H521" i="17"/>
  <c r="H385" i="17"/>
  <c r="H689" i="17"/>
  <c r="H553" i="17"/>
  <c r="H545" i="17"/>
  <c r="H383" i="17"/>
  <c r="H382" i="17"/>
  <c r="H501" i="17"/>
  <c r="H692" i="17"/>
  <c r="H436" i="17"/>
  <c r="H563" i="17"/>
  <c r="H690" i="17"/>
  <c r="H498" i="17"/>
  <c r="H601" i="17"/>
  <c r="H633" i="17"/>
  <c r="H376" i="17"/>
  <c r="H630" i="17"/>
  <c r="H685" i="17"/>
  <c r="H429" i="17"/>
  <c r="H428" i="17"/>
  <c r="H555" i="17"/>
  <c r="H682" i="17"/>
  <c r="H426" i="17"/>
  <c r="H641" i="17"/>
  <c r="H533" i="17"/>
  <c r="H659" i="17"/>
  <c r="H594" i="17"/>
  <c r="H656" i="17"/>
  <c r="H592" i="17"/>
  <c r="H528" i="17"/>
  <c r="H464" i="17"/>
  <c r="H400" i="17"/>
  <c r="H336" i="17"/>
  <c r="H655" i="17"/>
  <c r="H591" i="17"/>
  <c r="H527" i="17"/>
  <c r="H463" i="17"/>
  <c r="H399" i="17"/>
  <c r="H335" i="17"/>
  <c r="H654" i="17"/>
  <c r="H590" i="17"/>
  <c r="H526" i="17"/>
  <c r="H462" i="17"/>
  <c r="H398" i="17"/>
  <c r="H334" i="17"/>
  <c r="H645" i="17"/>
  <c r="H581" i="17"/>
  <c r="H517" i="17"/>
  <c r="H453" i="17"/>
  <c r="H389" i="17"/>
  <c r="H325" i="17"/>
  <c r="H644" i="17"/>
  <c r="H580" i="17"/>
  <c r="H516" i="17"/>
  <c r="H452" i="17"/>
  <c r="H388" i="17"/>
  <c r="H324" i="17"/>
  <c r="H643" i="17"/>
  <c r="H579" i="17"/>
  <c r="H515" i="17"/>
  <c r="H451" i="17"/>
  <c r="H387" i="17"/>
  <c r="H323" i="17"/>
  <c r="H642" i="17"/>
  <c r="H578" i="17"/>
  <c r="H514" i="17"/>
  <c r="H450" i="17"/>
  <c r="H386" i="17"/>
  <c r="H322" i="17"/>
  <c r="H593" i="17"/>
  <c r="H457" i="17"/>
  <c r="H321" i="17"/>
  <c r="H625" i="17"/>
  <c r="H489" i="17"/>
  <c r="H481" i="17"/>
  <c r="H576" i="17"/>
  <c r="H384" i="17"/>
  <c r="H639" i="17"/>
  <c r="H447" i="17"/>
  <c r="H638" i="17"/>
  <c r="H510" i="17"/>
  <c r="H693" i="17"/>
  <c r="H565" i="17"/>
  <c r="H373" i="17"/>
  <c r="H564" i="17"/>
  <c r="H372" i="17"/>
  <c r="H627" i="17"/>
  <c r="H435" i="17"/>
  <c r="H626" i="17"/>
  <c r="H370" i="17"/>
  <c r="H329" i="17"/>
  <c r="H361" i="17"/>
  <c r="H568" i="17"/>
  <c r="H440" i="17"/>
  <c r="H631" i="17"/>
  <c r="H439" i="17"/>
  <c r="H694" i="17"/>
  <c r="H438" i="17"/>
  <c r="H557" i="17"/>
  <c r="H684" i="17"/>
  <c r="H492" i="17"/>
  <c r="H683" i="17"/>
  <c r="H427" i="17"/>
  <c r="H554" i="17"/>
  <c r="H537" i="17"/>
  <c r="H433" i="17"/>
  <c r="H353" i="17"/>
  <c r="H350" i="17"/>
  <c r="H596" i="17"/>
  <c r="H531" i="17"/>
  <c r="H466" i="17"/>
  <c r="H377" i="17"/>
  <c r="H648" i="17"/>
  <c r="H584" i="17"/>
  <c r="H520" i="17"/>
  <c r="H456" i="17"/>
  <c r="H392" i="17"/>
  <c r="H328" i="17"/>
  <c r="H647" i="17"/>
  <c r="H583" i="17"/>
  <c r="H519" i="17"/>
  <c r="H455" i="17"/>
  <c r="H391" i="17"/>
  <c r="H327" i="17"/>
  <c r="H646" i="17"/>
  <c r="H582" i="17"/>
  <c r="H518" i="17"/>
  <c r="H454" i="17"/>
  <c r="H390" i="17"/>
  <c r="H326" i="17"/>
  <c r="H637" i="17"/>
  <c r="H573" i="17"/>
  <c r="H509" i="17"/>
  <c r="H445" i="17"/>
  <c r="H381" i="17"/>
  <c r="H700" i="17"/>
  <c r="H636" i="17"/>
  <c r="H572" i="17"/>
  <c r="H508" i="17"/>
  <c r="H444" i="17"/>
  <c r="H380" i="17"/>
  <c r="H699" i="17"/>
  <c r="H635" i="17"/>
  <c r="H571" i="17"/>
  <c r="H507" i="17"/>
  <c r="H443" i="17"/>
  <c r="H379" i="17"/>
  <c r="H698" i="17"/>
  <c r="H634" i="17"/>
  <c r="H570" i="17"/>
  <c r="H506" i="17"/>
  <c r="H442" i="17"/>
  <c r="H378" i="17"/>
  <c r="H665" i="17"/>
  <c r="H529" i="17"/>
  <c r="H393" i="17"/>
  <c r="H697" i="17"/>
  <c r="H561" i="17"/>
  <c r="H425" i="17"/>
  <c r="H640" i="17"/>
  <c r="H512" i="17"/>
  <c r="H448" i="17"/>
  <c r="H320" i="17"/>
  <c r="H575" i="17"/>
  <c r="H511" i="17"/>
  <c r="H319" i="17"/>
  <c r="H574" i="17"/>
  <c r="H446" i="17"/>
  <c r="H629" i="17"/>
  <c r="H437" i="17"/>
  <c r="H628" i="17"/>
  <c r="H500" i="17"/>
  <c r="H691" i="17"/>
  <c r="H499" i="17"/>
  <c r="H371" i="17"/>
  <c r="H562" i="17"/>
  <c r="H434" i="17"/>
  <c r="H465" i="17"/>
  <c r="H497" i="17"/>
  <c r="H632" i="17"/>
  <c r="H504" i="17"/>
  <c r="H695" i="17"/>
  <c r="H567" i="17"/>
  <c r="H375" i="17"/>
  <c r="H502" i="17"/>
  <c r="H621" i="17"/>
  <c r="H493" i="17"/>
  <c r="H620" i="17"/>
  <c r="H364" i="17"/>
  <c r="H491" i="17"/>
  <c r="H618" i="17"/>
  <c r="H362" i="17"/>
  <c r="H569" i="17"/>
  <c r="H597" i="17"/>
  <c r="H532" i="17"/>
  <c r="H403" i="17"/>
  <c r="H338" i="17"/>
  <c r="H609" i="17"/>
  <c r="H617" i="17"/>
  <c r="F19" i="7"/>
  <c r="F17" i="7"/>
  <c r="F21" i="7"/>
  <c r="B1" i="21" l="1"/>
  <c r="A5" i="7"/>
  <c r="AB5" i="1" l="1"/>
  <c r="AB6" i="1"/>
  <c r="Z6" i="1" l="1"/>
  <c r="W6" i="1"/>
  <c r="Y6" i="1"/>
  <c r="X6" i="1"/>
  <c r="AE6" i="1"/>
  <c r="V6" i="1"/>
  <c r="Z5" i="1"/>
  <c r="W5" i="1"/>
  <c r="V5" i="1"/>
  <c r="AE5" i="1"/>
  <c r="Y5" i="1"/>
  <c r="X5" i="1"/>
  <c r="AP12" i="8"/>
  <c r="AO12" i="8"/>
  <c r="AN12" i="8"/>
  <c r="AP13" i="8"/>
  <c r="AO13" i="8"/>
  <c r="AN13" i="8"/>
  <c r="M26" i="5" l="1"/>
  <c r="M25" i="5"/>
  <c r="M10" i="5"/>
  <c r="M9" i="5"/>
  <c r="AA5" i="1"/>
  <c r="P27" i="5" l="1"/>
  <c r="B2" i="19" l="1"/>
  <c r="C59" i="21"/>
  <c r="C57" i="21"/>
  <c r="C55" i="21"/>
  <c r="C51" i="21" a="1"/>
  <c r="C51" i="21" s="1"/>
  <c r="C47" i="21"/>
  <c r="C39" i="21"/>
  <c r="C37" i="21"/>
  <c r="C35" i="21"/>
  <c r="C29" i="21"/>
  <c r="C27" i="21"/>
  <c r="C25" i="21"/>
  <c r="C23" i="21"/>
  <c r="C21" i="21"/>
  <c r="C15" i="21"/>
  <c r="C13" i="21"/>
  <c r="C7" i="21"/>
  <c r="B4" i="19"/>
  <c r="B5" i="19" s="1"/>
  <c r="K10" i="7" l="1"/>
  <c r="K11" i="7"/>
  <c r="K12" i="7"/>
  <c r="B50" i="18" s="1"/>
  <c r="K7" i="7"/>
  <c r="K9" i="7"/>
  <c r="B5" i="1" l="1"/>
  <c r="B6" i="1"/>
  <c r="H7" i="17" l="1"/>
  <c r="H23" i="17"/>
  <c r="H13" i="17"/>
  <c r="H19" i="17"/>
  <c r="H12" i="17"/>
  <c r="H11" i="17"/>
  <c r="H10" i="17"/>
  <c r="H18" i="17"/>
  <c r="H25" i="17"/>
  <c r="H33" i="17"/>
  <c r="H32" i="17"/>
  <c r="H34" i="17"/>
  <c r="H35" i="17"/>
  <c r="H26" i="17"/>
  <c r="H17" i="17"/>
  <c r="H14" i="17"/>
  <c r="H8" i="17"/>
  <c r="L8" i="5" s="1"/>
  <c r="H21" i="17"/>
  <c r="H16" i="17"/>
  <c r="H20" i="17"/>
  <c r="H24" i="17"/>
  <c r="H15" i="17"/>
  <c r="H31" i="17"/>
  <c r="L46" i="5" s="1"/>
  <c r="H159" i="17"/>
  <c r="H89" i="17"/>
  <c r="H314" i="17"/>
  <c r="H252" i="17"/>
  <c r="H190" i="17"/>
  <c r="H136" i="17"/>
  <c r="H66" i="17"/>
  <c r="H291" i="17"/>
  <c r="H229" i="17"/>
  <c r="H175" i="17"/>
  <c r="H105" i="17"/>
  <c r="H43" i="17"/>
  <c r="H268" i="17"/>
  <c r="H206" i="17"/>
  <c r="H152" i="17"/>
  <c r="H82" i="17"/>
  <c r="H307" i="17"/>
  <c r="H245" i="17"/>
  <c r="H191" i="17"/>
  <c r="H121" i="17"/>
  <c r="H59" i="17"/>
  <c r="H284" i="17"/>
  <c r="H222" i="17"/>
  <c r="H168" i="17"/>
  <c r="H98" i="17"/>
  <c r="H36" i="17"/>
  <c r="H261" i="17"/>
  <c r="H207" i="17"/>
  <c r="H137" i="17"/>
  <c r="H75" i="17"/>
  <c r="H300" i="17"/>
  <c r="H238" i="17"/>
  <c r="H184" i="17"/>
  <c r="H114" i="17"/>
  <c r="H52" i="17"/>
  <c r="H277" i="17"/>
  <c r="H72" i="17"/>
  <c r="H204" i="17"/>
  <c r="H57" i="17"/>
  <c r="H143" i="17"/>
  <c r="H30" i="17"/>
  <c r="L45" i="5" s="1"/>
  <c r="H223" i="17"/>
  <c r="H153" i="17"/>
  <c r="H91" i="17"/>
  <c r="H316" i="17"/>
  <c r="H254" i="17"/>
  <c r="H200" i="17"/>
  <c r="H130" i="17"/>
  <c r="H68" i="17"/>
  <c r="H293" i="17"/>
  <c r="H239" i="17"/>
  <c r="H169" i="17"/>
  <c r="H107" i="17"/>
  <c r="H45" i="17"/>
  <c r="H270" i="17"/>
  <c r="H216" i="17"/>
  <c r="H146" i="17"/>
  <c r="H84" i="17"/>
  <c r="H309" i="17"/>
  <c r="H255" i="17"/>
  <c r="H185" i="17"/>
  <c r="H123" i="17"/>
  <c r="H61" i="17"/>
  <c r="H286" i="17"/>
  <c r="H232" i="17"/>
  <c r="H162" i="17"/>
  <c r="H100" i="17"/>
  <c r="H38" i="17"/>
  <c r="H271" i="17"/>
  <c r="H201" i="17"/>
  <c r="H139" i="17"/>
  <c r="H77" i="17"/>
  <c r="H302" i="17"/>
  <c r="H248" i="17"/>
  <c r="H178" i="17"/>
  <c r="H116" i="17"/>
  <c r="H54" i="17"/>
  <c r="H95" i="17"/>
  <c r="H126" i="17"/>
  <c r="H111" i="17"/>
  <c r="H305" i="17"/>
  <c r="H220" i="17"/>
  <c r="H197" i="17"/>
  <c r="H50" i="17"/>
  <c r="H22" i="17"/>
  <c r="L41" i="5" s="1"/>
  <c r="H287" i="17"/>
  <c r="H217" i="17"/>
  <c r="H155" i="17"/>
  <c r="H93" i="17"/>
  <c r="H39" i="17"/>
  <c r="H264" i="17"/>
  <c r="H194" i="17"/>
  <c r="H132" i="17"/>
  <c r="H70" i="17"/>
  <c r="H303" i="17"/>
  <c r="H233" i="17"/>
  <c r="H171" i="17"/>
  <c r="H109" i="17"/>
  <c r="H55" i="17"/>
  <c r="H280" i="17"/>
  <c r="H210" i="17"/>
  <c r="H148" i="17"/>
  <c r="H86" i="17"/>
  <c r="H249" i="17"/>
  <c r="H187" i="17"/>
  <c r="H125" i="17"/>
  <c r="H71" i="17"/>
  <c r="H296" i="17"/>
  <c r="H226" i="17"/>
  <c r="H164" i="17"/>
  <c r="H102" i="17"/>
  <c r="H48" i="17"/>
  <c r="H265" i="17"/>
  <c r="H203" i="17"/>
  <c r="H141" i="17"/>
  <c r="H87" i="17"/>
  <c r="H312" i="17"/>
  <c r="H242" i="17"/>
  <c r="H180" i="17"/>
  <c r="H118" i="17"/>
  <c r="H250" i="17"/>
  <c r="H165" i="17"/>
  <c r="H243" i="17"/>
  <c r="H104" i="17"/>
  <c r="H174" i="17"/>
  <c r="H29" i="17"/>
  <c r="L44" i="5" s="1"/>
  <c r="H64" i="17"/>
  <c r="H281" i="17"/>
  <c r="H219" i="17"/>
  <c r="H157" i="17"/>
  <c r="H103" i="17"/>
  <c r="H258" i="17"/>
  <c r="H196" i="17"/>
  <c r="H134" i="17"/>
  <c r="H80" i="17"/>
  <c r="H297" i="17"/>
  <c r="H235" i="17"/>
  <c r="H173" i="17"/>
  <c r="H119" i="17"/>
  <c r="H49" i="17"/>
  <c r="H274" i="17"/>
  <c r="H212" i="17"/>
  <c r="H150" i="17"/>
  <c r="H96" i="17"/>
  <c r="H313" i="17"/>
  <c r="H251" i="17"/>
  <c r="H189" i="17"/>
  <c r="H135" i="17"/>
  <c r="H65" i="17"/>
  <c r="H290" i="17"/>
  <c r="H228" i="17"/>
  <c r="H166" i="17"/>
  <c r="H112" i="17"/>
  <c r="H42" i="17"/>
  <c r="H267" i="17"/>
  <c r="H205" i="17"/>
  <c r="H151" i="17"/>
  <c r="H81" i="17"/>
  <c r="H306" i="17"/>
  <c r="H244" i="17"/>
  <c r="H182" i="17"/>
  <c r="H88" i="17"/>
  <c r="H259" i="17"/>
  <c r="H120" i="17"/>
  <c r="H28" i="17"/>
  <c r="L43" i="5" s="1"/>
  <c r="H128" i="17"/>
  <c r="H58" i="17"/>
  <c r="H283" i="17"/>
  <c r="H221" i="17"/>
  <c r="H167" i="17"/>
  <c r="H97" i="17"/>
  <c r="H260" i="17"/>
  <c r="H198" i="17"/>
  <c r="H144" i="17"/>
  <c r="H74" i="17"/>
  <c r="H299" i="17"/>
  <c r="H237" i="17"/>
  <c r="H183" i="17"/>
  <c r="H113" i="17"/>
  <c r="H51" i="17"/>
  <c r="H276" i="17"/>
  <c r="H214" i="17"/>
  <c r="H160" i="17"/>
  <c r="H90" i="17"/>
  <c r="H315" i="17"/>
  <c r="H253" i="17"/>
  <c r="H199" i="17"/>
  <c r="H129" i="17"/>
  <c r="H67" i="17"/>
  <c r="H292" i="17"/>
  <c r="H230" i="17"/>
  <c r="H176" i="17"/>
  <c r="H106" i="17"/>
  <c r="H44" i="17"/>
  <c r="H269" i="17"/>
  <c r="H215" i="17"/>
  <c r="H145" i="17"/>
  <c r="H83" i="17"/>
  <c r="H308" i="17"/>
  <c r="H246" i="17"/>
  <c r="H289" i="17"/>
  <c r="H142" i="17"/>
  <c r="H282" i="17"/>
  <c r="H73" i="17"/>
  <c r="H275" i="17"/>
  <c r="H27" i="17"/>
  <c r="L42" i="5" s="1"/>
  <c r="H192" i="17"/>
  <c r="H122" i="17"/>
  <c r="H60" i="17"/>
  <c r="H285" i="17"/>
  <c r="H231" i="17"/>
  <c r="H161" i="17"/>
  <c r="H99" i="17"/>
  <c r="H37" i="17"/>
  <c r="H262" i="17"/>
  <c r="H208" i="17"/>
  <c r="H138" i="17"/>
  <c r="H76" i="17"/>
  <c r="H301" i="17"/>
  <c r="H247" i="17"/>
  <c r="H177" i="17"/>
  <c r="H115" i="17"/>
  <c r="H53" i="17"/>
  <c r="H278" i="17"/>
  <c r="H224" i="17"/>
  <c r="H154" i="17"/>
  <c r="H92" i="17"/>
  <c r="H317" i="17"/>
  <c r="H263" i="17"/>
  <c r="H193" i="17"/>
  <c r="H131" i="17"/>
  <c r="H69" i="17"/>
  <c r="H294" i="17"/>
  <c r="H240" i="17"/>
  <c r="H170" i="17"/>
  <c r="H108" i="17"/>
  <c r="H46" i="17"/>
  <c r="H279" i="17"/>
  <c r="H209" i="17"/>
  <c r="H147" i="17"/>
  <c r="H85" i="17"/>
  <c r="H310" i="17"/>
  <c r="H9" i="17"/>
  <c r="H227" i="17"/>
  <c r="H266" i="17"/>
  <c r="H181" i="17"/>
  <c r="H158" i="17"/>
  <c r="H298" i="17"/>
  <c r="H213" i="17"/>
  <c r="H318" i="17"/>
  <c r="H256" i="17"/>
  <c r="H186" i="17"/>
  <c r="H124" i="17"/>
  <c r="H62" i="17"/>
  <c r="H295" i="17"/>
  <c r="H225" i="17"/>
  <c r="H163" i="17"/>
  <c r="H101" i="17"/>
  <c r="H47" i="17"/>
  <c r="H272" i="17"/>
  <c r="H202" i="17"/>
  <c r="H140" i="17"/>
  <c r="H78" i="17"/>
  <c r="H311" i="17"/>
  <c r="H241" i="17"/>
  <c r="H179" i="17"/>
  <c r="H117" i="17"/>
  <c r="H63" i="17"/>
  <c r="H288" i="17"/>
  <c r="H218" i="17"/>
  <c r="H156" i="17"/>
  <c r="H94" i="17"/>
  <c r="H40" i="17"/>
  <c r="H257" i="17"/>
  <c r="H195" i="17"/>
  <c r="H133" i="17"/>
  <c r="H79" i="17"/>
  <c r="H304" i="17"/>
  <c r="H234" i="17"/>
  <c r="H172" i="17"/>
  <c r="H110" i="17"/>
  <c r="H56" i="17"/>
  <c r="H273" i="17"/>
  <c r="H211" i="17"/>
  <c r="H149" i="17"/>
  <c r="H188" i="17"/>
  <c r="H41" i="17"/>
  <c r="H127" i="17"/>
  <c r="H236" i="17"/>
  <c r="A6" i="1"/>
  <c r="C6" i="1"/>
  <c r="C5" i="1"/>
  <c r="A5" i="1"/>
  <c r="J6" i="1"/>
  <c r="J5" i="1"/>
  <c r="AA6" i="1"/>
  <c r="L14" i="5" l="1"/>
  <c r="L13" i="5"/>
  <c r="L33" i="5"/>
  <c r="L34" i="5"/>
  <c r="L19" i="5"/>
  <c r="L20" i="5"/>
  <c r="L22" i="5"/>
  <c r="L21" i="5"/>
  <c r="L16" i="5"/>
  <c r="L15" i="5"/>
  <c r="L48" i="5"/>
  <c r="L47" i="5"/>
  <c r="L24" i="5"/>
  <c r="L23" i="5"/>
  <c r="L37" i="5"/>
  <c r="L38" i="5"/>
  <c r="L25" i="5"/>
  <c r="L26" i="5"/>
  <c r="L30" i="5"/>
  <c r="L29" i="5"/>
  <c r="L36" i="5"/>
  <c r="L35" i="5"/>
  <c r="L18" i="5"/>
  <c r="L17" i="5"/>
  <c r="L27" i="5"/>
  <c r="L28" i="5"/>
  <c r="L12" i="5"/>
  <c r="L11" i="5"/>
  <c r="L32" i="5"/>
  <c r="L31" i="5"/>
  <c r="L40" i="5"/>
  <c r="L39" i="5"/>
  <c r="L49" i="5"/>
  <c r="L50" i="5"/>
  <c r="L10" i="5"/>
  <c r="L9" i="5"/>
  <c r="M7" i="5"/>
  <c r="L7" i="5"/>
  <c r="F18" i="7" l="1"/>
  <c r="F20" i="7" l="1"/>
  <c r="F22" i="7"/>
  <c r="F14" i="7" l="1"/>
  <c r="F6" i="7"/>
  <c r="C141" i="8" l="1"/>
  <c r="AT141" i="8" s="1"/>
  <c r="C142" i="8"/>
  <c r="AT142" i="8" s="1"/>
  <c r="C143" i="8"/>
  <c r="AT143" i="8" s="1"/>
  <c r="C144" i="8"/>
  <c r="AT144" i="8" s="1"/>
  <c r="C145" i="8"/>
  <c r="AT145" i="8" s="1"/>
  <c r="C146" i="8"/>
  <c r="AT146" i="8" s="1"/>
  <c r="C147" i="8"/>
  <c r="AT147" i="8" s="1"/>
  <c r="C148" i="8"/>
  <c r="AT148" i="8" s="1"/>
  <c r="C149" i="8"/>
  <c r="AT149" i="8" s="1"/>
  <c r="C150" i="8"/>
  <c r="AT150" i="8" s="1"/>
  <c r="C151" i="8"/>
  <c r="AT151" i="8" s="1"/>
  <c r="C152" i="8"/>
  <c r="AT152" i="8" s="1"/>
  <c r="C153" i="8"/>
  <c r="AT153" i="8" s="1"/>
  <c r="C154" i="8"/>
  <c r="AT154" i="8" s="1"/>
  <c r="C155" i="8"/>
  <c r="AT155" i="8" s="1"/>
  <c r="C156" i="8"/>
  <c r="AT156" i="8" s="1"/>
  <c r="C157" i="8"/>
  <c r="AT157" i="8" s="1"/>
  <c r="C158" i="8"/>
  <c r="AT158" i="8" s="1"/>
  <c r="C159" i="8"/>
  <c r="AT159" i="8" s="1"/>
  <c r="C160" i="8"/>
  <c r="AT160" i="8" s="1"/>
  <c r="C161" i="8"/>
  <c r="AT161" i="8" s="1"/>
  <c r="C162" i="8"/>
  <c r="AT162" i="8" s="1"/>
  <c r="C163" i="8"/>
  <c r="AT163" i="8" s="1"/>
  <c r="C164" i="8"/>
  <c r="AT164" i="8" s="1"/>
  <c r="C165" i="8"/>
  <c r="AT165" i="8" s="1"/>
  <c r="C166" i="8"/>
  <c r="AT166" i="8" s="1"/>
  <c r="C167" i="8"/>
  <c r="AT167" i="8" s="1"/>
  <c r="C168" i="8"/>
  <c r="AT168" i="8" s="1"/>
  <c r="C169" i="8"/>
  <c r="AT169" i="8" s="1"/>
  <c r="C170" i="8"/>
  <c r="AT170" i="8" s="1"/>
  <c r="C171" i="8"/>
  <c r="AT171" i="8" s="1"/>
  <c r="C172" i="8"/>
  <c r="AT172" i="8" s="1"/>
  <c r="C173" i="8"/>
  <c r="AT173" i="8" s="1"/>
  <c r="C174" i="8"/>
  <c r="AT174" i="8" s="1"/>
  <c r="C175" i="8"/>
  <c r="AT175" i="8" s="1"/>
  <c r="C176" i="8"/>
  <c r="AT176" i="8" s="1"/>
  <c r="C177" i="8"/>
  <c r="AT177" i="8" s="1"/>
  <c r="C178" i="8"/>
  <c r="AT178" i="8" s="1"/>
  <c r="C179" i="8"/>
  <c r="AT179" i="8" s="1"/>
  <c r="C180" i="8"/>
  <c r="AT180" i="8" s="1"/>
  <c r="C181" i="8"/>
  <c r="AT181" i="8" s="1"/>
  <c r="C182" i="8"/>
  <c r="AT182" i="8" s="1"/>
  <c r="C183" i="8"/>
  <c r="AT183" i="8" s="1"/>
  <c r="C184" i="8"/>
  <c r="AT184" i="8" s="1"/>
  <c r="C185" i="8"/>
  <c r="AT185" i="8" s="1"/>
  <c r="C186" i="8"/>
  <c r="AT186" i="8" s="1"/>
  <c r="C187" i="8"/>
  <c r="AT187" i="8" s="1"/>
  <c r="C188" i="8"/>
  <c r="AT188" i="8" s="1"/>
  <c r="C189" i="8"/>
  <c r="AT189" i="8" s="1"/>
  <c r="C190" i="8"/>
  <c r="AT190" i="8" s="1"/>
  <c r="C200" i="8" l="1"/>
  <c r="AT200" i="8" s="1"/>
  <c r="C21" i="8"/>
  <c r="AT21" i="8" s="1"/>
  <c r="C22" i="8"/>
  <c r="AT22" i="8" s="1"/>
  <c r="C23" i="8"/>
  <c r="AT23" i="8" s="1"/>
  <c r="C24" i="8"/>
  <c r="AT24" i="8" s="1"/>
  <c r="C25" i="8"/>
  <c r="AT25" i="8" s="1"/>
  <c r="C26" i="8"/>
  <c r="AT26" i="8" s="1"/>
  <c r="C27" i="8"/>
  <c r="AT27" i="8" s="1"/>
  <c r="C28" i="8"/>
  <c r="AT28" i="8" s="1"/>
  <c r="C29" i="8"/>
  <c r="AT29" i="8" s="1"/>
  <c r="C30" i="8"/>
  <c r="AT30" i="8" s="1"/>
  <c r="C31" i="8"/>
  <c r="AT31" i="8" s="1"/>
  <c r="C32" i="8"/>
  <c r="AT32" i="8" s="1"/>
  <c r="C33" i="8"/>
  <c r="AT33" i="8" s="1"/>
  <c r="C34" i="8"/>
  <c r="AT34" i="8" s="1"/>
  <c r="C35" i="8"/>
  <c r="AT35" i="8" s="1"/>
  <c r="C36" i="8"/>
  <c r="AT36" i="8" s="1"/>
  <c r="C37" i="8"/>
  <c r="AT37" i="8" s="1"/>
  <c r="C38" i="8"/>
  <c r="AT38" i="8" s="1"/>
  <c r="C39" i="8"/>
  <c r="AT39" i="8" s="1"/>
  <c r="C40" i="8"/>
  <c r="AT40" i="8" s="1"/>
  <c r="C41" i="8"/>
  <c r="AT41" i="8" s="1"/>
  <c r="C42" i="8"/>
  <c r="AT42" i="8" s="1"/>
  <c r="C43" i="8"/>
  <c r="AT43" i="8" s="1"/>
  <c r="C44" i="8"/>
  <c r="AT44" i="8" s="1"/>
  <c r="C45" i="8"/>
  <c r="AT45" i="8" s="1"/>
  <c r="C46" i="8"/>
  <c r="AT46" i="8" s="1"/>
  <c r="C47" i="8"/>
  <c r="AT47" i="8" s="1"/>
  <c r="C48" i="8"/>
  <c r="AT48" i="8" s="1"/>
  <c r="C49" i="8"/>
  <c r="AT49" i="8" s="1"/>
  <c r="C50" i="8"/>
  <c r="AT50" i="8" s="1"/>
  <c r="C51" i="8"/>
  <c r="AT51" i="8" s="1"/>
  <c r="C52" i="8"/>
  <c r="AT52" i="8" s="1"/>
  <c r="C53" i="8"/>
  <c r="AT53" i="8" s="1"/>
  <c r="C54" i="8"/>
  <c r="AT54" i="8" s="1"/>
  <c r="C55" i="8"/>
  <c r="AT55" i="8" s="1"/>
  <c r="C56" i="8"/>
  <c r="AT56" i="8" s="1"/>
  <c r="C57" i="8"/>
  <c r="AT57" i="8" s="1"/>
  <c r="C58" i="8"/>
  <c r="AT58" i="8" s="1"/>
  <c r="C59" i="8"/>
  <c r="AT59" i="8" s="1"/>
  <c r="C60" i="8"/>
  <c r="AT60" i="8" s="1"/>
  <c r="C61" i="8"/>
  <c r="AT61" i="8" s="1"/>
  <c r="C62" i="8"/>
  <c r="AT62" i="8" s="1"/>
  <c r="C63" i="8"/>
  <c r="AT63" i="8" s="1"/>
  <c r="C64" i="8"/>
  <c r="AT64" i="8" s="1"/>
  <c r="C65" i="8"/>
  <c r="AT65" i="8" s="1"/>
  <c r="C66" i="8"/>
  <c r="AT66" i="8" s="1"/>
  <c r="C67" i="8"/>
  <c r="AT67" i="8" s="1"/>
  <c r="C68" i="8"/>
  <c r="AT68" i="8" s="1"/>
  <c r="C69" i="8"/>
  <c r="AT69" i="8" s="1"/>
  <c r="C70" i="8"/>
  <c r="AT70" i="8" s="1"/>
  <c r="C71" i="8"/>
  <c r="AT71" i="8" s="1"/>
  <c r="C72" i="8"/>
  <c r="AT72" i="8" s="1"/>
  <c r="C73" i="8"/>
  <c r="AT73" i="8" s="1"/>
  <c r="C74" i="8"/>
  <c r="AT74" i="8" s="1"/>
  <c r="C75" i="8"/>
  <c r="AT75" i="8" s="1"/>
  <c r="C76" i="8"/>
  <c r="AT76" i="8" s="1"/>
  <c r="C77" i="8"/>
  <c r="AT77" i="8" s="1"/>
  <c r="C78" i="8"/>
  <c r="AT78" i="8" s="1"/>
  <c r="C79" i="8"/>
  <c r="AT79" i="8" s="1"/>
  <c r="C80" i="8"/>
  <c r="AT80" i="8" s="1"/>
  <c r="C81" i="8"/>
  <c r="AT81" i="8" s="1"/>
  <c r="C82" i="8"/>
  <c r="AT82" i="8" s="1"/>
  <c r="C83" i="8"/>
  <c r="AT83" i="8" s="1"/>
  <c r="C84" i="8"/>
  <c r="AT84" i="8" s="1"/>
  <c r="C85" i="8"/>
  <c r="AT85" i="8" s="1"/>
  <c r="C86" i="8"/>
  <c r="AT86" i="8" s="1"/>
  <c r="C87" i="8"/>
  <c r="AT87" i="8" s="1"/>
  <c r="C88" i="8"/>
  <c r="AT88" i="8" s="1"/>
  <c r="C89" i="8"/>
  <c r="AT89" i="8" s="1"/>
  <c r="C90" i="8"/>
  <c r="AT90" i="8" s="1"/>
  <c r="C91" i="8"/>
  <c r="AT91" i="8" s="1"/>
  <c r="C92" i="8"/>
  <c r="AT92" i="8" s="1"/>
  <c r="C93" i="8"/>
  <c r="AT93" i="8" s="1"/>
  <c r="C94" i="8"/>
  <c r="AT94" i="8" s="1"/>
  <c r="C95" i="8"/>
  <c r="AT95" i="8" s="1"/>
  <c r="C96" i="8"/>
  <c r="AT96" i="8" s="1"/>
  <c r="C97" i="8"/>
  <c r="AT97" i="8" s="1"/>
  <c r="C98" i="8"/>
  <c r="AT98" i="8" s="1"/>
  <c r="C99" i="8"/>
  <c r="AT99" i="8" s="1"/>
  <c r="C100" i="8"/>
  <c r="AT100" i="8" s="1"/>
  <c r="C101" i="8"/>
  <c r="AT101" i="8" s="1"/>
  <c r="C102" i="8"/>
  <c r="AT102" i="8" s="1"/>
  <c r="C103" i="8"/>
  <c r="AT103" i="8" s="1"/>
  <c r="C104" i="8"/>
  <c r="AT104" i="8" s="1"/>
  <c r="C105" i="8"/>
  <c r="AT105" i="8" s="1"/>
  <c r="C106" i="8"/>
  <c r="AT106" i="8" s="1"/>
  <c r="C107" i="8"/>
  <c r="AT107" i="8" s="1"/>
  <c r="C108" i="8"/>
  <c r="AT108" i="8" s="1"/>
  <c r="C109" i="8"/>
  <c r="AT109" i="8" s="1"/>
  <c r="C110" i="8"/>
  <c r="AT110" i="8" s="1"/>
  <c r="C111" i="8"/>
  <c r="AT111" i="8" s="1"/>
  <c r="C112" i="8"/>
  <c r="AT112" i="8" s="1"/>
  <c r="C113" i="8"/>
  <c r="AT113" i="8" s="1"/>
  <c r="C114" i="8"/>
  <c r="AT114" i="8" s="1"/>
  <c r="C115" i="8"/>
  <c r="AT115" i="8" s="1"/>
  <c r="C116" i="8"/>
  <c r="AT116" i="8" s="1"/>
  <c r="C117" i="8"/>
  <c r="AT117" i="8" s="1"/>
  <c r="C118" i="8"/>
  <c r="AT118" i="8" s="1"/>
  <c r="C119" i="8"/>
  <c r="AT119" i="8" s="1"/>
  <c r="C120" i="8"/>
  <c r="AT120" i="8" s="1"/>
  <c r="C121" i="8"/>
  <c r="AT121" i="8" s="1"/>
  <c r="C122" i="8"/>
  <c r="AT122" i="8" s="1"/>
  <c r="C123" i="8"/>
  <c r="AT123" i="8" s="1"/>
  <c r="C124" i="8"/>
  <c r="AT124" i="8" s="1"/>
  <c r="C125" i="8"/>
  <c r="AT125" i="8" s="1"/>
  <c r="C126" i="8"/>
  <c r="AT126" i="8" s="1"/>
  <c r="C127" i="8"/>
  <c r="AT127" i="8" s="1"/>
  <c r="C128" i="8"/>
  <c r="AT128" i="8" s="1"/>
  <c r="C129" i="8"/>
  <c r="AT129" i="8" s="1"/>
  <c r="C130" i="8"/>
  <c r="AT130" i="8" s="1"/>
  <c r="C131" i="8"/>
  <c r="AT131" i="8" s="1"/>
  <c r="C132" i="8"/>
  <c r="AT132" i="8" s="1"/>
  <c r="C133" i="8"/>
  <c r="AT133" i="8" s="1"/>
  <c r="C134" i="8"/>
  <c r="AT134" i="8" s="1"/>
  <c r="C135" i="8"/>
  <c r="AT135" i="8" s="1"/>
  <c r="C136" i="8"/>
  <c r="AT136" i="8" s="1"/>
  <c r="C137" i="8"/>
  <c r="AT137" i="8" s="1"/>
  <c r="C138" i="8"/>
  <c r="AT138" i="8" s="1"/>
  <c r="C139" i="8"/>
  <c r="AT139" i="8" s="1"/>
  <c r="C140" i="8"/>
  <c r="AT140" i="8" s="1"/>
  <c r="C191" i="8"/>
  <c r="AT191" i="8" s="1"/>
  <c r="C192" i="8"/>
  <c r="AT192" i="8" s="1"/>
  <c r="C193" i="8"/>
  <c r="AT193" i="8" s="1"/>
  <c r="C194" i="8"/>
  <c r="AT194" i="8" s="1"/>
  <c r="C195" i="8"/>
  <c r="AT195" i="8" s="1"/>
  <c r="C196" i="8"/>
  <c r="AT196" i="8" s="1"/>
  <c r="C197" i="8"/>
  <c r="AT197" i="8" s="1"/>
  <c r="C198" i="8"/>
  <c r="AT198" i="8" s="1"/>
  <c r="C199" i="8"/>
  <c r="AT199" i="8" s="1"/>
  <c r="B2" i="1" l="1"/>
  <c r="D6" i="7"/>
  <c r="B4" i="17"/>
  <c r="B3" i="17"/>
  <c r="C18" i="8"/>
  <c r="AT18" i="8" s="1"/>
  <c r="C19" i="8"/>
  <c r="AT19" i="8" s="1"/>
  <c r="C20" i="8"/>
  <c r="AT20" i="8" s="1"/>
  <c r="G38" i="8" l="1"/>
  <c r="G36" i="8"/>
  <c r="G39" i="8"/>
  <c r="G40" i="8"/>
  <c r="G37" i="8"/>
  <c r="G142" i="8"/>
  <c r="G173" i="8"/>
  <c r="G160" i="8"/>
  <c r="G145" i="8"/>
  <c r="G185" i="8"/>
  <c r="G172" i="8"/>
  <c r="G153" i="8"/>
  <c r="G165" i="8"/>
  <c r="G150" i="8"/>
  <c r="G190" i="8"/>
  <c r="G177" i="8"/>
  <c r="G164" i="8"/>
  <c r="G141" i="8"/>
  <c r="G157" i="8"/>
  <c r="G144" i="8"/>
  <c r="G182" i="8"/>
  <c r="G169" i="8"/>
  <c r="G156" i="8"/>
  <c r="G186" i="8"/>
  <c r="G154" i="8"/>
  <c r="G187" i="8"/>
  <c r="G174" i="8"/>
  <c r="G161" i="8"/>
  <c r="G148" i="8"/>
  <c r="G178" i="8"/>
  <c r="G143" i="8"/>
  <c r="G179" i="8"/>
  <c r="G166" i="8"/>
  <c r="G152" i="8"/>
  <c r="G183" i="8"/>
  <c r="G170" i="8"/>
  <c r="G184" i="8"/>
  <c r="G171" i="8"/>
  <c r="G158" i="8"/>
  <c r="G147" i="8"/>
  <c r="G175" i="8"/>
  <c r="G162" i="8"/>
  <c r="G189" i="8"/>
  <c r="G176" i="8"/>
  <c r="G163" i="8"/>
  <c r="G155" i="8"/>
  <c r="G188" i="8"/>
  <c r="G167" i="8"/>
  <c r="G149" i="8"/>
  <c r="G181" i="8"/>
  <c r="G168" i="8"/>
  <c r="G151" i="8"/>
  <c r="G146" i="8"/>
  <c r="G180" i="8"/>
  <c r="G159" i="8"/>
  <c r="G82" i="8"/>
  <c r="G200" i="8"/>
  <c r="G118" i="8"/>
  <c r="G111" i="8"/>
  <c r="G60" i="8"/>
  <c r="G115" i="8"/>
  <c r="G95" i="8"/>
  <c r="G140" i="8"/>
  <c r="G83" i="8"/>
  <c r="G54" i="8"/>
  <c r="G79" i="8"/>
  <c r="G106" i="8"/>
  <c r="G90" i="8"/>
  <c r="G139" i="8"/>
  <c r="G117" i="8"/>
  <c r="G35" i="8"/>
  <c r="G78" i="8"/>
  <c r="G109" i="8"/>
  <c r="G93" i="8"/>
  <c r="G58" i="8"/>
  <c r="G136" i="8"/>
  <c r="G74" i="8"/>
  <c r="G122" i="8"/>
  <c r="G45" i="8"/>
  <c r="G70" i="8"/>
  <c r="G104" i="8"/>
  <c r="G88" i="8"/>
  <c r="G137" i="8"/>
  <c r="G75" i="8"/>
  <c r="G195" i="8"/>
  <c r="G80" i="8"/>
  <c r="G43" i="8"/>
  <c r="G26" i="8"/>
  <c r="G50" i="8"/>
  <c r="G71" i="8"/>
  <c r="G107" i="8"/>
  <c r="G91" i="8"/>
  <c r="G51" i="8"/>
  <c r="G134" i="8"/>
  <c r="G67" i="8"/>
  <c r="G120" i="8"/>
  <c r="G63" i="8"/>
  <c r="G102" i="8"/>
  <c r="G86" i="8"/>
  <c r="G135" i="8"/>
  <c r="G66" i="8"/>
  <c r="G191" i="8"/>
  <c r="G73" i="8"/>
  <c r="G34" i="8"/>
  <c r="G33" i="8"/>
  <c r="G52" i="8"/>
  <c r="G100" i="8"/>
  <c r="G84" i="8"/>
  <c r="G133" i="8"/>
  <c r="G57" i="8"/>
  <c r="G64" i="8"/>
  <c r="G27" i="8"/>
  <c r="G24" i="8"/>
  <c r="G62" i="8"/>
  <c r="G105" i="8"/>
  <c r="G89" i="8"/>
  <c r="G49" i="8"/>
  <c r="G132" i="8"/>
  <c r="G56" i="8"/>
  <c r="G53" i="8"/>
  <c r="G103" i="8"/>
  <c r="G87" i="8"/>
  <c r="G130" i="8"/>
  <c r="G47" i="8"/>
  <c r="G196" i="8"/>
  <c r="G116" i="8"/>
  <c r="G41" i="8"/>
  <c r="G98" i="8"/>
  <c r="G77" i="8"/>
  <c r="G131" i="8"/>
  <c r="G46" i="8"/>
  <c r="G55" i="8"/>
  <c r="G32" i="8"/>
  <c r="G31" i="8"/>
  <c r="G81" i="8"/>
  <c r="G29" i="8"/>
  <c r="G112" i="8"/>
  <c r="G96" i="8"/>
  <c r="G68" i="8"/>
  <c r="G199" i="8"/>
  <c r="G129" i="8"/>
  <c r="G123" i="8"/>
  <c r="G44" i="8"/>
  <c r="G25" i="8"/>
  <c r="G22" i="8"/>
  <c r="G101" i="8"/>
  <c r="G85" i="8"/>
  <c r="G128" i="8"/>
  <c r="G192" i="8"/>
  <c r="G28" i="8"/>
  <c r="G99" i="8"/>
  <c r="G76" i="8"/>
  <c r="G198" i="8"/>
  <c r="G126" i="8"/>
  <c r="G21" i="8"/>
  <c r="G138" i="8"/>
  <c r="G72" i="8"/>
  <c r="G110" i="8"/>
  <c r="G94" i="8"/>
  <c r="G61" i="8"/>
  <c r="G197" i="8"/>
  <c r="G127" i="8"/>
  <c r="G121" i="8"/>
  <c r="G42" i="8"/>
  <c r="G30" i="8"/>
  <c r="G113" i="8"/>
  <c r="G97" i="8"/>
  <c r="G69" i="8"/>
  <c r="G194" i="8"/>
  <c r="G124" i="8"/>
  <c r="G65" i="8"/>
  <c r="G114" i="8"/>
  <c r="G108" i="8"/>
  <c r="G92" i="8"/>
  <c r="G48" i="8"/>
  <c r="G193" i="8"/>
  <c r="G125" i="8"/>
  <c r="G119" i="8"/>
  <c r="G59" i="8"/>
  <c r="G23" i="8"/>
  <c r="G17" i="8"/>
  <c r="G13" i="8"/>
  <c r="G19" i="8"/>
  <c r="G16" i="8"/>
  <c r="G20" i="8"/>
  <c r="G15" i="8"/>
  <c r="G14" i="8"/>
  <c r="G18" i="8"/>
  <c r="A235" i="8"/>
  <c r="A232" i="8"/>
  <c r="A231" i="8"/>
  <c r="A224" i="8"/>
  <c r="A223" i="8"/>
  <c r="A220" i="8"/>
  <c r="A219" i="8"/>
  <c r="F11" i="8"/>
  <c r="J11" i="8"/>
  <c r="A227" i="8" s="1"/>
  <c r="B4" i="5"/>
  <c r="B2" i="3"/>
  <c r="G6" i="7"/>
  <c r="B3" i="5"/>
  <c r="B239" i="8" l="1"/>
  <c r="B240" i="8"/>
  <c r="A215" i="8"/>
  <c r="B4" i="7" l="1"/>
  <c r="G7" i="7" l="1"/>
  <c r="D9" i="7"/>
  <c r="D7" i="7"/>
  <c r="G8" i="7"/>
  <c r="H8" i="7" s="1"/>
  <c r="D8" i="7"/>
  <c r="G9" i="7"/>
  <c r="H9" i="7" s="1"/>
  <c r="O11" i="8"/>
  <c r="H7" i="7" l="1"/>
  <c r="O142" i="8"/>
  <c r="O150" i="8"/>
  <c r="O155" i="8"/>
  <c r="O147" i="8"/>
  <c r="O144" i="8"/>
  <c r="O152" i="8"/>
  <c r="O141" i="8"/>
  <c r="O149" i="8"/>
  <c r="O146" i="8"/>
  <c r="O154" i="8"/>
  <c r="O143" i="8"/>
  <c r="O151" i="8"/>
  <c r="O156" i="8"/>
  <c r="O158" i="8"/>
  <c r="O160" i="8"/>
  <c r="O162" i="8"/>
  <c r="O148" i="8"/>
  <c r="O145" i="8"/>
  <c r="O153" i="8"/>
  <c r="O159" i="8"/>
  <c r="O164" i="8"/>
  <c r="O170" i="8"/>
  <c r="O172" i="8"/>
  <c r="O174" i="8"/>
  <c r="O176" i="8"/>
  <c r="O178" i="8"/>
  <c r="O180" i="8"/>
  <c r="O168" i="8"/>
  <c r="O167" i="8"/>
  <c r="O163" i="8"/>
  <c r="O166" i="8"/>
  <c r="O169" i="8"/>
  <c r="O171" i="8"/>
  <c r="O173" i="8"/>
  <c r="O175" i="8"/>
  <c r="O177" i="8"/>
  <c r="O157" i="8"/>
  <c r="O161" i="8"/>
  <c r="O165" i="8"/>
  <c r="O183" i="8"/>
  <c r="O188" i="8"/>
  <c r="O190" i="8"/>
  <c r="O179" i="8"/>
  <c r="O181" i="8"/>
  <c r="O184" i="8"/>
  <c r="O189" i="8"/>
  <c r="O187" i="8"/>
  <c r="O182" i="8"/>
  <c r="O185" i="8"/>
  <c r="O186" i="8"/>
  <c r="O22" i="8"/>
  <c r="O30" i="8"/>
  <c r="O38" i="8"/>
  <c r="O46" i="8"/>
  <c r="O23" i="8"/>
  <c r="O31" i="8"/>
  <c r="O39" i="8"/>
  <c r="O200" i="8"/>
  <c r="O24" i="8"/>
  <c r="O32" i="8"/>
  <c r="O40" i="8"/>
  <c r="O26" i="8"/>
  <c r="O34" i="8"/>
  <c r="O42" i="8"/>
  <c r="O27" i="8"/>
  <c r="O35" i="8"/>
  <c r="O43" i="8"/>
  <c r="O28" i="8"/>
  <c r="O36" i="8"/>
  <c r="O44" i="8"/>
  <c r="O57" i="8"/>
  <c r="O48" i="8"/>
  <c r="O51" i="8"/>
  <c r="O59" i="8"/>
  <c r="O67" i="8"/>
  <c r="O75" i="8"/>
  <c r="O83" i="8"/>
  <c r="O29" i="8"/>
  <c r="O52" i="8"/>
  <c r="O60" i="8"/>
  <c r="O68" i="8"/>
  <c r="O76" i="8"/>
  <c r="O84" i="8"/>
  <c r="O45" i="8"/>
  <c r="O53" i="8"/>
  <c r="O61" i="8"/>
  <c r="O69" i="8"/>
  <c r="O77" i="8"/>
  <c r="O33" i="8"/>
  <c r="O54" i="8"/>
  <c r="O62" i="8"/>
  <c r="O70" i="8"/>
  <c r="O78" i="8"/>
  <c r="O49" i="8"/>
  <c r="O50" i="8"/>
  <c r="O56" i="8"/>
  <c r="O64" i="8"/>
  <c r="O72" i="8"/>
  <c r="O80" i="8"/>
  <c r="O88" i="8"/>
  <c r="O96" i="8"/>
  <c r="O104" i="8"/>
  <c r="O37" i="8"/>
  <c r="O85" i="8"/>
  <c r="O89" i="8"/>
  <c r="O97" i="8"/>
  <c r="O105" i="8"/>
  <c r="O58" i="8"/>
  <c r="O90" i="8"/>
  <c r="O98" i="8"/>
  <c r="O106" i="8"/>
  <c r="O21" i="8"/>
  <c r="O41" i="8"/>
  <c r="O47" i="8"/>
  <c r="O91" i="8"/>
  <c r="O99" i="8"/>
  <c r="O107" i="8"/>
  <c r="O63" i="8"/>
  <c r="O65" i="8"/>
  <c r="O71" i="8"/>
  <c r="O73" i="8"/>
  <c r="O79" i="8"/>
  <c r="O81" i="8"/>
  <c r="O92" i="8"/>
  <c r="O100" i="8"/>
  <c r="O108" i="8"/>
  <c r="O25" i="8"/>
  <c r="O93" i="8"/>
  <c r="O101" i="8"/>
  <c r="O109" i="8"/>
  <c r="O55" i="8"/>
  <c r="O94" i="8"/>
  <c r="O102" i="8"/>
  <c r="O66" i="8"/>
  <c r="O74" i="8"/>
  <c r="O82" i="8"/>
  <c r="O86" i="8"/>
  <c r="O87" i="8"/>
  <c r="O95" i="8"/>
  <c r="O103" i="8"/>
  <c r="O113" i="8"/>
  <c r="O121" i="8"/>
  <c r="O129" i="8"/>
  <c r="O137" i="8"/>
  <c r="O195" i="8"/>
  <c r="O114" i="8"/>
  <c r="O122" i="8"/>
  <c r="O130" i="8"/>
  <c r="O138" i="8"/>
  <c r="O196" i="8"/>
  <c r="O115" i="8"/>
  <c r="O123" i="8"/>
  <c r="O131" i="8"/>
  <c r="O139" i="8"/>
  <c r="O197" i="8"/>
  <c r="O116" i="8"/>
  <c r="O124" i="8"/>
  <c r="O132" i="8"/>
  <c r="O140" i="8"/>
  <c r="O198" i="8"/>
  <c r="O117" i="8"/>
  <c r="O125" i="8"/>
  <c r="O133" i="8"/>
  <c r="O191" i="8"/>
  <c r="O199" i="8"/>
  <c r="O110" i="8"/>
  <c r="O118" i="8"/>
  <c r="O126" i="8"/>
  <c r="O134" i="8"/>
  <c r="O192" i="8"/>
  <c r="O119" i="8"/>
  <c r="O127" i="8"/>
  <c r="O135" i="8"/>
  <c r="O193" i="8"/>
  <c r="O111" i="8"/>
  <c r="O112" i="8"/>
  <c r="O120" i="8"/>
  <c r="O128" i="8"/>
  <c r="O136" i="8"/>
  <c r="O194" i="8"/>
  <c r="AA11" i="8"/>
  <c r="O20" i="8"/>
  <c r="O16" i="8"/>
  <c r="O15" i="8"/>
  <c r="O19" i="8"/>
  <c r="O14" i="8"/>
  <c r="O17" i="8"/>
  <c r="O18" i="8"/>
  <c r="O13" i="8"/>
  <c r="O12" i="8"/>
  <c r="G12" i="8"/>
  <c r="AA14" i="8" l="1"/>
  <c r="AA21" i="8"/>
  <c r="AA30" i="8"/>
  <c r="AA37" i="8"/>
  <c r="AA46" i="8"/>
  <c r="AA53" i="8"/>
  <c r="AA62" i="8"/>
  <c r="AA69" i="8"/>
  <c r="AA78" i="8"/>
  <c r="AA85" i="8"/>
  <c r="AA94" i="8"/>
  <c r="AA101" i="8"/>
  <c r="AA110" i="8"/>
  <c r="AA117" i="8"/>
  <c r="AA126" i="8"/>
  <c r="AA129" i="8"/>
  <c r="AA133" i="8"/>
  <c r="AA137" i="8"/>
  <c r="AA141" i="8"/>
  <c r="AA145" i="8"/>
  <c r="AA149" i="8"/>
  <c r="AA153" i="8"/>
  <c r="AA16" i="8"/>
  <c r="AA23" i="8"/>
  <c r="AA32" i="8"/>
  <c r="AA39" i="8"/>
  <c r="AA48" i="8"/>
  <c r="AA55" i="8"/>
  <c r="AA64" i="8"/>
  <c r="AA71" i="8"/>
  <c r="AA80" i="8"/>
  <c r="AA87" i="8"/>
  <c r="AA96" i="8"/>
  <c r="AA103" i="8"/>
  <c r="AA112" i="8"/>
  <c r="AA119" i="8"/>
  <c r="AA18" i="8"/>
  <c r="AA25" i="8"/>
  <c r="AA34" i="8"/>
  <c r="AA41" i="8"/>
  <c r="AA50" i="8"/>
  <c r="AA57" i="8"/>
  <c r="AA66" i="8"/>
  <c r="AA73" i="8"/>
  <c r="AA82" i="8"/>
  <c r="AA89" i="8"/>
  <c r="AA98" i="8"/>
  <c r="AA105" i="8"/>
  <c r="AA114" i="8"/>
  <c r="AA121" i="8"/>
  <c r="AA128" i="8"/>
  <c r="AA132" i="8"/>
  <c r="AA136" i="8"/>
  <c r="AA140" i="8"/>
  <c r="AA144" i="8"/>
  <c r="AA148" i="8"/>
  <c r="AA152" i="8"/>
  <c r="AA17" i="8"/>
  <c r="AA40" i="8"/>
  <c r="AA43" i="8"/>
  <c r="AA51" i="8"/>
  <c r="AA74" i="8"/>
  <c r="AA77" i="8"/>
  <c r="AA100" i="8"/>
  <c r="AA108" i="8"/>
  <c r="AA111" i="8"/>
  <c r="AA122" i="8"/>
  <c r="AA134" i="8"/>
  <c r="AA143" i="8"/>
  <c r="AA150" i="8"/>
  <c r="AA158" i="8"/>
  <c r="AA162" i="8"/>
  <c r="AA166" i="8"/>
  <c r="AA170" i="8"/>
  <c r="AA174" i="8"/>
  <c r="AA178" i="8"/>
  <c r="AA182" i="8"/>
  <c r="AA186" i="8"/>
  <c r="AA190" i="8"/>
  <c r="AA194" i="8"/>
  <c r="AA26" i="8"/>
  <c r="AA29" i="8"/>
  <c r="AA52" i="8"/>
  <c r="AA60" i="8"/>
  <c r="AA63" i="8"/>
  <c r="AA86" i="8"/>
  <c r="AA97" i="8"/>
  <c r="AA120" i="8"/>
  <c r="AA127" i="8"/>
  <c r="AA15" i="8"/>
  <c r="AA38" i="8"/>
  <c r="AA49" i="8"/>
  <c r="AA72" i="8"/>
  <c r="AA75" i="8"/>
  <c r="AA83" i="8"/>
  <c r="AA106" i="8"/>
  <c r="AA109" i="8"/>
  <c r="AA125" i="8"/>
  <c r="AA131" i="8"/>
  <c r="AA138" i="8"/>
  <c r="AA147" i="8"/>
  <c r="AA154" i="8"/>
  <c r="AA157" i="8"/>
  <c r="AA161" i="8"/>
  <c r="AA165" i="8"/>
  <c r="AA169" i="8"/>
  <c r="AA173" i="8"/>
  <c r="AA177" i="8"/>
  <c r="AA181" i="8"/>
  <c r="AA185" i="8"/>
  <c r="AA189" i="8"/>
  <c r="AA193" i="8"/>
  <c r="AA19" i="8"/>
  <c r="AA28" i="8"/>
  <c r="AA33" i="8"/>
  <c r="AA42" i="8"/>
  <c r="AA47" i="8"/>
  <c r="AA56" i="8"/>
  <c r="AA61" i="8"/>
  <c r="AA70" i="8"/>
  <c r="AA84" i="8"/>
  <c r="AA115" i="8"/>
  <c r="AA130" i="8"/>
  <c r="AA198" i="8"/>
  <c r="AA20" i="8"/>
  <c r="AA65" i="8"/>
  <c r="AA79" i="8"/>
  <c r="AA88" i="8"/>
  <c r="AA93" i="8"/>
  <c r="AA102" i="8"/>
  <c r="AA107" i="8"/>
  <c r="AA116" i="8"/>
  <c r="AA139" i="8"/>
  <c r="AA142" i="8"/>
  <c r="AA155" i="8"/>
  <c r="AA164" i="8"/>
  <c r="AA171" i="8"/>
  <c r="AA180" i="8"/>
  <c r="AA187" i="8"/>
  <c r="AA35" i="8"/>
  <c r="AA58" i="8"/>
  <c r="AA151" i="8"/>
  <c r="AA159" i="8"/>
  <c r="AA124" i="8"/>
  <c r="AA197" i="8"/>
  <c r="AA12" i="8"/>
  <c r="AA168" i="8"/>
  <c r="AA27" i="8"/>
  <c r="AA36" i="8"/>
  <c r="AA44" i="8"/>
  <c r="AA160" i="8"/>
  <c r="AA167" i="8"/>
  <c r="AA176" i="8"/>
  <c r="AA179" i="8"/>
  <c r="AA200" i="8"/>
  <c r="AA188" i="8"/>
  <c r="AA191" i="8"/>
  <c r="AA13" i="8"/>
  <c r="AA92" i="8"/>
  <c r="AA175" i="8"/>
  <c r="AA67" i="8"/>
  <c r="AA95" i="8"/>
  <c r="AA199" i="8"/>
  <c r="AA68" i="8"/>
  <c r="AA156" i="8"/>
  <c r="AA163" i="8"/>
  <c r="AA24" i="8"/>
  <c r="AA81" i="8"/>
  <c r="AA90" i="8"/>
  <c r="AA118" i="8"/>
  <c r="AA196" i="8"/>
  <c r="AA183" i="8"/>
  <c r="AA31" i="8"/>
  <c r="AA195" i="8"/>
  <c r="AA45" i="8"/>
  <c r="AA54" i="8"/>
  <c r="AA99" i="8"/>
  <c r="AA91" i="8"/>
  <c r="AA22" i="8"/>
  <c r="AA172" i="8"/>
  <c r="AA76" i="8"/>
  <c r="AA104" i="8"/>
  <c r="AA184" i="8"/>
  <c r="AA192" i="8"/>
  <c r="AA59" i="8"/>
  <c r="AA113" i="8"/>
  <c r="AA135" i="8"/>
  <c r="AA146" i="8"/>
  <c r="AA123" i="8"/>
  <c r="H14" i="3" l="1"/>
  <c r="B12" i="18" s="1"/>
  <c r="L14" i="3"/>
  <c r="P14" i="3"/>
  <c r="B23" i="18" s="1"/>
  <c r="I14" i="3"/>
  <c r="C12" i="18" s="1"/>
  <c r="M14" i="3"/>
  <c r="Q14" i="3"/>
  <c r="C23" i="18" s="1"/>
  <c r="U14" i="3"/>
  <c r="J14" i="3"/>
  <c r="D12" i="18" s="1"/>
  <c r="W14" i="3"/>
  <c r="R14" i="3"/>
  <c r="D23" i="18" s="1"/>
  <c r="N14" i="3"/>
  <c r="K14" i="3"/>
  <c r="V14" i="3"/>
  <c r="S14" i="3"/>
  <c r="O14" i="3"/>
  <c r="T14" i="3"/>
  <c r="H9" i="3"/>
  <c r="B7" i="18" s="1"/>
  <c r="I9" i="3"/>
  <c r="C7" i="18" s="1"/>
  <c r="I7" i="3"/>
  <c r="C5" i="18" s="1"/>
  <c r="Q7" i="3"/>
  <c r="C16" i="18" s="1"/>
  <c r="J8" i="3"/>
  <c r="D6" i="18" s="1"/>
  <c r="R8" i="3"/>
  <c r="D17" i="18" s="1"/>
  <c r="K9" i="3"/>
  <c r="S9" i="3"/>
  <c r="L10" i="3"/>
  <c r="T10" i="3"/>
  <c r="M11" i="3"/>
  <c r="U11" i="3"/>
  <c r="N12" i="3"/>
  <c r="V12" i="3"/>
  <c r="O13" i="3"/>
  <c r="W13" i="3"/>
  <c r="J7" i="3"/>
  <c r="D5" i="18" s="1"/>
  <c r="R7" i="3"/>
  <c r="D16" i="18" s="1"/>
  <c r="K8" i="3"/>
  <c r="S8" i="3"/>
  <c r="L9" i="3"/>
  <c r="T9" i="3"/>
  <c r="M10" i="3"/>
  <c r="U10" i="3"/>
  <c r="N11" i="3"/>
  <c r="V11" i="3"/>
  <c r="O12" i="3"/>
  <c r="W12" i="3"/>
  <c r="P13" i="3"/>
  <c r="B22" i="18" s="1"/>
  <c r="H8" i="3"/>
  <c r="B6" i="18" s="1"/>
  <c r="K7" i="3"/>
  <c r="S7" i="3"/>
  <c r="L8" i="3"/>
  <c r="T8" i="3"/>
  <c r="M9" i="3"/>
  <c r="U9" i="3"/>
  <c r="N10" i="3"/>
  <c r="V10" i="3"/>
  <c r="O11" i="3"/>
  <c r="W11" i="3"/>
  <c r="P12" i="3"/>
  <c r="B21" i="18" s="1"/>
  <c r="I13" i="3"/>
  <c r="C11" i="18" s="1"/>
  <c r="Q13" i="3"/>
  <c r="C22" i="18" s="1"/>
  <c r="L7" i="3"/>
  <c r="T7" i="3"/>
  <c r="M8" i="3"/>
  <c r="U8" i="3"/>
  <c r="N9" i="3"/>
  <c r="V9" i="3"/>
  <c r="O10" i="3"/>
  <c r="W10" i="3"/>
  <c r="P11" i="3"/>
  <c r="B20" i="18" s="1"/>
  <c r="I12" i="3"/>
  <c r="C10" i="18" s="1"/>
  <c r="Q12" i="3"/>
  <c r="C21" i="18" s="1"/>
  <c r="J13" i="3"/>
  <c r="D11" i="18" s="1"/>
  <c r="R13" i="3"/>
  <c r="D22" i="18" s="1"/>
  <c r="H10" i="3"/>
  <c r="B8" i="18" s="1"/>
  <c r="M7" i="3"/>
  <c r="U7" i="3"/>
  <c r="N8" i="3"/>
  <c r="V8" i="3"/>
  <c r="O9" i="3"/>
  <c r="W9" i="3"/>
  <c r="P10" i="3"/>
  <c r="B19" i="18" s="1"/>
  <c r="I11" i="3"/>
  <c r="C9" i="18" s="1"/>
  <c r="Q11" i="3"/>
  <c r="C20" i="18" s="1"/>
  <c r="J12" i="3"/>
  <c r="D10" i="18" s="1"/>
  <c r="R12" i="3"/>
  <c r="D21" i="18" s="1"/>
  <c r="K13" i="3"/>
  <c r="S13" i="3"/>
  <c r="H11" i="3"/>
  <c r="B9" i="18" s="1"/>
  <c r="N7" i="3"/>
  <c r="V7" i="3"/>
  <c r="O8" i="3"/>
  <c r="W8" i="3"/>
  <c r="P9" i="3"/>
  <c r="B18" i="18" s="1"/>
  <c r="I10" i="3"/>
  <c r="C8" i="18" s="1"/>
  <c r="Q10" i="3"/>
  <c r="C19" i="18" s="1"/>
  <c r="J11" i="3"/>
  <c r="D9" i="18" s="1"/>
  <c r="R11" i="3"/>
  <c r="D20" i="18" s="1"/>
  <c r="K12" i="3"/>
  <c r="S12" i="3"/>
  <c r="L13" i="3"/>
  <c r="T13" i="3"/>
  <c r="H12" i="3"/>
  <c r="B10" i="18" s="1"/>
  <c r="O7" i="3"/>
  <c r="W7" i="3"/>
  <c r="P8" i="3"/>
  <c r="B17" i="18" s="1"/>
  <c r="Q9" i="3"/>
  <c r="C18" i="18" s="1"/>
  <c r="J10" i="3"/>
  <c r="D8" i="18" s="1"/>
  <c r="R10" i="3"/>
  <c r="D19" i="18" s="1"/>
  <c r="K11" i="3"/>
  <c r="S11" i="3"/>
  <c r="L12" i="3"/>
  <c r="T12" i="3"/>
  <c r="M13" i="3"/>
  <c r="U13" i="3"/>
  <c r="H13" i="3"/>
  <c r="B11" i="18" s="1"/>
  <c r="P7" i="3"/>
  <c r="B16" i="18" s="1"/>
  <c r="I8" i="3"/>
  <c r="C6" i="18" s="1"/>
  <c r="Q8" i="3"/>
  <c r="C17" i="18" s="1"/>
  <c r="J9" i="3"/>
  <c r="D7" i="18" s="1"/>
  <c r="R9" i="3"/>
  <c r="D18" i="18" s="1"/>
  <c r="K10" i="3"/>
  <c r="S10" i="3"/>
  <c r="L11" i="3"/>
  <c r="T11" i="3"/>
  <c r="M12" i="3"/>
  <c r="U12" i="3"/>
  <c r="N13" i="3"/>
  <c r="V13" i="3"/>
  <c r="H7" i="3"/>
  <c r="B5" i="18" s="1"/>
  <c r="E11" i="18" l="1"/>
  <c r="E22" i="18"/>
  <c r="E10" i="18"/>
  <c r="E5" i="18"/>
  <c r="B13" i="18"/>
  <c r="E17" i="18"/>
  <c r="E19" i="18"/>
  <c r="E6" i="18"/>
  <c r="E23" i="18"/>
  <c r="E18" i="18"/>
  <c r="E20" i="18"/>
  <c r="C24" i="18"/>
  <c r="B24" i="18"/>
  <c r="E16" i="18"/>
  <c r="C13" i="18"/>
  <c r="E12" i="18"/>
  <c r="D24" i="18"/>
  <c r="E9" i="18"/>
  <c r="E8" i="18"/>
  <c r="E21" i="18"/>
  <c r="D13" i="18"/>
  <c r="E7" i="18"/>
  <c r="W16" i="3"/>
  <c r="E27" i="18" s="1"/>
  <c r="R16" i="3"/>
  <c r="J16" i="3"/>
  <c r="O16" i="3"/>
  <c r="U16" i="3"/>
  <c r="Q16" i="3"/>
  <c r="L16" i="3"/>
  <c r="S16" i="3"/>
  <c r="I16" i="3"/>
  <c r="K16" i="3"/>
  <c r="M16" i="3"/>
  <c r="T16" i="3"/>
  <c r="P16" i="3"/>
  <c r="N16" i="3"/>
  <c r="H16" i="3"/>
  <c r="V16" i="3"/>
  <c r="C13" i="8"/>
  <c r="AT13" i="8" s="1"/>
  <c r="C14" i="8"/>
  <c r="AT14" i="8" s="1"/>
  <c r="C15" i="8"/>
  <c r="AT15" i="8" s="1"/>
  <c r="C16" i="8"/>
  <c r="AT16" i="8" s="1"/>
  <c r="C17" i="8"/>
  <c r="AT17" i="8" s="1"/>
  <c r="C208" i="8" l="1"/>
  <c r="P13" i="5"/>
  <c r="P14" i="5"/>
  <c r="P15" i="5"/>
  <c r="P16" i="5"/>
  <c r="P17" i="5"/>
  <c r="P18" i="5"/>
  <c r="P19" i="5"/>
  <c r="P20" i="5"/>
  <c r="C26" i="18"/>
  <c r="D26" i="18"/>
  <c r="E24" i="18"/>
  <c r="B26" i="18"/>
  <c r="E13" i="18"/>
  <c r="P8" i="5"/>
  <c r="E26" i="18" l="1"/>
  <c r="E28" i="18" s="1"/>
  <c r="K14" i="7"/>
  <c r="C12" i="8" l="1"/>
  <c r="AT12" i="8" s="1"/>
  <c r="F23" i="7" l="1"/>
  <c r="P22" i="5"/>
  <c r="P24" i="5"/>
  <c r="P11" i="5"/>
  <c r="P10" i="5"/>
  <c r="P26" i="5" l="1"/>
  <c r="K15" i="7" s="1"/>
  <c r="K16" i="7" l="1"/>
  <c r="P28" i="5"/>
  <c r="F24" i="7" l="1"/>
  <c r="F25" i="7" s="1"/>
  <c r="H10" i="8"/>
  <c r="P11" i="8"/>
  <c r="P12" i="8" s="1"/>
  <c r="P30" i="8" l="1"/>
  <c r="P145" i="8"/>
  <c r="P153" i="8"/>
  <c r="P142" i="8"/>
  <c r="P150" i="8"/>
  <c r="P147" i="8"/>
  <c r="P157" i="8"/>
  <c r="P144" i="8"/>
  <c r="P152" i="8"/>
  <c r="P141" i="8"/>
  <c r="P149" i="8"/>
  <c r="P146" i="8"/>
  <c r="P154" i="8"/>
  <c r="P143" i="8"/>
  <c r="P151" i="8"/>
  <c r="P156" i="8"/>
  <c r="P148" i="8"/>
  <c r="P161" i="8"/>
  <c r="P165" i="8"/>
  <c r="P159" i="8"/>
  <c r="P162" i="8"/>
  <c r="P164" i="8"/>
  <c r="P170" i="8"/>
  <c r="P172" i="8"/>
  <c r="P155" i="8"/>
  <c r="P168" i="8"/>
  <c r="P160" i="8"/>
  <c r="P167" i="8"/>
  <c r="P158" i="8"/>
  <c r="P163" i="8"/>
  <c r="P166" i="8"/>
  <c r="P169" i="8"/>
  <c r="P171" i="8"/>
  <c r="P174" i="8"/>
  <c r="P183" i="8"/>
  <c r="P188" i="8"/>
  <c r="P190" i="8"/>
  <c r="P173" i="8"/>
  <c r="P176" i="8"/>
  <c r="P175" i="8"/>
  <c r="P178" i="8"/>
  <c r="P179" i="8"/>
  <c r="P180" i="8"/>
  <c r="P181" i="8"/>
  <c r="P184" i="8"/>
  <c r="P189" i="8"/>
  <c r="P177" i="8"/>
  <c r="P187" i="8"/>
  <c r="P182" i="8"/>
  <c r="P185" i="8"/>
  <c r="P186" i="8"/>
  <c r="A35" i="18"/>
  <c r="H144" i="8"/>
  <c r="J144" i="8" s="1"/>
  <c r="H152" i="8"/>
  <c r="J152" i="8" s="1"/>
  <c r="H141" i="8"/>
  <c r="J141" i="8" s="1"/>
  <c r="H149" i="8"/>
  <c r="J149" i="8" s="1"/>
  <c r="H146" i="8"/>
  <c r="J146" i="8" s="1"/>
  <c r="H154" i="8"/>
  <c r="J154" i="8" s="1"/>
  <c r="H143" i="8"/>
  <c r="J143" i="8" s="1"/>
  <c r="H151" i="8"/>
  <c r="J151" i="8" s="1"/>
  <c r="H148" i="8"/>
  <c r="J148" i="8" s="1"/>
  <c r="H145" i="8"/>
  <c r="J145" i="8" s="1"/>
  <c r="H153" i="8"/>
  <c r="J153" i="8" s="1"/>
  <c r="H142" i="8"/>
  <c r="J142" i="8" s="1"/>
  <c r="H150" i="8"/>
  <c r="J150" i="8" s="1"/>
  <c r="H155" i="8"/>
  <c r="J155" i="8" s="1"/>
  <c r="H147" i="8"/>
  <c r="J147" i="8" s="1"/>
  <c r="H157" i="8"/>
  <c r="J157" i="8" s="1"/>
  <c r="H159" i="8"/>
  <c r="J159" i="8" s="1"/>
  <c r="H161" i="8"/>
  <c r="J161" i="8" s="1"/>
  <c r="H163" i="8"/>
  <c r="J163" i="8" s="1"/>
  <c r="H165" i="8"/>
  <c r="J165" i="8" s="1"/>
  <c r="H167" i="8"/>
  <c r="J167" i="8" s="1"/>
  <c r="H156" i="8"/>
  <c r="J156" i="8" s="1"/>
  <c r="H164" i="8"/>
  <c r="J164" i="8" s="1"/>
  <c r="H162" i="8"/>
  <c r="J162" i="8" s="1"/>
  <c r="H168" i="8"/>
  <c r="J168" i="8" s="1"/>
  <c r="H160" i="8"/>
  <c r="J160" i="8" s="1"/>
  <c r="H169" i="8"/>
  <c r="J169" i="8" s="1"/>
  <c r="H171" i="8"/>
  <c r="J171" i="8" s="1"/>
  <c r="H173" i="8"/>
  <c r="J173" i="8" s="1"/>
  <c r="H175" i="8"/>
  <c r="J175" i="8" s="1"/>
  <c r="H177" i="8"/>
  <c r="J177" i="8" s="1"/>
  <c r="H179" i="8"/>
  <c r="J179" i="8" s="1"/>
  <c r="H181" i="8"/>
  <c r="J181" i="8" s="1"/>
  <c r="H183" i="8"/>
  <c r="J183" i="8" s="1"/>
  <c r="H185" i="8"/>
  <c r="J185" i="8" s="1"/>
  <c r="H187" i="8"/>
  <c r="J187" i="8" s="1"/>
  <c r="H166" i="8"/>
  <c r="J166" i="8" s="1"/>
  <c r="H158" i="8"/>
  <c r="J158" i="8" s="1"/>
  <c r="H170" i="8"/>
  <c r="J170" i="8" s="1"/>
  <c r="H172" i="8"/>
  <c r="J172" i="8" s="1"/>
  <c r="H174" i="8"/>
  <c r="J174" i="8" s="1"/>
  <c r="H176" i="8"/>
  <c r="J176" i="8" s="1"/>
  <c r="H178" i="8"/>
  <c r="J178" i="8" s="1"/>
  <c r="H180" i="8"/>
  <c r="J180" i="8" s="1"/>
  <c r="H182" i="8"/>
  <c r="J182" i="8" s="1"/>
  <c r="H184" i="8"/>
  <c r="J184" i="8" s="1"/>
  <c r="H189" i="8"/>
  <c r="J189" i="8" s="1"/>
  <c r="H186" i="8"/>
  <c r="J186" i="8" s="1"/>
  <c r="H188" i="8"/>
  <c r="J188" i="8" s="1"/>
  <c r="H190" i="8"/>
  <c r="J190" i="8" s="1"/>
  <c r="P21" i="8"/>
  <c r="P29" i="8"/>
  <c r="P37" i="8"/>
  <c r="P45" i="8"/>
  <c r="P200" i="8"/>
  <c r="P22" i="8"/>
  <c r="P38" i="8"/>
  <c r="P46" i="8"/>
  <c r="P23" i="8"/>
  <c r="P31" i="8"/>
  <c r="P39" i="8"/>
  <c r="P25" i="8"/>
  <c r="P33" i="8"/>
  <c r="P41" i="8"/>
  <c r="P26" i="8"/>
  <c r="P34" i="8"/>
  <c r="P42" i="8"/>
  <c r="P27" i="8"/>
  <c r="P35" i="8"/>
  <c r="P43" i="8"/>
  <c r="P47" i="8"/>
  <c r="P56" i="8"/>
  <c r="P49" i="8"/>
  <c r="P50" i="8"/>
  <c r="P58" i="8"/>
  <c r="P66" i="8"/>
  <c r="P74" i="8"/>
  <c r="P82" i="8"/>
  <c r="P24" i="8"/>
  <c r="P40" i="8"/>
  <c r="P48" i="8"/>
  <c r="P51" i="8"/>
  <c r="P59" i="8"/>
  <c r="P67" i="8"/>
  <c r="P75" i="8"/>
  <c r="P83" i="8"/>
  <c r="P52" i="8"/>
  <c r="P60" i="8"/>
  <c r="P68" i="8"/>
  <c r="P76" i="8"/>
  <c r="P28" i="8"/>
  <c r="P44" i="8"/>
  <c r="P53" i="8"/>
  <c r="P61" i="8"/>
  <c r="P69" i="8"/>
  <c r="P77" i="8"/>
  <c r="P86" i="8"/>
  <c r="P87" i="8"/>
  <c r="P95" i="8"/>
  <c r="P103" i="8"/>
  <c r="P64" i="8"/>
  <c r="P72" i="8"/>
  <c r="P80" i="8"/>
  <c r="P88" i="8"/>
  <c r="P96" i="8"/>
  <c r="P104" i="8"/>
  <c r="P57" i="8"/>
  <c r="P62" i="8"/>
  <c r="P70" i="8"/>
  <c r="P78" i="8"/>
  <c r="P85" i="8"/>
  <c r="P89" i="8"/>
  <c r="P97" i="8"/>
  <c r="P105" i="8"/>
  <c r="P90" i="8"/>
  <c r="P98" i="8"/>
  <c r="P106" i="8"/>
  <c r="P32" i="8"/>
  <c r="P91" i="8"/>
  <c r="P99" i="8"/>
  <c r="P107" i="8"/>
  <c r="P36" i="8"/>
  <c r="P63" i="8"/>
  <c r="P65" i="8"/>
  <c r="P71" i="8"/>
  <c r="P73" i="8"/>
  <c r="P79" i="8"/>
  <c r="P81" i="8"/>
  <c r="P84" i="8"/>
  <c r="P92" i="8"/>
  <c r="P100" i="8"/>
  <c r="P108" i="8"/>
  <c r="P54" i="8"/>
  <c r="P93" i="8"/>
  <c r="P101" i="8"/>
  <c r="P55" i="8"/>
  <c r="P94" i="8"/>
  <c r="P102" i="8"/>
  <c r="P111" i="8"/>
  <c r="P112" i="8"/>
  <c r="P120" i="8"/>
  <c r="P128" i="8"/>
  <c r="P136" i="8"/>
  <c r="P194" i="8"/>
  <c r="P113" i="8"/>
  <c r="P121" i="8"/>
  <c r="P129" i="8"/>
  <c r="P137" i="8"/>
  <c r="P195" i="8"/>
  <c r="P114" i="8"/>
  <c r="P122" i="8"/>
  <c r="P130" i="8"/>
  <c r="P138" i="8"/>
  <c r="P196" i="8"/>
  <c r="P115" i="8"/>
  <c r="P123" i="8"/>
  <c r="P131" i="8"/>
  <c r="P139" i="8"/>
  <c r="P197" i="8"/>
  <c r="P116" i="8"/>
  <c r="P124" i="8"/>
  <c r="P132" i="8"/>
  <c r="P140" i="8"/>
  <c r="P198" i="8"/>
  <c r="P117" i="8"/>
  <c r="P125" i="8"/>
  <c r="P133" i="8"/>
  <c r="P191" i="8"/>
  <c r="P199" i="8"/>
  <c r="P109" i="8"/>
  <c r="P110" i="8"/>
  <c r="P118" i="8"/>
  <c r="P126" i="8"/>
  <c r="P134" i="8"/>
  <c r="P192" i="8"/>
  <c r="P119" i="8"/>
  <c r="P127" i="8"/>
  <c r="P135" i="8"/>
  <c r="P193" i="8"/>
  <c r="H24" i="8"/>
  <c r="J24" i="8" s="1"/>
  <c r="H32" i="8"/>
  <c r="J32" i="8" s="1"/>
  <c r="H40" i="8"/>
  <c r="J40" i="8" s="1"/>
  <c r="H48" i="8"/>
  <c r="J48" i="8" s="1"/>
  <c r="H25" i="8"/>
  <c r="J25" i="8" s="1"/>
  <c r="H33" i="8"/>
  <c r="J33" i="8" s="1"/>
  <c r="H41" i="8"/>
  <c r="J41" i="8" s="1"/>
  <c r="H26" i="8"/>
  <c r="J26" i="8" s="1"/>
  <c r="H34" i="8"/>
  <c r="J34" i="8" s="1"/>
  <c r="H42" i="8"/>
  <c r="J42" i="8" s="1"/>
  <c r="H200" i="8"/>
  <c r="J200" i="8" s="1"/>
  <c r="H28" i="8"/>
  <c r="J28" i="8" s="1"/>
  <c r="H36" i="8"/>
  <c r="J36" i="8" s="1"/>
  <c r="H44" i="8"/>
  <c r="J44" i="8" s="1"/>
  <c r="H21" i="8"/>
  <c r="J21" i="8" s="1"/>
  <c r="H29" i="8"/>
  <c r="J29" i="8" s="1"/>
  <c r="H37" i="8"/>
  <c r="J37" i="8" s="1"/>
  <c r="H45" i="8"/>
  <c r="J45" i="8" s="1"/>
  <c r="H22" i="8"/>
  <c r="J22" i="8" s="1"/>
  <c r="H30" i="8"/>
  <c r="J30" i="8" s="1"/>
  <c r="H38" i="8"/>
  <c r="J38" i="8" s="1"/>
  <c r="H46" i="8"/>
  <c r="J46" i="8" s="1"/>
  <c r="H31" i="8"/>
  <c r="J31" i="8" s="1"/>
  <c r="H51" i="8"/>
  <c r="J51" i="8" s="1"/>
  <c r="H59" i="8"/>
  <c r="J59" i="8" s="1"/>
  <c r="H35" i="8"/>
  <c r="J35" i="8" s="1"/>
  <c r="H53" i="8"/>
  <c r="J53" i="8" s="1"/>
  <c r="H61" i="8"/>
  <c r="J61" i="8" s="1"/>
  <c r="H69" i="8"/>
  <c r="J69" i="8" s="1"/>
  <c r="H77" i="8"/>
  <c r="J77" i="8" s="1"/>
  <c r="H85" i="8"/>
  <c r="J85" i="8" s="1"/>
  <c r="H54" i="8"/>
  <c r="J54" i="8" s="1"/>
  <c r="H62" i="8"/>
  <c r="J62" i="8" s="1"/>
  <c r="H70" i="8"/>
  <c r="J70" i="8" s="1"/>
  <c r="H78" i="8"/>
  <c r="J78" i="8" s="1"/>
  <c r="H86" i="8"/>
  <c r="J86" i="8" s="1"/>
  <c r="H23" i="8"/>
  <c r="J23" i="8" s="1"/>
  <c r="H39" i="8"/>
  <c r="J39" i="8" s="1"/>
  <c r="H55" i="8"/>
  <c r="J55" i="8" s="1"/>
  <c r="H63" i="8"/>
  <c r="J63" i="8" s="1"/>
  <c r="H71" i="8"/>
  <c r="J71" i="8" s="1"/>
  <c r="H79" i="8"/>
  <c r="J79" i="8" s="1"/>
  <c r="H56" i="8"/>
  <c r="J56" i="8" s="1"/>
  <c r="H64" i="8"/>
  <c r="J64" i="8" s="1"/>
  <c r="H72" i="8"/>
  <c r="J72" i="8" s="1"/>
  <c r="H80" i="8"/>
  <c r="J80" i="8" s="1"/>
  <c r="H57" i="8"/>
  <c r="J57" i="8" s="1"/>
  <c r="H60" i="8"/>
  <c r="J60" i="8" s="1"/>
  <c r="H68" i="8"/>
  <c r="J68" i="8" s="1"/>
  <c r="H76" i="8"/>
  <c r="J76" i="8" s="1"/>
  <c r="H90" i="8"/>
  <c r="J90" i="8" s="1"/>
  <c r="H98" i="8"/>
  <c r="J98" i="8" s="1"/>
  <c r="H106" i="8"/>
  <c r="J106" i="8" s="1"/>
  <c r="H58" i="8"/>
  <c r="J58" i="8" s="1"/>
  <c r="H91" i="8"/>
  <c r="J91" i="8" s="1"/>
  <c r="H99" i="8"/>
  <c r="J99" i="8" s="1"/>
  <c r="H107" i="8"/>
  <c r="J107" i="8" s="1"/>
  <c r="H47" i="8"/>
  <c r="J47" i="8" s="1"/>
  <c r="H65" i="8"/>
  <c r="J65" i="8" s="1"/>
  <c r="H73" i="8"/>
  <c r="J73" i="8" s="1"/>
  <c r="H81" i="8"/>
  <c r="J81" i="8" s="1"/>
  <c r="H92" i="8"/>
  <c r="J92" i="8" s="1"/>
  <c r="H100" i="8"/>
  <c r="J100" i="8" s="1"/>
  <c r="H108" i="8"/>
  <c r="J108" i="8" s="1"/>
  <c r="H93" i="8"/>
  <c r="J93" i="8" s="1"/>
  <c r="H101" i="8"/>
  <c r="J101" i="8" s="1"/>
  <c r="H109" i="8"/>
  <c r="J109" i="8" s="1"/>
  <c r="H43" i="8"/>
  <c r="J43" i="8" s="1"/>
  <c r="H84" i="8"/>
  <c r="J84" i="8" s="1"/>
  <c r="H94" i="8"/>
  <c r="J94" i="8" s="1"/>
  <c r="H102" i="8"/>
  <c r="J102" i="8" s="1"/>
  <c r="H110" i="8"/>
  <c r="J110" i="8" s="1"/>
  <c r="H66" i="8"/>
  <c r="J66" i="8" s="1"/>
  <c r="H74" i="8"/>
  <c r="J74" i="8" s="1"/>
  <c r="H82" i="8"/>
  <c r="J82" i="8" s="1"/>
  <c r="H87" i="8"/>
  <c r="J87" i="8" s="1"/>
  <c r="H95" i="8"/>
  <c r="J95" i="8" s="1"/>
  <c r="H103" i="8"/>
  <c r="J103" i="8" s="1"/>
  <c r="H111" i="8"/>
  <c r="J111" i="8" s="1"/>
  <c r="H27" i="8"/>
  <c r="J27" i="8" s="1"/>
  <c r="H52" i="8"/>
  <c r="J52" i="8" s="1"/>
  <c r="H88" i="8"/>
  <c r="J88" i="8" s="1"/>
  <c r="H96" i="8"/>
  <c r="J96" i="8" s="1"/>
  <c r="H104" i="8"/>
  <c r="J104" i="8" s="1"/>
  <c r="H49" i="8"/>
  <c r="J49" i="8" s="1"/>
  <c r="H50" i="8"/>
  <c r="J50" i="8" s="1"/>
  <c r="H67" i="8"/>
  <c r="J67" i="8" s="1"/>
  <c r="H75" i="8"/>
  <c r="J75" i="8" s="1"/>
  <c r="H83" i="8"/>
  <c r="J83" i="8" s="1"/>
  <c r="H89" i="8"/>
  <c r="J89" i="8" s="1"/>
  <c r="H97" i="8"/>
  <c r="J97" i="8" s="1"/>
  <c r="H105" i="8"/>
  <c r="J105" i="8" s="1"/>
  <c r="H115" i="8"/>
  <c r="J115" i="8" s="1"/>
  <c r="H123" i="8"/>
  <c r="J123" i="8" s="1"/>
  <c r="H131" i="8"/>
  <c r="J131" i="8" s="1"/>
  <c r="H139" i="8"/>
  <c r="J139" i="8" s="1"/>
  <c r="H197" i="8"/>
  <c r="J197" i="8" s="1"/>
  <c r="H116" i="8"/>
  <c r="J116" i="8" s="1"/>
  <c r="H124" i="8"/>
  <c r="J124" i="8" s="1"/>
  <c r="H132" i="8"/>
  <c r="J132" i="8" s="1"/>
  <c r="H140" i="8"/>
  <c r="J140" i="8" s="1"/>
  <c r="H198" i="8"/>
  <c r="J198" i="8" s="1"/>
  <c r="H117" i="8"/>
  <c r="J117" i="8" s="1"/>
  <c r="H125" i="8"/>
  <c r="J125" i="8" s="1"/>
  <c r="H133" i="8"/>
  <c r="J133" i="8" s="1"/>
  <c r="H191" i="8"/>
  <c r="J191" i="8" s="1"/>
  <c r="H199" i="8"/>
  <c r="J199" i="8" s="1"/>
  <c r="H118" i="8"/>
  <c r="J118" i="8" s="1"/>
  <c r="H126" i="8"/>
  <c r="J126" i="8" s="1"/>
  <c r="H134" i="8"/>
  <c r="J134" i="8" s="1"/>
  <c r="H192" i="8"/>
  <c r="J192" i="8" s="1"/>
  <c r="H119" i="8"/>
  <c r="J119" i="8" s="1"/>
  <c r="H127" i="8"/>
  <c r="J127" i="8" s="1"/>
  <c r="H135" i="8"/>
  <c r="J135" i="8" s="1"/>
  <c r="H193" i="8"/>
  <c r="J193" i="8" s="1"/>
  <c r="H112" i="8"/>
  <c r="J112" i="8" s="1"/>
  <c r="H120" i="8"/>
  <c r="J120" i="8" s="1"/>
  <c r="H128" i="8"/>
  <c r="J128" i="8" s="1"/>
  <c r="H136" i="8"/>
  <c r="J136" i="8" s="1"/>
  <c r="H194" i="8"/>
  <c r="J194" i="8" s="1"/>
  <c r="H113" i="8"/>
  <c r="J113" i="8" s="1"/>
  <c r="H121" i="8"/>
  <c r="J121" i="8" s="1"/>
  <c r="H129" i="8"/>
  <c r="J129" i="8" s="1"/>
  <c r="H137" i="8"/>
  <c r="J137" i="8" s="1"/>
  <c r="H195" i="8"/>
  <c r="J195" i="8" s="1"/>
  <c r="H114" i="8"/>
  <c r="J114" i="8" s="1"/>
  <c r="H122" i="8"/>
  <c r="J122" i="8" s="1"/>
  <c r="H130" i="8"/>
  <c r="J130" i="8" s="1"/>
  <c r="H138" i="8"/>
  <c r="J138" i="8" s="1"/>
  <c r="H196" i="8"/>
  <c r="J196" i="8" s="1"/>
  <c r="P14" i="8"/>
  <c r="P19" i="8"/>
  <c r="P20" i="8"/>
  <c r="P16" i="8"/>
  <c r="P15" i="8"/>
  <c r="P18" i="8"/>
  <c r="P17" i="8"/>
  <c r="P13" i="8"/>
  <c r="H13" i="8"/>
  <c r="J13" i="8" s="1"/>
  <c r="H18" i="8"/>
  <c r="J18" i="8" s="1"/>
  <c r="H16" i="8"/>
  <c r="J16" i="8" s="1"/>
  <c r="H15" i="8"/>
  <c r="J15" i="8" s="1"/>
  <c r="H17" i="8"/>
  <c r="J17" i="8" s="1"/>
  <c r="H14" i="8"/>
  <c r="J14" i="8" s="1"/>
  <c r="H19" i="8"/>
  <c r="J19" i="8" s="1"/>
  <c r="H20" i="8"/>
  <c r="J20" i="8" s="1"/>
  <c r="C232" i="8"/>
  <c r="C212" i="8"/>
  <c r="AB11" i="8"/>
  <c r="O208" i="8"/>
  <c r="H12" i="8"/>
  <c r="J12" i="8" s="1"/>
  <c r="G202" i="8"/>
  <c r="G4" i="8" s="1" a="1"/>
  <c r="G4" i="8" s="1"/>
  <c r="L10" i="8"/>
  <c r="AA202" i="8"/>
  <c r="AA4" i="8" s="1" a="1"/>
  <c r="AA4" i="8" s="1"/>
  <c r="Q11" i="8"/>
  <c r="D14" i="7" l="1"/>
  <c r="G14" i="7"/>
  <c r="AB15" i="8"/>
  <c r="AB19" i="8"/>
  <c r="AB23" i="8"/>
  <c r="AB27" i="8"/>
  <c r="AB31" i="8"/>
  <c r="AB35" i="8"/>
  <c r="AB39" i="8"/>
  <c r="AB43" i="8"/>
  <c r="AB47" i="8"/>
  <c r="AB51" i="8"/>
  <c r="AB55" i="8"/>
  <c r="AB59" i="8"/>
  <c r="AB63" i="8"/>
  <c r="AB67" i="8"/>
  <c r="AB71" i="8"/>
  <c r="AB75" i="8"/>
  <c r="AB79" i="8"/>
  <c r="AB83" i="8"/>
  <c r="AB87" i="8"/>
  <c r="AB91" i="8"/>
  <c r="AB95" i="8"/>
  <c r="AB99" i="8"/>
  <c r="AB103" i="8"/>
  <c r="AB107" i="8"/>
  <c r="AB111" i="8"/>
  <c r="AB115" i="8"/>
  <c r="AB119" i="8"/>
  <c r="AB123" i="8"/>
  <c r="AB127" i="8"/>
  <c r="AB17" i="8"/>
  <c r="AB21" i="8"/>
  <c r="AB25" i="8"/>
  <c r="AB29" i="8"/>
  <c r="AB33" i="8"/>
  <c r="AB37" i="8"/>
  <c r="AB41" i="8"/>
  <c r="AB45" i="8"/>
  <c r="AB49" i="8"/>
  <c r="AB53" i="8"/>
  <c r="AB57" i="8"/>
  <c r="AB61" i="8"/>
  <c r="AB65" i="8"/>
  <c r="AB69" i="8"/>
  <c r="AB73" i="8"/>
  <c r="AB77" i="8"/>
  <c r="AB81" i="8"/>
  <c r="AB85" i="8"/>
  <c r="AB89" i="8"/>
  <c r="AB93" i="8"/>
  <c r="AB97" i="8"/>
  <c r="AB101" i="8"/>
  <c r="AB105" i="8"/>
  <c r="AB109" i="8"/>
  <c r="AB113" i="8"/>
  <c r="AB117" i="8"/>
  <c r="AB121" i="8"/>
  <c r="AB125" i="8"/>
  <c r="AB28" i="8"/>
  <c r="AB44" i="8"/>
  <c r="AB60" i="8"/>
  <c r="AB76" i="8"/>
  <c r="AB92" i="8"/>
  <c r="AB108" i="8"/>
  <c r="AB124" i="8"/>
  <c r="AB14" i="8"/>
  <c r="AB30" i="8"/>
  <c r="AB46" i="8"/>
  <c r="AB62" i="8"/>
  <c r="AB78" i="8"/>
  <c r="AB94" i="8"/>
  <c r="AB110" i="8"/>
  <c r="AB16" i="8"/>
  <c r="AB32" i="8"/>
  <c r="AB48" i="8"/>
  <c r="AB64" i="8"/>
  <c r="AB80" i="8"/>
  <c r="AB96" i="8"/>
  <c r="AB112" i="8"/>
  <c r="AB20" i="8"/>
  <c r="AB54" i="8"/>
  <c r="AB88" i="8"/>
  <c r="AB114" i="8"/>
  <c r="AB141" i="8"/>
  <c r="AB40" i="8"/>
  <c r="AB66" i="8"/>
  <c r="AB74" i="8"/>
  <c r="AB100" i="8"/>
  <c r="AB122" i="8"/>
  <c r="AB134" i="8"/>
  <c r="AB136" i="8"/>
  <c r="AB143" i="8"/>
  <c r="AB18" i="8"/>
  <c r="AB26" i="8"/>
  <c r="AB52" i="8"/>
  <c r="AB86" i="8"/>
  <c r="AB120" i="8"/>
  <c r="AB129" i="8"/>
  <c r="AB145" i="8"/>
  <c r="AB24" i="8"/>
  <c r="AB38" i="8"/>
  <c r="AB106" i="8"/>
  <c r="AB133" i="8"/>
  <c r="AB160" i="8"/>
  <c r="AB167" i="8"/>
  <c r="AB169" i="8"/>
  <c r="AB176" i="8"/>
  <c r="AB183" i="8"/>
  <c r="AB185" i="8"/>
  <c r="AB192" i="8"/>
  <c r="AB13" i="8"/>
  <c r="AB42" i="8"/>
  <c r="AB56" i="8"/>
  <c r="AB70" i="8"/>
  <c r="AB84" i="8"/>
  <c r="AB98" i="8"/>
  <c r="AB130" i="8"/>
  <c r="AB150" i="8"/>
  <c r="AB162" i="8"/>
  <c r="AB178" i="8"/>
  <c r="AB194" i="8"/>
  <c r="AB198" i="8"/>
  <c r="AB140" i="8"/>
  <c r="AB166" i="8"/>
  <c r="AB34" i="8"/>
  <c r="AB102" i="8"/>
  <c r="AB116" i="8"/>
  <c r="AB128" i="8"/>
  <c r="AB131" i="8"/>
  <c r="AB139" i="8"/>
  <c r="AB142" i="8"/>
  <c r="AB155" i="8"/>
  <c r="AB157" i="8"/>
  <c r="AB164" i="8"/>
  <c r="AB171" i="8"/>
  <c r="AB173" i="8"/>
  <c r="AB180" i="8"/>
  <c r="AB187" i="8"/>
  <c r="AB189" i="8"/>
  <c r="AB148" i="8"/>
  <c r="AB153" i="8"/>
  <c r="AB147" i="8"/>
  <c r="AB152" i="8"/>
  <c r="AB182" i="8"/>
  <c r="AB190" i="8"/>
  <c r="AB168" i="8"/>
  <c r="AB179" i="8"/>
  <c r="AB200" i="8"/>
  <c r="AB126" i="8"/>
  <c r="AB154" i="8"/>
  <c r="AB158" i="8"/>
  <c r="AB22" i="8"/>
  <c r="AB175" i="8"/>
  <c r="AB50" i="8"/>
  <c r="AB104" i="8"/>
  <c r="AB146" i="8"/>
  <c r="AB156" i="8"/>
  <c r="AB195" i="8"/>
  <c r="AB36" i="8"/>
  <c r="AB72" i="8"/>
  <c r="AB137" i="8"/>
  <c r="AB161" i="8"/>
  <c r="AB82" i="8"/>
  <c r="AB138" i="8"/>
  <c r="AB184" i="8"/>
  <c r="AB68" i="8"/>
  <c r="AB135" i="8"/>
  <c r="AB90" i="8"/>
  <c r="AB118" i="8"/>
  <c r="AB149" i="8"/>
  <c r="AB177" i="8"/>
  <c r="AB188" i="8"/>
  <c r="AB191" i="8"/>
  <c r="AB196" i="8"/>
  <c r="AB132" i="8"/>
  <c r="AB165" i="8"/>
  <c r="AB174" i="8"/>
  <c r="AB144" i="8"/>
  <c r="AB186" i="8"/>
  <c r="AB12" i="8"/>
  <c r="AB58" i="8"/>
  <c r="AB151" i="8"/>
  <c r="AB159" i="8"/>
  <c r="AB172" i="8"/>
  <c r="AB197" i="8"/>
  <c r="AB181" i="8"/>
  <c r="AB199" i="8"/>
  <c r="AB163" i="8"/>
  <c r="AB170" i="8"/>
  <c r="AB193" i="8"/>
  <c r="Q148" i="8"/>
  <c r="Q145" i="8"/>
  <c r="Q142" i="8"/>
  <c r="Q150" i="8"/>
  <c r="Q155" i="8"/>
  <c r="Q147" i="8"/>
  <c r="Q144" i="8"/>
  <c r="Q152" i="8"/>
  <c r="Q141" i="8"/>
  <c r="Q149" i="8"/>
  <c r="Q146" i="8"/>
  <c r="Q154" i="8"/>
  <c r="Q143" i="8"/>
  <c r="Q151" i="8"/>
  <c r="Q156" i="8"/>
  <c r="Q158" i="8"/>
  <c r="Q160" i="8"/>
  <c r="Q162" i="8"/>
  <c r="Q164" i="8"/>
  <c r="Q166" i="8"/>
  <c r="Q161" i="8"/>
  <c r="Q165" i="8"/>
  <c r="Q159" i="8"/>
  <c r="Q170" i="8"/>
  <c r="Q172" i="8"/>
  <c r="Q174" i="8"/>
  <c r="Q176" i="8"/>
  <c r="Q178" i="8"/>
  <c r="Q180" i="8"/>
  <c r="Q182" i="8"/>
  <c r="Q184" i="8"/>
  <c r="Q186" i="8"/>
  <c r="Q168" i="8"/>
  <c r="Q167" i="8"/>
  <c r="Q153" i="8"/>
  <c r="Q157" i="8"/>
  <c r="Q163" i="8"/>
  <c r="Q169" i="8"/>
  <c r="Q171" i="8"/>
  <c r="Q173" i="8"/>
  <c r="Q175" i="8"/>
  <c r="Q177" i="8"/>
  <c r="Q179" i="8"/>
  <c r="Q181" i="8"/>
  <c r="Q183" i="8"/>
  <c r="Q185" i="8"/>
  <c r="Q188" i="8"/>
  <c r="Q190" i="8"/>
  <c r="Q189" i="8"/>
  <c r="Q187" i="8"/>
  <c r="A36" i="18"/>
  <c r="L147" i="8"/>
  <c r="M147" i="8" s="1"/>
  <c r="L144" i="8"/>
  <c r="M144" i="8" s="1"/>
  <c r="L141" i="8"/>
  <c r="M141" i="8" s="1"/>
  <c r="L149" i="8"/>
  <c r="M149" i="8" s="1"/>
  <c r="L146" i="8"/>
  <c r="M146" i="8" s="1"/>
  <c r="L143" i="8"/>
  <c r="M143" i="8" s="1"/>
  <c r="L151" i="8"/>
  <c r="M151" i="8" s="1"/>
  <c r="L156" i="8"/>
  <c r="M156" i="8" s="1"/>
  <c r="L158" i="8"/>
  <c r="M158" i="8" s="1"/>
  <c r="L160" i="8"/>
  <c r="M160" i="8" s="1"/>
  <c r="L162" i="8"/>
  <c r="M162" i="8" s="1"/>
  <c r="L164" i="8"/>
  <c r="M164" i="8" s="1"/>
  <c r="L166" i="8"/>
  <c r="M166" i="8" s="1"/>
  <c r="L168" i="8"/>
  <c r="M168" i="8" s="1"/>
  <c r="L148" i="8"/>
  <c r="M148" i="8" s="1"/>
  <c r="L145" i="8"/>
  <c r="M145" i="8" s="1"/>
  <c r="L153" i="8"/>
  <c r="M153" i="8" s="1"/>
  <c r="L142" i="8"/>
  <c r="M142" i="8" s="1"/>
  <c r="L150" i="8"/>
  <c r="M150" i="8" s="1"/>
  <c r="L155" i="8"/>
  <c r="M155" i="8" s="1"/>
  <c r="L159" i="8"/>
  <c r="M159" i="8" s="1"/>
  <c r="L154" i="8"/>
  <c r="M154" i="8" s="1"/>
  <c r="L167" i="8"/>
  <c r="M167" i="8" s="1"/>
  <c r="L163" i="8"/>
  <c r="M163" i="8" s="1"/>
  <c r="L169" i="8"/>
  <c r="M169" i="8" s="1"/>
  <c r="L171" i="8"/>
  <c r="M171" i="8" s="1"/>
  <c r="L173" i="8"/>
  <c r="M173" i="8" s="1"/>
  <c r="L175" i="8"/>
  <c r="M175" i="8" s="1"/>
  <c r="L177" i="8"/>
  <c r="M177" i="8" s="1"/>
  <c r="L179" i="8"/>
  <c r="M179" i="8" s="1"/>
  <c r="L181" i="8"/>
  <c r="M181" i="8" s="1"/>
  <c r="L183" i="8"/>
  <c r="M183" i="8" s="1"/>
  <c r="L185" i="8"/>
  <c r="M185" i="8" s="1"/>
  <c r="L157" i="8"/>
  <c r="M157" i="8" s="1"/>
  <c r="L152" i="8"/>
  <c r="M152" i="8" s="1"/>
  <c r="L161" i="8"/>
  <c r="M161" i="8" s="1"/>
  <c r="L165" i="8"/>
  <c r="M165" i="8" s="1"/>
  <c r="L172" i="8"/>
  <c r="M172" i="8" s="1"/>
  <c r="L176" i="8"/>
  <c r="M176" i="8" s="1"/>
  <c r="L170" i="8"/>
  <c r="M170" i="8" s="1"/>
  <c r="L184" i="8"/>
  <c r="M184" i="8" s="1"/>
  <c r="L189" i="8"/>
  <c r="M189" i="8" s="1"/>
  <c r="L178" i="8"/>
  <c r="M178" i="8" s="1"/>
  <c r="L180" i="8"/>
  <c r="M180" i="8" s="1"/>
  <c r="L187" i="8"/>
  <c r="M187" i="8" s="1"/>
  <c r="L182" i="8"/>
  <c r="M182" i="8" s="1"/>
  <c r="L186" i="8"/>
  <c r="M186" i="8" s="1"/>
  <c r="L174" i="8"/>
  <c r="M174" i="8" s="1"/>
  <c r="L188" i="8"/>
  <c r="M188" i="8" s="1"/>
  <c r="L190" i="8"/>
  <c r="M190" i="8" s="1"/>
  <c r="C56" i="18"/>
  <c r="L23" i="8"/>
  <c r="M23" i="8" s="1"/>
  <c r="L31" i="8"/>
  <c r="M31" i="8" s="1"/>
  <c r="L39" i="8"/>
  <c r="M39" i="8" s="1"/>
  <c r="L47" i="8"/>
  <c r="M47" i="8" s="1"/>
  <c r="L24" i="8"/>
  <c r="M24" i="8" s="1"/>
  <c r="L32" i="8"/>
  <c r="M32" i="8" s="1"/>
  <c r="L40" i="8"/>
  <c r="M40" i="8" s="1"/>
  <c r="L25" i="8"/>
  <c r="M25" i="8" s="1"/>
  <c r="L33" i="8"/>
  <c r="M33" i="8" s="1"/>
  <c r="L41" i="8"/>
  <c r="M41" i="8" s="1"/>
  <c r="L200" i="8"/>
  <c r="M200" i="8" s="1"/>
  <c r="L27" i="8"/>
  <c r="M27" i="8" s="1"/>
  <c r="L35" i="8"/>
  <c r="M35" i="8" s="1"/>
  <c r="L43" i="8"/>
  <c r="M43" i="8" s="1"/>
  <c r="L28" i="8"/>
  <c r="M28" i="8" s="1"/>
  <c r="L36" i="8"/>
  <c r="M36" i="8" s="1"/>
  <c r="L44" i="8"/>
  <c r="M44" i="8" s="1"/>
  <c r="L21" i="8"/>
  <c r="M21" i="8" s="1"/>
  <c r="L29" i="8"/>
  <c r="M29" i="8" s="1"/>
  <c r="L37" i="8"/>
  <c r="M37" i="8" s="1"/>
  <c r="L45" i="8"/>
  <c r="M45" i="8" s="1"/>
  <c r="L49" i="8"/>
  <c r="M49" i="8" s="1"/>
  <c r="L50" i="8"/>
  <c r="M50" i="8" s="1"/>
  <c r="L58" i="8"/>
  <c r="M58" i="8" s="1"/>
  <c r="L52" i="8"/>
  <c r="M52" i="8" s="1"/>
  <c r="L60" i="8"/>
  <c r="M60" i="8" s="1"/>
  <c r="L68" i="8"/>
  <c r="M68" i="8" s="1"/>
  <c r="L76" i="8"/>
  <c r="M76" i="8" s="1"/>
  <c r="L84" i="8"/>
  <c r="M84" i="8" s="1"/>
  <c r="L34" i="8"/>
  <c r="M34" i="8" s="1"/>
  <c r="L53" i="8"/>
  <c r="M53" i="8" s="1"/>
  <c r="L61" i="8"/>
  <c r="M61" i="8" s="1"/>
  <c r="L69" i="8"/>
  <c r="M69" i="8" s="1"/>
  <c r="L77" i="8"/>
  <c r="M77" i="8" s="1"/>
  <c r="L85" i="8"/>
  <c r="M85" i="8" s="1"/>
  <c r="L46" i="8"/>
  <c r="M46" i="8" s="1"/>
  <c r="L54" i="8"/>
  <c r="M54" i="8" s="1"/>
  <c r="L62" i="8"/>
  <c r="M62" i="8" s="1"/>
  <c r="L70" i="8"/>
  <c r="M70" i="8" s="1"/>
  <c r="L78" i="8"/>
  <c r="M78" i="8" s="1"/>
  <c r="L22" i="8"/>
  <c r="M22" i="8" s="1"/>
  <c r="L38" i="8"/>
  <c r="M38" i="8" s="1"/>
  <c r="L55" i="8"/>
  <c r="M55" i="8" s="1"/>
  <c r="L63" i="8"/>
  <c r="M63" i="8" s="1"/>
  <c r="L71" i="8"/>
  <c r="M71" i="8" s="1"/>
  <c r="L79" i="8"/>
  <c r="M79" i="8" s="1"/>
  <c r="L48" i="8"/>
  <c r="M48" i="8" s="1"/>
  <c r="L67" i="8"/>
  <c r="M67" i="8" s="1"/>
  <c r="L75" i="8"/>
  <c r="M75" i="8" s="1"/>
  <c r="L83" i="8"/>
  <c r="M83" i="8" s="1"/>
  <c r="L89" i="8"/>
  <c r="M89" i="8" s="1"/>
  <c r="L97" i="8"/>
  <c r="M97" i="8" s="1"/>
  <c r="L105" i="8"/>
  <c r="M105" i="8" s="1"/>
  <c r="L26" i="8"/>
  <c r="M26" i="8" s="1"/>
  <c r="L57" i="8"/>
  <c r="M57" i="8" s="1"/>
  <c r="L59" i="8"/>
  <c r="M59" i="8" s="1"/>
  <c r="L90" i="8"/>
  <c r="M90" i="8" s="1"/>
  <c r="L98" i="8"/>
  <c r="M98" i="8" s="1"/>
  <c r="L106" i="8"/>
  <c r="M106" i="8" s="1"/>
  <c r="L91" i="8"/>
  <c r="M91" i="8" s="1"/>
  <c r="L99" i="8"/>
  <c r="M99" i="8" s="1"/>
  <c r="L107" i="8"/>
  <c r="M107" i="8" s="1"/>
  <c r="L65" i="8"/>
  <c r="M65" i="8" s="1"/>
  <c r="L73" i="8"/>
  <c r="M73" i="8" s="1"/>
  <c r="L81" i="8"/>
  <c r="M81" i="8" s="1"/>
  <c r="L92" i="8"/>
  <c r="M92" i="8" s="1"/>
  <c r="L100" i="8"/>
  <c r="M100" i="8" s="1"/>
  <c r="L108" i="8"/>
  <c r="M108" i="8" s="1"/>
  <c r="L30" i="8"/>
  <c r="M30" i="8" s="1"/>
  <c r="L93" i="8"/>
  <c r="M93" i="8" s="1"/>
  <c r="L101" i="8"/>
  <c r="M101" i="8" s="1"/>
  <c r="L109" i="8"/>
  <c r="M109" i="8" s="1"/>
  <c r="L94" i="8"/>
  <c r="M94" i="8" s="1"/>
  <c r="L102" i="8"/>
  <c r="M102" i="8" s="1"/>
  <c r="L110" i="8"/>
  <c r="M110" i="8" s="1"/>
  <c r="L66" i="8"/>
  <c r="M66" i="8" s="1"/>
  <c r="L74" i="8"/>
  <c r="M74" i="8" s="1"/>
  <c r="L82" i="8"/>
  <c r="M82" i="8" s="1"/>
  <c r="L86" i="8"/>
  <c r="M86" i="8" s="1"/>
  <c r="L87" i="8"/>
  <c r="M87" i="8" s="1"/>
  <c r="L95" i="8"/>
  <c r="M95" i="8" s="1"/>
  <c r="L103" i="8"/>
  <c r="M103" i="8" s="1"/>
  <c r="L42" i="8"/>
  <c r="M42" i="8" s="1"/>
  <c r="L51" i="8"/>
  <c r="M51" i="8" s="1"/>
  <c r="L56" i="8"/>
  <c r="M56" i="8" s="1"/>
  <c r="L64" i="8"/>
  <c r="M64" i="8" s="1"/>
  <c r="L72" i="8"/>
  <c r="M72" i="8" s="1"/>
  <c r="L80" i="8"/>
  <c r="M80" i="8" s="1"/>
  <c r="L88" i="8"/>
  <c r="M88" i="8" s="1"/>
  <c r="L96" i="8"/>
  <c r="M96" i="8" s="1"/>
  <c r="L104" i="8"/>
  <c r="M104" i="8" s="1"/>
  <c r="L114" i="8"/>
  <c r="M114" i="8" s="1"/>
  <c r="L122" i="8"/>
  <c r="M122" i="8" s="1"/>
  <c r="L130" i="8"/>
  <c r="M130" i="8" s="1"/>
  <c r="L138" i="8"/>
  <c r="M138" i="8" s="1"/>
  <c r="L196" i="8"/>
  <c r="M196" i="8" s="1"/>
  <c r="L115" i="8"/>
  <c r="M115" i="8" s="1"/>
  <c r="L123" i="8"/>
  <c r="M123" i="8" s="1"/>
  <c r="L131" i="8"/>
  <c r="M131" i="8" s="1"/>
  <c r="L139" i="8"/>
  <c r="M139" i="8" s="1"/>
  <c r="L197" i="8"/>
  <c r="M197" i="8" s="1"/>
  <c r="L116" i="8"/>
  <c r="M116" i="8" s="1"/>
  <c r="L124" i="8"/>
  <c r="M124" i="8" s="1"/>
  <c r="L132" i="8"/>
  <c r="M132" i="8" s="1"/>
  <c r="L140" i="8"/>
  <c r="M140" i="8" s="1"/>
  <c r="L198" i="8"/>
  <c r="M198" i="8" s="1"/>
  <c r="L117" i="8"/>
  <c r="M117" i="8" s="1"/>
  <c r="L125" i="8"/>
  <c r="M125" i="8" s="1"/>
  <c r="L133" i="8"/>
  <c r="M133" i="8" s="1"/>
  <c r="L191" i="8"/>
  <c r="M191" i="8" s="1"/>
  <c r="L199" i="8"/>
  <c r="M199" i="8" s="1"/>
  <c r="L118" i="8"/>
  <c r="M118" i="8" s="1"/>
  <c r="L126" i="8"/>
  <c r="M126" i="8" s="1"/>
  <c r="L134" i="8"/>
  <c r="M134" i="8" s="1"/>
  <c r="L192" i="8"/>
  <c r="M192" i="8" s="1"/>
  <c r="L119" i="8"/>
  <c r="M119" i="8" s="1"/>
  <c r="L127" i="8"/>
  <c r="M127" i="8" s="1"/>
  <c r="L135" i="8"/>
  <c r="M135" i="8" s="1"/>
  <c r="L193" i="8"/>
  <c r="M193" i="8" s="1"/>
  <c r="L111" i="8"/>
  <c r="M111" i="8" s="1"/>
  <c r="L112" i="8"/>
  <c r="M112" i="8" s="1"/>
  <c r="L120" i="8"/>
  <c r="M120" i="8" s="1"/>
  <c r="L128" i="8"/>
  <c r="M128" i="8" s="1"/>
  <c r="L136" i="8"/>
  <c r="M136" i="8" s="1"/>
  <c r="L194" i="8"/>
  <c r="M194" i="8" s="1"/>
  <c r="L113" i="8"/>
  <c r="M113" i="8" s="1"/>
  <c r="L121" i="8"/>
  <c r="M121" i="8" s="1"/>
  <c r="L129" i="8"/>
  <c r="M129" i="8" s="1"/>
  <c r="L137" i="8"/>
  <c r="M137" i="8" s="1"/>
  <c r="L195" i="8"/>
  <c r="M195" i="8" s="1"/>
  <c r="Q200" i="8"/>
  <c r="Q28" i="8"/>
  <c r="Q36" i="8"/>
  <c r="Q44" i="8"/>
  <c r="Q21" i="8"/>
  <c r="Q29" i="8"/>
  <c r="Q37" i="8"/>
  <c r="Q45" i="8"/>
  <c r="Q22" i="8"/>
  <c r="Q30" i="8"/>
  <c r="Q38" i="8"/>
  <c r="Q24" i="8"/>
  <c r="Q32" i="8"/>
  <c r="Q40" i="8"/>
  <c r="Q25" i="8"/>
  <c r="Q33" i="8"/>
  <c r="Q41" i="8"/>
  <c r="Q26" i="8"/>
  <c r="Q34" i="8"/>
  <c r="Q42" i="8"/>
  <c r="Q55" i="8"/>
  <c r="Q57" i="8"/>
  <c r="Q65" i="8"/>
  <c r="Q73" i="8"/>
  <c r="Q81" i="8"/>
  <c r="Q35" i="8"/>
  <c r="Q49" i="8"/>
  <c r="Q50" i="8"/>
  <c r="Q58" i="8"/>
  <c r="Q66" i="8"/>
  <c r="Q74" i="8"/>
  <c r="Q82" i="8"/>
  <c r="Q48" i="8"/>
  <c r="Q51" i="8"/>
  <c r="Q59" i="8"/>
  <c r="Q67" i="8"/>
  <c r="Q75" i="8"/>
  <c r="Q23" i="8"/>
  <c r="Q39" i="8"/>
  <c r="Q46" i="8"/>
  <c r="Q52" i="8"/>
  <c r="Q60" i="8"/>
  <c r="Q68" i="8"/>
  <c r="Q76" i="8"/>
  <c r="Q31" i="8"/>
  <c r="Q94" i="8"/>
  <c r="Q102" i="8"/>
  <c r="Q110" i="8"/>
  <c r="Q56" i="8"/>
  <c r="Q61" i="8"/>
  <c r="Q69" i="8"/>
  <c r="Q77" i="8"/>
  <c r="Q83" i="8"/>
  <c r="Q86" i="8"/>
  <c r="Q87" i="8"/>
  <c r="Q95" i="8"/>
  <c r="Q103" i="8"/>
  <c r="Q64" i="8"/>
  <c r="Q72" i="8"/>
  <c r="Q80" i="8"/>
  <c r="Q88" i="8"/>
  <c r="Q96" i="8"/>
  <c r="Q104" i="8"/>
  <c r="Q62" i="8"/>
  <c r="Q70" i="8"/>
  <c r="Q78" i="8"/>
  <c r="Q85" i="8"/>
  <c r="Q89" i="8"/>
  <c r="Q97" i="8"/>
  <c r="Q105" i="8"/>
  <c r="Q47" i="8"/>
  <c r="Q90" i="8"/>
  <c r="Q98" i="8"/>
  <c r="Q106" i="8"/>
  <c r="Q43" i="8"/>
  <c r="Q91" i="8"/>
  <c r="Q99" i="8"/>
  <c r="Q107" i="8"/>
  <c r="Q53" i="8"/>
  <c r="Q63" i="8"/>
  <c r="Q71" i="8"/>
  <c r="Q79" i="8"/>
  <c r="Q84" i="8"/>
  <c r="Q92" i="8"/>
  <c r="Q100" i="8"/>
  <c r="Q27" i="8"/>
  <c r="Q54" i="8"/>
  <c r="Q93" i="8"/>
  <c r="Q101" i="8"/>
  <c r="Q119" i="8"/>
  <c r="Q127" i="8"/>
  <c r="Q135" i="8"/>
  <c r="Q193" i="8"/>
  <c r="Q111" i="8"/>
  <c r="Q112" i="8"/>
  <c r="Q120" i="8"/>
  <c r="Q128" i="8"/>
  <c r="Q136" i="8"/>
  <c r="Q194" i="8"/>
  <c r="Q113" i="8"/>
  <c r="Q121" i="8"/>
  <c r="Q129" i="8"/>
  <c r="Q137" i="8"/>
  <c r="Q195" i="8"/>
  <c r="Q114" i="8"/>
  <c r="Q122" i="8"/>
  <c r="Q130" i="8"/>
  <c r="Q138" i="8"/>
  <c r="Q196" i="8"/>
  <c r="Q115" i="8"/>
  <c r="Q123" i="8"/>
  <c r="Q131" i="8"/>
  <c r="Q139" i="8"/>
  <c r="Q197" i="8"/>
  <c r="Q116" i="8"/>
  <c r="Q124" i="8"/>
  <c r="Q132" i="8"/>
  <c r="Q140" i="8"/>
  <c r="Q198" i="8"/>
  <c r="Q117" i="8"/>
  <c r="Q125" i="8"/>
  <c r="Q133" i="8"/>
  <c r="Q191" i="8"/>
  <c r="Q199" i="8"/>
  <c r="Q108" i="8"/>
  <c r="Q109" i="8"/>
  <c r="Q118" i="8"/>
  <c r="Q126" i="8"/>
  <c r="Q134" i="8"/>
  <c r="Q192" i="8"/>
  <c r="AC11" i="8"/>
  <c r="Q15" i="8"/>
  <c r="Q17" i="8"/>
  <c r="Q19" i="8"/>
  <c r="Q13" i="8"/>
  <c r="Q18" i="8"/>
  <c r="Q20" i="8"/>
  <c r="Q16" i="8"/>
  <c r="Q14" i="8"/>
  <c r="R208" i="8"/>
  <c r="Q208" i="8"/>
  <c r="L14" i="8"/>
  <c r="M14" i="8" s="1"/>
  <c r="L16" i="8"/>
  <c r="M16" i="8" s="1"/>
  <c r="L20" i="8"/>
  <c r="L15" i="8"/>
  <c r="M15" i="8" s="1"/>
  <c r="L17" i="8"/>
  <c r="M17" i="8" s="1"/>
  <c r="L18" i="8"/>
  <c r="M18" i="8" s="1"/>
  <c r="L13" i="8"/>
  <c r="M13" i="8" s="1"/>
  <c r="L19" i="8"/>
  <c r="O209" i="8"/>
  <c r="P208" i="8"/>
  <c r="C207" i="8"/>
  <c r="C209" i="8" s="1"/>
  <c r="L12" i="8"/>
  <c r="M12" i="8" s="1"/>
  <c r="Q12" i="8"/>
  <c r="O202" i="8"/>
  <c r="O4" i="8" s="1" a="1"/>
  <c r="O4" i="8" s="1"/>
  <c r="R11" i="8"/>
  <c r="P202" i="8"/>
  <c r="H202" i="8"/>
  <c r="H4" i="8" s="1" a="1"/>
  <c r="H4" i="8" s="1"/>
  <c r="D23" i="7" l="1"/>
  <c r="C245" i="8"/>
  <c r="B35" i="18"/>
  <c r="P4" i="8" a="1"/>
  <c r="P4" i="8" s="1"/>
  <c r="H14" i="7"/>
  <c r="H23" i="7" s="1"/>
  <c r="G23" i="7"/>
  <c r="AC19" i="8"/>
  <c r="AC26" i="8"/>
  <c r="AC35" i="8"/>
  <c r="AC42" i="8"/>
  <c r="AC51" i="8"/>
  <c r="AC58" i="8"/>
  <c r="AC67" i="8"/>
  <c r="AC74" i="8"/>
  <c r="AC83" i="8"/>
  <c r="AC90" i="8"/>
  <c r="AC99" i="8"/>
  <c r="AC106" i="8"/>
  <c r="AC115" i="8"/>
  <c r="AC122" i="8"/>
  <c r="AC130" i="8"/>
  <c r="AC134" i="8"/>
  <c r="AC138" i="8"/>
  <c r="AC142" i="8"/>
  <c r="AC146" i="8"/>
  <c r="AC150" i="8"/>
  <c r="AC154" i="8"/>
  <c r="AC21" i="8"/>
  <c r="AC28" i="8"/>
  <c r="AC37" i="8"/>
  <c r="AC44" i="8"/>
  <c r="AC53" i="8"/>
  <c r="AC60" i="8"/>
  <c r="AC69" i="8"/>
  <c r="AC76" i="8"/>
  <c r="AC85" i="8"/>
  <c r="AC92" i="8"/>
  <c r="AC101" i="8"/>
  <c r="AC108" i="8"/>
  <c r="AC117" i="8"/>
  <c r="AC14" i="8"/>
  <c r="AC23" i="8"/>
  <c r="AC30" i="8"/>
  <c r="AC39" i="8"/>
  <c r="AC46" i="8"/>
  <c r="AC55" i="8"/>
  <c r="AC62" i="8"/>
  <c r="AC71" i="8"/>
  <c r="AC78" i="8"/>
  <c r="AC87" i="8"/>
  <c r="AC94" i="8"/>
  <c r="AC103" i="8"/>
  <c r="AC110" i="8"/>
  <c r="AC119" i="8"/>
  <c r="AC126" i="8"/>
  <c r="AC129" i="8"/>
  <c r="AC133" i="8"/>
  <c r="AC137" i="8"/>
  <c r="AC141" i="8"/>
  <c r="AC145" i="8"/>
  <c r="AC149" i="8"/>
  <c r="AC153" i="8"/>
  <c r="AC31" i="8"/>
  <c r="AC34" i="8"/>
  <c r="AC57" i="8"/>
  <c r="AC65" i="8"/>
  <c r="AC68" i="8"/>
  <c r="AC91" i="8"/>
  <c r="AC102" i="8"/>
  <c r="AC124" i="8"/>
  <c r="AC132" i="8"/>
  <c r="AC139" i="8"/>
  <c r="AC148" i="8"/>
  <c r="AC155" i="8"/>
  <c r="AC159" i="8"/>
  <c r="AC163" i="8"/>
  <c r="AC167" i="8"/>
  <c r="AC171" i="8"/>
  <c r="AC175" i="8"/>
  <c r="AC179" i="8"/>
  <c r="AC183" i="8"/>
  <c r="AC187" i="8"/>
  <c r="AC191" i="8"/>
  <c r="AC17" i="8"/>
  <c r="AC20" i="8"/>
  <c r="AC43" i="8"/>
  <c r="AC54" i="8"/>
  <c r="AC77" i="8"/>
  <c r="AC80" i="8"/>
  <c r="AC88" i="8"/>
  <c r="AC111" i="8"/>
  <c r="AC114" i="8"/>
  <c r="AC29" i="8"/>
  <c r="AC32" i="8"/>
  <c r="AC40" i="8"/>
  <c r="AC63" i="8"/>
  <c r="AC66" i="8"/>
  <c r="AC89" i="8"/>
  <c r="AC97" i="8"/>
  <c r="AC100" i="8"/>
  <c r="AC127" i="8"/>
  <c r="AC136" i="8"/>
  <c r="AC143" i="8"/>
  <c r="AC152" i="8"/>
  <c r="AC158" i="8"/>
  <c r="AC162" i="8"/>
  <c r="AC166" i="8"/>
  <c r="AC170" i="8"/>
  <c r="AC174" i="8"/>
  <c r="AC178" i="8"/>
  <c r="AC182" i="8"/>
  <c r="AC186" i="8"/>
  <c r="AC190" i="8"/>
  <c r="AC15" i="8"/>
  <c r="AC144" i="8"/>
  <c r="AC147" i="8"/>
  <c r="AC195" i="8"/>
  <c r="AC199" i="8"/>
  <c r="AC24" i="8"/>
  <c r="AC33" i="8"/>
  <c r="AC38" i="8"/>
  <c r="AC47" i="8"/>
  <c r="AC52" i="8"/>
  <c r="AC61" i="8"/>
  <c r="AC75" i="8"/>
  <c r="AC120" i="8"/>
  <c r="AC160" i="8"/>
  <c r="AC169" i="8"/>
  <c r="AC176" i="8"/>
  <c r="AC185" i="8"/>
  <c r="AC192" i="8"/>
  <c r="AC13" i="8"/>
  <c r="AC48" i="8"/>
  <c r="AC121" i="8"/>
  <c r="AC128" i="8"/>
  <c r="AC16" i="8"/>
  <c r="AC25" i="8"/>
  <c r="AC56" i="8"/>
  <c r="AC70" i="8"/>
  <c r="AC79" i="8"/>
  <c r="AC84" i="8"/>
  <c r="AC93" i="8"/>
  <c r="AC98" i="8"/>
  <c r="AC107" i="8"/>
  <c r="AC112" i="8"/>
  <c r="AC194" i="8"/>
  <c r="AC198" i="8"/>
  <c r="AC116" i="8"/>
  <c r="AC125" i="8"/>
  <c r="AC131" i="8"/>
  <c r="AC157" i="8"/>
  <c r="AC164" i="8"/>
  <c r="AC96" i="8"/>
  <c r="AC105" i="8"/>
  <c r="AC123" i="8"/>
  <c r="AC135" i="8"/>
  <c r="AC156" i="8"/>
  <c r="AC193" i="8"/>
  <c r="AC177" i="8"/>
  <c r="AC196" i="8"/>
  <c r="AC189" i="8"/>
  <c r="AC49" i="8"/>
  <c r="AC22" i="8"/>
  <c r="AC95" i="8"/>
  <c r="AC172" i="8"/>
  <c r="AC197" i="8"/>
  <c r="AC50" i="8"/>
  <c r="AC113" i="8"/>
  <c r="AC173" i="8"/>
  <c r="AC181" i="8"/>
  <c r="AC18" i="8"/>
  <c r="AC27" i="8"/>
  <c r="AC140" i="8"/>
  <c r="AC151" i="8"/>
  <c r="AC36" i="8"/>
  <c r="AC72" i="8"/>
  <c r="AC81" i="8"/>
  <c r="AC109" i="8"/>
  <c r="AC161" i="8"/>
  <c r="AC168" i="8"/>
  <c r="AC200" i="8"/>
  <c r="AC45" i="8"/>
  <c r="AC64" i="8"/>
  <c r="AC73" i="8"/>
  <c r="AC118" i="8"/>
  <c r="AC180" i="8"/>
  <c r="AC188" i="8"/>
  <c r="AC82" i="8"/>
  <c r="AC165" i="8"/>
  <c r="AC41" i="8"/>
  <c r="AC12" i="8"/>
  <c r="AC86" i="8"/>
  <c r="AC59" i="8"/>
  <c r="AC104" i="8"/>
  <c r="AC184" i="8"/>
  <c r="R143" i="8"/>
  <c r="R151" i="8"/>
  <c r="R148" i="8"/>
  <c r="R145" i="8"/>
  <c r="R153" i="8"/>
  <c r="R142" i="8"/>
  <c r="R150" i="8"/>
  <c r="R147" i="8"/>
  <c r="R157" i="8"/>
  <c r="R159" i="8"/>
  <c r="R161" i="8"/>
  <c r="R163" i="8"/>
  <c r="R165" i="8"/>
  <c r="R167" i="8"/>
  <c r="R144" i="8"/>
  <c r="R152" i="8"/>
  <c r="R141" i="8"/>
  <c r="R149" i="8"/>
  <c r="R146" i="8"/>
  <c r="R154" i="8"/>
  <c r="R156" i="8"/>
  <c r="R162" i="8"/>
  <c r="R164" i="8"/>
  <c r="R155" i="8"/>
  <c r="R170" i="8"/>
  <c r="R172" i="8"/>
  <c r="R174" i="8"/>
  <c r="R176" i="8"/>
  <c r="R178" i="8"/>
  <c r="R180" i="8"/>
  <c r="R182" i="8"/>
  <c r="R184" i="8"/>
  <c r="R186" i="8"/>
  <c r="R160" i="8"/>
  <c r="R168" i="8"/>
  <c r="R158" i="8"/>
  <c r="R166" i="8"/>
  <c r="R187" i="8"/>
  <c r="R185" i="8"/>
  <c r="R171" i="8"/>
  <c r="R183" i="8"/>
  <c r="R173" i="8"/>
  <c r="R188" i="8"/>
  <c r="R190" i="8"/>
  <c r="R169" i="8"/>
  <c r="R175" i="8"/>
  <c r="R179" i="8"/>
  <c r="R181" i="8"/>
  <c r="R177" i="8"/>
  <c r="R189" i="8"/>
  <c r="A37" i="18"/>
  <c r="C211" i="8"/>
  <c r="C213" i="8" s="1"/>
  <c r="D56" i="18"/>
  <c r="R200" i="8"/>
  <c r="R27" i="8"/>
  <c r="R35" i="8"/>
  <c r="R43" i="8"/>
  <c r="R28" i="8"/>
  <c r="R36" i="8"/>
  <c r="R44" i="8"/>
  <c r="R21" i="8"/>
  <c r="R29" i="8"/>
  <c r="R37" i="8"/>
  <c r="R23" i="8"/>
  <c r="R31" i="8"/>
  <c r="R39" i="8"/>
  <c r="R47" i="8"/>
  <c r="R24" i="8"/>
  <c r="R32" i="8"/>
  <c r="R40" i="8"/>
  <c r="R25" i="8"/>
  <c r="R33" i="8"/>
  <c r="R41" i="8"/>
  <c r="R26" i="8"/>
  <c r="R42" i="8"/>
  <c r="R54" i="8"/>
  <c r="R30" i="8"/>
  <c r="R56" i="8"/>
  <c r="R64" i="8"/>
  <c r="R72" i="8"/>
  <c r="R80" i="8"/>
  <c r="R57" i="8"/>
  <c r="R65" i="8"/>
  <c r="R73" i="8"/>
  <c r="R81" i="8"/>
  <c r="R34" i="8"/>
  <c r="R49" i="8"/>
  <c r="R50" i="8"/>
  <c r="R58" i="8"/>
  <c r="R66" i="8"/>
  <c r="R74" i="8"/>
  <c r="R82" i="8"/>
  <c r="R45" i="8"/>
  <c r="R48" i="8"/>
  <c r="R51" i="8"/>
  <c r="R59" i="8"/>
  <c r="R67" i="8"/>
  <c r="R75" i="8"/>
  <c r="R22" i="8"/>
  <c r="R55" i="8"/>
  <c r="R93" i="8"/>
  <c r="R101" i="8"/>
  <c r="R109" i="8"/>
  <c r="R60" i="8"/>
  <c r="R68" i="8"/>
  <c r="R76" i="8"/>
  <c r="R94" i="8"/>
  <c r="R102" i="8"/>
  <c r="R110" i="8"/>
  <c r="R61" i="8"/>
  <c r="R69" i="8"/>
  <c r="R77" i="8"/>
  <c r="R83" i="8"/>
  <c r="R86" i="8"/>
  <c r="R87" i="8"/>
  <c r="R95" i="8"/>
  <c r="R103" i="8"/>
  <c r="R88" i="8"/>
  <c r="R96" i="8"/>
  <c r="R104" i="8"/>
  <c r="R46" i="8"/>
  <c r="R62" i="8"/>
  <c r="R70" i="8"/>
  <c r="R78" i="8"/>
  <c r="R85" i="8"/>
  <c r="R89" i="8"/>
  <c r="R97" i="8"/>
  <c r="R105" i="8"/>
  <c r="R90" i="8"/>
  <c r="R98" i="8"/>
  <c r="R106" i="8"/>
  <c r="R38" i="8"/>
  <c r="R91" i="8"/>
  <c r="R99" i="8"/>
  <c r="R52" i="8"/>
  <c r="R53" i="8"/>
  <c r="R63" i="8"/>
  <c r="R71" i="8"/>
  <c r="R79" i="8"/>
  <c r="R84" i="8"/>
  <c r="R92" i="8"/>
  <c r="R100" i="8"/>
  <c r="R108" i="8"/>
  <c r="R118" i="8"/>
  <c r="R126" i="8"/>
  <c r="R134" i="8"/>
  <c r="R192" i="8"/>
  <c r="R107" i="8"/>
  <c r="R119" i="8"/>
  <c r="R127" i="8"/>
  <c r="R135" i="8"/>
  <c r="R193" i="8"/>
  <c r="R111" i="8"/>
  <c r="R112" i="8"/>
  <c r="R120" i="8"/>
  <c r="R128" i="8"/>
  <c r="R136" i="8"/>
  <c r="R194" i="8"/>
  <c r="R113" i="8"/>
  <c r="R121" i="8"/>
  <c r="R129" i="8"/>
  <c r="R137" i="8"/>
  <c r="R195" i="8"/>
  <c r="R114" i="8"/>
  <c r="R122" i="8"/>
  <c r="R130" i="8"/>
  <c r="R138" i="8"/>
  <c r="R196" i="8"/>
  <c r="R115" i="8"/>
  <c r="R123" i="8"/>
  <c r="R131" i="8"/>
  <c r="R139" i="8"/>
  <c r="R197" i="8"/>
  <c r="R116" i="8"/>
  <c r="R124" i="8"/>
  <c r="R132" i="8"/>
  <c r="R140" i="8"/>
  <c r="R198" i="8"/>
  <c r="R117" i="8"/>
  <c r="R125" i="8"/>
  <c r="R133" i="8"/>
  <c r="R191" i="8"/>
  <c r="R199" i="8"/>
  <c r="Q209" i="8"/>
  <c r="R209" i="8"/>
  <c r="M19" i="8"/>
  <c r="AD11" i="8"/>
  <c r="R18" i="8"/>
  <c r="R13" i="8"/>
  <c r="R19" i="8"/>
  <c r="R20" i="8"/>
  <c r="R14" i="8"/>
  <c r="R17" i="8"/>
  <c r="R16" i="8"/>
  <c r="R15" i="8"/>
  <c r="M20" i="8"/>
  <c r="AB202" i="8"/>
  <c r="AB4" i="8" s="1" a="1"/>
  <c r="AB4" i="8" s="1"/>
  <c r="C231" i="8"/>
  <c r="C233" i="8" s="1"/>
  <c r="C220" i="8"/>
  <c r="O210" i="8"/>
  <c r="P209" i="8"/>
  <c r="R12" i="8"/>
  <c r="L202" i="8"/>
  <c r="S11" i="8"/>
  <c r="Q202" i="8"/>
  <c r="Q4" i="8" s="1" a="1"/>
  <c r="Q4" i="8" s="1"/>
  <c r="F56" i="18" l="1"/>
  <c r="L4" i="8" a="1"/>
  <c r="L4" i="8" s="1"/>
  <c r="AD16" i="8"/>
  <c r="AD20" i="8"/>
  <c r="AD24" i="8"/>
  <c r="AD28" i="8"/>
  <c r="AD32" i="8"/>
  <c r="AD36" i="8"/>
  <c r="AD40" i="8"/>
  <c r="AD44" i="8"/>
  <c r="AD48" i="8"/>
  <c r="AD52" i="8"/>
  <c r="AD56" i="8"/>
  <c r="AD60" i="8"/>
  <c r="AD64" i="8"/>
  <c r="AD68" i="8"/>
  <c r="AD72" i="8"/>
  <c r="AD76" i="8"/>
  <c r="AD80" i="8"/>
  <c r="AD84" i="8"/>
  <c r="AD88" i="8"/>
  <c r="AD92" i="8"/>
  <c r="AD96" i="8"/>
  <c r="AD100" i="8"/>
  <c r="AD104" i="8"/>
  <c r="AD108" i="8"/>
  <c r="AD112" i="8"/>
  <c r="AD116" i="8"/>
  <c r="AD120" i="8"/>
  <c r="AD124" i="8"/>
  <c r="AD14" i="8"/>
  <c r="AD18" i="8"/>
  <c r="AD22" i="8"/>
  <c r="AD26" i="8"/>
  <c r="AD30" i="8"/>
  <c r="AD34" i="8"/>
  <c r="AD38" i="8"/>
  <c r="AD42" i="8"/>
  <c r="AD46" i="8"/>
  <c r="AD50" i="8"/>
  <c r="AD54" i="8"/>
  <c r="AD58" i="8"/>
  <c r="AD62" i="8"/>
  <c r="AD66" i="8"/>
  <c r="AD70" i="8"/>
  <c r="AD74" i="8"/>
  <c r="AD78" i="8"/>
  <c r="AD82" i="8"/>
  <c r="AD86" i="8"/>
  <c r="AD90" i="8"/>
  <c r="AD94" i="8"/>
  <c r="AD98" i="8"/>
  <c r="AD102" i="8"/>
  <c r="AD106" i="8"/>
  <c r="AD110" i="8"/>
  <c r="AD114" i="8"/>
  <c r="AD118" i="8"/>
  <c r="AD122" i="8"/>
  <c r="AD126" i="8"/>
  <c r="AD17" i="8"/>
  <c r="AD33" i="8"/>
  <c r="AD49" i="8"/>
  <c r="AD65" i="8"/>
  <c r="AD81" i="8"/>
  <c r="AD97" i="8"/>
  <c r="AD113" i="8"/>
  <c r="AD19" i="8"/>
  <c r="AD35" i="8"/>
  <c r="AD51" i="8"/>
  <c r="AD67" i="8"/>
  <c r="AD83" i="8"/>
  <c r="AD99" i="8"/>
  <c r="AD115" i="8"/>
  <c r="AD21" i="8"/>
  <c r="AD37" i="8"/>
  <c r="AD53" i="8"/>
  <c r="AD69" i="8"/>
  <c r="AD85" i="8"/>
  <c r="AD101" i="8"/>
  <c r="AD117" i="8"/>
  <c r="AD45" i="8"/>
  <c r="AD71" i="8"/>
  <c r="AD79" i="8"/>
  <c r="AD105" i="8"/>
  <c r="AD130" i="8"/>
  <c r="AD146" i="8"/>
  <c r="AD23" i="8"/>
  <c r="AD31" i="8"/>
  <c r="AD57" i="8"/>
  <c r="AD91" i="8"/>
  <c r="AD132" i="8"/>
  <c r="AD139" i="8"/>
  <c r="AD141" i="8"/>
  <c r="AD148" i="8"/>
  <c r="AD43" i="8"/>
  <c r="AD77" i="8"/>
  <c r="AD103" i="8"/>
  <c r="AD111" i="8"/>
  <c r="AD134" i="8"/>
  <c r="AD150" i="8"/>
  <c r="AD119" i="8"/>
  <c r="AD123" i="8"/>
  <c r="AD127" i="8"/>
  <c r="AD135" i="8"/>
  <c r="AD152" i="8"/>
  <c r="AD156" i="8"/>
  <c r="AD158" i="8"/>
  <c r="AD165" i="8"/>
  <c r="AD172" i="8"/>
  <c r="AD174" i="8"/>
  <c r="AD181" i="8"/>
  <c r="AD188" i="8"/>
  <c r="AD190" i="8"/>
  <c r="AD15" i="8"/>
  <c r="AD29" i="8"/>
  <c r="AD133" i="8"/>
  <c r="AD136" i="8"/>
  <c r="AD144" i="8"/>
  <c r="AD147" i="8"/>
  <c r="AD167" i="8"/>
  <c r="AD183" i="8"/>
  <c r="AD195" i="8"/>
  <c r="AD199" i="8"/>
  <c r="AD25" i="8"/>
  <c r="AD93" i="8"/>
  <c r="AD155" i="8"/>
  <c r="AD47" i="8"/>
  <c r="AD61" i="8"/>
  <c r="AD75" i="8"/>
  <c r="AD89" i="8"/>
  <c r="AD145" i="8"/>
  <c r="AD160" i="8"/>
  <c r="AD162" i="8"/>
  <c r="AD169" i="8"/>
  <c r="AD176" i="8"/>
  <c r="AD178" i="8"/>
  <c r="AD185" i="8"/>
  <c r="AD192" i="8"/>
  <c r="AD13" i="8"/>
  <c r="AD39" i="8"/>
  <c r="AD107" i="8"/>
  <c r="AD142" i="8"/>
  <c r="AD59" i="8"/>
  <c r="AD87" i="8"/>
  <c r="AD163" i="8"/>
  <c r="AD170" i="8"/>
  <c r="AD173" i="8"/>
  <c r="AD184" i="8"/>
  <c r="AD157" i="8"/>
  <c r="AD164" i="8"/>
  <c r="AD182" i="8"/>
  <c r="AD193" i="8"/>
  <c r="AD55" i="8"/>
  <c r="AD109" i="8"/>
  <c r="AD161" i="8"/>
  <c r="AD191" i="8"/>
  <c r="AD73" i="8"/>
  <c r="AD180" i="8"/>
  <c r="AD196" i="8"/>
  <c r="AD128" i="8"/>
  <c r="AD189" i="8"/>
  <c r="AD129" i="8"/>
  <c r="AD140" i="8"/>
  <c r="AD12" i="8"/>
  <c r="AD187" i="8"/>
  <c r="AD125" i="8"/>
  <c r="AD131" i="8"/>
  <c r="AD153" i="8"/>
  <c r="AD168" i="8"/>
  <c r="AD138" i="8"/>
  <c r="AD186" i="8"/>
  <c r="AD95" i="8"/>
  <c r="AD27" i="8"/>
  <c r="AD63" i="8"/>
  <c r="AD137" i="8"/>
  <c r="AD143" i="8"/>
  <c r="AD171" i="8"/>
  <c r="AD179" i="8"/>
  <c r="AD198" i="8"/>
  <c r="AD149" i="8"/>
  <c r="AD194" i="8"/>
  <c r="AD200" i="8"/>
  <c r="AD154" i="8"/>
  <c r="AD177" i="8"/>
  <c r="AD121" i="8"/>
  <c r="AD166" i="8"/>
  <c r="AD41" i="8"/>
  <c r="AD159" i="8"/>
  <c r="AD175" i="8"/>
  <c r="AD151" i="8"/>
  <c r="AD197" i="8"/>
  <c r="S146" i="8"/>
  <c r="S154" i="8"/>
  <c r="S143" i="8"/>
  <c r="S148" i="8"/>
  <c r="S145" i="8"/>
  <c r="S142" i="8"/>
  <c r="S150" i="8"/>
  <c r="S155" i="8"/>
  <c r="S147" i="8"/>
  <c r="S157" i="8"/>
  <c r="S159" i="8"/>
  <c r="S161" i="8"/>
  <c r="S163" i="8"/>
  <c r="S144" i="8"/>
  <c r="S152" i="8"/>
  <c r="S141" i="8"/>
  <c r="S149" i="8"/>
  <c r="S158" i="8"/>
  <c r="S166" i="8"/>
  <c r="S169" i="8"/>
  <c r="S171" i="8"/>
  <c r="S173" i="8"/>
  <c r="S175" i="8"/>
  <c r="S177" i="8"/>
  <c r="S179" i="8"/>
  <c r="S181" i="8"/>
  <c r="S156" i="8"/>
  <c r="S165" i="8"/>
  <c r="S162" i="8"/>
  <c r="S164" i="8"/>
  <c r="S170" i="8"/>
  <c r="S172" i="8"/>
  <c r="S174" i="8"/>
  <c r="S176" i="8"/>
  <c r="S151" i="8"/>
  <c r="S160" i="8"/>
  <c r="S167" i="8"/>
  <c r="S168" i="8"/>
  <c r="S153" i="8"/>
  <c r="S182" i="8"/>
  <c r="S186" i="8"/>
  <c r="S189" i="8"/>
  <c r="S187" i="8"/>
  <c r="S185" i="8"/>
  <c r="S183" i="8"/>
  <c r="S188" i="8"/>
  <c r="S190" i="8"/>
  <c r="S178" i="8"/>
  <c r="S180" i="8"/>
  <c r="S184" i="8"/>
  <c r="A38" i="18"/>
  <c r="C243" i="8"/>
  <c r="B36" i="18"/>
  <c r="S26" i="8"/>
  <c r="S34" i="8"/>
  <c r="S42" i="8"/>
  <c r="S27" i="8"/>
  <c r="S35" i="8"/>
  <c r="S43" i="8"/>
  <c r="S28" i="8"/>
  <c r="S36" i="8"/>
  <c r="S22" i="8"/>
  <c r="S30" i="8"/>
  <c r="S38" i="8"/>
  <c r="S46" i="8"/>
  <c r="S23" i="8"/>
  <c r="S31" i="8"/>
  <c r="S39" i="8"/>
  <c r="S47" i="8"/>
  <c r="S200" i="8"/>
  <c r="S24" i="8"/>
  <c r="S32" i="8"/>
  <c r="S40" i="8"/>
  <c r="S48" i="8"/>
  <c r="S21" i="8"/>
  <c r="S37" i="8"/>
  <c r="S53" i="8"/>
  <c r="S25" i="8"/>
  <c r="S41" i="8"/>
  <c r="S55" i="8"/>
  <c r="S63" i="8"/>
  <c r="S71" i="8"/>
  <c r="S79" i="8"/>
  <c r="S56" i="8"/>
  <c r="S64" i="8"/>
  <c r="S72" i="8"/>
  <c r="S80" i="8"/>
  <c r="S29" i="8"/>
  <c r="S57" i="8"/>
  <c r="S65" i="8"/>
  <c r="S73" i="8"/>
  <c r="S81" i="8"/>
  <c r="S49" i="8"/>
  <c r="S50" i="8"/>
  <c r="S58" i="8"/>
  <c r="S66" i="8"/>
  <c r="S74" i="8"/>
  <c r="S82" i="8"/>
  <c r="S51" i="8"/>
  <c r="S52" i="8"/>
  <c r="S54" i="8"/>
  <c r="S84" i="8"/>
  <c r="S92" i="8"/>
  <c r="S100" i="8"/>
  <c r="S108" i="8"/>
  <c r="S33" i="8"/>
  <c r="S67" i="8"/>
  <c r="S75" i="8"/>
  <c r="S93" i="8"/>
  <c r="S101" i="8"/>
  <c r="S109" i="8"/>
  <c r="S44" i="8"/>
  <c r="S59" i="8"/>
  <c r="S60" i="8"/>
  <c r="S68" i="8"/>
  <c r="S76" i="8"/>
  <c r="S94" i="8"/>
  <c r="S102" i="8"/>
  <c r="S110" i="8"/>
  <c r="S61" i="8"/>
  <c r="S69" i="8"/>
  <c r="S77" i="8"/>
  <c r="S83" i="8"/>
  <c r="S86" i="8"/>
  <c r="S87" i="8"/>
  <c r="S95" i="8"/>
  <c r="S103" i="8"/>
  <c r="S88" i="8"/>
  <c r="S96" i="8"/>
  <c r="S104" i="8"/>
  <c r="S62" i="8"/>
  <c r="S70" i="8"/>
  <c r="S78" i="8"/>
  <c r="S85" i="8"/>
  <c r="S89" i="8"/>
  <c r="S97" i="8"/>
  <c r="S105" i="8"/>
  <c r="S90" i="8"/>
  <c r="S98" i="8"/>
  <c r="S106" i="8"/>
  <c r="S45" i="8"/>
  <c r="S91" i="8"/>
  <c r="S99" i="8"/>
  <c r="S117" i="8"/>
  <c r="S125" i="8"/>
  <c r="S133" i="8"/>
  <c r="S191" i="8"/>
  <c r="S199" i="8"/>
  <c r="S118" i="8"/>
  <c r="S126" i="8"/>
  <c r="S134" i="8"/>
  <c r="S192" i="8"/>
  <c r="S107" i="8"/>
  <c r="S119" i="8"/>
  <c r="S127" i="8"/>
  <c r="S135" i="8"/>
  <c r="S193" i="8"/>
  <c r="S111" i="8"/>
  <c r="S112" i="8"/>
  <c r="S120" i="8"/>
  <c r="S128" i="8"/>
  <c r="S136" i="8"/>
  <c r="S194" i="8"/>
  <c r="S113" i="8"/>
  <c r="S121" i="8"/>
  <c r="S129" i="8"/>
  <c r="S137" i="8"/>
  <c r="S195" i="8"/>
  <c r="S114" i="8"/>
  <c r="S122" i="8"/>
  <c r="S130" i="8"/>
  <c r="S138" i="8"/>
  <c r="S196" i="8"/>
  <c r="S115" i="8"/>
  <c r="S123" i="8"/>
  <c r="S131" i="8"/>
  <c r="S139" i="8"/>
  <c r="S197" i="8"/>
  <c r="S116" i="8"/>
  <c r="S124" i="8"/>
  <c r="S132" i="8"/>
  <c r="S140" i="8"/>
  <c r="S198" i="8"/>
  <c r="AC202" i="8"/>
  <c r="AC4" i="8" s="1" a="1"/>
  <c r="AC4" i="8" s="1"/>
  <c r="AE11" i="8"/>
  <c r="S13" i="8"/>
  <c r="S15" i="8"/>
  <c r="S14" i="8"/>
  <c r="S17" i="8"/>
  <c r="S18" i="8"/>
  <c r="S19" i="8"/>
  <c r="S20" i="8"/>
  <c r="S16" i="8"/>
  <c r="Q210" i="8"/>
  <c r="R210" i="8"/>
  <c r="C219" i="8"/>
  <c r="C221" i="8" s="1"/>
  <c r="O211" i="8"/>
  <c r="P210" i="8"/>
  <c r="S12" i="8"/>
  <c r="R202" i="8"/>
  <c r="R4" i="8" s="1" a="1"/>
  <c r="R4" i="8" s="1"/>
  <c r="T11" i="8"/>
  <c r="AE15" i="8" l="1"/>
  <c r="AE24" i="8"/>
  <c r="AE31" i="8"/>
  <c r="AE40" i="8"/>
  <c r="AE47" i="8"/>
  <c r="AE56" i="8"/>
  <c r="AE63" i="8"/>
  <c r="AE72" i="8"/>
  <c r="AE79" i="8"/>
  <c r="AE88" i="8"/>
  <c r="AE95" i="8"/>
  <c r="AE104" i="8"/>
  <c r="AE111" i="8"/>
  <c r="AE120" i="8"/>
  <c r="AE127" i="8"/>
  <c r="AE131" i="8"/>
  <c r="AE135" i="8"/>
  <c r="AE139" i="8"/>
  <c r="AE143" i="8"/>
  <c r="AE147" i="8"/>
  <c r="AE151" i="8"/>
  <c r="AE17" i="8"/>
  <c r="AE26" i="8"/>
  <c r="AE33" i="8"/>
  <c r="AE42" i="8"/>
  <c r="AE49" i="8"/>
  <c r="AE58" i="8"/>
  <c r="AE65" i="8"/>
  <c r="AE74" i="8"/>
  <c r="AE81" i="8"/>
  <c r="AE90" i="8"/>
  <c r="AE97" i="8"/>
  <c r="AE106" i="8"/>
  <c r="AE113" i="8"/>
  <c r="AE19" i="8"/>
  <c r="AE28" i="8"/>
  <c r="AE35" i="8"/>
  <c r="AE44" i="8"/>
  <c r="AE51" i="8"/>
  <c r="AE60" i="8"/>
  <c r="AE67" i="8"/>
  <c r="AE76" i="8"/>
  <c r="AE83" i="8"/>
  <c r="AE92" i="8"/>
  <c r="AE99" i="8"/>
  <c r="AE108" i="8"/>
  <c r="AE115" i="8"/>
  <c r="AE124" i="8"/>
  <c r="AE130" i="8"/>
  <c r="AE134" i="8"/>
  <c r="AE138" i="8"/>
  <c r="AE142" i="8"/>
  <c r="AE146" i="8"/>
  <c r="AE150" i="8"/>
  <c r="AE154" i="8"/>
  <c r="AE14" i="8"/>
  <c r="AE22" i="8"/>
  <c r="AE25" i="8"/>
  <c r="AE48" i="8"/>
  <c r="AE59" i="8"/>
  <c r="AE82" i="8"/>
  <c r="AE85" i="8"/>
  <c r="AE93" i="8"/>
  <c r="AE116" i="8"/>
  <c r="AE119" i="8"/>
  <c r="AE128" i="8"/>
  <c r="AE137" i="8"/>
  <c r="AE144" i="8"/>
  <c r="AE153" i="8"/>
  <c r="AE156" i="8"/>
  <c r="AE160" i="8"/>
  <c r="AE164" i="8"/>
  <c r="AE168" i="8"/>
  <c r="AE172" i="8"/>
  <c r="AE176" i="8"/>
  <c r="AE180" i="8"/>
  <c r="AE184" i="8"/>
  <c r="AE188" i="8"/>
  <c r="AE192" i="8"/>
  <c r="AE34" i="8"/>
  <c r="AE37" i="8"/>
  <c r="AE45" i="8"/>
  <c r="AE68" i="8"/>
  <c r="AE71" i="8"/>
  <c r="AE94" i="8"/>
  <c r="AE102" i="8"/>
  <c r="AE105" i="8"/>
  <c r="AE20" i="8"/>
  <c r="AE23" i="8"/>
  <c r="AE46" i="8"/>
  <c r="AE54" i="8"/>
  <c r="AE57" i="8"/>
  <c r="AE80" i="8"/>
  <c r="AE91" i="8"/>
  <c r="AE114" i="8"/>
  <c r="AE117" i="8"/>
  <c r="AE122" i="8"/>
  <c r="AE132" i="8"/>
  <c r="AE141" i="8"/>
  <c r="AE148" i="8"/>
  <c r="AE155" i="8"/>
  <c r="AE159" i="8"/>
  <c r="AE163" i="8"/>
  <c r="AE167" i="8"/>
  <c r="AE171" i="8"/>
  <c r="AE175" i="8"/>
  <c r="AE179" i="8"/>
  <c r="AE183" i="8"/>
  <c r="AE187" i="8"/>
  <c r="AE191" i="8"/>
  <c r="AE73" i="8"/>
  <c r="AE87" i="8"/>
  <c r="AE96" i="8"/>
  <c r="AE101" i="8"/>
  <c r="AE110" i="8"/>
  <c r="AE196" i="8"/>
  <c r="AE200" i="8"/>
  <c r="AE123" i="8"/>
  <c r="AE152" i="8"/>
  <c r="AE158" i="8"/>
  <c r="AE165" i="8"/>
  <c r="AE174" i="8"/>
  <c r="AE181" i="8"/>
  <c r="AE190" i="8"/>
  <c r="AE21" i="8"/>
  <c r="AE75" i="8"/>
  <c r="AE84" i="8"/>
  <c r="AE103" i="8"/>
  <c r="AE112" i="8"/>
  <c r="AE145" i="8"/>
  <c r="AE162" i="8"/>
  <c r="AE29" i="8"/>
  <c r="AE38" i="8"/>
  <c r="AE43" i="8"/>
  <c r="AE52" i="8"/>
  <c r="AE66" i="8"/>
  <c r="AE133" i="8"/>
  <c r="AE136" i="8"/>
  <c r="AE195" i="8"/>
  <c r="AE199" i="8"/>
  <c r="AE16" i="8"/>
  <c r="AE30" i="8"/>
  <c r="AE61" i="8"/>
  <c r="AE70" i="8"/>
  <c r="AE89" i="8"/>
  <c r="AE98" i="8"/>
  <c r="AE50" i="8"/>
  <c r="AE69" i="8"/>
  <c r="AE78" i="8"/>
  <c r="AE197" i="8"/>
  <c r="AE170" i="8"/>
  <c r="AE13" i="8"/>
  <c r="AE39" i="8"/>
  <c r="AE55" i="8"/>
  <c r="AE118" i="8"/>
  <c r="AE149" i="8"/>
  <c r="AE178" i="8"/>
  <c r="AE189" i="8"/>
  <c r="AE86" i="8"/>
  <c r="AE129" i="8"/>
  <c r="AE53" i="8"/>
  <c r="AE62" i="8"/>
  <c r="AE107" i="8"/>
  <c r="AE173" i="8"/>
  <c r="AE198" i="8"/>
  <c r="AE161" i="8"/>
  <c r="AE169" i="8"/>
  <c r="AE32" i="8"/>
  <c r="AE121" i="8"/>
  <c r="AE12" i="8"/>
  <c r="AE18" i="8"/>
  <c r="AE125" i="8"/>
  <c r="AE157" i="8"/>
  <c r="AE182" i="8"/>
  <c r="AE185" i="8"/>
  <c r="AE193" i="8"/>
  <c r="AE27" i="8"/>
  <c r="AE36" i="8"/>
  <c r="AE100" i="8"/>
  <c r="AE64" i="8"/>
  <c r="AE109" i="8"/>
  <c r="AE126" i="8"/>
  <c r="AE194" i="8"/>
  <c r="AE177" i="8"/>
  <c r="AE166" i="8"/>
  <c r="AE186" i="8"/>
  <c r="AE41" i="8"/>
  <c r="AE77" i="8"/>
  <c r="AE140" i="8"/>
  <c r="T141" i="8"/>
  <c r="T149" i="8"/>
  <c r="T146" i="8"/>
  <c r="T143" i="8"/>
  <c r="T151" i="8"/>
  <c r="T156" i="8"/>
  <c r="T148" i="8"/>
  <c r="T145" i="8"/>
  <c r="T153" i="8"/>
  <c r="T142" i="8"/>
  <c r="T150" i="8"/>
  <c r="T155" i="8"/>
  <c r="T147" i="8"/>
  <c r="T144" i="8"/>
  <c r="T152" i="8"/>
  <c r="T157" i="8"/>
  <c r="T163" i="8"/>
  <c r="T158" i="8"/>
  <c r="T166" i="8"/>
  <c r="T154" i="8"/>
  <c r="T161" i="8"/>
  <c r="T169" i="8"/>
  <c r="T171" i="8"/>
  <c r="T165" i="8"/>
  <c r="T159" i="8"/>
  <c r="T162" i="8"/>
  <c r="T164" i="8"/>
  <c r="T170" i="8"/>
  <c r="T172" i="8"/>
  <c r="T160" i="8"/>
  <c r="T167" i="8"/>
  <c r="T168" i="8"/>
  <c r="T177" i="8"/>
  <c r="T174" i="8"/>
  <c r="T182" i="8"/>
  <c r="T186" i="8"/>
  <c r="T189" i="8"/>
  <c r="T187" i="8"/>
  <c r="T176" i="8"/>
  <c r="T185" i="8"/>
  <c r="T173" i="8"/>
  <c r="T183" i="8"/>
  <c r="T188" i="8"/>
  <c r="T190" i="8"/>
  <c r="T175" i="8"/>
  <c r="T178" i="8"/>
  <c r="T179" i="8"/>
  <c r="T180" i="8"/>
  <c r="T181" i="8"/>
  <c r="T184" i="8"/>
  <c r="A39" i="18"/>
  <c r="B37" i="18"/>
  <c r="T25" i="8"/>
  <c r="T33" i="8"/>
  <c r="T41" i="8"/>
  <c r="T49" i="8"/>
  <c r="T26" i="8"/>
  <c r="T34" i="8"/>
  <c r="T42" i="8"/>
  <c r="T27" i="8"/>
  <c r="T35" i="8"/>
  <c r="T43" i="8"/>
  <c r="T21" i="8"/>
  <c r="T29" i="8"/>
  <c r="T37" i="8"/>
  <c r="T45" i="8"/>
  <c r="T200" i="8"/>
  <c r="T22" i="8"/>
  <c r="T30" i="8"/>
  <c r="T38" i="8"/>
  <c r="T46" i="8"/>
  <c r="T23" i="8"/>
  <c r="T31" i="8"/>
  <c r="T39" i="8"/>
  <c r="T47" i="8"/>
  <c r="T32" i="8"/>
  <c r="T52" i="8"/>
  <c r="T36" i="8"/>
  <c r="T54" i="8"/>
  <c r="T62" i="8"/>
  <c r="T70" i="8"/>
  <c r="T78" i="8"/>
  <c r="T55" i="8"/>
  <c r="T63" i="8"/>
  <c r="T71" i="8"/>
  <c r="T79" i="8"/>
  <c r="T24" i="8"/>
  <c r="T40" i="8"/>
  <c r="T56" i="8"/>
  <c r="T64" i="8"/>
  <c r="T72" i="8"/>
  <c r="T80" i="8"/>
  <c r="T57" i="8"/>
  <c r="T65" i="8"/>
  <c r="T73" i="8"/>
  <c r="T81" i="8"/>
  <c r="T53" i="8"/>
  <c r="T66" i="8"/>
  <c r="T74" i="8"/>
  <c r="T82" i="8"/>
  <c r="T91" i="8"/>
  <c r="T99" i="8"/>
  <c r="T107" i="8"/>
  <c r="T48" i="8"/>
  <c r="T50" i="8"/>
  <c r="T51" i="8"/>
  <c r="T84" i="8"/>
  <c r="T92" i="8"/>
  <c r="T100" i="8"/>
  <c r="T108" i="8"/>
  <c r="T67" i="8"/>
  <c r="T75" i="8"/>
  <c r="T93" i="8"/>
  <c r="T101" i="8"/>
  <c r="T109" i="8"/>
  <c r="T44" i="8"/>
  <c r="T58" i="8"/>
  <c r="T59" i="8"/>
  <c r="T60" i="8"/>
  <c r="T68" i="8"/>
  <c r="T76" i="8"/>
  <c r="T94" i="8"/>
  <c r="T102" i="8"/>
  <c r="T110" i="8"/>
  <c r="T28" i="8"/>
  <c r="T61" i="8"/>
  <c r="T69" i="8"/>
  <c r="T77" i="8"/>
  <c r="T83" i="8"/>
  <c r="T86" i="8"/>
  <c r="T87" i="8"/>
  <c r="T95" i="8"/>
  <c r="T103" i="8"/>
  <c r="T88" i="8"/>
  <c r="T96" i="8"/>
  <c r="T104" i="8"/>
  <c r="T85" i="8"/>
  <c r="T89" i="8"/>
  <c r="T97" i="8"/>
  <c r="T105" i="8"/>
  <c r="T90" i="8"/>
  <c r="T98" i="8"/>
  <c r="T106" i="8"/>
  <c r="T116" i="8"/>
  <c r="T124" i="8"/>
  <c r="T132" i="8"/>
  <c r="T140" i="8"/>
  <c r="T198" i="8"/>
  <c r="T117" i="8"/>
  <c r="T125" i="8"/>
  <c r="T133" i="8"/>
  <c r="T191" i="8"/>
  <c r="T199" i="8"/>
  <c r="T118" i="8"/>
  <c r="T126" i="8"/>
  <c r="T134" i="8"/>
  <c r="T192" i="8"/>
  <c r="T119" i="8"/>
  <c r="T127" i="8"/>
  <c r="T135" i="8"/>
  <c r="T193" i="8"/>
  <c r="T111" i="8"/>
  <c r="T112" i="8"/>
  <c r="T120" i="8"/>
  <c r="T128" i="8"/>
  <c r="T136" i="8"/>
  <c r="T194" i="8"/>
  <c r="T113" i="8"/>
  <c r="T121" i="8"/>
  <c r="T129" i="8"/>
  <c r="T137" i="8"/>
  <c r="T195" i="8"/>
  <c r="T114" i="8"/>
  <c r="T122" i="8"/>
  <c r="T130" i="8"/>
  <c r="T138" i="8"/>
  <c r="T196" i="8"/>
  <c r="T115" i="8"/>
  <c r="T123" i="8"/>
  <c r="T131" i="8"/>
  <c r="T139" i="8"/>
  <c r="T197" i="8"/>
  <c r="AD202" i="8"/>
  <c r="AD4" i="8" s="1" a="1"/>
  <c r="AD4" i="8" s="1"/>
  <c r="Q211" i="8"/>
  <c r="R211" i="8"/>
  <c r="U5" i="8"/>
  <c r="U6" i="8" s="1"/>
  <c r="T15" i="8"/>
  <c r="T14" i="8"/>
  <c r="T17" i="8"/>
  <c r="T13" i="8"/>
  <c r="T16" i="8"/>
  <c r="T18" i="8"/>
  <c r="T19" i="8"/>
  <c r="T20" i="8"/>
  <c r="O212" i="8"/>
  <c r="P211" i="8"/>
  <c r="AF11" i="8"/>
  <c r="Y11" i="8"/>
  <c r="W11" i="8"/>
  <c r="X11" i="8"/>
  <c r="U11" i="8"/>
  <c r="V11" i="8"/>
  <c r="T12" i="8"/>
  <c r="S202" i="8"/>
  <c r="S4" i="8" s="1" a="1"/>
  <c r="S4" i="8" s="1"/>
  <c r="AF17" i="8" l="1"/>
  <c r="AF21" i="8"/>
  <c r="AF25" i="8"/>
  <c r="AF29" i="8"/>
  <c r="AF33" i="8"/>
  <c r="AF37" i="8"/>
  <c r="AF41" i="8"/>
  <c r="AF45" i="8"/>
  <c r="AF49" i="8"/>
  <c r="AF53" i="8"/>
  <c r="AF57" i="8"/>
  <c r="AF61" i="8"/>
  <c r="AF65" i="8"/>
  <c r="AF69" i="8"/>
  <c r="AF73" i="8"/>
  <c r="AF77" i="8"/>
  <c r="AF81" i="8"/>
  <c r="AF85" i="8"/>
  <c r="AF89" i="8"/>
  <c r="AF93" i="8"/>
  <c r="AF97" i="8"/>
  <c r="AF101" i="8"/>
  <c r="AF105" i="8"/>
  <c r="AF109" i="8"/>
  <c r="AF113" i="8"/>
  <c r="AF117" i="8"/>
  <c r="AF121" i="8"/>
  <c r="AF125" i="8"/>
  <c r="AF15" i="8"/>
  <c r="AF19" i="8"/>
  <c r="AF23" i="8"/>
  <c r="AF27" i="8"/>
  <c r="AF31" i="8"/>
  <c r="AF35" i="8"/>
  <c r="AF39" i="8"/>
  <c r="AF43" i="8"/>
  <c r="AF47" i="8"/>
  <c r="AF51" i="8"/>
  <c r="AF55" i="8"/>
  <c r="AF59" i="8"/>
  <c r="AF63" i="8"/>
  <c r="AF67" i="8"/>
  <c r="AF71" i="8"/>
  <c r="AF75" i="8"/>
  <c r="AF79" i="8"/>
  <c r="AF83" i="8"/>
  <c r="AF87" i="8"/>
  <c r="AF91" i="8"/>
  <c r="AF95" i="8"/>
  <c r="AF99" i="8"/>
  <c r="AF103" i="8"/>
  <c r="AF107" i="8"/>
  <c r="AF111" i="8"/>
  <c r="AF115" i="8"/>
  <c r="AF119" i="8"/>
  <c r="AF123" i="8"/>
  <c r="AF22" i="8"/>
  <c r="AF38" i="8"/>
  <c r="AF54" i="8"/>
  <c r="AF70" i="8"/>
  <c r="AF86" i="8"/>
  <c r="AF102" i="8"/>
  <c r="AF118" i="8"/>
  <c r="AF24" i="8"/>
  <c r="AF40" i="8"/>
  <c r="AF56" i="8"/>
  <c r="AF72" i="8"/>
  <c r="AF88" i="8"/>
  <c r="AF104" i="8"/>
  <c r="AF26" i="8"/>
  <c r="AF42" i="8"/>
  <c r="AF58" i="8"/>
  <c r="AF74" i="8"/>
  <c r="AF90" i="8"/>
  <c r="AF106" i="8"/>
  <c r="AF122" i="8"/>
  <c r="AF28" i="8"/>
  <c r="AF36" i="8"/>
  <c r="AF62" i="8"/>
  <c r="AF96" i="8"/>
  <c r="AF126" i="8"/>
  <c r="AF135" i="8"/>
  <c r="AF151" i="8"/>
  <c r="AF14" i="8"/>
  <c r="AF48" i="8"/>
  <c r="AF82" i="8"/>
  <c r="AF108" i="8"/>
  <c r="AF116" i="8"/>
  <c r="AF124" i="8"/>
  <c r="AF128" i="8"/>
  <c r="AF130" i="8"/>
  <c r="AF137" i="8"/>
  <c r="AF144" i="8"/>
  <c r="AF146" i="8"/>
  <c r="AF34" i="8"/>
  <c r="AF60" i="8"/>
  <c r="AF68" i="8"/>
  <c r="AF94" i="8"/>
  <c r="AF139" i="8"/>
  <c r="AF50" i="8"/>
  <c r="AF64" i="8"/>
  <c r="AF78" i="8"/>
  <c r="AF92" i="8"/>
  <c r="AF138" i="8"/>
  <c r="AF141" i="8"/>
  <c r="AF149" i="8"/>
  <c r="AF154" i="8"/>
  <c r="AF161" i="8"/>
  <c r="AF163" i="8"/>
  <c r="AF170" i="8"/>
  <c r="AF177" i="8"/>
  <c r="AF179" i="8"/>
  <c r="AF186" i="8"/>
  <c r="AF193" i="8"/>
  <c r="AF110" i="8"/>
  <c r="AF127" i="8"/>
  <c r="AF156" i="8"/>
  <c r="AF172" i="8"/>
  <c r="AF188" i="8"/>
  <c r="AF196" i="8"/>
  <c r="AF200" i="8"/>
  <c r="AF66" i="8"/>
  <c r="AF133" i="8"/>
  <c r="AF20" i="8"/>
  <c r="AF120" i="8"/>
  <c r="AF147" i="8"/>
  <c r="AF150" i="8"/>
  <c r="AF152" i="8"/>
  <c r="AF158" i="8"/>
  <c r="AF165" i="8"/>
  <c r="AF167" i="8"/>
  <c r="AF174" i="8"/>
  <c r="AF181" i="8"/>
  <c r="AF183" i="8"/>
  <c r="AF190" i="8"/>
  <c r="AF52" i="8"/>
  <c r="AF80" i="8"/>
  <c r="AF136" i="8"/>
  <c r="AF160" i="8"/>
  <c r="AF16" i="8"/>
  <c r="AF114" i="8"/>
  <c r="AF129" i="8"/>
  <c r="AF140" i="8"/>
  <c r="AF187" i="8"/>
  <c r="AF195" i="8"/>
  <c r="AF12" i="8"/>
  <c r="AF176" i="8"/>
  <c r="AF197" i="8"/>
  <c r="AF143" i="8"/>
  <c r="AF171" i="8"/>
  <c r="AF182" i="8"/>
  <c r="AF132" i="8"/>
  <c r="AF168" i="8"/>
  <c r="AF191" i="8"/>
  <c r="AF112" i="8"/>
  <c r="AF145" i="8"/>
  <c r="AF155" i="8"/>
  <c r="AF162" i="8"/>
  <c r="AF180" i="8"/>
  <c r="AF194" i="8"/>
  <c r="AF166" i="8"/>
  <c r="AF199" i="8"/>
  <c r="AF44" i="8"/>
  <c r="AF98" i="8"/>
  <c r="AF142" i="8"/>
  <c r="AF148" i="8"/>
  <c r="AF184" i="8"/>
  <c r="AF185" i="8"/>
  <c r="AF30" i="8"/>
  <c r="AF100" i="8"/>
  <c r="AF198" i="8"/>
  <c r="AF84" i="8"/>
  <c r="AF76" i="8"/>
  <c r="AF169" i="8"/>
  <c r="AF32" i="8"/>
  <c r="AF159" i="8"/>
  <c r="AF175" i="8"/>
  <c r="AF189" i="8"/>
  <c r="AF131" i="8"/>
  <c r="AF153" i="8"/>
  <c r="AF164" i="8"/>
  <c r="AF173" i="8"/>
  <c r="AF13" i="8"/>
  <c r="AF18" i="8"/>
  <c r="AF157" i="8"/>
  <c r="AF46" i="8"/>
  <c r="AF134" i="8"/>
  <c r="AF192" i="8"/>
  <c r="AF178" i="8"/>
  <c r="AI11" i="8"/>
  <c r="A42" i="18"/>
  <c r="AK11" i="8"/>
  <c r="A44" i="18"/>
  <c r="AH11" i="8"/>
  <c r="A41" i="18"/>
  <c r="AG11" i="8"/>
  <c r="A40" i="18"/>
  <c r="AJ11" i="8"/>
  <c r="A43" i="18"/>
  <c r="B38" i="18"/>
  <c r="U7" i="8"/>
  <c r="U8" i="8" s="1"/>
  <c r="U9" i="8" s="1"/>
  <c r="V5" i="8" s="1"/>
  <c r="V6" i="8" s="1"/>
  <c r="V7" i="8" s="1"/>
  <c r="V8" i="8" s="1"/>
  <c r="V9" i="8" s="1"/>
  <c r="W5" i="8" s="1"/>
  <c r="AE202" i="8"/>
  <c r="AE4" i="8" s="1" a="1"/>
  <c r="AE4" i="8" s="1"/>
  <c r="AG5" i="8"/>
  <c r="R212" i="8"/>
  <c r="Q212" i="8"/>
  <c r="O213" i="8"/>
  <c r="P212" i="8"/>
  <c r="T202" i="8"/>
  <c r="T4" i="8" s="1" a="1"/>
  <c r="T4" i="8" s="1"/>
  <c r="U80" i="8" l="1"/>
  <c r="AU80" i="8" s="1"/>
  <c r="U131" i="8"/>
  <c r="AU131" i="8" s="1"/>
  <c r="U78" i="8"/>
  <c r="AU78" i="8" s="1"/>
  <c r="U106" i="8"/>
  <c r="AU106" i="8" s="1"/>
  <c r="U105" i="8"/>
  <c r="AU105" i="8" s="1"/>
  <c r="U90" i="8"/>
  <c r="AU90" i="8" s="1"/>
  <c r="U197" i="8"/>
  <c r="N197" i="8" s="1"/>
  <c r="U99" i="8"/>
  <c r="AU99" i="8" s="1"/>
  <c r="U76" i="8"/>
  <c r="AU76" i="8" s="1"/>
  <c r="U140" i="8"/>
  <c r="AU140" i="8" s="1"/>
  <c r="U83" i="8"/>
  <c r="AU83" i="8" s="1"/>
  <c r="U104" i="8"/>
  <c r="AU104" i="8" s="1"/>
  <c r="U65" i="8"/>
  <c r="AU65" i="8" s="1"/>
  <c r="U51" i="8"/>
  <c r="AU51" i="8" s="1"/>
  <c r="U37" i="8"/>
  <c r="AU37" i="8" s="1"/>
  <c r="U132" i="8"/>
  <c r="AU132" i="8" s="1"/>
  <c r="U129" i="8"/>
  <c r="AU129" i="8" s="1"/>
  <c r="U91" i="8"/>
  <c r="AU91" i="8" s="1"/>
  <c r="U98" i="8"/>
  <c r="AU98" i="8" s="1"/>
  <c r="U58" i="8"/>
  <c r="AU58" i="8" s="1"/>
  <c r="U191" i="8"/>
  <c r="U108" i="8"/>
  <c r="AU108" i="8" s="1"/>
  <c r="U86" i="8"/>
  <c r="AU86" i="8" s="1"/>
  <c r="U47" i="8"/>
  <c r="AU47" i="8" s="1"/>
  <c r="U30" i="8"/>
  <c r="AU30" i="8" s="1"/>
  <c r="U19" i="8"/>
  <c r="AU19" i="8" s="1"/>
  <c r="U198" i="8"/>
  <c r="U194" i="8"/>
  <c r="U79" i="8"/>
  <c r="AU79" i="8" s="1"/>
  <c r="U71" i="8"/>
  <c r="AU71" i="8" s="1"/>
  <c r="U21" i="8"/>
  <c r="AU21" i="8" s="1"/>
  <c r="U17" i="8"/>
  <c r="AU17" i="8" s="1"/>
  <c r="U139" i="8"/>
  <c r="AU139" i="8" s="1"/>
  <c r="U88" i="8"/>
  <c r="AU88" i="8" s="1"/>
  <c r="U56" i="8"/>
  <c r="AU56" i="8" s="1"/>
  <c r="U67" i="8"/>
  <c r="AU67" i="8" s="1"/>
  <c r="U39" i="8"/>
  <c r="AU39" i="8" s="1"/>
  <c r="U12" i="8"/>
  <c r="AU12" i="8" s="1"/>
  <c r="U135" i="8"/>
  <c r="AU135" i="8" s="1"/>
  <c r="U107" i="8"/>
  <c r="AU107" i="8" s="1"/>
  <c r="U54" i="8"/>
  <c r="AU54" i="8" s="1"/>
  <c r="U31" i="8"/>
  <c r="AU31" i="8" s="1"/>
  <c r="U50" i="8"/>
  <c r="AU50" i="8" s="1"/>
  <c r="U14" i="8"/>
  <c r="AU14" i="8" s="1"/>
  <c r="U92" i="8"/>
  <c r="AU92" i="8" s="1"/>
  <c r="U116" i="8"/>
  <c r="AU116" i="8" s="1"/>
  <c r="U133" i="8"/>
  <c r="AU133" i="8" s="1"/>
  <c r="U97" i="8"/>
  <c r="AU97" i="8" s="1"/>
  <c r="U73" i="8"/>
  <c r="AU73" i="8" s="1"/>
  <c r="U45" i="8"/>
  <c r="AU45" i="8" s="1"/>
  <c r="U44" i="8"/>
  <c r="AU44" i="8" s="1"/>
  <c r="U41" i="8"/>
  <c r="AU41" i="8" s="1"/>
  <c r="U16" i="8"/>
  <c r="AU16" i="8" s="1"/>
  <c r="U193" i="8"/>
  <c r="U93" i="8"/>
  <c r="AU93" i="8" s="1"/>
  <c r="U125" i="8"/>
  <c r="AU125" i="8" s="1"/>
  <c r="U89" i="8"/>
  <c r="AU89" i="8" s="1"/>
  <c r="U72" i="8"/>
  <c r="AU72" i="8" s="1"/>
  <c r="U40" i="8"/>
  <c r="AU40" i="8" s="1"/>
  <c r="U35" i="8"/>
  <c r="AU35" i="8" s="1"/>
  <c r="U34" i="8"/>
  <c r="AU34" i="8" s="1"/>
  <c r="U96" i="8"/>
  <c r="AU96" i="8" s="1"/>
  <c r="U85" i="8"/>
  <c r="AU85" i="8" s="1"/>
  <c r="U120" i="8"/>
  <c r="AU120" i="8" s="1"/>
  <c r="U77" i="8"/>
  <c r="AU77" i="8" s="1"/>
  <c r="U64" i="8"/>
  <c r="AU64" i="8" s="1"/>
  <c r="U38" i="8"/>
  <c r="AU38" i="8" s="1"/>
  <c r="U28" i="8"/>
  <c r="AU28" i="8" s="1"/>
  <c r="U25" i="8"/>
  <c r="AU25" i="8" s="1"/>
  <c r="U190" i="8"/>
  <c r="U188" i="8"/>
  <c r="U168" i="8"/>
  <c r="U189" i="8"/>
  <c r="U172" i="8"/>
  <c r="U179" i="8"/>
  <c r="U158" i="8"/>
  <c r="U147" i="8"/>
  <c r="U143" i="8"/>
  <c r="AU143" i="8" s="1"/>
  <c r="U186" i="8"/>
  <c r="AU186" i="8" s="1"/>
  <c r="U170" i="8"/>
  <c r="U177" i="8"/>
  <c r="U160" i="8"/>
  <c r="U155" i="8"/>
  <c r="AU155" i="8" s="1"/>
  <c r="U154" i="8"/>
  <c r="U184" i="8"/>
  <c r="U164" i="8"/>
  <c r="U175" i="8"/>
  <c r="U167" i="8"/>
  <c r="U150" i="8"/>
  <c r="U146" i="8"/>
  <c r="AU146" i="8" s="1"/>
  <c r="AG6" i="8"/>
  <c r="V147" i="8"/>
  <c r="V144" i="8"/>
  <c r="V141" i="8"/>
  <c r="V149" i="8"/>
  <c r="V146" i="8"/>
  <c r="V143" i="8"/>
  <c r="V151" i="8"/>
  <c r="V156" i="8"/>
  <c r="V158" i="8"/>
  <c r="V160" i="8"/>
  <c r="V162" i="8"/>
  <c r="V164" i="8"/>
  <c r="V166" i="8"/>
  <c r="V168" i="8"/>
  <c r="V148" i="8"/>
  <c r="V145" i="8"/>
  <c r="V153" i="8"/>
  <c r="V142" i="8"/>
  <c r="V150" i="8"/>
  <c r="V155" i="8"/>
  <c r="V167" i="8"/>
  <c r="V157" i="8"/>
  <c r="V163" i="8"/>
  <c r="V154" i="8"/>
  <c r="V161" i="8"/>
  <c r="V165" i="8"/>
  <c r="V169" i="8"/>
  <c r="V171" i="8"/>
  <c r="V173" i="8"/>
  <c r="V175" i="8"/>
  <c r="V177" i="8"/>
  <c r="V179" i="8"/>
  <c r="V181" i="8"/>
  <c r="V183" i="8"/>
  <c r="V185" i="8"/>
  <c r="V159" i="8"/>
  <c r="V152" i="8"/>
  <c r="V178" i="8"/>
  <c r="V180" i="8"/>
  <c r="V184" i="8"/>
  <c r="V172" i="8"/>
  <c r="V174" i="8"/>
  <c r="V182" i="8"/>
  <c r="V186" i="8"/>
  <c r="V187" i="8"/>
  <c r="V189" i="8"/>
  <c r="V170" i="8"/>
  <c r="V176" i="8"/>
  <c r="V188" i="8"/>
  <c r="V190" i="8"/>
  <c r="U182" i="8"/>
  <c r="U162" i="8"/>
  <c r="U173" i="8"/>
  <c r="U165" i="8"/>
  <c r="AU165" i="8" s="1"/>
  <c r="U142" i="8"/>
  <c r="AU142" i="8" s="1"/>
  <c r="U149" i="8"/>
  <c r="U180" i="8"/>
  <c r="U187" i="8"/>
  <c r="U171" i="8"/>
  <c r="AU171" i="8" s="1"/>
  <c r="U163" i="8"/>
  <c r="U153" i="8"/>
  <c r="AU153" i="8" s="1"/>
  <c r="U141" i="8"/>
  <c r="AU141" i="8" s="1"/>
  <c r="U178" i="8"/>
  <c r="U185" i="8"/>
  <c r="AU185" i="8" s="1"/>
  <c r="U169" i="8"/>
  <c r="U161" i="8"/>
  <c r="AU161" i="8" s="1"/>
  <c r="U145" i="8"/>
  <c r="AU145" i="8" s="1"/>
  <c r="U152" i="8"/>
  <c r="AU152" i="8" s="1"/>
  <c r="U176" i="8"/>
  <c r="U183" i="8"/>
  <c r="AU183" i="8" s="1"/>
  <c r="U156" i="8"/>
  <c r="U159" i="8"/>
  <c r="AU159" i="8" s="1"/>
  <c r="U148" i="8"/>
  <c r="U144" i="8"/>
  <c r="AU144" i="8" s="1"/>
  <c r="U174" i="8"/>
  <c r="U181" i="8"/>
  <c r="AU181" i="8" s="1"/>
  <c r="U166" i="8"/>
  <c r="U157" i="8"/>
  <c r="U151" i="8"/>
  <c r="B39" i="18"/>
  <c r="U15" i="8"/>
  <c r="AU15" i="8" s="1"/>
  <c r="U127" i="8"/>
  <c r="AU127" i="8" s="1"/>
  <c r="U192" i="8"/>
  <c r="U124" i="8"/>
  <c r="AU124" i="8" s="1"/>
  <c r="U134" i="8"/>
  <c r="AU134" i="8" s="1"/>
  <c r="U136" i="8"/>
  <c r="AU136" i="8" s="1"/>
  <c r="U115" i="8"/>
  <c r="AU115" i="8" s="1"/>
  <c r="U122" i="8"/>
  <c r="AU122" i="8" s="1"/>
  <c r="U29" i="8"/>
  <c r="AU29" i="8" s="1"/>
  <c r="U48" i="8"/>
  <c r="AU48" i="8" s="1"/>
  <c r="U63" i="8"/>
  <c r="AU63" i="8" s="1"/>
  <c r="U103" i="8"/>
  <c r="AU103" i="8" s="1"/>
  <c r="U84" i="8"/>
  <c r="AU84" i="8" s="1"/>
  <c r="U49" i="8"/>
  <c r="AU49" i="8" s="1"/>
  <c r="U69" i="8"/>
  <c r="AU69" i="8" s="1"/>
  <c r="U32" i="8"/>
  <c r="AU32" i="8" s="1"/>
  <c r="U52" i="8"/>
  <c r="AU52" i="8" s="1"/>
  <c r="U18" i="8"/>
  <c r="AU18" i="8" s="1"/>
  <c r="U119" i="8"/>
  <c r="AU119" i="8" s="1"/>
  <c r="U138" i="8"/>
  <c r="AU138" i="8" s="1"/>
  <c r="U114" i="8"/>
  <c r="AU114" i="8" s="1"/>
  <c r="U126" i="8"/>
  <c r="AU126" i="8" s="1"/>
  <c r="U128" i="8"/>
  <c r="AU128" i="8" s="1"/>
  <c r="U110" i="8"/>
  <c r="AU110" i="8" s="1"/>
  <c r="U112" i="8"/>
  <c r="AU112" i="8" s="1"/>
  <c r="U24" i="8"/>
  <c r="AU24" i="8" s="1"/>
  <c r="U81" i="8"/>
  <c r="AU81" i="8" s="1"/>
  <c r="U61" i="8"/>
  <c r="AU61" i="8" s="1"/>
  <c r="U95" i="8"/>
  <c r="AU95" i="8" s="1"/>
  <c r="U75" i="8"/>
  <c r="AU75" i="8" s="1"/>
  <c r="U42" i="8"/>
  <c r="AU42" i="8" s="1"/>
  <c r="U62" i="8"/>
  <c r="AU62" i="8" s="1"/>
  <c r="U23" i="8"/>
  <c r="AU23" i="8" s="1"/>
  <c r="U43" i="8"/>
  <c r="AU43" i="8" s="1"/>
  <c r="U13" i="8"/>
  <c r="AU13" i="8" s="1"/>
  <c r="U109" i="8"/>
  <c r="AU109" i="8" s="1"/>
  <c r="U199" i="8"/>
  <c r="U195" i="8"/>
  <c r="U121" i="8"/>
  <c r="AU121" i="8" s="1"/>
  <c r="U123" i="8"/>
  <c r="AU123" i="8" s="1"/>
  <c r="U130" i="8"/>
  <c r="AU130" i="8" s="1"/>
  <c r="U101" i="8"/>
  <c r="AU101" i="8" s="1"/>
  <c r="U102" i="8"/>
  <c r="AU102" i="8" s="1"/>
  <c r="U74" i="8"/>
  <c r="AU74" i="8" s="1"/>
  <c r="U60" i="8"/>
  <c r="AU60" i="8" s="1"/>
  <c r="U87" i="8"/>
  <c r="AU87" i="8" s="1"/>
  <c r="U70" i="8"/>
  <c r="AU70" i="8" s="1"/>
  <c r="U33" i="8"/>
  <c r="AU33" i="8" s="1"/>
  <c r="U53" i="8"/>
  <c r="AU53" i="8" s="1"/>
  <c r="U66" i="8"/>
  <c r="AU66" i="8" s="1"/>
  <c r="U36" i="8"/>
  <c r="AU36" i="8" s="1"/>
  <c r="U20" i="8"/>
  <c r="AU20" i="8" s="1"/>
  <c r="U196" i="8"/>
  <c r="U118" i="8"/>
  <c r="AU118" i="8" s="1"/>
  <c r="U137" i="8"/>
  <c r="AU137" i="8" s="1"/>
  <c r="U111" i="8"/>
  <c r="AU111" i="8" s="1"/>
  <c r="U113" i="8"/>
  <c r="AU113" i="8" s="1"/>
  <c r="U117" i="8"/>
  <c r="AU117" i="8" s="1"/>
  <c r="U100" i="8"/>
  <c r="AU100" i="8" s="1"/>
  <c r="U94" i="8"/>
  <c r="AU94" i="8" s="1"/>
  <c r="U55" i="8"/>
  <c r="AU55" i="8" s="1"/>
  <c r="U59" i="8"/>
  <c r="AU59" i="8" s="1"/>
  <c r="U82" i="8"/>
  <c r="AU82" i="8" s="1"/>
  <c r="U68" i="8"/>
  <c r="AU68" i="8" s="1"/>
  <c r="U26" i="8"/>
  <c r="AU26" i="8" s="1"/>
  <c r="U46" i="8"/>
  <c r="AU46" i="8" s="1"/>
  <c r="U57" i="8"/>
  <c r="AU57" i="8" s="1"/>
  <c r="U27" i="8"/>
  <c r="AU27" i="8" s="1"/>
  <c r="U22" i="8"/>
  <c r="AU22" i="8" s="1"/>
  <c r="U200" i="8"/>
  <c r="V200" i="8"/>
  <c r="AG7" i="8"/>
  <c r="V22" i="8"/>
  <c r="V29" i="8"/>
  <c r="V38" i="8"/>
  <c r="V45" i="8"/>
  <c r="V27" i="8"/>
  <c r="V36" i="8"/>
  <c r="V43" i="8"/>
  <c r="V52" i="8"/>
  <c r="V59" i="8"/>
  <c r="V68" i="8"/>
  <c r="V25" i="8"/>
  <c r="V34" i="8"/>
  <c r="V41" i="8"/>
  <c r="V23" i="8"/>
  <c r="V32" i="8"/>
  <c r="V39" i="8"/>
  <c r="V48" i="8"/>
  <c r="V55" i="8"/>
  <c r="V64" i="8"/>
  <c r="V21" i="8"/>
  <c r="V30" i="8"/>
  <c r="V37" i="8"/>
  <c r="V46" i="8"/>
  <c r="V28" i="8"/>
  <c r="V35" i="8"/>
  <c r="V44" i="8"/>
  <c r="V51" i="8"/>
  <c r="V60" i="8"/>
  <c r="V67" i="8"/>
  <c r="V24" i="8"/>
  <c r="V33" i="8"/>
  <c r="V77" i="8"/>
  <c r="V31" i="8"/>
  <c r="V66" i="8"/>
  <c r="V70" i="8"/>
  <c r="V75" i="8"/>
  <c r="V84" i="8"/>
  <c r="V92" i="8"/>
  <c r="V100" i="8"/>
  <c r="V40" i="8"/>
  <c r="V65" i="8"/>
  <c r="V71" i="8"/>
  <c r="V82" i="8"/>
  <c r="V87" i="8"/>
  <c r="V95" i="8"/>
  <c r="V47" i="8"/>
  <c r="V49" i="8"/>
  <c r="V62" i="8"/>
  <c r="V80" i="8"/>
  <c r="V26" i="8"/>
  <c r="V57" i="8"/>
  <c r="V76" i="8"/>
  <c r="V83" i="8"/>
  <c r="V88" i="8"/>
  <c r="V53" i="8"/>
  <c r="V74" i="8"/>
  <c r="V81" i="8"/>
  <c r="V91" i="8"/>
  <c r="V99" i="8"/>
  <c r="V42" i="8"/>
  <c r="V50" i="8"/>
  <c r="V54" i="8"/>
  <c r="V56" i="8"/>
  <c r="V69" i="8"/>
  <c r="V79" i="8"/>
  <c r="V86" i="8"/>
  <c r="V94" i="8"/>
  <c r="V102" i="8"/>
  <c r="V72" i="8"/>
  <c r="V89" i="8"/>
  <c r="V96" i="8"/>
  <c r="V106" i="8"/>
  <c r="V109" i="8"/>
  <c r="V114" i="8"/>
  <c r="V119" i="8"/>
  <c r="V101" i="8"/>
  <c r="V112" i="8"/>
  <c r="V122" i="8"/>
  <c r="V127" i="8"/>
  <c r="V73" i="8"/>
  <c r="V107" i="8"/>
  <c r="V117" i="8"/>
  <c r="V130" i="8"/>
  <c r="V138" i="8"/>
  <c r="V98" i="8"/>
  <c r="V110" i="8"/>
  <c r="V115" i="8"/>
  <c r="V120" i="8"/>
  <c r="V125" i="8"/>
  <c r="V133" i="8"/>
  <c r="V191" i="8"/>
  <c r="V199" i="8"/>
  <c r="V63" i="8"/>
  <c r="V113" i="8"/>
  <c r="V78" i="8"/>
  <c r="V90" i="8"/>
  <c r="V97" i="8"/>
  <c r="V103" i="8"/>
  <c r="V108" i="8"/>
  <c r="V118" i="8"/>
  <c r="V131" i="8"/>
  <c r="V139" i="8"/>
  <c r="V61" i="8"/>
  <c r="V104" i="8"/>
  <c r="V105" i="8"/>
  <c r="V111" i="8"/>
  <c r="V121" i="8"/>
  <c r="V126" i="8"/>
  <c r="V134" i="8"/>
  <c r="V192" i="8"/>
  <c r="V132" i="8"/>
  <c r="V140" i="8"/>
  <c r="V124" i="8"/>
  <c r="V135" i="8"/>
  <c r="V198" i="8"/>
  <c r="V85" i="8"/>
  <c r="V123" i="8"/>
  <c r="V128" i="8"/>
  <c r="V194" i="8"/>
  <c r="V195" i="8"/>
  <c r="V58" i="8"/>
  <c r="V137" i="8"/>
  <c r="V193" i="8"/>
  <c r="V116" i="8"/>
  <c r="V196" i="8"/>
  <c r="V93" i="8"/>
  <c r="V136" i="8"/>
  <c r="V129" i="8"/>
  <c r="V197" i="8"/>
  <c r="V19" i="8"/>
  <c r="V13" i="8"/>
  <c r="V15" i="8"/>
  <c r="V16" i="8"/>
  <c r="V14" i="8"/>
  <c r="V20" i="8"/>
  <c r="V18" i="8"/>
  <c r="Q213" i="8"/>
  <c r="R213" i="8"/>
  <c r="V17" i="8"/>
  <c r="O214" i="8"/>
  <c r="P213" i="8"/>
  <c r="W6" i="8"/>
  <c r="V12" i="8"/>
  <c r="AF202" i="8"/>
  <c r="AF4" i="8" s="1" a="1"/>
  <c r="AF4" i="8" s="1"/>
  <c r="AU197" i="8" l="1"/>
  <c r="AU200" i="8"/>
  <c r="N187" i="8"/>
  <c r="AU187" i="8"/>
  <c r="N184" i="8"/>
  <c r="AU184" i="8"/>
  <c r="N191" i="8"/>
  <c r="AU191" i="8"/>
  <c r="N148" i="8"/>
  <c r="AU148" i="8"/>
  <c r="N169" i="8"/>
  <c r="AU169" i="8"/>
  <c r="N180" i="8"/>
  <c r="AU180" i="8"/>
  <c r="N154" i="8"/>
  <c r="AU154" i="8"/>
  <c r="N158" i="8"/>
  <c r="AU158" i="8"/>
  <c r="N194" i="8"/>
  <c r="AU194" i="8"/>
  <c r="N149" i="8"/>
  <c r="AU149" i="8"/>
  <c r="N179" i="8"/>
  <c r="AU179" i="8"/>
  <c r="N198" i="8"/>
  <c r="AU198" i="8"/>
  <c r="N195" i="8"/>
  <c r="AU195" i="8"/>
  <c r="N178" i="8"/>
  <c r="AU178" i="8"/>
  <c r="N196" i="8"/>
  <c r="AU196" i="8"/>
  <c r="N199" i="8"/>
  <c r="AU199" i="8"/>
  <c r="N157" i="8"/>
  <c r="AU157" i="8"/>
  <c r="N150" i="8"/>
  <c r="AU150" i="8"/>
  <c r="N177" i="8"/>
  <c r="AU177" i="8"/>
  <c r="N189" i="8"/>
  <c r="AU189" i="8"/>
  <c r="N156" i="8"/>
  <c r="AU156" i="8"/>
  <c r="N166" i="8"/>
  <c r="AU166" i="8"/>
  <c r="N176" i="8"/>
  <c r="AU176" i="8"/>
  <c r="N173" i="8"/>
  <c r="AU173" i="8"/>
  <c r="N167" i="8"/>
  <c r="AU167" i="8"/>
  <c r="N170" i="8"/>
  <c r="AU170" i="8"/>
  <c r="N168" i="8"/>
  <c r="AU168" i="8"/>
  <c r="N160" i="8"/>
  <c r="AU160" i="8"/>
  <c r="N192" i="8"/>
  <c r="AU192" i="8"/>
  <c r="N163" i="8"/>
  <c r="AU163" i="8"/>
  <c r="N162" i="8"/>
  <c r="AU162" i="8"/>
  <c r="N175" i="8"/>
  <c r="AU175" i="8"/>
  <c r="N188" i="8"/>
  <c r="AU188" i="8"/>
  <c r="N151" i="8"/>
  <c r="AU151" i="8"/>
  <c r="N172" i="8"/>
  <c r="AU172" i="8"/>
  <c r="N174" i="8"/>
  <c r="AU174" i="8"/>
  <c r="N182" i="8"/>
  <c r="AU182" i="8"/>
  <c r="N164" i="8"/>
  <c r="AU164" i="8"/>
  <c r="N190" i="8"/>
  <c r="AU190" i="8"/>
  <c r="N193" i="8"/>
  <c r="AU193" i="8"/>
  <c r="N183" i="8"/>
  <c r="AU147" i="8"/>
  <c r="N181" i="8"/>
  <c r="N152" i="8"/>
  <c r="N153" i="8"/>
  <c r="N165" i="8"/>
  <c r="N155" i="8"/>
  <c r="N161" i="8"/>
  <c r="N171" i="8"/>
  <c r="N159" i="8"/>
  <c r="N185" i="8"/>
  <c r="N186" i="8"/>
  <c r="U202" i="8"/>
  <c r="U4" i="8" s="1" a="1"/>
  <c r="U4" i="8" s="1"/>
  <c r="AG8" i="8"/>
  <c r="W7" i="8"/>
  <c r="W8" i="8" s="1"/>
  <c r="W9" i="8" s="1"/>
  <c r="X5" i="8" s="1"/>
  <c r="W18" i="8"/>
  <c r="W13" i="8"/>
  <c r="Q214" i="8"/>
  <c r="R214" i="8"/>
  <c r="O215" i="8"/>
  <c r="P214" i="8"/>
  <c r="V202" i="8"/>
  <c r="V4" i="8" s="1" a="1"/>
  <c r="V4" i="8" s="1"/>
  <c r="X6" i="8"/>
  <c r="X7" i="8" s="1"/>
  <c r="X8" i="8" s="1"/>
  <c r="X9" i="8" s="1"/>
  <c r="Y5" i="8" s="1"/>
  <c r="F202" i="8"/>
  <c r="W20" i="8" l="1"/>
  <c r="W195" i="8"/>
  <c r="W16" i="8"/>
  <c r="W192" i="8"/>
  <c r="W129" i="8"/>
  <c r="W102" i="8"/>
  <c r="W12" i="8"/>
  <c r="W15" i="8"/>
  <c r="W115" i="8"/>
  <c r="W14" i="8"/>
  <c r="W107" i="8"/>
  <c r="W124" i="8"/>
  <c r="W59" i="8"/>
  <c r="W85" i="8"/>
  <c r="W89" i="8"/>
  <c r="W42" i="8"/>
  <c r="W193" i="8"/>
  <c r="F4" i="8" a="1"/>
  <c r="F4" i="8" s="1"/>
  <c r="C240" i="8"/>
  <c r="C241" i="8" s="1"/>
  <c r="W48" i="8"/>
  <c r="W45" i="8"/>
  <c r="W90" i="8"/>
  <c r="W110" i="8"/>
  <c r="W191" i="8"/>
  <c r="W73" i="8"/>
  <c r="W114" i="8"/>
  <c r="W69" i="8"/>
  <c r="W38" i="8"/>
  <c r="W95" i="8"/>
  <c r="W133" i="8"/>
  <c r="W68" i="8"/>
  <c r="W116" i="8"/>
  <c r="W43" i="8"/>
  <c r="W120" i="8"/>
  <c r="W29" i="8"/>
  <c r="W96" i="8"/>
  <c r="W49" i="8"/>
  <c r="W137" i="8"/>
  <c r="W65" i="8"/>
  <c r="W119" i="8"/>
  <c r="W60" i="8"/>
  <c r="W121" i="8"/>
  <c r="W25" i="8"/>
  <c r="W88" i="8"/>
  <c r="W93" i="8"/>
  <c r="W92" i="8"/>
  <c r="W83" i="8"/>
  <c r="W28" i="8"/>
  <c r="W105" i="8"/>
  <c r="W132" i="8"/>
  <c r="W196" i="8"/>
  <c r="W76" i="8"/>
  <c r="W111" i="8"/>
  <c r="W81" i="8"/>
  <c r="W74" i="8"/>
  <c r="W134" i="8"/>
  <c r="W131" i="8"/>
  <c r="W118" i="8"/>
  <c r="W122" i="8"/>
  <c r="W37" i="8"/>
  <c r="W57" i="8"/>
  <c r="W75" i="8"/>
  <c r="W72" i="8"/>
  <c r="W63" i="8"/>
  <c r="W40" i="8"/>
  <c r="W125" i="8"/>
  <c r="W22" i="8"/>
  <c r="W46" i="8"/>
  <c r="W35" i="8"/>
  <c r="W138" i="8"/>
  <c r="W70" i="8"/>
  <c r="W44" i="8"/>
  <c r="W66" i="8"/>
  <c r="W106" i="8"/>
  <c r="W198" i="8"/>
  <c r="W61" i="8"/>
  <c r="W104" i="8"/>
  <c r="W194" i="8"/>
  <c r="W78" i="8"/>
  <c r="W140" i="8"/>
  <c r="W51" i="8"/>
  <c r="W139" i="8"/>
  <c r="W53" i="8"/>
  <c r="W127" i="8"/>
  <c r="W27" i="8"/>
  <c r="W91" i="8"/>
  <c r="W108" i="8"/>
  <c r="W31" i="8"/>
  <c r="W23" i="8"/>
  <c r="W109" i="8"/>
  <c r="W47" i="8"/>
  <c r="W55" i="8"/>
  <c r="W112" i="8"/>
  <c r="W197" i="8"/>
  <c r="W71" i="8"/>
  <c r="W126" i="8"/>
  <c r="W77" i="8"/>
  <c r="W87" i="8"/>
  <c r="W32" i="8"/>
  <c r="W135" i="8"/>
  <c r="W36" i="8"/>
  <c r="W99" i="8"/>
  <c r="W199" i="8"/>
  <c r="W58" i="8"/>
  <c r="W100" i="8"/>
  <c r="W113" i="8"/>
  <c r="W154" i="8"/>
  <c r="W26" i="8"/>
  <c r="W145" i="8"/>
  <c r="W97" i="8"/>
  <c r="W52" i="8"/>
  <c r="W21" i="8"/>
  <c r="W183" i="8"/>
  <c r="W103" i="8"/>
  <c r="W50" i="8"/>
  <c r="W80" i="8"/>
  <c r="W24" i="8"/>
  <c r="W181" i="8"/>
  <c r="W180" i="8"/>
  <c r="W170" i="8"/>
  <c r="W149" i="8"/>
  <c r="X145" i="8"/>
  <c r="X153" i="8"/>
  <c r="X142" i="8"/>
  <c r="X150" i="8"/>
  <c r="X147" i="8"/>
  <c r="X157" i="8"/>
  <c r="X144" i="8"/>
  <c r="X152" i="8"/>
  <c r="X141" i="8"/>
  <c r="X149" i="8"/>
  <c r="X146" i="8"/>
  <c r="X154" i="8"/>
  <c r="X143" i="8"/>
  <c r="X151" i="8"/>
  <c r="X156" i="8"/>
  <c r="X148" i="8"/>
  <c r="X164" i="8"/>
  <c r="X160" i="8"/>
  <c r="X167" i="8"/>
  <c r="X168" i="8"/>
  <c r="X170" i="8"/>
  <c r="X158" i="8"/>
  <c r="X163" i="8"/>
  <c r="X166" i="8"/>
  <c r="X161" i="8"/>
  <c r="X155" i="8"/>
  <c r="X165" i="8"/>
  <c r="X169" i="8"/>
  <c r="X171" i="8"/>
  <c r="X159" i="8"/>
  <c r="X162" i="8"/>
  <c r="X177" i="8"/>
  <c r="X178" i="8"/>
  <c r="X179" i="8"/>
  <c r="X180" i="8"/>
  <c r="X181" i="8"/>
  <c r="X188" i="8"/>
  <c r="X190" i="8"/>
  <c r="X184" i="8"/>
  <c r="X172" i="8"/>
  <c r="X174" i="8"/>
  <c r="X182" i="8"/>
  <c r="X173" i="8"/>
  <c r="X176" i="8"/>
  <c r="X185" i="8"/>
  <c r="X186" i="8"/>
  <c r="X187" i="8"/>
  <c r="X189" i="8"/>
  <c r="X183" i="8"/>
  <c r="X175" i="8"/>
  <c r="W189" i="8"/>
  <c r="W171" i="8"/>
  <c r="W166" i="8"/>
  <c r="W162" i="8"/>
  <c r="W146" i="8"/>
  <c r="W188" i="8"/>
  <c r="W147" i="8"/>
  <c r="W144" i="8"/>
  <c r="W177" i="8"/>
  <c r="W141" i="8"/>
  <c r="W174" i="8"/>
  <c r="W148" i="8"/>
  <c r="W151" i="8"/>
  <c r="W156" i="8"/>
  <c r="W182" i="8"/>
  <c r="W160" i="8"/>
  <c r="W155" i="8"/>
  <c r="W176" i="8"/>
  <c r="W167" i="8"/>
  <c r="W168" i="8"/>
  <c r="W172" i="8"/>
  <c r="W164" i="8"/>
  <c r="W165" i="8"/>
  <c r="W150" i="8"/>
  <c r="W157" i="8"/>
  <c r="W163" i="8"/>
  <c r="W161" i="8"/>
  <c r="W186" i="8"/>
  <c r="W179" i="8"/>
  <c r="W142" i="8"/>
  <c r="W84" i="8"/>
  <c r="W56" i="8"/>
  <c r="W117" i="8"/>
  <c r="W41" i="8"/>
  <c r="W178" i="8"/>
  <c r="W143" i="8"/>
  <c r="W173" i="8"/>
  <c r="W175" i="8"/>
  <c r="W152" i="8"/>
  <c r="W159" i="8"/>
  <c r="W187" i="8"/>
  <c r="W123" i="8"/>
  <c r="W19" i="8"/>
  <c r="W17" i="8"/>
  <c r="W86" i="8"/>
  <c r="W34" i="8"/>
  <c r="W94" i="8"/>
  <c r="W39" i="8"/>
  <c r="W98" i="8"/>
  <c r="W62" i="8"/>
  <c r="W64" i="8"/>
  <c r="W67" i="8"/>
  <c r="W136" i="8"/>
  <c r="W33" i="8"/>
  <c r="W128" i="8"/>
  <c r="W79" i="8"/>
  <c r="W130" i="8"/>
  <c r="W30" i="8"/>
  <c r="W101" i="8"/>
  <c r="W54" i="8"/>
  <c r="W169" i="8"/>
  <c r="W153" i="8"/>
  <c r="W190" i="8"/>
  <c r="W184" i="8"/>
  <c r="W158" i="8"/>
  <c r="W185" i="8"/>
  <c r="B56" i="18"/>
  <c r="B41" i="18"/>
  <c r="B40" i="18"/>
  <c r="W200" i="8"/>
  <c r="AG9" i="8"/>
  <c r="X200" i="8"/>
  <c r="W82" i="8"/>
  <c r="X26" i="8"/>
  <c r="X33" i="8"/>
  <c r="X42" i="8"/>
  <c r="X49" i="8"/>
  <c r="X24" i="8"/>
  <c r="X31" i="8"/>
  <c r="X40" i="8"/>
  <c r="X47" i="8"/>
  <c r="X56" i="8"/>
  <c r="X63" i="8"/>
  <c r="X72" i="8"/>
  <c r="X22" i="8"/>
  <c r="X29" i="8"/>
  <c r="X38" i="8"/>
  <c r="X45" i="8"/>
  <c r="X27" i="8"/>
  <c r="X36" i="8"/>
  <c r="X43" i="8"/>
  <c r="X52" i="8"/>
  <c r="X59" i="8"/>
  <c r="X68" i="8"/>
  <c r="X25" i="8"/>
  <c r="X34" i="8"/>
  <c r="X41" i="8"/>
  <c r="X50" i="8"/>
  <c r="X23" i="8"/>
  <c r="X32" i="8"/>
  <c r="X39" i="8"/>
  <c r="X48" i="8"/>
  <c r="X55" i="8"/>
  <c r="X64" i="8"/>
  <c r="X71" i="8"/>
  <c r="X54" i="8"/>
  <c r="X69" i="8"/>
  <c r="X74" i="8"/>
  <c r="X81" i="8"/>
  <c r="X79" i="8"/>
  <c r="X86" i="8"/>
  <c r="X94" i="8"/>
  <c r="X102" i="8"/>
  <c r="X66" i="8"/>
  <c r="X67" i="8"/>
  <c r="X70" i="8"/>
  <c r="X77" i="8"/>
  <c r="X89" i="8"/>
  <c r="X97" i="8"/>
  <c r="X30" i="8"/>
  <c r="X75" i="8"/>
  <c r="X84" i="8"/>
  <c r="X21" i="8"/>
  <c r="X46" i="8"/>
  <c r="X60" i="8"/>
  <c r="X61" i="8"/>
  <c r="X80" i="8"/>
  <c r="X90" i="8"/>
  <c r="X44" i="8"/>
  <c r="X57" i="8"/>
  <c r="X58" i="8"/>
  <c r="X73" i="8"/>
  <c r="X78" i="8"/>
  <c r="X85" i="8"/>
  <c r="X93" i="8"/>
  <c r="X101" i="8"/>
  <c r="X35" i="8"/>
  <c r="X53" i="8"/>
  <c r="X76" i="8"/>
  <c r="X83" i="8"/>
  <c r="X88" i="8"/>
  <c r="X96" i="8"/>
  <c r="X104" i="8"/>
  <c r="X92" i="8"/>
  <c r="X105" i="8"/>
  <c r="X111" i="8"/>
  <c r="X121" i="8"/>
  <c r="X62" i="8"/>
  <c r="X65" i="8"/>
  <c r="X95" i="8"/>
  <c r="X116" i="8"/>
  <c r="X129" i="8"/>
  <c r="X91" i="8"/>
  <c r="X99" i="8"/>
  <c r="X100" i="8"/>
  <c r="X106" i="8"/>
  <c r="X109" i="8"/>
  <c r="X114" i="8"/>
  <c r="X119" i="8"/>
  <c r="X124" i="8"/>
  <c r="X132" i="8"/>
  <c r="X140" i="8"/>
  <c r="X37" i="8"/>
  <c r="X112" i="8"/>
  <c r="X122" i="8"/>
  <c r="X127" i="8"/>
  <c r="X135" i="8"/>
  <c r="X193" i="8"/>
  <c r="X107" i="8"/>
  <c r="X117" i="8"/>
  <c r="X28" i="8"/>
  <c r="X82" i="8"/>
  <c r="X98" i="8"/>
  <c r="X110" i="8"/>
  <c r="X115" i="8"/>
  <c r="X120" i="8"/>
  <c r="X125" i="8"/>
  <c r="X133" i="8"/>
  <c r="X191" i="8"/>
  <c r="X51" i="8"/>
  <c r="X113" i="8"/>
  <c r="X123" i="8"/>
  <c r="X128" i="8"/>
  <c r="X136" i="8"/>
  <c r="X194" i="8"/>
  <c r="X126" i="8"/>
  <c r="X131" i="8"/>
  <c r="X139" i="8"/>
  <c r="X197" i="8"/>
  <c r="X108" i="8"/>
  <c r="X118" i="8"/>
  <c r="X134" i="8"/>
  <c r="X130" i="8"/>
  <c r="X138" i="8"/>
  <c r="X198" i="8"/>
  <c r="X199" i="8"/>
  <c r="X192" i="8"/>
  <c r="X87" i="8"/>
  <c r="X195" i="8"/>
  <c r="X103" i="8"/>
  <c r="X137" i="8"/>
  <c r="X196" i="8"/>
  <c r="X15" i="8"/>
  <c r="X16" i="8"/>
  <c r="X20" i="8"/>
  <c r="X14" i="8"/>
  <c r="X19" i="8"/>
  <c r="X18" i="8"/>
  <c r="Q215" i="8"/>
  <c r="R215" i="8"/>
  <c r="X17" i="8"/>
  <c r="X13" i="8"/>
  <c r="O216" i="8"/>
  <c r="P215" i="8"/>
  <c r="X12" i="8"/>
  <c r="Y6" i="8"/>
  <c r="Y7" i="8" s="1"/>
  <c r="Y8" i="8" s="1"/>
  <c r="Y9" i="8" s="1"/>
  <c r="J202" i="8"/>
  <c r="C227" i="8" s="1"/>
  <c r="E56" i="18" l="1"/>
  <c r="J4" i="8" a="1"/>
  <c r="J4" i="8" s="1"/>
  <c r="Y185" i="8"/>
  <c r="Z185" i="8" s="1"/>
  <c r="Y173" i="8"/>
  <c r="Z173" i="8" s="1"/>
  <c r="Y182" i="8"/>
  <c r="Z182" i="8" s="1"/>
  <c r="Y167" i="8"/>
  <c r="Z167" i="8" s="1"/>
  <c r="Y158" i="8"/>
  <c r="Z158" i="8" s="1"/>
  <c r="Y152" i="8"/>
  <c r="Z152" i="8" s="1"/>
  <c r="Y190" i="8"/>
  <c r="Z190" i="8" s="1"/>
  <c r="Y171" i="8"/>
  <c r="Z171" i="8" s="1"/>
  <c r="Y180" i="8"/>
  <c r="Z180" i="8" s="1"/>
  <c r="Y157" i="8"/>
  <c r="Z157" i="8" s="1"/>
  <c r="Y156" i="8"/>
  <c r="Z156" i="8" s="1"/>
  <c r="Y144" i="8"/>
  <c r="Z144" i="8" s="1"/>
  <c r="Y188" i="8"/>
  <c r="Z188" i="8" s="1"/>
  <c r="Y169" i="8"/>
  <c r="Z169" i="8" s="1"/>
  <c r="Y178" i="8"/>
  <c r="Z178" i="8" s="1"/>
  <c r="Y159" i="8"/>
  <c r="Z159" i="8" s="1"/>
  <c r="Y151" i="8"/>
  <c r="Z151" i="8" s="1"/>
  <c r="Y147" i="8"/>
  <c r="Z147" i="8" s="1"/>
  <c r="Y183" i="8"/>
  <c r="Z183" i="8" s="1"/>
  <c r="Y165" i="8"/>
  <c r="Z165" i="8" s="1"/>
  <c r="Y176" i="8"/>
  <c r="Z176" i="8" s="1"/>
  <c r="Y153" i="8"/>
  <c r="Z153" i="8" s="1"/>
  <c r="Y143" i="8"/>
  <c r="Z143" i="8" s="1"/>
  <c r="Y155" i="8"/>
  <c r="Z155" i="8" s="1"/>
  <c r="Y181" i="8"/>
  <c r="Z181" i="8" s="1"/>
  <c r="Y161" i="8"/>
  <c r="Z161" i="8" s="1"/>
  <c r="Y174" i="8"/>
  <c r="Z174" i="8" s="1"/>
  <c r="Y166" i="8"/>
  <c r="Z166" i="8" s="1"/>
  <c r="Y154" i="8"/>
  <c r="Z154" i="8" s="1"/>
  <c r="Y150" i="8"/>
  <c r="Z150" i="8" s="1"/>
  <c r="Y179" i="8"/>
  <c r="Z179" i="8" s="1"/>
  <c r="Y163" i="8"/>
  <c r="Z163" i="8" s="1"/>
  <c r="Y172" i="8"/>
  <c r="Z172" i="8" s="1"/>
  <c r="Y164" i="8"/>
  <c r="Z164" i="8" s="1"/>
  <c r="Y146" i="8"/>
  <c r="Z146" i="8" s="1"/>
  <c r="Y142" i="8"/>
  <c r="Z142" i="8" s="1"/>
  <c r="Y189" i="8"/>
  <c r="Z189" i="8" s="1"/>
  <c r="Y177" i="8"/>
  <c r="Z177" i="8" s="1"/>
  <c r="Y186" i="8"/>
  <c r="Z186" i="8" s="1"/>
  <c r="Y170" i="8"/>
  <c r="Z170" i="8" s="1"/>
  <c r="Y162" i="8"/>
  <c r="Z162" i="8" s="1"/>
  <c r="Y149" i="8"/>
  <c r="Z149" i="8" s="1"/>
  <c r="Y145" i="8"/>
  <c r="Z145" i="8" s="1"/>
  <c r="Y187" i="8"/>
  <c r="Z187" i="8" s="1"/>
  <c r="Y175" i="8"/>
  <c r="Z175" i="8" s="1"/>
  <c r="Y184" i="8"/>
  <c r="Z184" i="8" s="1"/>
  <c r="Y168" i="8"/>
  <c r="Z168" i="8" s="1"/>
  <c r="Y160" i="8"/>
  <c r="Z160" i="8" s="1"/>
  <c r="Y141" i="8"/>
  <c r="Z141" i="8" s="1"/>
  <c r="Y148" i="8"/>
  <c r="Z148" i="8" s="1"/>
  <c r="W202" i="8"/>
  <c r="W4" i="8" s="1" a="1"/>
  <c r="W4" i="8" s="1"/>
  <c r="Y200" i="8"/>
  <c r="AH5" i="8"/>
  <c r="Y195" i="8"/>
  <c r="Z195" i="8" s="1"/>
  <c r="Y113" i="8"/>
  <c r="Z113" i="8" s="1"/>
  <c r="Y104" i="8"/>
  <c r="Z104" i="8" s="1"/>
  <c r="Y115" i="8"/>
  <c r="Z115" i="8" s="1"/>
  <c r="Y71" i="8"/>
  <c r="Z71" i="8" s="1"/>
  <c r="Y119" i="8"/>
  <c r="Z119" i="8" s="1"/>
  <c r="Y95" i="8"/>
  <c r="Z95" i="8" s="1"/>
  <c r="Y118" i="8"/>
  <c r="Z118" i="8" s="1"/>
  <c r="Y55" i="8"/>
  <c r="Z55" i="8" s="1"/>
  <c r="Y60" i="8"/>
  <c r="Z60" i="8" s="1"/>
  <c r="Y77" i="8"/>
  <c r="Z77" i="8" s="1"/>
  <c r="Y99" i="8"/>
  <c r="Z99" i="8" s="1"/>
  <c r="Y76" i="8"/>
  <c r="Z76" i="8" s="1"/>
  <c r="Y25" i="8"/>
  <c r="Z25" i="8" s="1"/>
  <c r="Y29" i="8"/>
  <c r="Z29" i="8" s="1"/>
  <c r="Y49" i="8"/>
  <c r="Z49" i="8" s="1"/>
  <c r="Y21" i="8"/>
  <c r="Z21" i="8" s="1"/>
  <c r="Y196" i="8"/>
  <c r="Z196" i="8" s="1"/>
  <c r="Y193" i="8"/>
  <c r="Z193" i="8" s="1"/>
  <c r="Y197" i="8"/>
  <c r="Z197" i="8" s="1"/>
  <c r="Y110" i="8"/>
  <c r="Z110" i="8" s="1"/>
  <c r="Y112" i="8"/>
  <c r="Z112" i="8" s="1"/>
  <c r="Y114" i="8"/>
  <c r="Z114" i="8" s="1"/>
  <c r="Y126" i="8"/>
  <c r="Z126" i="8" s="1"/>
  <c r="Y108" i="8"/>
  <c r="Z108" i="8" s="1"/>
  <c r="Y48" i="8"/>
  <c r="Z48" i="8" s="1"/>
  <c r="Y46" i="8"/>
  <c r="Z46" i="8" s="1"/>
  <c r="Y70" i="8"/>
  <c r="Z70" i="8" s="1"/>
  <c r="Y91" i="8"/>
  <c r="Z91" i="8" s="1"/>
  <c r="Y53" i="8"/>
  <c r="Z53" i="8" s="1"/>
  <c r="Y43" i="8"/>
  <c r="Z43" i="8" s="1"/>
  <c r="Y22" i="8"/>
  <c r="Z22" i="8" s="1"/>
  <c r="Y42" i="8"/>
  <c r="Z42" i="8" s="1"/>
  <c r="Y136" i="8"/>
  <c r="Z136" i="8" s="1"/>
  <c r="Y127" i="8"/>
  <c r="Z127" i="8" s="1"/>
  <c r="Y134" i="8"/>
  <c r="Z134" i="8" s="1"/>
  <c r="Y139" i="8"/>
  <c r="Z139" i="8" s="1"/>
  <c r="Y97" i="8"/>
  <c r="Z97" i="8" s="1"/>
  <c r="Y88" i="8"/>
  <c r="Z88" i="8" s="1"/>
  <c r="Y109" i="8"/>
  <c r="Z109" i="8" s="1"/>
  <c r="Y121" i="8"/>
  <c r="Z121" i="8" s="1"/>
  <c r="Y103" i="8"/>
  <c r="Z103" i="8" s="1"/>
  <c r="Y106" i="8"/>
  <c r="Z106" i="8" s="1"/>
  <c r="Y87" i="8"/>
  <c r="Z87" i="8" s="1"/>
  <c r="Y67" i="8"/>
  <c r="Z67" i="8" s="1"/>
  <c r="Y81" i="8"/>
  <c r="Z81" i="8" s="1"/>
  <c r="Y73" i="8"/>
  <c r="Z73" i="8" s="1"/>
  <c r="Y36" i="8"/>
  <c r="Z36" i="8" s="1"/>
  <c r="Y47" i="8"/>
  <c r="Z47" i="8" s="1"/>
  <c r="Y33" i="8"/>
  <c r="Z33" i="8" s="1"/>
  <c r="Y122" i="8"/>
  <c r="Z122" i="8" s="1"/>
  <c r="Y128" i="8"/>
  <c r="Z128" i="8" s="1"/>
  <c r="Y135" i="8"/>
  <c r="Z135" i="8" s="1"/>
  <c r="Y39" i="8"/>
  <c r="Z39" i="8" s="1"/>
  <c r="Y75" i="8"/>
  <c r="Z75" i="8" s="1"/>
  <c r="Y32" i="8"/>
  <c r="Z32" i="8" s="1"/>
  <c r="Y100" i="8"/>
  <c r="Z100" i="8" s="1"/>
  <c r="Y111" i="8"/>
  <c r="Z111" i="8" s="1"/>
  <c r="Y30" i="8"/>
  <c r="Z30" i="8" s="1"/>
  <c r="Y98" i="8"/>
  <c r="Z98" i="8" s="1"/>
  <c r="Y82" i="8"/>
  <c r="Z82" i="8" s="1"/>
  <c r="Y94" i="8"/>
  <c r="Z94" i="8" s="1"/>
  <c r="Y74" i="8"/>
  <c r="Z74" i="8" s="1"/>
  <c r="Y66" i="8"/>
  <c r="Z66" i="8" s="1"/>
  <c r="Y27" i="8"/>
  <c r="Z27" i="8" s="1"/>
  <c r="Y40" i="8"/>
  <c r="Z40" i="8" s="1"/>
  <c r="Y26" i="8"/>
  <c r="Z26" i="8" s="1"/>
  <c r="Y123" i="8"/>
  <c r="Z123" i="8" s="1"/>
  <c r="Y131" i="8"/>
  <c r="Z131" i="8" s="1"/>
  <c r="Y191" i="8"/>
  <c r="Z191" i="8" s="1"/>
  <c r="Y138" i="8"/>
  <c r="Z138" i="8" s="1"/>
  <c r="Y198" i="8"/>
  <c r="Z198" i="8" s="1"/>
  <c r="Y84" i="8"/>
  <c r="Z84" i="8" s="1"/>
  <c r="Y105" i="8"/>
  <c r="Z105" i="8" s="1"/>
  <c r="Y101" i="8"/>
  <c r="Z101" i="8" s="1"/>
  <c r="Y90" i="8"/>
  <c r="Z90" i="8" s="1"/>
  <c r="Y64" i="8"/>
  <c r="Z64" i="8" s="1"/>
  <c r="Y86" i="8"/>
  <c r="Z86" i="8" s="1"/>
  <c r="Y69" i="8"/>
  <c r="Z69" i="8" s="1"/>
  <c r="Y57" i="8"/>
  <c r="Z57" i="8" s="1"/>
  <c r="Y61" i="8"/>
  <c r="Z61" i="8" s="1"/>
  <c r="Y31" i="8"/>
  <c r="Z31" i="8" s="1"/>
  <c r="Y51" i="8"/>
  <c r="Z51" i="8" s="1"/>
  <c r="Y199" i="8"/>
  <c r="Z199" i="8" s="1"/>
  <c r="Y102" i="8"/>
  <c r="Z102" i="8" s="1"/>
  <c r="Y133" i="8"/>
  <c r="Z133" i="8" s="1"/>
  <c r="Y130" i="8"/>
  <c r="Z130" i="8" s="1"/>
  <c r="Y140" i="8"/>
  <c r="Z140" i="8" s="1"/>
  <c r="Y137" i="8"/>
  <c r="Z137" i="8" s="1"/>
  <c r="Y96" i="8"/>
  <c r="Z96" i="8" s="1"/>
  <c r="Y93" i="8"/>
  <c r="Z93" i="8" s="1"/>
  <c r="Y80" i="8"/>
  <c r="Z80" i="8" s="1"/>
  <c r="Y62" i="8"/>
  <c r="Z62" i="8" s="1"/>
  <c r="Y79" i="8"/>
  <c r="Z79" i="8" s="1"/>
  <c r="Y56" i="8"/>
  <c r="Z56" i="8" s="1"/>
  <c r="Y50" i="8"/>
  <c r="Z50" i="8" s="1"/>
  <c r="Y54" i="8"/>
  <c r="Z54" i="8" s="1"/>
  <c r="Y24" i="8"/>
  <c r="Z24" i="8" s="1"/>
  <c r="Y44" i="8"/>
  <c r="Z44" i="8" s="1"/>
  <c r="Y194" i="8"/>
  <c r="Z194" i="8" s="1"/>
  <c r="Y125" i="8"/>
  <c r="Z125" i="8" s="1"/>
  <c r="Y117" i="8"/>
  <c r="Z117" i="8" s="1"/>
  <c r="Y132" i="8"/>
  <c r="Z132" i="8" s="1"/>
  <c r="Y129" i="8"/>
  <c r="Z129" i="8" s="1"/>
  <c r="Y92" i="8"/>
  <c r="Z92" i="8" s="1"/>
  <c r="Y85" i="8"/>
  <c r="Z85" i="8" s="1"/>
  <c r="Y72" i="8"/>
  <c r="Z72" i="8" s="1"/>
  <c r="Y59" i="8"/>
  <c r="Z59" i="8" s="1"/>
  <c r="Y68" i="8"/>
  <c r="Z68" i="8" s="1"/>
  <c r="Y52" i="8"/>
  <c r="Z52" i="8" s="1"/>
  <c r="Y41" i="8"/>
  <c r="Z41" i="8" s="1"/>
  <c r="Y45" i="8"/>
  <c r="Z45" i="8" s="1"/>
  <c r="Y65" i="8"/>
  <c r="Z65" i="8" s="1"/>
  <c r="Y35" i="8"/>
  <c r="Z35" i="8" s="1"/>
  <c r="Y192" i="8"/>
  <c r="Z192" i="8" s="1"/>
  <c r="Y120" i="8"/>
  <c r="Z120" i="8" s="1"/>
  <c r="Y107" i="8"/>
  <c r="Z107" i="8" s="1"/>
  <c r="Y124" i="8"/>
  <c r="Z124" i="8" s="1"/>
  <c r="Y116" i="8"/>
  <c r="Z116" i="8" s="1"/>
  <c r="Y89" i="8"/>
  <c r="Z89" i="8" s="1"/>
  <c r="Y78" i="8"/>
  <c r="Z78" i="8" s="1"/>
  <c r="Y63" i="8"/>
  <c r="Z63" i="8" s="1"/>
  <c r="Y37" i="8"/>
  <c r="Z37" i="8" s="1"/>
  <c r="Y23" i="8"/>
  <c r="Z23" i="8" s="1"/>
  <c r="Y83" i="8"/>
  <c r="Z83" i="8" s="1"/>
  <c r="Y34" i="8"/>
  <c r="Z34" i="8" s="1"/>
  <c r="Y38" i="8"/>
  <c r="Z38" i="8" s="1"/>
  <c r="Y58" i="8"/>
  <c r="Z58" i="8" s="1"/>
  <c r="Y28" i="8"/>
  <c r="Z28" i="8" s="1"/>
  <c r="Y18" i="8"/>
  <c r="Y13" i="8"/>
  <c r="R216" i="8"/>
  <c r="Q216" i="8"/>
  <c r="Y14" i="8"/>
  <c r="Y16" i="8"/>
  <c r="Y20" i="8"/>
  <c r="Z20" i="8" s="1"/>
  <c r="Y19" i="8"/>
  <c r="Z19" i="8" s="1"/>
  <c r="Y17" i="8"/>
  <c r="Y15" i="8"/>
  <c r="C215" i="8"/>
  <c r="O217" i="8"/>
  <c r="P216" i="8"/>
  <c r="X202" i="8"/>
  <c r="X4" i="8" s="1" a="1"/>
  <c r="X4" i="8" s="1"/>
  <c r="Y12" i="8"/>
  <c r="N12" i="8" s="1"/>
  <c r="M202" i="8"/>
  <c r="M4" i="8" s="1" a="1"/>
  <c r="M4" i="8" s="1"/>
  <c r="Z13" i="8" l="1"/>
  <c r="N13" i="8"/>
  <c r="Z15" i="8"/>
  <c r="N15" i="8"/>
  <c r="Z17" i="8"/>
  <c r="N17" i="8"/>
  <c r="Z18" i="8"/>
  <c r="N18" i="8"/>
  <c r="Z16" i="8"/>
  <c r="N16" i="8"/>
  <c r="Z200" i="8"/>
  <c r="N200" i="8"/>
  <c r="Z14" i="8"/>
  <c r="N14" i="8"/>
  <c r="B42" i="18"/>
  <c r="B43" i="18"/>
  <c r="AH6" i="8"/>
  <c r="AH7" i="8" s="1"/>
  <c r="AH8" i="8" s="1"/>
  <c r="AH9" i="8" s="1"/>
  <c r="AI5" i="8" s="1"/>
  <c r="AG202" i="8"/>
  <c r="AG4" i="8" s="1" a="1"/>
  <c r="AG4" i="8" s="1"/>
  <c r="Q217" i="8"/>
  <c r="R217" i="8"/>
  <c r="C223" i="8"/>
  <c r="C228" i="8"/>
  <c r="C229" i="8" s="1"/>
  <c r="O218" i="8"/>
  <c r="P217" i="8"/>
  <c r="Z12" i="8"/>
  <c r="Y202" i="8"/>
  <c r="Y4" i="8" s="1" a="1"/>
  <c r="Y4" i="8" s="1"/>
  <c r="B44" i="18" l="1"/>
  <c r="B45" i="18" s="1"/>
  <c r="AI6" i="8"/>
  <c r="AI7" i="8" s="1"/>
  <c r="AI8" i="8" s="1"/>
  <c r="AI9" i="8" s="1"/>
  <c r="AJ5" i="8" s="1"/>
  <c r="Q218" i="8"/>
  <c r="R218" i="8"/>
  <c r="O219" i="8"/>
  <c r="P218" i="8"/>
  <c r="Z202" i="8"/>
  <c r="Z4" i="8" s="1" a="1"/>
  <c r="Z4" i="8" s="1"/>
  <c r="AH202" i="8" l="1"/>
  <c r="AH4" i="8" s="1" a="1"/>
  <c r="AH4" i="8" s="1"/>
  <c r="AJ6" i="8"/>
  <c r="AJ7" i="8" s="1"/>
  <c r="AJ8" i="8" s="1"/>
  <c r="AJ9" i="8" s="1"/>
  <c r="AK5" i="8" s="1"/>
  <c r="R219" i="8"/>
  <c r="Q219" i="8"/>
  <c r="P219" i="8"/>
  <c r="O220" i="8"/>
  <c r="AI202" i="8" l="1"/>
  <c r="AI4" i="8" s="1" a="1"/>
  <c r="AI4" i="8" s="1"/>
  <c r="AK6" i="8"/>
  <c r="AK7" i="8" s="1"/>
  <c r="AK8" i="8" s="1"/>
  <c r="AK9" i="8" s="1"/>
  <c r="R220" i="8"/>
  <c r="Q220" i="8"/>
  <c r="O221" i="8"/>
  <c r="P220" i="8"/>
  <c r="AL104" i="8" l="1"/>
  <c r="AM104" i="8" s="1"/>
  <c r="AL92" i="8"/>
  <c r="AM92" i="8" s="1"/>
  <c r="AL194" i="8"/>
  <c r="AM194" i="8" s="1"/>
  <c r="AL45" i="8"/>
  <c r="AM45" i="8" s="1"/>
  <c r="AL89" i="8"/>
  <c r="AM89" i="8" s="1"/>
  <c r="AL198" i="8"/>
  <c r="AM198" i="8" s="1"/>
  <c r="AL178" i="8"/>
  <c r="AM178" i="8" s="1"/>
  <c r="AL173" i="8"/>
  <c r="AM173" i="8" s="1"/>
  <c r="AL172" i="8"/>
  <c r="AM172" i="8" s="1"/>
  <c r="AL163" i="8"/>
  <c r="AM163" i="8" s="1"/>
  <c r="AL144" i="8"/>
  <c r="AM144" i="8" s="1"/>
  <c r="AL156" i="8"/>
  <c r="AM156" i="8" s="1"/>
  <c r="AL177" i="8"/>
  <c r="AM177" i="8" s="1"/>
  <c r="AL189" i="8"/>
  <c r="AM189" i="8" s="1"/>
  <c r="AL170" i="8"/>
  <c r="AM170" i="8" s="1"/>
  <c r="AL158" i="8"/>
  <c r="AM158" i="8" s="1"/>
  <c r="AL147" i="8"/>
  <c r="AM147" i="8" s="1"/>
  <c r="AL151" i="8"/>
  <c r="AM151" i="8" s="1"/>
  <c r="AL174" i="8"/>
  <c r="AM174" i="8" s="1"/>
  <c r="AL187" i="8"/>
  <c r="AM187" i="8" s="1"/>
  <c r="AL168" i="8"/>
  <c r="AM168" i="8" s="1"/>
  <c r="AL171" i="8"/>
  <c r="AM171" i="8" s="1"/>
  <c r="AL155" i="8"/>
  <c r="AM155" i="8" s="1"/>
  <c r="AL143" i="8"/>
  <c r="AM143" i="8" s="1"/>
  <c r="AL183" i="8"/>
  <c r="AM183" i="8" s="1"/>
  <c r="AL184" i="8"/>
  <c r="AM184" i="8" s="1"/>
  <c r="AL159" i="8"/>
  <c r="AM159" i="8" s="1"/>
  <c r="AL169" i="8"/>
  <c r="AM169" i="8" s="1"/>
  <c r="AL150" i="8"/>
  <c r="AM150" i="8" s="1"/>
  <c r="AL146" i="8"/>
  <c r="AM146" i="8" s="1"/>
  <c r="AL48" i="8"/>
  <c r="AM48" i="8" s="1"/>
  <c r="AL27" i="8"/>
  <c r="AM27" i="8" s="1"/>
  <c r="AL73" i="8"/>
  <c r="AM73" i="8" s="1"/>
  <c r="AL57" i="8"/>
  <c r="AM57" i="8" s="1"/>
  <c r="AL186" i="8"/>
  <c r="AM186" i="8" s="1"/>
  <c r="AL190" i="8"/>
  <c r="AM190" i="8" s="1"/>
  <c r="AL176" i="8"/>
  <c r="AM176" i="8" s="1"/>
  <c r="AL154" i="8"/>
  <c r="AM154" i="8" s="1"/>
  <c r="AL164" i="8"/>
  <c r="AM164" i="8" s="1"/>
  <c r="AL142" i="8"/>
  <c r="AM142" i="8" s="1"/>
  <c r="AL149" i="8"/>
  <c r="AM149" i="8" s="1"/>
  <c r="AL185" i="8"/>
  <c r="AM185" i="8" s="1"/>
  <c r="AL188" i="8"/>
  <c r="AM188" i="8" s="1"/>
  <c r="AL181" i="8"/>
  <c r="AM181" i="8" s="1"/>
  <c r="AL166" i="8"/>
  <c r="AM166" i="8" s="1"/>
  <c r="AL160" i="8"/>
  <c r="AM160" i="8" s="1"/>
  <c r="AL153" i="8"/>
  <c r="AM153" i="8" s="1"/>
  <c r="AL141" i="8"/>
  <c r="AM141" i="8" s="1"/>
  <c r="AL120" i="8"/>
  <c r="AM120" i="8" s="1"/>
  <c r="AL51" i="8"/>
  <c r="AM51" i="8" s="1"/>
  <c r="AL180" i="8"/>
  <c r="AM180" i="8" s="1"/>
  <c r="AL175" i="8"/>
  <c r="AM175" i="8" s="1"/>
  <c r="AL165" i="8"/>
  <c r="AM165" i="8" s="1"/>
  <c r="AL167" i="8"/>
  <c r="AM167" i="8" s="1"/>
  <c r="AL157" i="8"/>
  <c r="AM157" i="8" s="1"/>
  <c r="AL145" i="8"/>
  <c r="AM145" i="8" s="1"/>
  <c r="AL135" i="8"/>
  <c r="AM135" i="8" s="1"/>
  <c r="AL15" i="8"/>
  <c r="AM15" i="8" s="1"/>
  <c r="AL90" i="8"/>
  <c r="AM90" i="8" s="1"/>
  <c r="AL179" i="8"/>
  <c r="AM179" i="8" s="1"/>
  <c r="AL182" i="8"/>
  <c r="AM182" i="8" s="1"/>
  <c r="AL162" i="8"/>
  <c r="AM162" i="8" s="1"/>
  <c r="AL161" i="8"/>
  <c r="AM161" i="8" s="1"/>
  <c r="AL152" i="8"/>
  <c r="AM152" i="8" s="1"/>
  <c r="AL148" i="8"/>
  <c r="AM148" i="8" s="1"/>
  <c r="AL54" i="8"/>
  <c r="AM54" i="8" s="1"/>
  <c r="AL132" i="8"/>
  <c r="AM132" i="8" s="1"/>
  <c r="AL38" i="8"/>
  <c r="AM38" i="8" s="1"/>
  <c r="AL88" i="8"/>
  <c r="AM88" i="8" s="1"/>
  <c r="AL108" i="8"/>
  <c r="AM108" i="8" s="1"/>
  <c r="AL67" i="8"/>
  <c r="AM67" i="8" s="1"/>
  <c r="AL28" i="8"/>
  <c r="AM28" i="8" s="1"/>
  <c r="AL84" i="8"/>
  <c r="AM84" i="8" s="1"/>
  <c r="AL32" i="8"/>
  <c r="AM32" i="8" s="1"/>
  <c r="AL37" i="8"/>
  <c r="AM37" i="8" s="1"/>
  <c r="AL34" i="8"/>
  <c r="AM34" i="8" s="1"/>
  <c r="AL127" i="8"/>
  <c r="AM127" i="8" s="1"/>
  <c r="AL79" i="8"/>
  <c r="AM79" i="8" s="1"/>
  <c r="AL124" i="8"/>
  <c r="AM124" i="8" s="1"/>
  <c r="AL195" i="8"/>
  <c r="AM195" i="8" s="1"/>
  <c r="AL97" i="8"/>
  <c r="AM97" i="8" s="1"/>
  <c r="AL74" i="8"/>
  <c r="AM74" i="8" s="1"/>
  <c r="AL199" i="8"/>
  <c r="AM199" i="8" s="1"/>
  <c r="AL68" i="8"/>
  <c r="AM68" i="8" s="1"/>
  <c r="AL41" i="8"/>
  <c r="AM41" i="8" s="1"/>
  <c r="AL30" i="8"/>
  <c r="AM30" i="8" s="1"/>
  <c r="AL191" i="8"/>
  <c r="AM191" i="8" s="1"/>
  <c r="AL29" i="8"/>
  <c r="AM29" i="8" s="1"/>
  <c r="AL96" i="8"/>
  <c r="AM96" i="8" s="1"/>
  <c r="AL98" i="8"/>
  <c r="AM98" i="8" s="1"/>
  <c r="AL26" i="8"/>
  <c r="AM26" i="8" s="1"/>
  <c r="AL47" i="8"/>
  <c r="AM47" i="8" s="1"/>
  <c r="AL69" i="8"/>
  <c r="AM69" i="8" s="1"/>
  <c r="AL77" i="8"/>
  <c r="AM77" i="8" s="1"/>
  <c r="AL105" i="8"/>
  <c r="AM105" i="8" s="1"/>
  <c r="AL137" i="8"/>
  <c r="AM137" i="8" s="1"/>
  <c r="AL86" i="8"/>
  <c r="AM86" i="8" s="1"/>
  <c r="AL109" i="8"/>
  <c r="AM109" i="8" s="1"/>
  <c r="AL112" i="8"/>
  <c r="AM112" i="8" s="1"/>
  <c r="AL75" i="8"/>
  <c r="AM75" i="8" s="1"/>
  <c r="AL12" i="8"/>
  <c r="AM12" i="8" s="1"/>
  <c r="AL78" i="8"/>
  <c r="AM78" i="8" s="1"/>
  <c r="AL23" i="8"/>
  <c r="AM23" i="8" s="1"/>
  <c r="AL14" i="8"/>
  <c r="AM14" i="8" s="1"/>
  <c r="AL192" i="8"/>
  <c r="AM192" i="8" s="1"/>
  <c r="AL60" i="8"/>
  <c r="AM60" i="8" s="1"/>
  <c r="AL133" i="8"/>
  <c r="AM133" i="8" s="1"/>
  <c r="AL70" i="8"/>
  <c r="AM70" i="8" s="1"/>
  <c r="AL87" i="8"/>
  <c r="AM87" i="8" s="1"/>
  <c r="AL59" i="8"/>
  <c r="AM59" i="8" s="1"/>
  <c r="AL106" i="8"/>
  <c r="AM106" i="8" s="1"/>
  <c r="AL24" i="8"/>
  <c r="AM24" i="8" s="1"/>
  <c r="AL39" i="8"/>
  <c r="AM39" i="8" s="1"/>
  <c r="AL113" i="8"/>
  <c r="AM113" i="8" s="1"/>
  <c r="AL56" i="8"/>
  <c r="AM56" i="8" s="1"/>
  <c r="AL128" i="8"/>
  <c r="AM128" i="8" s="1"/>
  <c r="AL40" i="8"/>
  <c r="AM40" i="8" s="1"/>
  <c r="AL115" i="8"/>
  <c r="AM115" i="8" s="1"/>
  <c r="AL18" i="8"/>
  <c r="AM18" i="8" s="1"/>
  <c r="AL100" i="8"/>
  <c r="AM100" i="8" s="1"/>
  <c r="AL55" i="8"/>
  <c r="AM55" i="8" s="1"/>
  <c r="AL101" i="8"/>
  <c r="AM101" i="8" s="1"/>
  <c r="AL94" i="8"/>
  <c r="AM94" i="8" s="1"/>
  <c r="AL16" i="8"/>
  <c r="AM16" i="8" s="1"/>
  <c r="AL121" i="8"/>
  <c r="AM121" i="8" s="1"/>
  <c r="AL25" i="8"/>
  <c r="AM25" i="8" s="1"/>
  <c r="AL19" i="8"/>
  <c r="AM19" i="8" s="1"/>
  <c r="AL140" i="8"/>
  <c r="AM140" i="8" s="1"/>
  <c r="AL33" i="8"/>
  <c r="AM33" i="8" s="1"/>
  <c r="AL72" i="8"/>
  <c r="AM72" i="8" s="1"/>
  <c r="AL118" i="8"/>
  <c r="AM118" i="8" s="1"/>
  <c r="AL197" i="8"/>
  <c r="AM197" i="8" s="1"/>
  <c r="AL31" i="8"/>
  <c r="AM31" i="8" s="1"/>
  <c r="AL81" i="8"/>
  <c r="AM81" i="8" s="1"/>
  <c r="AL46" i="8"/>
  <c r="AM46" i="8" s="1"/>
  <c r="AL42" i="8"/>
  <c r="AM42" i="8" s="1"/>
  <c r="AL58" i="8"/>
  <c r="AM58" i="8" s="1"/>
  <c r="AJ202" i="8"/>
  <c r="AJ4" i="8" s="1" a="1"/>
  <c r="AJ4" i="8" s="1"/>
  <c r="AL52" i="8"/>
  <c r="AM52" i="8" s="1"/>
  <c r="AL122" i="8"/>
  <c r="AM122" i="8" s="1"/>
  <c r="AL138" i="8"/>
  <c r="AM138" i="8" s="1"/>
  <c r="AL76" i="8"/>
  <c r="AM76" i="8" s="1"/>
  <c r="AL35" i="8"/>
  <c r="AM35" i="8" s="1"/>
  <c r="AL36" i="8"/>
  <c r="AM36" i="8" s="1"/>
  <c r="AL71" i="8"/>
  <c r="AM71" i="8" s="1"/>
  <c r="AL80" i="8"/>
  <c r="AM80" i="8" s="1"/>
  <c r="AL64" i="8"/>
  <c r="AM64" i="8" s="1"/>
  <c r="AL110" i="8"/>
  <c r="AM110" i="8" s="1"/>
  <c r="AL196" i="8"/>
  <c r="AM196" i="8" s="1"/>
  <c r="AL22" i="8"/>
  <c r="AM22" i="8" s="1"/>
  <c r="AL21" i="8"/>
  <c r="AM21" i="8" s="1"/>
  <c r="AL193" i="8"/>
  <c r="AM193" i="8" s="1"/>
  <c r="AL53" i="8"/>
  <c r="AM53" i="8" s="1"/>
  <c r="AL49" i="8"/>
  <c r="AM49" i="8" s="1"/>
  <c r="AL13" i="8"/>
  <c r="AM13" i="8" s="1"/>
  <c r="AL50" i="8"/>
  <c r="AM50" i="8" s="1"/>
  <c r="AL65" i="8"/>
  <c r="AM65" i="8" s="1"/>
  <c r="AL117" i="8"/>
  <c r="AM117" i="8" s="1"/>
  <c r="AL43" i="8"/>
  <c r="AM43" i="8" s="1"/>
  <c r="AL126" i="8"/>
  <c r="AM126" i="8" s="1"/>
  <c r="AL136" i="8"/>
  <c r="AM136" i="8" s="1"/>
  <c r="AL91" i="8"/>
  <c r="AM91" i="8" s="1"/>
  <c r="AL130" i="8"/>
  <c r="AM130" i="8" s="1"/>
  <c r="AL116" i="8"/>
  <c r="AM116" i="8" s="1"/>
  <c r="AL102" i="8"/>
  <c r="AM102" i="8" s="1"/>
  <c r="AL85" i="8"/>
  <c r="AM85" i="8" s="1"/>
  <c r="AL44" i="8"/>
  <c r="AM44" i="8" s="1"/>
  <c r="AL93" i="8"/>
  <c r="AM93" i="8" s="1"/>
  <c r="AL103" i="8"/>
  <c r="AM103" i="8" s="1"/>
  <c r="AL61" i="8"/>
  <c r="AM61" i="8" s="1"/>
  <c r="AL119" i="8"/>
  <c r="AM119" i="8" s="1"/>
  <c r="AL95" i="8"/>
  <c r="AM95" i="8" s="1"/>
  <c r="AL107" i="8"/>
  <c r="AM107" i="8" s="1"/>
  <c r="AL83" i="8"/>
  <c r="AM83" i="8" s="1"/>
  <c r="AL99" i="8"/>
  <c r="AM99" i="8" s="1"/>
  <c r="AL114" i="8"/>
  <c r="AM114" i="8" s="1"/>
  <c r="AL17" i="8"/>
  <c r="AM17" i="8" s="1"/>
  <c r="AL134" i="8"/>
  <c r="AM134" i="8" s="1"/>
  <c r="AL125" i="8"/>
  <c r="AM125" i="8" s="1"/>
  <c r="AL20" i="8"/>
  <c r="AM20" i="8" s="1"/>
  <c r="AL82" i="8"/>
  <c r="AM82" i="8" s="1"/>
  <c r="AL62" i="8"/>
  <c r="AM62" i="8" s="1"/>
  <c r="AL123" i="8"/>
  <c r="AM123" i="8" s="1"/>
  <c r="AL129" i="8"/>
  <c r="AM129" i="8" s="1"/>
  <c r="AL111" i="8"/>
  <c r="AM111" i="8" s="1"/>
  <c r="AL66" i="8"/>
  <c r="AM66" i="8" s="1"/>
  <c r="AL131" i="8"/>
  <c r="AM131" i="8" s="1"/>
  <c r="AL63" i="8"/>
  <c r="AM63" i="8" s="1"/>
  <c r="AL139" i="8"/>
  <c r="AM139" i="8" s="1"/>
  <c r="AL200" i="8"/>
  <c r="AM200" i="8" s="1"/>
  <c r="Q221" i="8"/>
  <c r="R221" i="8"/>
  <c r="O222" i="8"/>
  <c r="P221" i="8"/>
  <c r="AK202" i="8" l="1"/>
  <c r="AK4" i="8" s="1" a="1"/>
  <c r="AK4" i="8" s="1"/>
  <c r="AM202" i="8"/>
  <c r="B48" i="18" s="1"/>
  <c r="AL202" i="8"/>
  <c r="Q222" i="8"/>
  <c r="R222" i="8"/>
  <c r="O223" i="8"/>
  <c r="P222" i="8"/>
  <c r="B46" i="18" l="1"/>
  <c r="B47" i="18" s="1"/>
  <c r="B49" i="18" s="1"/>
  <c r="AL4" i="8" a="1"/>
  <c r="AL4" i="8" s="1"/>
  <c r="C235" i="8"/>
  <c r="Q223" i="8"/>
  <c r="R223" i="8"/>
  <c r="P223" i="8"/>
  <c r="O224" i="8"/>
  <c r="R224" i="8" l="1"/>
  <c r="Q224" i="8"/>
  <c r="O225" i="8"/>
  <c r="P224" i="8"/>
  <c r="Q225" i="8" l="1"/>
  <c r="R225" i="8"/>
  <c r="O226" i="8"/>
  <c r="P225" i="8"/>
  <c r="Q226" i="8" l="1"/>
  <c r="R226" i="8"/>
  <c r="O227" i="8"/>
  <c r="P226" i="8"/>
  <c r="R227" i="8" l="1"/>
  <c r="Q227" i="8"/>
  <c r="O228" i="8"/>
  <c r="P227" i="8"/>
  <c r="R228" i="8" l="1"/>
  <c r="Q228" i="8"/>
  <c r="O229" i="8"/>
  <c r="P228" i="8"/>
  <c r="Q229" i="8" l="1"/>
  <c r="R229" i="8"/>
  <c r="O230" i="8"/>
  <c r="P229" i="8"/>
  <c r="Q230" i="8" l="1"/>
  <c r="R230" i="8"/>
  <c r="O231" i="8"/>
  <c r="P230" i="8"/>
  <c r="Q231" i="8" l="1"/>
  <c r="R231" i="8"/>
  <c r="O232" i="8"/>
  <c r="P231" i="8"/>
  <c r="R232" i="8" l="1"/>
  <c r="Q232" i="8"/>
  <c r="O233" i="8"/>
  <c r="P232" i="8"/>
  <c r="Q233" i="8" l="1"/>
  <c r="R233" i="8"/>
  <c r="O234" i="8"/>
  <c r="P233" i="8"/>
  <c r="Q234" i="8" l="1"/>
  <c r="R234" i="8"/>
  <c r="O235" i="8"/>
  <c r="P234" i="8"/>
  <c r="R235" i="8" l="1"/>
  <c r="Q235" i="8"/>
  <c r="O236" i="8"/>
  <c r="P235" i="8"/>
  <c r="R236" i="8" l="1"/>
  <c r="Q236" i="8"/>
  <c r="O237" i="8"/>
  <c r="P236" i="8"/>
  <c r="P237" i="8" l="1"/>
  <c r="Q237" i="8"/>
  <c r="Q238" i="8" s="1"/>
  <c r="R237" i="8"/>
  <c r="R238" i="8" s="1"/>
  <c r="C224" i="8" l="1"/>
  <c r="C225" i="8" s="1"/>
  <c r="C236" i="8"/>
  <c r="C237" i="8" s="1"/>
  <c r="P238" i="8"/>
  <c r="C216" i="8" s="1"/>
  <c r="C217"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<sst xmlns="http://schemas.openxmlformats.org/spreadsheetml/2006/main" count="1753" uniqueCount="716">
  <si>
    <t>ACFR Business Area</t>
  </si>
  <si>
    <t>Business Area</t>
  </si>
  <si>
    <t>Business Area Name</t>
  </si>
  <si>
    <t>Lease ID</t>
  </si>
  <si>
    <t>Lease Type</t>
  </si>
  <si>
    <t>Principal GL</t>
  </si>
  <si>
    <t>Interest GL</t>
  </si>
  <si>
    <t>Executory GL</t>
  </si>
  <si>
    <t>Lease New for Current FY?</t>
  </si>
  <si>
    <t>Fiscal Year</t>
  </si>
  <si>
    <t>Payment Date</t>
  </si>
  <si>
    <t>Principal Amount</t>
  </si>
  <si>
    <t>Interest Amount</t>
  </si>
  <si>
    <t>Executory Amount</t>
  </si>
  <si>
    <t>Payment Total</t>
  </si>
  <si>
    <t>D500</t>
  </si>
  <si>
    <t>GL Account
Principal</t>
  </si>
  <si>
    <t>GL Account
Interest</t>
  </si>
  <si>
    <t>GL Account
Executory</t>
  </si>
  <si>
    <t>Leased Building</t>
  </si>
  <si>
    <t>Leased Land</t>
  </si>
  <si>
    <t>Leased Copy Equipment</t>
  </si>
  <si>
    <t>Leased Computer Equipment</t>
  </si>
  <si>
    <t>Leased Other Equipment</t>
  </si>
  <si>
    <t>Leased Medical Equipment</t>
  </si>
  <si>
    <t>Leased Heavy Equipment</t>
  </si>
  <si>
    <t>Asset Number</t>
  </si>
  <si>
    <t>Interest Rate</t>
  </si>
  <si>
    <t>Lease Start Date</t>
  </si>
  <si>
    <t>Lease End Date</t>
  </si>
  <si>
    <t>G/L Account</t>
  </si>
  <si>
    <t>Asset class</t>
  </si>
  <si>
    <t>A000</t>
  </si>
  <si>
    <t>A010</t>
  </si>
  <si>
    <t>A050</t>
  </si>
  <si>
    <t>A150</t>
  </si>
  <si>
    <t>A170</t>
  </si>
  <si>
    <t>A200</t>
  </si>
  <si>
    <t>A850</t>
  </si>
  <si>
    <t>C050</t>
  </si>
  <si>
    <t>D050</t>
  </si>
  <si>
    <t>D100</t>
  </si>
  <si>
    <t>D170</t>
  </si>
  <si>
    <t>D200</t>
  </si>
  <si>
    <t>D250</t>
  </si>
  <si>
    <t>E040</t>
  </si>
  <si>
    <t>E080</t>
  </si>
  <si>
    <t>E120</t>
  </si>
  <si>
    <t>E160</t>
  </si>
  <si>
    <t>E170</t>
  </si>
  <si>
    <t>E190</t>
  </si>
  <si>
    <t>E200</t>
  </si>
  <si>
    <t>E210</t>
  </si>
  <si>
    <t>E230</t>
  </si>
  <si>
    <t>E240</t>
  </si>
  <si>
    <t>E250</t>
  </si>
  <si>
    <t>E260</t>
  </si>
  <si>
    <t>E280</t>
  </si>
  <si>
    <t>E500</t>
  </si>
  <si>
    <t>MUHA</t>
  </si>
  <si>
    <t>E550</t>
  </si>
  <si>
    <t>F010</t>
  </si>
  <si>
    <t>F270</t>
  </si>
  <si>
    <t>F290</t>
  </si>
  <si>
    <t>F300</t>
  </si>
  <si>
    <t>F310</t>
  </si>
  <si>
    <t>F350</t>
  </si>
  <si>
    <t>R040</t>
  </si>
  <si>
    <t>R060</t>
  </si>
  <si>
    <t>R080</t>
  </si>
  <si>
    <t>R120</t>
  </si>
  <si>
    <t>R140</t>
  </si>
  <si>
    <t>R160</t>
  </si>
  <si>
    <t>R200</t>
  </si>
  <si>
    <t>R230</t>
  </si>
  <si>
    <t>R280</t>
  </si>
  <si>
    <t>R360</t>
  </si>
  <si>
    <t>R400</t>
  </si>
  <si>
    <t>R440</t>
  </si>
  <si>
    <t>R520</t>
  </si>
  <si>
    <t>R600</t>
  </si>
  <si>
    <t>S600</t>
  </si>
  <si>
    <t>H000</t>
  </si>
  <si>
    <t>H001</t>
  </si>
  <si>
    <t>South Carolina Education Assistance Authority</t>
  </si>
  <si>
    <t>H002</t>
  </si>
  <si>
    <t>Teacher Loan Program of Student Loan Corporation</t>
  </si>
  <si>
    <t>H030</t>
  </si>
  <si>
    <t>H060</t>
  </si>
  <si>
    <t>H090</t>
  </si>
  <si>
    <t>H091</t>
  </si>
  <si>
    <t>Citadel Trust</t>
  </si>
  <si>
    <t>H120</t>
  </si>
  <si>
    <t>H150</t>
  </si>
  <si>
    <t>H170</t>
  </si>
  <si>
    <t>H180</t>
  </si>
  <si>
    <t>H210</t>
  </si>
  <si>
    <t>H240</t>
  </si>
  <si>
    <t>H260</t>
  </si>
  <si>
    <t>H261</t>
  </si>
  <si>
    <t>USC Trust</t>
  </si>
  <si>
    <t>H270</t>
  </si>
  <si>
    <t>H290</t>
  </si>
  <si>
    <t>H340</t>
  </si>
  <si>
    <t>H360</t>
  </si>
  <si>
    <t>H370</t>
  </si>
  <si>
    <t>H380</t>
  </si>
  <si>
    <t>H390</t>
  </si>
  <si>
    <t>H400</t>
  </si>
  <si>
    <t>H470</t>
  </si>
  <si>
    <t>H510</t>
  </si>
  <si>
    <t>H511</t>
  </si>
  <si>
    <t>H512</t>
  </si>
  <si>
    <t>University Medical Associates</t>
  </si>
  <si>
    <t>H513</t>
  </si>
  <si>
    <t>Facilities Corporation</t>
  </si>
  <si>
    <t>H514</t>
  </si>
  <si>
    <t>H530</t>
  </si>
  <si>
    <t>H590</t>
  </si>
  <si>
    <t>H630</t>
  </si>
  <si>
    <t>H660</t>
  </si>
  <si>
    <t>H670</t>
  </si>
  <si>
    <t>H710</t>
  </si>
  <si>
    <t>H730</t>
  </si>
  <si>
    <t>H750</t>
  </si>
  <si>
    <t>H790</t>
  </si>
  <si>
    <t>H870</t>
  </si>
  <si>
    <t>H910</t>
  </si>
  <si>
    <t>H950</t>
  </si>
  <si>
    <t>H960</t>
  </si>
  <si>
    <t>T100</t>
  </si>
  <si>
    <t>Aiken Technical College</t>
  </si>
  <si>
    <t>T120</t>
  </si>
  <si>
    <t>T140</t>
  </si>
  <si>
    <t>Northeastern Technical College</t>
  </si>
  <si>
    <t>T160</t>
  </si>
  <si>
    <t>Denmark Technical College</t>
  </si>
  <si>
    <t>T180</t>
  </si>
  <si>
    <t>Florence-Darlington Technical College</t>
  </si>
  <si>
    <t>T200</t>
  </si>
  <si>
    <t>Greenville Technical College</t>
  </si>
  <si>
    <t>T220</t>
  </si>
  <si>
    <t>Horry-Georgetown Technical College</t>
  </si>
  <si>
    <t>T240</t>
  </si>
  <si>
    <t>Midlands Technical College</t>
  </si>
  <si>
    <t>T260</t>
  </si>
  <si>
    <t>T280</t>
  </si>
  <si>
    <t>Piedmont Technical College</t>
  </si>
  <si>
    <t>T300</t>
  </si>
  <si>
    <t>Spartanburg Community College</t>
  </si>
  <si>
    <t>T320</t>
  </si>
  <si>
    <t>Central Carolina Technical College</t>
  </si>
  <si>
    <t>T340</t>
  </si>
  <si>
    <t>T360</t>
  </si>
  <si>
    <t>Trident Technical College</t>
  </si>
  <si>
    <t>T361</t>
  </si>
  <si>
    <t>T380</t>
  </si>
  <si>
    <t>Williamsburg Technical College</t>
  </si>
  <si>
    <t>J000</t>
  </si>
  <si>
    <t>J020</t>
  </si>
  <si>
    <t>J040</t>
  </si>
  <si>
    <t>J120</t>
  </si>
  <si>
    <t>J160</t>
  </si>
  <si>
    <t>J200</t>
  </si>
  <si>
    <t>L000</t>
  </si>
  <si>
    <t>L040</t>
  </si>
  <si>
    <t>L060</t>
  </si>
  <si>
    <t>L080</t>
  </si>
  <si>
    <t>L120</t>
  </si>
  <si>
    <t>L240</t>
  </si>
  <si>
    <t>L320</t>
  </si>
  <si>
    <t>L360</t>
  </si>
  <si>
    <t>L460</t>
  </si>
  <si>
    <t>N000</t>
  </si>
  <si>
    <t>B040</t>
  </si>
  <si>
    <t>K050</t>
  </si>
  <si>
    <t>K090</t>
  </si>
  <si>
    <t>N040</t>
  </si>
  <si>
    <t>N080</t>
  </si>
  <si>
    <t>N120</t>
  </si>
  <si>
    <t>N200</t>
  </si>
  <si>
    <t>P000</t>
  </si>
  <si>
    <t>P120</t>
  </si>
  <si>
    <t>P160</t>
  </si>
  <si>
    <t>P200</t>
  </si>
  <si>
    <t>P210</t>
  </si>
  <si>
    <t>P240</t>
  </si>
  <si>
    <t>P260</t>
  </si>
  <si>
    <t>P280</t>
  </si>
  <si>
    <t>P320</t>
  </si>
  <si>
    <t>P340</t>
  </si>
  <si>
    <t>P350</t>
  </si>
  <si>
    <t>P360</t>
  </si>
  <si>
    <t>P380</t>
  </si>
  <si>
    <t>P400</t>
  </si>
  <si>
    <t>U000</t>
  </si>
  <si>
    <t>U120</t>
  </si>
  <si>
    <t>U150</t>
  </si>
  <si>
    <t>U200</t>
  </si>
  <si>
    <t>U300</t>
  </si>
  <si>
    <t>V000</t>
  </si>
  <si>
    <t>V040</t>
  </si>
  <si>
    <t>X000</t>
  </si>
  <si>
    <t>X120</t>
  </si>
  <si>
    <t>X220</t>
  </si>
  <si>
    <t>X440</t>
  </si>
  <si>
    <t>Asset Class Code</t>
  </si>
  <si>
    <t>Asset Class Description</t>
  </si>
  <si>
    <t>Yes</t>
  </si>
  <si>
    <t>LV Leased Copy Equipment</t>
  </si>
  <si>
    <t>n/a</t>
  </si>
  <si>
    <t>Short Term Copy Equipment</t>
  </si>
  <si>
    <t>Low Value</t>
  </si>
  <si>
    <t>Business area</t>
  </si>
  <si>
    <t xml:space="preserve"> APC FY start</t>
  </si>
  <si>
    <t xml:space="preserve"> Acquisition</t>
  </si>
  <si>
    <t>Retirement</t>
  </si>
  <si>
    <t>Transfer Debits</t>
  </si>
  <si>
    <t>Transfer Credits</t>
  </si>
  <si>
    <t>Total Transfers</t>
  </si>
  <si>
    <t>Other</t>
  </si>
  <si>
    <t>Current APC</t>
  </si>
  <si>
    <t xml:space="preserve"> Depr. FY start</t>
  </si>
  <si>
    <t>Depr. for Year</t>
  </si>
  <si>
    <t>Depr.retir</t>
  </si>
  <si>
    <t>Depr.transfer</t>
  </si>
  <si>
    <t>Other Depr.</t>
  </si>
  <si>
    <t xml:space="preserve">  Accumul. Depr.</t>
  </si>
  <si>
    <t>Bk.Val.FY start</t>
  </si>
  <si>
    <t xml:space="preserve">   Current. Bk.Val.</t>
  </si>
  <si>
    <t>Business area Name</t>
  </si>
  <si>
    <t>Asset Number Description</t>
  </si>
  <si>
    <t>Asset class Description</t>
  </si>
  <si>
    <t>Sum of Principal Payments</t>
  </si>
  <si>
    <t>Asset Value Per SCEIS</t>
  </si>
  <si>
    <t>Variance</t>
  </si>
  <si>
    <t>Posting period</t>
  </si>
  <si>
    <t>Acctg Doc Number</t>
  </si>
  <si>
    <t>Vendor</t>
  </si>
  <si>
    <t>LSE-LOW VAL OTHER</t>
  </si>
  <si>
    <t>ST RENT-COPYING EQ</t>
  </si>
  <si>
    <t>CONTINGNT RENT - IT</t>
  </si>
  <si>
    <t>ST RENT-DATA PROC EQ</t>
  </si>
  <si>
    <t>ST RENT-NON ST BLDG</t>
  </si>
  <si>
    <t>RENT PARKING</t>
  </si>
  <si>
    <t>RENT-OTH-ROOM&amp;VID</t>
  </si>
  <si>
    <t>RENT TOWERS</t>
  </si>
  <si>
    <t>RENT POSTAGE EQUIP</t>
  </si>
  <si>
    <t>Vendor Name</t>
  </si>
  <si>
    <t>G/L Account Description</t>
  </si>
  <si>
    <t>Contingent</t>
  </si>
  <si>
    <t>ST RENT-MED LAB EQ</t>
  </si>
  <si>
    <t>CONTNGNT REN NON-IT</t>
  </si>
  <si>
    <t>LSE-LOW VAL COPIER</t>
  </si>
  <si>
    <t>RENT-ST OWN RL PROP</t>
  </si>
  <si>
    <t>RENT-ST OWN-M&amp;O CHGS</t>
  </si>
  <si>
    <t>LEASE-LOW VALUE DP</t>
  </si>
  <si>
    <t>ST RENT-NON ST LAND</t>
  </si>
  <si>
    <t>ST RENT-NON IT OTHER</t>
  </si>
  <si>
    <t>RENT PO BOX</t>
  </si>
  <si>
    <t>RENT STOR TANK</t>
  </si>
  <si>
    <t>ST RENT HEAVY EQUIP</t>
  </si>
  <si>
    <t>INTERNAL RSC VESSELS</t>
  </si>
  <si>
    <t>INTERNAL MOTOR POOL</t>
  </si>
  <si>
    <t>RENT STORAGE SPACE</t>
  </si>
  <si>
    <t>RENT TRASH CONTAINER</t>
  </si>
  <si>
    <t>LEASE OTHER-EXC COST</t>
  </si>
  <si>
    <t>LEASE OTHER - PRINCP</t>
  </si>
  <si>
    <t>LEASE OTHER-INTEREST</t>
  </si>
  <si>
    <t>LEASE BLDG PRINCIPAL</t>
  </si>
  <si>
    <t>LEASE BLDG INTEREST</t>
  </si>
  <si>
    <t>LEASE BLDG EXECUTORY</t>
  </si>
  <si>
    <t>LEASE - MED LAB EXC</t>
  </si>
  <si>
    <t>LEASE - MED LAB PRIN</t>
  </si>
  <si>
    <t>LEASE - MED LAB INT</t>
  </si>
  <si>
    <t>LEASE-HVY EQUIP EXC</t>
  </si>
  <si>
    <t>LEASE-HVY EQUIP PRIN</t>
  </si>
  <si>
    <t>LEASE-HVY EQUIP INT</t>
  </si>
  <si>
    <t>LEASE COPIERS EXC</t>
  </si>
  <si>
    <t>LEASE COPIERS PRIN</t>
  </si>
  <si>
    <t>LEASE COPIERS INT</t>
  </si>
  <si>
    <t>LEASE DP EQUIP EXC</t>
  </si>
  <si>
    <t>LEASE DP EQUIP PRIN</t>
  </si>
  <si>
    <t>LEASE DP EQUIP INT</t>
  </si>
  <si>
    <t>LEASE LAND PRINCIPAL</t>
  </si>
  <si>
    <t>LEASE LAND INTEREST</t>
  </si>
  <si>
    <t>LEASE LAND EXECUTORY</t>
  </si>
  <si>
    <t>Short-Term</t>
  </si>
  <si>
    <t>Inter-Agency</t>
  </si>
  <si>
    <t>Lease Expense</t>
  </si>
  <si>
    <t>State owned real property</t>
  </si>
  <si>
    <t>Long Name</t>
  </si>
  <si>
    <t>Reporting Category</t>
  </si>
  <si>
    <t>Principal Payments</t>
  </si>
  <si>
    <t>Interest and Executory Costs</t>
  </si>
  <si>
    <t>Type of Debt/Lease</t>
  </si>
  <si>
    <t>x</t>
  </si>
  <si>
    <t>Increases/
(Revenue)</t>
  </si>
  <si>
    <t>Decreases/
(Expenditures)</t>
  </si>
  <si>
    <t>Due Within One Year</t>
  </si>
  <si>
    <t>Net Long-Term Liability</t>
  </si>
  <si>
    <t>Total</t>
  </si>
  <si>
    <t>GL Account
Revenue</t>
  </si>
  <si>
    <t>GL Account
Current</t>
  </si>
  <si>
    <t>GL Account
Non-Current</t>
  </si>
  <si>
    <t>CY</t>
  </si>
  <si>
    <t>(ACFR Only)</t>
  </si>
  <si>
    <t xml:space="preserve"> Lease Type</t>
  </si>
  <si>
    <t xml:space="preserve">Grand Total </t>
  </si>
  <si>
    <t>Agency</t>
  </si>
  <si>
    <t>Check</t>
  </si>
  <si>
    <t xml:space="preserve">Fiscal Year </t>
  </si>
  <si>
    <t>Contingent Payments</t>
  </si>
  <si>
    <t>Expense Report GL</t>
  </si>
  <si>
    <t xml:space="preserve">Reconciled through FM01 through </t>
  </si>
  <si>
    <t>Lease - Rollforward</t>
  </si>
  <si>
    <t>Overall Result</t>
  </si>
  <si>
    <t>Notes</t>
  </si>
  <si>
    <t>Expense Summary Reconciliation</t>
  </si>
  <si>
    <t>ACFR BA</t>
  </si>
  <si>
    <t>Asset Description</t>
  </si>
  <si>
    <t>Leased Asset</t>
  </si>
  <si>
    <t>Formula</t>
  </si>
  <si>
    <t>Input Required</t>
  </si>
  <si>
    <t>Report Period</t>
  </si>
  <si>
    <t>Expense Summary</t>
  </si>
  <si>
    <t>Update Monthly, replacing all data below in columns B-W. Then copy formula down in column A</t>
  </si>
  <si>
    <t>Total Future Principal Payments</t>
  </si>
  <si>
    <t>Total Future Interest &amp; Executory Costs</t>
  </si>
  <si>
    <t>Formula 
(Source: BW Expense Report Tab)</t>
  </si>
  <si>
    <t>Formula 
(Source: Payment Schedule Tab - Column Q)</t>
  </si>
  <si>
    <t>Formula 
(Source: Payment Schedule Tab - Columns M-O)</t>
  </si>
  <si>
    <t>Formula helper - DO NOT DELETE</t>
  </si>
  <si>
    <t/>
  </si>
  <si>
    <t>Lease Rollforward - Column G</t>
  </si>
  <si>
    <t>Grand Total</t>
  </si>
  <si>
    <t>Increases/(Revenue)</t>
  </si>
  <si>
    <t>Decreases/(Expenditures)</t>
  </si>
  <si>
    <t>Lease Rollforward - Column H</t>
  </si>
  <si>
    <t>Sum of Future Years Principal Payments</t>
  </si>
  <si>
    <t>Principal Payments for current FY</t>
  </si>
  <si>
    <t>Reconciliations</t>
  </si>
  <si>
    <t>Acquisition Value</t>
  </si>
  <si>
    <t>Payment Schedule - Column M</t>
  </si>
  <si>
    <t>Lease Rollforward - Column L</t>
  </si>
  <si>
    <t>This tab - Summary of Future Year Principal Payments</t>
  </si>
  <si>
    <t>Sum Due Within One Year &amp; Net Long-Term Liability</t>
  </si>
  <si>
    <t>Summary of Future Year  Payments</t>
  </si>
  <si>
    <t>Year</t>
  </si>
  <si>
    <t xml:space="preserve">Principal </t>
  </si>
  <si>
    <t>Interest</t>
  </si>
  <si>
    <t>Executory</t>
  </si>
  <si>
    <t>This tab - Summary of Future Year Payments</t>
  </si>
  <si>
    <t>Summary of Future Year Payments (Interest + Executory</t>
  </si>
  <si>
    <t>Total Payments Less Interest &amp; Executory Costs</t>
  </si>
  <si>
    <t>Comments
/Action Needed</t>
  </si>
  <si>
    <t>Lease Payment Count</t>
  </si>
  <si>
    <t>Reconciliation between General Ledger and Payment Schedule</t>
  </si>
  <si>
    <t>Reconciliation between Payment Schedule and Payments Posted</t>
  </si>
  <si>
    <t>Thru FM:</t>
  </si>
  <si>
    <t>CY Payment Posted Correctly?</t>
  </si>
  <si>
    <t>CY Payment Posted?</t>
  </si>
  <si>
    <t>Input</t>
  </si>
  <si>
    <t>Totals for Leased Assets Only - All formula driven, rows 8-14</t>
  </si>
  <si>
    <t>variance</t>
  </si>
  <si>
    <t>This schedule is formula driven. Contact ACFR Team to update if needed.</t>
  </si>
  <si>
    <t>G/L Account
Principal</t>
  </si>
  <si>
    <t>G/L Account
Interest</t>
  </si>
  <si>
    <t>G/L Account
Executory</t>
  </si>
  <si>
    <t>Input Optional</t>
  </si>
  <si>
    <t>Beginning Balance</t>
  </si>
  <si>
    <t>Increases</t>
  </si>
  <si>
    <t>Decreases</t>
  </si>
  <si>
    <t>Ending Balance</t>
  </si>
  <si>
    <t>Depreciation</t>
  </si>
  <si>
    <t>Total Leased Assets</t>
  </si>
  <si>
    <t>Note 11: Leases</t>
  </si>
  <si>
    <t xml:space="preserve">The present value of future minimum lease payments… </t>
  </si>
  <si>
    <t>Fiscal Year Ending June 30</t>
  </si>
  <si>
    <t>Total minimum payments</t>
  </si>
  <si>
    <t>Less: interest and executory costs</t>
  </si>
  <si>
    <t>Net minimum payments</t>
  </si>
  <si>
    <t>Note 13: Changes in Liabilities</t>
  </si>
  <si>
    <t>Lease payable</t>
  </si>
  <si>
    <t>Balances at
July 1, 2022</t>
  </si>
  <si>
    <t>Amounts Due Within One Year</t>
  </si>
  <si>
    <t>Check to Total Payments Less Interest &amp; Executory Costs - Lease Rollforward tab</t>
  </si>
  <si>
    <t>Check to Ending Balance - BW Expense Report GL tab</t>
  </si>
  <si>
    <r>
      <t xml:space="preserve">Note 6: Assets - </t>
    </r>
    <r>
      <rPr>
        <b/>
        <sz val="11"/>
        <color rgb="FFFF0000"/>
        <rFont val="Calibri"/>
        <family val="2"/>
        <scheme val="minor"/>
      </rPr>
      <t xml:space="preserve">This must tie to the leased assets reporting package (ish) This includes all leased assets no matter the asset class. This will be an issue with assets to be purchased at the end of the lease. </t>
    </r>
  </si>
  <si>
    <t>Contingent rental payments</t>
  </si>
  <si>
    <t>Have the summations for the five-year intervals been tested for clerical accuracy?</t>
  </si>
  <si>
    <t>Verifying File Name is Properly Saved</t>
  </si>
  <si>
    <t>Agency Required Documentation for Internal Auditor Review</t>
  </si>
  <si>
    <t>Responses for All Lease Reporting Package Forms:</t>
  </si>
  <si>
    <t>Is the reviewer of the form someone other than the person who prepared it?</t>
  </si>
  <si>
    <t>General Questions</t>
  </si>
  <si>
    <t>Have any modifications been made to any schedule included in this workbook that have not been approved by the ACFR team?</t>
  </si>
  <si>
    <t>ACFR Reporting Year</t>
  </si>
  <si>
    <t>Due Date</t>
  </si>
  <si>
    <t>Agency Number</t>
  </si>
  <si>
    <t>Agency Name</t>
  </si>
  <si>
    <t>Preparer Information:</t>
  </si>
  <si>
    <t>Date</t>
  </si>
  <si>
    <t>Name</t>
  </si>
  <si>
    <t>Title</t>
  </si>
  <si>
    <t>e-mail</t>
  </si>
  <si>
    <t>Phone Number</t>
  </si>
  <si>
    <t>Signature</t>
  </si>
  <si>
    <t>Reviewer Information:</t>
  </si>
  <si>
    <t>Your signature on this form certifies that the information provided on the reporting packages is complete and accurate to the best of your knowledge.
Representations made by signing as the approver:
 - I acknowledge and have fulfilled the responsibility for implementation and maintenance of internal control relevant to the preparation and fair presentation of the year end packets that are free from material misstatement, whether due to fraud or error.
 - We have recorded or disclosed all accounting estimates that could be material to the financial statements in accordance with the requirements of U.S. GAAP. 
 - All events occurring subsequent to the date of the financial statements and for which U.S. GAAP requires adjustment or disclosure have been adjusted or disclosed.
 - Special and extraordinary items have been appropriately classified and reported.
 - The agency has no transfers, reservations or designations of fund equity or interfund borrowings that were not properly authorized and approved, or uncollectible interfund loans that have not been properly reflected in the reporting packets or disclosed to you.</t>
  </si>
  <si>
    <t xml:space="preserve">Have all adjustments needed been posted prior to year end? </t>
  </si>
  <si>
    <t xml:space="preserve">Before completing this package, please select "Yes" to one of the following questions regarding year-end. </t>
  </si>
  <si>
    <t>*Written instructions as well as instructional videos to assist in completing this package can be found on the CG's website.</t>
  </si>
  <si>
    <r>
      <t xml:space="preserve">Are all variances in column H on </t>
    </r>
    <r>
      <rPr>
        <b/>
        <sz val="10"/>
        <color theme="1"/>
        <rFont val="Calibri"/>
        <family val="2"/>
        <scheme val="minor"/>
      </rPr>
      <t>Expenditure Reconciliation</t>
    </r>
    <r>
      <rPr>
        <sz val="10"/>
        <color theme="1"/>
        <rFont val="Calibri"/>
        <family val="2"/>
        <scheme val="minor"/>
      </rPr>
      <t xml:space="preserve"> tab $0?
*This MUST be yes for package to be accepted.</t>
    </r>
  </si>
  <si>
    <r>
      <t xml:space="preserve">Have </t>
    </r>
    <r>
      <rPr>
        <b/>
        <sz val="10"/>
        <color theme="1"/>
        <rFont val="Calibri"/>
        <family val="2"/>
        <scheme val="minor"/>
      </rPr>
      <t>BW Expense Report</t>
    </r>
    <r>
      <rPr>
        <sz val="10"/>
        <color theme="1"/>
        <rFont val="Calibri"/>
        <family val="2"/>
        <scheme val="minor"/>
      </rPr>
      <t xml:space="preserve"> and </t>
    </r>
    <r>
      <rPr>
        <b/>
        <sz val="10"/>
        <color theme="1"/>
        <rFont val="Calibri"/>
        <family val="2"/>
        <scheme val="minor"/>
      </rPr>
      <t>BW Asset Listing</t>
    </r>
    <r>
      <rPr>
        <sz val="10"/>
        <color theme="1"/>
        <rFont val="Calibri"/>
        <family val="2"/>
        <scheme val="minor"/>
      </rPr>
      <t xml:space="preserve"> Reports been updated for the most recent month or year-end?</t>
    </r>
  </si>
  <si>
    <t>Excluded - PO Box</t>
  </si>
  <si>
    <t>Excluded - Storage Tanks</t>
  </si>
  <si>
    <t>Excluded - Postage Equipment</t>
  </si>
  <si>
    <t>Excluded - Parking</t>
  </si>
  <si>
    <t>Excluded - Storage Space</t>
  </si>
  <si>
    <t>Excluded - Towers</t>
  </si>
  <si>
    <t>Excluded - Trash Containers</t>
  </si>
  <si>
    <t>Excluded - Meetings Rooms &amp; Equipment</t>
  </si>
  <si>
    <t>No</t>
  </si>
  <si>
    <t>Business Area description</t>
  </si>
  <si>
    <t>General Governmental (ACFR Only)</t>
  </si>
  <si>
    <t>Leg Dept-The Senate</t>
  </si>
  <si>
    <t>Leg Dept-House of Repre</t>
  </si>
  <si>
    <t>Leg Dept-Cde Laws Leg Cncl</t>
  </si>
  <si>
    <t>Leg Dept-Leg Print,Info &amp; Tech</t>
  </si>
  <si>
    <t>Leg Dept-Leg Audit Council</t>
  </si>
  <si>
    <t>Education Oversight Committee</t>
  </si>
  <si>
    <t>Governors Off-Sled</t>
  </si>
  <si>
    <t>Office of Inspector General</t>
  </si>
  <si>
    <t>D300</t>
  </si>
  <si>
    <t>Office of Resilience</t>
  </si>
  <si>
    <t>Department of Administration</t>
  </si>
  <si>
    <t>Lieutenant Governor</t>
  </si>
  <si>
    <t>Secretary of State</t>
  </si>
  <si>
    <t>Comptroller General</t>
  </si>
  <si>
    <t>State Treasurers Office</t>
  </si>
  <si>
    <t>Tobacco Settlmnt Rev Mgmt Auth</t>
  </si>
  <si>
    <t>Retirement Sys Investmnt Comm</t>
  </si>
  <si>
    <t>Attorney General</t>
  </si>
  <si>
    <t>SC Comm On Prosecution Coordin</t>
  </si>
  <si>
    <t>Commission On Indigent Defense</t>
  </si>
  <si>
    <t>Adjutant General</t>
  </si>
  <si>
    <t>Adjutant General'S Off-State A</t>
  </si>
  <si>
    <t>Department of Veterans Affairs</t>
  </si>
  <si>
    <t>Election Commission</t>
  </si>
  <si>
    <t>Revenue And Fiscal Affairs Office</t>
  </si>
  <si>
    <t>State Fiscal Accountability Authority</t>
  </si>
  <si>
    <t>B&amp;C Bd - Gen Res Fd Contr</t>
  </si>
  <si>
    <t>B&amp;C Bd-State Auditor</t>
  </si>
  <si>
    <t>B&amp;C Bd-Employee Benefits</t>
  </si>
  <si>
    <t>B&amp;C Bd-Ohr-Temp-O</t>
  </si>
  <si>
    <t>Public Service Commission</t>
  </si>
  <si>
    <t>Office of Regulatory Staff</t>
  </si>
  <si>
    <t>S C Workers' Compensation Comm</t>
  </si>
  <si>
    <t>State Accident Fund</t>
  </si>
  <si>
    <t>Patients Compensation Fund</t>
  </si>
  <si>
    <t>Second Injury Fund</t>
  </si>
  <si>
    <t>Insurance Department</t>
  </si>
  <si>
    <t>Board of Financial Institution</t>
  </si>
  <si>
    <t>Consumer Affairs Comm</t>
  </si>
  <si>
    <t>Dept of Labor,Licensing,&amp; Regu</t>
  </si>
  <si>
    <t>Department of Motor Vehicles</t>
  </si>
  <si>
    <t>Department of Revenue</t>
  </si>
  <si>
    <t>State Ethics Commission</t>
  </si>
  <si>
    <t>Dept of Employment &amp; Workforce</t>
  </si>
  <si>
    <t>Procurement Review Panel</t>
  </si>
  <si>
    <t>Education (ACFR Only)</t>
  </si>
  <si>
    <t>Higher Education Comm</t>
  </si>
  <si>
    <t>Higher Ed Tuition Grant Comm</t>
  </si>
  <si>
    <t>Citadel</t>
  </si>
  <si>
    <t>Clemson University</t>
  </si>
  <si>
    <t>College of Charleston</t>
  </si>
  <si>
    <t>Coastal Carolina University</t>
  </si>
  <si>
    <t>Francis Marion University</t>
  </si>
  <si>
    <t>Lander University</t>
  </si>
  <si>
    <t>South Carolina State Universit</t>
  </si>
  <si>
    <t>University of South Carolina</t>
  </si>
  <si>
    <t>USC-Columbia Campus</t>
  </si>
  <si>
    <t>USC-Aiken Campus</t>
  </si>
  <si>
    <t>USC-Upstate Campus</t>
  </si>
  <si>
    <t>USC-Beaufort Campus</t>
  </si>
  <si>
    <t>USC-Lancaster Campus</t>
  </si>
  <si>
    <t>USC-Salkehatchie Campus</t>
  </si>
  <si>
    <t>USC-Sumter Campus</t>
  </si>
  <si>
    <t>USC-Union Campus</t>
  </si>
  <si>
    <t>Winthrop University</t>
  </si>
  <si>
    <t>Medical Univ of SC</t>
  </si>
  <si>
    <t>Chs Development</t>
  </si>
  <si>
    <t>Musc-Consortium of Comm Teach</t>
  </si>
  <si>
    <t>Tech &amp; Comp Educ Bd</t>
  </si>
  <si>
    <t>H620</t>
  </si>
  <si>
    <t>First Steps</t>
  </si>
  <si>
    <t>Education Department</t>
  </si>
  <si>
    <t>Lottery Expenditure Account</t>
  </si>
  <si>
    <t>Educational Television Com</t>
  </si>
  <si>
    <t>Wil Lou Gray Opportun Sch</t>
  </si>
  <si>
    <t>Vocational Rehabilitation</t>
  </si>
  <si>
    <t>Deaf &amp; Blind School</t>
  </si>
  <si>
    <t>Archives &amp; History Dept</t>
  </si>
  <si>
    <t>State Library</t>
  </si>
  <si>
    <t>Arts Commission</t>
  </si>
  <si>
    <t>Museum Commission</t>
  </si>
  <si>
    <t>Confederate Relic Room And Military Museum Commission</t>
  </si>
  <si>
    <t>Health And Environment (ACFR Only)</t>
  </si>
  <si>
    <t>Dept of Health &amp; Human Service</t>
  </si>
  <si>
    <t>Health &amp; Environ Cntl Dept</t>
  </si>
  <si>
    <t>Mental Health Dept</t>
  </si>
  <si>
    <t>Dept of Disabilities &amp; Special</t>
  </si>
  <si>
    <t>Dept of Alcohol&amp;Other Drug Abu</t>
  </si>
  <si>
    <t>Department of Public Safety</t>
  </si>
  <si>
    <t>Capital Police Force</t>
  </si>
  <si>
    <t>Social Services  (ACFR Only)</t>
  </si>
  <si>
    <t>Social Services Dept</t>
  </si>
  <si>
    <t>Department of Aging</t>
  </si>
  <si>
    <t>John De La Howe School</t>
  </si>
  <si>
    <t>Blind Commission</t>
  </si>
  <si>
    <t>Housing Authority</t>
  </si>
  <si>
    <t>Human Affairs Comm</t>
  </si>
  <si>
    <t>Administration of Justice (ACFR Only)</t>
  </si>
  <si>
    <t>Corrections Department</t>
  </si>
  <si>
    <t>Probation Parole &amp; Pardon Serv</t>
  </si>
  <si>
    <t>Dept of Juvenile Justice</t>
  </si>
  <si>
    <t>Law Enforcement Trn Council</t>
  </si>
  <si>
    <t>Resources And Economic Development</t>
  </si>
  <si>
    <t>Forestry Commission</t>
  </si>
  <si>
    <t>Agriculture Department</t>
  </si>
  <si>
    <t>Clemson Univ Pub Serv Act</t>
  </si>
  <si>
    <t>Scsu Public Service Act</t>
  </si>
  <si>
    <t>Dept of Natural Resources</t>
  </si>
  <si>
    <t>Sea Grant Consortium</t>
  </si>
  <si>
    <t>Parks Recreation &amp; Tourism</t>
  </si>
  <si>
    <t>Department of Commerce</t>
  </si>
  <si>
    <t>S C Jobs Econ Dev Authority</t>
  </si>
  <si>
    <t>S C Resources Authority</t>
  </si>
  <si>
    <t>Patriots Point Dev Auth</t>
  </si>
  <si>
    <t>South Carolina Research Author</t>
  </si>
  <si>
    <t>S C Conservation Bank</t>
  </si>
  <si>
    <t>P450</t>
  </si>
  <si>
    <t>Rural Instrastructure</t>
  </si>
  <si>
    <t>Technical College of The Lowcountry</t>
  </si>
  <si>
    <t>Tri-County Technical College</t>
  </si>
  <si>
    <t>Ttc Enterprise Campus Authority</t>
  </si>
  <si>
    <t>Transportation</t>
  </si>
  <si>
    <t>Department of Transportation</t>
  </si>
  <si>
    <t>S C Transp Infrastructure Bank</t>
  </si>
  <si>
    <t>County Transportation Funds</t>
  </si>
  <si>
    <t>SC Aeronautics</t>
  </si>
  <si>
    <t>Lease Expenditure Reconciliation</t>
  </si>
  <si>
    <t>Source: Payment Schedule</t>
  </si>
  <si>
    <t>Does column I = the sum of future payments?</t>
  </si>
  <si>
    <t xml:space="preserve">The debt outstanding at year end equals the sum of the FUTURE PRINCIPAL payments </t>
  </si>
  <si>
    <t xml:space="preserve"> Lease ID</t>
  </si>
  <si>
    <t>Can all amounts reported on the form be traced to the agency's accounting records?</t>
  </si>
  <si>
    <t>Have the calculated fields (Totals) been examined for accuracy?</t>
  </si>
  <si>
    <t>Have the balances and activity reporting been compared with the prior year, documenting causes for any large fluctuations that can be easily obtained and explained to individuals not familiar with the daily operations of the agency?</t>
  </si>
  <si>
    <t>Additional Requirements</t>
  </si>
  <si>
    <t>SBITA</t>
  </si>
  <si>
    <t>Contingent Payments - SBITA</t>
  </si>
  <si>
    <t>LV SBITA</t>
  </si>
  <si>
    <t>Short Term SBITA</t>
  </si>
  <si>
    <t>Lease SBITA - Principal</t>
  </si>
  <si>
    <t>Lease SBITA - Interest</t>
  </si>
  <si>
    <t>Lease SBITA - Executory</t>
  </si>
  <si>
    <t>Lease - Low Value SBITA</t>
  </si>
  <si>
    <t>Short-Term Rent - SBITA</t>
  </si>
  <si>
    <t>Contingent Rent Payments - SBITA</t>
  </si>
  <si>
    <t>LEASE SBITA-PRINCPAL</t>
  </si>
  <si>
    <t>LEASE SBITA-INTEREST</t>
  </si>
  <si>
    <t>LEASE SBITA - EXEC</t>
  </si>
  <si>
    <t>LSE-LOW VALUE SBITA</t>
  </si>
  <si>
    <t>SHRT TERM RENT-SBITA</t>
  </si>
  <si>
    <t>CONTINGNT RENT-SBITA</t>
  </si>
  <si>
    <t>Excluded from GASB 87/96 (Low Value or Short-Term)</t>
  </si>
  <si>
    <t>https://cg.sc.gov/gasb-87-96-lease-accounting</t>
  </si>
  <si>
    <t>Are SBITA lease related expenditures recorded properly according to GASB 96?</t>
  </si>
  <si>
    <r>
      <t xml:space="preserve">Does your agency have any SBITA's using Enterprise or Internal Service Funds? If yes, please contact ACFR team. You will be required to submit two packages, one with governmental funds and another with Enterprise and Internal Service Funds. 
**See </t>
    </r>
    <r>
      <rPr>
        <b/>
        <sz val="10"/>
        <color theme="1"/>
        <rFont val="Calibri"/>
        <family val="2"/>
        <scheme val="minor"/>
      </rPr>
      <t>Indiv Code</t>
    </r>
    <r>
      <rPr>
        <sz val="10"/>
        <color theme="1"/>
        <rFont val="Calibri"/>
        <family val="2"/>
        <scheme val="minor"/>
      </rPr>
      <t xml:space="preserve"> in column N on green tab</t>
    </r>
    <r>
      <rPr>
        <b/>
        <sz val="10"/>
        <color theme="1"/>
        <rFont val="Calibri"/>
        <family val="2"/>
        <scheme val="minor"/>
      </rPr>
      <t xml:space="preserve"> Index of Funds</t>
    </r>
    <r>
      <rPr>
        <sz val="10"/>
        <color theme="1"/>
        <rFont val="Calibri"/>
        <family val="2"/>
        <scheme val="minor"/>
      </rPr>
      <t xml:space="preserve"> if you are unsure**
Enterprise Funds are </t>
    </r>
    <r>
      <rPr>
        <b/>
        <sz val="10"/>
        <color theme="1"/>
        <rFont val="Calibri"/>
        <family val="2"/>
        <scheme val="minor"/>
      </rPr>
      <t xml:space="preserve">Indiv Code </t>
    </r>
    <r>
      <rPr>
        <sz val="10"/>
        <color theme="1"/>
        <rFont val="Calibri"/>
        <family val="2"/>
        <scheme val="minor"/>
      </rPr>
      <t xml:space="preserve">075-099
Internal Service Funds are </t>
    </r>
    <r>
      <rPr>
        <b/>
        <sz val="10"/>
        <color theme="1"/>
        <rFont val="Calibri"/>
        <family val="2"/>
        <scheme val="minor"/>
      </rPr>
      <t>Indiv Code</t>
    </r>
    <r>
      <rPr>
        <sz val="10"/>
        <color theme="1"/>
        <rFont val="Calibri"/>
        <family val="2"/>
        <scheme val="minor"/>
      </rPr>
      <t xml:space="preserve"> 100-149</t>
    </r>
  </si>
  <si>
    <r>
      <t xml:space="preserve">Have all expenses identified as </t>
    </r>
    <r>
      <rPr>
        <b/>
        <sz val="10"/>
        <color theme="1"/>
        <rFont val="Calibri"/>
        <family val="2"/>
        <scheme val="minor"/>
      </rPr>
      <t>Contingent ("variable expenses")</t>
    </r>
    <r>
      <rPr>
        <sz val="10"/>
        <color theme="1"/>
        <rFont val="Calibri"/>
        <family val="2"/>
        <scheme val="minor"/>
      </rPr>
      <t xml:space="preserve"> posted to the correct corresponding G/L accounts?</t>
    </r>
  </si>
  <si>
    <t>For all SBITA's presented in this closing package, does the Agency have copies of ALL the SBITA contracts, and supporting terms, in ONE central location as of the due date of this reporting package?</t>
  </si>
  <si>
    <t>Does your agency have commitments for qualifying SBITAs, where the commencement of the subscription term is after current year end? For example, in process software implementation projects currently treated as CIP which will qualify as a SBITA upon commencement.</t>
  </si>
  <si>
    <t>Did your agency record an impairment loss for a SBITA asset during the current fiscal year under GASB 96 impairment rules?</t>
  </si>
  <si>
    <r>
      <rPr>
        <b/>
        <sz val="10"/>
        <color theme="1"/>
        <rFont val="Calibri"/>
        <family val="2"/>
        <scheme val="minor"/>
      </rPr>
      <t>On the Lease Rollforward</t>
    </r>
    <r>
      <rPr>
        <sz val="10"/>
        <color theme="1"/>
        <rFont val="Calibri"/>
        <family val="2"/>
        <scheme val="minor"/>
      </rPr>
      <t xml:space="preserve"> tab, columns A-C starting on line 207 - Are all reconciliation variances $0?
*This MUST be yes for package to be accepted.</t>
    </r>
  </si>
  <si>
    <r>
      <t xml:space="preserve">Have assets for SBITA leases subject to GASB 96 requirements been created and included on tab </t>
    </r>
    <r>
      <rPr>
        <b/>
        <sz val="10"/>
        <color theme="1"/>
        <rFont val="Calibri"/>
        <family val="2"/>
        <scheme val="minor"/>
      </rPr>
      <t>BW Asset Report and the Payment Schedule</t>
    </r>
    <r>
      <rPr>
        <sz val="10"/>
        <color theme="1"/>
        <rFont val="Calibri"/>
        <family val="2"/>
        <scheme val="minor"/>
      </rPr>
      <t>?</t>
    </r>
  </si>
  <si>
    <t>Have the annual amounts been tested for clerical accuracy based on the terms of the SBTIA agreements and payment schedules?</t>
  </si>
  <si>
    <t>Please complete the above page where indicated by grey and red shading.</t>
  </si>
  <si>
    <t>Balances at
July 1, 2023</t>
  </si>
  <si>
    <r>
      <t xml:space="preserve">Business Objects (Bobj) Report - </t>
    </r>
    <r>
      <rPr>
        <b/>
        <i/>
        <sz val="11"/>
        <rFont val="Calibri"/>
        <family val="2"/>
        <scheme val="minor"/>
      </rPr>
      <t>SBITA Lease Reconciliation Report w Created on Date</t>
    </r>
    <r>
      <rPr>
        <b/>
        <sz val="11"/>
        <rFont val="Calibri"/>
        <family val="2"/>
        <scheme val="minor"/>
      </rPr>
      <t>, "Year to Date" Tab</t>
    </r>
  </si>
  <si>
    <t>Bobj</t>
  </si>
  <si>
    <t xml:space="preserve">Update Monthly by new expenses from Bobj below in columns A-I. Then copy formula in column J as needed. </t>
  </si>
  <si>
    <t>Business Objects (Bobj) Report - SBITA Leased Assets (Asset History Report)</t>
  </si>
  <si>
    <t>Reconciled Balance (Should agree to Bobj report less "Not Leased" classification):</t>
  </si>
  <si>
    <t>Business Objects (Bobj) Report - SBITA Lease Reconciliation Report w Created on Date, "Year to Date by Doc Number" Tab</t>
  </si>
  <si>
    <t xml:space="preserve">Update Monthly by new expenses from Bobj below in columns A-G. Then copy formulas in columns H-I. </t>
  </si>
  <si>
    <t>Have all qualifying SBITA contracts in effect during the fiscal year been included in this reporting package?  Note: It is the agency's responsbility to analyze each software subscription contract for SBITA qualification.</t>
  </si>
  <si>
    <r>
      <t xml:space="preserve">Does the agency have procedures in place to analyze each new software subscription contract for potential GASB 96 SBITA qualification.  </t>
    </r>
    <r>
      <rPr>
        <b/>
        <sz val="10"/>
        <color rgb="FFFF0000"/>
        <rFont val="Calibri"/>
        <family val="2"/>
        <scheme val="minor"/>
      </rPr>
      <t>Please note, this will be an audit heavy area.</t>
    </r>
  </si>
  <si>
    <r>
      <t xml:space="preserve">Does the agency have procedures in place for preparing </t>
    </r>
    <r>
      <rPr>
        <b/>
        <u/>
        <sz val="10"/>
        <color theme="1"/>
        <rFont val="Calibri"/>
        <family val="2"/>
        <scheme val="minor"/>
      </rPr>
      <t>monthly</t>
    </r>
    <r>
      <rPr>
        <sz val="10"/>
        <color theme="1"/>
        <rFont val="Calibri"/>
        <family val="2"/>
        <scheme val="minor"/>
      </rPr>
      <t xml:space="preserve"> reconciliations of GASB 96 SBITA expenditures including:  correcting j/e's posting timely, managerial review and sign off, and proper training of GASB 96 accounting for staff posting related expenditures? </t>
    </r>
    <r>
      <rPr>
        <b/>
        <sz val="10"/>
        <color rgb="FFFF0000"/>
        <rFont val="Calibri"/>
        <family val="2"/>
        <scheme val="minor"/>
      </rPr>
      <t>Please note, this will be an audit heavy area.</t>
    </r>
  </si>
  <si>
    <r>
      <t xml:space="preserve">Are the monthly GASB 96 reconciliations with managerial review and sign-off available for auditor (internal and external) review? </t>
    </r>
    <r>
      <rPr>
        <b/>
        <sz val="10"/>
        <color rgb="FFFF0000"/>
        <rFont val="Calibri"/>
        <family val="2"/>
        <scheme val="minor"/>
      </rPr>
      <t>Please note, this will be an audit heavy area.</t>
    </r>
  </si>
  <si>
    <r>
      <t xml:space="preserve">Payment Schedule-Lease Payment Schedules copied from lease implementation setup for GASB 96 </t>
    </r>
    <r>
      <rPr>
        <b/>
        <sz val="9"/>
        <color rgb="FFFF0000"/>
        <rFont val="Calibri"/>
        <family val="2"/>
        <scheme val="minor"/>
      </rPr>
      <t>Only include leases subject to GASB 96</t>
    </r>
  </si>
  <si>
    <t>Doc Number</t>
  </si>
  <si>
    <t>Principal</t>
  </si>
  <si>
    <t>Payment Number for SBITA</t>
  </si>
  <si>
    <t>Principal Variance</t>
  </si>
  <si>
    <t>Interest Variance</t>
  </si>
  <si>
    <t>Lease ID and Payment Number - per Payment Schedule Tab</t>
  </si>
  <si>
    <t>Correcting Document</t>
  </si>
  <si>
    <t>3.11 SBITA Reporting Package - Checklist</t>
  </si>
  <si>
    <t>3.11 SBITA Reporting Package - Signature Page</t>
  </si>
  <si>
    <t>Contingent Rent Pmts - Non-IT</t>
  </si>
  <si>
    <t>Contingent Rent Pmts - IT</t>
  </si>
  <si>
    <t>Rent-Other-Mtg Rms &amp; Video Equip</t>
  </si>
  <si>
    <t>Rent Post Office Box</t>
  </si>
  <si>
    <t>Rent Storage Tanks</t>
  </si>
  <si>
    <t>Rent Postage Equipment</t>
  </si>
  <si>
    <t xml:space="preserve">Rent Parking </t>
  </si>
  <si>
    <t>Rent Storage Space</t>
  </si>
  <si>
    <t>Rent Towers</t>
  </si>
  <si>
    <t>Rent Trash Containers</t>
  </si>
  <si>
    <t>Internal Rent-Other-Research Vessels</t>
  </si>
  <si>
    <t>Internal Rent-Other-Motor Pool</t>
  </si>
  <si>
    <t>Lease Other - Executory Cost</t>
  </si>
  <si>
    <t>Lease Other - Principal</t>
  </si>
  <si>
    <t>Lease Other - Interest</t>
  </si>
  <si>
    <t>Lease Building - Principal</t>
  </si>
  <si>
    <t>Lease Building - Interest</t>
  </si>
  <si>
    <t>Lease Building - Executory</t>
  </si>
  <si>
    <t>Lease - Med Sci Lab Equip - Executory</t>
  </si>
  <si>
    <t>Lease - Med Sci Lab Equip - Principal</t>
  </si>
  <si>
    <t>Lease - Med Sci Lab Equip - Interest</t>
  </si>
  <si>
    <t>Lease-Hvy Equip-Non Real Estate - Executory</t>
  </si>
  <si>
    <t>Lease-Hvy Equip-Non Real Estate - Principal</t>
  </si>
  <si>
    <t>Lease-Hvy Equip-Non Real Estate - Interest</t>
  </si>
  <si>
    <t>Lease IT Copiers - Executory Cost</t>
  </si>
  <si>
    <t>Lease IT Copiers - Principal</t>
  </si>
  <si>
    <t>Lease IT Copiers - Interest</t>
  </si>
  <si>
    <t>Lease Data Processing Equip - Executory</t>
  </si>
  <si>
    <t>Lease Data Processing Equip - Principal</t>
  </si>
  <si>
    <t>Lease Data Processing Equip - Interest</t>
  </si>
  <si>
    <t>Lease Land - Principal</t>
  </si>
  <si>
    <t>Lease Land - Interest</t>
  </si>
  <si>
    <t>Lease Land  - Executory</t>
  </si>
  <si>
    <t>Lease - Low Value Copier Equipment</t>
  </si>
  <si>
    <t>Lease - Low Value Data Processing</t>
  </si>
  <si>
    <t>Lease - Low Value Other Non-IT</t>
  </si>
  <si>
    <t>Short-Term Rent Copiers Eq</t>
  </si>
  <si>
    <t>Short-Term Rent Data Proc Eq</t>
  </si>
  <si>
    <t>Short Term Rent - Med Sci Lab Equip</t>
  </si>
  <si>
    <t>Short Term Rent-Non State Owned Building</t>
  </si>
  <si>
    <t>Short Term Rent-Non State Owned Land</t>
  </si>
  <si>
    <t>Short-Term Rent-Other-Non-IT</t>
  </si>
  <si>
    <t>Short Term Rent-Other-Hvy Equip-Non Real Estate</t>
  </si>
  <si>
    <r>
      <rPr>
        <b/>
        <sz val="10"/>
        <color theme="1"/>
        <rFont val="Calibri"/>
        <family val="2"/>
        <scheme val="minor"/>
      </rPr>
      <t>On  the Lease Rollforward</t>
    </r>
    <r>
      <rPr>
        <sz val="10"/>
        <color theme="1"/>
        <rFont val="Calibri"/>
        <family val="2"/>
        <scheme val="minor"/>
      </rPr>
      <t xml:space="preserve"> tab,  does the debt outstanding in column F agree to previous year’s reporting package for debt outstanding at year end in column J?
YOUR PACKAGE WILL NOT BE ACCEPTED IF THIS ROLLFORWARD BALANCES DON’T AGREE. </t>
    </r>
  </si>
  <si>
    <t>Asset Retired in Current Year?</t>
  </si>
  <si>
    <t>Adjustments</t>
  </si>
  <si>
    <t>adj2024</t>
  </si>
  <si>
    <t>Ending Debt Outstanding per Prior Year ACFR</t>
  </si>
  <si>
    <t>Beginning Debt Outstanding</t>
  </si>
  <si>
    <t>*updated annually by ACFR team</t>
  </si>
  <si>
    <t>*variance only applies at Year-end</t>
  </si>
  <si>
    <t>Expenditure Reconciliation - Cell D14 equals Cell G14</t>
  </si>
  <si>
    <t>Expenditure Reconciliation - Cell H14</t>
  </si>
  <si>
    <t>Lease Rollforward - Column J</t>
  </si>
  <si>
    <t>Lease Rollforward - Column M</t>
  </si>
  <si>
    <t>Lease Rollforward - Column L+M</t>
  </si>
  <si>
    <t>Lease Rollforward - Column O</t>
  </si>
  <si>
    <t>Lease Rollforward - Column AL</t>
  </si>
  <si>
    <t>Differences can be found in Column AU</t>
  </si>
  <si>
    <t xml:space="preserve">Source: Prior Year Balances and Agency Input (Columns A - E).  Payment Schedule Tab (Columns F - AK). </t>
  </si>
  <si>
    <t>Is this package being submitted as the Mid-Year 3.11 SBITA Reporting Package?</t>
  </si>
  <si>
    <t>Is this package being submitted as the Year-end 3.11 SBITA Reporting Package?</t>
  </si>
  <si>
    <t>BW Asset Listing - Cell I16</t>
  </si>
  <si>
    <t>*Note - at Year-end Column D should equal Column G.  Any difference will result in a variance on the Lease Rollforward tab.</t>
  </si>
  <si>
    <t xml:space="preserve">Judicial Department </t>
  </si>
  <si>
    <t xml:space="preserve">Administrative Law Judges </t>
  </si>
  <si>
    <t>Governors Off-E C of S  (Executive Control of State)</t>
  </si>
  <si>
    <t>Governors Off-O E P P  (Executive Policy and Programs)</t>
  </si>
  <si>
    <t>Governors Off-Man &amp; Grnd  (Mansion and Grounds)</t>
  </si>
  <si>
    <t>E600</t>
  </si>
  <si>
    <t>Opioid Recovery Fund Board</t>
  </si>
  <si>
    <t>B&amp;C Bd-Retirement     (System Trust Fund)</t>
  </si>
  <si>
    <t>B&amp;C Bd Capital Expenditure Fd    (Capital Reserve Fund)</t>
  </si>
  <si>
    <t>F500</t>
  </si>
  <si>
    <t>Public Employee Benefit Authority (PEBA)</t>
  </si>
  <si>
    <t>H640</t>
  </si>
  <si>
    <t>Gov Sch for Arts &amp; Humanities</t>
  </si>
  <si>
    <t>H650</t>
  </si>
  <si>
    <t>Gov Sch for Science &amp; Math</t>
  </si>
  <si>
    <t>Department of Children’s Advocacy</t>
  </si>
  <si>
    <t>State Commission For Minority Affairs</t>
  </si>
  <si>
    <t>Orangeburg-Calhoun Technical College</t>
  </si>
  <si>
    <t>T400</t>
  </si>
  <si>
    <t xml:space="preserve">York Technical College </t>
  </si>
  <si>
    <t>Debt Service</t>
  </si>
  <si>
    <t>Intergovernmental</t>
  </si>
  <si>
    <t>Aid To Subdivisions-Comptrolle</t>
  </si>
  <si>
    <t>Aid To Subdivisions-State Trea</t>
  </si>
  <si>
    <t>Dept of Rev - Aid to Sub-Div</t>
  </si>
  <si>
    <t>N/A</t>
  </si>
  <si>
    <t>Agency Preparer</t>
  </si>
  <si>
    <t>Manager</t>
  </si>
  <si>
    <t>Agencypreparer@agency.sc.gov</t>
  </si>
  <si>
    <t>803-123-4567</t>
  </si>
  <si>
    <t>Agency Reviewer</t>
  </si>
  <si>
    <t>Finance Director</t>
  </si>
  <si>
    <t>Agencyreviewer@agency.sc.gov</t>
  </si>
  <si>
    <t>COMPTROLLER GENERAL'S OFFICE</t>
  </si>
  <si>
    <t>2</t>
  </si>
  <si>
    <t>3</t>
  </si>
  <si>
    <t>4</t>
  </si>
  <si>
    <t>6</t>
  </si>
  <si>
    <t>7</t>
  </si>
  <si>
    <t>8</t>
  </si>
  <si>
    <t>SCEIS SBITA Deprec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</si>
</sst>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1" formatCode="_(* #,##0_);_(* \(#,##0\);_(* &quot;-&quot;_);_(@_)"/>
    <numFmt numFmtId="44" formatCode="_(&quot;$&quot;* #,##0.00_);_(&quot;$&quot;* \(#,##0.00\);_(&quot;$&quot;* &quot;-&quot;??_);_(@_)"/>
    <numFmt numFmtId="43" formatCode="_(* #,##0.00_);_(* \(#,##0.00\);_(* &quot;-&quot;??_);_(@_)"/>
    <numFmt numFmtId="164" formatCode="[$-409]mmmm\ d\,\ yyyy;@"/>
    <numFmt numFmtId="165" formatCode="_(* #,##0.00_);_(* \(#,##0.00\);_(* &quot;-&quot;_);_(@_)"/>
    <numFmt numFmtId="166" formatCode="_(* #,##0_);_(* \(#,##0\);_(* &quot;-&quot;??_);_(@_)"/>
    <numFmt numFmtId="167" formatCode="General_)"/>
    <numFmt numFmtId="168" formatCode="&quot;$&quot;#,##0\ ;\(&quot;$&quot;#,##0\);@*."/>
    <numFmt numFmtId="169" formatCode="[$-F800]dddd\,\ mmmm\ dd\,\ yyyy"/>
    <numFmt numFmtId="170" formatCode="#,##0.00;[Red]\(#,##0.00\)"/>
  </numFmts>
  <fonts count="83" x14ac:knownFonts="1">
    <font>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sz val="8"/>
      <name val="Calibri"/>
      <family val="2"/>
      <scheme val="minor"/>
    </font>
    <font>
      <sz val="9"/>
      <name val="Calibri"/>
      <family val="2"/>
      <scheme val="minor"/>
    </font>
    <font>
      <sz val="9"/>
      <color rgb="FF002060"/>
      <name val="Calibri"/>
      <family val="2"/>
      <scheme val="minor"/>
    </font>
    <font>
      <b/>
      <sz val="9"/>
      <color rgb="FFFF0000"/>
      <name val="Calibri"/>
      <family val="2"/>
      <scheme val="minor"/>
    </font>
    <font>
      <sz val="9"/>
      <color rgb="FFFF0000"/>
      <name val="Calibri"/>
      <family val="2"/>
      <scheme val="minor"/>
    </font>
    <font>
      <sz val="10"/>
      <color rgb="FF000000"/>
      <name val="Arial"/>
      <family val="2"/>
    </font>
    <font>
      <b/>
      <sz val="9"/>
      <color rgb="FF000000"/>
      <name val="Calibri"/>
      <family val="2"/>
      <scheme val="minor"/>
    </font>
    <font>
      <sz val="9"/>
      <color rgb="FF000000"/>
      <name val="Calibri"/>
      <family val="2"/>
      <scheme val="minor"/>
    </font>
    <font>
      <b/>
      <sz val="9"/>
      <color rgb="FF002060"/>
      <name val="Calibri"/>
      <family val="2"/>
      <scheme val="minor"/>
    </font>
    <font>
      <sz val="8"/>
      <name val="Arial"/>
      <family val="2"/>
    </font>
    <font>
      <b/>
      <sz val="9"/>
      <name val="Calibri"/>
      <family val="2"/>
      <scheme val="minor"/>
    </font>
    <font>
      <b/>
      <sz val="11"/>
      <color rgb="FF000000"/>
      <name val="Calibri"/>
      <family val="2"/>
      <scheme val="minor"/>
    </font>
    <font>
      <b/>
      <sz val="11"/>
      <name val="Calibri"/>
      <family val="2"/>
      <scheme val="minor"/>
    </font>
    <font>
      <sz val="10"/>
      <color theme="1"/>
      <name val="Calibri"/>
      <family val="2"/>
    </font>
    <font>
      <b/>
      <sz val="11"/>
      <color rgb="FFFF0000"/>
      <name val="Calibri"/>
      <family val="2"/>
      <scheme val="minor"/>
    </font>
    <font>
      <b/>
      <i/>
      <sz val="1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sz val="11"/>
      <color indexed="9"/>
      <name val="Calibri"/>
      <family val="2"/>
    </font>
    <font>
      <sz val="11"/>
      <color indexed="8"/>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b/>
      <sz val="11"/>
      <color rgb="FF002060"/>
      <name val="Calibri"/>
      <family val="2"/>
      <scheme val="minor"/>
    </font>
    <font>
      <b/>
      <u/>
      <sz val="11"/>
      <color rgb="FF002060"/>
      <name val="Calibri"/>
      <family val="2"/>
      <scheme val="minor"/>
    </font>
    <font>
      <sz val="11"/>
      <color rgb="FF000000"/>
      <name val="Calibri"/>
      <family val="2"/>
      <scheme val="minor"/>
    </font>
    <font>
      <sz val="8"/>
      <color rgb="FF002060"/>
      <name val="Calibri"/>
      <family val="2"/>
      <scheme val="minor"/>
    </font>
    <font>
      <sz val="8"/>
      <color theme="1"/>
      <name val="Calibri"/>
      <family val="2"/>
      <scheme val="minor"/>
    </font>
    <font>
      <b/>
      <sz val="11"/>
      <color theme="1"/>
      <name val="Calibri"/>
      <family val="2"/>
      <scheme val="minor"/>
    </font>
    <font>
      <u/>
      <sz val="11"/>
      <color theme="10"/>
      <name val="Calibri"/>
      <family val="2"/>
      <scheme val="minor"/>
    </font>
    <font>
      <sz val="10"/>
      <color theme="1"/>
      <name val="Garamond"/>
      <family val="2"/>
    </font>
    <font>
      <sz val="12"/>
      <name val="Times New Roman"/>
      <family val="1"/>
    </font>
    <font>
      <b/>
      <sz val="12"/>
      <name val="Times New Roman"/>
      <family val="1"/>
    </font>
    <font>
      <sz val="12"/>
      <color theme="1"/>
      <name val="Arial"/>
      <family val="2"/>
    </font>
    <font>
      <u/>
      <sz val="10"/>
      <color indexed="12"/>
      <name val="MS Sans Serif"/>
      <family val="2"/>
    </font>
    <font>
      <sz val="10"/>
      <name val="MS Sans Serif"/>
      <family val="2"/>
    </font>
    <font>
      <u/>
      <sz val="10"/>
      <color theme="10"/>
      <name val="Arial"/>
      <family val="2"/>
    </font>
    <font>
      <sz val="12"/>
      <color theme="1"/>
      <name val="Times New Roman"/>
      <family val="2"/>
    </font>
    <font>
      <sz val="10"/>
      <color theme="1"/>
      <name val="Arial"/>
      <family val="2"/>
    </font>
    <font>
      <i/>
      <sz val="10"/>
      <name val="Arial"/>
      <family val="2"/>
    </font>
    <font>
      <sz val="9"/>
      <name val="Arial"/>
      <family val="2"/>
    </font>
    <font>
      <sz val="11"/>
      <color indexed="20"/>
      <name val="Calibri"/>
      <family val="2"/>
    </font>
    <font>
      <b/>
      <sz val="11"/>
      <color indexed="53"/>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3"/>
      <name val="Calibri"/>
      <family val="2"/>
    </font>
    <font>
      <sz val="11"/>
      <color indexed="60"/>
      <name val="Calibri"/>
      <family val="2"/>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1"/>
      <color indexed="8"/>
      <name val="Calibri"/>
      <family val="2"/>
    </font>
    <font>
      <sz val="11"/>
      <color indexed="10"/>
      <name val="Calibri"/>
      <family val="2"/>
    </font>
    <font>
      <sz val="10"/>
      <color rgb="FFFF0000"/>
      <name val="Calibri"/>
      <family val="2"/>
      <scheme val="minor"/>
    </font>
    <font>
      <sz val="11"/>
      <color rgb="FF002060"/>
      <name val="Calibri"/>
      <family val="2"/>
      <scheme val="minor"/>
    </font>
    <font>
      <u/>
      <sz val="11"/>
      <color rgb="FF002060"/>
      <name val="Calibri"/>
      <family val="2"/>
      <scheme val="minor"/>
    </font>
    <font>
      <b/>
      <sz val="8"/>
      <color rgb="FF002060"/>
      <name val="Calibri"/>
      <family val="2"/>
      <scheme val="minor"/>
    </font>
    <font>
      <b/>
      <sz val="9"/>
      <color theme="0"/>
      <name val="Calibri"/>
      <family val="2"/>
      <scheme val="minor"/>
    </font>
    <font>
      <b/>
      <sz val="11"/>
      <name val="Times New Roman"/>
      <family val="1"/>
    </font>
    <font>
      <b/>
      <u/>
      <sz val="10"/>
      <color theme="1"/>
      <name val="Calibri"/>
      <family val="2"/>
      <scheme val="minor"/>
    </font>
    <font>
      <sz val="11"/>
      <name val="Times New Roman"/>
      <family val="1"/>
    </font>
    <font>
      <sz val="10"/>
      <name val="Calibri"/>
      <family val="2"/>
      <scheme val="minor"/>
    </font>
    <font>
      <sz val="11"/>
      <color rgb="FFFF0000"/>
      <name val="Calibri"/>
      <family val="2"/>
      <scheme val="minor"/>
    </font>
    <font>
      <sz val="9"/>
      <color rgb="FF333333"/>
      <name val="Arial"/>
      <family val="2"/>
    </font>
  </fonts>
  <fills count="60">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2" tint="-0.249977111117893"/>
        <bgColor indexed="64"/>
      </patternFill>
    </fill>
    <fill>
      <patternFill patternType="solid">
        <fgColor indexed="29"/>
      </patternFill>
    </fill>
    <fill>
      <patternFill patternType="solid">
        <fgColor indexed="47"/>
      </patternFill>
    </fill>
    <fill>
      <patternFill patternType="solid">
        <fgColor indexed="46"/>
      </patternFill>
    </fill>
    <fill>
      <patternFill patternType="solid">
        <fgColor indexed="55"/>
      </patternFill>
    </fill>
    <fill>
      <patternFill patternType="solid">
        <fgColor indexed="40"/>
        <bgColor indexed="64"/>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rgb="FFCCFFCC"/>
        <bgColor indexed="64"/>
      </patternFill>
    </fill>
    <fill>
      <patternFill patternType="solid">
        <fgColor rgb="FFFFFFFF"/>
        <bgColor rgb="FFFFFFFF"/>
      </patternFill>
    </fill>
    <fill>
      <patternFill patternType="solid">
        <fgColor rgb="FFF8FBFC"/>
        <bgColor rgb="FFFFFFFF"/>
      </patternFill>
    </fill>
    <fill>
      <patternFill patternType="solid">
        <fgColor theme="5" tint="0.79998168889431442"/>
        <bgColor indexed="64"/>
      </patternFill>
    </fill>
  </fills>
  <borders count="4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1"/>
      </left>
      <right style="thin">
        <color indexed="48"/>
      </right>
      <top style="medium">
        <color indexed="41"/>
      </top>
      <bottom style="thin">
        <color indexed="48"/>
      </bottom>
      <diagonal/>
    </border>
    <border>
      <left/>
      <right/>
      <top style="thin">
        <color indexed="49"/>
      </top>
      <bottom style="double">
        <color indexed="49"/>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rgb="FFEBEBEB"/>
      </left>
      <right style="thin">
        <color rgb="FFEBEBEB"/>
      </right>
      <top style="thin">
        <color rgb="FFEBEBEB"/>
      </top>
      <bottom style="thin">
        <color rgb="FFEBEBEB"/>
      </bottom>
      <diagonal/>
    </border>
    <border>
      <left/>
      <right/>
      <top style="thin">
        <color indexed="64"/>
      </top>
      <bottom/>
      <diagonal/>
    </border>
  </borders>
  <cellStyleXfs count="317">
    <xf numFmtId="0" fontId="0" fillId="0" borderId="0"/>
    <xf numFmtId="43" fontId="1" fillId="0" borderId="0" applyFont="0" applyFill="0" applyBorder="0" applyAlignment="0" applyProtection="0"/>
    <xf numFmtId="0" fontId="9" fillId="0" borderId="0"/>
    <xf numFmtId="0" fontId="13" fillId="0" borderId="0"/>
    <xf numFmtId="43" fontId="13"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17" fillId="0" borderId="0"/>
    <xf numFmtId="0" fontId="9" fillId="0" borderId="0"/>
    <xf numFmtId="0" fontId="24" fillId="7" borderId="0" applyNumberFormat="0" applyBorder="0" applyAlignment="0" applyProtection="0"/>
    <xf numFmtId="0" fontId="24" fillId="8"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0" borderId="0" applyNumberFormat="0" applyBorder="0" applyAlignment="0" applyProtection="0"/>
    <xf numFmtId="0" fontId="24" fillId="16" borderId="0" applyNumberFormat="0" applyBorder="0" applyAlignment="0" applyProtection="0"/>
    <xf numFmtId="0" fontId="23" fillId="11"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3" fillId="21" borderId="0" applyNumberFormat="0" applyBorder="0" applyAlignment="0" applyProtection="0"/>
    <xf numFmtId="4" fontId="13" fillId="22" borderId="7" applyNumberFormat="0" applyProtection="0">
      <alignment vertical="center"/>
    </xf>
    <xf numFmtId="4" fontId="25" fillId="23" borderId="7" applyNumberFormat="0" applyProtection="0">
      <alignment vertical="center"/>
    </xf>
    <xf numFmtId="4" fontId="13" fillId="23" borderId="7" applyNumberFormat="0" applyProtection="0">
      <alignment horizontal="left" vertical="center" indent="1"/>
    </xf>
    <xf numFmtId="0" fontId="26" fillId="22" borderId="8" applyNumberFormat="0" applyProtection="0">
      <alignment horizontal="left" vertical="top" indent="1"/>
    </xf>
    <xf numFmtId="4" fontId="13" fillId="24" borderId="7" applyNumberFormat="0" applyProtection="0">
      <alignment horizontal="left" vertical="center" indent="1"/>
    </xf>
    <xf numFmtId="4" fontId="13" fillId="25" borderId="7" applyNumberFormat="0" applyProtection="0">
      <alignment horizontal="right" vertical="center"/>
    </xf>
    <xf numFmtId="4" fontId="13" fillId="26" borderId="7" applyNumberFormat="0" applyProtection="0">
      <alignment horizontal="right" vertical="center"/>
    </xf>
    <xf numFmtId="4" fontId="13" fillId="27" borderId="9" applyNumberFormat="0" applyProtection="0">
      <alignment horizontal="right" vertical="center"/>
    </xf>
    <xf numFmtId="4" fontId="13" fillId="28" borderId="7" applyNumberFormat="0" applyProtection="0">
      <alignment horizontal="right" vertical="center"/>
    </xf>
    <xf numFmtId="4" fontId="13" fillId="29" borderId="7" applyNumberFormat="0" applyProtection="0">
      <alignment horizontal="right" vertical="center"/>
    </xf>
    <xf numFmtId="4" fontId="13" fillId="30" borderId="7" applyNumberFormat="0" applyProtection="0">
      <alignment horizontal="right" vertical="center"/>
    </xf>
    <xf numFmtId="4" fontId="13" fillId="31" borderId="7" applyNumberFormat="0" applyProtection="0">
      <alignment horizontal="right" vertical="center"/>
    </xf>
    <xf numFmtId="4" fontId="13" fillId="32" borderId="7" applyNumberFormat="0" applyProtection="0">
      <alignment horizontal="right" vertical="center"/>
    </xf>
    <xf numFmtId="4" fontId="13" fillId="33" borderId="7" applyNumberFormat="0" applyProtection="0">
      <alignment horizontal="right" vertical="center"/>
    </xf>
    <xf numFmtId="4" fontId="13" fillId="34" borderId="9" applyNumberFormat="0" applyProtection="0">
      <alignment horizontal="left" vertical="center" indent="1"/>
    </xf>
    <xf numFmtId="4" fontId="27" fillId="35" borderId="9" applyNumberFormat="0" applyProtection="0">
      <alignment horizontal="left" vertical="center" indent="1"/>
    </xf>
    <xf numFmtId="4" fontId="27" fillId="35" borderId="9" applyNumberFormat="0" applyProtection="0">
      <alignment horizontal="left" vertical="center" indent="1"/>
    </xf>
    <xf numFmtId="4" fontId="13" fillId="36" borderId="7" applyNumberFormat="0" applyProtection="0">
      <alignment horizontal="right" vertical="center"/>
    </xf>
    <xf numFmtId="4" fontId="13" fillId="37" borderId="9" applyNumberFormat="0" applyProtection="0">
      <alignment horizontal="left" vertical="center" indent="1"/>
    </xf>
    <xf numFmtId="4" fontId="13" fillId="36" borderId="9" applyNumberFormat="0" applyProtection="0">
      <alignment horizontal="left" vertical="center" indent="1"/>
    </xf>
    <xf numFmtId="0" fontId="13" fillId="38" borderId="7" applyNumberFormat="0" applyProtection="0">
      <alignment horizontal="left" vertical="center" indent="1"/>
    </xf>
    <xf numFmtId="0" fontId="13" fillId="35" borderId="8" applyNumberFormat="0" applyProtection="0">
      <alignment horizontal="left" vertical="top" indent="1"/>
    </xf>
    <xf numFmtId="0" fontId="13" fillId="39" borderId="7" applyNumberFormat="0" applyProtection="0">
      <alignment horizontal="left" vertical="center" indent="1"/>
    </xf>
    <xf numFmtId="0" fontId="13" fillId="36" borderId="8" applyNumberFormat="0" applyProtection="0">
      <alignment horizontal="left" vertical="top" indent="1"/>
    </xf>
    <xf numFmtId="0" fontId="13" fillId="40" borderId="7" applyNumberFormat="0" applyProtection="0">
      <alignment horizontal="left" vertical="center" indent="1"/>
    </xf>
    <xf numFmtId="0" fontId="13" fillId="40" borderId="8" applyNumberFormat="0" applyProtection="0">
      <alignment horizontal="left" vertical="top" indent="1"/>
    </xf>
    <xf numFmtId="0" fontId="13" fillId="37" borderId="7" applyNumberFormat="0" applyProtection="0">
      <alignment horizontal="left" vertical="center" indent="1"/>
    </xf>
    <xf numFmtId="0" fontId="13" fillId="37" borderId="8" applyNumberFormat="0" applyProtection="0">
      <alignment horizontal="left" vertical="top" indent="1"/>
    </xf>
    <xf numFmtId="0" fontId="13" fillId="41" borderId="10" applyNumberFormat="0">
      <protection locked="0"/>
    </xf>
    <xf numFmtId="0" fontId="28" fillId="35" borderId="11" applyBorder="0"/>
    <xf numFmtId="4" fontId="29" fillId="42" borderId="8" applyNumberFormat="0" applyProtection="0">
      <alignment vertical="center"/>
    </xf>
    <xf numFmtId="4" fontId="25" fillId="43" borderId="3" applyNumberFormat="0" applyProtection="0">
      <alignment vertical="center"/>
    </xf>
    <xf numFmtId="4" fontId="29" fillId="38" borderId="8" applyNumberFormat="0" applyProtection="0">
      <alignment horizontal="left" vertical="center" indent="1"/>
    </xf>
    <xf numFmtId="0" fontId="29" fillId="42" borderId="8" applyNumberFormat="0" applyProtection="0">
      <alignment horizontal="left" vertical="top" indent="1"/>
    </xf>
    <xf numFmtId="4" fontId="13" fillId="0" borderId="7" applyNumberFormat="0" applyProtection="0">
      <alignment horizontal="right" vertical="center"/>
    </xf>
    <xf numFmtId="4" fontId="25" fillId="44" borderId="7" applyNumberFormat="0" applyProtection="0">
      <alignment horizontal="right" vertical="center"/>
    </xf>
    <xf numFmtId="4" fontId="13" fillId="24" borderId="7" applyNumberFormat="0" applyProtection="0">
      <alignment horizontal="left" vertical="center" indent="1"/>
    </xf>
    <xf numFmtId="0" fontId="29" fillId="36" borderId="8" applyNumberFormat="0" applyProtection="0">
      <alignment horizontal="left" vertical="top" indent="1"/>
    </xf>
    <xf numFmtId="4" fontId="30" fillId="45" borderId="9" applyNumberFormat="0" applyProtection="0">
      <alignment horizontal="left" vertical="center" indent="1"/>
    </xf>
    <xf numFmtId="0" fontId="13" fillId="46" borderId="3"/>
    <xf numFmtId="4" fontId="31" fillId="41" borderId="7" applyNumberFormat="0" applyProtection="0">
      <alignment horizontal="right" vertical="center"/>
    </xf>
    <xf numFmtId="0" fontId="32" fillId="0" borderId="0" applyNumberFormat="0" applyFill="0" applyBorder="0" applyAlignment="0" applyProtection="0"/>
    <xf numFmtId="0" fontId="39" fillId="0" borderId="0" applyNumberFormat="0" applyFill="0" applyBorder="0" applyAlignment="0" applyProtection="0"/>
    <xf numFmtId="0" fontId="1" fillId="0" borderId="0"/>
    <xf numFmtId="0" fontId="40" fillId="0" borderId="0"/>
    <xf numFmtId="0" fontId="27" fillId="0" borderId="0"/>
    <xf numFmtId="43" fontId="1" fillId="0" borderId="0" applyFont="0" applyFill="0" applyBorder="0" applyAlignment="0" applyProtection="0"/>
    <xf numFmtId="0" fontId="4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27" fillId="0" borderId="0"/>
    <xf numFmtId="0" fontId="48" fillId="0" borderId="0"/>
    <xf numFmtId="0" fontId="45" fillId="0" borderId="0"/>
    <xf numFmtId="0" fontId="27" fillId="0" borderId="0"/>
    <xf numFmtId="0" fontId="27" fillId="0" borderId="0"/>
    <xf numFmtId="0" fontId="47" fillId="0" borderId="0"/>
    <xf numFmtId="0" fontId="43" fillId="0" borderId="0"/>
    <xf numFmtId="0" fontId="1" fillId="0" borderId="0"/>
    <xf numFmtId="0" fontId="44" fillId="0" borderId="0" applyNumberFormat="0" applyFill="0" applyBorder="0" applyAlignment="0" applyProtection="0">
      <alignment vertical="top"/>
      <protection locked="0"/>
    </xf>
    <xf numFmtId="43" fontId="48" fillId="0" borderId="0" applyFont="0" applyFill="0" applyBorder="0" applyAlignment="0" applyProtection="0"/>
    <xf numFmtId="0" fontId="48" fillId="0" borderId="0"/>
    <xf numFmtId="167" fontId="13" fillId="0" borderId="0"/>
    <xf numFmtId="9" fontId="1" fillId="0" borderId="0" applyFont="0" applyFill="0" applyBorder="0" applyAlignment="0" applyProtection="0"/>
    <xf numFmtId="9" fontId="27" fillId="0" borderId="0" applyFont="0" applyFill="0" applyBorder="0" applyAlignment="0" applyProtection="0"/>
    <xf numFmtId="0" fontId="46" fillId="0" borderId="0" applyNumberFormat="0" applyFill="0" applyBorder="0" applyAlignment="0" applyProtection="0">
      <alignment vertical="top"/>
      <protection locked="0"/>
    </xf>
    <xf numFmtId="0" fontId="27" fillId="0" borderId="0"/>
    <xf numFmtId="0" fontId="45" fillId="0" borderId="0"/>
    <xf numFmtId="0" fontId="43" fillId="0" borderId="0"/>
    <xf numFmtId="0" fontId="27" fillId="0" borderId="0"/>
    <xf numFmtId="0" fontId="43" fillId="0" borderId="0"/>
    <xf numFmtId="0" fontId="43" fillId="0" borderId="0"/>
    <xf numFmtId="0" fontId="1" fillId="0" borderId="0"/>
    <xf numFmtId="43" fontId="1" fillId="0" borderId="0" applyFont="0" applyFill="0" applyBorder="0" applyAlignment="0" applyProtection="0"/>
    <xf numFmtId="9" fontId="27" fillId="0" borderId="0" applyFont="0" applyFill="0" applyBorder="0" applyAlignment="0" applyProtection="0"/>
    <xf numFmtId="0" fontId="50" fillId="0" borderId="0">
      <protection locked="0"/>
    </xf>
    <xf numFmtId="0" fontId="50" fillId="0" borderId="5">
      <protection locked="0"/>
    </xf>
    <xf numFmtId="44" fontId="1" fillId="0" borderId="0" applyFont="0" applyFill="0" applyBorder="0" applyAlignment="0" applyProtection="0"/>
    <xf numFmtId="0" fontId="27" fillId="0" borderId="0"/>
    <xf numFmtId="168" fontId="50" fillId="0" borderId="0"/>
    <xf numFmtId="0" fontId="50" fillId="0" borderId="0">
      <protection locked="0"/>
    </xf>
    <xf numFmtId="0" fontId="13" fillId="0" borderId="0">
      <protection locked="0"/>
    </xf>
    <xf numFmtId="9" fontId="1" fillId="0" borderId="0" applyFont="0" applyFill="0" applyBorder="0" applyAlignment="0" applyProtection="0"/>
    <xf numFmtId="0" fontId="42" fillId="0" borderId="0">
      <protection locked="0"/>
    </xf>
    <xf numFmtId="0" fontId="41" fillId="0" borderId="16">
      <protection locked="0"/>
    </xf>
    <xf numFmtId="0" fontId="50" fillId="0" borderId="15">
      <protection locked="0"/>
    </xf>
    <xf numFmtId="0" fontId="49" fillId="0" borderId="1">
      <alignment horizontal="right"/>
      <protection locked="0"/>
    </xf>
    <xf numFmtId="37" fontId="13" fillId="0" borderId="0"/>
    <xf numFmtId="15" fontId="50" fillId="0" borderId="1" applyNumberFormat="0">
      <protection locked="0"/>
    </xf>
    <xf numFmtId="0" fontId="24" fillId="36" borderId="0" applyNumberFormat="0" applyBorder="0" applyAlignment="0" applyProtection="0"/>
    <xf numFmtId="0" fontId="24" fillId="48" borderId="0" applyNumberFormat="0" applyBorder="0" applyAlignment="0" applyProtection="0"/>
    <xf numFmtId="0" fontId="24" fillId="42" borderId="0" applyNumberFormat="0" applyBorder="0" applyAlignment="0" applyProtection="0"/>
    <xf numFmtId="0" fontId="24" fillId="41" borderId="0" applyNumberFormat="0" applyBorder="0" applyAlignment="0" applyProtection="0"/>
    <xf numFmtId="0" fontId="24" fillId="40" borderId="0" applyNumberFormat="0" applyBorder="0" applyAlignment="0" applyProtection="0"/>
    <xf numFmtId="0" fontId="24" fillId="25" borderId="0" applyNumberFormat="0" applyBorder="0" applyAlignment="0" applyProtection="0"/>
    <xf numFmtId="0" fontId="24" fillId="35" borderId="0" applyNumberFormat="0" applyBorder="0" applyAlignment="0" applyProtection="0"/>
    <xf numFmtId="0" fontId="24" fillId="48" borderId="0" applyNumberFormat="0" applyBorder="0" applyAlignment="0" applyProtection="0"/>
    <xf numFmtId="0" fontId="24" fillId="31" borderId="0" applyNumberFormat="0" applyBorder="0" applyAlignment="0" applyProtection="0"/>
    <xf numFmtId="0" fontId="24" fillId="38" borderId="0" applyNumberFormat="0" applyBorder="0" applyAlignment="0" applyProtection="0"/>
    <xf numFmtId="0" fontId="24" fillId="35" borderId="0" applyNumberFormat="0" applyBorder="0" applyAlignment="0" applyProtection="0"/>
    <xf numFmtId="0" fontId="24" fillId="49" borderId="0" applyNumberFormat="0" applyBorder="0" applyAlignment="0" applyProtection="0"/>
    <xf numFmtId="0" fontId="23" fillId="35" borderId="0" applyNumberFormat="0" applyBorder="0" applyAlignment="0" applyProtection="0"/>
    <xf numFmtId="0" fontId="23" fillId="48" borderId="0" applyNumberFormat="0" applyBorder="0" applyAlignment="0" applyProtection="0"/>
    <xf numFmtId="0" fontId="23" fillId="31" borderId="0" applyNumberFormat="0" applyBorder="0" applyAlignment="0" applyProtection="0"/>
    <xf numFmtId="0" fontId="23" fillId="38" borderId="0" applyNumberFormat="0" applyBorder="0" applyAlignment="0" applyProtection="0"/>
    <xf numFmtId="0" fontId="23" fillId="35" borderId="0" applyNumberFormat="0" applyBorder="0" applyAlignment="0" applyProtection="0"/>
    <xf numFmtId="0" fontId="23" fillId="49"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9"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51" fillId="50" borderId="0" applyNumberFormat="0" applyBorder="0" applyAlignment="0" applyProtection="0"/>
    <xf numFmtId="0" fontId="52" fillId="41" borderId="17" applyNumberFormat="0" applyAlignment="0" applyProtection="0"/>
    <xf numFmtId="0" fontId="53" fillId="51" borderId="18" applyNumberFormat="0" applyAlignment="0" applyProtection="0"/>
    <xf numFmtId="0" fontId="54" fillId="0" borderId="0" applyNumberFormat="0" applyFill="0" applyBorder="0" applyAlignment="0" applyProtection="0"/>
    <xf numFmtId="0" fontId="55" fillId="32" borderId="0" applyNumberFormat="0" applyBorder="0" applyAlignment="0" applyProtection="0"/>
    <xf numFmtId="0" fontId="56" fillId="0" borderId="19" applyNumberFormat="0" applyFill="0" applyAlignment="0" applyProtection="0"/>
    <xf numFmtId="0" fontId="57" fillId="0" borderId="20" applyNumberFormat="0" applyFill="0" applyAlignment="0" applyProtection="0"/>
    <xf numFmtId="0" fontId="58" fillId="0" borderId="21" applyNumberFormat="0" applyFill="0" applyAlignment="0" applyProtection="0"/>
    <xf numFmtId="0" fontId="58" fillId="0" borderId="0" applyNumberFormat="0" applyFill="0" applyBorder="0" applyAlignment="0" applyProtection="0"/>
    <xf numFmtId="0" fontId="59" fillId="49" borderId="17" applyNumberFormat="0" applyAlignment="0" applyProtection="0"/>
    <xf numFmtId="0" fontId="60" fillId="0" borderId="22" applyNumberFormat="0" applyFill="0" applyAlignment="0" applyProtection="0"/>
    <xf numFmtId="0" fontId="61" fillId="49" borderId="0" applyNumberFormat="0" applyBorder="0" applyAlignment="0" applyProtection="0"/>
    <xf numFmtId="0" fontId="27" fillId="42" borderId="23" applyNumberFormat="0" applyFont="0" applyAlignment="0" applyProtection="0"/>
    <xf numFmtId="0" fontId="62" fillId="41" borderId="24" applyNumberFormat="0" applyAlignment="0" applyProtection="0"/>
    <xf numFmtId="4" fontId="63" fillId="22" borderId="8" applyNumberFormat="0" applyProtection="0">
      <alignment vertical="center"/>
    </xf>
    <xf numFmtId="4" fontId="64" fillId="23" borderId="8" applyNumberFormat="0" applyProtection="0">
      <alignment vertical="center"/>
    </xf>
    <xf numFmtId="4" fontId="63" fillId="23" borderId="8" applyNumberFormat="0" applyProtection="0">
      <alignment horizontal="left" vertical="center" indent="1"/>
    </xf>
    <xf numFmtId="0" fontId="63" fillId="23" borderId="8" applyNumberFormat="0" applyProtection="0">
      <alignment horizontal="left" vertical="top" indent="1"/>
    </xf>
    <xf numFmtId="4" fontId="63" fillId="52" borderId="0" applyNumberFormat="0" applyProtection="0">
      <alignment horizontal="left" vertical="center" indent="1"/>
    </xf>
    <xf numFmtId="4" fontId="65" fillId="25" borderId="8" applyNumberFormat="0" applyProtection="0">
      <alignment horizontal="right" vertical="center"/>
    </xf>
    <xf numFmtId="4" fontId="65" fillId="48" borderId="8" applyNumberFormat="0" applyProtection="0">
      <alignment horizontal="right" vertical="center"/>
    </xf>
    <xf numFmtId="4" fontId="65" fillId="27" borderId="8" applyNumberFormat="0" applyProtection="0">
      <alignment horizontal="right" vertical="center"/>
    </xf>
    <xf numFmtId="4" fontId="65" fillId="28" borderId="8" applyNumberFormat="0" applyProtection="0">
      <alignment horizontal="right" vertical="center"/>
    </xf>
    <xf numFmtId="4" fontId="65" fillId="29" borderId="8" applyNumberFormat="0" applyProtection="0">
      <alignment horizontal="right" vertical="center"/>
    </xf>
    <xf numFmtId="4" fontId="65" fillId="30" borderId="8" applyNumberFormat="0" applyProtection="0">
      <alignment horizontal="right" vertical="center"/>
    </xf>
    <xf numFmtId="4" fontId="65" fillId="31" borderId="8" applyNumberFormat="0" applyProtection="0">
      <alignment horizontal="right" vertical="center"/>
    </xf>
    <xf numFmtId="4" fontId="65" fillId="32" borderId="8" applyNumberFormat="0" applyProtection="0">
      <alignment horizontal="right" vertical="center"/>
    </xf>
    <xf numFmtId="4" fontId="65" fillId="33" borderId="8" applyNumberFormat="0" applyProtection="0">
      <alignment horizontal="right" vertical="center"/>
    </xf>
    <xf numFmtId="4" fontId="63" fillId="34" borderId="25" applyNumberFormat="0" applyProtection="0">
      <alignment horizontal="left" vertical="center" indent="1"/>
    </xf>
    <xf numFmtId="4" fontId="65" fillId="37" borderId="0" applyNumberFormat="0" applyProtection="0">
      <alignment horizontal="left" vertical="center" indent="1"/>
    </xf>
    <xf numFmtId="4" fontId="66" fillId="53" borderId="0" applyNumberFormat="0" applyProtection="0">
      <alignment horizontal="left" vertical="center" indent="1"/>
    </xf>
    <xf numFmtId="4" fontId="65" fillId="36" borderId="8" applyNumberFormat="0" applyProtection="0">
      <alignment horizontal="right" vertical="center"/>
    </xf>
    <xf numFmtId="4" fontId="65" fillId="37" borderId="0" applyNumberFormat="0" applyProtection="0">
      <alignment horizontal="left" vertical="center" indent="1"/>
    </xf>
    <xf numFmtId="4" fontId="65" fillId="52" borderId="0" applyNumberFormat="0" applyProtection="0">
      <alignment horizontal="left" vertical="center" indent="1"/>
    </xf>
    <xf numFmtId="0" fontId="27" fillId="53" borderId="8" applyNumberFormat="0" applyProtection="0">
      <alignment horizontal="left" vertical="center" indent="1"/>
    </xf>
    <xf numFmtId="0" fontId="27" fillId="53" borderId="8" applyNumberFormat="0" applyProtection="0">
      <alignment horizontal="left" vertical="top" indent="1"/>
    </xf>
    <xf numFmtId="0" fontId="27" fillId="52" borderId="8" applyNumberFormat="0" applyProtection="0">
      <alignment horizontal="left" vertical="center" indent="1"/>
    </xf>
    <xf numFmtId="0" fontId="27" fillId="52" borderId="8" applyNumberFormat="0" applyProtection="0">
      <alignment horizontal="left" vertical="top" indent="1"/>
    </xf>
    <xf numFmtId="0" fontId="27" fillId="54" borderId="8" applyNumberFormat="0" applyProtection="0">
      <alignment horizontal="left" vertical="center" indent="1"/>
    </xf>
    <xf numFmtId="0" fontId="27" fillId="54" borderId="8" applyNumberFormat="0" applyProtection="0">
      <alignment horizontal="left" vertical="top" indent="1"/>
    </xf>
    <xf numFmtId="0" fontId="27" fillId="55" borderId="8" applyNumberFormat="0" applyProtection="0">
      <alignment horizontal="left" vertical="center" indent="1"/>
    </xf>
    <xf numFmtId="0" fontId="27" fillId="55" borderId="8" applyNumberFormat="0" applyProtection="0">
      <alignment horizontal="left" vertical="top" indent="1"/>
    </xf>
    <xf numFmtId="4" fontId="65" fillId="43" borderId="8" applyNumberFormat="0" applyProtection="0">
      <alignment vertical="center"/>
    </xf>
    <xf numFmtId="4" fontId="67" fillId="43" borderId="8" applyNumberFormat="0" applyProtection="0">
      <alignment vertical="center"/>
    </xf>
    <xf numFmtId="4" fontId="65" fillId="43" borderId="8" applyNumberFormat="0" applyProtection="0">
      <alignment horizontal="left" vertical="center" indent="1"/>
    </xf>
    <xf numFmtId="0" fontId="65" fillId="43" borderId="8" applyNumberFormat="0" applyProtection="0">
      <alignment horizontal="left" vertical="top" indent="1"/>
    </xf>
    <xf numFmtId="4" fontId="65" fillId="37" borderId="8" applyNumberFormat="0" applyProtection="0">
      <alignment horizontal="right" vertical="center"/>
    </xf>
    <xf numFmtId="4" fontId="67" fillId="37" borderId="8" applyNumberFormat="0" applyProtection="0">
      <alignment horizontal="right" vertical="center"/>
    </xf>
    <xf numFmtId="4" fontId="65" fillId="36" borderId="8" applyNumberFormat="0" applyProtection="0">
      <alignment horizontal="left" vertical="center" indent="1"/>
    </xf>
    <xf numFmtId="0" fontId="65" fillId="52" borderId="8" applyNumberFormat="0" applyProtection="0">
      <alignment horizontal="left" vertical="top" indent="1"/>
    </xf>
    <xf numFmtId="4" fontId="68" fillId="45" borderId="0" applyNumberFormat="0" applyProtection="0">
      <alignment horizontal="left" vertical="center" indent="1"/>
    </xf>
    <xf numFmtId="4" fontId="69" fillId="37" borderId="8" applyNumberFormat="0" applyProtection="0">
      <alignment horizontal="right" vertical="center"/>
    </xf>
    <xf numFmtId="0" fontId="32" fillId="0" borderId="0" applyNumberFormat="0" applyFill="0" applyBorder="0" applyAlignment="0" applyProtection="0"/>
    <xf numFmtId="0" fontId="70" fillId="0" borderId="26" applyNumberFormat="0" applyFill="0" applyAlignment="0" applyProtection="0"/>
    <xf numFmtId="0" fontId="71" fillId="0" borderId="0" applyNumberFormat="0" applyFill="0" applyBorder="0" applyAlignment="0" applyProtection="0"/>
    <xf numFmtId="0" fontId="43" fillId="0" borderId="0"/>
    <xf numFmtId="0" fontId="43" fillId="0" borderId="0"/>
    <xf numFmtId="0" fontId="43" fillId="0" borderId="0"/>
    <xf numFmtId="0" fontId="1" fillId="0" borderId="0"/>
    <xf numFmtId="0" fontId="43" fillId="0" borderId="0"/>
    <xf numFmtId="0" fontId="1" fillId="0" borderId="0"/>
    <xf numFmtId="43" fontId="1" fillId="0" borderId="0" applyFont="0" applyFill="0" applyBorder="0" applyAlignment="0" applyProtection="0"/>
    <xf numFmtId="0" fontId="27" fillId="0" borderId="0"/>
    <xf numFmtId="0" fontId="9" fillId="0" borderId="0"/>
    <xf numFmtId="43" fontId="1" fillId="0" borderId="0" applyFont="0" applyFill="0" applyBorder="0" applyAlignment="0" applyProtection="0"/>
    <xf numFmtId="4" fontId="13" fillId="22" borderId="30" applyNumberFormat="0" applyProtection="0">
      <alignment vertical="center"/>
    </xf>
    <xf numFmtId="4" fontId="25" fillId="23" borderId="30" applyNumberFormat="0" applyProtection="0">
      <alignment vertical="center"/>
    </xf>
    <xf numFmtId="4" fontId="13" fillId="23" borderId="30" applyNumberFormat="0" applyProtection="0">
      <alignment horizontal="left" vertical="center" indent="1"/>
    </xf>
    <xf numFmtId="0" fontId="26" fillId="22" borderId="31" applyNumberFormat="0" applyProtection="0">
      <alignment horizontal="left" vertical="top" indent="1"/>
    </xf>
    <xf numFmtId="4" fontId="13" fillId="24" borderId="30" applyNumberFormat="0" applyProtection="0">
      <alignment horizontal="left" vertical="center" indent="1"/>
    </xf>
    <xf numFmtId="4" fontId="13" fillId="25" borderId="30" applyNumberFormat="0" applyProtection="0">
      <alignment horizontal="right" vertical="center"/>
    </xf>
    <xf numFmtId="4" fontId="13" fillId="26" borderId="30" applyNumberFormat="0" applyProtection="0">
      <alignment horizontal="right" vertical="center"/>
    </xf>
    <xf numFmtId="4" fontId="13" fillId="27" borderId="32" applyNumberFormat="0" applyProtection="0">
      <alignment horizontal="right" vertical="center"/>
    </xf>
    <xf numFmtId="4" fontId="13" fillId="28" borderId="30" applyNumberFormat="0" applyProtection="0">
      <alignment horizontal="right" vertical="center"/>
    </xf>
    <xf numFmtId="4" fontId="13" fillId="29" borderId="30" applyNumberFormat="0" applyProtection="0">
      <alignment horizontal="right" vertical="center"/>
    </xf>
    <xf numFmtId="4" fontId="13" fillId="30" borderId="30" applyNumberFormat="0" applyProtection="0">
      <alignment horizontal="right" vertical="center"/>
    </xf>
    <xf numFmtId="4" fontId="13" fillId="31" borderId="30" applyNumberFormat="0" applyProtection="0">
      <alignment horizontal="right" vertical="center"/>
    </xf>
    <xf numFmtId="4" fontId="13" fillId="32" borderId="30" applyNumberFormat="0" applyProtection="0">
      <alignment horizontal="right" vertical="center"/>
    </xf>
    <xf numFmtId="4" fontId="13" fillId="33" borderId="30" applyNumberFormat="0" applyProtection="0">
      <alignment horizontal="right" vertical="center"/>
    </xf>
    <xf numFmtId="4" fontId="13" fillId="34" borderId="32" applyNumberFormat="0" applyProtection="0">
      <alignment horizontal="left" vertical="center" indent="1"/>
    </xf>
    <xf numFmtId="4" fontId="27" fillId="35" borderId="32" applyNumberFormat="0" applyProtection="0">
      <alignment horizontal="left" vertical="center" indent="1"/>
    </xf>
    <xf numFmtId="4" fontId="27" fillId="35" borderId="32" applyNumberFormat="0" applyProtection="0">
      <alignment horizontal="left" vertical="center" indent="1"/>
    </xf>
    <xf numFmtId="4" fontId="13" fillId="36" borderId="30" applyNumberFormat="0" applyProtection="0">
      <alignment horizontal="right" vertical="center"/>
    </xf>
    <xf numFmtId="4" fontId="13" fillId="37" borderId="32" applyNumberFormat="0" applyProtection="0">
      <alignment horizontal="left" vertical="center" indent="1"/>
    </xf>
    <xf numFmtId="4" fontId="13" fillId="36" borderId="32" applyNumberFormat="0" applyProtection="0">
      <alignment horizontal="left" vertical="center" indent="1"/>
    </xf>
    <xf numFmtId="0" fontId="13" fillId="38" borderId="30" applyNumberFormat="0" applyProtection="0">
      <alignment horizontal="left" vertical="center" indent="1"/>
    </xf>
    <xf numFmtId="0" fontId="13" fillId="35" borderId="31" applyNumberFormat="0" applyProtection="0">
      <alignment horizontal="left" vertical="top" indent="1"/>
    </xf>
    <xf numFmtId="0" fontId="13" fillId="39" borderId="30" applyNumberFormat="0" applyProtection="0">
      <alignment horizontal="left" vertical="center" indent="1"/>
    </xf>
    <xf numFmtId="0" fontId="13" fillId="36" borderId="31" applyNumberFormat="0" applyProtection="0">
      <alignment horizontal="left" vertical="top" indent="1"/>
    </xf>
    <xf numFmtId="0" fontId="13" fillId="40" borderId="30" applyNumberFormat="0" applyProtection="0">
      <alignment horizontal="left" vertical="center" indent="1"/>
    </xf>
    <xf numFmtId="0" fontId="13" fillId="40" borderId="31" applyNumberFormat="0" applyProtection="0">
      <alignment horizontal="left" vertical="top" indent="1"/>
    </xf>
    <xf numFmtId="0" fontId="13" fillId="37" borderId="30" applyNumberFormat="0" applyProtection="0">
      <alignment horizontal="left" vertical="center" indent="1"/>
    </xf>
    <xf numFmtId="0" fontId="13" fillId="37" borderId="31" applyNumberFormat="0" applyProtection="0">
      <alignment horizontal="left" vertical="top" indent="1"/>
    </xf>
    <xf numFmtId="0" fontId="28" fillId="35" borderId="33" applyBorder="0"/>
    <xf numFmtId="4" fontId="29" fillId="42" borderId="31" applyNumberFormat="0" applyProtection="0">
      <alignment vertical="center"/>
    </xf>
    <xf numFmtId="4" fontId="25" fillId="43" borderId="28" applyNumberFormat="0" applyProtection="0">
      <alignment vertical="center"/>
    </xf>
    <xf numFmtId="4" fontId="29" fillId="38" borderId="31" applyNumberFormat="0" applyProtection="0">
      <alignment horizontal="left" vertical="center" indent="1"/>
    </xf>
    <xf numFmtId="0" fontId="29" fillId="42" borderId="31" applyNumberFormat="0" applyProtection="0">
      <alignment horizontal="left" vertical="top" indent="1"/>
    </xf>
    <xf numFmtId="4" fontId="13" fillId="0" borderId="30" applyNumberFormat="0" applyProtection="0">
      <alignment horizontal="right" vertical="center"/>
    </xf>
    <xf numFmtId="4" fontId="25" fillId="44" borderId="30" applyNumberFormat="0" applyProtection="0">
      <alignment horizontal="right" vertical="center"/>
    </xf>
    <xf numFmtId="4" fontId="13" fillId="24" borderId="30" applyNumberFormat="0" applyProtection="0">
      <alignment horizontal="left" vertical="center" indent="1"/>
    </xf>
    <xf numFmtId="0" fontId="29" fillId="36" borderId="31" applyNumberFormat="0" applyProtection="0">
      <alignment horizontal="left" vertical="top" indent="1"/>
    </xf>
    <xf numFmtId="4" fontId="30" fillId="45" borderId="32" applyNumberFormat="0" applyProtection="0">
      <alignment horizontal="left" vertical="center" indent="1"/>
    </xf>
    <xf numFmtId="0" fontId="13" fillId="46" borderId="28"/>
    <xf numFmtId="4" fontId="31" fillId="41" borderId="30" applyNumberFormat="0" applyProtection="0">
      <alignment horizontal="right" vertical="center"/>
    </xf>
    <xf numFmtId="0" fontId="50" fillId="0" borderId="29">
      <protection locked="0"/>
    </xf>
    <xf numFmtId="0" fontId="52" fillId="41" borderId="34" applyNumberFormat="0" applyAlignment="0" applyProtection="0"/>
    <xf numFmtId="0" fontId="59" fillId="49" borderId="34" applyNumberFormat="0" applyAlignment="0" applyProtection="0"/>
    <xf numFmtId="0" fontId="27" fillId="42" borderId="35" applyNumberFormat="0" applyFont="0" applyAlignment="0" applyProtection="0"/>
    <xf numFmtId="0" fontId="62" fillId="41" borderId="36" applyNumberFormat="0" applyAlignment="0" applyProtection="0"/>
    <xf numFmtId="4" fontId="63" fillId="22" borderId="31" applyNumberFormat="0" applyProtection="0">
      <alignment vertical="center"/>
    </xf>
    <xf numFmtId="4" fontId="64" fillId="23" borderId="31" applyNumberFormat="0" applyProtection="0">
      <alignment vertical="center"/>
    </xf>
    <xf numFmtId="4" fontId="63" fillId="23" borderId="31" applyNumberFormat="0" applyProtection="0">
      <alignment horizontal="left" vertical="center" indent="1"/>
    </xf>
    <xf numFmtId="0" fontId="63" fillId="23" borderId="31" applyNumberFormat="0" applyProtection="0">
      <alignment horizontal="left" vertical="top" indent="1"/>
    </xf>
    <xf numFmtId="4" fontId="65" fillId="25" borderId="31" applyNumberFormat="0" applyProtection="0">
      <alignment horizontal="right" vertical="center"/>
    </xf>
    <xf numFmtId="4" fontId="65" fillId="48" borderId="31" applyNumberFormat="0" applyProtection="0">
      <alignment horizontal="right" vertical="center"/>
    </xf>
    <xf numFmtId="4" fontId="65" fillId="27" borderId="31" applyNumberFormat="0" applyProtection="0">
      <alignment horizontal="right" vertical="center"/>
    </xf>
    <xf numFmtId="4" fontId="65" fillId="28" borderId="31" applyNumberFormat="0" applyProtection="0">
      <alignment horizontal="right" vertical="center"/>
    </xf>
    <xf numFmtId="4" fontId="65" fillId="29" borderId="31" applyNumberFormat="0" applyProtection="0">
      <alignment horizontal="right" vertical="center"/>
    </xf>
    <xf numFmtId="4" fontId="65" fillId="30" borderId="31" applyNumberFormat="0" applyProtection="0">
      <alignment horizontal="right" vertical="center"/>
    </xf>
    <xf numFmtId="4" fontId="65" fillId="31" borderId="31" applyNumberFormat="0" applyProtection="0">
      <alignment horizontal="right" vertical="center"/>
    </xf>
    <xf numFmtId="4" fontId="65" fillId="32" borderId="31" applyNumberFormat="0" applyProtection="0">
      <alignment horizontal="right" vertical="center"/>
    </xf>
    <xf numFmtId="4" fontId="65" fillId="33" borderId="31" applyNumberFormat="0" applyProtection="0">
      <alignment horizontal="right" vertical="center"/>
    </xf>
    <xf numFmtId="4" fontId="65" fillId="36" borderId="31" applyNumberFormat="0" applyProtection="0">
      <alignment horizontal="right" vertical="center"/>
    </xf>
    <xf numFmtId="0" fontId="27" fillId="53" borderId="31" applyNumberFormat="0" applyProtection="0">
      <alignment horizontal="left" vertical="center" indent="1"/>
    </xf>
    <xf numFmtId="0" fontId="27" fillId="53" borderId="31" applyNumberFormat="0" applyProtection="0">
      <alignment horizontal="left" vertical="top" indent="1"/>
    </xf>
    <xf numFmtId="0" fontId="27" fillId="52" borderId="31" applyNumberFormat="0" applyProtection="0">
      <alignment horizontal="left" vertical="center" indent="1"/>
    </xf>
    <xf numFmtId="0" fontId="27" fillId="52" borderId="31" applyNumberFormat="0" applyProtection="0">
      <alignment horizontal="left" vertical="top" indent="1"/>
    </xf>
    <xf numFmtId="0" fontId="27" fillId="54" borderId="31" applyNumberFormat="0" applyProtection="0">
      <alignment horizontal="left" vertical="center" indent="1"/>
    </xf>
    <xf numFmtId="0" fontId="27" fillId="54" borderId="31" applyNumberFormat="0" applyProtection="0">
      <alignment horizontal="left" vertical="top" indent="1"/>
    </xf>
    <xf numFmtId="0" fontId="27" fillId="55" borderId="31" applyNumberFormat="0" applyProtection="0">
      <alignment horizontal="left" vertical="center" indent="1"/>
    </xf>
    <xf numFmtId="0" fontId="27" fillId="55" borderId="31" applyNumberFormat="0" applyProtection="0">
      <alignment horizontal="left" vertical="top" indent="1"/>
    </xf>
    <xf numFmtId="4" fontId="65" fillId="43" borderId="31" applyNumberFormat="0" applyProtection="0">
      <alignment vertical="center"/>
    </xf>
    <xf numFmtId="4" fontId="67" fillId="43" borderId="31" applyNumberFormat="0" applyProtection="0">
      <alignment vertical="center"/>
    </xf>
    <xf numFmtId="4" fontId="65" fillId="43" borderId="31" applyNumberFormat="0" applyProtection="0">
      <alignment horizontal="left" vertical="center" indent="1"/>
    </xf>
    <xf numFmtId="0" fontId="65" fillId="43" borderId="31" applyNumberFormat="0" applyProtection="0">
      <alignment horizontal="left" vertical="top" indent="1"/>
    </xf>
    <xf numFmtId="4" fontId="65" fillId="37" borderId="31" applyNumberFormat="0" applyProtection="0">
      <alignment horizontal="right" vertical="center"/>
    </xf>
    <xf numFmtId="4" fontId="67" fillId="37" borderId="31" applyNumberFormat="0" applyProtection="0">
      <alignment horizontal="right" vertical="center"/>
    </xf>
    <xf numFmtId="4" fontId="65" fillId="36" borderId="31" applyNumberFormat="0" applyProtection="0">
      <alignment horizontal="left" vertical="center" indent="1"/>
    </xf>
    <xf numFmtId="0" fontId="65" fillId="52" borderId="31" applyNumberFormat="0" applyProtection="0">
      <alignment horizontal="left" vertical="top" indent="1"/>
    </xf>
    <xf numFmtId="4" fontId="69" fillId="37" borderId="31" applyNumberFormat="0" applyProtection="0">
      <alignment horizontal="right" vertical="center"/>
    </xf>
    <xf numFmtId="0" fontId="70" fillId="0" borderId="37" applyNumberFormat="0" applyFill="0" applyAlignment="0" applyProtection="0"/>
    <xf numFmtId="4" fontId="13" fillId="22" borderId="30" applyNumberFormat="0" applyProtection="0">
      <alignment vertical="center"/>
    </xf>
    <xf numFmtId="4" fontId="25" fillId="23" borderId="30" applyNumberFormat="0" applyProtection="0">
      <alignment vertical="center"/>
    </xf>
    <xf numFmtId="4" fontId="13" fillId="23" borderId="30" applyNumberFormat="0" applyProtection="0">
      <alignment horizontal="left" vertical="center" indent="1"/>
    </xf>
    <xf numFmtId="0" fontId="26" fillId="22" borderId="31" applyNumberFormat="0" applyProtection="0">
      <alignment horizontal="left" vertical="top" indent="1"/>
    </xf>
    <xf numFmtId="4" fontId="13" fillId="24" borderId="30" applyNumberFormat="0" applyProtection="0">
      <alignment horizontal="left" vertical="center" indent="1"/>
    </xf>
    <xf numFmtId="4" fontId="13" fillId="25" borderId="30" applyNumberFormat="0" applyProtection="0">
      <alignment horizontal="right" vertical="center"/>
    </xf>
    <xf numFmtId="4" fontId="13" fillId="26" borderId="30" applyNumberFormat="0" applyProtection="0">
      <alignment horizontal="right" vertical="center"/>
    </xf>
    <xf numFmtId="4" fontId="13" fillId="27" borderId="32" applyNumberFormat="0" applyProtection="0">
      <alignment horizontal="right" vertical="center"/>
    </xf>
    <xf numFmtId="4" fontId="13" fillId="28" borderId="30" applyNumberFormat="0" applyProtection="0">
      <alignment horizontal="right" vertical="center"/>
    </xf>
    <xf numFmtId="4" fontId="13" fillId="29" borderId="30" applyNumberFormat="0" applyProtection="0">
      <alignment horizontal="right" vertical="center"/>
    </xf>
    <xf numFmtId="4" fontId="13" fillId="30" borderId="30" applyNumberFormat="0" applyProtection="0">
      <alignment horizontal="right" vertical="center"/>
    </xf>
    <xf numFmtId="4" fontId="13" fillId="31" borderId="30" applyNumberFormat="0" applyProtection="0">
      <alignment horizontal="right" vertical="center"/>
    </xf>
    <xf numFmtId="4" fontId="13" fillId="32" borderId="30" applyNumberFormat="0" applyProtection="0">
      <alignment horizontal="right" vertical="center"/>
    </xf>
    <xf numFmtId="4" fontId="13" fillId="33" borderId="30" applyNumberFormat="0" applyProtection="0">
      <alignment horizontal="right" vertical="center"/>
    </xf>
    <xf numFmtId="4" fontId="13" fillId="34" borderId="32" applyNumberFormat="0" applyProtection="0">
      <alignment horizontal="left" vertical="center" indent="1"/>
    </xf>
    <xf numFmtId="4" fontId="27" fillId="35" borderId="32" applyNumberFormat="0" applyProtection="0">
      <alignment horizontal="left" vertical="center" indent="1"/>
    </xf>
    <xf numFmtId="4" fontId="27" fillId="35" borderId="32" applyNumberFormat="0" applyProtection="0">
      <alignment horizontal="left" vertical="center" indent="1"/>
    </xf>
    <xf numFmtId="4" fontId="13" fillId="36" borderId="30" applyNumberFormat="0" applyProtection="0">
      <alignment horizontal="right" vertical="center"/>
    </xf>
    <xf numFmtId="4" fontId="13" fillId="37" borderId="32" applyNumberFormat="0" applyProtection="0">
      <alignment horizontal="left" vertical="center" indent="1"/>
    </xf>
    <xf numFmtId="4" fontId="13" fillId="36" borderId="32" applyNumberFormat="0" applyProtection="0">
      <alignment horizontal="left" vertical="center" indent="1"/>
    </xf>
    <xf numFmtId="0" fontId="13" fillId="38" borderId="30" applyNumberFormat="0" applyProtection="0">
      <alignment horizontal="left" vertical="center" indent="1"/>
    </xf>
    <xf numFmtId="0" fontId="13" fillId="35" borderId="31" applyNumberFormat="0" applyProtection="0">
      <alignment horizontal="left" vertical="top" indent="1"/>
    </xf>
    <xf numFmtId="0" fontId="13" fillId="39" borderId="30" applyNumberFormat="0" applyProtection="0">
      <alignment horizontal="left" vertical="center" indent="1"/>
    </xf>
    <xf numFmtId="0" fontId="13" fillId="36" borderId="31" applyNumberFormat="0" applyProtection="0">
      <alignment horizontal="left" vertical="top" indent="1"/>
    </xf>
    <xf numFmtId="0" fontId="13" fillId="40" borderId="30" applyNumberFormat="0" applyProtection="0">
      <alignment horizontal="left" vertical="center" indent="1"/>
    </xf>
    <xf numFmtId="0" fontId="13" fillId="40" borderId="31" applyNumberFormat="0" applyProtection="0">
      <alignment horizontal="left" vertical="top" indent="1"/>
    </xf>
    <xf numFmtId="0" fontId="13" fillId="37" borderId="30" applyNumberFormat="0" applyProtection="0">
      <alignment horizontal="left" vertical="center" indent="1"/>
    </xf>
    <xf numFmtId="0" fontId="13" fillId="37" borderId="31" applyNumberFormat="0" applyProtection="0">
      <alignment horizontal="left" vertical="top" indent="1"/>
    </xf>
    <xf numFmtId="4" fontId="29" fillId="42" borderId="31" applyNumberFormat="0" applyProtection="0">
      <alignment vertical="center"/>
    </xf>
    <xf numFmtId="4" fontId="29" fillId="38" borderId="31" applyNumberFormat="0" applyProtection="0">
      <alignment horizontal="left" vertical="center" indent="1"/>
    </xf>
    <xf numFmtId="0" fontId="29" fillId="42" borderId="31" applyNumberFormat="0" applyProtection="0">
      <alignment horizontal="left" vertical="top" indent="1"/>
    </xf>
    <xf numFmtId="4" fontId="13" fillId="0" borderId="30" applyNumberFormat="0" applyProtection="0">
      <alignment horizontal="right" vertical="center"/>
    </xf>
    <xf numFmtId="4" fontId="25" fillId="44" borderId="30" applyNumberFormat="0" applyProtection="0">
      <alignment horizontal="right" vertical="center"/>
    </xf>
    <xf numFmtId="4" fontId="13" fillId="24" borderId="30" applyNumberFormat="0" applyProtection="0">
      <alignment horizontal="left" vertical="center" indent="1"/>
    </xf>
    <xf numFmtId="0" fontId="29" fillId="36" borderId="31" applyNumberFormat="0" applyProtection="0">
      <alignment horizontal="left" vertical="top" indent="1"/>
    </xf>
    <xf numFmtId="4" fontId="30" fillId="45" borderId="32" applyNumberFormat="0" applyProtection="0">
      <alignment horizontal="left" vertical="center" indent="1"/>
    </xf>
    <xf numFmtId="4" fontId="31" fillId="41" borderId="30" applyNumberFormat="0" applyProtection="0">
      <alignment horizontal="right" vertical="center"/>
    </xf>
  </cellStyleXfs>
  <cellXfs count="317">
    <xf numFmtId="0" fontId="0" fillId="0" borderId="0" xfId="0"/>
    <xf numFmtId="0" fontId="2" fillId="0" borderId="0" xfId="0" applyFont="1"/>
    <xf numFmtId="0" fontId="3" fillId="0" borderId="0" xfId="0" applyFont="1" applyAlignment="1">
      <alignment horizontal="center" vertical="center" wrapText="1"/>
    </xf>
    <xf numFmtId="43" fontId="3" fillId="0" borderId="0" xfId="1" applyFont="1" applyAlignment="1">
      <alignment horizontal="center" vertical="center" wrapText="1"/>
    </xf>
    <xf numFmtId="43" fontId="2" fillId="0" borderId="0" xfId="1" applyFont="1"/>
    <xf numFmtId="0" fontId="5" fillId="0" borderId="0" xfId="0" applyFont="1" applyAlignment="1">
      <alignment horizontal="left"/>
    </xf>
    <xf numFmtId="0" fontId="5"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6" fillId="0" borderId="0" xfId="0" applyFont="1" applyAlignment="1">
      <alignment horizontal="center"/>
    </xf>
    <xf numFmtId="1" fontId="2" fillId="0" borderId="0" xfId="0" applyNumberFormat="1" applyFont="1"/>
    <xf numFmtId="0" fontId="11" fillId="0" borderId="0" xfId="2" applyFont="1"/>
    <xf numFmtId="0" fontId="11" fillId="0" borderId="0" xfId="2" applyFont="1" applyAlignment="1">
      <alignment horizontal="center"/>
    </xf>
    <xf numFmtId="41" fontId="11" fillId="0" borderId="0" xfId="2" applyNumberFormat="1" applyFont="1" applyAlignment="1">
      <alignment horizontal="center"/>
    </xf>
    <xf numFmtId="0" fontId="3" fillId="0" borderId="0" xfId="0" applyFont="1" applyAlignment="1">
      <alignment horizontal="center" vertical="center"/>
    </xf>
    <xf numFmtId="0" fontId="8" fillId="0" borderId="0" xfId="0" applyFont="1"/>
    <xf numFmtId="43" fontId="8" fillId="0" borderId="0" xfId="1" applyFont="1"/>
    <xf numFmtId="43" fontId="8" fillId="0" borderId="0" xfId="0" applyNumberFormat="1" applyFont="1"/>
    <xf numFmtId="0" fontId="3" fillId="0" borderId="0" xfId="0" applyFont="1"/>
    <xf numFmtId="0" fontId="5" fillId="0" borderId="0" xfId="0" applyFont="1"/>
    <xf numFmtId="0" fontId="14" fillId="0" borderId="0" xfId="0" applyFont="1" applyAlignment="1">
      <alignment horizontal="left"/>
    </xf>
    <xf numFmtId="43" fontId="5" fillId="0" borderId="0" xfId="1" applyFont="1"/>
    <xf numFmtId="43" fontId="5" fillId="0" borderId="0" xfId="0" applyNumberFormat="1" applyFont="1"/>
    <xf numFmtId="0" fontId="8" fillId="0" borderId="0" xfId="0" applyFont="1" applyAlignment="1">
      <alignment horizontal="right"/>
    </xf>
    <xf numFmtId="43" fontId="5" fillId="0" borderId="0" xfId="1" applyFont="1" applyAlignment="1">
      <alignment horizontal="right"/>
    </xf>
    <xf numFmtId="0" fontId="3" fillId="0" borderId="0" xfId="0" applyFont="1" applyAlignment="1">
      <alignment horizontal="left" vertical="center" wrapText="1"/>
    </xf>
    <xf numFmtId="0" fontId="7" fillId="0" borderId="0" xfId="0" applyFont="1" applyAlignment="1">
      <alignment horizontal="center"/>
    </xf>
    <xf numFmtId="0" fontId="3" fillId="0" borderId="0" xfId="0" applyFont="1" applyAlignment="1">
      <alignment horizontal="left"/>
    </xf>
    <xf numFmtId="0" fontId="2" fillId="0" borderId="0" xfId="0" applyNumberFormat="1" applyFont="1"/>
    <xf numFmtId="0" fontId="6" fillId="0" borderId="0" xfId="0" applyFont="1"/>
    <xf numFmtId="0" fontId="16" fillId="0" borderId="0" xfId="0" applyFont="1" applyAlignment="1">
      <alignment horizontal="left"/>
    </xf>
    <xf numFmtId="43" fontId="6" fillId="0" borderId="0" xfId="1" applyFont="1"/>
    <xf numFmtId="0" fontId="12" fillId="5" borderId="0" xfId="0" applyFont="1" applyFill="1" applyAlignment="1">
      <alignment horizontal="center" vertical="center" wrapText="1"/>
    </xf>
    <xf numFmtId="0" fontId="2" fillId="0" borderId="0" xfId="0" applyFont="1" applyFill="1"/>
    <xf numFmtId="43" fontId="6" fillId="0" borderId="0" xfId="1" applyFont="1" applyFill="1"/>
    <xf numFmtId="0" fontId="5" fillId="0" borderId="0" xfId="0" applyFont="1" applyFill="1"/>
    <xf numFmtId="1" fontId="3" fillId="0" borderId="0" xfId="0" applyNumberFormat="1" applyFont="1"/>
    <xf numFmtId="0" fontId="12" fillId="0" borderId="0" xfId="0" applyFont="1" applyFill="1"/>
    <xf numFmtId="43" fontId="3" fillId="0" borderId="0" xfId="1" applyFont="1"/>
    <xf numFmtId="0" fontId="18" fillId="0" borderId="0" xfId="0" applyFont="1" applyAlignment="1">
      <alignment horizontal="left"/>
    </xf>
    <xf numFmtId="0" fontId="3" fillId="0" borderId="0" xfId="0" applyFont="1" applyAlignment="1">
      <alignment horizontal="centerContinuous"/>
    </xf>
    <xf numFmtId="0" fontId="18" fillId="6" borderId="0" xfId="0" applyFont="1" applyFill="1"/>
    <xf numFmtId="0" fontId="12" fillId="6" borderId="0" xfId="0" applyFont="1" applyFill="1"/>
    <xf numFmtId="1" fontId="12" fillId="6" borderId="0" xfId="0" applyNumberFormat="1" applyFont="1" applyFill="1"/>
    <xf numFmtId="43" fontId="12" fillId="6" borderId="0" xfId="1" applyFont="1" applyFill="1"/>
    <xf numFmtId="0" fontId="12" fillId="5" borderId="0" xfId="0" applyFont="1" applyFill="1" applyAlignment="1">
      <alignment horizontal="left" vertical="center" wrapText="1"/>
    </xf>
    <xf numFmtId="0" fontId="7" fillId="3" borderId="4" xfId="0" applyFont="1" applyFill="1" applyBorder="1" applyAlignment="1">
      <alignment horizontal="center"/>
    </xf>
    <xf numFmtId="0" fontId="8" fillId="3" borderId="5" xfId="0" applyFont="1" applyFill="1" applyBorder="1"/>
    <xf numFmtId="0" fontId="8" fillId="3" borderId="6" xfId="0" applyFont="1" applyFill="1" applyBorder="1"/>
    <xf numFmtId="43" fontId="12" fillId="0" borderId="0" xfId="1" applyFont="1" applyAlignment="1">
      <alignment horizontal="center" vertical="center" wrapText="1"/>
    </xf>
    <xf numFmtId="0" fontId="12" fillId="0" borderId="0" xfId="0" applyFont="1" applyAlignment="1">
      <alignment horizontal="center" vertical="center" wrapText="1"/>
    </xf>
    <xf numFmtId="43" fontId="6" fillId="0" borderId="0" xfId="0" applyNumberFormat="1" applyFont="1" applyFill="1"/>
    <xf numFmtId="43" fontId="6" fillId="0" borderId="0" xfId="0" applyNumberFormat="1" applyFont="1"/>
    <xf numFmtId="43" fontId="6" fillId="4" borderId="0" xfId="1" applyFont="1" applyFill="1"/>
    <xf numFmtId="0" fontId="12" fillId="5" borderId="0" xfId="0" applyFont="1" applyFill="1" applyAlignment="1">
      <alignment horizontal="centerContinuous" vertical="center" wrapText="1"/>
    </xf>
    <xf numFmtId="0" fontId="12" fillId="0" borderId="0" xfId="0" applyFont="1" applyAlignment="1">
      <alignment horizontal="left"/>
    </xf>
    <xf numFmtId="0" fontId="6" fillId="0" borderId="0" xfId="0" applyFont="1" applyAlignment="1">
      <alignment horizontal="left"/>
    </xf>
    <xf numFmtId="0" fontId="6" fillId="0" borderId="0" xfId="0" applyFont="1" applyAlignment="1">
      <alignment horizontal="left" vertical="center"/>
    </xf>
    <xf numFmtId="43" fontId="12" fillId="0" borderId="0" xfId="0" applyNumberFormat="1" applyFont="1"/>
    <xf numFmtId="0" fontId="12" fillId="0" borderId="0" xfId="0" applyFont="1"/>
    <xf numFmtId="1" fontId="12" fillId="0" borderId="0" xfId="0" applyNumberFormat="1" applyFont="1"/>
    <xf numFmtId="43" fontId="12" fillId="0" borderId="0" xfId="1" applyFont="1" applyFill="1"/>
    <xf numFmtId="0" fontId="5" fillId="0" borderId="0" xfId="0" applyFont="1" applyFill="1" applyAlignment="1">
      <alignment horizontal="center"/>
    </xf>
    <xf numFmtId="0" fontId="11" fillId="0" borderId="0" xfId="2" applyFont="1" applyProtection="1">
      <protection hidden="1"/>
    </xf>
    <xf numFmtId="0" fontId="8" fillId="0" borderId="0" xfId="2" applyFont="1" applyProtection="1"/>
    <xf numFmtId="0" fontId="11" fillId="0" borderId="0" xfId="2" applyFont="1" applyProtection="1"/>
    <xf numFmtId="41" fontId="10" fillId="0" borderId="2" xfId="2" applyNumberFormat="1" applyFont="1" applyBorder="1" applyProtection="1"/>
    <xf numFmtId="0" fontId="7" fillId="0" borderId="0" xfId="2" applyFont="1" applyAlignment="1" applyProtection="1">
      <alignment horizontal="center"/>
    </xf>
    <xf numFmtId="0" fontId="12" fillId="5" borderId="0" xfId="0" applyFont="1" applyFill="1" applyAlignment="1" applyProtection="1">
      <alignment horizontal="center" vertical="center" wrapText="1"/>
    </xf>
    <xf numFmtId="41" fontId="11" fillId="0" borderId="0" xfId="2" applyNumberFormat="1" applyFont="1" applyAlignment="1" applyProtection="1">
      <alignment horizontal="center"/>
    </xf>
    <xf numFmtId="0" fontId="8" fillId="0" borderId="0" xfId="2" applyFont="1" applyAlignment="1" applyProtection="1">
      <alignment horizontal="center" vertical="center" wrapText="1"/>
    </xf>
    <xf numFmtId="41" fontId="8" fillId="0" borderId="0" xfId="2" applyNumberFormat="1" applyFont="1" applyProtection="1"/>
    <xf numFmtId="41" fontId="5" fillId="0" borderId="0" xfId="2" applyNumberFormat="1" applyFont="1" applyFill="1" applyAlignment="1" applyProtection="1">
      <alignment horizontal="center"/>
    </xf>
    <xf numFmtId="43" fontId="8" fillId="0" borderId="0" xfId="2" applyNumberFormat="1" applyFont="1" applyProtection="1"/>
    <xf numFmtId="0" fontId="8" fillId="0" borderId="0" xfId="2" applyFont="1" applyAlignment="1" applyProtection="1">
      <alignment horizontal="right"/>
    </xf>
    <xf numFmtId="0" fontId="6" fillId="0" borderId="0" xfId="2" applyFont="1" applyProtection="1"/>
    <xf numFmtId="41" fontId="11" fillId="0" borderId="0" xfId="2" applyNumberFormat="1" applyFont="1" applyProtection="1"/>
    <xf numFmtId="0" fontId="11" fillId="0" borderId="0" xfId="2" applyFont="1" applyAlignment="1" applyProtection="1">
      <alignment horizontal="center"/>
    </xf>
    <xf numFmtId="0" fontId="10" fillId="0" borderId="0" xfId="2" applyFont="1" applyProtection="1"/>
    <xf numFmtId="0" fontId="12" fillId="0" borderId="0" xfId="2" applyFont="1" applyAlignment="1" applyProtection="1">
      <alignment horizontal="center"/>
    </xf>
    <xf numFmtId="0" fontId="12" fillId="2" borderId="0" xfId="2" applyFont="1" applyFill="1" applyProtection="1"/>
    <xf numFmtId="0" fontId="10" fillId="2" borderId="0" xfId="2" applyFont="1" applyFill="1" applyProtection="1"/>
    <xf numFmtId="0" fontId="10" fillId="0" borderId="0" xfId="2" applyFont="1" applyFill="1" applyProtection="1"/>
    <xf numFmtId="0" fontId="14" fillId="0" borderId="0" xfId="3" applyFont="1" applyAlignment="1" applyProtection="1">
      <alignment horizontal="center"/>
    </xf>
    <xf numFmtId="1" fontId="14" fillId="0" borderId="1" xfId="4" quotePrefix="1" applyNumberFormat="1" applyFont="1" applyBorder="1" applyAlignment="1" applyProtection="1">
      <alignment horizontal="center" vertical="center" wrapText="1"/>
    </xf>
    <xf numFmtId="41" fontId="12" fillId="0" borderId="0" xfId="2" applyNumberFormat="1" applyFont="1" applyProtection="1"/>
    <xf numFmtId="0" fontId="6" fillId="0" borderId="0" xfId="2" applyFont="1" applyAlignment="1" applyProtection="1">
      <alignment horizontal="center"/>
    </xf>
    <xf numFmtId="41" fontId="12" fillId="0" borderId="2" xfId="2" applyNumberFormat="1" applyFont="1" applyBorder="1" applyProtection="1"/>
    <xf numFmtId="41" fontId="8" fillId="0" borderId="0" xfId="2" applyNumberFormat="1" applyFont="1" applyAlignment="1" applyProtection="1">
      <alignment horizontal="center" vertical="center" wrapText="1"/>
    </xf>
    <xf numFmtId="0" fontId="33" fillId="5" borderId="0" xfId="2" applyFont="1" applyFill="1" applyAlignment="1" applyProtection="1">
      <alignment horizontal="centerContinuous" vertical="center"/>
    </xf>
    <xf numFmtId="0" fontId="34" fillId="5" borderId="0" xfId="2" applyFont="1" applyFill="1" applyAlignment="1" applyProtection="1">
      <alignment horizontal="centerContinuous" vertical="center" wrapText="1"/>
    </xf>
    <xf numFmtId="0" fontId="35" fillId="5" borderId="0" xfId="2" applyFont="1" applyFill="1" applyAlignment="1" applyProtection="1">
      <alignment horizontal="centerContinuous"/>
    </xf>
    <xf numFmtId="166" fontId="8" fillId="0" borderId="0" xfId="2" applyNumberFormat="1" applyFont="1" applyProtection="1"/>
    <xf numFmtId="41" fontId="8" fillId="0" borderId="0" xfId="2" applyNumberFormat="1" applyFont="1" applyFill="1" applyProtection="1"/>
    <xf numFmtId="0" fontId="33" fillId="5" borderId="1" xfId="2" applyFont="1" applyFill="1" applyBorder="1" applyAlignment="1" applyProtection="1">
      <alignment horizontal="centerContinuous" vertical="center"/>
    </xf>
    <xf numFmtId="0" fontId="11" fillId="0" borderId="0" xfId="2" applyFont="1" applyFill="1" applyProtection="1"/>
    <xf numFmtId="41" fontId="8" fillId="0" borderId="0" xfId="2" applyNumberFormat="1" applyFont="1" applyFill="1" applyAlignment="1" applyProtection="1">
      <alignment horizontal="center"/>
    </xf>
    <xf numFmtId="1" fontId="12" fillId="0" borderId="0" xfId="4" quotePrefix="1" applyNumberFormat="1" applyFont="1" applyBorder="1" applyAlignment="1" applyProtection="1">
      <alignment horizontal="center" vertical="center"/>
    </xf>
    <xf numFmtId="43" fontId="6" fillId="0" borderId="0" xfId="1" applyFont="1" applyProtection="1"/>
    <xf numFmtId="0" fontId="8" fillId="0" borderId="0" xfId="2" applyFont="1" applyAlignment="1" applyProtection="1">
      <alignment horizontal="center"/>
    </xf>
    <xf numFmtId="0" fontId="8" fillId="0" borderId="0" xfId="2" applyFont="1" applyFill="1" applyProtection="1"/>
    <xf numFmtId="43" fontId="12" fillId="0" borderId="2" xfId="2" applyNumberFormat="1" applyFont="1" applyBorder="1" applyProtection="1"/>
    <xf numFmtId="0" fontId="11" fillId="0" borderId="0" xfId="2" applyFont="1" applyProtection="1">
      <protection locked="0" hidden="1"/>
    </xf>
    <xf numFmtId="0" fontId="5" fillId="0" borderId="0" xfId="2" applyFont="1" applyAlignment="1" applyProtection="1">
      <alignment horizontal="center"/>
      <protection locked="0" hidden="1"/>
    </xf>
    <xf numFmtId="0" fontId="11" fillId="0" borderId="0" xfId="2" applyFont="1" applyProtection="1">
      <protection locked="0"/>
    </xf>
    <xf numFmtId="10" fontId="11" fillId="0" borderId="0" xfId="5" applyNumberFormat="1" applyFont="1" applyFill="1" applyAlignment="1" applyProtection="1">
      <alignment horizontal="center"/>
      <protection locked="0"/>
    </xf>
    <xf numFmtId="0" fontId="5" fillId="0" borderId="0" xfId="2" applyFont="1" applyAlignment="1" applyProtection="1">
      <alignment horizontal="center"/>
      <protection hidden="1"/>
    </xf>
    <xf numFmtId="0" fontId="14" fillId="0" borderId="0" xfId="0" applyFont="1" applyFill="1" applyAlignment="1">
      <alignment horizontal="center"/>
    </xf>
    <xf numFmtId="0" fontId="2"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Protection="1">
      <protection locked="0"/>
    </xf>
    <xf numFmtId="14" fontId="2" fillId="0" borderId="0" xfId="0" applyNumberFormat="1" applyFont="1" applyProtection="1">
      <protection locked="0"/>
    </xf>
    <xf numFmtId="43" fontId="2" fillId="0" borderId="0" xfId="1" applyFont="1" applyProtection="1">
      <protection locked="0"/>
    </xf>
    <xf numFmtId="0" fontId="6" fillId="0" borderId="0" xfId="0" applyFont="1" applyAlignment="1" applyProtection="1">
      <alignment horizontal="center" vertical="center" wrapText="1"/>
    </xf>
    <xf numFmtId="43" fontId="12" fillId="5" borderId="0" xfId="1" applyFont="1" applyFill="1" applyAlignment="1" applyProtection="1">
      <alignment horizontal="center" vertical="center" wrapText="1"/>
    </xf>
    <xf numFmtId="14" fontId="2" fillId="0" borderId="0" xfId="1" applyNumberFormat="1" applyFont="1" applyProtection="1">
      <protection locked="0"/>
    </xf>
    <xf numFmtId="1" fontId="2" fillId="0" borderId="0" xfId="0" applyNumberFormat="1" applyFont="1" applyAlignment="1" applyProtection="1">
      <alignment horizontal="center"/>
      <protection locked="0"/>
    </xf>
    <xf numFmtId="0" fontId="2" fillId="0" borderId="0" xfId="0" applyFont="1" applyFill="1" applyProtection="1">
      <protection locked="0"/>
    </xf>
    <xf numFmtId="43" fontId="2" fillId="0" borderId="0" xfId="1" applyFont="1" applyProtection="1"/>
    <xf numFmtId="0" fontId="2" fillId="0" borderId="0" xfId="0" applyFont="1" applyAlignment="1" applyProtection="1">
      <alignment horizontal="center" vertical="center" wrapText="1"/>
    </xf>
    <xf numFmtId="43" fontId="3" fillId="0" borderId="0" xfId="1" applyFont="1" applyAlignment="1" applyProtection="1">
      <alignment horizontal="center" vertical="center" wrapText="1"/>
    </xf>
    <xf numFmtId="0" fontId="5" fillId="0" borderId="0" xfId="0" applyFont="1" applyProtection="1">
      <protection locked="0"/>
    </xf>
    <xf numFmtId="0" fontId="5" fillId="0" borderId="0" xfId="0" applyFont="1" applyFill="1" applyProtection="1">
      <protection locked="0"/>
    </xf>
    <xf numFmtId="43" fontId="5" fillId="0" borderId="0" xfId="1" applyFont="1" applyFill="1" applyProtection="1"/>
    <xf numFmtId="43" fontId="5" fillId="0" borderId="0" xfId="1" applyFont="1" applyProtection="1">
      <protection locked="0"/>
    </xf>
    <xf numFmtId="8" fontId="2" fillId="0" borderId="0" xfId="1" applyNumberFormat="1" applyFont="1" applyProtection="1">
      <protection locked="0"/>
    </xf>
    <xf numFmtId="0" fontId="2" fillId="0" borderId="0" xfId="0" applyFont="1" applyFill="1" applyAlignment="1" applyProtection="1">
      <alignment horizontal="left"/>
      <protection locked="0"/>
    </xf>
    <xf numFmtId="0" fontId="2" fillId="0" borderId="0" xfId="0" applyNumberFormat="1" applyFont="1" applyFill="1" applyProtection="1">
      <protection locked="0"/>
    </xf>
    <xf numFmtId="0" fontId="2" fillId="0" borderId="0" xfId="0" applyNumberFormat="1" applyFont="1" applyProtection="1">
      <protection locked="0"/>
    </xf>
    <xf numFmtId="0" fontId="2" fillId="0" borderId="0" xfId="0" applyFont="1" applyFill="1" applyAlignment="1" applyProtection="1">
      <alignment horizontal="center"/>
      <protection locked="0"/>
    </xf>
    <xf numFmtId="1" fontId="2" fillId="0" borderId="0" xfId="0" applyNumberFormat="1" applyFont="1" applyProtection="1">
      <protection locked="0"/>
    </xf>
    <xf numFmtId="0" fontId="2" fillId="47" borderId="0" xfId="0" applyFont="1" applyFill="1"/>
    <xf numFmtId="43" fontId="12" fillId="47" borderId="2" xfId="1" applyFont="1" applyFill="1" applyBorder="1"/>
    <xf numFmtId="1" fontId="3" fillId="47" borderId="0" xfId="0" applyNumberFormat="1" applyFont="1" applyFill="1" applyAlignment="1">
      <alignment horizontal="right"/>
    </xf>
    <xf numFmtId="0" fontId="36" fillId="0" borderId="0" xfId="0" applyFont="1"/>
    <xf numFmtId="0" fontId="36" fillId="6" borderId="0" xfId="0" applyFont="1" applyFill="1"/>
    <xf numFmtId="1" fontId="36" fillId="6" borderId="0" xfId="0" applyNumberFormat="1" applyFont="1" applyFill="1"/>
    <xf numFmtId="43" fontId="36" fillId="0" borderId="0" xfId="1" applyFont="1"/>
    <xf numFmtId="0" fontId="37" fillId="0" borderId="0" xfId="0" applyFont="1"/>
    <xf numFmtId="0" fontId="5" fillId="0" borderId="0" xfId="0" applyFont="1" applyFill="1" applyProtection="1"/>
    <xf numFmtId="43" fontId="8" fillId="0" borderId="0" xfId="0" applyNumberFormat="1" applyFont="1" applyFill="1"/>
    <xf numFmtId="165" fontId="8" fillId="0" borderId="0" xfId="2" applyNumberFormat="1" applyFont="1" applyProtection="1"/>
    <xf numFmtId="0" fontId="3" fillId="0" borderId="0" xfId="2" applyFont="1" applyAlignment="1" applyProtection="1">
      <alignment horizontal="center" vertical="center"/>
    </xf>
    <xf numFmtId="1" fontId="14" fillId="0" borderId="1" xfId="4" quotePrefix="1" applyNumberFormat="1" applyFont="1" applyBorder="1" applyAlignment="1" applyProtection="1">
      <alignment horizontal="center" vertical="center"/>
    </xf>
    <xf numFmtId="0" fontId="14" fillId="0" borderId="1" xfId="2" applyFont="1" applyBorder="1" applyAlignment="1" applyProtection="1">
      <alignment horizontal="center" vertical="center" wrapText="1"/>
    </xf>
    <xf numFmtId="0" fontId="15" fillId="0" borderId="0" xfId="2" applyFont="1" applyProtection="1"/>
    <xf numFmtId="0" fontId="5" fillId="0" borderId="0" xfId="2" applyFont="1" applyProtection="1"/>
    <xf numFmtId="0" fontId="8" fillId="0" borderId="0" xfId="2" applyFont="1" applyAlignment="1" applyProtection="1">
      <alignment horizontal="center" vertical="center"/>
    </xf>
    <xf numFmtId="0" fontId="7" fillId="0" borderId="0" xfId="2" applyFont="1" applyProtection="1"/>
    <xf numFmtId="0" fontId="15" fillId="0" borderId="0" xfId="2" applyFont="1" applyFill="1" applyAlignment="1" applyProtection="1">
      <alignment horizontal="center"/>
    </xf>
    <xf numFmtId="0" fontId="11" fillId="0" borderId="0" xfId="2" applyFont="1" applyAlignment="1" applyProtection="1">
      <alignment horizontal="right"/>
    </xf>
    <xf numFmtId="164" fontId="7" fillId="0" borderId="0" xfId="2" applyNumberFormat="1" applyFont="1" applyAlignment="1" applyProtection="1">
      <alignment horizontal="left" vertical="center"/>
    </xf>
    <xf numFmtId="0" fontId="5" fillId="0" borderId="0" xfId="2" applyFont="1" applyAlignment="1" applyProtection="1">
      <alignment horizontal="centerContinuous"/>
    </xf>
    <xf numFmtId="0" fontId="6" fillId="0" borderId="0" xfId="2" applyFont="1" applyAlignment="1" applyProtection="1">
      <alignment horizontal="centerContinuous"/>
    </xf>
    <xf numFmtId="0" fontId="11" fillId="0" borderId="0" xfId="2" applyFont="1" applyAlignment="1" applyProtection="1">
      <alignment horizontal="right"/>
      <protection hidden="1"/>
    </xf>
    <xf numFmtId="0" fontId="16" fillId="0" borderId="0" xfId="0" applyFont="1" applyFill="1" applyAlignment="1" applyProtection="1">
      <alignment horizontal="left"/>
    </xf>
    <xf numFmtId="0" fontId="5" fillId="0" borderId="0" xfId="0" applyFont="1" applyFill="1" applyAlignment="1" applyProtection="1">
      <alignment horizontal="left"/>
    </xf>
    <xf numFmtId="0" fontId="7" fillId="0" borderId="0" xfId="0" applyFont="1" applyFill="1" applyAlignment="1" applyProtection="1">
      <alignment horizontal="center"/>
    </xf>
    <xf numFmtId="0" fontId="5" fillId="0" borderId="0" xfId="0" applyFont="1" applyFill="1" applyAlignment="1" applyProtection="1">
      <alignment horizontal="center"/>
    </xf>
    <xf numFmtId="0" fontId="18" fillId="0" borderId="0" xfId="0" applyFont="1" applyFill="1" applyAlignment="1" applyProtection="1">
      <alignment horizontal="left"/>
    </xf>
    <xf numFmtId="0" fontId="14" fillId="0" borderId="0" xfId="0" applyFont="1" applyFill="1" applyAlignment="1" applyProtection="1">
      <alignment horizontal="left"/>
    </xf>
    <xf numFmtId="0" fontId="14" fillId="0" borderId="0" xfId="0" applyFont="1" applyFill="1" applyAlignment="1" applyProtection="1">
      <alignment horizontal="center"/>
    </xf>
    <xf numFmtId="0" fontId="2" fillId="0" borderId="0" xfId="0" applyFont="1" applyFill="1" applyAlignment="1" applyProtection="1">
      <alignment horizontal="center"/>
    </xf>
    <xf numFmtId="0" fontId="6" fillId="0" borderId="0" xfId="0" applyFont="1" applyFill="1" applyAlignment="1" applyProtection="1">
      <alignment horizontal="center"/>
    </xf>
    <xf numFmtId="0" fontId="2" fillId="0" borderId="0" xfId="0" applyFont="1" applyFill="1" applyProtection="1"/>
    <xf numFmtId="0" fontId="3" fillId="0" borderId="0" xfId="0" applyFont="1" applyFill="1" applyAlignment="1" applyProtection="1">
      <alignment horizontal="center" vertical="center"/>
    </xf>
    <xf numFmtId="0" fontId="3" fillId="0" borderId="0" xfId="0" applyFont="1" applyFill="1" applyAlignment="1" applyProtection="1">
      <alignment horizontal="left" vertical="center"/>
    </xf>
    <xf numFmtId="0" fontId="3" fillId="0" borderId="0" xfId="0" applyNumberFormat="1" applyFont="1" applyFill="1" applyAlignment="1" applyProtection="1">
      <alignment horizontal="center" vertical="center"/>
    </xf>
    <xf numFmtId="43" fontId="3" fillId="0" borderId="0" xfId="1" applyFont="1" applyFill="1" applyAlignment="1" applyProtection="1">
      <alignment horizontal="center" vertical="center" wrapText="1"/>
    </xf>
    <xf numFmtId="0" fontId="2" fillId="0" borderId="0" xfId="0" applyFont="1" applyFill="1" applyAlignment="1" applyProtection="1">
      <alignment horizontal="center" vertical="center"/>
    </xf>
    <xf numFmtId="0" fontId="38" fillId="0" borderId="0" xfId="0" applyFont="1"/>
    <xf numFmtId="43" fontId="7" fillId="0" borderId="0" xfId="1" applyFont="1"/>
    <xf numFmtId="0" fontId="3" fillId="0" borderId="0" xfId="0" applyFont="1" applyAlignment="1">
      <alignment horizontal="center"/>
    </xf>
    <xf numFmtId="43" fontId="3" fillId="0" borderId="0" xfId="1" applyFont="1" applyAlignment="1">
      <alignment horizontal="center"/>
    </xf>
    <xf numFmtId="43" fontId="3" fillId="0" borderId="2" xfId="1" applyFont="1" applyBorder="1"/>
    <xf numFmtId="43" fontId="3" fillId="0" borderId="15" xfId="1" applyFont="1" applyBorder="1"/>
    <xf numFmtId="43" fontId="3" fillId="0" borderId="0" xfId="1" applyFont="1" applyAlignment="1">
      <alignment vertical="center" wrapText="1"/>
    </xf>
    <xf numFmtId="43" fontId="7" fillId="0" borderId="0" xfId="1" applyFont="1" applyBorder="1"/>
    <xf numFmtId="43" fontId="14" fillId="0" borderId="0" xfId="1" applyFont="1"/>
    <xf numFmtId="0" fontId="0" fillId="0" borderId="0" xfId="0" applyAlignment="1">
      <alignment wrapText="1"/>
    </xf>
    <xf numFmtId="165" fontId="11" fillId="0" borderId="0" xfId="2" applyNumberFormat="1" applyFont="1" applyProtection="1"/>
    <xf numFmtId="165" fontId="8" fillId="0" borderId="12" xfId="2" applyNumberFormat="1" applyFont="1" applyFill="1" applyBorder="1" applyProtection="1"/>
    <xf numFmtId="165" fontId="5" fillId="0" borderId="0" xfId="2" applyNumberFormat="1" applyFont="1" applyFill="1" applyProtection="1"/>
    <xf numFmtId="0" fontId="0" fillId="0" borderId="0" xfId="0" applyAlignment="1">
      <alignment horizontal="right"/>
    </xf>
    <xf numFmtId="0" fontId="20" fillId="0" borderId="0" xfId="0" applyFont="1"/>
    <xf numFmtId="0" fontId="21" fillId="0" borderId="0" xfId="0" applyFont="1"/>
    <xf numFmtId="0" fontId="21" fillId="0" borderId="0" xfId="0" applyFont="1" applyAlignment="1">
      <alignment wrapText="1"/>
    </xf>
    <xf numFmtId="0" fontId="21" fillId="0" borderId="0" xfId="0" applyFont="1" applyAlignment="1">
      <alignment horizontal="left"/>
    </xf>
    <xf numFmtId="0" fontId="21" fillId="0" borderId="0" xfId="0" applyFont="1" applyAlignment="1">
      <alignment vertical="center"/>
    </xf>
    <xf numFmtId="0" fontId="39" fillId="0" borderId="0" xfId="69"/>
    <xf numFmtId="0" fontId="20" fillId="2" borderId="0" xfId="0" applyFont="1" applyFill="1"/>
    <xf numFmtId="0" fontId="21" fillId="2" borderId="0" xfId="0" applyFont="1" applyFill="1"/>
    <xf numFmtId="0" fontId="2" fillId="0" borderId="0" xfId="0" applyFont="1" applyAlignment="1" applyProtection="1">
      <alignment wrapText="1"/>
      <protection locked="0"/>
    </xf>
    <xf numFmtId="43" fontId="12" fillId="0" borderId="2" xfId="1" applyFont="1" applyBorder="1"/>
    <xf numFmtId="43" fontId="12" fillId="0" borderId="15" xfId="0" applyNumberFormat="1" applyFont="1" applyBorder="1"/>
    <xf numFmtId="10" fontId="11" fillId="0" borderId="0" xfId="6" applyNumberFormat="1" applyFont="1" applyFill="1" applyAlignment="1" applyProtection="1">
      <alignment horizontal="center"/>
      <protection locked="0"/>
    </xf>
    <xf numFmtId="0" fontId="10" fillId="3" borderId="14" xfId="2" applyFont="1" applyFill="1" applyBorder="1" applyAlignment="1" applyProtection="1">
      <alignment horizontal="centerContinuous" vertical="center"/>
    </xf>
    <xf numFmtId="166" fontId="6" fillId="0" borderId="0" xfId="1" applyNumberFormat="1" applyFont="1" applyProtection="1"/>
    <xf numFmtId="166" fontId="12" fillId="0" borderId="2" xfId="2" applyNumberFormat="1" applyFont="1" applyBorder="1" applyProtection="1"/>
    <xf numFmtId="0" fontId="73" fillId="5" borderId="0" xfId="2" applyFont="1" applyFill="1" applyAlignment="1" applyProtection="1">
      <alignment horizontal="centerContinuous" vertical="center"/>
    </xf>
    <xf numFmtId="0" fontId="74" fillId="5" borderId="0" xfId="2" applyFont="1" applyFill="1" applyAlignment="1" applyProtection="1">
      <alignment horizontal="centerContinuous" vertical="center" wrapText="1"/>
    </xf>
    <xf numFmtId="41" fontId="12" fillId="0" borderId="0" xfId="2" applyNumberFormat="1" applyFont="1" applyFill="1" applyProtection="1"/>
    <xf numFmtId="1" fontId="75" fillId="3" borderId="1" xfId="4" quotePrefix="1" applyNumberFormat="1" applyFont="1" applyFill="1" applyBorder="1" applyAlignment="1" applyProtection="1">
      <alignment horizontal="center" vertical="center" wrapText="1"/>
    </xf>
    <xf numFmtId="43" fontId="2" fillId="0" borderId="0" xfId="1" applyFont="1" applyFill="1" applyProtection="1">
      <protection locked="0"/>
    </xf>
    <xf numFmtId="43" fontId="2" fillId="0" borderId="0" xfId="1" applyFont="1" applyFill="1" applyAlignment="1" applyProtection="1">
      <alignment horizontal="center"/>
    </xf>
    <xf numFmtId="43" fontId="11" fillId="0" borderId="0" xfId="1" applyFont="1" applyProtection="1"/>
    <xf numFmtId="1" fontId="76" fillId="0" borderId="1" xfId="4" quotePrefix="1" applyNumberFormat="1" applyFont="1" applyBorder="1" applyAlignment="1" applyProtection="1">
      <alignment horizontal="center" vertical="center" wrapText="1"/>
    </xf>
    <xf numFmtId="0" fontId="72" fillId="0" borderId="0" xfId="0" applyFont="1"/>
    <xf numFmtId="0" fontId="21" fillId="2" borderId="0" xfId="0" applyFont="1" applyFill="1" applyAlignment="1">
      <alignment wrapText="1"/>
    </xf>
    <xf numFmtId="0" fontId="20" fillId="0" borderId="0" xfId="0" applyFont="1" applyAlignment="1">
      <alignment horizontal="center" wrapText="1"/>
    </xf>
    <xf numFmtId="0" fontId="77" fillId="56" borderId="28" xfId="91" applyFont="1" applyFill="1" applyBorder="1" applyAlignment="1" applyProtection="1">
      <alignment horizontal="center" vertical="center"/>
      <protection locked="0"/>
    </xf>
    <xf numFmtId="0" fontId="79" fillId="0" borderId="0" xfId="91" applyFont="1" applyAlignment="1" applyProtection="1">
      <alignment wrapText="1"/>
      <protection hidden="1"/>
    </xf>
    <xf numFmtId="43" fontId="8" fillId="0" borderId="0" xfId="1" applyFont="1" applyProtection="1"/>
    <xf numFmtId="8" fontId="2" fillId="0" borderId="0" xfId="1" applyNumberFormat="1" applyFont="1" applyFill="1" applyProtection="1">
      <protection locked="0"/>
    </xf>
    <xf numFmtId="0" fontId="7" fillId="3" borderId="0" xfId="0" applyFont="1" applyFill="1" applyAlignment="1">
      <alignment horizontal="center" vertical="center"/>
    </xf>
    <xf numFmtId="0" fontId="81" fillId="3" borderId="0" xfId="0" applyFont="1" applyFill="1" applyAlignment="1">
      <alignment horizontal="center" vertical="center"/>
    </xf>
    <xf numFmtId="14" fontId="5" fillId="0" borderId="0" xfId="0" applyNumberFormat="1" applyFont="1" applyAlignment="1" applyProtection="1">
      <alignment horizontal="right"/>
      <protection locked="0"/>
    </xf>
    <xf numFmtId="43" fontId="5" fillId="0" borderId="0" xfId="0" applyNumberFormat="1" applyFont="1" applyProtection="1">
      <protection locked="0"/>
    </xf>
    <xf numFmtId="43" fontId="5" fillId="0" borderId="0" xfId="1" applyFont="1" applyProtection="1"/>
    <xf numFmtId="14" fontId="5" fillId="0" borderId="0" xfId="1" applyNumberFormat="1" applyFont="1" applyProtection="1">
      <protection locked="0"/>
    </xf>
    <xf numFmtId="0" fontId="0" fillId="0" borderId="0" xfId="0" applyProtection="1">
      <protection locked="0"/>
    </xf>
    <xf numFmtId="0" fontId="2" fillId="0" borderId="0" xfId="0" applyFont="1" applyFill="1" applyAlignment="1">
      <alignment horizontal="left"/>
    </xf>
    <xf numFmtId="0" fontId="21" fillId="0" borderId="0" xfId="0" applyFont="1" applyProtection="1"/>
    <xf numFmtId="0" fontId="20" fillId="0" borderId="0" xfId="0" applyFont="1" applyProtection="1"/>
    <xf numFmtId="0" fontId="21" fillId="0" borderId="0" xfId="0" applyFont="1" applyAlignment="1" applyProtection="1">
      <alignment wrapText="1"/>
    </xf>
    <xf numFmtId="0" fontId="21" fillId="0" borderId="0" xfId="0" applyFont="1" applyFill="1" applyAlignment="1" applyProtection="1">
      <alignment wrapText="1"/>
    </xf>
    <xf numFmtId="0" fontId="21" fillId="0" borderId="0" xfId="0" applyFont="1" applyAlignment="1" applyProtection="1">
      <alignment horizontal="left" wrapText="1"/>
    </xf>
    <xf numFmtId="0" fontId="20" fillId="2" borderId="0" xfId="0" applyFont="1" applyFill="1" applyProtection="1"/>
    <xf numFmtId="0" fontId="20" fillId="0" borderId="0" xfId="0" applyFont="1" applyAlignment="1" applyProtection="1">
      <alignment wrapText="1"/>
    </xf>
    <xf numFmtId="0" fontId="21" fillId="0" borderId="0" xfId="0" applyFont="1" applyProtection="1">
      <protection locked="0"/>
    </xf>
    <xf numFmtId="0" fontId="21" fillId="0" borderId="0" xfId="0" applyFont="1" applyAlignment="1" applyProtection="1">
      <alignment wrapText="1"/>
      <protection hidden="1"/>
    </xf>
    <xf numFmtId="0" fontId="21" fillId="2" borderId="0" xfId="0" applyFont="1" applyFill="1" applyAlignment="1" applyProtection="1">
      <alignment wrapText="1"/>
      <protection hidden="1"/>
    </xf>
    <xf numFmtId="0" fontId="21" fillId="0" borderId="0" xfId="0" applyFont="1" applyFill="1"/>
    <xf numFmtId="0" fontId="20" fillId="6" borderId="0" xfId="0" applyFont="1" applyFill="1" applyProtection="1">
      <protection locked="0"/>
    </xf>
    <xf numFmtId="169" fontId="21" fillId="6" borderId="0" xfId="0" applyNumberFormat="1" applyFont="1" applyFill="1" applyAlignment="1" applyProtection="1">
      <alignment horizontal="left"/>
      <protection locked="0"/>
    </xf>
    <xf numFmtId="0" fontId="21" fillId="6" borderId="0" xfId="0" applyFont="1" applyFill="1" applyAlignment="1" applyProtection="1">
      <alignment horizontal="left"/>
      <protection locked="0"/>
    </xf>
    <xf numFmtId="0" fontId="39" fillId="6" borderId="0" xfId="69" applyFill="1" applyAlignment="1" applyProtection="1">
      <alignment horizontal="left"/>
      <protection locked="0"/>
    </xf>
    <xf numFmtId="0" fontId="80" fillId="0" borderId="0" xfId="7" applyFont="1" applyAlignment="1" applyProtection="1">
      <alignment horizontal="center"/>
      <protection locked="0"/>
    </xf>
    <xf numFmtId="0" fontId="11" fillId="0" borderId="0" xfId="2" applyFont="1" applyAlignment="1" applyProtection="1">
      <alignment horizontal="center"/>
      <protection locked="0"/>
    </xf>
    <xf numFmtId="0" fontId="5" fillId="0" borderId="0" xfId="2" applyFont="1" applyAlignment="1" applyProtection="1">
      <alignment horizontal="center"/>
      <protection locked="0"/>
    </xf>
    <xf numFmtId="0" fontId="15" fillId="3" borderId="0" xfId="2" applyFont="1" applyFill="1" applyAlignment="1" applyProtection="1">
      <alignment horizontal="center"/>
      <protection locked="0"/>
    </xf>
    <xf numFmtId="41" fontId="10" fillId="0" borderId="2" xfId="2" applyNumberFormat="1" applyFont="1" applyBorder="1" applyProtection="1">
      <protection hidden="1"/>
    </xf>
    <xf numFmtId="0" fontId="16" fillId="3" borderId="13" xfId="2" applyFont="1" applyFill="1" applyBorder="1" applyAlignment="1" applyProtection="1">
      <alignment horizontal="centerContinuous" vertical="center"/>
    </xf>
    <xf numFmtId="0" fontId="15" fillId="3" borderId="27" xfId="2" applyFont="1" applyFill="1" applyBorder="1" applyAlignment="1" applyProtection="1">
      <alignment horizontal="centerContinuous" vertical="center"/>
    </xf>
    <xf numFmtId="0" fontId="5" fillId="0" borderId="0" xfId="2" applyFont="1" applyAlignment="1" applyProtection="1">
      <alignment horizontal="center"/>
    </xf>
    <xf numFmtId="165" fontId="8" fillId="0" borderId="0" xfId="2" applyNumberFormat="1" applyFont="1" applyFill="1" applyProtection="1"/>
    <xf numFmtId="0" fontId="5" fillId="0" borderId="0" xfId="2" applyFont="1" applyAlignment="1" applyProtection="1">
      <alignment horizontal="left" wrapText="1"/>
    </xf>
    <xf numFmtId="0" fontId="5" fillId="0" borderId="0" xfId="2" applyFont="1" applyFill="1" applyAlignment="1" applyProtection="1">
      <alignment horizontal="center"/>
    </xf>
    <xf numFmtId="0" fontId="5" fillId="0" borderId="0" xfId="2" applyFont="1" applyAlignment="1" applyProtection="1">
      <alignment horizontal="center" wrapText="1"/>
    </xf>
    <xf numFmtId="0" fontId="11" fillId="0" borderId="0" xfId="2" applyFont="1" applyAlignment="1" applyProtection="1">
      <alignment wrapText="1"/>
    </xf>
    <xf numFmtId="0" fontId="8" fillId="0" borderId="13" xfId="2" applyFont="1" applyBorder="1" applyAlignment="1" applyProtection="1">
      <alignment horizontal="centerContinuous" vertical="center" wrapText="1"/>
    </xf>
    <xf numFmtId="0" fontId="8" fillId="0" borderId="14" xfId="2" applyFont="1" applyBorder="1" applyAlignment="1" applyProtection="1">
      <alignment horizontal="centerContinuous" vertical="center" wrapText="1"/>
    </xf>
    <xf numFmtId="165" fontId="11" fillId="0" borderId="0" xfId="2" applyNumberFormat="1" applyFont="1" applyProtection="1">
      <protection locked="0"/>
    </xf>
    <xf numFmtId="43" fontId="6" fillId="4" borderId="0" xfId="1" applyFont="1" applyFill="1" applyProtection="1">
      <protection locked="0"/>
    </xf>
    <xf numFmtId="0" fontId="6" fillId="0" borderId="0" xfId="0" applyFont="1" applyAlignment="1" applyProtection="1">
      <alignment horizontal="center"/>
      <protection locked="0"/>
    </xf>
    <xf numFmtId="43" fontId="6" fillId="0" borderId="0" xfId="1" applyFont="1" applyProtection="1">
      <protection locked="0"/>
    </xf>
    <xf numFmtId="0" fontId="6" fillId="4" borderId="0" xfId="0" applyFont="1" applyFill="1" applyProtection="1">
      <protection locked="0"/>
    </xf>
    <xf numFmtId="0" fontId="6" fillId="0" borderId="0" xfId="0" applyFont="1" applyProtection="1">
      <protection locked="0"/>
    </xf>
    <xf numFmtId="0" fontId="7" fillId="6" borderId="0" xfId="0" applyFont="1" applyFill="1" applyAlignment="1" applyProtection="1">
      <alignment horizontal="center"/>
      <protection locked="0"/>
    </xf>
    <xf numFmtId="0" fontId="2" fillId="0" borderId="0" xfId="0" applyFont="1" applyAlignment="1" applyProtection="1">
      <alignment wrapText="1"/>
    </xf>
    <xf numFmtId="0" fontId="3" fillId="0" borderId="0" xfId="0" applyFont="1" applyAlignment="1" applyProtection="1">
      <alignment horizontal="center" vertical="center" wrapText="1"/>
    </xf>
    <xf numFmtId="14" fontId="3" fillId="0" borderId="0" xfId="0" applyNumberFormat="1" applyFont="1" applyAlignment="1" applyProtection="1">
      <alignment horizontal="center" vertical="center" wrapText="1"/>
    </xf>
    <xf numFmtId="43" fontId="7" fillId="0" borderId="0" xfId="1" applyFont="1" applyAlignment="1" applyProtection="1">
      <alignment horizontal="center" vertical="center" wrapText="1"/>
    </xf>
    <xf numFmtId="14" fontId="3" fillId="0" borderId="0" xfId="1" applyNumberFormat="1" applyFont="1" applyAlignment="1" applyProtection="1">
      <alignment horizontal="center" vertical="center" wrapText="1"/>
    </xf>
    <xf numFmtId="1" fontId="3" fillId="0" borderId="0" xfId="0" applyNumberFormat="1" applyFont="1" applyAlignment="1" applyProtection="1">
      <alignment horizontal="center" vertical="center" wrapText="1"/>
    </xf>
    <xf numFmtId="0" fontId="5" fillId="0" borderId="0" xfId="2" applyFont="1" applyProtection="1">
      <protection locked="0"/>
    </xf>
    <xf numFmtId="1" fontId="5" fillId="0" borderId="0" xfId="0" applyNumberFormat="1" applyFont="1" applyProtection="1">
      <protection locked="0"/>
    </xf>
    <xf numFmtId="0" fontId="14" fillId="0" borderId="0" xfId="0" applyFont="1" applyAlignment="1" applyProtection="1"/>
    <xf numFmtId="0" fontId="5" fillId="0" borderId="0" xfId="0" applyFont="1" applyAlignment="1" applyProtection="1"/>
    <xf numFmtId="0" fontId="2" fillId="0" borderId="0" xfId="0" applyFont="1" applyAlignment="1" applyProtection="1">
      <alignment horizontal="center"/>
    </xf>
    <xf numFmtId="0" fontId="2" fillId="0" borderId="0" xfId="0" applyFont="1" applyAlignment="1" applyProtection="1">
      <alignment horizontal="left"/>
    </xf>
    <xf numFmtId="0" fontId="2" fillId="0" borderId="0" xfId="0" applyFont="1" applyProtection="1"/>
    <xf numFmtId="0" fontId="6" fillId="0" borderId="0" xfId="0" applyFont="1" applyProtection="1"/>
    <xf numFmtId="0" fontId="6" fillId="0" borderId="0" xfId="0" applyFont="1" applyAlignment="1" applyProtection="1">
      <alignment horizontal="center"/>
    </xf>
    <xf numFmtId="14" fontId="2" fillId="0" borderId="0" xfId="0" applyNumberFormat="1" applyFont="1" applyProtection="1"/>
    <xf numFmtId="14" fontId="2" fillId="0" borderId="0" xfId="1" applyNumberFormat="1" applyFont="1" applyProtection="1"/>
    <xf numFmtId="1" fontId="2" fillId="0" borderId="0" xfId="0" applyNumberFormat="1" applyFont="1" applyAlignment="1" applyProtection="1">
      <alignment horizontal="center"/>
    </xf>
    <xf numFmtId="0" fontId="14" fillId="0" borderId="0" xfId="0" applyFont="1" applyAlignment="1" applyProtection="1">
      <alignment horizontal="left"/>
    </xf>
    <xf numFmtId="0" fontId="16" fillId="0" borderId="0" xfId="0" applyFont="1" applyAlignment="1" applyProtection="1">
      <alignment horizontal="left"/>
    </xf>
    <xf numFmtId="0" fontId="5" fillId="0" borderId="0" xfId="0" applyFont="1" applyAlignment="1" applyProtection="1">
      <alignment horizontal="left"/>
    </xf>
    <xf numFmtId="0" fontId="5" fillId="0" borderId="0" xfId="0" applyFont="1" applyProtection="1"/>
    <xf numFmtId="0" fontId="7" fillId="0" borderId="0" xfId="0" applyFont="1" applyAlignment="1" applyProtection="1">
      <alignment horizontal="center"/>
    </xf>
    <xf numFmtId="0" fontId="18" fillId="0" borderId="0" xfId="0" applyFont="1" applyAlignment="1" applyProtection="1">
      <alignment horizontal="left"/>
    </xf>
    <xf numFmtId="0" fontId="3" fillId="0" borderId="0" xfId="0" applyFont="1" applyAlignment="1" applyProtection="1">
      <alignment horizontal="centerContinuous"/>
    </xf>
    <xf numFmtId="0" fontId="3" fillId="0" borderId="0" xfId="0" applyFont="1" applyAlignment="1" applyProtection="1">
      <alignment horizontal="left" vertical="center" wrapText="1"/>
    </xf>
    <xf numFmtId="0" fontId="3" fillId="0" borderId="0" xfId="0" applyNumberFormat="1" applyFont="1" applyAlignment="1" applyProtection="1">
      <alignment horizontal="center" vertical="center" wrapText="1"/>
    </xf>
    <xf numFmtId="0" fontId="2" fillId="3" borderId="0" xfId="0" applyFont="1" applyFill="1" applyAlignment="1" applyProtection="1">
      <alignment horizontal="center" vertical="center" wrapText="1"/>
    </xf>
    <xf numFmtId="0" fontId="12" fillId="5" borderId="0" xfId="0" applyFont="1" applyFill="1" applyAlignment="1" applyProtection="1">
      <alignment horizontal="centerContinuous" vertical="center" wrapText="1"/>
    </xf>
    <xf numFmtId="0" fontId="12" fillId="0" borderId="0" xfId="0" applyFont="1" applyProtection="1"/>
    <xf numFmtId="43" fontId="12" fillId="0" borderId="0" xfId="0" applyNumberFormat="1" applyFont="1" applyProtection="1"/>
    <xf numFmtId="0" fontId="8" fillId="0" borderId="0" xfId="0" applyFont="1" applyProtection="1"/>
    <xf numFmtId="0" fontId="8" fillId="0" borderId="13" xfId="0" applyFont="1" applyBorder="1" applyProtection="1"/>
    <xf numFmtId="43" fontId="8" fillId="0" borderId="14" xfId="0" applyNumberFormat="1" applyFont="1" applyBorder="1" applyProtection="1"/>
    <xf numFmtId="0" fontId="5" fillId="0" borderId="0" xfId="0" applyFont="1" applyFill="1" applyAlignment="1" applyProtection="1">
      <alignment horizontal="center"/>
      <protection locked="0"/>
    </xf>
    <xf numFmtId="43" fontId="5" fillId="0" borderId="0" xfId="1" applyFont="1" applyFill="1" applyProtection="1">
      <protection locked="0"/>
    </xf>
    <xf numFmtId="14" fontId="22" fillId="3" borderId="0" xfId="0" applyNumberFormat="1" applyFont="1" applyFill="1" applyAlignment="1" applyProtection="1">
      <alignment horizontal="left"/>
      <protection locked="0"/>
    </xf>
    <xf numFmtId="0" fontId="11" fillId="0" borderId="0" xfId="2" applyNumberFormat="1" applyFont="1" applyProtection="1"/>
    <xf numFmtId="1" fontId="11" fillId="0" borderId="0" xfId="2" applyNumberFormat="1" applyFont="1" applyProtection="1"/>
    <xf numFmtId="1" fontId="8" fillId="0" borderId="0" xfId="2" applyNumberFormat="1" applyFont="1" applyProtection="1"/>
    <xf numFmtId="0" fontId="5" fillId="0" borderId="0" xfId="0" applyFont="1"/>
    <xf numFmtId="49" fontId="82" fillId="57" borderId="38" xfId="0" applyNumberFormat="1" applyFont="1" applyFill="1" applyBorder="1" applyAlignment="1" applyProtection="1">
      <alignment horizontal="left"/>
      <protection locked="0"/>
    </xf>
    <xf numFmtId="1" fontId="82" fillId="57" borderId="38" xfId="0" applyNumberFormat="1" applyFont="1" applyFill="1" applyBorder="1" applyAlignment="1" applyProtection="1">
      <alignment horizontal="right"/>
      <protection locked="0"/>
    </xf>
    <xf numFmtId="170" fontId="82" fillId="57" borderId="38" xfId="0" applyNumberFormat="1" applyFont="1" applyFill="1" applyBorder="1" applyAlignment="1" applyProtection="1">
      <alignment horizontal="right"/>
      <protection locked="0"/>
    </xf>
    <xf numFmtId="49" fontId="82" fillId="58" borderId="38" xfId="0" applyNumberFormat="1" applyFont="1" applyFill="1" applyBorder="1" applyAlignment="1" applyProtection="1">
      <alignment horizontal="left"/>
      <protection locked="0"/>
    </xf>
    <xf numFmtId="1" fontId="82" fillId="58" borderId="38" xfId="0" applyNumberFormat="1" applyFont="1" applyFill="1" applyBorder="1" applyAlignment="1" applyProtection="1">
      <alignment horizontal="right"/>
      <protection locked="0"/>
    </xf>
    <xf numFmtId="170" fontId="82" fillId="58" borderId="38" xfId="0" applyNumberFormat="1" applyFont="1" applyFill="1" applyBorder="1" applyAlignment="1" applyProtection="1">
      <alignment horizontal="right"/>
      <protection locked="0"/>
    </xf>
    <xf numFmtId="41" fontId="10" fillId="0" borderId="39" xfId="2" applyNumberFormat="1" applyFont="1" applyBorder="1" applyProtection="1"/>
    <xf numFmtId="0" fontId="7" fillId="0" borderId="0" xfId="2" applyFont="1" applyAlignment="1">
      <alignment horizontal="center"/>
    </xf>
    <xf numFmtId="0" fontId="12" fillId="59" borderId="0" xfId="0" applyFont="1" applyFill="1" applyAlignment="1">
      <alignment horizontal="center" vertical="center" wrapText="1"/>
    </xf>
    <xf numFmtId="41" fontId="11" fillId="0" borderId="0" xfId="2" applyNumberFormat="1" applyFont="1" applyFill="1" applyAlignment="1" applyProtection="1">
      <alignment horizontal="center"/>
    </xf>
    <xf numFmtId="166" fontId="12" fillId="0" borderId="0" xfId="2" applyNumberFormat="1" applyFont="1" applyBorder="1" applyProtection="1"/>
    <xf numFmtId="43" fontId="12" fillId="0" borderId="0" xfId="2" applyNumberFormat="1" applyFont="1" applyBorder="1" applyProtection="1"/>
    <xf numFmtId="41" fontId="11" fillId="0" borderId="0" xfId="2" applyNumberFormat="1" applyFont="1" applyAlignment="1" applyProtection="1">
      <alignment horizontal="center"/>
      <protection locked="0"/>
    </xf>
    <xf numFmtId="0" fontId="8" fillId="0" borderId="0" xfId="2" applyFont="1" applyAlignment="1" applyProtection="1">
      <alignment horizontal="right"/>
      <protection locked="0"/>
    </xf>
    <xf numFmtId="0" fontId="8" fillId="0" borderId="0" xfId="2" applyFont="1" applyProtection="1">
      <protection locked="0"/>
    </xf>
    <xf numFmtId="1" fontId="2" fillId="0" borderId="0" xfId="0" applyNumberFormat="1" applyFont="1" applyAlignment="1" applyProtection="1">
      <alignment horizontal="center" vertical="center" wrapText="1"/>
    </xf>
    <xf numFmtId="0" fontId="21" fillId="0" borderId="0" xfId="0" applyFont="1" applyAlignment="1">
      <alignment horizontal="left" vertical="center" wrapText="1"/>
    </xf>
  </cellXfs>
  <cellStyles count="317">
    <cellStyle name="20% - Accent1 2" xfId="114" xr:uid="{4B15C1CE-EF87-4747-82C7-46DAF7B4177F}"/>
    <cellStyle name="20% - Accent2 2" xfId="115" xr:uid="{AF116F56-F019-4D65-9547-BE2E5C466088}"/>
    <cellStyle name="20% - Accent3 2" xfId="116" xr:uid="{8646A3AA-70EE-44BB-8A40-0144059DDB16}"/>
    <cellStyle name="20% - Accent4 2" xfId="117" xr:uid="{A9ECF4A7-E99C-4AE5-A13D-B87002274C12}"/>
    <cellStyle name="20% - Accent5 2" xfId="118" xr:uid="{EAD91CE9-2541-485C-97F8-A08BB23E4D87}"/>
    <cellStyle name="20% - Accent6 2" xfId="119" xr:uid="{F0C98BCD-98E0-4EA6-9BA0-337234DA61F6}"/>
    <cellStyle name="40% - Accent1 2" xfId="120" xr:uid="{4F8B726F-927D-4E8E-BC02-98AA0A3D9365}"/>
    <cellStyle name="40% - Accent2 2" xfId="121" xr:uid="{AD72AD16-E70B-455F-B3B7-77764BD28810}"/>
    <cellStyle name="40% - Accent3 2" xfId="122" xr:uid="{CF1C79AC-D566-4A66-BE10-D5DD779A566C}"/>
    <cellStyle name="40% - Accent4 2" xfId="123" xr:uid="{AEB41DFF-32C2-4A84-B041-C439633597E4}"/>
    <cellStyle name="40% - Accent5 2" xfId="124" xr:uid="{32330889-66C3-40B5-B0F9-E4957A3686B1}"/>
    <cellStyle name="40% - Accent6 2" xfId="125" xr:uid="{9CF97F41-853A-47A8-BC16-75C4EC3CB0DC}"/>
    <cellStyle name="60% - Accent1 2" xfId="126" xr:uid="{7D4A318C-4203-4AC0-BB3B-EC9DFA157170}"/>
    <cellStyle name="60% - Accent2 2" xfId="127" xr:uid="{FCD57AA9-F7C1-4C6F-A91E-1596FB0B58C4}"/>
    <cellStyle name="60% - Accent3 2" xfId="128" xr:uid="{C506AB2E-99D3-4A9A-8323-D2FB2CAB5A27}"/>
    <cellStyle name="60% - Accent4 2" xfId="129" xr:uid="{39BA55CA-5972-4A7D-94B7-167D99B1E622}"/>
    <cellStyle name="60% - Accent5 2" xfId="130" xr:uid="{8F3DFE85-4722-472C-8496-5A1043065679}"/>
    <cellStyle name="60% - Accent6 2" xfId="131" xr:uid="{794847F5-0599-46F8-9E2B-418B7BDE3A70}"/>
    <cellStyle name="Accent1 - 20%" xfId="9" xr:uid="{833E9CEE-C3F4-466A-86FD-18CD35E4BFCE}"/>
    <cellStyle name="Accent1 - 40%" xfId="10" xr:uid="{C37BF3BF-FCCB-4844-809A-FFC891BE4A8D}"/>
    <cellStyle name="Accent1 - 60%" xfId="11" xr:uid="{65D42D28-A70B-4A9D-BDA0-DFF0513E9C24}"/>
    <cellStyle name="Accent1 2" xfId="132" xr:uid="{314AF5E9-FE3D-4033-B745-1930D9C0507D}"/>
    <cellStyle name="Accent2 - 20%" xfId="12" xr:uid="{A33546C0-7122-49D6-913B-175290C7E19E}"/>
    <cellStyle name="Accent2 - 40%" xfId="13" xr:uid="{803B3F1E-B3A9-40EF-BEC2-E3D438528C6E}"/>
    <cellStyle name="Accent2 - 60%" xfId="14" xr:uid="{E9CE266F-1E61-4974-9FB9-4614059664CE}"/>
    <cellStyle name="Accent2 2" xfId="133" xr:uid="{2328BA31-D3E7-4ED8-B58D-9E55F303BCD5}"/>
    <cellStyle name="Accent3 - 20%" xfId="15" xr:uid="{EC8E9D7D-3022-4F21-9588-E2C7EAB36473}"/>
    <cellStyle name="Accent3 - 40%" xfId="16" xr:uid="{55EE4B8C-D208-41C3-9BEA-36A9B8FAFDE0}"/>
    <cellStyle name="Accent3 - 60%" xfId="17" xr:uid="{98C9D2BD-064F-4B48-9CAF-397FBB60FBD6}"/>
    <cellStyle name="Accent3 2" xfId="134" xr:uid="{9D037122-D17C-4136-95C6-54BB74D2FFBB}"/>
    <cellStyle name="Accent4 - 20%" xfId="18" xr:uid="{73DC7BF7-CC37-4FB1-9EDB-60BF7334711D}"/>
    <cellStyle name="Accent4 - 40%" xfId="19" xr:uid="{5CB67505-66C1-4403-8BE5-2160A65846A8}"/>
    <cellStyle name="Accent4 - 60%" xfId="20" xr:uid="{2D6BACD7-FE7E-498B-99B8-60A79D354767}"/>
    <cellStyle name="Accent4 2" xfId="135" xr:uid="{3C32B12E-3190-4459-B1AC-48408492CF3C}"/>
    <cellStyle name="Accent5 - 20%" xfId="21" xr:uid="{A11E6A1D-5A41-4DEB-826E-0FD50629014E}"/>
    <cellStyle name="Accent5 - 40%" xfId="22" xr:uid="{C80A1519-59EF-4512-958E-E055714A9A82}"/>
    <cellStyle name="Accent5 - 60%" xfId="23" xr:uid="{B9601B4A-7600-4C7F-97D5-5BFF5A8D4E9E}"/>
    <cellStyle name="Accent5 2" xfId="136" xr:uid="{1A066F5F-DC4C-4634-ACD2-779438DD61E2}"/>
    <cellStyle name="Accent6 - 20%" xfId="24" xr:uid="{581A85D8-5E6E-405E-9153-C28811D6133E}"/>
    <cellStyle name="Accent6 - 40%" xfId="25" xr:uid="{45F826F3-213C-4422-8DE6-EA5301E19BD0}"/>
    <cellStyle name="Accent6 - 60%" xfId="26" xr:uid="{BB9E48DF-988E-4723-AD7B-9B2B5E5541AE}"/>
    <cellStyle name="Accent6 2" xfId="137" xr:uid="{4D2F7265-A31D-4B39-BE8E-4CBE311AAB31}"/>
    <cellStyle name="Bad 2" xfId="138" xr:uid="{B84255D4-BCB4-44F2-9B10-69D09B763972}"/>
    <cellStyle name="Calculation 2" xfId="139" xr:uid="{7AE6CB8E-75F7-4DED-8A61-627B16764A2B}"/>
    <cellStyle name="Calculation 2 2" xfId="244" xr:uid="{52D3C537-60A1-4F29-AA6E-ED5AC162E126}"/>
    <cellStyle name="CaptionDots..." xfId="104" xr:uid="{6C3782A3-0B14-4F25-B85A-99FAC98AAED8}"/>
    <cellStyle name="Check Cell 2" xfId="140" xr:uid="{B8CADBB4-7D3E-4C1C-9038-04B315658B08}"/>
    <cellStyle name="Comma" xfId="1" builtinId="3"/>
    <cellStyle name="Comma 2" xfId="73" xr:uid="{147BB51D-3A85-4645-9C8B-08B08B4A28C9}"/>
    <cellStyle name="Comma 2 6" xfId="4" xr:uid="{E0F28BC8-DC0A-4D9F-908C-A7B100F0394B}"/>
    <cellStyle name="Comma 3" xfId="85" xr:uid="{7C4C320C-C6FC-41FE-9C8E-0EDB7B9E9FF8}"/>
    <cellStyle name="Comma 4" xfId="98" xr:uid="{934196AC-B728-4574-BFF2-4589EA07D050}"/>
    <cellStyle name="Comma 4 32" xfId="202" xr:uid="{CC268BF6-605F-4511-8AA7-5AF393452297}"/>
    <cellStyle name="Comma 5" xfId="199" xr:uid="{295B17C6-6C6C-4E69-9521-DC015EE2C534}"/>
    <cellStyle name="Currency 2" xfId="102" xr:uid="{09CB5FE3-3407-450D-B3D1-8A420B263A79}"/>
    <cellStyle name="Exhibit No." xfId="111" xr:uid="{C65834CC-A41B-46CD-96B9-E16104C7117B}"/>
    <cellStyle name="Explanatory Text 2" xfId="141" xr:uid="{E64B5118-9C44-46F3-9203-DB5A6D407CA7}"/>
    <cellStyle name="Good 2" xfId="142" xr:uid="{511C00A0-3522-4FCD-9C97-0523CCC19C54}"/>
    <cellStyle name="Heading 1 2" xfId="143" xr:uid="{2DC0468D-6B57-4566-833F-30E314F8D1D7}"/>
    <cellStyle name="Heading 2 2" xfId="144" xr:uid="{03383045-03B1-48A5-995D-FC5F46082FFB}"/>
    <cellStyle name="Heading 3 2" xfId="145" xr:uid="{C7F78AE6-C9DF-4328-9D2B-250085E3B053}"/>
    <cellStyle name="Heading 4 2" xfId="146" xr:uid="{FEA071FC-B8C3-4BB9-8B0C-E3F720057496}"/>
    <cellStyle name="HeadStateofNC" xfId="109" xr:uid="{526E779E-066B-470F-9402-71CF7611DC66}"/>
    <cellStyle name="HeadTitles" xfId="108" xr:uid="{DBDFC417-3588-40A2-9A64-A38C32B09DD6}"/>
    <cellStyle name="HeadYE_Date" xfId="113" xr:uid="{C0EFBC3E-0FA3-4407-8742-01E9D4B4BE39}"/>
    <cellStyle name="Hyperlink" xfId="69" builtinId="8"/>
    <cellStyle name="Hyperlink 2" xfId="75" xr:uid="{CDFA3586-76E9-4D06-86A4-FF3CB5B18ABD}"/>
    <cellStyle name="Hyperlink 2 2" xfId="84" xr:uid="{CD49A19D-948D-4C5A-823B-21DE1F391421}"/>
    <cellStyle name="Hyperlink 3" xfId="90" xr:uid="{19489AE5-E173-4B7C-B5FA-FD021CB7DF8D}"/>
    <cellStyle name="Hyperlink 4" xfId="74" xr:uid="{09C780F2-4ECD-44E0-A887-63BCF6EA47C4}"/>
    <cellStyle name="Input 2" xfId="147" xr:uid="{C67153FC-1972-47F3-A5E3-3C74DFD5511C}"/>
    <cellStyle name="Input 2 2" xfId="245" xr:uid="{CE65C6B3-DB8C-4FC2-A2D6-53C3F4638D92}"/>
    <cellStyle name="Linked Cell 2" xfId="148" xr:uid="{A4A9FE87-EC13-4185-9DB7-6C21D43D2C0D}"/>
    <cellStyle name="Neutral 2" xfId="149" xr:uid="{D8A159A6-5878-484C-A238-E4702FC6ADD0}"/>
    <cellStyle name="Normal" xfId="0" builtinId="0"/>
    <cellStyle name="Normal 10" xfId="72" xr:uid="{58A0B315-22D4-45F2-98F5-492A21ED88A0}"/>
    <cellStyle name="Normal 10 2 10" xfId="70" xr:uid="{9F851E8E-A2AC-4FD9-98B9-15353E645DAE}"/>
    <cellStyle name="Normal 2" xfId="2" xr:uid="{7AAC7543-6D68-4683-A44F-24A8A82701DE}"/>
    <cellStyle name="Normal 2 2" xfId="77" xr:uid="{5592BE50-DCF5-480D-980B-495F26C09501}"/>
    <cellStyle name="Normal 2 2 2" xfId="7" xr:uid="{42D134FC-04A5-4311-9699-DA84C954D156}"/>
    <cellStyle name="Normal 2 2 3" xfId="200" xr:uid="{639C99F2-2C2D-4625-91E9-E4F7FE241877}"/>
    <cellStyle name="Normal 2 3" xfId="8" xr:uid="{976C8870-BFC6-46BE-939C-9CA7357F60DE}"/>
    <cellStyle name="Normal 2 3 2" xfId="87" xr:uid="{EF29D393-D724-44B5-A230-C5885CED7104}"/>
    <cellStyle name="Normal 2 4" xfId="91" xr:uid="{5D8430A7-F49A-4D47-BE97-E1E3ACC38AA9}"/>
    <cellStyle name="Normal 2 5" xfId="106" xr:uid="{5420BC58-028B-459A-A791-B2EDFEFAF5D4}"/>
    <cellStyle name="Normal 2 6" xfId="76" xr:uid="{0B121D74-6040-43A6-9F5C-307056A97212}"/>
    <cellStyle name="Normal 2 74" xfId="3" xr:uid="{FB531ABB-8EE3-4AA0-885B-1828781187C7}"/>
    <cellStyle name="Normal 3" xfId="71" xr:uid="{787F8C2A-3C45-4018-88DC-879B677455CE}"/>
    <cellStyle name="Normal 3 2" xfId="79" xr:uid="{9E667AD6-A6AF-456E-8A4E-437D759C0E92}"/>
    <cellStyle name="Normal 3 3" xfId="86" xr:uid="{9D183C40-3EB2-426B-92DE-CF0223F38A4D}"/>
    <cellStyle name="Normal 3 4" xfId="92" xr:uid="{BDE19C3E-ACD0-4422-94F7-B792FFB5541B}"/>
    <cellStyle name="Normal 3 5" xfId="112" xr:uid="{44C39E92-59DB-4689-B15B-E591FF4B9AF1}"/>
    <cellStyle name="Normal 3 6" xfId="78" xr:uid="{AACB49B7-E756-4D2F-978C-AABF8C92CCA3}"/>
    <cellStyle name="Normal 4" xfId="80" xr:uid="{818C29CB-DEAF-4210-8B09-C20DF6BEF075}"/>
    <cellStyle name="Normal 4 2" xfId="83" xr:uid="{5E9BF7E8-C837-4B9E-BA25-BEA6F3446747}"/>
    <cellStyle name="Normal 4 2 2" xfId="103" xr:uid="{88C7122D-9E69-49B4-BA37-F002587D874A}"/>
    <cellStyle name="Normal 5" xfId="81" xr:uid="{886AD616-06A2-4DF7-A50B-89B5B284C126}"/>
    <cellStyle name="Normal 5 2" xfId="93" xr:uid="{3E3F2419-7626-4A52-AD85-B1D70700658A}"/>
    <cellStyle name="Normal 5 2 2" xfId="96" xr:uid="{CD1FAD02-D6F4-4799-9DC5-4859054318BD}"/>
    <cellStyle name="Normal 5 2 2 2" xfId="197" xr:uid="{EC81E721-7B28-4DBC-A420-3C821DD3B3B6}"/>
    <cellStyle name="Normal 5 2 3" xfId="194" xr:uid="{A68C95F0-D310-4AC6-95A4-1D5033C7F8C1}"/>
    <cellStyle name="Normal 5 3" xfId="193" xr:uid="{E2557D4A-3594-4DED-BD62-3E7619987F19}"/>
    <cellStyle name="Normal 6" xfId="82" xr:uid="{4F8654AD-2864-493A-A3F1-060A5DA1DF86}"/>
    <cellStyle name="Normal 6 2" xfId="97" xr:uid="{E2D5E726-FD1E-46C7-9286-E30F5C67E235}"/>
    <cellStyle name="Normal 6 3" xfId="95" xr:uid="{63F5DF9C-2C77-4F5F-A251-A685C835BF1F}"/>
    <cellStyle name="Normal 6 4" xfId="201" xr:uid="{5AF1146A-5DC7-4DBC-B5AB-FDF72D2D736F}"/>
    <cellStyle name="Normal 7" xfId="94" xr:uid="{B0F1D4E9-A700-4843-8C77-9739AB111745}"/>
    <cellStyle name="Normal 7 2" xfId="196" xr:uid="{EDC6ED94-B3BD-4A08-86DD-098AC130F255}"/>
    <cellStyle name="Normal 8" xfId="195" xr:uid="{62EAEC76-C065-4B51-B081-DA04F1C209A1}"/>
    <cellStyle name="Normal 9" xfId="198" xr:uid="{5FC3F162-694F-4C31-AD13-6DAEDC3364F7}"/>
    <cellStyle name="Note 2" xfId="150" xr:uid="{0409E01B-6D87-44BD-B6D6-4346AB9B8FC2}"/>
    <cellStyle name="Note 2 2" xfId="246" xr:uid="{2F1125F2-80B3-456D-8013-D1FCD3DB25F7}"/>
    <cellStyle name="Number$ -" xfId="105" xr:uid="{C5C93F26-F5BB-436A-AC41-C4D6E34CF33E}"/>
    <cellStyle name="Number-no $ -" xfId="100" xr:uid="{025957E2-CA70-4DD9-9B8A-B7A63D4911AA}"/>
    <cellStyle name="NumberTotal$ -" xfId="110" xr:uid="{78E89709-9215-4F74-B0C3-5F7F42E7803F}"/>
    <cellStyle name="NumberTotal-no $ -" xfId="101" xr:uid="{643CC6E0-3222-435B-8304-734C37E971F7}"/>
    <cellStyle name="NumberTotal-no $ - 2" xfId="243" xr:uid="{6E8D62BC-7D0E-425A-864F-D1CDD3FC0CC3}"/>
    <cellStyle name="Output 2" xfId="151" xr:uid="{262AAF51-33F7-451D-8EB6-455D9402431D}"/>
    <cellStyle name="Output 2 2" xfId="247" xr:uid="{8EA36C84-5839-476B-B324-23CAC9D1AE23}"/>
    <cellStyle name="Percent" xfId="6" builtinId="5"/>
    <cellStyle name="Percent 2" xfId="5" xr:uid="{C9FE38EF-D59A-4E4C-AFF2-CE73EB5C0BF3}"/>
    <cellStyle name="Percent 2 2" xfId="99" xr:uid="{8CE557B8-217B-45CD-93AF-D80485BE6A81}"/>
    <cellStyle name="Percent 2 3" xfId="88" xr:uid="{2738FEB4-BE4F-4F3C-820A-625E61BC0C1C}"/>
    <cellStyle name="Percent 3" xfId="89" xr:uid="{57550141-3F1C-4D36-B108-6A51456B1C6E}"/>
    <cellStyle name="Percent 3 2" xfId="107" xr:uid="{D433299F-9226-40CF-89E6-0647E868C923}"/>
    <cellStyle name="SAPBEXaggData" xfId="27" xr:uid="{127FF27E-59D8-441A-8EB6-31E1F0D73A1E}"/>
    <cellStyle name="SAPBEXaggData 2" xfId="152" xr:uid="{6C04FF93-4ADE-4A7C-8838-ABCFEEEBF72B}"/>
    <cellStyle name="SAPBEXaggData 2 2" xfId="248" xr:uid="{456379D3-BDBA-4479-89D8-707DDE76BFE7}"/>
    <cellStyle name="SAPBEXaggData 3" xfId="203" xr:uid="{D9294C46-53D7-4CBE-B914-3763A006688D}"/>
    <cellStyle name="SAPBEXaggData_BW Expense Report GL" xfId="280" xr:uid="{C6C4C2E1-5E29-40FD-9CEF-451FD4E06E37}"/>
    <cellStyle name="SAPBEXaggDataEmph" xfId="28" xr:uid="{181C43DD-70D1-4676-B64F-34541CECDEAB}"/>
    <cellStyle name="SAPBEXaggDataEmph 2" xfId="153" xr:uid="{EB8294F8-41D1-47E8-A2D6-6C551B4C44E9}"/>
    <cellStyle name="SAPBEXaggDataEmph 2 2" xfId="249" xr:uid="{3AD9F22D-3CE8-4152-A487-FE0A37F6B1DE}"/>
    <cellStyle name="SAPBEXaggDataEmph 3" xfId="204" xr:uid="{D66AD88E-1013-4410-A81B-DF987F1CF354}"/>
    <cellStyle name="SAPBEXaggDataEmph_BW Expense Report GL" xfId="281" xr:uid="{70E1EA6A-16EB-4DBE-B10B-337049EEE49A}"/>
    <cellStyle name="SAPBEXaggItem" xfId="29" xr:uid="{BACA9150-AE5E-46CA-85B3-7B63499B96B4}"/>
    <cellStyle name="SAPBEXaggItem 2" xfId="154" xr:uid="{96E968DF-2AF0-4591-A762-36BA7C337AD8}"/>
    <cellStyle name="SAPBEXaggItem 2 2" xfId="250" xr:uid="{25218A6E-B7A6-47B2-B727-3BA368BD6643}"/>
    <cellStyle name="SAPBEXaggItem 3" xfId="205" xr:uid="{CEAB2150-89C0-4BC6-904B-266B5E56CEF5}"/>
    <cellStyle name="SAPBEXaggItem_BW Expense Report GL" xfId="282" xr:uid="{230C060F-0D06-49DF-AD02-6C5D45C9E55E}"/>
    <cellStyle name="SAPBEXaggItemX" xfId="30" xr:uid="{16C18A40-48B9-4795-9ED5-F514B7AA6CFD}"/>
    <cellStyle name="SAPBEXaggItemX 2" xfId="155" xr:uid="{150A7AF2-2CBC-4113-9FED-0AFAFA16B4E7}"/>
    <cellStyle name="SAPBEXaggItemX 2 2" xfId="251" xr:uid="{C88E3A5F-0A67-4FDB-9638-E567EF5ED13B}"/>
    <cellStyle name="SAPBEXaggItemX 3" xfId="206" xr:uid="{07E36022-29F9-4160-B24B-2113CF7A26E4}"/>
    <cellStyle name="SAPBEXaggItemX_BW Expense Report GL" xfId="283" xr:uid="{42A7A272-30A2-4921-A507-B2DF5D7DC895}"/>
    <cellStyle name="SAPBEXchaText" xfId="31" xr:uid="{6DCDEFD3-7720-4FF8-9A09-C99C7CFFA473}"/>
    <cellStyle name="SAPBEXchaText 2" xfId="156" xr:uid="{00E0254A-ECED-46FD-A634-199A4A209B64}"/>
    <cellStyle name="SAPBEXchaText 3" xfId="207" xr:uid="{7120346C-B8AD-437C-8F04-FF3E869411CF}"/>
    <cellStyle name="SAPBEXchaText_BW Expense Report GL" xfId="284" xr:uid="{C3C7CBEF-FE2C-43D9-B8B6-58CC578BEBCD}"/>
    <cellStyle name="SAPBEXexcBad7" xfId="32" xr:uid="{E67E2FBC-17DB-4E95-9E1D-285D0D478171}"/>
    <cellStyle name="SAPBEXexcBad7 2" xfId="157" xr:uid="{CE1C959E-71C6-46B9-BCB8-2933811CFA4F}"/>
    <cellStyle name="SAPBEXexcBad7 2 2" xfId="252" xr:uid="{A01CEEC3-B2E9-498C-A0BD-57FCB144DC32}"/>
    <cellStyle name="SAPBEXexcBad7 3" xfId="208" xr:uid="{8DF7F7A8-F8FF-46A7-9CDD-B67CB6302C11}"/>
    <cellStyle name="SAPBEXexcBad7_BW Expense Report GL" xfId="285" xr:uid="{55FEBDD9-864F-43CC-9574-9EDD4C00B65C}"/>
    <cellStyle name="SAPBEXexcBad8" xfId="33" xr:uid="{87328186-8503-495F-AED2-35C5F4CCE029}"/>
    <cellStyle name="SAPBEXexcBad8 2" xfId="158" xr:uid="{29415CAF-92FD-4141-90B7-B1092EAEE83D}"/>
    <cellStyle name="SAPBEXexcBad8 2 2" xfId="253" xr:uid="{BE94B22D-DC45-4C3E-BE12-9B9A7BAA9853}"/>
    <cellStyle name="SAPBEXexcBad8 3" xfId="209" xr:uid="{89943C6E-6338-4CCB-B6D1-E33AA9C89051}"/>
    <cellStyle name="SAPBEXexcBad8_BW Expense Report GL" xfId="286" xr:uid="{BC23F2F7-7E30-410E-874E-8BE749990661}"/>
    <cellStyle name="SAPBEXexcBad9" xfId="34" xr:uid="{6377D436-43C5-4942-A890-53622E79020F}"/>
    <cellStyle name="SAPBEXexcBad9 2" xfId="159" xr:uid="{45A347D2-6942-43BF-8CBC-9CCB553ADEC0}"/>
    <cellStyle name="SAPBEXexcBad9 2 2" xfId="254" xr:uid="{D52F4401-0691-4BC3-B038-C31043305BA4}"/>
    <cellStyle name="SAPBEXexcBad9 3" xfId="210" xr:uid="{04E22055-126A-4913-8E04-2E14E020B929}"/>
    <cellStyle name="SAPBEXexcBad9_BW Expense Report GL" xfId="287" xr:uid="{D05C7FBD-6292-42B9-ADE8-FDF64BECA721}"/>
    <cellStyle name="SAPBEXexcCritical4" xfId="35" xr:uid="{D72190D7-0473-425E-B47A-10AB4923B96F}"/>
    <cellStyle name="SAPBEXexcCritical4 2" xfId="160" xr:uid="{85B04873-EADB-4A41-90AC-EAB9BF6156E3}"/>
    <cellStyle name="SAPBEXexcCritical4 2 2" xfId="255" xr:uid="{87B8B120-A96F-4286-A75F-A8FEE43D1409}"/>
    <cellStyle name="SAPBEXexcCritical4 3" xfId="211" xr:uid="{F826EECB-B840-4713-BB24-956767416B48}"/>
    <cellStyle name="SAPBEXexcCritical4_BW Expense Report GL" xfId="288" xr:uid="{9415DC86-E51B-4348-AC9A-8A4435AA14AF}"/>
    <cellStyle name="SAPBEXexcCritical5" xfId="36" xr:uid="{69FCA388-899C-443F-A959-272EB9375B8F}"/>
    <cellStyle name="SAPBEXexcCritical5 2" xfId="161" xr:uid="{9743F79E-061B-4108-8C2E-2DCA90B29C4B}"/>
    <cellStyle name="SAPBEXexcCritical5 2 2" xfId="256" xr:uid="{7854EA17-A59A-432C-B55B-D8001FAB1B16}"/>
    <cellStyle name="SAPBEXexcCritical5 3" xfId="212" xr:uid="{F9C2F620-8673-4FD1-B92B-04D574CD60E0}"/>
    <cellStyle name="SAPBEXexcCritical5_BW Expense Report GL" xfId="289" xr:uid="{EAE5406E-611D-4069-AEFD-5BBDC22AABC0}"/>
    <cellStyle name="SAPBEXexcCritical6" xfId="37" xr:uid="{6813E76B-A57F-4778-9697-F91F365DC441}"/>
    <cellStyle name="SAPBEXexcCritical6 2" xfId="162" xr:uid="{997A2728-80C8-4104-A8C8-79BD22CF9A66}"/>
    <cellStyle name="SAPBEXexcCritical6 2 2" xfId="257" xr:uid="{3970960E-1AFA-404C-8BFD-E7A447E214A2}"/>
    <cellStyle name="SAPBEXexcCritical6 3" xfId="213" xr:uid="{54BC7F10-4C4B-433D-8134-1E0EF90164E1}"/>
    <cellStyle name="SAPBEXexcCritical6_BW Expense Report GL" xfId="290" xr:uid="{3AFC1E2C-2BEE-47B8-A653-751E0D127DA3}"/>
    <cellStyle name="SAPBEXexcGood1" xfId="38" xr:uid="{43555805-6AEE-4880-9847-3A719E736837}"/>
    <cellStyle name="SAPBEXexcGood1 2" xfId="163" xr:uid="{AB4E5804-06B0-4454-9781-779CA9BCB039}"/>
    <cellStyle name="SAPBEXexcGood1 2 2" xfId="258" xr:uid="{C8D43BD9-93DF-4256-A6D9-E3197FB21111}"/>
    <cellStyle name="SAPBEXexcGood1 3" xfId="214" xr:uid="{8DEF2EAF-7C1D-4C07-B4FD-B9D637B3973F}"/>
    <cellStyle name="SAPBEXexcGood1_BW Expense Report GL" xfId="291" xr:uid="{F839B4C2-1E61-4A4F-90F2-700FF73D8212}"/>
    <cellStyle name="SAPBEXexcGood2" xfId="39" xr:uid="{9591495D-F34E-4CF8-AEDF-51AE54AB4514}"/>
    <cellStyle name="SAPBEXexcGood2 2" xfId="164" xr:uid="{D6EA1C14-09D5-4249-992D-3E6B99DCD767}"/>
    <cellStyle name="SAPBEXexcGood2 2 2" xfId="259" xr:uid="{7CEF798B-C049-471E-B7E3-741AB67CBFCC}"/>
    <cellStyle name="SAPBEXexcGood2 3" xfId="215" xr:uid="{871145A2-9926-4FFD-BA67-C403140536CE}"/>
    <cellStyle name="SAPBEXexcGood2_BW Expense Report GL" xfId="292" xr:uid="{32F07931-5B7E-4784-8BFB-4A2FB7A57B8F}"/>
    <cellStyle name="SAPBEXexcGood3" xfId="40" xr:uid="{FBDDD8CD-A3FB-4196-960A-F354ED68A4CA}"/>
    <cellStyle name="SAPBEXexcGood3 2" xfId="165" xr:uid="{23F2ED5A-375F-41A9-B21B-41A0C8BAA140}"/>
    <cellStyle name="SAPBEXexcGood3 2 2" xfId="260" xr:uid="{10755DB6-19C9-41E1-8DD8-5CE6E8CEAD73}"/>
    <cellStyle name="SAPBEXexcGood3 3" xfId="216" xr:uid="{505EA93C-9AE2-4EB0-891B-24CE939E40C0}"/>
    <cellStyle name="SAPBEXexcGood3_BW Expense Report GL" xfId="293" xr:uid="{837E1113-D632-4825-AFDB-4F14E43AE807}"/>
    <cellStyle name="SAPBEXfilterDrill" xfId="41" xr:uid="{7FF5D805-D6C4-4F4D-9916-1A2C7993D5DD}"/>
    <cellStyle name="SAPBEXfilterDrill 2" xfId="166" xr:uid="{97E9D94A-563E-4C82-A978-40D21BDD7F6C}"/>
    <cellStyle name="SAPBEXfilterDrill 3" xfId="217" xr:uid="{BE9CD037-2353-4585-BE7B-AE4DEBB71CCB}"/>
    <cellStyle name="SAPBEXfilterDrill_BW Expense Report GL" xfId="294" xr:uid="{15792EEE-D3D6-4904-B4AE-9CB9540F3E5B}"/>
    <cellStyle name="SAPBEXfilterItem" xfId="42" xr:uid="{8F9E29A8-B3FB-484F-9583-16885E032CB5}"/>
    <cellStyle name="SAPBEXfilterItem 2" xfId="167" xr:uid="{4FFE7CA8-EE83-4C98-B136-9470A44F4B50}"/>
    <cellStyle name="SAPBEXfilterItem 3" xfId="218" xr:uid="{FFB698B9-236D-4DB6-917B-4CCA0E3C3F22}"/>
    <cellStyle name="SAPBEXfilterItem_BW Expense Report GL" xfId="295" xr:uid="{6546E92B-82DC-4000-ACD7-0C03794FD597}"/>
    <cellStyle name="SAPBEXfilterText" xfId="43" xr:uid="{4F6AF5D1-EFEC-41E6-8561-A29E32475D4B}"/>
    <cellStyle name="SAPBEXfilterText 2" xfId="168" xr:uid="{58F75CD6-92A3-40B9-A002-928321173B2A}"/>
    <cellStyle name="SAPBEXfilterText 3" xfId="219" xr:uid="{021DF666-E6AE-49E8-B0F5-C5125F1B2556}"/>
    <cellStyle name="SAPBEXfilterText_BW Expense Report GL" xfId="296" xr:uid="{05B6BEC6-87FD-4904-A46C-4C04A5EC88B3}"/>
    <cellStyle name="SAPBEXformats" xfId="44" xr:uid="{4601E1C4-7914-4CE7-A18D-2030EF7392EA}"/>
    <cellStyle name="SAPBEXformats 2" xfId="169" xr:uid="{E92AB9EB-34A0-430D-92CB-91BED1DEC2E0}"/>
    <cellStyle name="SAPBEXformats 2 2" xfId="261" xr:uid="{333A97F3-CEF9-45EB-9920-AF9DC6D12CA2}"/>
    <cellStyle name="SAPBEXformats 3" xfId="220" xr:uid="{CA788BA0-7A38-4DEF-B5A5-404B05575A30}"/>
    <cellStyle name="SAPBEXformats_BW Expense Report GL" xfId="297" xr:uid="{108B0C62-B026-4EFF-938F-8C371D29A0EC}"/>
    <cellStyle name="SAPBEXheaderItem" xfId="45" xr:uid="{11B3651F-F898-4EDD-B586-8F9FE8DCB4F8}"/>
    <cellStyle name="SAPBEXheaderItem 2" xfId="170" xr:uid="{7A0F6B0B-AC98-432E-B460-6ED58EA983DA}"/>
    <cellStyle name="SAPBEXheaderItem 3" xfId="221" xr:uid="{DAC11FB7-45DF-4F83-890D-5929BD50B27F}"/>
    <cellStyle name="SAPBEXheaderItem_BW Expense Report GL" xfId="298" xr:uid="{F4611885-8916-40D1-B59E-3FAD2FF48AD7}"/>
    <cellStyle name="SAPBEXheaderText" xfId="46" xr:uid="{D0DB7E3E-579F-4118-8752-88128BBD8243}"/>
    <cellStyle name="SAPBEXheaderText 2" xfId="171" xr:uid="{9C929D03-4354-497B-B1BC-90FA1B83A450}"/>
    <cellStyle name="SAPBEXheaderText 3" xfId="222" xr:uid="{A1D9684A-3A98-44B5-A9BE-99F63F4AA3A5}"/>
    <cellStyle name="SAPBEXheaderText_BW Expense Report GL" xfId="299" xr:uid="{A2FCCF4C-9F62-41E7-AA99-EA8A8BDD089F}"/>
    <cellStyle name="SAPBEXHLevel0" xfId="47" xr:uid="{25B28B0D-4671-4107-9CA5-6222AF50E535}"/>
    <cellStyle name="SAPBEXHLevel0 2" xfId="172" xr:uid="{241621DA-7FF9-47D2-882A-BB7DE7183CEB}"/>
    <cellStyle name="SAPBEXHLevel0 2 2" xfId="262" xr:uid="{B12EABB9-6C8D-495B-962B-38A3B9A9E1C6}"/>
    <cellStyle name="SAPBEXHLevel0 3" xfId="223" xr:uid="{401A2F23-8C30-4D84-B277-64A208E08D3F}"/>
    <cellStyle name="SAPBEXHLevel0_BW Expense Report GL" xfId="300" xr:uid="{B783AB48-3B4B-4404-9CF7-11FFCE2B15D0}"/>
    <cellStyle name="SAPBEXHLevel0X" xfId="48" xr:uid="{96A41AE9-8610-4C8D-B9BE-66B065DBFEE4}"/>
    <cellStyle name="SAPBEXHLevel0X 2" xfId="173" xr:uid="{7CBA2407-4D6A-4EC1-8FA3-6C4D308FB771}"/>
    <cellStyle name="SAPBEXHLevel0X 2 2" xfId="263" xr:uid="{D281EA3E-D031-4481-866E-783F7FAFE115}"/>
    <cellStyle name="SAPBEXHLevel0X 3" xfId="224" xr:uid="{5249AE4F-CF82-493D-A1F7-34D6A5FADFED}"/>
    <cellStyle name="SAPBEXHLevel0X_BW Expense Report GL" xfId="301" xr:uid="{5348188A-51B1-428E-9815-AD7F5EC2921E}"/>
    <cellStyle name="SAPBEXHLevel1" xfId="49" xr:uid="{EC43D663-9A25-486B-911F-368647C814D8}"/>
    <cellStyle name="SAPBEXHLevel1 2" xfId="174" xr:uid="{8FBD0991-8BC5-4978-A534-5925BC6F25ED}"/>
    <cellStyle name="SAPBEXHLevel1 2 2" xfId="264" xr:uid="{3DEF9F83-E911-47FF-B880-7D1C38F589A7}"/>
    <cellStyle name="SAPBEXHLevel1 3" xfId="225" xr:uid="{082C3216-3E03-48A8-8674-338FFDDBE1A1}"/>
    <cellStyle name="SAPBEXHLevel1_BW Expense Report GL" xfId="302" xr:uid="{2331DBBC-6A4E-465D-A07C-A5A5954F4A5F}"/>
    <cellStyle name="SAPBEXHLevel1X" xfId="50" xr:uid="{3907D8E5-C99D-4F72-A900-715A31FA7B90}"/>
    <cellStyle name="SAPBEXHLevel1X 2" xfId="175" xr:uid="{09A6EADF-EDE4-4691-A22B-E5D206294F74}"/>
    <cellStyle name="SAPBEXHLevel1X 2 2" xfId="265" xr:uid="{FEC261E5-D19A-4496-9E83-DFF27E45880C}"/>
    <cellStyle name="SAPBEXHLevel1X 3" xfId="226" xr:uid="{84A06277-44D0-42F8-9C5F-DFE0B92CE443}"/>
    <cellStyle name="SAPBEXHLevel1X_BW Expense Report GL" xfId="303" xr:uid="{D3485AF5-CE66-46CE-8A42-C5720471F624}"/>
    <cellStyle name="SAPBEXHLevel2" xfId="51" xr:uid="{8E903150-9613-4732-908D-B7356488BDD1}"/>
    <cellStyle name="SAPBEXHLevel2 2" xfId="176" xr:uid="{9244FD31-08D9-4235-85DD-EACF0FB9A68F}"/>
    <cellStyle name="SAPBEXHLevel2 2 2" xfId="266" xr:uid="{F78B41E7-8413-4502-A3C0-97E19289D203}"/>
    <cellStyle name="SAPBEXHLevel2 3" xfId="227" xr:uid="{28AB1AFE-CF81-4619-937A-447C5977D6FD}"/>
    <cellStyle name="SAPBEXHLevel2_BW Expense Report GL" xfId="304" xr:uid="{E52973BB-0D80-45C7-9860-1E897658E298}"/>
    <cellStyle name="SAPBEXHLevel2X" xfId="52" xr:uid="{FB4F5DEA-8698-4D00-A4A0-7CFC87BFCC41}"/>
    <cellStyle name="SAPBEXHLevel2X 2" xfId="177" xr:uid="{633F3273-1FCC-4FBA-9738-FEFBB467F5B6}"/>
    <cellStyle name="SAPBEXHLevel2X 2 2" xfId="267" xr:uid="{C37AEEF4-A1D6-4E3F-8FCA-7012BCBBDFCE}"/>
    <cellStyle name="SAPBEXHLevel2X 3" xfId="228" xr:uid="{B485E58E-A9E3-4525-82BD-20390F16AF93}"/>
    <cellStyle name="SAPBEXHLevel2X_BW Expense Report GL" xfId="305" xr:uid="{55438521-43F4-42F8-86D6-08E240D13854}"/>
    <cellStyle name="SAPBEXHLevel3" xfId="53" xr:uid="{A5DFBEB4-4CA9-4004-A1F4-65BA189C3DA5}"/>
    <cellStyle name="SAPBEXHLevel3 2" xfId="178" xr:uid="{CA1D0B9D-8D26-4AFB-B644-6FBD3A261997}"/>
    <cellStyle name="SAPBEXHLevel3 2 2" xfId="268" xr:uid="{C272C37D-6643-406C-8FB4-E08AE7185234}"/>
    <cellStyle name="SAPBEXHLevel3 3" xfId="229" xr:uid="{6F61A0E9-FCB5-42C1-903E-FFA489B1C82D}"/>
    <cellStyle name="SAPBEXHLevel3_BW Expense Report GL" xfId="306" xr:uid="{379C191F-D875-47C1-AD86-2A8D0E0A0D44}"/>
    <cellStyle name="SAPBEXHLevel3X" xfId="54" xr:uid="{B366D0AF-1ADA-4200-A532-770BEADBAA03}"/>
    <cellStyle name="SAPBEXHLevel3X 2" xfId="179" xr:uid="{CEB8DD09-EA10-49FF-A635-496A91AE9DC7}"/>
    <cellStyle name="SAPBEXHLevel3X 2 2" xfId="269" xr:uid="{9BBF67A3-6C76-4918-9F2C-5B90D4A64BD7}"/>
    <cellStyle name="SAPBEXHLevel3X 3" xfId="230" xr:uid="{BF7648E5-102C-4C6B-BB70-D9A14E76B9E9}"/>
    <cellStyle name="SAPBEXHLevel3X_BW Expense Report GL" xfId="307" xr:uid="{BDCD427C-93BD-4E9B-9492-886A3AD8D310}"/>
    <cellStyle name="SAPBEXinputData" xfId="55" xr:uid="{0D383D85-D867-4D30-8CDE-5F26B77507BE}"/>
    <cellStyle name="SAPBEXItemHeader" xfId="56" xr:uid="{8A559CAD-0C12-412A-826C-E1961333EB97}"/>
    <cellStyle name="SAPBEXItemHeader 2" xfId="231" xr:uid="{454937CD-1E1D-457B-95E4-666C8F8A910A}"/>
    <cellStyle name="SAPBEXresData" xfId="57" xr:uid="{C893EFD0-9359-4B2E-98E3-63BB5A7A6B72}"/>
    <cellStyle name="SAPBEXresData 2" xfId="180" xr:uid="{C3A54154-59B2-4F63-9DE1-6B7000125B8F}"/>
    <cellStyle name="SAPBEXresData 2 2" xfId="270" xr:uid="{0901EBB9-E183-46F1-A3C8-23C3FBF20917}"/>
    <cellStyle name="SAPBEXresData 3" xfId="232" xr:uid="{37EB2BDD-1291-4531-993C-03D5C7AB99CB}"/>
    <cellStyle name="SAPBEXresData_BW Expense Report GL" xfId="308" xr:uid="{59B07AC2-E4AF-4E96-B5E6-E14529098EBC}"/>
    <cellStyle name="SAPBEXresDataEmph" xfId="58" xr:uid="{279C8B8A-42F0-4DDB-B5CB-D457F7F1C1A0}"/>
    <cellStyle name="SAPBEXresDataEmph 2" xfId="181" xr:uid="{A2EC3C4F-9F9C-4248-8580-459685FBD155}"/>
    <cellStyle name="SAPBEXresDataEmph 2 2" xfId="271" xr:uid="{36F2358B-7C73-4090-B1EC-4D4391421A2A}"/>
    <cellStyle name="SAPBEXresDataEmph 3" xfId="233" xr:uid="{B5D7ADA7-C613-4BB2-91D3-9A5C08F98C2E}"/>
    <cellStyle name="SAPBEXresItem" xfId="59" xr:uid="{4D53BA8F-1D10-4C58-99C1-80101722ED9C}"/>
    <cellStyle name="SAPBEXresItem 2" xfId="182" xr:uid="{2B727A8B-2B90-4D78-9749-7A9EBB9E4F7E}"/>
    <cellStyle name="SAPBEXresItem 2 2" xfId="272" xr:uid="{13811014-094B-484B-A5A8-868A8A4004CD}"/>
    <cellStyle name="SAPBEXresItem 3" xfId="234" xr:uid="{163A9B6F-E044-430B-AFDB-37986D7ECA81}"/>
    <cellStyle name="SAPBEXresItem_BW Expense Report GL" xfId="309" xr:uid="{C751F16F-016E-4E88-A001-78683FAAD455}"/>
    <cellStyle name="SAPBEXresItemX" xfId="60" xr:uid="{76BDB49A-1E93-421F-B1F6-895EF73419E4}"/>
    <cellStyle name="SAPBEXresItemX 2" xfId="183" xr:uid="{2E8DBC70-4F07-44E6-B54B-3175EDCF3099}"/>
    <cellStyle name="SAPBEXresItemX 2 2" xfId="273" xr:uid="{7B61A889-68F8-4B9C-8444-1196641C063E}"/>
    <cellStyle name="SAPBEXresItemX 3" xfId="235" xr:uid="{1F1319E1-96B0-4100-BA60-4DBCA7B43F27}"/>
    <cellStyle name="SAPBEXresItemX_BW Expense Report GL" xfId="310" xr:uid="{584C6CFF-E4AF-4B05-B040-97FAADCC8181}"/>
    <cellStyle name="SAPBEXstdData" xfId="61" xr:uid="{FA3639C8-A1F8-4424-941D-C623B0401004}"/>
    <cellStyle name="SAPBEXstdData 2" xfId="184" xr:uid="{FDDC0341-5C0A-463A-AC69-5A479D3C9B19}"/>
    <cellStyle name="SAPBEXstdData 2 2" xfId="274" xr:uid="{A96108DF-9E30-429E-86B8-3FC8F3CEC509}"/>
    <cellStyle name="SAPBEXstdData 3" xfId="236" xr:uid="{07764722-D322-4D69-B0C3-E199D4B64B83}"/>
    <cellStyle name="SAPBEXstdData_BW Expense Report GL" xfId="311" xr:uid="{EEF1872E-3F5C-4FD4-867A-29A3BD7EFB45}"/>
    <cellStyle name="SAPBEXstdDataEmph" xfId="62" xr:uid="{332243A7-41AD-4E12-A74B-020099DCA4D5}"/>
    <cellStyle name="SAPBEXstdDataEmph 2" xfId="185" xr:uid="{866C599C-CFD7-483E-AD7C-218629B55B94}"/>
    <cellStyle name="SAPBEXstdDataEmph 2 2" xfId="275" xr:uid="{B6DCA9D5-6A02-4527-9E32-DEFD633193FB}"/>
    <cellStyle name="SAPBEXstdDataEmph 3" xfId="237" xr:uid="{BA82C5BA-CBC7-4EAA-A252-EF92BE5E21CC}"/>
    <cellStyle name="SAPBEXstdDataEmph_BW Expense Report GL" xfId="312" xr:uid="{53E26A3B-BF03-4472-B007-78737292E8E6}"/>
    <cellStyle name="SAPBEXstdItem" xfId="63" xr:uid="{87310E6C-48F6-4237-93A8-10B9D66F5B09}"/>
    <cellStyle name="SAPBEXstdItem 2" xfId="186" xr:uid="{B9232968-B5AF-4212-8943-2B944EC84366}"/>
    <cellStyle name="SAPBEXstdItem 2 2" xfId="276" xr:uid="{EB94AE15-2E69-4BB8-BA9B-F61D5506899E}"/>
    <cellStyle name="SAPBEXstdItem 3" xfId="238" xr:uid="{45B19176-3926-409A-AE78-C76E676F7CC6}"/>
    <cellStyle name="SAPBEXstdItem_BW Expense Report GL" xfId="313" xr:uid="{5A561E47-4E02-44CC-ADA3-91AF2A0B2E3F}"/>
    <cellStyle name="SAPBEXstdItemX" xfId="64" xr:uid="{6D8A0892-A700-4142-B85F-7BCC684AFB1E}"/>
    <cellStyle name="SAPBEXstdItemX 2" xfId="187" xr:uid="{DEE2021A-100D-4FA1-9995-806C24FE7A5A}"/>
    <cellStyle name="SAPBEXstdItemX 2 2" xfId="277" xr:uid="{7970F8F6-5DF7-4616-A08D-404B50B7C774}"/>
    <cellStyle name="SAPBEXstdItemX 3" xfId="239" xr:uid="{CE71CBCD-AA4E-4D14-9522-0E64DA65D925}"/>
    <cellStyle name="SAPBEXstdItemX_BW Expense Report GL" xfId="314" xr:uid="{9785FD0C-850B-4625-A033-FF69B0CE2D37}"/>
    <cellStyle name="SAPBEXtitle" xfId="65" xr:uid="{4162281D-51CF-465B-B848-9AB23532A5C1}"/>
    <cellStyle name="SAPBEXtitle 2" xfId="188" xr:uid="{4FEE818B-9033-4033-BC7F-28193934CB0F}"/>
    <cellStyle name="SAPBEXtitle 3" xfId="240" xr:uid="{14BC6454-C427-4064-A531-333D83C55652}"/>
    <cellStyle name="SAPBEXtitle_BW Expense Report GL" xfId="315" xr:uid="{834D7EE1-31E1-4B0A-86BE-20216D5B5B89}"/>
    <cellStyle name="SAPBEXunassignedItem" xfId="66" xr:uid="{DE35FE87-8719-4373-8EDC-B70869896A88}"/>
    <cellStyle name="SAPBEXunassignedItem 2" xfId="241" xr:uid="{76FACB25-3380-4E5E-B6E4-D21826244712}"/>
    <cellStyle name="SAPBEXundefined" xfId="67" xr:uid="{960D7170-5A3E-47C9-BC99-BF2FA2FF10B3}"/>
    <cellStyle name="SAPBEXundefined 2" xfId="189" xr:uid="{C6CE4D2F-D68A-4359-9FCC-68461B9322E9}"/>
    <cellStyle name="SAPBEXundefined 2 2" xfId="278" xr:uid="{00E88BF8-FBFB-4BA4-A6BA-BA3010510565}"/>
    <cellStyle name="SAPBEXundefined 3" xfId="242" xr:uid="{502C3A71-7FB0-4834-B176-8210749964C4}"/>
    <cellStyle name="SAPBEXundefined_BW Expense Report GL" xfId="316" xr:uid="{729C33CD-A697-4300-9A34-30C86972D381}"/>
    <cellStyle name="Sheet Title" xfId="68" xr:uid="{F85E44A4-D958-4DA4-ACE6-C634E5A1DC63}"/>
    <cellStyle name="Title 2" xfId="190" xr:uid="{3D3647F1-F486-4C00-9844-3AE966BDDDCA}"/>
    <cellStyle name="Total 2" xfId="191" xr:uid="{CCFA1DFB-9EB7-4CDC-B541-CDD2D6C02217}"/>
    <cellStyle name="Total 2 2" xfId="279" xr:uid="{D4D8D704-91B1-45A9-A7AF-1FFD0E33A86B}"/>
    <cellStyle name="Warning Text 2" xfId="192" xr:uid="{B6330DDB-E1D3-45E2-A3B0-A6E81A351164}"/>
  </cellStyles>
  <dxfs count="63">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bgColor rgb="FFFF0000"/>
        </patternFill>
      </fill>
    </dxf>
    <dxf>
      <fill>
        <patternFill>
          <bgColor rgb="FFFF0000"/>
        </patternFill>
      </fill>
    </dxf>
    <dxf>
      <font>
        <b/>
        <i val="0"/>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FR/FY13/Report%20Backup/Notes%20Backup/Note%2012%20-%20Bonds%20and%20Notes%20Payable/K01-K05%20Debt%20Roll%20Forwar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cgsharepoint/CSF/Reports%20CAFR/CAFR%20Files/FY%202011/BF--Escheat/Unclaimed%20Property08/BF-00%20Unclaimed%20Property%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FR/FY20/Reporting%20Packages/Downloaded%20Files/3.07%20Prepaid%20Expenses/H730%203.07%20Prepaid%20Expenses%20Reporting%20Package%20FY20%202020%2008%20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AFR/FY21/Notes%20Backup/Note%2004%20-%20Cash%20and%20Investments/4-a%20Agency%20Cash/04-g%20-%20Agency%20Cash%20and%20Investments/04-g%20-%20FY%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FR/FY17/Reporting%20Packages/Agency%20year%20end%20packets/SEC_3-04_Other_Receivables_Forms_FY17-%20Due%20date%208-1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01-K05 CAFR Note Summary"/>
      <sheetName val="K01 GO Bonds"/>
      <sheetName val="K02 Rev Bonds-Gov Type"/>
      <sheetName val="K03 Rev Bonds-Bus Type"/>
      <sheetName val="K04 Component Units"/>
      <sheetName val="K05 Ltd Oblig Bonds"/>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F-00 Open Items"/>
      <sheetName val="BF-00 - INDEX"/>
      <sheetName val="BF-2"/>
      <sheetName val="BF-3-M"/>
      <sheetName val="BF-3-1-M"/>
      <sheetName val="BF-3-2-M"/>
      <sheetName val="BF-3-3-M"/>
      <sheetName val="BF-3-4-M"/>
      <sheetName val="BF-5"/>
      <sheetName val="BF-5-1-M"/>
      <sheetName val="BF-5-1-1-M"/>
      <sheetName val="BF-6-1-M"/>
      <sheetName val="BF-6-1-1"/>
      <sheetName val="BF-6-2-M"/>
      <sheetName val="BF-6-2-1-M"/>
      <sheetName val="BF-7"/>
      <sheetName val="Calcul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ignature Page"/>
      <sheetName val="Form 3.07.1 "/>
      <sheetName val="Reviewer Checklist"/>
      <sheetName val="Agency Response (Hide)"/>
      <sheetName val="JE PPD (Hide)"/>
    </sheetNames>
    <sheetDataSet>
      <sheetData sheetId="0"/>
      <sheetData sheetId="1"/>
      <sheetData sheetId="2">
        <row r="7">
          <cell r="E7" t="str">
            <v>Agency</v>
          </cell>
          <cell r="G7" t="str">
            <v>Agency Name</v>
          </cell>
        </row>
      </sheetData>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puts"/>
      <sheetName val="04-g1 Signature Page"/>
      <sheetName val="04-g1-a"/>
      <sheetName val="04-g5-a"/>
      <sheetName val="04-g1-1"/>
      <sheetName val="04-g1-2"/>
      <sheetName val="04-g1-3"/>
      <sheetName val="04-g1-4"/>
      <sheetName val="04-g1-5"/>
      <sheetName val="04-g1-8"/>
      <sheetName val="04-g2 Signature Page"/>
      <sheetName val="04-g2-a"/>
      <sheetName val="04-g2-1"/>
      <sheetName val="4-g2-2"/>
      <sheetName val="4-g2-3"/>
      <sheetName val="04-g3 Signature Page"/>
      <sheetName val="04-g3-a"/>
      <sheetName val="04-g3-b"/>
      <sheetName val="04-g3-c"/>
      <sheetName val="04-g3-1"/>
      <sheetName val="4-g3-2"/>
      <sheetName val="4-g3-3"/>
      <sheetName val="04-g4 Signature Page"/>
      <sheetName val="04-g4-a"/>
      <sheetName val="04-g4-1"/>
      <sheetName val="4-g4-2"/>
      <sheetName val="04-g4-3"/>
      <sheetName val="04-g4-4"/>
      <sheetName val="04-g1-7"/>
    </sheetNames>
    <sheetDataSet>
      <sheetData sheetId="0"/>
      <sheetData sheetId="1">
        <row r="1">
          <cell r="B1" t="str">
            <v>2021 CAFR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ignature Page"/>
      <sheetName val="3.04.1 "/>
      <sheetName val="3.04.1"/>
      <sheetName val="Reviewer Checklist"/>
    </sheetNames>
    <sheetDataSet>
      <sheetData sheetId="0" refreshError="1"/>
      <sheetData sheetId="1" refreshError="1"/>
      <sheetData sheetId="2">
        <row r="3">
          <cell r="H3">
            <v>2017</v>
          </cell>
        </row>
      </sheetData>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g.sc.gov/gasb-87-96-lease-account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FD030-F4B0-410D-A3E1-F5BFFB6C9008}">
  <dimension ref="A1:F56"/>
  <sheetViews>
    <sheetView topLeftCell="A40" workbookViewId="0">
      <selection activeCell="C63" sqref="C63"/>
    </sheetView>
  </sheetViews>
  <sheetFormatPr defaultColWidth="9.140625" defaultRowHeight="12" x14ac:dyDescent="0.2"/>
  <cols>
    <col min="1" max="1" width="27.140625" style="1" bestFit="1" customWidth="1"/>
    <col min="2" max="2" width="15.7109375" style="4" customWidth="1"/>
    <col min="3" max="3" width="11.140625" style="4" customWidth="1"/>
    <col min="4" max="4" width="10.85546875" style="4" customWidth="1"/>
    <col min="5" max="5" width="12.5703125" style="4" customWidth="1"/>
    <col min="6" max="6" width="10.140625" style="1" customWidth="1"/>
    <col min="7" max="16384" width="9.140625" style="1"/>
  </cols>
  <sheetData>
    <row r="1" spans="1:5" ht="15" x14ac:dyDescent="0.25">
      <c r="A1" s="170" t="s">
        <v>388</v>
      </c>
    </row>
    <row r="3" spans="1:5" x14ac:dyDescent="0.2">
      <c r="B3" s="3" t="s">
        <v>370</v>
      </c>
      <c r="C3" s="3" t="s">
        <v>371</v>
      </c>
      <c r="D3" s="3" t="s">
        <v>372</v>
      </c>
      <c r="E3" s="3" t="s">
        <v>373</v>
      </c>
    </row>
    <row r="4" spans="1:5" x14ac:dyDescent="0.2">
      <c r="A4" s="18" t="s">
        <v>321</v>
      </c>
      <c r="B4" s="1"/>
      <c r="C4" s="1"/>
      <c r="D4" s="1"/>
      <c r="E4" s="1"/>
    </row>
    <row r="5" spans="1:5" x14ac:dyDescent="0.2">
      <c r="A5" s="1" t="s">
        <v>19</v>
      </c>
      <c r="B5" s="4">
        <f>_xlfn.XLOOKUP(A:A,'BW Asset Listing'!$A$6:$A$14,'BW Asset Listing'!$H$6:$H$14)</f>
        <v>0</v>
      </c>
      <c r="C5" s="4">
        <f>_xlfn.XLOOKUP(A:A,'BW Asset Listing'!$A$6:$A$14,'BW Asset Listing'!$I$6:$I$14)</f>
        <v>0</v>
      </c>
      <c r="D5" s="4">
        <f>_xlfn.XLOOKUP(A:A,'BW Asset Listing'!$A$6:$A$14,'BW Asset Listing'!$J$6:$J$14)</f>
        <v>0</v>
      </c>
      <c r="E5" s="4">
        <f>SUM(B5:D5)</f>
        <v>0</v>
      </c>
    </row>
    <row r="6" spans="1:5" x14ac:dyDescent="0.2">
      <c r="A6" s="1" t="s">
        <v>20</v>
      </c>
      <c r="B6" s="4">
        <f>_xlfn.XLOOKUP(A:A,'BW Asset Listing'!$A$6:$A$14,'BW Asset Listing'!$H$6:$H$14)</f>
        <v>0</v>
      </c>
      <c r="C6" s="4">
        <f>_xlfn.XLOOKUP(A:A,'BW Asset Listing'!$A$6:$A$14,'BW Asset Listing'!$I$6:$I$14)</f>
        <v>0</v>
      </c>
      <c r="D6" s="4">
        <f>_xlfn.XLOOKUP(A:A,'BW Asset Listing'!$A$6:$A$14,'BW Asset Listing'!$J$6:$J$14)</f>
        <v>0</v>
      </c>
      <c r="E6" s="4">
        <f t="shared" ref="E6:E12" si="0">SUM(B6:D6)</f>
        <v>0</v>
      </c>
    </row>
    <row r="7" spans="1:5" x14ac:dyDescent="0.2">
      <c r="A7" s="1" t="s">
        <v>21</v>
      </c>
      <c r="B7" s="4">
        <f>_xlfn.XLOOKUP(A:A,'BW Asset Listing'!$A$6:$A$14,'BW Asset Listing'!$H$6:$H$14)</f>
        <v>0</v>
      </c>
      <c r="C7" s="4">
        <f>_xlfn.XLOOKUP(A:A,'BW Asset Listing'!$A$6:$A$14,'BW Asset Listing'!$I$6:$I$14)</f>
        <v>0</v>
      </c>
      <c r="D7" s="4">
        <f>_xlfn.XLOOKUP(A:A,'BW Asset Listing'!$A$6:$A$14,'BW Asset Listing'!$J$6:$J$14)</f>
        <v>0</v>
      </c>
      <c r="E7" s="4">
        <f t="shared" si="0"/>
        <v>0</v>
      </c>
    </row>
    <row r="8" spans="1:5" x14ac:dyDescent="0.2">
      <c r="A8" s="1" t="s">
        <v>22</v>
      </c>
      <c r="B8" s="4">
        <f>_xlfn.XLOOKUP(A:A,'BW Asset Listing'!$A$6:$A$14,'BW Asset Listing'!$H$6:$H$14)</f>
        <v>0</v>
      </c>
      <c r="C8" s="4">
        <f>_xlfn.XLOOKUP(A:A,'BW Asset Listing'!$A$6:$A$14,'BW Asset Listing'!$I$6:$I$14)</f>
        <v>0</v>
      </c>
      <c r="D8" s="4">
        <f>_xlfn.XLOOKUP(A:A,'BW Asset Listing'!$A$6:$A$14,'BW Asset Listing'!$J$6:$J$14)</f>
        <v>0</v>
      </c>
      <c r="E8" s="4">
        <f t="shared" si="0"/>
        <v>0</v>
      </c>
    </row>
    <row r="9" spans="1:5" x14ac:dyDescent="0.2">
      <c r="A9" s="1" t="s">
        <v>23</v>
      </c>
      <c r="B9" s="4">
        <f>_xlfn.XLOOKUP(A:A,'BW Asset Listing'!$A$6:$A$14,'BW Asset Listing'!$H$6:$H$14)</f>
        <v>0</v>
      </c>
      <c r="C9" s="4">
        <f>_xlfn.XLOOKUP(A:A,'BW Asset Listing'!$A$6:$A$14,'BW Asset Listing'!$I$6:$I$14)</f>
        <v>0</v>
      </c>
      <c r="D9" s="4">
        <f>_xlfn.XLOOKUP(A:A,'BW Asset Listing'!$A$6:$A$14,'BW Asset Listing'!$J$6:$J$14)</f>
        <v>0</v>
      </c>
      <c r="E9" s="4">
        <f t="shared" si="0"/>
        <v>0</v>
      </c>
    </row>
    <row r="10" spans="1:5" x14ac:dyDescent="0.2">
      <c r="A10" s="1" t="s">
        <v>24</v>
      </c>
      <c r="B10" s="4">
        <f>_xlfn.XLOOKUP(A:A,'BW Asset Listing'!$A$6:$A$14,'BW Asset Listing'!$H$6:$H$14)</f>
        <v>0</v>
      </c>
      <c r="C10" s="4">
        <f>_xlfn.XLOOKUP(A:A,'BW Asset Listing'!$A$6:$A$14,'BW Asset Listing'!$I$6:$I$14)</f>
        <v>0</v>
      </c>
      <c r="D10" s="4">
        <f>_xlfn.XLOOKUP(A:A,'BW Asset Listing'!$A$6:$A$14,'BW Asset Listing'!$J$6:$J$14)</f>
        <v>0</v>
      </c>
      <c r="E10" s="4">
        <f t="shared" si="0"/>
        <v>0</v>
      </c>
    </row>
    <row r="11" spans="1:5" x14ac:dyDescent="0.2">
      <c r="A11" s="1" t="s">
        <v>25</v>
      </c>
      <c r="B11" s="4">
        <f>_xlfn.XLOOKUP(A:A,'BW Asset Listing'!$A$6:$A$14,'BW Asset Listing'!$H$6:$H$14)</f>
        <v>0</v>
      </c>
      <c r="C11" s="4">
        <f>_xlfn.XLOOKUP(A:A,'BW Asset Listing'!$A$6:$A$14,'BW Asset Listing'!$I$6:$I$14)</f>
        <v>0</v>
      </c>
      <c r="D11" s="4">
        <f>_xlfn.XLOOKUP(A:A,'BW Asset Listing'!$A$6:$A$14,'BW Asset Listing'!$J$6:$J$14)</f>
        <v>0</v>
      </c>
      <c r="E11" s="4">
        <f t="shared" si="0"/>
        <v>0</v>
      </c>
    </row>
    <row r="12" spans="1:5" x14ac:dyDescent="0.2">
      <c r="A12" s="1" t="s">
        <v>561</v>
      </c>
      <c r="B12" s="4">
        <f>_xlfn.XLOOKUP(A:A,'BW Asset Listing'!$A$6:$A$14,'BW Asset Listing'!$H$6:$H$14)</f>
        <v>0</v>
      </c>
      <c r="C12" s="4">
        <f>_xlfn.XLOOKUP(A:A,'BW Asset Listing'!$A$6:$A$14,'BW Asset Listing'!$I$6:$I$14)</f>
        <v>905646.97</v>
      </c>
      <c r="D12" s="4">
        <f>_xlfn.XLOOKUP(A:A,'BW Asset Listing'!$A$6:$A$14,'BW Asset Listing'!$J$6:$J$14)</f>
        <v>0</v>
      </c>
      <c r="E12" s="4">
        <f t="shared" si="0"/>
        <v>905646.97</v>
      </c>
    </row>
    <row r="13" spans="1:5" x14ac:dyDescent="0.2">
      <c r="B13" s="174">
        <f>SUM(B5:B12)</f>
        <v>0</v>
      </c>
      <c r="C13" s="174">
        <f t="shared" ref="C13:E13" si="1">SUM(C5:C12)</f>
        <v>905646.97</v>
      </c>
      <c r="D13" s="174">
        <f t="shared" si="1"/>
        <v>0</v>
      </c>
      <c r="E13" s="174">
        <f t="shared" si="1"/>
        <v>905646.97</v>
      </c>
    </row>
    <row r="15" spans="1:5" x14ac:dyDescent="0.2">
      <c r="A15" s="18" t="s">
        <v>374</v>
      </c>
    </row>
    <row r="16" spans="1:5" x14ac:dyDescent="0.2">
      <c r="A16" s="1" t="s">
        <v>19</v>
      </c>
      <c r="B16" s="4">
        <f>_xlfn.XLOOKUP(A:A,'BW Asset Listing'!$A$6:$A$14,'BW Asset Listing'!$P$6:$P$14)</f>
        <v>0</v>
      </c>
      <c r="C16" s="4">
        <f>_xlfn.XLOOKUP(A:A,'BW Asset Listing'!$A$6:$A$14,'BW Asset Listing'!$Q$6:$Q$14)</f>
        <v>0</v>
      </c>
      <c r="D16" s="4">
        <f>_xlfn.XLOOKUP(A:A,'BW Asset Listing'!$A$6:$A$14,'BW Asset Listing'!$R$6:$R$14)</f>
        <v>0</v>
      </c>
      <c r="E16" s="4">
        <f>SUM(B16:D16)</f>
        <v>0</v>
      </c>
    </row>
    <row r="17" spans="1:6" x14ac:dyDescent="0.2">
      <c r="A17" s="1" t="s">
        <v>20</v>
      </c>
      <c r="B17" s="4">
        <f>_xlfn.XLOOKUP(A:A,'BW Asset Listing'!$A$6:$A$14,'BW Asset Listing'!$P$6:$P$14)</f>
        <v>0</v>
      </c>
      <c r="C17" s="4">
        <f>_xlfn.XLOOKUP(A:A,'BW Asset Listing'!$A$6:$A$14,'BW Asset Listing'!$Q$6:$Q$14)</f>
        <v>0</v>
      </c>
      <c r="D17" s="4">
        <f>_xlfn.XLOOKUP(A:A,'BW Asset Listing'!$A$6:$A$14,'BW Asset Listing'!$R$6:$R$14)</f>
        <v>0</v>
      </c>
      <c r="E17" s="4">
        <f t="shared" ref="E17:E23" si="2">SUM(B17:D17)</f>
        <v>0</v>
      </c>
    </row>
    <row r="18" spans="1:6" x14ac:dyDescent="0.2">
      <c r="A18" s="1" t="s">
        <v>21</v>
      </c>
      <c r="B18" s="4">
        <f>_xlfn.XLOOKUP(A:A,'BW Asset Listing'!$A$6:$A$14,'BW Asset Listing'!$P$6:$P$14)</f>
        <v>0</v>
      </c>
      <c r="C18" s="4">
        <f>_xlfn.XLOOKUP(A:A,'BW Asset Listing'!$A$6:$A$14,'BW Asset Listing'!$Q$6:$Q$14)</f>
        <v>0</v>
      </c>
      <c r="D18" s="4">
        <f>_xlfn.XLOOKUP(A:A,'BW Asset Listing'!$A$6:$A$14,'BW Asset Listing'!$R$6:$R$14)</f>
        <v>0</v>
      </c>
      <c r="E18" s="4">
        <f t="shared" si="2"/>
        <v>0</v>
      </c>
    </row>
    <row r="19" spans="1:6" x14ac:dyDescent="0.2">
      <c r="A19" s="1" t="s">
        <v>22</v>
      </c>
      <c r="B19" s="4">
        <f>_xlfn.XLOOKUP(A:A,'BW Asset Listing'!$A$6:$A$14,'BW Asset Listing'!$P$6:$P$14)</f>
        <v>0</v>
      </c>
      <c r="C19" s="4">
        <f>_xlfn.XLOOKUP(A:A,'BW Asset Listing'!$A$6:$A$14,'BW Asset Listing'!$Q$6:$Q$14)</f>
        <v>0</v>
      </c>
      <c r="D19" s="4">
        <f>_xlfn.XLOOKUP(A:A,'BW Asset Listing'!$A$6:$A$14,'BW Asset Listing'!$R$6:$R$14)</f>
        <v>0</v>
      </c>
      <c r="E19" s="4">
        <f t="shared" si="2"/>
        <v>0</v>
      </c>
    </row>
    <row r="20" spans="1:6" x14ac:dyDescent="0.2">
      <c r="A20" s="1" t="s">
        <v>23</v>
      </c>
      <c r="B20" s="4">
        <f>_xlfn.XLOOKUP(A:A,'BW Asset Listing'!$A$6:$A$14,'BW Asset Listing'!$P$6:$P$14)</f>
        <v>0</v>
      </c>
      <c r="C20" s="4">
        <f>_xlfn.XLOOKUP(A:A,'BW Asset Listing'!$A$6:$A$14,'BW Asset Listing'!$Q$6:$Q$14)</f>
        <v>0</v>
      </c>
      <c r="D20" s="4">
        <f>_xlfn.XLOOKUP(A:A,'BW Asset Listing'!$A$6:$A$14,'BW Asset Listing'!$R$6:$R$14)</f>
        <v>0</v>
      </c>
      <c r="E20" s="4">
        <f t="shared" si="2"/>
        <v>0</v>
      </c>
    </row>
    <row r="21" spans="1:6" x14ac:dyDescent="0.2">
      <c r="A21" s="1" t="s">
        <v>24</v>
      </c>
      <c r="B21" s="4">
        <f>_xlfn.XLOOKUP(A:A,'BW Asset Listing'!$A$6:$A$14,'BW Asset Listing'!$P$6:$P$14)</f>
        <v>0</v>
      </c>
      <c r="C21" s="4">
        <f>_xlfn.XLOOKUP(A:A,'BW Asset Listing'!$A$6:$A$14,'BW Asset Listing'!$Q$6:$Q$14)</f>
        <v>0</v>
      </c>
      <c r="D21" s="4">
        <f>_xlfn.XLOOKUP(A:A,'BW Asset Listing'!$A$6:$A$14,'BW Asset Listing'!$R$6:$R$14)</f>
        <v>0</v>
      </c>
      <c r="E21" s="4">
        <f t="shared" si="2"/>
        <v>0</v>
      </c>
    </row>
    <row r="22" spans="1:6" x14ac:dyDescent="0.2">
      <c r="A22" s="1" t="s">
        <v>25</v>
      </c>
      <c r="B22" s="4">
        <f>_xlfn.XLOOKUP(A:A,'BW Asset Listing'!$A$6:$A$14,'BW Asset Listing'!$P$6:$P$14)</f>
        <v>0</v>
      </c>
      <c r="C22" s="4">
        <f>_xlfn.XLOOKUP(A:A,'BW Asset Listing'!$A$6:$A$14,'BW Asset Listing'!$Q$6:$Q$14)</f>
        <v>0</v>
      </c>
      <c r="D22" s="4">
        <f>_xlfn.XLOOKUP(A:A,'BW Asset Listing'!$A$6:$A$14,'BW Asset Listing'!$R$6:$R$14)</f>
        <v>0</v>
      </c>
      <c r="E22" s="4">
        <f t="shared" si="2"/>
        <v>0</v>
      </c>
    </row>
    <row r="23" spans="1:6" x14ac:dyDescent="0.2">
      <c r="A23" s="1" t="s">
        <v>561</v>
      </c>
      <c r="B23" s="4">
        <f>_xlfn.XLOOKUP(A:A,'BW Asset Listing'!$A$6:$A$14,'BW Asset Listing'!$P$6:$P$14)</f>
        <v>0</v>
      </c>
      <c r="C23" s="4">
        <f>_xlfn.XLOOKUP(A:A,'BW Asset Listing'!$A$6:$A$14,'BW Asset Listing'!$Q$6:$Q$14)</f>
        <v>-356510.81</v>
      </c>
      <c r="D23" s="4">
        <f>_xlfn.XLOOKUP(A:A,'BW Asset Listing'!$A$6:$A$14,'BW Asset Listing'!$R$6:$R$14)</f>
        <v>0</v>
      </c>
      <c r="E23" s="4">
        <f t="shared" si="2"/>
        <v>-356510.81</v>
      </c>
    </row>
    <row r="24" spans="1:6" x14ac:dyDescent="0.2">
      <c r="B24" s="174">
        <f>SUM(B16:B23)</f>
        <v>0</v>
      </c>
      <c r="C24" s="174">
        <f t="shared" ref="C24" si="3">SUM(C16:C23)</f>
        <v>-356510.81</v>
      </c>
      <c r="D24" s="174">
        <f t="shared" ref="D24" si="4">SUM(D16:D23)</f>
        <v>0</v>
      </c>
      <c r="E24" s="174">
        <f t="shared" ref="E24" si="5">SUM(E16:E23)</f>
        <v>-356510.81</v>
      </c>
    </row>
    <row r="26" spans="1:6" ht="12.75" thickBot="1" x14ac:dyDescent="0.25">
      <c r="A26" s="18" t="s">
        <v>375</v>
      </c>
      <c r="B26" s="175">
        <f>SUM(B13,B24)</f>
        <v>0</v>
      </c>
      <c r="C26" s="175">
        <f t="shared" ref="C26:E26" si="6">SUM(C13,C24)</f>
        <v>549136.15999999992</v>
      </c>
      <c r="D26" s="175">
        <f t="shared" si="6"/>
        <v>0</v>
      </c>
      <c r="E26" s="175">
        <f t="shared" si="6"/>
        <v>549136.15999999992</v>
      </c>
    </row>
    <row r="27" spans="1:6" ht="12.75" thickTop="1" x14ac:dyDescent="0.2">
      <c r="E27" s="171">
        <f>'BW Asset Listing'!W16</f>
        <v>549136.16</v>
      </c>
      <c r="F27" s="15" t="s">
        <v>387</v>
      </c>
    </row>
    <row r="28" spans="1:6" x14ac:dyDescent="0.2">
      <c r="E28" s="16">
        <f>E26-E27</f>
        <v>0</v>
      </c>
    </row>
    <row r="30" spans="1:6" ht="15" x14ac:dyDescent="0.25">
      <c r="A30" s="170" t="s">
        <v>376</v>
      </c>
    </row>
    <row r="32" spans="1:6" x14ac:dyDescent="0.2">
      <c r="A32" s="1" t="s">
        <v>377</v>
      </c>
    </row>
    <row r="34" spans="1:3" x14ac:dyDescent="0.2">
      <c r="A34" s="172" t="s">
        <v>378</v>
      </c>
      <c r="B34" s="173" t="s">
        <v>301</v>
      </c>
    </row>
    <row r="35" spans="1:3" x14ac:dyDescent="0.2">
      <c r="A35" s="7">
        <f>'Lease Rollforward'!P11</f>
        <v>2025</v>
      </c>
      <c r="B35" s="4">
        <f>'Lease Rollforward'!P202</f>
        <v>355782.60000000003</v>
      </c>
    </row>
    <row r="36" spans="1:3" x14ac:dyDescent="0.2">
      <c r="A36" s="7">
        <f>'Lease Rollforward'!Q11</f>
        <v>2026</v>
      </c>
      <c r="B36" s="4">
        <f>'Lease Rollforward'!Q202</f>
        <v>177877.63</v>
      </c>
    </row>
    <row r="37" spans="1:3" x14ac:dyDescent="0.2">
      <c r="A37" s="7">
        <f>'Lease Rollforward'!R11</f>
        <v>2027</v>
      </c>
      <c r="B37" s="4">
        <f>'Lease Rollforward'!R202</f>
        <v>0</v>
      </c>
    </row>
    <row r="38" spans="1:3" x14ac:dyDescent="0.2">
      <c r="A38" s="7">
        <f>'Lease Rollforward'!S11</f>
        <v>2028</v>
      </c>
      <c r="B38" s="4">
        <f>'Lease Rollforward'!S202</f>
        <v>0</v>
      </c>
    </row>
    <row r="39" spans="1:3" x14ac:dyDescent="0.2">
      <c r="A39" s="7">
        <f>'Lease Rollforward'!T11</f>
        <v>2029</v>
      </c>
      <c r="B39" s="4">
        <f>'Lease Rollforward'!T202</f>
        <v>0</v>
      </c>
    </row>
    <row r="40" spans="1:3" x14ac:dyDescent="0.2">
      <c r="A40" s="7" t="str">
        <f>'Lease Rollforward'!U11</f>
        <v>2030 - 2034</v>
      </c>
      <c r="B40" s="4">
        <f>'Lease Rollforward'!U202</f>
        <v>0</v>
      </c>
    </row>
    <row r="41" spans="1:3" x14ac:dyDescent="0.2">
      <c r="A41" s="7" t="str">
        <f>'Lease Rollforward'!V11</f>
        <v>2035 - 2039</v>
      </c>
      <c r="B41" s="4">
        <f>'Lease Rollforward'!V202</f>
        <v>0</v>
      </c>
    </row>
    <row r="42" spans="1:3" x14ac:dyDescent="0.2">
      <c r="A42" s="7" t="str">
        <f>'Lease Rollforward'!W11</f>
        <v>2040 - 2044</v>
      </c>
      <c r="B42" s="4">
        <f>'Lease Rollforward'!W202</f>
        <v>0</v>
      </c>
    </row>
    <row r="43" spans="1:3" x14ac:dyDescent="0.2">
      <c r="A43" s="7" t="str">
        <f>'Lease Rollforward'!X11</f>
        <v>2045 - 2049</v>
      </c>
      <c r="B43" s="4">
        <f>'Lease Rollforward'!X202</f>
        <v>0</v>
      </c>
    </row>
    <row r="44" spans="1:3" x14ac:dyDescent="0.2">
      <c r="A44" s="7" t="str">
        <f>'Lease Rollforward'!Y11</f>
        <v>2050 - 2054</v>
      </c>
      <c r="B44" s="4">
        <f>'Lease Rollforward'!Y202</f>
        <v>0</v>
      </c>
    </row>
    <row r="45" spans="1:3" x14ac:dyDescent="0.2">
      <c r="A45" s="27" t="s">
        <v>379</v>
      </c>
      <c r="B45" s="174">
        <f>SUM(B35:B44)</f>
        <v>533660.23</v>
      </c>
    </row>
    <row r="46" spans="1:3" x14ac:dyDescent="0.2">
      <c r="A46" s="8" t="s">
        <v>380</v>
      </c>
      <c r="B46" s="4">
        <f>-'Lease Rollforward'!AL202</f>
        <v>-26032.71</v>
      </c>
    </row>
    <row r="47" spans="1:3" ht="12.75" thickBot="1" x14ac:dyDescent="0.25">
      <c r="A47" s="27" t="s">
        <v>381</v>
      </c>
      <c r="B47" s="175">
        <f>SUM(B45:B46)</f>
        <v>507627.51999999996</v>
      </c>
    </row>
    <row r="48" spans="1:3" ht="12.75" thickTop="1" x14ac:dyDescent="0.2">
      <c r="A48" s="27"/>
      <c r="B48" s="177">
        <f>'Lease Rollforward'!AM202</f>
        <v>507627.51999999996</v>
      </c>
      <c r="C48" s="15" t="s">
        <v>386</v>
      </c>
    </row>
    <row r="49" spans="1:6" x14ac:dyDescent="0.2">
      <c r="B49" s="16">
        <f>B47-B48</f>
        <v>0</v>
      </c>
    </row>
    <row r="50" spans="1:6" x14ac:dyDescent="0.2">
      <c r="A50" s="18" t="s">
        <v>389</v>
      </c>
      <c r="B50" s="178">
        <f>SUM('Expenditure Reconciliation'!K12)</f>
        <v>0</v>
      </c>
    </row>
    <row r="51" spans="1:6" x14ac:dyDescent="0.2">
      <c r="B51" s="16"/>
    </row>
    <row r="53" spans="1:6" ht="15" x14ac:dyDescent="0.25">
      <c r="A53" s="170" t="s">
        <v>382</v>
      </c>
    </row>
    <row r="55" spans="1:6" ht="36" x14ac:dyDescent="0.2">
      <c r="B55" s="3" t="s">
        <v>384</v>
      </c>
      <c r="C55" s="176" t="s">
        <v>371</v>
      </c>
      <c r="D55" s="176" t="s">
        <v>372</v>
      </c>
      <c r="E55" s="3" t="s">
        <v>589</v>
      </c>
      <c r="F55" s="3" t="s">
        <v>385</v>
      </c>
    </row>
    <row r="56" spans="1:6" x14ac:dyDescent="0.2">
      <c r="A56" s="1" t="s">
        <v>383</v>
      </c>
      <c r="B56" s="4">
        <f>'Lease Rollforward'!F202</f>
        <v>0</v>
      </c>
      <c r="C56" s="4">
        <f>'Lease Rollforward'!G202</f>
        <v>905646.97</v>
      </c>
      <c r="D56" s="4">
        <f>'Lease Rollforward'!H202</f>
        <v>-371986.74</v>
      </c>
      <c r="E56" s="4">
        <f>'Lease Rollforward'!J202</f>
        <v>533660.23</v>
      </c>
      <c r="F56" s="4">
        <f>'Lease Rollforward'!L202</f>
        <v>355782.60000000003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05DF-68DE-4C41-A5CC-C998A26ECE5A}">
  <sheetPr>
    <pageSetUpPr fitToPage="1"/>
  </sheetPr>
  <dimension ref="A1:C200"/>
  <sheetViews>
    <sheetView zoomScaleNormal="100" workbookViewId="0">
      <pane ySplit="3" topLeftCell="A15" activePane="bottomLeft" state="frozen"/>
      <selection pane="bottomLeft" activeCell="B59" sqref="B59"/>
    </sheetView>
  </sheetViews>
  <sheetFormatPr defaultRowHeight="15" x14ac:dyDescent="0.25"/>
  <cols>
    <col min="1" max="1" width="72" customWidth="1"/>
    <col min="2" max="2" width="13" customWidth="1"/>
    <col min="3" max="3" width="81.7109375" style="179" customWidth="1"/>
  </cols>
  <sheetData>
    <row r="1" spans="1:3" x14ac:dyDescent="0.25">
      <c r="A1" s="170" t="s">
        <v>609</v>
      </c>
      <c r="B1" s="215" t="str">
        <f>AgencyCode</f>
        <v>E120</v>
      </c>
    </row>
    <row r="2" spans="1:3" x14ac:dyDescent="0.25">
      <c r="A2" s="207" t="s">
        <v>412</v>
      </c>
    </row>
    <row r="3" spans="1:3" x14ac:dyDescent="0.25">
      <c r="A3" s="189" t="s">
        <v>578</v>
      </c>
    </row>
    <row r="4" spans="1:3" x14ac:dyDescent="0.25">
      <c r="A4" s="189"/>
    </row>
    <row r="5" spans="1:3" s="185" customFormat="1" ht="12.75" x14ac:dyDescent="0.2">
      <c r="A5" s="190" t="s">
        <v>395</v>
      </c>
      <c r="B5" s="191"/>
      <c r="C5" s="208"/>
    </row>
    <row r="6" spans="1:3" s="185" customFormat="1" ht="12.75" x14ac:dyDescent="0.2">
      <c r="A6" s="184"/>
      <c r="C6" s="209" t="s">
        <v>560</v>
      </c>
    </row>
    <row r="7" spans="1:3" s="185" customFormat="1" ht="14.25" x14ac:dyDescent="0.2">
      <c r="A7" s="222" t="s">
        <v>557</v>
      </c>
      <c r="B7" s="210" t="s">
        <v>208</v>
      </c>
      <c r="C7" s="230" t="str">
        <f>IF(B7="No","Submit memo by management attesting to why amounts cannot be traced to accounting records","")</f>
        <v/>
      </c>
    </row>
    <row r="8" spans="1:3" s="185" customFormat="1" ht="12.75" x14ac:dyDescent="0.2">
      <c r="A8" s="223"/>
      <c r="B8" s="229"/>
      <c r="C8" s="230"/>
    </row>
    <row r="9" spans="1:3" s="185" customFormat="1" ht="14.25" x14ac:dyDescent="0.2">
      <c r="A9" s="224" t="s">
        <v>579</v>
      </c>
      <c r="B9" s="210" t="s">
        <v>208</v>
      </c>
      <c r="C9" s="230" t="str">
        <f>IF(B9="No","Submit memo by management attesting to why GASB 96 has not been applied","")</f>
        <v/>
      </c>
    </row>
    <row r="10" spans="1:3" s="185" customFormat="1" ht="12.75" x14ac:dyDescent="0.2">
      <c r="A10" s="223"/>
      <c r="B10" s="229"/>
      <c r="C10" s="230"/>
    </row>
    <row r="11" spans="1:3" s="185" customFormat="1" ht="38.25" x14ac:dyDescent="0.2">
      <c r="A11" s="224" t="s">
        <v>597</v>
      </c>
      <c r="B11" s="210" t="s">
        <v>208</v>
      </c>
      <c r="C11" s="230" t="str">
        <f>IF(B11="No","Submit memo by management attesting to why certain SBITA's have been excluded","")</f>
        <v/>
      </c>
    </row>
    <row r="12" spans="1:3" s="185" customFormat="1" ht="12.75" x14ac:dyDescent="0.2">
      <c r="A12" s="223"/>
      <c r="B12" s="229"/>
      <c r="C12" s="230"/>
    </row>
    <row r="13" spans="1:3" s="185" customFormat="1" ht="14.25" x14ac:dyDescent="0.2">
      <c r="A13" s="222" t="s">
        <v>390</v>
      </c>
      <c r="B13" s="210" t="s">
        <v>208</v>
      </c>
      <c r="C13" s="230" t="str">
        <f>IF(B13="No","It is the responsibility of the Agency to ensure clerical accuracy of Package before submission","")</f>
        <v/>
      </c>
    </row>
    <row r="14" spans="1:3" s="185" customFormat="1" ht="12.75" x14ac:dyDescent="0.2">
      <c r="A14" s="222"/>
      <c r="B14" s="229"/>
      <c r="C14" s="230"/>
    </row>
    <row r="15" spans="1:3" s="185" customFormat="1" ht="14.25" x14ac:dyDescent="0.2">
      <c r="A15" s="222" t="s">
        <v>558</v>
      </c>
      <c r="B15" s="210" t="s">
        <v>208</v>
      </c>
      <c r="C15" s="230" t="str">
        <f>IF(B15="No","It is the responsibility of the Agency to ensure clerical accuracy of Package before submission","")</f>
        <v/>
      </c>
    </row>
    <row r="16" spans="1:3" s="185" customFormat="1" ht="12.75" x14ac:dyDescent="0.2">
      <c r="A16" s="222"/>
      <c r="B16" s="229"/>
      <c r="C16" s="230"/>
    </row>
    <row r="17" spans="1:3" s="185" customFormat="1" ht="38.25" x14ac:dyDescent="0.2">
      <c r="A17" s="224" t="s">
        <v>598</v>
      </c>
      <c r="B17" s="210" t="s">
        <v>208</v>
      </c>
      <c r="C17" s="230" t="str">
        <f>IF(B17="No","It is the responsbility of management to properly account for qualifying SBITA contracts under GASB 96.  Please submit a memo by management attesting to why proper managerial oversight is not occuring.","")</f>
        <v/>
      </c>
    </row>
    <row r="18" spans="1:3" s="185" customFormat="1" ht="12.75" x14ac:dyDescent="0.2">
      <c r="A18" s="222"/>
      <c r="B18" s="229"/>
      <c r="C18" s="230"/>
    </row>
    <row r="19" spans="1:3" s="185" customFormat="1" ht="51" x14ac:dyDescent="0.2">
      <c r="A19" s="225" t="s">
        <v>599</v>
      </c>
      <c r="B19" s="210" t="s">
        <v>208</v>
      </c>
      <c r="C19" s="230" t="str">
        <f>IF(B19="No","Submit memo by management attesting to why reconciliations, timely correcting j/e's and proper managerial oversight are not occuring.","")</f>
        <v/>
      </c>
    </row>
    <row r="20" spans="1:3" s="185" customFormat="1" ht="12.75" x14ac:dyDescent="0.2">
      <c r="A20" s="225"/>
      <c r="B20" s="229"/>
      <c r="C20" s="230"/>
    </row>
    <row r="21" spans="1:3" s="185" customFormat="1" ht="25.5" x14ac:dyDescent="0.2">
      <c r="A21" s="225" t="s">
        <v>600</v>
      </c>
      <c r="B21" s="210" t="s">
        <v>208</v>
      </c>
      <c r="C21" s="230" t="str">
        <f>IF(B21="No","Submit memo by management attesting to why reconciliations, timely correcting j/e's and proper managerial oversight are not occuring.","")</f>
        <v/>
      </c>
    </row>
    <row r="22" spans="1:3" s="185" customFormat="1" ht="12.75" x14ac:dyDescent="0.2">
      <c r="A22" s="222"/>
      <c r="B22" s="229"/>
      <c r="C22" s="230"/>
    </row>
    <row r="23" spans="1:3" s="185" customFormat="1" ht="102" x14ac:dyDescent="0.2">
      <c r="A23" s="226" t="s">
        <v>580</v>
      </c>
      <c r="B23" s="210" t="s">
        <v>423</v>
      </c>
      <c r="C23" s="230" t="str">
        <f>IF(B23="Yes","Your Agency is required to Submit a second package for funds coded to Enterprise/Internal Service Funds","")</f>
        <v/>
      </c>
    </row>
    <row r="24" spans="1:3" s="185" customFormat="1" ht="12.75" x14ac:dyDescent="0.2">
      <c r="A24" s="226"/>
      <c r="B24" s="229"/>
      <c r="C24" s="230"/>
    </row>
    <row r="25" spans="1:3" s="185" customFormat="1" ht="51" x14ac:dyDescent="0.2">
      <c r="A25" s="226" t="s">
        <v>654</v>
      </c>
      <c r="B25" s="210" t="s">
        <v>208</v>
      </c>
      <c r="C25" s="230" t="str">
        <f>IF(B25="No","Balance MUST agree to previous year's closing packge prior to submission.","")</f>
        <v/>
      </c>
    </row>
    <row r="26" spans="1:3" s="185" customFormat="1" ht="12.75" x14ac:dyDescent="0.2">
      <c r="A26" s="222"/>
      <c r="B26" s="229"/>
      <c r="C26" s="230"/>
    </row>
    <row r="27" spans="1:3" s="185" customFormat="1" ht="51" x14ac:dyDescent="0.2">
      <c r="A27" s="224" t="s">
        <v>585</v>
      </c>
      <c r="B27" s="210" t="s">
        <v>208</v>
      </c>
      <c r="C27" s="230" t="str">
        <f>IF(B27="No","Submit memo by management attesting to why amounts cannot be traced to accounting records","")</f>
        <v/>
      </c>
    </row>
    <row r="28" spans="1:3" s="185" customFormat="1" ht="12.75" x14ac:dyDescent="0.2">
      <c r="A28" s="224"/>
      <c r="B28" s="229"/>
      <c r="C28" s="230"/>
    </row>
    <row r="29" spans="1:3" s="185" customFormat="1" ht="38.25" x14ac:dyDescent="0.2">
      <c r="A29" s="224" t="s">
        <v>413</v>
      </c>
      <c r="B29" s="210" t="s">
        <v>208</v>
      </c>
      <c r="C29" s="230" t="str">
        <f>IF(B29="No","Variance must be zero before package may be submitted","")</f>
        <v/>
      </c>
    </row>
    <row r="30" spans="1:3" s="185" customFormat="1" ht="12.75" x14ac:dyDescent="0.2">
      <c r="A30" s="224"/>
      <c r="B30" s="229"/>
      <c r="C30" s="230"/>
    </row>
    <row r="31" spans="1:3" s="185" customFormat="1" ht="25.5" x14ac:dyDescent="0.2">
      <c r="A31" s="226" t="s">
        <v>586</v>
      </c>
      <c r="B31" s="210" t="s">
        <v>208</v>
      </c>
      <c r="C31" s="230" t="str">
        <f>IF(B31="No","Submit memo by management attesting to why all assets have not been created and/or recorded on this package that are subject to GASB 96.","")</f>
        <v/>
      </c>
    </row>
    <row r="32" spans="1:3" s="185" customFormat="1" ht="12.75" x14ac:dyDescent="0.2">
      <c r="A32" s="222"/>
      <c r="B32" s="229"/>
      <c r="C32" s="230"/>
    </row>
    <row r="33" spans="1:3" s="185" customFormat="1" ht="25.5" x14ac:dyDescent="0.2">
      <c r="A33" s="224" t="s">
        <v>581</v>
      </c>
      <c r="B33" s="210" t="s">
        <v>700</v>
      </c>
      <c r="C33" s="230" t="str">
        <f>IF(B33="No","Your Agency must correct the G/L prior to submission of reporting package.",IF(B33="Yes","Submit a memo by management describing the Contingent expenses, including an brief explanation of the underlying variable/rate.",""))</f>
        <v/>
      </c>
    </row>
    <row r="34" spans="1:3" s="185" customFormat="1" ht="12.75" x14ac:dyDescent="0.2">
      <c r="A34" s="224"/>
      <c r="B34" s="229"/>
      <c r="C34" s="230"/>
    </row>
    <row r="35" spans="1:3" s="185" customFormat="1" ht="25.5" x14ac:dyDescent="0.2">
      <c r="A35" s="224" t="s">
        <v>414</v>
      </c>
      <c r="B35" s="210" t="s">
        <v>208</v>
      </c>
      <c r="C35" s="230" t="str">
        <f>IF(B35="No","Submit memo by management attesting to why amounts cannot be traced to accounting records","")</f>
        <v/>
      </c>
    </row>
    <row r="36" spans="1:3" s="185" customFormat="1" ht="12.75" x14ac:dyDescent="0.2">
      <c r="A36" s="224"/>
      <c r="B36" s="229"/>
      <c r="C36" s="230"/>
    </row>
    <row r="37" spans="1:3" s="185" customFormat="1" ht="14.25" x14ac:dyDescent="0.2">
      <c r="A37" s="224" t="s">
        <v>410</v>
      </c>
      <c r="B37" s="210" t="s">
        <v>208</v>
      </c>
      <c r="C37" s="230" t="str">
        <f t="shared" ref="C37" si="0">IF(B37="No","Your Agency must correct the G/L prior to submission of reporting package.","")</f>
        <v/>
      </c>
    </row>
    <row r="38" spans="1:3" s="185" customFormat="1" ht="12.75" x14ac:dyDescent="0.2">
      <c r="A38" s="224"/>
      <c r="B38" s="229"/>
      <c r="C38" s="230"/>
    </row>
    <row r="39" spans="1:3" s="185" customFormat="1" ht="25.5" x14ac:dyDescent="0.2">
      <c r="A39" s="224" t="s">
        <v>587</v>
      </c>
      <c r="B39" s="210" t="s">
        <v>208</v>
      </c>
      <c r="C39" s="230" t="str">
        <f>IF(B39="No","It is the responsibility of the Agency to ensure clerical accuracy of Package before submission","")</f>
        <v/>
      </c>
    </row>
    <row r="40" spans="1:3" s="185" customFormat="1" ht="12.75" x14ac:dyDescent="0.2">
      <c r="A40" s="224"/>
      <c r="B40" s="229"/>
      <c r="C40" s="230"/>
    </row>
    <row r="41" spans="1:3" s="185" customFormat="1" ht="51" x14ac:dyDescent="0.2">
      <c r="A41" s="224" t="s">
        <v>583</v>
      </c>
      <c r="B41" s="210" t="s">
        <v>423</v>
      </c>
      <c r="C41" s="230" t="str">
        <f>IF(B41="Yes",CONCATENATE("The commitment should be included on the 3.08 Capital Assets Reporting Package.  The commitment amount should equal the total of all payments to be made for the SBITA AFTER FY",'Lease Rollforward'!B2,".  Any payments made DURING FY",'Lease Rollforward'!B2," should be captured in a SCEIS “I” Project to be treated as a work-in-process asset."),"")</f>
        <v/>
      </c>
    </row>
    <row r="42" spans="1:3" s="185" customFormat="1" x14ac:dyDescent="0.25">
      <c r="A42" s="224"/>
      <c r="B42" s="220"/>
      <c r="C42" s="230"/>
    </row>
    <row r="43" spans="1:3" s="185" customFormat="1" ht="25.5" x14ac:dyDescent="0.2">
      <c r="A43" s="224" t="s">
        <v>584</v>
      </c>
      <c r="B43" s="210" t="s">
        <v>423</v>
      </c>
      <c r="C43" s="230" t="str">
        <f>IF(B43="Yes","Submit a memo by management describing the components of the impairment loss and any related change in the subscription liability.","")</f>
        <v/>
      </c>
    </row>
    <row r="44" spans="1:3" s="185" customFormat="1" ht="12.75" x14ac:dyDescent="0.2">
      <c r="A44" s="224"/>
      <c r="C44" s="230"/>
    </row>
    <row r="45" spans="1:3" s="185" customFormat="1" ht="12.75" x14ac:dyDescent="0.2">
      <c r="A45" s="227" t="s">
        <v>392</v>
      </c>
      <c r="B45" s="191"/>
      <c r="C45" s="231"/>
    </row>
    <row r="46" spans="1:3" s="185" customFormat="1" ht="12.75" x14ac:dyDescent="0.2">
      <c r="A46" s="228"/>
      <c r="C46" s="230"/>
    </row>
    <row r="47" spans="1:3" s="185" customFormat="1" ht="38.25" x14ac:dyDescent="0.2">
      <c r="A47" s="224" t="s">
        <v>582</v>
      </c>
      <c r="B47" s="210" t="s">
        <v>208</v>
      </c>
      <c r="C47" s="230" t="str">
        <f>IF(B47="No","Submit memo by management attesting to why amounts cannot be traced to accounting records","")</f>
        <v/>
      </c>
    </row>
    <row r="48" spans="1:3" s="185" customFormat="1" ht="12.75" x14ac:dyDescent="0.2">
      <c r="A48" s="224"/>
      <c r="C48" s="230"/>
    </row>
    <row r="49" spans="1:3" s="185" customFormat="1" ht="12.75" x14ac:dyDescent="0.2">
      <c r="A49" s="227" t="s">
        <v>391</v>
      </c>
      <c r="B49" s="191"/>
      <c r="C49" s="231"/>
    </row>
    <row r="50" spans="1:3" s="185" customFormat="1" ht="12.75" x14ac:dyDescent="0.2">
      <c r="A50" s="228"/>
      <c r="C50" s="230"/>
    </row>
    <row r="51" spans="1:3" s="185" customFormat="1" ht="26.25" x14ac:dyDescent="0.25">
      <c r="A51" s="224" t="str">
        <f>CONCATENATE("Is the file properly named with your Agency Business Area ID first?  As in: ",AgencyCode,"_3.11_SBITA_Reporting_Package_FY_",RIGHT('Lease Rollforward'!B2,2))</f>
        <v>Is the file properly named with your Agency Business Area ID first?  As in: E120_3.11_SBITA_Reporting_Package_FY_24</v>
      </c>
      <c r="B51" s="210" t="s">
        <v>208</v>
      </c>
      <c r="C51" s="211" t="str" cm="1">
        <f t="array" aca="1" ref="C51" ca="1">IF(LEFT(MID(CELL("filename"),SEARCH("[",CELL("filename"))+1,SEARCH("]",CELL("filename"))-SEARCH("[",CELL("filename"))-1),4)=AgencyCode,"Properly Saved",CONCATENATE("Saved file name MUST begin with your Agency's Business Area Number: ",AgencyCode))</f>
        <v>Properly Saved</v>
      </c>
    </row>
    <row r="52" spans="1:3" s="185" customFormat="1" ht="12.75" x14ac:dyDescent="0.2">
      <c r="A52" s="224"/>
      <c r="C52" s="230"/>
    </row>
    <row r="53" spans="1:3" s="185" customFormat="1" ht="12.75" x14ac:dyDescent="0.2">
      <c r="A53" s="227" t="s">
        <v>393</v>
      </c>
      <c r="B53" s="191"/>
      <c r="C53" s="231"/>
    </row>
    <row r="54" spans="1:3" s="185" customFormat="1" ht="12.75" x14ac:dyDescent="0.2">
      <c r="A54" s="224"/>
      <c r="C54" s="230"/>
    </row>
    <row r="55" spans="1:3" s="185" customFormat="1" ht="14.25" x14ac:dyDescent="0.2">
      <c r="A55" s="224" t="s">
        <v>394</v>
      </c>
      <c r="B55" s="210" t="s">
        <v>208</v>
      </c>
      <c r="C55" s="230" t="str">
        <f>IF(B55="No","The reviewer must be different from the preparer for acceptance.","")</f>
        <v/>
      </c>
    </row>
    <row r="56" spans="1:3" s="185" customFormat="1" ht="12.75" x14ac:dyDescent="0.2">
      <c r="A56" s="224"/>
      <c r="C56" s="230"/>
    </row>
    <row r="57" spans="1:3" s="185" customFormat="1" ht="38.25" x14ac:dyDescent="0.2">
      <c r="A57" s="224" t="s">
        <v>559</v>
      </c>
      <c r="B57" s="210" t="s">
        <v>208</v>
      </c>
      <c r="C57" s="230" t="str">
        <f>IF(B57="No","It is the responsibility of the Agency to ensure clerical accuracy of Package before submission and to explain and variances to auditors and/or ACFR staff.","")</f>
        <v/>
      </c>
    </row>
    <row r="58" spans="1:3" s="185" customFormat="1" ht="12.75" x14ac:dyDescent="0.2">
      <c r="A58" s="224"/>
      <c r="C58" s="230"/>
    </row>
    <row r="59" spans="1:3" s="185" customFormat="1" ht="25.5" x14ac:dyDescent="0.2">
      <c r="A59" s="224" t="s">
        <v>396</v>
      </c>
      <c r="B59" s="210" t="s">
        <v>423</v>
      </c>
      <c r="C59" s="230" t="str">
        <f>IF(B59="Yes","Modifications to this package must be pre-approved by ACFR staff.","")</f>
        <v/>
      </c>
    </row>
    <row r="60" spans="1:3" s="185" customFormat="1" ht="12.75" x14ac:dyDescent="0.2">
      <c r="A60" s="224"/>
      <c r="C60" s="230"/>
    </row>
    <row r="61" spans="1:3" s="185" customFormat="1" ht="12.75" x14ac:dyDescent="0.2">
      <c r="A61" s="227"/>
      <c r="B61" s="191"/>
      <c r="C61" s="231"/>
    </row>
    <row r="62" spans="1:3" s="185" customFormat="1" ht="12.75" x14ac:dyDescent="0.2">
      <c r="A62" s="186"/>
      <c r="C62" s="186"/>
    </row>
    <row r="63" spans="1:3" s="185" customFormat="1" ht="12.75" x14ac:dyDescent="0.2">
      <c r="A63" s="186"/>
      <c r="C63" s="186"/>
    </row>
    <row r="64" spans="1:3" s="185" customFormat="1" ht="12.75" x14ac:dyDescent="0.2">
      <c r="A64" s="186"/>
      <c r="C64" s="186"/>
    </row>
    <row r="65" spans="1:3" s="185" customFormat="1" ht="12.75" x14ac:dyDescent="0.2">
      <c r="A65" s="186"/>
      <c r="C65" s="186"/>
    </row>
    <row r="66" spans="1:3" s="185" customFormat="1" ht="12.75" x14ac:dyDescent="0.2">
      <c r="A66" s="186"/>
      <c r="C66" s="186"/>
    </row>
    <row r="67" spans="1:3" s="185" customFormat="1" ht="12.75" x14ac:dyDescent="0.2">
      <c r="A67" s="186"/>
      <c r="C67" s="186"/>
    </row>
    <row r="68" spans="1:3" s="185" customFormat="1" ht="12.75" x14ac:dyDescent="0.2">
      <c r="A68" s="186"/>
      <c r="C68" s="186"/>
    </row>
    <row r="69" spans="1:3" s="185" customFormat="1" ht="12.75" x14ac:dyDescent="0.2">
      <c r="A69" s="186"/>
      <c r="C69" s="186"/>
    </row>
    <row r="70" spans="1:3" s="185" customFormat="1" ht="12.75" x14ac:dyDescent="0.2">
      <c r="A70" s="186"/>
      <c r="C70" s="186"/>
    </row>
    <row r="71" spans="1:3" s="185" customFormat="1" ht="12.75" x14ac:dyDescent="0.2">
      <c r="A71" s="186"/>
      <c r="C71" s="186"/>
    </row>
    <row r="72" spans="1:3" s="185" customFormat="1" ht="12.75" x14ac:dyDescent="0.2">
      <c r="A72" s="186"/>
      <c r="C72" s="186"/>
    </row>
    <row r="73" spans="1:3" s="185" customFormat="1" ht="12.75" x14ac:dyDescent="0.2">
      <c r="A73" s="186"/>
      <c r="C73" s="186"/>
    </row>
    <row r="74" spans="1:3" s="185" customFormat="1" ht="12.75" x14ac:dyDescent="0.2">
      <c r="A74" s="186"/>
      <c r="C74" s="186"/>
    </row>
    <row r="75" spans="1:3" s="185" customFormat="1" ht="12.75" x14ac:dyDescent="0.2">
      <c r="A75" s="186"/>
      <c r="C75" s="186"/>
    </row>
    <row r="76" spans="1:3" s="185" customFormat="1" ht="12.75" x14ac:dyDescent="0.2">
      <c r="A76" s="186"/>
      <c r="C76" s="186"/>
    </row>
    <row r="77" spans="1:3" s="185" customFormat="1" ht="12.75" x14ac:dyDescent="0.2">
      <c r="A77" s="186"/>
      <c r="C77" s="186"/>
    </row>
    <row r="78" spans="1:3" s="185" customFormat="1" ht="12.75" x14ac:dyDescent="0.2">
      <c r="A78" s="186"/>
      <c r="C78" s="186"/>
    </row>
    <row r="79" spans="1:3" s="185" customFormat="1" ht="12.75" x14ac:dyDescent="0.2">
      <c r="A79" s="186"/>
      <c r="C79" s="186"/>
    </row>
    <row r="80" spans="1:3" s="185" customFormat="1" ht="12.75" x14ac:dyDescent="0.2">
      <c r="A80" s="186"/>
      <c r="C80" s="186"/>
    </row>
    <row r="81" spans="1:3" s="185" customFormat="1" ht="12.75" x14ac:dyDescent="0.2">
      <c r="A81" s="186"/>
      <c r="C81" s="186"/>
    </row>
    <row r="82" spans="1:3" s="185" customFormat="1" ht="12.75" x14ac:dyDescent="0.2">
      <c r="A82" s="186"/>
      <c r="C82" s="186"/>
    </row>
    <row r="83" spans="1:3" s="185" customFormat="1" ht="12.75" x14ac:dyDescent="0.2">
      <c r="A83" s="186"/>
      <c r="C83" s="186"/>
    </row>
    <row r="84" spans="1:3" s="185" customFormat="1" ht="12.75" x14ac:dyDescent="0.2">
      <c r="A84" s="186"/>
      <c r="C84" s="186"/>
    </row>
    <row r="85" spans="1:3" s="185" customFormat="1" ht="12.75" x14ac:dyDescent="0.2">
      <c r="A85" s="186"/>
      <c r="C85" s="186"/>
    </row>
    <row r="86" spans="1:3" s="185" customFormat="1" ht="12.75" x14ac:dyDescent="0.2">
      <c r="A86" s="186"/>
      <c r="C86" s="186"/>
    </row>
    <row r="87" spans="1:3" s="185" customFormat="1" ht="12.75" x14ac:dyDescent="0.2">
      <c r="A87" s="186"/>
      <c r="C87" s="186"/>
    </row>
    <row r="88" spans="1:3" s="185" customFormat="1" ht="12.75" x14ac:dyDescent="0.2">
      <c r="A88" s="186"/>
      <c r="C88" s="186"/>
    </row>
    <row r="89" spans="1:3" s="185" customFormat="1" ht="12.75" x14ac:dyDescent="0.2">
      <c r="A89" s="186"/>
      <c r="C89" s="186"/>
    </row>
    <row r="90" spans="1:3" s="185" customFormat="1" ht="12.75" x14ac:dyDescent="0.2">
      <c r="A90" s="186"/>
      <c r="C90" s="186"/>
    </row>
    <row r="91" spans="1:3" s="185" customFormat="1" ht="12.75" x14ac:dyDescent="0.2">
      <c r="A91" s="186"/>
      <c r="C91" s="186"/>
    </row>
    <row r="92" spans="1:3" s="185" customFormat="1" ht="12.75" x14ac:dyDescent="0.2">
      <c r="A92" s="186"/>
      <c r="C92" s="186"/>
    </row>
    <row r="93" spans="1:3" s="185" customFormat="1" ht="12.75" x14ac:dyDescent="0.2">
      <c r="A93" s="186"/>
      <c r="C93" s="186"/>
    </row>
    <row r="94" spans="1:3" s="185" customFormat="1" ht="12.75" x14ac:dyDescent="0.2">
      <c r="A94" s="186"/>
      <c r="C94" s="186"/>
    </row>
    <row r="95" spans="1:3" s="185" customFormat="1" ht="12.75" x14ac:dyDescent="0.2">
      <c r="A95" s="186"/>
      <c r="C95" s="186"/>
    </row>
    <row r="96" spans="1:3" s="185" customFormat="1" ht="12.75" x14ac:dyDescent="0.2">
      <c r="A96" s="186"/>
      <c r="C96" s="186"/>
    </row>
    <row r="97" spans="1:3" s="185" customFormat="1" ht="12.75" x14ac:dyDescent="0.2">
      <c r="A97" s="186"/>
      <c r="C97" s="186"/>
    </row>
    <row r="98" spans="1:3" s="185" customFormat="1" ht="12.75" x14ac:dyDescent="0.2">
      <c r="A98" s="186"/>
      <c r="C98" s="186"/>
    </row>
    <row r="99" spans="1:3" s="185" customFormat="1" ht="12.75" x14ac:dyDescent="0.2">
      <c r="A99" s="186"/>
      <c r="C99" s="186"/>
    </row>
    <row r="100" spans="1:3" s="185" customFormat="1" ht="12.75" x14ac:dyDescent="0.2">
      <c r="A100" s="186"/>
      <c r="C100" s="186"/>
    </row>
    <row r="101" spans="1:3" s="185" customFormat="1" ht="12.75" x14ac:dyDescent="0.2">
      <c r="A101" s="186"/>
      <c r="C101" s="186"/>
    </row>
    <row r="102" spans="1:3" s="185" customFormat="1" ht="12.75" x14ac:dyDescent="0.2">
      <c r="A102" s="186"/>
      <c r="C102" s="186"/>
    </row>
    <row r="103" spans="1:3" s="185" customFormat="1" ht="12.75" x14ac:dyDescent="0.2">
      <c r="A103" s="186"/>
      <c r="C103" s="186"/>
    </row>
    <row r="104" spans="1:3" s="185" customFormat="1" ht="12.75" x14ac:dyDescent="0.2">
      <c r="A104" s="186"/>
      <c r="C104" s="186"/>
    </row>
    <row r="105" spans="1:3" s="185" customFormat="1" ht="12.75" x14ac:dyDescent="0.2">
      <c r="A105" s="186"/>
      <c r="C105" s="186"/>
    </row>
    <row r="106" spans="1:3" s="185" customFormat="1" ht="12.75" x14ac:dyDescent="0.2">
      <c r="A106" s="186"/>
      <c r="C106" s="186"/>
    </row>
    <row r="107" spans="1:3" s="185" customFormat="1" ht="12.75" x14ac:dyDescent="0.2">
      <c r="A107" s="186"/>
      <c r="C107" s="186"/>
    </row>
    <row r="108" spans="1:3" s="185" customFormat="1" ht="12.75" x14ac:dyDescent="0.2">
      <c r="A108" s="186"/>
      <c r="C108" s="186"/>
    </row>
    <row r="109" spans="1:3" s="185" customFormat="1" ht="12.75" x14ac:dyDescent="0.2">
      <c r="A109" s="186"/>
      <c r="C109" s="186"/>
    </row>
    <row r="110" spans="1:3" s="185" customFormat="1" ht="12.75" x14ac:dyDescent="0.2">
      <c r="A110" s="186"/>
      <c r="C110" s="186"/>
    </row>
    <row r="111" spans="1:3" s="185" customFormat="1" ht="12.75" x14ac:dyDescent="0.2">
      <c r="A111" s="186"/>
      <c r="C111" s="186"/>
    </row>
    <row r="112" spans="1:3" s="185" customFormat="1" ht="12.75" x14ac:dyDescent="0.2">
      <c r="A112" s="186"/>
      <c r="C112" s="186"/>
    </row>
    <row r="113" spans="1:3" s="185" customFormat="1" ht="12.75" x14ac:dyDescent="0.2">
      <c r="A113" s="186"/>
      <c r="C113" s="186"/>
    </row>
    <row r="114" spans="1:3" s="185" customFormat="1" ht="12.75" x14ac:dyDescent="0.2">
      <c r="A114" s="186"/>
      <c r="C114" s="186"/>
    </row>
    <row r="115" spans="1:3" s="185" customFormat="1" ht="12.75" x14ac:dyDescent="0.2">
      <c r="A115" s="186"/>
      <c r="C115" s="186"/>
    </row>
    <row r="116" spans="1:3" s="185" customFormat="1" ht="12.75" x14ac:dyDescent="0.2">
      <c r="A116" s="186"/>
      <c r="C116" s="186"/>
    </row>
    <row r="117" spans="1:3" s="185" customFormat="1" ht="12.75" x14ac:dyDescent="0.2">
      <c r="A117" s="186"/>
      <c r="C117" s="186"/>
    </row>
    <row r="118" spans="1:3" s="185" customFormat="1" ht="12.75" x14ac:dyDescent="0.2">
      <c r="A118" s="186"/>
      <c r="C118" s="186"/>
    </row>
    <row r="119" spans="1:3" s="185" customFormat="1" ht="12.75" x14ac:dyDescent="0.2">
      <c r="A119" s="186"/>
      <c r="C119" s="186"/>
    </row>
    <row r="120" spans="1:3" s="185" customFormat="1" ht="12.75" x14ac:dyDescent="0.2">
      <c r="A120" s="186"/>
      <c r="C120" s="186"/>
    </row>
    <row r="121" spans="1:3" s="185" customFormat="1" ht="12.75" x14ac:dyDescent="0.2">
      <c r="A121" s="186"/>
      <c r="C121" s="186"/>
    </row>
    <row r="122" spans="1:3" s="185" customFormat="1" ht="12.75" x14ac:dyDescent="0.2">
      <c r="A122" s="186"/>
      <c r="C122" s="186"/>
    </row>
    <row r="123" spans="1:3" s="185" customFormat="1" ht="12.75" x14ac:dyDescent="0.2">
      <c r="A123" s="186"/>
      <c r="C123" s="186"/>
    </row>
    <row r="124" spans="1:3" s="185" customFormat="1" ht="12.75" x14ac:dyDescent="0.2">
      <c r="A124" s="186"/>
      <c r="C124" s="186"/>
    </row>
    <row r="125" spans="1:3" s="185" customFormat="1" ht="12.75" x14ac:dyDescent="0.2">
      <c r="A125" s="186"/>
      <c r="C125" s="186"/>
    </row>
    <row r="126" spans="1:3" s="185" customFormat="1" ht="12.75" x14ac:dyDescent="0.2">
      <c r="A126" s="186"/>
      <c r="C126" s="186"/>
    </row>
    <row r="127" spans="1:3" s="185" customFormat="1" ht="12.75" x14ac:dyDescent="0.2">
      <c r="A127" s="186"/>
      <c r="C127" s="186"/>
    </row>
    <row r="128" spans="1:3" s="185" customFormat="1" ht="12.75" x14ac:dyDescent="0.2">
      <c r="A128" s="186"/>
      <c r="C128" s="186"/>
    </row>
    <row r="129" spans="1:3" s="185" customFormat="1" ht="12.75" x14ac:dyDescent="0.2">
      <c r="A129" s="186"/>
      <c r="C129" s="186"/>
    </row>
    <row r="130" spans="1:3" s="185" customFormat="1" ht="12.75" x14ac:dyDescent="0.2">
      <c r="A130" s="186"/>
      <c r="C130" s="186"/>
    </row>
    <row r="131" spans="1:3" s="185" customFormat="1" ht="12.75" x14ac:dyDescent="0.2">
      <c r="A131" s="186"/>
      <c r="C131" s="186"/>
    </row>
    <row r="132" spans="1:3" s="185" customFormat="1" ht="12.75" x14ac:dyDescent="0.2">
      <c r="A132" s="186"/>
      <c r="C132" s="186"/>
    </row>
    <row r="133" spans="1:3" s="185" customFormat="1" ht="12.75" x14ac:dyDescent="0.2">
      <c r="A133" s="186"/>
      <c r="C133" s="186"/>
    </row>
    <row r="134" spans="1:3" s="185" customFormat="1" ht="12.75" x14ac:dyDescent="0.2">
      <c r="A134" s="186"/>
      <c r="C134" s="186"/>
    </row>
    <row r="135" spans="1:3" s="185" customFormat="1" ht="12.75" x14ac:dyDescent="0.2">
      <c r="A135" s="186"/>
      <c r="C135" s="186"/>
    </row>
    <row r="136" spans="1:3" s="185" customFormat="1" ht="12.75" x14ac:dyDescent="0.2">
      <c r="A136" s="186"/>
      <c r="C136" s="186"/>
    </row>
    <row r="137" spans="1:3" s="185" customFormat="1" ht="12.75" x14ac:dyDescent="0.2">
      <c r="A137" s="186"/>
      <c r="C137" s="186"/>
    </row>
    <row r="138" spans="1:3" s="185" customFormat="1" ht="12.75" x14ac:dyDescent="0.2">
      <c r="A138" s="186"/>
      <c r="C138" s="186"/>
    </row>
    <row r="139" spans="1:3" s="185" customFormat="1" ht="12.75" x14ac:dyDescent="0.2">
      <c r="A139" s="186"/>
      <c r="C139" s="186"/>
    </row>
    <row r="140" spans="1:3" s="185" customFormat="1" ht="12.75" x14ac:dyDescent="0.2">
      <c r="A140" s="186"/>
      <c r="C140" s="186"/>
    </row>
    <row r="141" spans="1:3" s="185" customFormat="1" ht="12.75" x14ac:dyDescent="0.2">
      <c r="A141" s="186"/>
      <c r="C141" s="186"/>
    </row>
    <row r="142" spans="1:3" s="185" customFormat="1" ht="12.75" x14ac:dyDescent="0.2">
      <c r="A142" s="186"/>
      <c r="C142" s="186"/>
    </row>
    <row r="143" spans="1:3" s="185" customFormat="1" ht="12.75" x14ac:dyDescent="0.2">
      <c r="A143" s="186"/>
      <c r="C143" s="186"/>
    </row>
    <row r="144" spans="1:3" s="185" customFormat="1" ht="12.75" x14ac:dyDescent="0.2">
      <c r="A144" s="186"/>
      <c r="C144" s="186"/>
    </row>
    <row r="145" spans="1:3" s="185" customFormat="1" ht="12.75" x14ac:dyDescent="0.2">
      <c r="A145" s="186"/>
      <c r="C145" s="186"/>
    </row>
    <row r="146" spans="1:3" s="185" customFormat="1" ht="12.75" x14ac:dyDescent="0.2">
      <c r="A146" s="186"/>
      <c r="C146" s="186"/>
    </row>
    <row r="147" spans="1:3" s="185" customFormat="1" ht="12.75" x14ac:dyDescent="0.2">
      <c r="A147" s="186"/>
      <c r="C147" s="186"/>
    </row>
    <row r="148" spans="1:3" s="185" customFormat="1" ht="12.75" x14ac:dyDescent="0.2">
      <c r="A148" s="186"/>
      <c r="C148" s="186"/>
    </row>
    <row r="149" spans="1:3" s="185" customFormat="1" ht="12.75" x14ac:dyDescent="0.2">
      <c r="A149" s="186"/>
      <c r="C149" s="186"/>
    </row>
    <row r="150" spans="1:3" s="185" customFormat="1" ht="12.75" x14ac:dyDescent="0.2">
      <c r="A150" s="186"/>
      <c r="C150" s="186"/>
    </row>
    <row r="151" spans="1:3" s="185" customFormat="1" ht="12.75" x14ac:dyDescent="0.2">
      <c r="A151" s="186"/>
      <c r="C151" s="186"/>
    </row>
    <row r="152" spans="1:3" s="185" customFormat="1" ht="12.75" x14ac:dyDescent="0.2">
      <c r="A152" s="186"/>
      <c r="C152" s="186"/>
    </row>
    <row r="153" spans="1:3" s="185" customFormat="1" ht="12.75" x14ac:dyDescent="0.2">
      <c r="A153" s="186"/>
      <c r="C153" s="186"/>
    </row>
    <row r="154" spans="1:3" s="185" customFormat="1" ht="12.75" x14ac:dyDescent="0.2">
      <c r="A154" s="186"/>
      <c r="C154" s="186"/>
    </row>
    <row r="155" spans="1:3" s="185" customFormat="1" ht="12.75" x14ac:dyDescent="0.2">
      <c r="A155" s="186"/>
      <c r="C155" s="186"/>
    </row>
    <row r="156" spans="1:3" s="185" customFormat="1" ht="12.75" x14ac:dyDescent="0.2">
      <c r="A156" s="186"/>
      <c r="C156" s="186"/>
    </row>
    <row r="157" spans="1:3" s="185" customFormat="1" ht="12.75" x14ac:dyDescent="0.2">
      <c r="A157" s="186"/>
      <c r="C157" s="186"/>
    </row>
    <row r="158" spans="1:3" s="185" customFormat="1" ht="12.75" x14ac:dyDescent="0.2">
      <c r="A158" s="186"/>
      <c r="C158" s="186"/>
    </row>
    <row r="159" spans="1:3" s="185" customFormat="1" ht="12.75" x14ac:dyDescent="0.2">
      <c r="A159" s="186"/>
      <c r="C159" s="186"/>
    </row>
    <row r="160" spans="1:3" s="185" customFormat="1" ht="12.75" x14ac:dyDescent="0.2">
      <c r="A160" s="186"/>
      <c r="C160" s="186"/>
    </row>
    <row r="161" spans="1:3" s="185" customFormat="1" ht="12.75" x14ac:dyDescent="0.2">
      <c r="A161" s="186"/>
      <c r="C161" s="186"/>
    </row>
    <row r="162" spans="1:3" s="185" customFormat="1" ht="12.75" x14ac:dyDescent="0.2">
      <c r="A162" s="186"/>
      <c r="C162" s="186"/>
    </row>
    <row r="163" spans="1:3" s="185" customFormat="1" ht="12.75" x14ac:dyDescent="0.2">
      <c r="A163" s="186"/>
      <c r="C163" s="186"/>
    </row>
    <row r="164" spans="1:3" s="185" customFormat="1" ht="12.75" x14ac:dyDescent="0.2">
      <c r="A164" s="186"/>
      <c r="C164" s="186"/>
    </row>
    <row r="165" spans="1:3" s="185" customFormat="1" ht="12.75" x14ac:dyDescent="0.2">
      <c r="A165" s="186"/>
      <c r="C165" s="186"/>
    </row>
    <row r="166" spans="1:3" s="185" customFormat="1" ht="12.75" x14ac:dyDescent="0.2">
      <c r="A166" s="186"/>
      <c r="C166" s="186"/>
    </row>
    <row r="167" spans="1:3" s="185" customFormat="1" ht="12.75" x14ac:dyDescent="0.2">
      <c r="A167" s="186"/>
      <c r="C167" s="186"/>
    </row>
    <row r="168" spans="1:3" s="185" customFormat="1" ht="12.75" x14ac:dyDescent="0.2">
      <c r="A168" s="186"/>
      <c r="C168" s="186"/>
    </row>
    <row r="169" spans="1:3" s="185" customFormat="1" ht="12.75" x14ac:dyDescent="0.2">
      <c r="A169" s="186"/>
      <c r="C169" s="186"/>
    </row>
    <row r="170" spans="1:3" s="185" customFormat="1" ht="12.75" x14ac:dyDescent="0.2">
      <c r="A170" s="186"/>
      <c r="C170" s="186"/>
    </row>
    <row r="171" spans="1:3" s="185" customFormat="1" ht="12.75" x14ac:dyDescent="0.2">
      <c r="A171" s="186"/>
      <c r="C171" s="186"/>
    </row>
    <row r="172" spans="1:3" s="185" customFormat="1" ht="12.75" x14ac:dyDescent="0.2">
      <c r="A172" s="186"/>
      <c r="C172" s="186"/>
    </row>
    <row r="173" spans="1:3" s="185" customFormat="1" ht="12.75" x14ac:dyDescent="0.2">
      <c r="A173" s="186"/>
      <c r="C173" s="186"/>
    </row>
    <row r="174" spans="1:3" x14ac:dyDescent="0.25">
      <c r="A174" s="179"/>
    </row>
    <row r="175" spans="1:3" x14ac:dyDescent="0.25">
      <c r="A175" s="179"/>
    </row>
    <row r="176" spans="1:3" x14ac:dyDescent="0.25">
      <c r="A176" s="179"/>
    </row>
    <row r="177" spans="1:1" x14ac:dyDescent="0.25">
      <c r="A177" s="179"/>
    </row>
    <row r="178" spans="1:1" x14ac:dyDescent="0.25">
      <c r="A178" s="179"/>
    </row>
    <row r="179" spans="1:1" x14ac:dyDescent="0.25">
      <c r="A179" s="179"/>
    </row>
    <row r="180" spans="1:1" x14ac:dyDescent="0.25">
      <c r="A180" s="179"/>
    </row>
    <row r="181" spans="1:1" x14ac:dyDescent="0.25">
      <c r="A181" s="179"/>
    </row>
    <row r="182" spans="1:1" x14ac:dyDescent="0.25">
      <c r="A182" s="179"/>
    </row>
    <row r="183" spans="1:1" x14ac:dyDescent="0.25">
      <c r="A183" s="179"/>
    </row>
    <row r="184" spans="1:1" x14ac:dyDescent="0.25">
      <c r="A184" s="179"/>
    </row>
    <row r="185" spans="1:1" x14ac:dyDescent="0.25">
      <c r="A185" s="179"/>
    </row>
    <row r="186" spans="1:1" x14ac:dyDescent="0.25">
      <c r="A186" s="179"/>
    </row>
    <row r="187" spans="1:1" x14ac:dyDescent="0.25">
      <c r="A187" s="179"/>
    </row>
    <row r="188" spans="1:1" x14ac:dyDescent="0.25">
      <c r="A188" s="179"/>
    </row>
    <row r="189" spans="1:1" x14ac:dyDescent="0.25">
      <c r="A189" s="179"/>
    </row>
    <row r="190" spans="1:1" x14ac:dyDescent="0.25">
      <c r="A190" s="179"/>
    </row>
    <row r="191" spans="1:1" x14ac:dyDescent="0.25">
      <c r="A191" s="179"/>
    </row>
    <row r="192" spans="1:1" x14ac:dyDescent="0.25">
      <c r="A192" s="179"/>
    </row>
    <row r="193" spans="1:1" x14ac:dyDescent="0.25">
      <c r="A193" s="179"/>
    </row>
    <row r="194" spans="1:1" x14ac:dyDescent="0.25">
      <c r="A194" s="179"/>
    </row>
    <row r="195" spans="1:1" x14ac:dyDescent="0.25">
      <c r="A195" s="179"/>
    </row>
    <row r="196" spans="1:1" x14ac:dyDescent="0.25">
      <c r="A196" s="179"/>
    </row>
    <row r="197" spans="1:1" x14ac:dyDescent="0.25">
      <c r="A197" s="179"/>
    </row>
    <row r="198" spans="1:1" x14ac:dyDescent="0.25">
      <c r="A198" s="179"/>
    </row>
    <row r="199" spans="1:1" x14ac:dyDescent="0.25">
      <c r="A199" s="179"/>
    </row>
    <row r="200" spans="1:1" x14ac:dyDescent="0.25">
      <c r="A200" s="179"/>
    </row>
  </sheetData>
  <sheetProtection algorithmName="SHA-512" hashValue="H/h2dz3lMY1CiuoF39xNga2GQGCHbf/fhTE9nIXKM9Yatk6X7A1L0x5p+GE6zLnj8+d1d9tjRcImLrExXqVvaQ==" saltValue="rtDrwCFhIuWVh/9FUYgyyg==" spinCount="100000" sheet="1" objects="1" scenarios="1"/>
  <conditionalFormatting sqref="B59">
    <cfRule type="containsText" dxfId="62" priority="19" operator="containsText" text="Yes">
      <formula>NOT(ISERROR(SEARCH("Yes",B59)))</formula>
    </cfRule>
    <cfRule type="containsBlanks" dxfId="61" priority="64">
      <formula>LEN(TRIM(B59))=0</formula>
    </cfRule>
  </conditionalFormatting>
  <conditionalFormatting sqref="C51">
    <cfRule type="containsText" dxfId="60" priority="60" operator="containsText" text="Explanation Required">
      <formula>NOT(ISERROR(SEARCH("Explanation Required",C51)))</formula>
    </cfRule>
    <cfRule type="containsText" dxfId="59" priority="61" operator="containsText" text="Explanation Required">
      <formula>NOT(ISERROR(SEARCH("Explanation Required",C51)))</formula>
    </cfRule>
    <cfRule type="containsText" dxfId="58" priority="62" operator="containsText" text="Explanation Required">
      <formula>NOT(ISERROR(SEARCH("Explanation Required",C51)))</formula>
    </cfRule>
  </conditionalFormatting>
  <conditionalFormatting sqref="C51">
    <cfRule type="expression" dxfId="57" priority="59">
      <formula>C51&lt;&gt;"Properly Saved"</formula>
    </cfRule>
  </conditionalFormatting>
  <conditionalFormatting sqref="B51">
    <cfRule type="containsBlanks" dxfId="56" priority="58">
      <formula>LEN(TRIM(B51))=0</formula>
    </cfRule>
  </conditionalFormatting>
  <conditionalFormatting sqref="B7">
    <cfRule type="containsText" dxfId="55" priority="56" operator="containsText" text="No">
      <formula>NOT(ISERROR(SEARCH("No",B7)))</formula>
    </cfRule>
    <cfRule type="containsBlanks" dxfId="54" priority="57">
      <formula>LEN(TRIM(B7))=0</formula>
    </cfRule>
  </conditionalFormatting>
  <conditionalFormatting sqref="B9">
    <cfRule type="containsText" dxfId="53" priority="54" operator="containsText" text="No">
      <formula>NOT(ISERROR(SEARCH("No",B9)))</formula>
    </cfRule>
    <cfRule type="containsBlanks" dxfId="52" priority="55">
      <formula>LEN(TRIM(B9))=0</formula>
    </cfRule>
  </conditionalFormatting>
  <conditionalFormatting sqref="B11">
    <cfRule type="containsText" dxfId="51" priority="52" operator="containsText" text="No">
      <formula>NOT(ISERROR(SEARCH("No",B11)))</formula>
    </cfRule>
    <cfRule type="containsBlanks" dxfId="50" priority="53">
      <formula>LEN(TRIM(B11))=0</formula>
    </cfRule>
  </conditionalFormatting>
  <conditionalFormatting sqref="B13">
    <cfRule type="containsText" dxfId="49" priority="50" operator="containsText" text="No">
      <formula>NOT(ISERROR(SEARCH("No",B13)))</formula>
    </cfRule>
    <cfRule type="containsBlanks" dxfId="48" priority="51">
      <formula>LEN(TRIM(B13))=0</formula>
    </cfRule>
  </conditionalFormatting>
  <conditionalFormatting sqref="B15">
    <cfRule type="containsText" dxfId="47" priority="48" operator="containsText" text="No">
      <formula>NOT(ISERROR(SEARCH("No",B15)))</formula>
    </cfRule>
    <cfRule type="containsBlanks" dxfId="46" priority="49">
      <formula>LEN(TRIM(B15))=0</formula>
    </cfRule>
  </conditionalFormatting>
  <conditionalFormatting sqref="B19">
    <cfRule type="containsText" dxfId="45" priority="46" operator="containsText" text="No">
      <formula>NOT(ISERROR(SEARCH("No",B19)))</formula>
    </cfRule>
    <cfRule type="containsBlanks" dxfId="44" priority="47">
      <formula>LEN(TRIM(B19))=0</formula>
    </cfRule>
  </conditionalFormatting>
  <conditionalFormatting sqref="B21">
    <cfRule type="containsText" dxfId="43" priority="44" operator="containsText" text="No">
      <formula>NOT(ISERROR(SEARCH("No",B21)))</formula>
    </cfRule>
    <cfRule type="containsBlanks" dxfId="42" priority="45">
      <formula>LEN(TRIM(B21))=0</formula>
    </cfRule>
  </conditionalFormatting>
  <conditionalFormatting sqref="B23">
    <cfRule type="containsText" dxfId="41" priority="42" operator="containsText" text="Yes">
      <formula>NOT(ISERROR(SEARCH("Yes",B23)))</formula>
    </cfRule>
    <cfRule type="containsBlanks" dxfId="40" priority="43">
      <formula>LEN(TRIM(B23))=0</formula>
    </cfRule>
  </conditionalFormatting>
  <conditionalFormatting sqref="B27">
    <cfRule type="containsText" dxfId="39" priority="38" operator="containsText" text="No">
      <formula>NOT(ISERROR(SEARCH("No",B27)))</formula>
    </cfRule>
    <cfRule type="containsBlanks" dxfId="38" priority="39">
      <formula>LEN(TRIM(B27))=0</formula>
    </cfRule>
  </conditionalFormatting>
  <conditionalFormatting sqref="B29">
    <cfRule type="containsText" dxfId="37" priority="36" operator="containsText" text="No">
      <formula>NOT(ISERROR(SEARCH("No",B29)))</formula>
    </cfRule>
    <cfRule type="containsBlanks" dxfId="36" priority="37">
      <formula>LEN(TRIM(B29))=0</formula>
    </cfRule>
  </conditionalFormatting>
  <conditionalFormatting sqref="B31">
    <cfRule type="containsText" dxfId="35" priority="34" operator="containsText" text="No">
      <formula>NOT(ISERROR(SEARCH("No",B31)))</formula>
    </cfRule>
    <cfRule type="containsBlanks" dxfId="34" priority="35">
      <formula>LEN(TRIM(B31))=0</formula>
    </cfRule>
  </conditionalFormatting>
  <conditionalFormatting sqref="B35">
    <cfRule type="containsText" dxfId="33" priority="30" operator="containsText" text="No">
      <formula>NOT(ISERROR(SEARCH("No",B35)))</formula>
    </cfRule>
    <cfRule type="containsBlanks" dxfId="32" priority="31">
      <formula>LEN(TRIM(B35))=0</formula>
    </cfRule>
  </conditionalFormatting>
  <conditionalFormatting sqref="B39">
    <cfRule type="containsText" dxfId="31" priority="28" operator="containsText" text="No">
      <formula>NOT(ISERROR(SEARCH("No",B39)))</formula>
    </cfRule>
    <cfRule type="containsBlanks" dxfId="30" priority="29">
      <formula>LEN(TRIM(B39))=0</formula>
    </cfRule>
  </conditionalFormatting>
  <conditionalFormatting sqref="B47">
    <cfRule type="containsText" dxfId="29" priority="26" operator="containsText" text="No">
      <formula>NOT(ISERROR(SEARCH("No",B47)))</formula>
    </cfRule>
    <cfRule type="containsBlanks" dxfId="28" priority="27">
      <formula>LEN(TRIM(B47))=0</formula>
    </cfRule>
  </conditionalFormatting>
  <conditionalFormatting sqref="B55">
    <cfRule type="containsText" dxfId="27" priority="24" operator="containsText" text="No">
      <formula>NOT(ISERROR(SEARCH("No",B55)))</formula>
    </cfRule>
    <cfRule type="containsBlanks" dxfId="26" priority="25">
      <formula>LEN(TRIM(B55))=0</formula>
    </cfRule>
  </conditionalFormatting>
  <conditionalFormatting sqref="B37">
    <cfRule type="cellIs" dxfId="25" priority="21" operator="equal">
      <formula>"No"</formula>
    </cfRule>
  </conditionalFormatting>
  <conditionalFormatting sqref="B37">
    <cfRule type="containsBlanks" dxfId="24" priority="20">
      <formula>LEN(TRIM(B37))=0</formula>
    </cfRule>
  </conditionalFormatting>
  <conditionalFormatting sqref="B33">
    <cfRule type="cellIs" dxfId="23" priority="16" operator="equal">
      <formula>"No"</formula>
    </cfRule>
  </conditionalFormatting>
  <conditionalFormatting sqref="B33">
    <cfRule type="containsBlanks" dxfId="22" priority="15">
      <formula>LEN(TRIM(B33))=0</formula>
    </cfRule>
  </conditionalFormatting>
  <conditionalFormatting sqref="B17">
    <cfRule type="containsText" dxfId="21" priority="11" operator="containsText" text="No">
      <formula>NOT(ISERROR(SEARCH("No",B17)))</formula>
    </cfRule>
    <cfRule type="containsBlanks" dxfId="20" priority="12">
      <formula>LEN(TRIM(B17))=0</formula>
    </cfRule>
  </conditionalFormatting>
  <conditionalFormatting sqref="B41">
    <cfRule type="containsText" dxfId="19" priority="7" operator="containsText" text="Yes">
      <formula>NOT(ISERROR(SEARCH("Yes",B41)))</formula>
    </cfRule>
    <cfRule type="containsBlanks" dxfId="18" priority="8">
      <formula>LEN(TRIM(B41))=0</formula>
    </cfRule>
  </conditionalFormatting>
  <conditionalFormatting sqref="B43">
    <cfRule type="containsText" dxfId="17" priority="5" operator="containsText" text="Yes">
      <formula>NOT(ISERROR(SEARCH("Yes",B43)))</formula>
    </cfRule>
    <cfRule type="containsBlanks" dxfId="16" priority="6">
      <formula>LEN(TRIM(B43))=0</formula>
    </cfRule>
  </conditionalFormatting>
  <conditionalFormatting sqref="B25">
    <cfRule type="containsText" dxfId="15" priority="3" operator="containsText" text="No">
      <formula>NOT(ISERROR(SEARCH("No",B25)))</formula>
    </cfRule>
    <cfRule type="containsBlanks" dxfId="14" priority="4">
      <formula>LEN(TRIM(B25))=0</formula>
    </cfRule>
  </conditionalFormatting>
  <conditionalFormatting sqref="B57">
    <cfRule type="containsText" dxfId="13" priority="1" operator="containsText" text="No">
      <formula>NOT(ISERROR(SEARCH("No",B57)))</formula>
    </cfRule>
    <cfRule type="containsBlanks" dxfId="12" priority="2">
      <formula>LEN(TRIM(B57))=0</formula>
    </cfRule>
  </conditionalFormatting>
  <dataValidations count="2">
    <dataValidation type="list" allowBlank="1" showInputMessage="1" showErrorMessage="1" prompt="Select Yes, No" sqref="B39 B47 B35 B31 B29 B27 B25 B23 B21 B19 B15 B13 B11 B9 B51 B7 B55 B57 B17 B41 B43" xr:uid="{87234F72-AAB4-4A9F-9D3A-7089AAE6DA8F}">
      <formula1>"Yes,No"</formula1>
    </dataValidation>
    <dataValidation type="list" allowBlank="1" showInputMessage="1" showErrorMessage="1" prompt="Select Yes, No, or N/A." sqref="B59 B37 B33" xr:uid="{20342D7C-098B-4C41-AB11-5EBB7B3DD1C1}">
      <formula1>"Yes,No,N/A"</formula1>
    </dataValidation>
  </dataValidations>
  <hyperlinks>
    <hyperlink ref="A3" r:id="rId1" xr:uid="{FEE4BAB0-9895-4900-AE08-1430FEDFF312}"/>
  </hyperlinks>
  <pageMargins left="0.7" right="0.7" top="0.75" bottom="0.75" header="0.3" footer="0.3"/>
  <pageSetup scale="82"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2A01-AD2B-46E2-9CEB-114A1E0CDF77}">
  <dimension ref="A1:B137"/>
  <sheetViews>
    <sheetView workbookViewId="0">
      <pane ySplit="5" topLeftCell="A6" activePane="bottomLeft" state="frozen"/>
      <selection pane="bottomLeft" activeCell="B22" sqref="B22"/>
    </sheetView>
  </sheetViews>
  <sheetFormatPr defaultRowHeight="15" x14ac:dyDescent="0.25"/>
  <cols>
    <col min="1" max="1" width="25.140625" customWidth="1"/>
    <col min="2" max="2" width="62.5703125" customWidth="1"/>
  </cols>
  <sheetData>
    <row r="1" spans="1:2" x14ac:dyDescent="0.25">
      <c r="A1" s="170" t="s">
        <v>610</v>
      </c>
    </row>
    <row r="2" spans="1:2" x14ac:dyDescent="0.25">
      <c r="A2" s="184" t="s">
        <v>397</v>
      </c>
      <c r="B2" s="187">
        <f>'Lease Rollforward'!B2</f>
        <v>2024</v>
      </c>
    </row>
    <row r="3" spans="1:2" x14ac:dyDescent="0.25">
      <c r="A3" s="184" t="s">
        <v>398</v>
      </c>
      <c r="B3" s="295">
        <v>45492</v>
      </c>
    </row>
    <row r="4" spans="1:2" x14ac:dyDescent="0.25">
      <c r="A4" s="184" t="s">
        <v>399</v>
      </c>
      <c r="B4" s="187" t="str">
        <f>AgencyCode</f>
        <v>E120</v>
      </c>
    </row>
    <row r="5" spans="1:2" x14ac:dyDescent="0.25">
      <c r="A5" s="184" t="s">
        <v>400</v>
      </c>
      <c r="B5" s="187" t="str">
        <f>VLOOKUP(B4,'ACFR Business Areas'!A:B,2,FALSE)</f>
        <v>Comptroller General</v>
      </c>
    </row>
    <row r="6" spans="1:2" x14ac:dyDescent="0.25">
      <c r="A6" s="170"/>
      <c r="B6" s="183"/>
    </row>
    <row r="7" spans="1:2" x14ac:dyDescent="0.25">
      <c r="A7" s="184" t="s">
        <v>411</v>
      </c>
      <c r="B7" s="184"/>
    </row>
    <row r="8" spans="1:2" s="185" customFormat="1" ht="12.75" x14ac:dyDescent="0.2">
      <c r="A8" s="184"/>
    </row>
    <row r="9" spans="1:2" s="185" customFormat="1" ht="12.75" x14ac:dyDescent="0.2">
      <c r="A9" s="233" t="s">
        <v>423</v>
      </c>
      <c r="B9" s="185" t="s">
        <v>671</v>
      </c>
    </row>
    <row r="10" spans="1:2" s="185" customFormat="1" ht="12.75" x14ac:dyDescent="0.2">
      <c r="A10" s="233" t="s">
        <v>208</v>
      </c>
      <c r="B10" s="185" t="s">
        <v>672</v>
      </c>
    </row>
    <row r="11" spans="1:2" s="185" customFormat="1" ht="12.75" x14ac:dyDescent="0.2"/>
    <row r="12" spans="1:2" s="185" customFormat="1" ht="12.75" x14ac:dyDescent="0.2">
      <c r="A12" s="184" t="s">
        <v>401</v>
      </c>
    </row>
    <row r="13" spans="1:2" s="185" customFormat="1" ht="12.75" x14ac:dyDescent="0.2">
      <c r="A13" s="185" t="s">
        <v>402</v>
      </c>
      <c r="B13" s="234">
        <v>45492</v>
      </c>
    </row>
    <row r="14" spans="1:2" s="185" customFormat="1" ht="12.75" x14ac:dyDescent="0.2">
      <c r="A14" s="185" t="s">
        <v>403</v>
      </c>
      <c r="B14" s="235" t="s">
        <v>701</v>
      </c>
    </row>
    <row r="15" spans="1:2" s="185" customFormat="1" ht="12.75" x14ac:dyDescent="0.2">
      <c r="A15" s="185" t="s">
        <v>404</v>
      </c>
      <c r="B15" s="235" t="s">
        <v>702</v>
      </c>
    </row>
    <row r="16" spans="1:2" s="185" customFormat="1" x14ac:dyDescent="0.25">
      <c r="A16" s="185" t="s">
        <v>405</v>
      </c>
      <c r="B16" s="236" t="s">
        <v>703</v>
      </c>
    </row>
    <row r="17" spans="1:2" s="185" customFormat="1" x14ac:dyDescent="0.25">
      <c r="A17" s="185" t="s">
        <v>406</v>
      </c>
      <c r="B17" s="236" t="s">
        <v>704</v>
      </c>
    </row>
    <row r="18" spans="1:2" s="185" customFormat="1" ht="24" customHeight="1" x14ac:dyDescent="0.2">
      <c r="A18" s="188" t="s">
        <v>407</v>
      </c>
      <c r="B18" s="235"/>
    </row>
    <row r="19" spans="1:2" s="185" customFormat="1" ht="12.75" x14ac:dyDescent="0.2">
      <c r="B19" s="187"/>
    </row>
    <row r="20" spans="1:2" s="185" customFormat="1" ht="12.75" x14ac:dyDescent="0.2">
      <c r="A20" s="184" t="s">
        <v>408</v>
      </c>
      <c r="B20" s="187"/>
    </row>
    <row r="21" spans="1:2" s="185" customFormat="1" ht="12.75" x14ac:dyDescent="0.2">
      <c r="A21" s="185" t="s">
        <v>402</v>
      </c>
      <c r="B21" s="234">
        <v>45492</v>
      </c>
    </row>
    <row r="22" spans="1:2" s="185" customFormat="1" ht="12.75" x14ac:dyDescent="0.2">
      <c r="A22" s="185" t="s">
        <v>403</v>
      </c>
      <c r="B22" s="235" t="s">
        <v>705</v>
      </c>
    </row>
    <row r="23" spans="1:2" s="185" customFormat="1" ht="12.75" x14ac:dyDescent="0.2">
      <c r="A23" s="185" t="s">
        <v>404</v>
      </c>
      <c r="B23" s="235" t="s">
        <v>706</v>
      </c>
    </row>
    <row r="24" spans="1:2" s="185" customFormat="1" x14ac:dyDescent="0.25">
      <c r="A24" s="185" t="s">
        <v>405</v>
      </c>
      <c r="B24" s="236" t="s">
        <v>707</v>
      </c>
    </row>
    <row r="25" spans="1:2" s="185" customFormat="1" x14ac:dyDescent="0.25">
      <c r="A25" s="185" t="s">
        <v>406</v>
      </c>
      <c r="B25" s="236" t="s">
        <v>704</v>
      </c>
    </row>
    <row r="26" spans="1:2" s="185" customFormat="1" ht="24" customHeight="1" x14ac:dyDescent="0.2">
      <c r="A26" s="188" t="s">
        <v>407</v>
      </c>
      <c r="B26" s="235"/>
    </row>
    <row r="27" spans="1:2" s="185" customFormat="1" ht="12.75" x14ac:dyDescent="0.2"/>
    <row r="28" spans="1:2" s="185" customFormat="1" ht="12.75" x14ac:dyDescent="0.2">
      <c r="A28" s="207"/>
    </row>
    <row r="29" spans="1:2" s="185" customFormat="1" ht="12.75" x14ac:dyDescent="0.2"/>
    <row r="30" spans="1:2" s="185" customFormat="1" ht="12.75" x14ac:dyDescent="0.2">
      <c r="A30" s="232"/>
      <c r="B30" s="185" t="s">
        <v>588</v>
      </c>
    </row>
    <row r="31" spans="1:2" s="185" customFormat="1" ht="12.75" x14ac:dyDescent="0.2"/>
    <row r="32" spans="1:2" s="185" customFormat="1" ht="219.75" customHeight="1" x14ac:dyDescent="0.2">
      <c r="A32" s="316" t="s">
        <v>409</v>
      </c>
      <c r="B32" s="316"/>
    </row>
    <row r="33" s="185" customFormat="1" ht="12.75" x14ac:dyDescent="0.2"/>
    <row r="34" s="185" customFormat="1" ht="12.75" x14ac:dyDescent="0.2"/>
    <row r="35" s="185" customFormat="1" ht="12.75" x14ac:dyDescent="0.2"/>
    <row r="36" s="185" customFormat="1" ht="12.75" x14ac:dyDescent="0.2"/>
    <row r="37" s="185" customFormat="1" ht="12.75" x14ac:dyDescent="0.2"/>
    <row r="38" s="185" customFormat="1" ht="12.75" x14ac:dyDescent="0.2"/>
    <row r="39" s="185" customFormat="1" ht="12.75" x14ac:dyDescent="0.2"/>
    <row r="40" s="185" customFormat="1" ht="12.75" x14ac:dyDescent="0.2"/>
    <row r="41" s="185" customFormat="1" ht="12.75" x14ac:dyDescent="0.2"/>
    <row r="42" s="185" customFormat="1" ht="12.75" x14ac:dyDescent="0.2"/>
    <row r="43" s="185" customFormat="1" ht="12.75" x14ac:dyDescent="0.2"/>
    <row r="44" s="185" customFormat="1" ht="12.75" x14ac:dyDescent="0.2"/>
    <row r="45" s="185" customFormat="1" ht="12.75" x14ac:dyDescent="0.2"/>
    <row r="46" s="185" customFormat="1" ht="12.75" x14ac:dyDescent="0.2"/>
    <row r="47" s="185" customFormat="1" ht="12.75" x14ac:dyDescent="0.2"/>
    <row r="48" s="185" customFormat="1" ht="12.75" x14ac:dyDescent="0.2"/>
    <row r="49" s="185" customFormat="1" ht="12.75" x14ac:dyDescent="0.2"/>
    <row r="50" s="185" customFormat="1" ht="12.75" x14ac:dyDescent="0.2"/>
    <row r="51" s="185" customFormat="1" ht="12.75" x14ac:dyDescent="0.2"/>
    <row r="52" s="185" customFormat="1" ht="12.75" x14ac:dyDescent="0.2"/>
    <row r="53" s="185" customFormat="1" ht="12.75" x14ac:dyDescent="0.2"/>
    <row r="54" s="185" customFormat="1" ht="12.75" x14ac:dyDescent="0.2"/>
    <row r="55" s="185" customFormat="1" ht="12.75" x14ac:dyDescent="0.2"/>
    <row r="56" s="185" customFormat="1" ht="12.75" x14ac:dyDescent="0.2"/>
    <row r="57" s="185" customFormat="1" ht="12.75" x14ac:dyDescent="0.2"/>
    <row r="58" s="185" customFormat="1" ht="12.75" x14ac:dyDescent="0.2"/>
    <row r="59" s="185" customFormat="1" ht="12.75" x14ac:dyDescent="0.2"/>
    <row r="60" s="185" customFormat="1" ht="12.75" x14ac:dyDescent="0.2"/>
    <row r="61" s="185" customFormat="1" ht="12.75" x14ac:dyDescent="0.2"/>
    <row r="62" s="185" customFormat="1" ht="12.75" x14ac:dyDescent="0.2"/>
    <row r="63" s="185" customFormat="1" ht="12.75" x14ac:dyDescent="0.2"/>
    <row r="64" s="185" customFormat="1" ht="12.75" x14ac:dyDescent="0.2"/>
    <row r="65" s="185" customFormat="1" ht="12.75" x14ac:dyDescent="0.2"/>
    <row r="66" s="185" customFormat="1" ht="12.75" x14ac:dyDescent="0.2"/>
    <row r="67" s="185" customFormat="1" ht="12.75" x14ac:dyDescent="0.2"/>
    <row r="68" s="185" customFormat="1" ht="12.75" x14ac:dyDescent="0.2"/>
    <row r="69" s="185" customFormat="1" ht="12.75" x14ac:dyDescent="0.2"/>
    <row r="70" s="185" customFormat="1" ht="12.75" x14ac:dyDescent="0.2"/>
    <row r="71" s="185" customFormat="1" ht="12.75" x14ac:dyDescent="0.2"/>
    <row r="72" s="185" customFormat="1" ht="12.75" x14ac:dyDescent="0.2"/>
    <row r="73" s="185" customFormat="1" ht="12.75" x14ac:dyDescent="0.2"/>
    <row r="74" s="185" customFormat="1" ht="12.75" x14ac:dyDescent="0.2"/>
    <row r="75" s="185" customFormat="1" ht="12.75" x14ac:dyDescent="0.2"/>
    <row r="76" s="185" customFormat="1" ht="12.75" x14ac:dyDescent="0.2"/>
    <row r="77" s="185" customFormat="1" ht="12.75" x14ac:dyDescent="0.2"/>
    <row r="78" s="185" customFormat="1" ht="12.75" x14ac:dyDescent="0.2"/>
    <row r="79" s="185" customFormat="1" ht="12.75" x14ac:dyDescent="0.2"/>
    <row r="80" s="185" customFormat="1" ht="12.75" x14ac:dyDescent="0.2"/>
    <row r="81" spans="1:1" s="185" customFormat="1" ht="12.75" x14ac:dyDescent="0.2"/>
    <row r="82" spans="1:1" s="185" customFormat="1" ht="12.75" x14ac:dyDescent="0.2"/>
    <row r="83" spans="1:1" s="185" customFormat="1" ht="12.75" x14ac:dyDescent="0.2"/>
    <row r="84" spans="1:1" s="185" customFormat="1" ht="12.75" x14ac:dyDescent="0.2"/>
    <row r="85" spans="1:1" s="185" customFormat="1" ht="12.75" x14ac:dyDescent="0.2"/>
    <row r="86" spans="1:1" s="185" customFormat="1" ht="12.75" x14ac:dyDescent="0.2"/>
    <row r="87" spans="1:1" s="185" customFormat="1" ht="12.75" x14ac:dyDescent="0.2">
      <c r="A87" s="186"/>
    </row>
    <row r="88" spans="1:1" s="185" customFormat="1" ht="12.75" x14ac:dyDescent="0.2">
      <c r="A88" s="186"/>
    </row>
    <row r="89" spans="1:1" s="185" customFormat="1" ht="12.75" x14ac:dyDescent="0.2">
      <c r="A89" s="186"/>
    </row>
    <row r="90" spans="1:1" s="185" customFormat="1" ht="12.75" x14ac:dyDescent="0.2">
      <c r="A90" s="186"/>
    </row>
    <row r="91" spans="1:1" s="185" customFormat="1" ht="12.75" x14ac:dyDescent="0.2">
      <c r="A91" s="186"/>
    </row>
    <row r="92" spans="1:1" s="185" customFormat="1" ht="12.75" x14ac:dyDescent="0.2">
      <c r="A92" s="186"/>
    </row>
    <row r="93" spans="1:1" s="185" customFormat="1" ht="12.75" x14ac:dyDescent="0.2">
      <c r="A93" s="186"/>
    </row>
    <row r="94" spans="1:1" s="185" customFormat="1" ht="12.75" x14ac:dyDescent="0.2">
      <c r="A94" s="186"/>
    </row>
    <row r="95" spans="1:1" s="185" customFormat="1" ht="12.75" x14ac:dyDescent="0.2">
      <c r="A95" s="186"/>
    </row>
    <row r="96" spans="1:1" s="185" customFormat="1" ht="12.75" x14ac:dyDescent="0.2">
      <c r="A96" s="186"/>
    </row>
    <row r="97" spans="1:1" s="185" customFormat="1" ht="12.75" x14ac:dyDescent="0.2">
      <c r="A97" s="186"/>
    </row>
    <row r="98" spans="1:1" s="185" customFormat="1" ht="12.75" x14ac:dyDescent="0.2">
      <c r="A98" s="186"/>
    </row>
    <row r="99" spans="1:1" s="185" customFormat="1" ht="12.75" x14ac:dyDescent="0.2">
      <c r="A99" s="186"/>
    </row>
    <row r="100" spans="1:1" s="185" customFormat="1" ht="12.75" x14ac:dyDescent="0.2">
      <c r="A100" s="186"/>
    </row>
    <row r="101" spans="1:1" s="185" customFormat="1" ht="12.75" x14ac:dyDescent="0.2">
      <c r="A101" s="186"/>
    </row>
    <row r="102" spans="1:1" s="185" customFormat="1" ht="12.75" x14ac:dyDescent="0.2">
      <c r="A102" s="186"/>
    </row>
    <row r="103" spans="1:1" s="185" customFormat="1" ht="12.75" x14ac:dyDescent="0.2"/>
    <row r="104" spans="1:1" s="185" customFormat="1" ht="12.75" x14ac:dyDescent="0.2"/>
    <row r="105" spans="1:1" s="185" customFormat="1" ht="12.75" x14ac:dyDescent="0.2"/>
    <row r="106" spans="1:1" s="185" customFormat="1" ht="12.75" x14ac:dyDescent="0.2"/>
    <row r="107" spans="1:1" s="185" customFormat="1" ht="12.75" x14ac:dyDescent="0.2"/>
    <row r="108" spans="1:1" s="185" customFormat="1" ht="12.75" x14ac:dyDescent="0.2"/>
    <row r="109" spans="1:1" s="185" customFormat="1" ht="12.75" x14ac:dyDescent="0.2"/>
    <row r="110" spans="1:1" s="185" customFormat="1" ht="12.75" x14ac:dyDescent="0.2"/>
    <row r="111" spans="1:1" s="185" customFormat="1" ht="12.75" x14ac:dyDescent="0.2"/>
    <row r="112" spans="1:1" s="185" customFormat="1" ht="12.75" x14ac:dyDescent="0.2"/>
    <row r="113" s="185" customFormat="1" ht="12.75" x14ac:dyDescent="0.2"/>
    <row r="114" s="185" customFormat="1" ht="12.75" x14ac:dyDescent="0.2"/>
    <row r="115" s="185" customFormat="1" ht="12.75" x14ac:dyDescent="0.2"/>
    <row r="116" s="185" customFormat="1" ht="12.75" x14ac:dyDescent="0.2"/>
    <row r="117" s="185" customFormat="1" ht="12.75" x14ac:dyDescent="0.2"/>
    <row r="118" s="185" customFormat="1" ht="12.75" x14ac:dyDescent="0.2"/>
    <row r="119" s="185" customFormat="1" ht="12.75" x14ac:dyDescent="0.2"/>
    <row r="120" s="185" customFormat="1" ht="12.75" x14ac:dyDescent="0.2"/>
    <row r="121" s="185" customFormat="1" ht="12.75" x14ac:dyDescent="0.2"/>
    <row r="122" s="185" customFormat="1" ht="12.75" x14ac:dyDescent="0.2"/>
    <row r="123" s="185" customFormat="1" ht="12.75" x14ac:dyDescent="0.2"/>
    <row r="124" s="185" customFormat="1" ht="12.75" x14ac:dyDescent="0.2"/>
    <row r="125" s="185" customFormat="1" ht="12.75" x14ac:dyDescent="0.2"/>
    <row r="126" s="185" customFormat="1" ht="12.75" x14ac:dyDescent="0.2"/>
    <row r="127" s="185" customFormat="1" ht="12.75" x14ac:dyDescent="0.2"/>
    <row r="128" s="185" customFormat="1" ht="12.75" x14ac:dyDescent="0.2"/>
    <row r="129" s="185" customFormat="1" ht="12.75" x14ac:dyDescent="0.2"/>
    <row r="130" s="185" customFormat="1" ht="12.75" x14ac:dyDescent="0.2"/>
    <row r="131" s="185" customFormat="1" ht="12.75" x14ac:dyDescent="0.2"/>
    <row r="132" s="185" customFormat="1" ht="12.75" x14ac:dyDescent="0.2"/>
    <row r="133" s="185" customFormat="1" ht="12.75" x14ac:dyDescent="0.2"/>
    <row r="134" s="185" customFormat="1" ht="12.75" x14ac:dyDescent="0.2"/>
    <row r="135" s="185" customFormat="1" ht="12.75" x14ac:dyDescent="0.2"/>
    <row r="136" s="185" customFormat="1" ht="12.75" x14ac:dyDescent="0.2"/>
    <row r="137" s="185" customFormat="1" ht="12.75" x14ac:dyDescent="0.2"/>
  </sheetData>
  <sheetProtection algorithmName="SHA-512" hashValue="4q8G7ahIJbpL2LBypehtWi+cywdJYwtDxYLdKOu2RTjXO/1ecB95ba5m7Y44d2Np2EZR+RnDnPqvQiUez4vrdQ==" saltValue="Km194nw9lpudbD5f0JlhVQ==" spinCount="100000" sheet="1" objects="1" scenarios="1"/>
  <mergeCells count="1">
    <mergeCell ref="A32:B32"/>
  </mergeCells>
  <conditionalFormatting sqref="B13:B17 B21:B25">
    <cfRule type="containsBlanks" dxfId="11" priority="2">
      <formula>LEN(TRIM(B13))=0</formula>
    </cfRule>
  </conditionalFormatting>
  <conditionalFormatting sqref="A9:A10">
    <cfRule type="containsBlanks" dxfId="10" priority="1">
      <formula>LEN(TRIM(A9))=0</formula>
    </cfRule>
  </conditionalFormatting>
  <dataValidations count="1">
    <dataValidation type="list" allowBlank="1" showInputMessage="1" showErrorMessage="1" sqref="A9:A10" xr:uid="{C5B90159-85EB-4C8E-ADBD-82FA5E619D4E}">
      <formula1>"Yes,No"</formula1>
    </dataValidation>
  </dataValidations>
  <pageMargins left="0.45" right="0.45" top="0.5" bottom="0.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5CEC9-5FD7-4F76-9D83-BC445F9756EB}">
  <sheetPr>
    <tabColor rgb="FF00B0F0"/>
    <pageSetUpPr fitToPage="1"/>
  </sheetPr>
  <dimension ref="A1:AV249"/>
  <sheetViews>
    <sheetView tabSelected="1" zoomScaleNormal="100" workbookViewId="0">
      <pane xSplit="3" ySplit="11" topLeftCell="D12" activePane="bottomRight" state="frozen"/>
      <selection activeCell="A23" sqref="A23"/>
      <selection pane="topRight" activeCell="A23" sqref="A23"/>
      <selection pane="bottomLeft" activeCell="A23" sqref="A23"/>
      <selection pane="bottomRight" activeCell="B2" sqref="B2"/>
    </sheetView>
  </sheetViews>
  <sheetFormatPr defaultColWidth="9.140625" defaultRowHeight="12" outlineLevelRow="1" x14ac:dyDescent="0.2"/>
  <cols>
    <col min="1" max="1" width="22.5703125" style="102" customWidth="1"/>
    <col min="2" max="2" width="25.140625" style="102" customWidth="1"/>
    <col min="3" max="3" width="12.5703125" style="11" bestFit="1" customWidth="1"/>
    <col min="4" max="4" width="6.7109375" style="104" customWidth="1"/>
    <col min="5" max="5" width="11.42578125" style="65" customWidth="1"/>
    <col min="6" max="6" width="13.7109375" style="11" bestFit="1" customWidth="1"/>
    <col min="7" max="7" width="12.42578125" style="65" bestFit="1" customWidth="1"/>
    <col min="8" max="8" width="15.42578125" style="65" bestFit="1" customWidth="1"/>
    <col min="9" max="9" width="14" style="65" bestFit="1" customWidth="1"/>
    <col min="10" max="10" width="13.7109375" style="65" bestFit="1" customWidth="1"/>
    <col min="11" max="11" width="2.42578125" style="65" customWidth="1"/>
    <col min="12" max="12" width="13.140625" style="65" bestFit="1" customWidth="1"/>
    <col min="13" max="13" width="11.85546875" style="65" bestFit="1" customWidth="1"/>
    <col min="14" max="14" width="6.140625" style="65" customWidth="1"/>
    <col min="15" max="15" width="9.5703125" style="75" customWidth="1"/>
    <col min="16" max="16" width="9.140625" style="65" bestFit="1" customWidth="1"/>
    <col min="17" max="17" width="9" style="65" bestFit="1" customWidth="1"/>
    <col min="18" max="18" width="9.7109375" style="65" bestFit="1" customWidth="1"/>
    <col min="19" max="25" width="7" style="65" customWidth="1"/>
    <col min="26" max="26" width="11.85546875" style="65" customWidth="1"/>
    <col min="27" max="27" width="7.5703125" style="75" customWidth="1"/>
    <col min="28" max="37" width="7.5703125" style="65" customWidth="1"/>
    <col min="38" max="38" width="16.5703125" style="65" customWidth="1"/>
    <col min="39" max="39" width="20.42578125" style="65" customWidth="1"/>
    <col min="40" max="40" width="11.5703125" style="65" bestFit="1" customWidth="1"/>
    <col min="41" max="41" width="11.140625" style="65" bestFit="1" customWidth="1"/>
    <col min="42" max="42" width="12.5703125" style="65" bestFit="1" customWidth="1"/>
    <col min="43" max="43" width="11.7109375" style="146" bestFit="1" customWidth="1"/>
    <col min="44" max="45" width="11.140625" style="146" bestFit="1" customWidth="1"/>
    <col min="46" max="46" width="7.5703125" style="65" customWidth="1"/>
    <col min="47" max="47" width="15.28515625" style="205" customWidth="1"/>
    <col min="48" max="48" width="11.5703125" style="297" customWidth="1"/>
    <col min="49" max="16384" width="9.140625" style="11"/>
  </cols>
  <sheetData>
    <row r="1" spans="1:48" s="65" customFormat="1" ht="15" x14ac:dyDescent="0.25">
      <c r="A1" s="145" t="s">
        <v>315</v>
      </c>
      <c r="B1" s="240" t="s">
        <v>47</v>
      </c>
      <c r="F1" s="64"/>
      <c r="G1" s="64"/>
      <c r="H1" s="64"/>
      <c r="I1" s="64"/>
      <c r="J1" s="64"/>
      <c r="L1" s="64"/>
      <c r="M1" s="64"/>
      <c r="O1" s="64"/>
      <c r="P1" s="71"/>
      <c r="Q1" s="64"/>
      <c r="R1" s="64"/>
      <c r="S1" s="64"/>
      <c r="T1" s="64"/>
      <c r="U1" s="64"/>
      <c r="V1" s="64"/>
      <c r="W1" s="64"/>
      <c r="AA1" s="75"/>
      <c r="AQ1" s="146"/>
      <c r="AR1" s="146"/>
      <c r="AS1" s="146"/>
      <c r="AU1" s="205"/>
      <c r="AV1" s="297"/>
    </row>
    <row r="2" spans="1:48" s="65" customFormat="1" ht="15" x14ac:dyDescent="0.25">
      <c r="A2" s="145" t="s">
        <v>9</v>
      </c>
      <c r="B2" s="240">
        <v>2024</v>
      </c>
      <c r="C2" s="147"/>
      <c r="L2" s="64"/>
      <c r="M2" s="64"/>
      <c r="O2" s="64"/>
      <c r="P2" s="64"/>
      <c r="Q2" s="64"/>
      <c r="R2" s="64"/>
      <c r="S2" s="64"/>
      <c r="T2" s="64"/>
      <c r="U2" s="64"/>
      <c r="V2" s="64"/>
      <c r="W2" s="64"/>
      <c r="AA2" s="75"/>
      <c r="AQ2" s="146"/>
      <c r="AR2" s="146"/>
      <c r="AS2" s="146"/>
      <c r="AU2" s="205"/>
      <c r="AV2" s="297"/>
    </row>
    <row r="3" spans="1:48" s="65" customFormat="1" ht="15" x14ac:dyDescent="0.25">
      <c r="A3" s="148" t="s">
        <v>670</v>
      </c>
      <c r="B3" s="149"/>
      <c r="C3" s="147"/>
      <c r="L3" s="64"/>
      <c r="M3" s="64"/>
      <c r="O3" s="64"/>
      <c r="P3" s="64"/>
      <c r="Q3" s="64"/>
      <c r="R3" s="64"/>
      <c r="S3" s="64"/>
      <c r="T3" s="64"/>
      <c r="U3" s="64"/>
      <c r="V3" s="64"/>
      <c r="W3" s="64"/>
      <c r="AA3" s="75"/>
      <c r="AQ3" s="146"/>
      <c r="AR3" s="146"/>
      <c r="AS3" s="146"/>
      <c r="AU3" s="205"/>
      <c r="AV3" s="297"/>
    </row>
    <row r="4" spans="1:48" s="65" customFormat="1" ht="15" hidden="1" outlineLevel="1" x14ac:dyDescent="0.25">
      <c r="A4" s="145"/>
      <c r="B4" s="149"/>
      <c r="C4" s="147"/>
      <c r="D4" s="150" t="s">
        <v>335</v>
      </c>
      <c r="F4" s="66" cm="1">
        <f t="array" ref="F4">VLOOKUP($D$4,$D$12:F$2405,COLUMN(F:F)-COLUMN($D:$D)+1,FALSE)</f>
        <v>0</v>
      </c>
      <c r="G4" s="66" cm="1">
        <f t="array" ref="G4">VLOOKUP($D$4,$D$12:G$2405,COLUMN(G:G)-COLUMN($D:$D)+1,FALSE)</f>
        <v>905646.97</v>
      </c>
      <c r="H4" s="66" cm="1">
        <f t="array" ref="H4">VLOOKUP($D$4,$D$12:H$2405,COLUMN(H:H)-COLUMN($D:$D)+1,FALSE)</f>
        <v>-371986.74</v>
      </c>
      <c r="I4" s="306"/>
      <c r="J4" s="66" cm="1">
        <f t="array" ref="J4">VLOOKUP($D$4,$D$12:J$2405,COLUMN(J:J)-COLUMN($D:$D)+1,FALSE)</f>
        <v>533660.23</v>
      </c>
      <c r="L4" s="66" cm="1">
        <f t="array" ref="L4">VLOOKUP($D$4,$D$12:L$2405,COLUMN(L:L)-COLUMN($D:$D)+1,FALSE)</f>
        <v>355782.60000000003</v>
      </c>
      <c r="M4" s="66" cm="1">
        <f t="array" ref="M4">VLOOKUP($D$4,$D$12:M$2405,COLUMN(M:M)-COLUMN($D:$D)+1,FALSE)</f>
        <v>177877.63</v>
      </c>
      <c r="O4" s="66" cm="1">
        <f t="array" ref="O4">VLOOKUP($D$4,$D$12:O$2405,COLUMN(O:O)-COLUMN($D:$D)+1,FALSE)</f>
        <v>371986.74</v>
      </c>
      <c r="P4" s="66" cm="1">
        <f t="array" ref="P4">VLOOKUP($D$4,$D$12:P$2405,COLUMN(P:P)-COLUMN($D:$D)+1,FALSE)</f>
        <v>355782.60000000003</v>
      </c>
      <c r="Q4" s="66" cm="1">
        <f t="array" ref="Q4">VLOOKUP($D$4,$D$12:Q$2405,COLUMN(Q:Q)-COLUMN($D:$D)+1,FALSE)</f>
        <v>177877.63</v>
      </c>
      <c r="R4" s="66" cm="1">
        <f t="array" ref="R4">VLOOKUP($D$4,$D$12:R$2405,COLUMN(R:R)-COLUMN($D:$D)+1,FALSE)</f>
        <v>0</v>
      </c>
      <c r="S4" s="66" cm="1">
        <f t="array" ref="S4">VLOOKUP($D$4,$D$12:S$2405,COLUMN(S:S)-COLUMN($D:$D)+1,FALSE)</f>
        <v>0</v>
      </c>
      <c r="T4" s="66" cm="1">
        <f t="array" ref="T4">VLOOKUP($D$4,$D$12:T$2405,COLUMN(T:T)-COLUMN($D:$D)+1,FALSE)</f>
        <v>0</v>
      </c>
      <c r="U4" s="66" cm="1">
        <f t="array" ref="U4">VLOOKUP($D$4,$D$12:U$2405,COLUMN(U:U)-COLUMN($D:$D)+1,FALSE)</f>
        <v>0</v>
      </c>
      <c r="V4" s="66" cm="1">
        <f t="array" ref="V4">VLOOKUP($D$4,$D$12:V$2405,COLUMN(V:V)-COLUMN($D:$D)+1,FALSE)</f>
        <v>0</v>
      </c>
      <c r="W4" s="66" cm="1">
        <f t="array" ref="W4">VLOOKUP($D$4,$D$12:W$2405,COLUMN(W:W)-COLUMN($D:$D)+1,FALSE)</f>
        <v>0</v>
      </c>
      <c r="X4" s="66" cm="1">
        <f t="array" ref="X4">VLOOKUP($D$4,$D$12:X$2405,COLUMN(X:X)-COLUMN($D:$D)+1,FALSE)</f>
        <v>0</v>
      </c>
      <c r="Y4" s="66" cm="1">
        <f t="array" ref="Y4">VLOOKUP($D$4,$D$12:Y$2405,COLUMN(Y:Y)-COLUMN($D:$D)+1,FALSE)</f>
        <v>0</v>
      </c>
      <c r="Z4" s="66" cm="1">
        <f t="array" ref="Z4">VLOOKUP($D$4,$D$12:Z$2405,COLUMN(Z:Z)-COLUMN($D:$D)+1,FALSE)</f>
        <v>533660.23</v>
      </c>
      <c r="AA4" s="66" cm="1">
        <f t="array" ref="AA4">VLOOKUP($D$4,$D$12:AA$2405,COLUMN(AA:AA)-COLUMN($D:$D)+1,FALSE)</f>
        <v>22112.23</v>
      </c>
      <c r="AB4" s="66" cm="1">
        <f t="array" ref="AB4">VLOOKUP($D$4,$D$12:AB$2405,COLUMN(AB:AB)-COLUMN($D:$D)+1,FALSE)</f>
        <v>19601.370000000003</v>
      </c>
      <c r="AC4" s="66" cm="1">
        <f t="array" ref="AC4">VLOOKUP($D$4,$D$12:AC$2405,COLUMN(AC:AC)-COLUMN($D:$D)+1,FALSE)</f>
        <v>6431.34</v>
      </c>
      <c r="AD4" s="66" cm="1">
        <f t="array" ref="AD4">VLOOKUP($D$4,$D$12:AD$2405,COLUMN(AD:AD)-COLUMN($D:$D)+1,FALSE)</f>
        <v>0</v>
      </c>
      <c r="AE4" s="66" cm="1">
        <f t="array" ref="AE4">VLOOKUP($D$4,$D$12:AE$2405,COLUMN(AE:AE)-COLUMN($D:$D)+1,FALSE)</f>
        <v>0</v>
      </c>
      <c r="AF4" s="66" cm="1">
        <f t="array" ref="AF4">VLOOKUP($D$4,$D$12:AF$2405,COLUMN(AF:AF)-COLUMN($D:$D)+1,FALSE)</f>
        <v>0</v>
      </c>
      <c r="AG4" s="66" cm="1">
        <f t="array" ref="AG4">VLOOKUP($D$4,$D$12:AG$2405,COLUMN(AG:AG)-COLUMN($D:$D)+1,FALSE)</f>
        <v>0</v>
      </c>
      <c r="AH4" s="66" cm="1">
        <f t="array" ref="AH4">VLOOKUP($D$4,$D$12:AH$2405,COLUMN(AH:AH)-COLUMN($D:$D)+1,FALSE)</f>
        <v>0</v>
      </c>
      <c r="AI4" s="66" cm="1">
        <f t="array" ref="AI4">VLOOKUP($D$4,$D$12:AI$2405,COLUMN(AI:AI)-COLUMN($D:$D)+1,FALSE)</f>
        <v>0</v>
      </c>
      <c r="AJ4" s="66" cm="1">
        <f t="array" ref="AJ4">VLOOKUP($D$4,$D$12:AJ$2405,COLUMN(AJ:AJ)-COLUMN($D:$D)+1,FALSE)</f>
        <v>0</v>
      </c>
      <c r="AK4" s="66" cm="1">
        <f t="array" ref="AK4">VLOOKUP($D$4,$D$12:AK$2405,COLUMN(AK:AK)-COLUMN($D:$D)+1,FALSE)</f>
        <v>0</v>
      </c>
      <c r="AL4" s="66" cm="1">
        <f t="array" ref="AL4">VLOOKUP($D$4,$D$12:AL$2405,COLUMN(AL:AL)-COLUMN($D:$D)+1,FALSE)</f>
        <v>26032.71</v>
      </c>
      <c r="AQ4" s="146"/>
      <c r="AR4" s="146"/>
      <c r="AS4" s="146"/>
      <c r="AU4" s="205"/>
      <c r="AV4" s="297"/>
    </row>
    <row r="5" spans="1:48" s="65" customFormat="1" ht="15" hidden="1" outlineLevel="1" x14ac:dyDescent="0.25">
      <c r="A5" s="145"/>
      <c r="B5" s="149"/>
      <c r="C5" s="147"/>
      <c r="O5" s="75"/>
      <c r="U5" s="77">
        <f>T$11+1</f>
        <v>2030</v>
      </c>
      <c r="V5" s="77">
        <f>U9+1</f>
        <v>2035</v>
      </c>
      <c r="W5" s="77">
        <f>V9+1</f>
        <v>2040</v>
      </c>
      <c r="X5" s="77">
        <f>W9+1</f>
        <v>2045</v>
      </c>
      <c r="Y5" s="77">
        <f>X9+1</f>
        <v>2050</v>
      </c>
      <c r="AA5" s="75"/>
      <c r="AG5" s="77">
        <f>AF$11+1</f>
        <v>2030</v>
      </c>
      <c r="AH5" s="77">
        <f>AG9+1</f>
        <v>2035</v>
      </c>
      <c r="AI5" s="77">
        <f>AH9+1</f>
        <v>2040</v>
      </c>
      <c r="AJ5" s="77">
        <f>AI9+1</f>
        <v>2045</v>
      </c>
      <c r="AK5" s="77">
        <f>AJ9+1</f>
        <v>2050</v>
      </c>
      <c r="AQ5" s="146"/>
      <c r="AR5" s="146"/>
      <c r="AS5" s="146"/>
      <c r="AU5" s="205"/>
      <c r="AV5" s="297"/>
    </row>
    <row r="6" spans="1:48" s="65" customFormat="1" ht="15" hidden="1" outlineLevel="1" x14ac:dyDescent="0.25">
      <c r="A6" s="145"/>
      <c r="B6" s="149"/>
      <c r="C6" s="147"/>
      <c r="F6" s="296"/>
      <c r="O6" s="75"/>
      <c r="U6" s="77">
        <f t="shared" ref="U6:Y7" si="0">U5+1</f>
        <v>2031</v>
      </c>
      <c r="V6" s="77">
        <f t="shared" si="0"/>
        <v>2036</v>
      </c>
      <c r="W6" s="77">
        <f t="shared" si="0"/>
        <v>2041</v>
      </c>
      <c r="X6" s="77">
        <f t="shared" si="0"/>
        <v>2046</v>
      </c>
      <c r="Y6" s="77">
        <f t="shared" si="0"/>
        <v>2051</v>
      </c>
      <c r="AA6" s="75"/>
      <c r="AG6" s="77">
        <f t="shared" ref="AG6:AK7" si="1">AG5+1</f>
        <v>2031</v>
      </c>
      <c r="AH6" s="77">
        <f t="shared" si="1"/>
        <v>2036</v>
      </c>
      <c r="AI6" s="77">
        <f t="shared" si="1"/>
        <v>2041</v>
      </c>
      <c r="AJ6" s="77">
        <f t="shared" si="1"/>
        <v>2046</v>
      </c>
      <c r="AK6" s="77">
        <f t="shared" si="1"/>
        <v>2051</v>
      </c>
      <c r="AQ6" s="146"/>
      <c r="AR6" s="146"/>
      <c r="AS6" s="146"/>
      <c r="AU6" s="205"/>
      <c r="AV6" s="297"/>
    </row>
    <row r="7" spans="1:48" s="65" customFormat="1" ht="15" hidden="1" customHeight="1" outlineLevel="1" x14ac:dyDescent="0.2">
      <c r="A7" s="151"/>
      <c r="B7" s="147"/>
      <c r="C7" s="147"/>
      <c r="H7" s="79" t="s">
        <v>305</v>
      </c>
      <c r="I7" s="79"/>
      <c r="O7" s="75"/>
      <c r="U7" s="77">
        <f t="shared" si="0"/>
        <v>2032</v>
      </c>
      <c r="V7" s="77">
        <f t="shared" si="0"/>
        <v>2037</v>
      </c>
      <c r="W7" s="77">
        <f t="shared" si="0"/>
        <v>2042</v>
      </c>
      <c r="X7" s="77">
        <f t="shared" si="0"/>
        <v>2047</v>
      </c>
      <c r="Y7" s="77">
        <f t="shared" si="0"/>
        <v>2052</v>
      </c>
      <c r="AA7" s="75"/>
      <c r="AG7" s="77">
        <f t="shared" si="1"/>
        <v>2032</v>
      </c>
      <c r="AH7" s="77">
        <f t="shared" si="1"/>
        <v>2037</v>
      </c>
      <c r="AI7" s="77">
        <f t="shared" si="1"/>
        <v>2042</v>
      </c>
      <c r="AJ7" s="77">
        <f t="shared" si="1"/>
        <v>2047</v>
      </c>
      <c r="AK7" s="77">
        <f t="shared" si="1"/>
        <v>2052</v>
      </c>
      <c r="AQ7" s="146"/>
      <c r="AR7" s="146"/>
      <c r="AS7" s="146"/>
      <c r="AU7" s="205"/>
      <c r="AV7" s="297"/>
    </row>
    <row r="8" spans="1:48" s="65" customFormat="1" ht="15" hidden="1" customHeight="1" outlineLevel="1" x14ac:dyDescent="0.2">
      <c r="A8" s="151"/>
      <c r="B8" s="147"/>
      <c r="C8" s="147"/>
      <c r="H8" s="79"/>
      <c r="I8" s="79"/>
      <c r="O8" s="75"/>
      <c r="U8" s="77">
        <f t="shared" ref="U8:U9" si="2">U7+1</f>
        <v>2033</v>
      </c>
      <c r="V8" s="77">
        <f t="shared" ref="V8:V9" si="3">V7+1</f>
        <v>2038</v>
      </c>
      <c r="W8" s="77">
        <f t="shared" ref="W8:W9" si="4">W7+1</f>
        <v>2043</v>
      </c>
      <c r="X8" s="77">
        <f t="shared" ref="X8:X9" si="5">X7+1</f>
        <v>2048</v>
      </c>
      <c r="Y8" s="77">
        <f t="shared" ref="Y8:Y9" si="6">Y7+1</f>
        <v>2053</v>
      </c>
      <c r="AA8" s="75"/>
      <c r="AG8" s="77">
        <f t="shared" ref="AG8:AG9" si="7">AG7+1</f>
        <v>2033</v>
      </c>
      <c r="AH8" s="77">
        <f t="shared" ref="AH8:AI9" si="8">AH7+1</f>
        <v>2038</v>
      </c>
      <c r="AI8" s="77">
        <f t="shared" si="8"/>
        <v>2043</v>
      </c>
      <c r="AJ8" s="77">
        <f t="shared" ref="AJ8:AK9" si="9">AJ7+1</f>
        <v>2048</v>
      </c>
      <c r="AK8" s="77">
        <f t="shared" si="9"/>
        <v>2053</v>
      </c>
      <c r="AQ8" s="146"/>
      <c r="AR8" s="146"/>
      <c r="AS8" s="146"/>
      <c r="AU8" s="205"/>
      <c r="AV8" s="297"/>
    </row>
    <row r="9" spans="1:48" s="65" customFormat="1" ht="15" hidden="1" customHeight="1" outlineLevel="1" x14ac:dyDescent="0.2">
      <c r="A9" s="151"/>
      <c r="B9" s="147"/>
      <c r="C9" s="147"/>
      <c r="H9" s="79"/>
      <c r="I9" s="79"/>
      <c r="O9" s="75"/>
      <c r="U9" s="77">
        <f t="shared" si="2"/>
        <v>2034</v>
      </c>
      <c r="V9" s="77">
        <f t="shared" si="3"/>
        <v>2039</v>
      </c>
      <c r="W9" s="77">
        <f t="shared" si="4"/>
        <v>2044</v>
      </c>
      <c r="X9" s="77">
        <f t="shared" si="5"/>
        <v>2049</v>
      </c>
      <c r="Y9" s="77">
        <f t="shared" si="6"/>
        <v>2054</v>
      </c>
      <c r="AA9" s="75"/>
      <c r="AG9" s="77">
        <f t="shared" si="7"/>
        <v>2034</v>
      </c>
      <c r="AH9" s="77">
        <f t="shared" si="8"/>
        <v>2039</v>
      </c>
      <c r="AI9" s="77">
        <f t="shared" si="8"/>
        <v>2044</v>
      </c>
      <c r="AJ9" s="77">
        <f t="shared" si="9"/>
        <v>2049</v>
      </c>
      <c r="AK9" s="77">
        <f t="shared" si="9"/>
        <v>2054</v>
      </c>
      <c r="AQ9" s="146"/>
      <c r="AR9" s="146"/>
      <c r="AS9" s="146"/>
      <c r="AU9" s="205"/>
      <c r="AV9" s="297"/>
    </row>
    <row r="10" spans="1:48" s="65" customFormat="1" collapsed="1" x14ac:dyDescent="0.2">
      <c r="B10" s="78"/>
      <c r="C10" s="78"/>
      <c r="D10" s="78"/>
      <c r="E10" s="78"/>
      <c r="F10" s="78"/>
      <c r="G10" s="67" t="s">
        <v>208</v>
      </c>
      <c r="H10" s="79">
        <f>B2</f>
        <v>2024</v>
      </c>
      <c r="I10" s="307" t="s">
        <v>657</v>
      </c>
      <c r="J10" s="78"/>
      <c r="K10" s="78"/>
      <c r="L10" s="79">
        <f>H10+1</f>
        <v>2025</v>
      </c>
      <c r="M10" s="78"/>
      <c r="N10" s="78"/>
      <c r="O10" s="80" t="s">
        <v>293</v>
      </c>
      <c r="P10" s="81"/>
      <c r="Q10" s="81"/>
      <c r="R10" s="81"/>
      <c r="S10" s="81"/>
      <c r="T10" s="81"/>
      <c r="U10" s="81"/>
      <c r="V10" s="81"/>
      <c r="W10" s="81"/>
      <c r="X10" s="81"/>
      <c r="Y10" s="81"/>
      <c r="Z10" s="82"/>
      <c r="AA10" s="80" t="s">
        <v>294</v>
      </c>
      <c r="AB10" s="81"/>
      <c r="AC10" s="81"/>
      <c r="AD10" s="81"/>
      <c r="AE10" s="81"/>
      <c r="AF10" s="81"/>
      <c r="AG10" s="81"/>
      <c r="AH10" s="81"/>
      <c r="AI10" s="81"/>
      <c r="AJ10" s="81"/>
      <c r="AK10" s="81"/>
      <c r="AL10" s="81"/>
      <c r="AM10" s="83"/>
      <c r="AQ10" s="152" t="s">
        <v>306</v>
      </c>
      <c r="AR10" s="152"/>
      <c r="AS10" s="152"/>
      <c r="AT10" s="153"/>
      <c r="AU10" s="205"/>
      <c r="AV10" s="297"/>
    </row>
    <row r="11" spans="1:48" s="65" customFormat="1" ht="36" x14ac:dyDescent="0.2">
      <c r="A11" s="142" t="s">
        <v>3</v>
      </c>
      <c r="B11" s="143" t="s">
        <v>295</v>
      </c>
      <c r="C11" s="68" t="s">
        <v>309</v>
      </c>
      <c r="D11" s="84" t="s">
        <v>27</v>
      </c>
      <c r="E11" s="84" t="s">
        <v>655</v>
      </c>
      <c r="F11" s="68" t="str">
        <f>"Debt Outstanding 6/30/"&amp; (RIGHT(B2,2)-1)</f>
        <v>Debt Outstanding 6/30/23</v>
      </c>
      <c r="G11" s="68" t="s">
        <v>297</v>
      </c>
      <c r="H11" s="68" t="s">
        <v>298</v>
      </c>
      <c r="I11" s="308" t="s">
        <v>656</v>
      </c>
      <c r="J11" s="68" t="str">
        <f>"Debt Outstanding 6/30/"&amp; RIGHT(B2,2)</f>
        <v>Debt Outstanding 6/30/24</v>
      </c>
      <c r="K11" s="206" t="s">
        <v>296</v>
      </c>
      <c r="L11" s="68" t="s">
        <v>299</v>
      </c>
      <c r="M11" s="68" t="s">
        <v>300</v>
      </c>
      <c r="N11" s="206" t="s">
        <v>296</v>
      </c>
      <c r="O11" s="68">
        <f>B2</f>
        <v>2024</v>
      </c>
      <c r="P11" s="68">
        <f>O11+1</f>
        <v>2025</v>
      </c>
      <c r="Q11" s="68">
        <f t="shared" ref="Q11:T11" si="10">P11+1</f>
        <v>2026</v>
      </c>
      <c r="R11" s="68">
        <f t="shared" si="10"/>
        <v>2027</v>
      </c>
      <c r="S11" s="68">
        <f t="shared" si="10"/>
        <v>2028</v>
      </c>
      <c r="T11" s="68">
        <f t="shared" si="10"/>
        <v>2029</v>
      </c>
      <c r="U11" s="68" t="str">
        <f>T11+1&amp;" - "&amp;T11+5</f>
        <v>2030 - 2034</v>
      </c>
      <c r="V11" s="68" t="str">
        <f>T11+6&amp;" - "&amp;T11+10</f>
        <v>2035 - 2039</v>
      </c>
      <c r="W11" s="68" t="str">
        <f>T11+11&amp;" - "&amp;T11+15</f>
        <v>2040 - 2044</v>
      </c>
      <c r="X11" s="68" t="str">
        <f>T11+16&amp;" - "&amp;T11+20</f>
        <v>2045 - 2049</v>
      </c>
      <c r="Y11" s="68" t="str">
        <f>T11+21&amp;" - "&amp;T11+25</f>
        <v>2050 - 2054</v>
      </c>
      <c r="Z11" s="68" t="s">
        <v>327</v>
      </c>
      <c r="AA11" s="68">
        <f>O11</f>
        <v>2024</v>
      </c>
      <c r="AB11" s="68">
        <f t="shared" ref="AB11:AG11" si="11">P11</f>
        <v>2025</v>
      </c>
      <c r="AC11" s="68">
        <f t="shared" si="11"/>
        <v>2026</v>
      </c>
      <c r="AD11" s="68">
        <f t="shared" si="11"/>
        <v>2027</v>
      </c>
      <c r="AE11" s="68">
        <f t="shared" si="11"/>
        <v>2028</v>
      </c>
      <c r="AF11" s="68">
        <f t="shared" si="11"/>
        <v>2029</v>
      </c>
      <c r="AG11" s="68" t="str">
        <f t="shared" si="11"/>
        <v>2030 - 2034</v>
      </c>
      <c r="AH11" s="68" t="str">
        <f t="shared" ref="AH11" si="12">V11</f>
        <v>2035 - 2039</v>
      </c>
      <c r="AI11" s="68" t="str">
        <f t="shared" ref="AI11" si="13">W11</f>
        <v>2040 - 2044</v>
      </c>
      <c r="AJ11" s="68" t="str">
        <f t="shared" ref="AJ11" si="14">X11</f>
        <v>2045 - 2049</v>
      </c>
      <c r="AK11" s="68" t="str">
        <f t="shared" ref="AK11" si="15">Y11</f>
        <v>2050 - 2054</v>
      </c>
      <c r="AL11" s="68" t="s">
        <v>328</v>
      </c>
      <c r="AM11" s="68" t="s">
        <v>354</v>
      </c>
      <c r="AN11" s="68" t="s">
        <v>16</v>
      </c>
      <c r="AO11" s="68" t="s">
        <v>17</v>
      </c>
      <c r="AP11" s="68" t="s">
        <v>18</v>
      </c>
      <c r="AQ11" s="144" t="s">
        <v>302</v>
      </c>
      <c r="AR11" s="144" t="s">
        <v>303</v>
      </c>
      <c r="AS11" s="144" t="s">
        <v>304</v>
      </c>
      <c r="AT11" s="68" t="s">
        <v>319</v>
      </c>
      <c r="AU11" s="202" t="s">
        <v>554</v>
      </c>
      <c r="AV11" s="68" t="s">
        <v>26</v>
      </c>
    </row>
    <row r="12" spans="1:48" ht="12.75" x14ac:dyDescent="0.2">
      <c r="A12" s="237">
        <v>123</v>
      </c>
      <c r="B12" s="104" t="s">
        <v>561</v>
      </c>
      <c r="C12" s="12" t="str">
        <f>$B$1</f>
        <v>E120</v>
      </c>
      <c r="D12" s="105">
        <v>3.5000000000000003E-2</v>
      </c>
      <c r="E12" s="312"/>
      <c r="F12" s="309">
        <v>0</v>
      </c>
      <c r="G12" s="69">
        <f>SUMIFS('Payment Schedule'!Y:Y,'Payment Schedule'!J:J,$G$10,'Payment Schedule'!D:D,A:A)</f>
        <v>376073.65</v>
      </c>
      <c r="H12" s="69">
        <f>-SUMIFS('Payment Schedule'!M:M,'Payment Schedule'!K:K,$H$10,'Payment Schedule'!D:D,A:A)</f>
        <v>-138227.04999999999</v>
      </c>
      <c r="I12" s="69">
        <f>-SUMIFS('Payment Schedule'!M:M,'Payment Schedule'!K:K,$I$10,'Payment Schedule'!D:D,A:A)</f>
        <v>0</v>
      </c>
      <c r="J12" s="69">
        <f>SUM(F12:I12)</f>
        <v>237846.60000000003</v>
      </c>
      <c r="K12" s="69"/>
      <c r="L12" s="69">
        <f>SUMIFS('Payment Schedule'!M:M,'Payment Schedule'!K:K,$L$10,'Payment Schedule'!D:D,A:A)</f>
        <v>147698.38</v>
      </c>
      <c r="M12" s="69">
        <f t="shared" ref="M12" si="16">J12-L12</f>
        <v>90148.22000000003</v>
      </c>
      <c r="N12" s="69" t="b">
        <f t="shared" ref="N12:N18" si="17">ROUND(SUM(P12:Y12),0)=ROUND(J12,0)</f>
        <v>1</v>
      </c>
      <c r="O12" s="85">
        <f>SUMIFS('Payment Schedule'!$M:$M,'Payment Schedule'!$K:$K,O$11,'Payment Schedule'!$D:$D,$A:$A)</f>
        <v>138227.04999999999</v>
      </c>
      <c r="P12" s="85">
        <f>SUMIFS('Payment Schedule'!$M:$M,'Payment Schedule'!$K:$K,P$11,'Payment Schedule'!$D:$D,$A:$A)</f>
        <v>147698.38</v>
      </c>
      <c r="Q12" s="85">
        <f>SUMIFS('Payment Schedule'!$M:$M,'Payment Schedule'!$K:$K,Q$11,'Payment Schedule'!$D:$D,$A:$A)</f>
        <v>90148.22</v>
      </c>
      <c r="R12" s="85">
        <f>SUMIFS('Payment Schedule'!$M:$M,'Payment Schedule'!$K:$K,R$11,'Payment Schedule'!$D:$D,$A:$A)</f>
        <v>0</v>
      </c>
      <c r="S12" s="85">
        <f>SUMIFS('Payment Schedule'!$M:$M,'Payment Schedule'!$K:$K,S$11,'Payment Schedule'!$D:$D,$A:$A)</f>
        <v>0</v>
      </c>
      <c r="T12" s="85">
        <f>SUMIFS('Payment Schedule'!$M:$M,'Payment Schedule'!$K:$K,T$11,'Payment Schedule'!$D:$D,$A:$A)</f>
        <v>0</v>
      </c>
      <c r="U1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 s="76">
        <f>SUM(P12:Y12)</f>
        <v>237846.6</v>
      </c>
      <c r="AA12" s="85">
        <f>SUMIFS('Payment Schedule'!$N:$N,'Payment Schedule'!$K:$K,AA$11,'Payment Schedule'!$D:$D,$A:$A)+SUMIFS('Payment Schedule'!$O:$O,'Payment Schedule'!$K:$K,AA$11,'Payment Schedule'!$D:$D,$A:$A)</f>
        <v>10977.949999999999</v>
      </c>
      <c r="AB12" s="85">
        <f>SUMIFS('Payment Schedule'!$N:$N,'Payment Schedule'!$K:$K,AB$11,'Payment Schedule'!$D:$D,$A:$A)+SUMIFS('Payment Schedule'!$O:$O,'Payment Schedule'!$K:$K,AB$11,'Payment Schedule'!$D:$D,$A:$A)</f>
        <v>5989.62</v>
      </c>
      <c r="AC12" s="85">
        <f>SUMIFS('Payment Schedule'!$N:$N,'Payment Schedule'!$K:$K,AC$11,'Payment Schedule'!$D:$D,$A:$A)+SUMIFS('Payment Schedule'!$O:$O,'Payment Schedule'!$K:$K,AC$11,'Payment Schedule'!$D:$D,$A:$A)</f>
        <v>1054.78</v>
      </c>
      <c r="AD12" s="85">
        <f>SUMIFS('Payment Schedule'!$N:$N,'Payment Schedule'!$K:$K,AD$11,'Payment Schedule'!$D:$D,$A:$A)+SUMIFS('Payment Schedule'!$O:$O,'Payment Schedule'!$K:$K,AD$11,'Payment Schedule'!$D:$D,$A:$A)</f>
        <v>0</v>
      </c>
      <c r="AE12" s="85">
        <f>SUMIFS('Payment Schedule'!$N:$N,'Payment Schedule'!$K:$K,AE$11,'Payment Schedule'!$D:$D,$A:$A)+SUMIFS('Payment Schedule'!$O:$O,'Payment Schedule'!$K:$K,AE$11,'Payment Schedule'!$D:$D,$A:$A)</f>
        <v>0</v>
      </c>
      <c r="AF12" s="85">
        <f>SUMIFS('Payment Schedule'!$N:$N,'Payment Schedule'!$K:$K,AF$11,'Payment Schedule'!$D:$D,$A:$A)+SUMIFS('Payment Schedule'!$O:$O,'Payment Schedule'!$K:$K,AF$11,'Payment Schedule'!$D:$D,$A:$A)</f>
        <v>0</v>
      </c>
      <c r="AG1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 s="76">
        <f>SUM(AB12:AK12)</f>
        <v>7044.4</v>
      </c>
      <c r="AM12" s="76">
        <f>Z12-AL12</f>
        <v>230802.2</v>
      </c>
      <c r="AN12" s="86">
        <f>IFERROR(VLOOKUP($B:$B,'Lease Types with GL Accts'!$A:$B,2,FALSE),0)</f>
        <v>5041827000</v>
      </c>
      <c r="AO12" s="86">
        <f>IFERROR(VLOOKUP($B:$B,'Lease Types with GL Accts'!$A:$C,3,FALSE),0)</f>
        <v>5041837000</v>
      </c>
      <c r="AP12" s="86">
        <f>IFERROR(VLOOKUP($B:$B,'Lease Types with GL Accts'!$A:$D,4,FALSE),0)</f>
        <v>5041817000</v>
      </c>
      <c r="AT12" s="86" t="str">
        <f>VLOOKUP(C:C,'ACFR Business Areas'!A:C,3)</f>
        <v>A000</v>
      </c>
      <c r="AU12" s="205">
        <f>ROUND(SUM(P12:U12),0)-ROUND(J12,0)</f>
        <v>0</v>
      </c>
      <c r="AV12" s="298">
        <f>IFERROR(VLOOKUP(A12,'Payment Schedule'!D:U,18,FALSE),0)</f>
        <v>260000000123</v>
      </c>
    </row>
    <row r="13" spans="1:48" x14ac:dyDescent="0.2">
      <c r="A13" s="238">
        <v>1234</v>
      </c>
      <c r="B13" s="104" t="s">
        <v>561</v>
      </c>
      <c r="C13" s="12" t="str">
        <f t="shared" ref="C13:C76" si="18">$B$1</f>
        <v>E120</v>
      </c>
      <c r="D13" s="105">
        <v>5.5E-2</v>
      </c>
      <c r="E13" s="312"/>
      <c r="F13" s="309">
        <v>0</v>
      </c>
      <c r="G13" s="69">
        <f>SUMIFS('Payment Schedule'!Y:Y,'Payment Schedule'!J:J,$G$10,'Payment Schedule'!D:D,A:A)</f>
        <v>266060.73</v>
      </c>
      <c r="H13" s="69">
        <f>-SUMIFS('Payment Schedule'!M:M,'Payment Schedule'!K:K,$H$10,'Payment Schedule'!D:D,A:A)</f>
        <v>-140653.72</v>
      </c>
      <c r="I13" s="69">
        <f>-SUMIFS('Payment Schedule'!M:M,'Payment Schedule'!K:K,$I$10,'Payment Schedule'!D:D,A:A)</f>
        <v>0</v>
      </c>
      <c r="J13" s="69">
        <f t="shared" ref="J13:J76" si="19">SUM(F13:I13)</f>
        <v>125407.00999999998</v>
      </c>
      <c r="K13" s="69"/>
      <c r="L13" s="69">
        <f>SUMIFS('Payment Schedule'!M:M,'Payment Schedule'!K:K,$L$10,'Payment Schedule'!D:D,A:A)</f>
        <v>125407.01</v>
      </c>
      <c r="M13" s="69">
        <f t="shared" ref="M13:M20" si="20">J13-L13</f>
        <v>0</v>
      </c>
      <c r="N13" s="69" t="b">
        <f t="shared" si="17"/>
        <v>1</v>
      </c>
      <c r="O13" s="85">
        <f>SUMIFS('Payment Schedule'!$M:$M,'Payment Schedule'!$K:$K,O$11,'Payment Schedule'!$D:$D,$A:$A)</f>
        <v>140653.72</v>
      </c>
      <c r="P13" s="85">
        <f>SUMIFS('Payment Schedule'!$M:$M,'Payment Schedule'!$K:$K,P$11,'Payment Schedule'!$D:$D,$A:$A)</f>
        <v>125407.01</v>
      </c>
      <c r="Q13" s="85">
        <f>SUMIFS('Payment Schedule'!$M:$M,'Payment Schedule'!$K:$K,Q$11,'Payment Schedule'!$D:$D,$A:$A)</f>
        <v>0</v>
      </c>
      <c r="R13" s="85">
        <f>SUMIFS('Payment Schedule'!$M:$M,'Payment Schedule'!$K:$K,R$11,'Payment Schedule'!$D:$D,$A:$A)</f>
        <v>0</v>
      </c>
      <c r="S13" s="85">
        <f>SUMIFS('Payment Schedule'!$M:$M,'Payment Schedule'!$K:$K,S$11,'Payment Schedule'!$D:$D,$A:$A)</f>
        <v>0</v>
      </c>
      <c r="T13" s="85">
        <f>SUMIFS('Payment Schedule'!$M:$M,'Payment Schedule'!$K:$K,T$11,'Payment Schedule'!$D:$D,$A:$A)</f>
        <v>0</v>
      </c>
      <c r="U1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 s="76">
        <f t="shared" ref="Z13:Z20" si="21">SUM(P13:Y13)</f>
        <v>125407.01</v>
      </c>
      <c r="AA13" s="85">
        <f>SUMIFS('Payment Schedule'!$N:$N,'Payment Schedule'!$K:$K,AA$11,'Payment Schedule'!$D:$D,$A:$A)+SUMIFS('Payment Schedule'!$O:$O,'Payment Schedule'!$K:$K,AA$11,'Payment Schedule'!$D:$D,$A:$A)</f>
        <v>11134.28</v>
      </c>
      <c r="AB13" s="85">
        <f>SUMIFS('Payment Schedule'!$N:$N,'Payment Schedule'!$K:$K,AB$11,'Payment Schedule'!$D:$D,$A:$A)+SUMIFS('Payment Schedule'!$O:$O,'Payment Schedule'!$K:$K,AB$11,'Payment Schedule'!$D:$D,$A:$A)</f>
        <v>3182.9900000000002</v>
      </c>
      <c r="AC13" s="85">
        <f>SUMIFS('Payment Schedule'!$N:$N,'Payment Schedule'!$K:$K,AC$11,'Payment Schedule'!$D:$D,$A:$A)+SUMIFS('Payment Schedule'!$O:$O,'Payment Schedule'!$K:$K,AC$11,'Payment Schedule'!$D:$D,$A:$A)</f>
        <v>0</v>
      </c>
      <c r="AD13" s="85">
        <f>SUMIFS('Payment Schedule'!$N:$N,'Payment Schedule'!$K:$K,AD$11,'Payment Schedule'!$D:$D,$A:$A)+SUMIFS('Payment Schedule'!$O:$O,'Payment Schedule'!$K:$K,AD$11,'Payment Schedule'!$D:$D,$A:$A)</f>
        <v>0</v>
      </c>
      <c r="AE13" s="85">
        <f>SUMIFS('Payment Schedule'!$N:$N,'Payment Schedule'!$K:$K,AE$11,'Payment Schedule'!$D:$D,$A:$A)+SUMIFS('Payment Schedule'!$O:$O,'Payment Schedule'!$K:$K,AE$11,'Payment Schedule'!$D:$D,$A:$A)</f>
        <v>0</v>
      </c>
      <c r="AF13" s="85">
        <f>SUMIFS('Payment Schedule'!$N:$N,'Payment Schedule'!$K:$K,AF$11,'Payment Schedule'!$D:$D,$A:$A)+SUMIFS('Payment Schedule'!$O:$O,'Payment Schedule'!$K:$K,AF$11,'Payment Schedule'!$D:$D,$A:$A)</f>
        <v>0</v>
      </c>
      <c r="AG1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 s="76">
        <f t="shared" ref="AL13:AL20" si="22">SUM(AB13:AK13)</f>
        <v>3182.9900000000002</v>
      </c>
      <c r="AM13" s="76">
        <f t="shared" ref="AM13:AM20" si="23">Z13-AL13</f>
        <v>122224.01999999999</v>
      </c>
      <c r="AN13" s="86">
        <f>IFERROR(VLOOKUP($B:$B,'Lease Types with GL Accts'!$A:$B,2,FALSE),0)</f>
        <v>5041827000</v>
      </c>
      <c r="AO13" s="86">
        <f>IFERROR(VLOOKUP($B:$B,'Lease Types with GL Accts'!$A:$C,3,FALSE),0)</f>
        <v>5041837000</v>
      </c>
      <c r="AP13" s="86">
        <f>IFERROR(VLOOKUP($B:$B,'Lease Types with GL Accts'!$A:$D,4,FALSE),0)</f>
        <v>5041817000</v>
      </c>
      <c r="AT13" s="86" t="str">
        <f>VLOOKUP(C:C,'ACFR Business Areas'!A:C,3)</f>
        <v>A000</v>
      </c>
      <c r="AU13" s="205">
        <f t="shared" ref="AU13:AU76" si="24">ROUND(SUM(P13:U13),0)-ROUND(J13,0)</f>
        <v>0</v>
      </c>
      <c r="AV13" s="298">
        <f>IFERROR(VLOOKUP(A13,'Payment Schedule'!D:U,18,FALSE),0)</f>
        <v>260000001234</v>
      </c>
    </row>
    <row r="14" spans="1:48" x14ac:dyDescent="0.2">
      <c r="A14" s="238">
        <v>12345</v>
      </c>
      <c r="B14" s="104" t="s">
        <v>561</v>
      </c>
      <c r="C14" s="12" t="str">
        <f t="shared" si="18"/>
        <v>E120</v>
      </c>
      <c r="D14" s="105">
        <v>4.7500000000000001E-2</v>
      </c>
      <c r="E14" s="312"/>
      <c r="F14" s="69"/>
      <c r="G14" s="69">
        <f>SUMIFS('Payment Schedule'!Y:Y,'Payment Schedule'!J:J,$G$10,'Payment Schedule'!D:D,A:A)</f>
        <v>131346.66</v>
      </c>
      <c r="H14" s="69">
        <f>-SUMIFS('Payment Schedule'!M:M,'Payment Schedule'!K:K,$H$10,'Payment Schedule'!D:D,A:A)</f>
        <v>-45828.97</v>
      </c>
      <c r="I14" s="69">
        <f>-SUMIFS('Payment Schedule'!M:M,'Payment Schedule'!K:K,$I$10,'Payment Schedule'!D:D,A:A)</f>
        <v>0</v>
      </c>
      <c r="J14" s="69">
        <f t="shared" si="19"/>
        <v>85517.69</v>
      </c>
      <c r="K14" s="69"/>
      <c r="L14" s="69">
        <f>SUMIFS('Payment Schedule'!M:M,'Payment Schedule'!K:K,$L$10,'Payment Schedule'!D:D,A:A)</f>
        <v>41766.879999999997</v>
      </c>
      <c r="M14" s="69">
        <f t="shared" si="20"/>
        <v>43750.810000000005</v>
      </c>
      <c r="N14" s="69" t="b">
        <f t="shared" si="17"/>
        <v>1</v>
      </c>
      <c r="O14" s="85">
        <f>SUMIFS('Payment Schedule'!$M:$M,'Payment Schedule'!$K:$K,O$11,'Payment Schedule'!$D:$D,$A:$A)</f>
        <v>45828.97</v>
      </c>
      <c r="P14" s="85">
        <f>SUMIFS('Payment Schedule'!$M:$M,'Payment Schedule'!$K:$K,P$11,'Payment Schedule'!$D:$D,$A:$A)</f>
        <v>41766.879999999997</v>
      </c>
      <c r="Q14" s="85">
        <f>SUMIFS('Payment Schedule'!$M:$M,'Payment Schedule'!$K:$K,Q$11,'Payment Schedule'!$D:$D,$A:$A)</f>
        <v>43750.81</v>
      </c>
      <c r="R14" s="85">
        <f>SUMIFS('Payment Schedule'!$M:$M,'Payment Schedule'!$K:$K,R$11,'Payment Schedule'!$D:$D,$A:$A)</f>
        <v>0</v>
      </c>
      <c r="S14" s="85">
        <f>SUMIFS('Payment Schedule'!$M:$M,'Payment Schedule'!$K:$K,S$11,'Payment Schedule'!$D:$D,$A:$A)</f>
        <v>0</v>
      </c>
      <c r="T14" s="85">
        <f>SUMIFS('Payment Schedule'!$M:$M,'Payment Schedule'!$K:$K,T$11,'Payment Schedule'!$D:$D,$A:$A)</f>
        <v>0</v>
      </c>
      <c r="U1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 s="76">
        <f t="shared" si="21"/>
        <v>85517.69</v>
      </c>
      <c r="AA14" s="85">
        <f>SUMIFS('Payment Schedule'!$N:$N,'Payment Schedule'!$K:$K,AA$11,'Payment Schedule'!$D:$D,$A:$A)+SUMIFS('Payment Schedule'!$O:$O,'Payment Schedule'!$K:$K,AA$11,'Payment Schedule'!$D:$D,$A:$A)</f>
        <v>0</v>
      </c>
      <c r="AB14" s="85">
        <f>SUMIFS('Payment Schedule'!$N:$N,'Payment Schedule'!$K:$K,AB$11,'Payment Schedule'!$D:$D,$A:$A)+SUMIFS('Payment Schedule'!$O:$O,'Payment Schedule'!$K:$K,AB$11,'Payment Schedule'!$D:$D,$A:$A)</f>
        <v>4062.09</v>
      </c>
      <c r="AC14" s="85">
        <f>SUMIFS('Payment Schedule'!$N:$N,'Payment Schedule'!$K:$K,AC$11,'Payment Schedule'!$D:$D,$A:$A)+SUMIFS('Payment Schedule'!$O:$O,'Payment Schedule'!$K:$K,AC$11,'Payment Schedule'!$D:$D,$A:$A)</f>
        <v>2078.16</v>
      </c>
      <c r="AD14" s="85">
        <f>SUMIFS('Payment Schedule'!$N:$N,'Payment Schedule'!$K:$K,AD$11,'Payment Schedule'!$D:$D,$A:$A)+SUMIFS('Payment Schedule'!$O:$O,'Payment Schedule'!$K:$K,AD$11,'Payment Schedule'!$D:$D,$A:$A)</f>
        <v>0</v>
      </c>
      <c r="AE14" s="85">
        <f>SUMIFS('Payment Schedule'!$N:$N,'Payment Schedule'!$K:$K,AE$11,'Payment Schedule'!$D:$D,$A:$A)+SUMIFS('Payment Schedule'!$O:$O,'Payment Schedule'!$K:$K,AE$11,'Payment Schedule'!$D:$D,$A:$A)</f>
        <v>0</v>
      </c>
      <c r="AF14" s="85">
        <f>SUMIFS('Payment Schedule'!$N:$N,'Payment Schedule'!$K:$K,AF$11,'Payment Schedule'!$D:$D,$A:$A)+SUMIFS('Payment Schedule'!$O:$O,'Payment Schedule'!$K:$K,AF$11,'Payment Schedule'!$D:$D,$A:$A)</f>
        <v>0</v>
      </c>
      <c r="AG1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 s="76">
        <f t="shared" si="22"/>
        <v>6140.25</v>
      </c>
      <c r="AM14" s="76">
        <f t="shared" si="23"/>
        <v>79377.440000000002</v>
      </c>
      <c r="AN14" s="86">
        <f>IFERROR(VLOOKUP($B:$B,'Lease Types with GL Accts'!$A:$B,2,FALSE),0)</f>
        <v>5041827000</v>
      </c>
      <c r="AO14" s="86">
        <f>IFERROR(VLOOKUP($B:$B,'Lease Types with GL Accts'!$A:$C,3,FALSE),0)</f>
        <v>5041837000</v>
      </c>
      <c r="AP14" s="86">
        <f>IFERROR(VLOOKUP($B:$B,'Lease Types with GL Accts'!$A:$D,4,FALSE),0)</f>
        <v>5041817000</v>
      </c>
      <c r="AT14" s="86" t="str">
        <f>VLOOKUP(C:C,'ACFR Business Areas'!A:C,3)</f>
        <v>A000</v>
      </c>
      <c r="AU14" s="205">
        <f t="shared" si="24"/>
        <v>0</v>
      </c>
      <c r="AV14" s="298">
        <f>IFERROR(VLOOKUP(A14,'Payment Schedule'!D:U,18,FALSE),0)</f>
        <v>260000012345</v>
      </c>
    </row>
    <row r="15" spans="1:48" x14ac:dyDescent="0.2">
      <c r="A15" s="238">
        <v>123456</v>
      </c>
      <c r="B15" s="104" t="s">
        <v>561</v>
      </c>
      <c r="C15" s="12" t="str">
        <f t="shared" si="18"/>
        <v>E120</v>
      </c>
      <c r="D15" s="105">
        <v>7.4999999999999997E-2</v>
      </c>
      <c r="E15" s="312"/>
      <c r="F15" s="69"/>
      <c r="G15" s="69">
        <f>SUMIFS('Payment Schedule'!Y:Y,'Payment Schedule'!J:J,$G$10,'Payment Schedule'!D:D,A:A)</f>
        <v>132165.93</v>
      </c>
      <c r="H15" s="69">
        <f>-SUMIFS('Payment Schedule'!M:M,'Payment Schedule'!K:K,$H$10,'Payment Schedule'!D:D,A:A)</f>
        <v>-47277</v>
      </c>
      <c r="I15" s="69">
        <f>-SUMIFS('Payment Schedule'!M:M,'Payment Schedule'!K:K,$I$10,'Payment Schedule'!D:D,A:A)</f>
        <v>0</v>
      </c>
      <c r="J15" s="69">
        <f t="shared" si="19"/>
        <v>84888.93</v>
      </c>
      <c r="K15" s="69"/>
      <c r="L15" s="69">
        <f>SUMIFS('Payment Schedule'!M:M,'Payment Schedule'!K:K,$L$10,'Payment Schedule'!D:D,A:A)</f>
        <v>40910.33</v>
      </c>
      <c r="M15" s="69">
        <f t="shared" si="20"/>
        <v>43978.599999999991</v>
      </c>
      <c r="N15" s="69" t="b">
        <f t="shared" si="17"/>
        <v>1</v>
      </c>
      <c r="O15" s="85">
        <f>SUMIFS('Payment Schedule'!$M:$M,'Payment Schedule'!$K:$K,O$11,'Payment Schedule'!$D:$D,$A:$A)</f>
        <v>47277</v>
      </c>
      <c r="P15" s="85">
        <f>SUMIFS('Payment Schedule'!$M:$M,'Payment Schedule'!$K:$K,P$11,'Payment Schedule'!$D:$D,$A:$A)</f>
        <v>40910.33</v>
      </c>
      <c r="Q15" s="85">
        <f>SUMIFS('Payment Schedule'!$M:$M,'Payment Schedule'!$K:$K,Q$11,'Payment Schedule'!$D:$D,$A:$A)</f>
        <v>43978.6</v>
      </c>
      <c r="R15" s="85">
        <f>SUMIFS('Payment Schedule'!$M:$M,'Payment Schedule'!$K:$K,R$11,'Payment Schedule'!$D:$D,$A:$A)</f>
        <v>0</v>
      </c>
      <c r="S15" s="85">
        <f>SUMIFS('Payment Schedule'!$M:$M,'Payment Schedule'!$K:$K,S$11,'Payment Schedule'!$D:$D,$A:$A)</f>
        <v>0</v>
      </c>
      <c r="T15" s="85">
        <f>SUMIFS('Payment Schedule'!$M:$M,'Payment Schedule'!$K:$K,T$11,'Payment Schedule'!$D:$D,$A:$A)</f>
        <v>0</v>
      </c>
      <c r="U1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 s="76">
        <f t="shared" si="21"/>
        <v>84888.93</v>
      </c>
      <c r="AA15" s="85">
        <f>SUMIFS('Payment Schedule'!$N:$N,'Payment Schedule'!$K:$K,AA$11,'Payment Schedule'!$D:$D,$A:$A)+SUMIFS('Payment Schedule'!$O:$O,'Payment Schedule'!$K:$K,AA$11,'Payment Schedule'!$D:$D,$A:$A)</f>
        <v>0</v>
      </c>
      <c r="AB15" s="85">
        <f>SUMIFS('Payment Schedule'!$N:$N,'Payment Schedule'!$K:$K,AB$11,'Payment Schedule'!$D:$D,$A:$A)+SUMIFS('Payment Schedule'!$O:$O,'Payment Schedule'!$K:$K,AB$11,'Payment Schedule'!$D:$D,$A:$A)</f>
        <v>6366.67</v>
      </c>
      <c r="AC15" s="85">
        <f>SUMIFS('Payment Schedule'!$N:$N,'Payment Schedule'!$K:$K,AC$11,'Payment Schedule'!$D:$D,$A:$A)+SUMIFS('Payment Schedule'!$O:$O,'Payment Schedule'!$K:$K,AC$11,'Payment Schedule'!$D:$D,$A:$A)</f>
        <v>3298.4</v>
      </c>
      <c r="AD15" s="85">
        <f>SUMIFS('Payment Schedule'!$N:$N,'Payment Schedule'!$K:$K,AD$11,'Payment Schedule'!$D:$D,$A:$A)+SUMIFS('Payment Schedule'!$O:$O,'Payment Schedule'!$K:$K,AD$11,'Payment Schedule'!$D:$D,$A:$A)</f>
        <v>0</v>
      </c>
      <c r="AE15" s="85">
        <f>SUMIFS('Payment Schedule'!$N:$N,'Payment Schedule'!$K:$K,AE$11,'Payment Schedule'!$D:$D,$A:$A)+SUMIFS('Payment Schedule'!$O:$O,'Payment Schedule'!$K:$K,AE$11,'Payment Schedule'!$D:$D,$A:$A)</f>
        <v>0</v>
      </c>
      <c r="AF15" s="85">
        <f>SUMIFS('Payment Schedule'!$N:$N,'Payment Schedule'!$K:$K,AF$11,'Payment Schedule'!$D:$D,$A:$A)+SUMIFS('Payment Schedule'!$O:$O,'Payment Schedule'!$K:$K,AF$11,'Payment Schedule'!$D:$D,$A:$A)</f>
        <v>0</v>
      </c>
      <c r="AG1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 s="76">
        <f t="shared" si="22"/>
        <v>9665.07</v>
      </c>
      <c r="AM15" s="76">
        <f t="shared" si="23"/>
        <v>75223.859999999986</v>
      </c>
      <c r="AN15" s="86">
        <f>IFERROR(VLOOKUP($B:$B,'Lease Types with GL Accts'!$A:$B,2,FALSE),0)</f>
        <v>5041827000</v>
      </c>
      <c r="AO15" s="86">
        <f>IFERROR(VLOOKUP($B:$B,'Lease Types with GL Accts'!$A:$C,3,FALSE),0)</f>
        <v>5041837000</v>
      </c>
      <c r="AP15" s="86">
        <f>IFERROR(VLOOKUP($B:$B,'Lease Types with GL Accts'!$A:$D,4,FALSE),0)</f>
        <v>5041817000</v>
      </c>
      <c r="AT15" s="86" t="str">
        <f>VLOOKUP(C:C,'ACFR Business Areas'!A:C,3)</f>
        <v>A000</v>
      </c>
      <c r="AU15" s="205">
        <f t="shared" si="24"/>
        <v>0</v>
      </c>
      <c r="AV15" s="298">
        <f>IFERROR(VLOOKUP(A15,'Payment Schedule'!D:U,18,FALSE),0)</f>
        <v>260000123456</v>
      </c>
    </row>
    <row r="16" spans="1:48" x14ac:dyDescent="0.2">
      <c r="A16" s="238"/>
      <c r="B16" s="104"/>
      <c r="C16" s="12" t="str">
        <f t="shared" si="18"/>
        <v>E120</v>
      </c>
      <c r="D16" s="105"/>
      <c r="E16" s="312"/>
      <c r="F16" s="69"/>
      <c r="G16" s="69">
        <f>SUMIFS('Payment Schedule'!Y:Y,'Payment Schedule'!J:J,$G$10,'Payment Schedule'!D:D,A:A)</f>
        <v>0</v>
      </c>
      <c r="H16" s="69">
        <f>-SUMIFS('Payment Schedule'!M:M,'Payment Schedule'!K:K,$H$10,'Payment Schedule'!D:D,A:A)</f>
        <v>0</v>
      </c>
      <c r="I16" s="69">
        <f>-SUMIFS('Payment Schedule'!M:M,'Payment Schedule'!K:K,$I$10,'Payment Schedule'!D:D,A:A)</f>
        <v>0</v>
      </c>
      <c r="J16" s="69">
        <f t="shared" si="19"/>
        <v>0</v>
      </c>
      <c r="K16" s="69"/>
      <c r="L16" s="69">
        <f>SUMIFS('Payment Schedule'!M:M,'Payment Schedule'!K:K,$L$10,'Payment Schedule'!D:D,A:A)</f>
        <v>0</v>
      </c>
      <c r="M16" s="69">
        <f t="shared" si="20"/>
        <v>0</v>
      </c>
      <c r="N16" s="69" t="b">
        <f t="shared" si="17"/>
        <v>1</v>
      </c>
      <c r="O16" s="85">
        <f>SUMIFS('Payment Schedule'!$M:$M,'Payment Schedule'!$K:$K,O$11,'Payment Schedule'!$D:$D,$A:$A)</f>
        <v>0</v>
      </c>
      <c r="P16" s="85">
        <f>SUMIFS('Payment Schedule'!$M:$M,'Payment Schedule'!$K:$K,P$11,'Payment Schedule'!$D:$D,$A:$A)</f>
        <v>0</v>
      </c>
      <c r="Q16" s="85">
        <f>SUMIFS('Payment Schedule'!$M:$M,'Payment Schedule'!$K:$K,Q$11,'Payment Schedule'!$D:$D,$A:$A)</f>
        <v>0</v>
      </c>
      <c r="R16" s="85">
        <f>SUMIFS('Payment Schedule'!$M:$M,'Payment Schedule'!$K:$K,R$11,'Payment Schedule'!$D:$D,$A:$A)</f>
        <v>0</v>
      </c>
      <c r="S16" s="85">
        <f>SUMIFS('Payment Schedule'!$M:$M,'Payment Schedule'!$K:$K,S$11,'Payment Schedule'!$D:$D,$A:$A)</f>
        <v>0</v>
      </c>
      <c r="T16" s="85">
        <f>SUMIFS('Payment Schedule'!$M:$M,'Payment Schedule'!$K:$K,T$11,'Payment Schedule'!$D:$D,$A:$A)</f>
        <v>0</v>
      </c>
      <c r="U1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 s="76">
        <f t="shared" si="21"/>
        <v>0</v>
      </c>
      <c r="AA16" s="85">
        <f>SUMIFS('Payment Schedule'!$N:$N,'Payment Schedule'!$K:$K,AA$11,'Payment Schedule'!$D:$D,$A:$A)+SUMIFS('Payment Schedule'!$O:$O,'Payment Schedule'!$K:$K,AA$11,'Payment Schedule'!$D:$D,$A:$A)</f>
        <v>0</v>
      </c>
      <c r="AB16" s="85">
        <f>SUMIFS('Payment Schedule'!$N:$N,'Payment Schedule'!$K:$K,AB$11,'Payment Schedule'!$D:$D,$A:$A)+SUMIFS('Payment Schedule'!$O:$O,'Payment Schedule'!$K:$K,AB$11,'Payment Schedule'!$D:$D,$A:$A)</f>
        <v>0</v>
      </c>
      <c r="AC16" s="85">
        <f>SUMIFS('Payment Schedule'!$N:$N,'Payment Schedule'!$K:$K,AC$11,'Payment Schedule'!$D:$D,$A:$A)+SUMIFS('Payment Schedule'!$O:$O,'Payment Schedule'!$K:$K,AC$11,'Payment Schedule'!$D:$D,$A:$A)</f>
        <v>0</v>
      </c>
      <c r="AD16" s="85">
        <f>SUMIFS('Payment Schedule'!$N:$N,'Payment Schedule'!$K:$K,AD$11,'Payment Schedule'!$D:$D,$A:$A)+SUMIFS('Payment Schedule'!$O:$O,'Payment Schedule'!$K:$K,AD$11,'Payment Schedule'!$D:$D,$A:$A)</f>
        <v>0</v>
      </c>
      <c r="AE16" s="85">
        <f>SUMIFS('Payment Schedule'!$N:$N,'Payment Schedule'!$K:$K,AE$11,'Payment Schedule'!$D:$D,$A:$A)+SUMIFS('Payment Schedule'!$O:$O,'Payment Schedule'!$K:$K,AE$11,'Payment Schedule'!$D:$D,$A:$A)</f>
        <v>0</v>
      </c>
      <c r="AF16" s="85">
        <f>SUMIFS('Payment Schedule'!$N:$N,'Payment Schedule'!$K:$K,AF$11,'Payment Schedule'!$D:$D,$A:$A)+SUMIFS('Payment Schedule'!$O:$O,'Payment Schedule'!$K:$K,AF$11,'Payment Schedule'!$D:$D,$A:$A)</f>
        <v>0</v>
      </c>
      <c r="AG1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 s="76">
        <f t="shared" si="22"/>
        <v>0</v>
      </c>
      <c r="AM16" s="76">
        <f t="shared" si="23"/>
        <v>0</v>
      </c>
      <c r="AN16" s="86">
        <f>IFERROR(VLOOKUP($B:$B,'Lease Types with GL Accts'!$A:$B,2,FALSE),0)</f>
        <v>0</v>
      </c>
      <c r="AO16" s="86">
        <f>IFERROR(VLOOKUP($B:$B,'Lease Types with GL Accts'!$A:$C,3,FALSE),0)</f>
        <v>0</v>
      </c>
      <c r="AP16" s="86">
        <f>IFERROR(VLOOKUP($B:$B,'Lease Types with GL Accts'!$A:$D,4,FALSE),0)</f>
        <v>0</v>
      </c>
      <c r="AT16" s="86" t="str">
        <f>VLOOKUP(C:C,'ACFR Business Areas'!A:C,3)</f>
        <v>A000</v>
      </c>
      <c r="AU16" s="205">
        <f t="shared" si="24"/>
        <v>0</v>
      </c>
      <c r="AV16" s="298">
        <f>IFERROR(VLOOKUP(A16,'Payment Schedule'!D:U,18,FALSE),0)</f>
        <v>0</v>
      </c>
    </row>
    <row r="17" spans="1:48" x14ac:dyDescent="0.2">
      <c r="A17" s="238"/>
      <c r="B17" s="104"/>
      <c r="C17" s="12" t="str">
        <f t="shared" si="18"/>
        <v>E120</v>
      </c>
      <c r="D17" s="105"/>
      <c r="E17" s="312"/>
      <c r="F17" s="69"/>
      <c r="G17" s="69">
        <f>SUMIFS('Payment Schedule'!Y:Y,'Payment Schedule'!J:J,$G$10,'Payment Schedule'!D:D,A:A)</f>
        <v>0</v>
      </c>
      <c r="H17" s="69">
        <f>-SUMIFS('Payment Schedule'!M:M,'Payment Schedule'!K:K,$H$10,'Payment Schedule'!D:D,A:A)</f>
        <v>0</v>
      </c>
      <c r="I17" s="69">
        <f>-SUMIFS('Payment Schedule'!M:M,'Payment Schedule'!K:K,$I$10,'Payment Schedule'!D:D,A:A)</f>
        <v>0</v>
      </c>
      <c r="J17" s="69">
        <f t="shared" si="19"/>
        <v>0</v>
      </c>
      <c r="K17" s="69"/>
      <c r="L17" s="69">
        <f>SUMIFS('Payment Schedule'!M:M,'Payment Schedule'!K:K,$L$10,'Payment Schedule'!D:D,A:A)</f>
        <v>0</v>
      </c>
      <c r="M17" s="69">
        <f t="shared" si="20"/>
        <v>0</v>
      </c>
      <c r="N17" s="69" t="b">
        <f t="shared" si="17"/>
        <v>1</v>
      </c>
      <c r="O17" s="85">
        <f>SUMIFS('Payment Schedule'!$M:$M,'Payment Schedule'!$K:$K,O$11,'Payment Schedule'!$D:$D,$A:$A)</f>
        <v>0</v>
      </c>
      <c r="P17" s="85">
        <f>SUMIFS('Payment Schedule'!$M:$M,'Payment Schedule'!$K:$K,P$11,'Payment Schedule'!$D:$D,$A:$A)</f>
        <v>0</v>
      </c>
      <c r="Q17" s="85">
        <f>SUMIFS('Payment Schedule'!$M:$M,'Payment Schedule'!$K:$K,Q$11,'Payment Schedule'!$D:$D,$A:$A)</f>
        <v>0</v>
      </c>
      <c r="R17" s="85">
        <f>SUMIFS('Payment Schedule'!$M:$M,'Payment Schedule'!$K:$K,R$11,'Payment Schedule'!$D:$D,$A:$A)</f>
        <v>0</v>
      </c>
      <c r="S17" s="85">
        <f>SUMIFS('Payment Schedule'!$M:$M,'Payment Schedule'!$K:$K,S$11,'Payment Schedule'!$D:$D,$A:$A)</f>
        <v>0</v>
      </c>
      <c r="T17" s="85">
        <f>SUMIFS('Payment Schedule'!$M:$M,'Payment Schedule'!$K:$K,T$11,'Payment Schedule'!$D:$D,$A:$A)</f>
        <v>0</v>
      </c>
      <c r="U1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 s="76">
        <f t="shared" si="21"/>
        <v>0</v>
      </c>
      <c r="AA17" s="85">
        <f>SUMIFS('Payment Schedule'!$N:$N,'Payment Schedule'!$K:$K,AA$11,'Payment Schedule'!$D:$D,$A:$A)+SUMIFS('Payment Schedule'!$O:$O,'Payment Schedule'!$K:$K,AA$11,'Payment Schedule'!$D:$D,$A:$A)</f>
        <v>0</v>
      </c>
      <c r="AB17" s="85">
        <f>SUMIFS('Payment Schedule'!$N:$N,'Payment Schedule'!$K:$K,AB$11,'Payment Schedule'!$D:$D,$A:$A)+SUMIFS('Payment Schedule'!$O:$O,'Payment Schedule'!$K:$K,AB$11,'Payment Schedule'!$D:$D,$A:$A)</f>
        <v>0</v>
      </c>
      <c r="AC17" s="85">
        <f>SUMIFS('Payment Schedule'!$N:$N,'Payment Schedule'!$K:$K,AC$11,'Payment Schedule'!$D:$D,$A:$A)+SUMIFS('Payment Schedule'!$O:$O,'Payment Schedule'!$K:$K,AC$11,'Payment Schedule'!$D:$D,$A:$A)</f>
        <v>0</v>
      </c>
      <c r="AD17" s="85">
        <f>SUMIFS('Payment Schedule'!$N:$N,'Payment Schedule'!$K:$K,AD$11,'Payment Schedule'!$D:$D,$A:$A)+SUMIFS('Payment Schedule'!$O:$O,'Payment Schedule'!$K:$K,AD$11,'Payment Schedule'!$D:$D,$A:$A)</f>
        <v>0</v>
      </c>
      <c r="AE17" s="85">
        <f>SUMIFS('Payment Schedule'!$N:$N,'Payment Schedule'!$K:$K,AE$11,'Payment Schedule'!$D:$D,$A:$A)+SUMIFS('Payment Schedule'!$O:$O,'Payment Schedule'!$K:$K,AE$11,'Payment Schedule'!$D:$D,$A:$A)</f>
        <v>0</v>
      </c>
      <c r="AF17" s="85">
        <f>SUMIFS('Payment Schedule'!$N:$N,'Payment Schedule'!$K:$K,AF$11,'Payment Schedule'!$D:$D,$A:$A)+SUMIFS('Payment Schedule'!$O:$O,'Payment Schedule'!$K:$K,AF$11,'Payment Schedule'!$D:$D,$A:$A)</f>
        <v>0</v>
      </c>
      <c r="AG1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 s="76">
        <f t="shared" si="22"/>
        <v>0</v>
      </c>
      <c r="AM17" s="76">
        <f t="shared" si="23"/>
        <v>0</v>
      </c>
      <c r="AN17" s="86">
        <f>IFERROR(VLOOKUP($B:$B,'Lease Types with GL Accts'!$A:$B,2,FALSE),0)</f>
        <v>0</v>
      </c>
      <c r="AO17" s="86">
        <f>IFERROR(VLOOKUP($B:$B,'Lease Types with GL Accts'!$A:$C,3,FALSE),0)</f>
        <v>0</v>
      </c>
      <c r="AP17" s="86">
        <f>IFERROR(VLOOKUP($B:$B,'Lease Types with GL Accts'!$A:$D,4,FALSE),0)</f>
        <v>0</v>
      </c>
      <c r="AT17" s="86" t="str">
        <f>VLOOKUP(C:C,'ACFR Business Areas'!A:C,3)</f>
        <v>A000</v>
      </c>
      <c r="AU17" s="205">
        <f t="shared" si="24"/>
        <v>0</v>
      </c>
      <c r="AV17" s="298">
        <f>IFERROR(VLOOKUP(A17,'Payment Schedule'!D:U,18,FALSE),0)</f>
        <v>0</v>
      </c>
    </row>
    <row r="18" spans="1:48" x14ac:dyDescent="0.2">
      <c r="A18" s="239"/>
      <c r="B18" s="104"/>
      <c r="C18" s="12" t="str">
        <f t="shared" si="18"/>
        <v>E120</v>
      </c>
      <c r="D18" s="105"/>
      <c r="E18" s="312"/>
      <c r="F18" s="69"/>
      <c r="G18" s="69">
        <f>SUMIFS('Payment Schedule'!Y:Y,'Payment Schedule'!J:J,$G$10,'Payment Schedule'!D:D,A:A)</f>
        <v>0</v>
      </c>
      <c r="H18" s="69">
        <f>-SUMIFS('Payment Schedule'!M:M,'Payment Schedule'!K:K,$H$10,'Payment Schedule'!D:D,A:A)</f>
        <v>0</v>
      </c>
      <c r="I18" s="69">
        <f>-SUMIFS('Payment Schedule'!M:M,'Payment Schedule'!K:K,$I$10,'Payment Schedule'!D:D,A:A)</f>
        <v>0</v>
      </c>
      <c r="J18" s="69">
        <f t="shared" si="19"/>
        <v>0</v>
      </c>
      <c r="K18" s="69"/>
      <c r="L18" s="69">
        <f>SUMIFS('Payment Schedule'!M:M,'Payment Schedule'!K:K,$L$10,'Payment Schedule'!D:D,A:A)</f>
        <v>0</v>
      </c>
      <c r="M18" s="69">
        <f t="shared" si="20"/>
        <v>0</v>
      </c>
      <c r="N18" s="69" t="b">
        <f t="shared" si="17"/>
        <v>1</v>
      </c>
      <c r="O18" s="85">
        <f>SUMIFS('Payment Schedule'!$M:$M,'Payment Schedule'!$K:$K,O$11,'Payment Schedule'!$D:$D,$A:$A)</f>
        <v>0</v>
      </c>
      <c r="P18" s="85">
        <f>SUMIFS('Payment Schedule'!$M:$M,'Payment Schedule'!$K:$K,P$11,'Payment Schedule'!$D:$D,$A:$A)</f>
        <v>0</v>
      </c>
      <c r="Q18" s="85">
        <f>SUMIFS('Payment Schedule'!$M:$M,'Payment Schedule'!$K:$K,Q$11,'Payment Schedule'!$D:$D,$A:$A)</f>
        <v>0</v>
      </c>
      <c r="R18" s="85">
        <f>SUMIFS('Payment Schedule'!$M:$M,'Payment Schedule'!$K:$K,R$11,'Payment Schedule'!$D:$D,$A:$A)</f>
        <v>0</v>
      </c>
      <c r="S18" s="85">
        <f>SUMIFS('Payment Schedule'!$M:$M,'Payment Schedule'!$K:$K,S$11,'Payment Schedule'!$D:$D,$A:$A)</f>
        <v>0</v>
      </c>
      <c r="T18" s="85">
        <f>SUMIFS('Payment Schedule'!$M:$M,'Payment Schedule'!$K:$K,T$11,'Payment Schedule'!$D:$D,$A:$A)</f>
        <v>0</v>
      </c>
      <c r="U1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 s="76">
        <f t="shared" si="21"/>
        <v>0</v>
      </c>
      <c r="AA18" s="85">
        <f>SUMIFS('Payment Schedule'!$N:$N,'Payment Schedule'!$K:$K,AA$11,'Payment Schedule'!$D:$D,$A:$A)+SUMIFS('Payment Schedule'!$O:$O,'Payment Schedule'!$K:$K,AA$11,'Payment Schedule'!$D:$D,$A:$A)</f>
        <v>0</v>
      </c>
      <c r="AB18" s="85">
        <f>SUMIFS('Payment Schedule'!$N:$N,'Payment Schedule'!$K:$K,AB$11,'Payment Schedule'!$D:$D,$A:$A)+SUMIFS('Payment Schedule'!$O:$O,'Payment Schedule'!$K:$K,AB$11,'Payment Schedule'!$D:$D,$A:$A)</f>
        <v>0</v>
      </c>
      <c r="AC18" s="85">
        <f>SUMIFS('Payment Schedule'!$N:$N,'Payment Schedule'!$K:$K,AC$11,'Payment Schedule'!$D:$D,$A:$A)+SUMIFS('Payment Schedule'!$O:$O,'Payment Schedule'!$K:$K,AC$11,'Payment Schedule'!$D:$D,$A:$A)</f>
        <v>0</v>
      </c>
      <c r="AD18" s="85">
        <f>SUMIFS('Payment Schedule'!$N:$N,'Payment Schedule'!$K:$K,AD$11,'Payment Schedule'!$D:$D,$A:$A)+SUMIFS('Payment Schedule'!$O:$O,'Payment Schedule'!$K:$K,AD$11,'Payment Schedule'!$D:$D,$A:$A)</f>
        <v>0</v>
      </c>
      <c r="AE18" s="85">
        <f>SUMIFS('Payment Schedule'!$N:$N,'Payment Schedule'!$K:$K,AE$11,'Payment Schedule'!$D:$D,$A:$A)+SUMIFS('Payment Schedule'!$O:$O,'Payment Schedule'!$K:$K,AE$11,'Payment Schedule'!$D:$D,$A:$A)</f>
        <v>0</v>
      </c>
      <c r="AF18" s="85">
        <f>SUMIFS('Payment Schedule'!$N:$N,'Payment Schedule'!$K:$K,AF$11,'Payment Schedule'!$D:$D,$A:$A)+SUMIFS('Payment Schedule'!$O:$O,'Payment Schedule'!$K:$K,AF$11,'Payment Schedule'!$D:$D,$A:$A)</f>
        <v>0</v>
      </c>
      <c r="AG1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 s="76">
        <f t="shared" si="22"/>
        <v>0</v>
      </c>
      <c r="AM18" s="76">
        <f t="shared" si="23"/>
        <v>0</v>
      </c>
      <c r="AN18" s="86">
        <f>IFERROR(VLOOKUP($B:$B,'Lease Types with GL Accts'!$A:$B,2,FALSE),0)</f>
        <v>0</v>
      </c>
      <c r="AO18" s="86">
        <f>IFERROR(VLOOKUP($B:$B,'Lease Types with GL Accts'!$A:$C,3,FALSE),0)</f>
        <v>0</v>
      </c>
      <c r="AP18" s="86">
        <f>IFERROR(VLOOKUP($B:$B,'Lease Types with GL Accts'!$A:$D,4,FALSE),0)</f>
        <v>0</v>
      </c>
      <c r="AT18" s="86" t="str">
        <f>VLOOKUP(C:C,'ACFR Business Areas'!A:C,3)</f>
        <v>A000</v>
      </c>
      <c r="AU18" s="205">
        <f t="shared" si="24"/>
        <v>0</v>
      </c>
      <c r="AV18" s="298">
        <f>IFERROR(VLOOKUP(A18,'Payment Schedule'!D:U,18,FALSE),0)</f>
        <v>0</v>
      </c>
    </row>
    <row r="19" spans="1:48" hidden="1" outlineLevel="1" x14ac:dyDescent="0.2">
      <c r="A19" s="239"/>
      <c r="B19" s="104"/>
      <c r="C19" s="12" t="str">
        <f t="shared" si="18"/>
        <v>E120</v>
      </c>
      <c r="D19" s="105"/>
      <c r="E19" s="312"/>
      <c r="F19" s="69"/>
      <c r="G19" s="69">
        <f>SUMIFS('Payment Schedule'!Y:Y,'Payment Schedule'!J:J,$G$10,'Payment Schedule'!D:D,A:A)</f>
        <v>0</v>
      </c>
      <c r="H19" s="69">
        <f>-SUMIFS('Payment Schedule'!M:M,'Payment Schedule'!K:K,$H$10,'Payment Schedule'!D:D,A:A)</f>
        <v>0</v>
      </c>
      <c r="I19" s="69">
        <f>-SUMIFS('Payment Schedule'!M:M,'Payment Schedule'!K:K,$I$10,'Payment Schedule'!D:D,A:A)</f>
        <v>0</v>
      </c>
      <c r="J19" s="69">
        <f t="shared" si="19"/>
        <v>0</v>
      </c>
      <c r="K19" s="69"/>
      <c r="L19" s="69">
        <f>SUMIFS('Payment Schedule'!M:M,'Payment Schedule'!K:K,$L$10,'Payment Schedule'!D:D,A:A)</f>
        <v>0</v>
      </c>
      <c r="M19" s="69">
        <f t="shared" si="20"/>
        <v>0</v>
      </c>
      <c r="N19" s="69"/>
      <c r="O19" s="85">
        <f>SUMIFS('Payment Schedule'!$M:$M,'Payment Schedule'!$K:$K,O$11,'Payment Schedule'!$D:$D,$A:$A)</f>
        <v>0</v>
      </c>
      <c r="P19" s="85">
        <f>SUMIFS('Payment Schedule'!$M:$M,'Payment Schedule'!$K:$K,P$11,'Payment Schedule'!$D:$D,$A:$A)</f>
        <v>0</v>
      </c>
      <c r="Q19" s="85">
        <f>SUMIFS('Payment Schedule'!$M:$M,'Payment Schedule'!$K:$K,Q$11,'Payment Schedule'!$D:$D,$A:$A)</f>
        <v>0</v>
      </c>
      <c r="R19" s="85">
        <f>SUMIFS('Payment Schedule'!$M:$M,'Payment Schedule'!$K:$K,R$11,'Payment Schedule'!$D:$D,$A:$A)</f>
        <v>0</v>
      </c>
      <c r="S19" s="85">
        <f>SUMIFS('Payment Schedule'!$M:$M,'Payment Schedule'!$K:$K,S$11,'Payment Schedule'!$D:$D,$A:$A)</f>
        <v>0</v>
      </c>
      <c r="T19" s="85">
        <f>SUMIFS('Payment Schedule'!$M:$M,'Payment Schedule'!$K:$K,T$11,'Payment Schedule'!$D:$D,$A:$A)</f>
        <v>0</v>
      </c>
      <c r="U1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 s="76">
        <f t="shared" si="21"/>
        <v>0</v>
      </c>
      <c r="AA19" s="85">
        <f>SUMIFS('Payment Schedule'!$N:$N,'Payment Schedule'!$K:$K,AA$11,'Payment Schedule'!$D:$D,$A:$A)+SUMIFS('Payment Schedule'!$O:$O,'Payment Schedule'!$K:$K,AA$11,'Payment Schedule'!$D:$D,$A:$A)</f>
        <v>0</v>
      </c>
      <c r="AB19" s="85">
        <f>SUMIFS('Payment Schedule'!$N:$N,'Payment Schedule'!$K:$K,AB$11,'Payment Schedule'!$D:$D,$A:$A)+SUMIFS('Payment Schedule'!$O:$O,'Payment Schedule'!$K:$K,AB$11,'Payment Schedule'!$D:$D,$A:$A)</f>
        <v>0</v>
      </c>
      <c r="AC19" s="85">
        <f>SUMIFS('Payment Schedule'!$N:$N,'Payment Schedule'!$K:$K,AC$11,'Payment Schedule'!$D:$D,$A:$A)+SUMIFS('Payment Schedule'!$O:$O,'Payment Schedule'!$K:$K,AC$11,'Payment Schedule'!$D:$D,$A:$A)</f>
        <v>0</v>
      </c>
      <c r="AD19" s="85">
        <f>SUMIFS('Payment Schedule'!$N:$N,'Payment Schedule'!$K:$K,AD$11,'Payment Schedule'!$D:$D,$A:$A)+SUMIFS('Payment Schedule'!$O:$O,'Payment Schedule'!$K:$K,AD$11,'Payment Schedule'!$D:$D,$A:$A)</f>
        <v>0</v>
      </c>
      <c r="AE19" s="85">
        <f>SUMIFS('Payment Schedule'!$N:$N,'Payment Schedule'!$K:$K,AE$11,'Payment Schedule'!$D:$D,$A:$A)+SUMIFS('Payment Schedule'!$O:$O,'Payment Schedule'!$K:$K,AE$11,'Payment Schedule'!$D:$D,$A:$A)</f>
        <v>0</v>
      </c>
      <c r="AF19" s="85">
        <f>SUMIFS('Payment Schedule'!$N:$N,'Payment Schedule'!$K:$K,AF$11,'Payment Schedule'!$D:$D,$A:$A)+SUMIFS('Payment Schedule'!$O:$O,'Payment Schedule'!$K:$K,AF$11,'Payment Schedule'!$D:$D,$A:$A)</f>
        <v>0</v>
      </c>
      <c r="AG1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 s="76">
        <f t="shared" si="22"/>
        <v>0</v>
      </c>
      <c r="AM19" s="76">
        <f t="shared" si="23"/>
        <v>0</v>
      </c>
      <c r="AN19" s="86">
        <f>IFERROR(VLOOKUP($B:$B,'Lease Types with GL Accts'!$A:$B,2,FALSE),0)</f>
        <v>0</v>
      </c>
      <c r="AO19" s="86">
        <f>IFERROR(VLOOKUP($B:$B,'Lease Types with GL Accts'!$A:$C,3,FALSE),0)</f>
        <v>0</v>
      </c>
      <c r="AP19" s="86">
        <f>IFERROR(VLOOKUP($B:$B,'Lease Types with GL Accts'!$A:$D,4,FALSE),0)</f>
        <v>0</v>
      </c>
      <c r="AT19" s="86" t="str">
        <f>VLOOKUP(C:C,'ACFR Business Areas'!A:C,3)</f>
        <v>A000</v>
      </c>
      <c r="AU19" s="205">
        <f t="shared" si="24"/>
        <v>0</v>
      </c>
      <c r="AV19" s="298">
        <f>IFERROR(VLOOKUP(A19,'Payment Schedule'!D:U,18,FALSE),0)</f>
        <v>0</v>
      </c>
    </row>
    <row r="20" spans="1:48" hidden="1" outlineLevel="1" x14ac:dyDescent="0.2">
      <c r="A20" s="239"/>
      <c r="B20" s="104"/>
      <c r="C20" s="12" t="str">
        <f t="shared" si="18"/>
        <v>E120</v>
      </c>
      <c r="D20" s="105"/>
      <c r="E20" s="312"/>
      <c r="F20" s="69"/>
      <c r="G20" s="69">
        <f>SUMIFS('Payment Schedule'!Y:Y,'Payment Schedule'!J:J,$G$10,'Payment Schedule'!D:D,A:A)</f>
        <v>0</v>
      </c>
      <c r="H20" s="69">
        <f>-SUMIFS('Payment Schedule'!M:M,'Payment Schedule'!K:K,$H$10,'Payment Schedule'!D:D,A:A)</f>
        <v>0</v>
      </c>
      <c r="I20" s="69">
        <f>-SUMIFS('Payment Schedule'!M:M,'Payment Schedule'!K:K,$I$10,'Payment Schedule'!D:D,A:A)</f>
        <v>0</v>
      </c>
      <c r="J20" s="69">
        <f t="shared" si="19"/>
        <v>0</v>
      </c>
      <c r="K20" s="69"/>
      <c r="L20" s="69">
        <f>SUMIFS('Payment Schedule'!M:M,'Payment Schedule'!K:K,$L$10,'Payment Schedule'!D:D,A:A)</f>
        <v>0</v>
      </c>
      <c r="M20" s="69">
        <f t="shared" si="20"/>
        <v>0</v>
      </c>
      <c r="N20" s="69"/>
      <c r="O20" s="85">
        <f>SUMIFS('Payment Schedule'!$M:$M,'Payment Schedule'!$K:$K,O$11,'Payment Schedule'!$D:$D,$A:$A)</f>
        <v>0</v>
      </c>
      <c r="P20" s="85">
        <f>SUMIFS('Payment Schedule'!$M:$M,'Payment Schedule'!$K:$K,P$11,'Payment Schedule'!$D:$D,$A:$A)</f>
        <v>0</v>
      </c>
      <c r="Q20" s="85">
        <f>SUMIFS('Payment Schedule'!$M:$M,'Payment Schedule'!$K:$K,Q$11,'Payment Schedule'!$D:$D,$A:$A)</f>
        <v>0</v>
      </c>
      <c r="R20" s="85">
        <f>SUMIFS('Payment Schedule'!$M:$M,'Payment Schedule'!$K:$K,R$11,'Payment Schedule'!$D:$D,$A:$A)</f>
        <v>0</v>
      </c>
      <c r="S20" s="85">
        <f>SUMIFS('Payment Schedule'!$M:$M,'Payment Schedule'!$K:$K,S$11,'Payment Schedule'!$D:$D,$A:$A)</f>
        <v>0</v>
      </c>
      <c r="T20" s="85">
        <f>SUMIFS('Payment Schedule'!$M:$M,'Payment Schedule'!$K:$K,T$11,'Payment Schedule'!$D:$D,$A:$A)</f>
        <v>0</v>
      </c>
      <c r="U2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0" s="76">
        <f t="shared" si="21"/>
        <v>0</v>
      </c>
      <c r="AA20" s="85">
        <f>SUMIFS('Payment Schedule'!$N:$N,'Payment Schedule'!$K:$K,AA$11,'Payment Schedule'!$D:$D,$A:$A)+SUMIFS('Payment Schedule'!$O:$O,'Payment Schedule'!$K:$K,AA$11,'Payment Schedule'!$D:$D,$A:$A)</f>
        <v>0</v>
      </c>
      <c r="AB20" s="85">
        <f>SUMIFS('Payment Schedule'!$N:$N,'Payment Schedule'!$K:$K,AB$11,'Payment Schedule'!$D:$D,$A:$A)+SUMIFS('Payment Schedule'!$O:$O,'Payment Schedule'!$K:$K,AB$11,'Payment Schedule'!$D:$D,$A:$A)</f>
        <v>0</v>
      </c>
      <c r="AC20" s="85">
        <f>SUMIFS('Payment Schedule'!$N:$N,'Payment Schedule'!$K:$K,AC$11,'Payment Schedule'!$D:$D,$A:$A)+SUMIFS('Payment Schedule'!$O:$O,'Payment Schedule'!$K:$K,AC$11,'Payment Schedule'!$D:$D,$A:$A)</f>
        <v>0</v>
      </c>
      <c r="AD20" s="85">
        <f>SUMIFS('Payment Schedule'!$N:$N,'Payment Schedule'!$K:$K,AD$11,'Payment Schedule'!$D:$D,$A:$A)+SUMIFS('Payment Schedule'!$O:$O,'Payment Schedule'!$K:$K,AD$11,'Payment Schedule'!$D:$D,$A:$A)</f>
        <v>0</v>
      </c>
      <c r="AE20" s="85">
        <f>SUMIFS('Payment Schedule'!$N:$N,'Payment Schedule'!$K:$K,AE$11,'Payment Schedule'!$D:$D,$A:$A)+SUMIFS('Payment Schedule'!$O:$O,'Payment Schedule'!$K:$K,AE$11,'Payment Schedule'!$D:$D,$A:$A)</f>
        <v>0</v>
      </c>
      <c r="AF20" s="85">
        <f>SUMIFS('Payment Schedule'!$N:$N,'Payment Schedule'!$K:$K,AF$11,'Payment Schedule'!$D:$D,$A:$A)+SUMIFS('Payment Schedule'!$O:$O,'Payment Schedule'!$K:$K,AF$11,'Payment Schedule'!$D:$D,$A:$A)</f>
        <v>0</v>
      </c>
      <c r="AG2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0" s="76">
        <f t="shared" si="22"/>
        <v>0</v>
      </c>
      <c r="AM20" s="76">
        <f t="shared" si="23"/>
        <v>0</v>
      </c>
      <c r="AN20" s="86">
        <f>IFERROR(VLOOKUP($B:$B,'Lease Types with GL Accts'!$A:$B,2,FALSE),0)</f>
        <v>0</v>
      </c>
      <c r="AO20" s="86">
        <f>IFERROR(VLOOKUP($B:$B,'Lease Types with GL Accts'!$A:$C,3,FALSE),0)</f>
        <v>0</v>
      </c>
      <c r="AP20" s="86">
        <f>IFERROR(VLOOKUP($B:$B,'Lease Types with GL Accts'!$A:$D,4,FALSE),0)</f>
        <v>0</v>
      </c>
      <c r="AT20" s="86" t="str">
        <f>VLOOKUP(C:C,'ACFR Business Areas'!A:C,3)</f>
        <v>A000</v>
      </c>
      <c r="AU20" s="205">
        <f t="shared" si="24"/>
        <v>0</v>
      </c>
      <c r="AV20" s="298">
        <f>IFERROR(VLOOKUP(A20,'Payment Schedule'!D:U,18,FALSE),0)</f>
        <v>0</v>
      </c>
    </row>
    <row r="21" spans="1:48" hidden="1" outlineLevel="1" x14ac:dyDescent="0.2">
      <c r="A21" s="239"/>
      <c r="B21" s="104"/>
      <c r="C21" s="12" t="str">
        <f t="shared" si="18"/>
        <v>E120</v>
      </c>
      <c r="D21" s="105"/>
      <c r="E21" s="312"/>
      <c r="F21" s="69">
        <v>0</v>
      </c>
      <c r="G21" s="69">
        <f>SUMIFS('Payment Schedule'!Y:Y,'Payment Schedule'!J:J,$G$10,'Payment Schedule'!D:D,A:A)</f>
        <v>0</v>
      </c>
      <c r="H21" s="69">
        <f>-SUMIFS('Payment Schedule'!M:M,'Payment Schedule'!K:K,$H$10,'Payment Schedule'!D:D,A:A)</f>
        <v>0</v>
      </c>
      <c r="I21" s="69">
        <f>-SUMIFS('Payment Schedule'!M:M,'Payment Schedule'!K:K,$I$10,'Payment Schedule'!D:D,A:A)</f>
        <v>0</v>
      </c>
      <c r="J21" s="69">
        <f t="shared" si="19"/>
        <v>0</v>
      </c>
      <c r="K21" s="69"/>
      <c r="L21" s="69">
        <f>SUMIFS('Payment Schedule'!M:M,'Payment Schedule'!K:K,$L$10,'Payment Schedule'!D:D,A:A)</f>
        <v>0</v>
      </c>
      <c r="M21" s="69">
        <f t="shared" ref="M21:M84" si="25">J21-L21</f>
        <v>0</v>
      </c>
      <c r="N21" s="69"/>
      <c r="O21" s="85">
        <f>SUMIFS('Payment Schedule'!$M:$M,'Payment Schedule'!$K:$K,O$11,'Payment Schedule'!$D:$D,$A:$A)</f>
        <v>0</v>
      </c>
      <c r="P21" s="85">
        <f>SUMIFS('Payment Schedule'!$M:$M,'Payment Schedule'!$K:$K,P$11,'Payment Schedule'!$D:$D,$A:$A)</f>
        <v>0</v>
      </c>
      <c r="Q21" s="85">
        <f>SUMIFS('Payment Schedule'!$M:$M,'Payment Schedule'!$K:$K,Q$11,'Payment Schedule'!$D:$D,$A:$A)</f>
        <v>0</v>
      </c>
      <c r="R21" s="85">
        <f>SUMIFS('Payment Schedule'!$M:$M,'Payment Schedule'!$K:$K,R$11,'Payment Schedule'!$D:$D,$A:$A)</f>
        <v>0</v>
      </c>
      <c r="S21" s="85">
        <f>SUMIFS('Payment Schedule'!$M:$M,'Payment Schedule'!$K:$K,S$11,'Payment Schedule'!$D:$D,$A:$A)</f>
        <v>0</v>
      </c>
      <c r="T21" s="85">
        <f>SUMIFS('Payment Schedule'!$M:$M,'Payment Schedule'!$K:$K,T$11,'Payment Schedule'!$D:$D,$A:$A)</f>
        <v>0</v>
      </c>
      <c r="U2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1" s="76">
        <f t="shared" ref="Z21:Z84" si="26">SUM(P21:Y21)</f>
        <v>0</v>
      </c>
      <c r="AA21" s="85">
        <f>SUMIFS('Payment Schedule'!$N:$N,'Payment Schedule'!$K:$K,AA$11,'Payment Schedule'!$D:$D,$A:$A)+SUMIFS('Payment Schedule'!$O:$O,'Payment Schedule'!$K:$K,AA$11,'Payment Schedule'!$D:$D,$A:$A)</f>
        <v>0</v>
      </c>
      <c r="AB21" s="85">
        <f>SUMIFS('Payment Schedule'!$N:$N,'Payment Schedule'!$K:$K,AB$11,'Payment Schedule'!$D:$D,$A:$A)+SUMIFS('Payment Schedule'!$O:$O,'Payment Schedule'!$K:$K,AB$11,'Payment Schedule'!$D:$D,$A:$A)</f>
        <v>0</v>
      </c>
      <c r="AC21" s="85">
        <f>SUMIFS('Payment Schedule'!$N:$N,'Payment Schedule'!$K:$K,AC$11,'Payment Schedule'!$D:$D,$A:$A)+SUMIFS('Payment Schedule'!$O:$O,'Payment Schedule'!$K:$K,AC$11,'Payment Schedule'!$D:$D,$A:$A)</f>
        <v>0</v>
      </c>
      <c r="AD21" s="85">
        <f>SUMIFS('Payment Schedule'!$N:$N,'Payment Schedule'!$K:$K,AD$11,'Payment Schedule'!$D:$D,$A:$A)+SUMIFS('Payment Schedule'!$O:$O,'Payment Schedule'!$K:$K,AD$11,'Payment Schedule'!$D:$D,$A:$A)</f>
        <v>0</v>
      </c>
      <c r="AE21" s="85">
        <f>SUMIFS('Payment Schedule'!$N:$N,'Payment Schedule'!$K:$K,AE$11,'Payment Schedule'!$D:$D,$A:$A)+SUMIFS('Payment Schedule'!$O:$O,'Payment Schedule'!$K:$K,AE$11,'Payment Schedule'!$D:$D,$A:$A)</f>
        <v>0</v>
      </c>
      <c r="AF21" s="85">
        <f>SUMIFS('Payment Schedule'!$N:$N,'Payment Schedule'!$K:$K,AF$11,'Payment Schedule'!$D:$D,$A:$A)+SUMIFS('Payment Schedule'!$O:$O,'Payment Schedule'!$K:$K,AF$11,'Payment Schedule'!$D:$D,$A:$A)</f>
        <v>0</v>
      </c>
      <c r="AG2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1" s="76">
        <f t="shared" ref="AL21:AL84" si="27">SUM(AB21:AK21)</f>
        <v>0</v>
      </c>
      <c r="AM21" s="76">
        <f t="shared" ref="AM21:AM84" si="28">Z21-AL21</f>
        <v>0</v>
      </c>
      <c r="AN21" s="86">
        <f>IFERROR(VLOOKUP($B:$B,'Lease Types with GL Accts'!$A:$B,2,FALSE),0)</f>
        <v>0</v>
      </c>
      <c r="AO21" s="86">
        <f>IFERROR(VLOOKUP($B:$B,'Lease Types with GL Accts'!$A:$C,3,FALSE),0)</f>
        <v>0</v>
      </c>
      <c r="AP21" s="86">
        <f>IFERROR(VLOOKUP($B:$B,'Lease Types with GL Accts'!$A:$D,4,FALSE),0)</f>
        <v>0</v>
      </c>
      <c r="AT21" s="86" t="str">
        <f>VLOOKUP(C:C,'ACFR Business Areas'!A:C,3)</f>
        <v>A000</v>
      </c>
      <c r="AU21" s="205">
        <f t="shared" si="24"/>
        <v>0</v>
      </c>
      <c r="AV21" s="298">
        <f>IFERROR(VLOOKUP(A21,'Payment Schedule'!D:U,18,FALSE),0)</f>
        <v>0</v>
      </c>
    </row>
    <row r="22" spans="1:48" hidden="1" outlineLevel="1" x14ac:dyDescent="0.2">
      <c r="A22" s="239"/>
      <c r="B22" s="104"/>
      <c r="C22" s="12" t="str">
        <f t="shared" si="18"/>
        <v>E120</v>
      </c>
      <c r="D22" s="105"/>
      <c r="E22" s="312"/>
      <c r="F22" s="69">
        <v>0</v>
      </c>
      <c r="G22" s="69">
        <f>SUMIFS('Payment Schedule'!Y:Y,'Payment Schedule'!J:J,$G$10,'Payment Schedule'!D:D,A:A)</f>
        <v>0</v>
      </c>
      <c r="H22" s="69">
        <f>-SUMIFS('Payment Schedule'!M:M,'Payment Schedule'!K:K,$H$10,'Payment Schedule'!D:D,A:A)</f>
        <v>0</v>
      </c>
      <c r="I22" s="69">
        <f>-SUMIFS('Payment Schedule'!M:M,'Payment Schedule'!K:K,$I$10,'Payment Schedule'!D:D,A:A)</f>
        <v>0</v>
      </c>
      <c r="J22" s="69">
        <f t="shared" si="19"/>
        <v>0</v>
      </c>
      <c r="K22" s="69"/>
      <c r="L22" s="69">
        <f>SUMIFS('Payment Schedule'!M:M,'Payment Schedule'!K:K,$L$10,'Payment Schedule'!D:D,A:A)</f>
        <v>0</v>
      </c>
      <c r="M22" s="69">
        <f t="shared" si="25"/>
        <v>0</v>
      </c>
      <c r="N22" s="69"/>
      <c r="O22" s="85">
        <f>SUMIFS('Payment Schedule'!$M:$M,'Payment Schedule'!$K:$K,O$11,'Payment Schedule'!$D:$D,$A:$A)</f>
        <v>0</v>
      </c>
      <c r="P22" s="85">
        <f>SUMIFS('Payment Schedule'!$M:$M,'Payment Schedule'!$K:$K,P$11,'Payment Schedule'!$D:$D,$A:$A)</f>
        <v>0</v>
      </c>
      <c r="Q22" s="85">
        <f>SUMIFS('Payment Schedule'!$M:$M,'Payment Schedule'!$K:$K,Q$11,'Payment Schedule'!$D:$D,$A:$A)</f>
        <v>0</v>
      </c>
      <c r="R22" s="85">
        <f>SUMIFS('Payment Schedule'!$M:$M,'Payment Schedule'!$K:$K,R$11,'Payment Schedule'!$D:$D,$A:$A)</f>
        <v>0</v>
      </c>
      <c r="S22" s="85">
        <f>SUMIFS('Payment Schedule'!$M:$M,'Payment Schedule'!$K:$K,S$11,'Payment Schedule'!$D:$D,$A:$A)</f>
        <v>0</v>
      </c>
      <c r="T22" s="85">
        <f>SUMIFS('Payment Schedule'!$M:$M,'Payment Schedule'!$K:$K,T$11,'Payment Schedule'!$D:$D,$A:$A)</f>
        <v>0</v>
      </c>
      <c r="U2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2" s="76">
        <f t="shared" si="26"/>
        <v>0</v>
      </c>
      <c r="AA22" s="85">
        <f>SUMIFS('Payment Schedule'!$N:$N,'Payment Schedule'!$K:$K,AA$11,'Payment Schedule'!$D:$D,$A:$A)+SUMIFS('Payment Schedule'!$O:$O,'Payment Schedule'!$K:$K,AA$11,'Payment Schedule'!$D:$D,$A:$A)</f>
        <v>0</v>
      </c>
      <c r="AB22" s="85">
        <f>SUMIFS('Payment Schedule'!$N:$N,'Payment Schedule'!$K:$K,AB$11,'Payment Schedule'!$D:$D,$A:$A)+SUMIFS('Payment Schedule'!$O:$O,'Payment Schedule'!$K:$K,AB$11,'Payment Schedule'!$D:$D,$A:$A)</f>
        <v>0</v>
      </c>
      <c r="AC22" s="85">
        <f>SUMIFS('Payment Schedule'!$N:$N,'Payment Schedule'!$K:$K,AC$11,'Payment Schedule'!$D:$D,$A:$A)+SUMIFS('Payment Schedule'!$O:$O,'Payment Schedule'!$K:$K,AC$11,'Payment Schedule'!$D:$D,$A:$A)</f>
        <v>0</v>
      </c>
      <c r="AD22" s="85">
        <f>SUMIFS('Payment Schedule'!$N:$N,'Payment Schedule'!$K:$K,AD$11,'Payment Schedule'!$D:$D,$A:$A)+SUMIFS('Payment Schedule'!$O:$O,'Payment Schedule'!$K:$K,AD$11,'Payment Schedule'!$D:$D,$A:$A)</f>
        <v>0</v>
      </c>
      <c r="AE22" s="85">
        <f>SUMIFS('Payment Schedule'!$N:$N,'Payment Schedule'!$K:$K,AE$11,'Payment Schedule'!$D:$D,$A:$A)+SUMIFS('Payment Schedule'!$O:$O,'Payment Schedule'!$K:$K,AE$11,'Payment Schedule'!$D:$D,$A:$A)</f>
        <v>0</v>
      </c>
      <c r="AF22" s="85">
        <f>SUMIFS('Payment Schedule'!$N:$N,'Payment Schedule'!$K:$K,AF$11,'Payment Schedule'!$D:$D,$A:$A)+SUMIFS('Payment Schedule'!$O:$O,'Payment Schedule'!$K:$K,AF$11,'Payment Schedule'!$D:$D,$A:$A)</f>
        <v>0</v>
      </c>
      <c r="AG2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2" s="76">
        <f t="shared" si="27"/>
        <v>0</v>
      </c>
      <c r="AM22" s="76">
        <f t="shared" si="28"/>
        <v>0</v>
      </c>
      <c r="AN22" s="86">
        <f>IFERROR(VLOOKUP($B:$B,'Lease Types with GL Accts'!$A:$B,2,FALSE),0)</f>
        <v>0</v>
      </c>
      <c r="AO22" s="86">
        <f>IFERROR(VLOOKUP($B:$B,'Lease Types with GL Accts'!$A:$C,3,FALSE),0)</f>
        <v>0</v>
      </c>
      <c r="AP22" s="86">
        <f>IFERROR(VLOOKUP($B:$B,'Lease Types with GL Accts'!$A:$D,4,FALSE),0)</f>
        <v>0</v>
      </c>
      <c r="AT22" s="86" t="str">
        <f>VLOOKUP(C:C,'ACFR Business Areas'!A:C,3)</f>
        <v>A000</v>
      </c>
      <c r="AU22" s="205">
        <f t="shared" si="24"/>
        <v>0</v>
      </c>
      <c r="AV22" s="298">
        <f>IFERROR(VLOOKUP(A22,'Payment Schedule'!D:U,18,FALSE),0)</f>
        <v>0</v>
      </c>
    </row>
    <row r="23" spans="1:48" hidden="1" outlineLevel="1" x14ac:dyDescent="0.2">
      <c r="A23" s="239"/>
      <c r="B23" s="104"/>
      <c r="C23" s="12" t="str">
        <f t="shared" si="18"/>
        <v>E120</v>
      </c>
      <c r="D23" s="105"/>
      <c r="E23" s="312"/>
      <c r="F23" s="69">
        <v>0</v>
      </c>
      <c r="G23" s="69">
        <f>SUMIFS('Payment Schedule'!Y:Y,'Payment Schedule'!J:J,$G$10,'Payment Schedule'!D:D,A:A)</f>
        <v>0</v>
      </c>
      <c r="H23" s="69">
        <f>-SUMIFS('Payment Schedule'!M:M,'Payment Schedule'!K:K,$H$10,'Payment Schedule'!D:D,A:A)</f>
        <v>0</v>
      </c>
      <c r="I23" s="69">
        <f>-SUMIFS('Payment Schedule'!M:M,'Payment Schedule'!K:K,$I$10,'Payment Schedule'!D:D,A:A)</f>
        <v>0</v>
      </c>
      <c r="J23" s="69">
        <f t="shared" si="19"/>
        <v>0</v>
      </c>
      <c r="K23" s="69"/>
      <c r="L23" s="69">
        <f>SUMIFS('Payment Schedule'!M:M,'Payment Schedule'!K:K,$L$10,'Payment Schedule'!D:D,A:A)</f>
        <v>0</v>
      </c>
      <c r="M23" s="69">
        <f t="shared" si="25"/>
        <v>0</v>
      </c>
      <c r="N23" s="69"/>
      <c r="O23" s="85">
        <f>SUMIFS('Payment Schedule'!$M:$M,'Payment Schedule'!$K:$K,O$11,'Payment Schedule'!$D:$D,$A:$A)</f>
        <v>0</v>
      </c>
      <c r="P23" s="85">
        <f>SUMIFS('Payment Schedule'!$M:$M,'Payment Schedule'!$K:$K,P$11,'Payment Schedule'!$D:$D,$A:$A)</f>
        <v>0</v>
      </c>
      <c r="Q23" s="85">
        <f>SUMIFS('Payment Schedule'!$M:$M,'Payment Schedule'!$K:$K,Q$11,'Payment Schedule'!$D:$D,$A:$A)</f>
        <v>0</v>
      </c>
      <c r="R23" s="85">
        <f>SUMIFS('Payment Schedule'!$M:$M,'Payment Schedule'!$K:$K,R$11,'Payment Schedule'!$D:$D,$A:$A)</f>
        <v>0</v>
      </c>
      <c r="S23" s="85">
        <f>SUMIFS('Payment Schedule'!$M:$M,'Payment Schedule'!$K:$K,S$11,'Payment Schedule'!$D:$D,$A:$A)</f>
        <v>0</v>
      </c>
      <c r="T23" s="85">
        <f>SUMIFS('Payment Schedule'!$M:$M,'Payment Schedule'!$K:$K,T$11,'Payment Schedule'!$D:$D,$A:$A)</f>
        <v>0</v>
      </c>
      <c r="U2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3" s="76">
        <f t="shared" si="26"/>
        <v>0</v>
      </c>
      <c r="AA23" s="85">
        <f>SUMIFS('Payment Schedule'!$N:$N,'Payment Schedule'!$K:$K,AA$11,'Payment Schedule'!$D:$D,$A:$A)+SUMIFS('Payment Schedule'!$O:$O,'Payment Schedule'!$K:$K,AA$11,'Payment Schedule'!$D:$D,$A:$A)</f>
        <v>0</v>
      </c>
      <c r="AB23" s="85">
        <f>SUMIFS('Payment Schedule'!$N:$N,'Payment Schedule'!$K:$K,AB$11,'Payment Schedule'!$D:$D,$A:$A)+SUMIFS('Payment Schedule'!$O:$O,'Payment Schedule'!$K:$K,AB$11,'Payment Schedule'!$D:$D,$A:$A)</f>
        <v>0</v>
      </c>
      <c r="AC23" s="85">
        <f>SUMIFS('Payment Schedule'!$N:$N,'Payment Schedule'!$K:$K,AC$11,'Payment Schedule'!$D:$D,$A:$A)+SUMIFS('Payment Schedule'!$O:$O,'Payment Schedule'!$K:$K,AC$11,'Payment Schedule'!$D:$D,$A:$A)</f>
        <v>0</v>
      </c>
      <c r="AD23" s="85">
        <f>SUMIFS('Payment Schedule'!$N:$N,'Payment Schedule'!$K:$K,AD$11,'Payment Schedule'!$D:$D,$A:$A)+SUMIFS('Payment Schedule'!$O:$O,'Payment Schedule'!$K:$K,AD$11,'Payment Schedule'!$D:$D,$A:$A)</f>
        <v>0</v>
      </c>
      <c r="AE23" s="85">
        <f>SUMIFS('Payment Schedule'!$N:$N,'Payment Schedule'!$K:$K,AE$11,'Payment Schedule'!$D:$D,$A:$A)+SUMIFS('Payment Schedule'!$O:$O,'Payment Schedule'!$K:$K,AE$11,'Payment Schedule'!$D:$D,$A:$A)</f>
        <v>0</v>
      </c>
      <c r="AF23" s="85">
        <f>SUMIFS('Payment Schedule'!$N:$N,'Payment Schedule'!$K:$K,AF$11,'Payment Schedule'!$D:$D,$A:$A)+SUMIFS('Payment Schedule'!$O:$O,'Payment Schedule'!$K:$K,AF$11,'Payment Schedule'!$D:$D,$A:$A)</f>
        <v>0</v>
      </c>
      <c r="AG2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3" s="76">
        <f t="shared" si="27"/>
        <v>0</v>
      </c>
      <c r="AM23" s="76">
        <f t="shared" si="28"/>
        <v>0</v>
      </c>
      <c r="AN23" s="86">
        <f>IFERROR(VLOOKUP($B:$B,'Lease Types with GL Accts'!$A:$B,2,FALSE),0)</f>
        <v>0</v>
      </c>
      <c r="AO23" s="86">
        <f>IFERROR(VLOOKUP($B:$B,'Lease Types with GL Accts'!$A:$C,3,FALSE),0)</f>
        <v>0</v>
      </c>
      <c r="AP23" s="86">
        <f>IFERROR(VLOOKUP($B:$B,'Lease Types with GL Accts'!$A:$D,4,FALSE),0)</f>
        <v>0</v>
      </c>
      <c r="AT23" s="86" t="str">
        <f>VLOOKUP(C:C,'ACFR Business Areas'!A:C,3)</f>
        <v>A000</v>
      </c>
      <c r="AU23" s="205">
        <f t="shared" si="24"/>
        <v>0</v>
      </c>
      <c r="AV23" s="298">
        <f>IFERROR(VLOOKUP(A23,'Payment Schedule'!D:U,18,FALSE),0)</f>
        <v>0</v>
      </c>
    </row>
    <row r="24" spans="1:48" hidden="1" outlineLevel="1" x14ac:dyDescent="0.2">
      <c r="A24" s="239"/>
      <c r="B24" s="104"/>
      <c r="C24" s="12" t="str">
        <f t="shared" si="18"/>
        <v>E120</v>
      </c>
      <c r="D24" s="105"/>
      <c r="E24" s="312"/>
      <c r="F24" s="69">
        <v>0</v>
      </c>
      <c r="G24" s="69">
        <f>SUMIFS('Payment Schedule'!Y:Y,'Payment Schedule'!J:J,$G$10,'Payment Schedule'!D:D,A:A)</f>
        <v>0</v>
      </c>
      <c r="H24" s="69">
        <f>-SUMIFS('Payment Schedule'!M:M,'Payment Schedule'!K:K,$H$10,'Payment Schedule'!D:D,A:A)</f>
        <v>0</v>
      </c>
      <c r="I24" s="69">
        <f>-SUMIFS('Payment Schedule'!M:M,'Payment Schedule'!K:K,$I$10,'Payment Schedule'!D:D,A:A)</f>
        <v>0</v>
      </c>
      <c r="J24" s="69">
        <f t="shared" si="19"/>
        <v>0</v>
      </c>
      <c r="K24" s="69"/>
      <c r="L24" s="69">
        <f>SUMIFS('Payment Schedule'!M:M,'Payment Schedule'!K:K,$L$10,'Payment Schedule'!D:D,A:A)</f>
        <v>0</v>
      </c>
      <c r="M24" s="69">
        <f t="shared" si="25"/>
        <v>0</v>
      </c>
      <c r="N24" s="69"/>
      <c r="O24" s="85">
        <f>SUMIFS('Payment Schedule'!$M:$M,'Payment Schedule'!$K:$K,O$11,'Payment Schedule'!$D:$D,$A:$A)</f>
        <v>0</v>
      </c>
      <c r="P24" s="201">
        <f>SUMIFS('Payment Schedule'!$M:$M,'Payment Schedule'!$K:$K,P$11,'Payment Schedule'!$D:$D,$A:$A)</f>
        <v>0</v>
      </c>
      <c r="Q24" s="201">
        <f>SUMIFS('Payment Schedule'!$M:$M,'Payment Schedule'!$K:$K,Q$11,'Payment Schedule'!$D:$D,$A:$A)</f>
        <v>0</v>
      </c>
      <c r="R24" s="201">
        <f>SUMIFS('Payment Schedule'!$M:$M,'Payment Schedule'!$K:$K,R$11,'Payment Schedule'!$D:$D,$A:$A)</f>
        <v>0</v>
      </c>
      <c r="S24" s="85">
        <f>SUMIFS('Payment Schedule'!$M:$M,'Payment Schedule'!$K:$K,S$11,'Payment Schedule'!$D:$D,$A:$A)</f>
        <v>0</v>
      </c>
      <c r="T24" s="85">
        <f>SUMIFS('Payment Schedule'!$M:$M,'Payment Schedule'!$K:$K,T$11,'Payment Schedule'!$D:$D,$A:$A)</f>
        <v>0</v>
      </c>
      <c r="U2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4" s="76">
        <f t="shared" si="26"/>
        <v>0</v>
      </c>
      <c r="AA24" s="85">
        <f>SUMIFS('Payment Schedule'!$N:$N,'Payment Schedule'!$K:$K,AA$11,'Payment Schedule'!$D:$D,$A:$A)+SUMIFS('Payment Schedule'!$O:$O,'Payment Schedule'!$K:$K,AA$11,'Payment Schedule'!$D:$D,$A:$A)</f>
        <v>0</v>
      </c>
      <c r="AB24" s="85">
        <f>SUMIFS('Payment Schedule'!$N:$N,'Payment Schedule'!$K:$K,AB$11,'Payment Schedule'!$D:$D,$A:$A)+SUMIFS('Payment Schedule'!$O:$O,'Payment Schedule'!$K:$K,AB$11,'Payment Schedule'!$D:$D,$A:$A)</f>
        <v>0</v>
      </c>
      <c r="AC24" s="85">
        <f>SUMIFS('Payment Schedule'!$N:$N,'Payment Schedule'!$K:$K,AC$11,'Payment Schedule'!$D:$D,$A:$A)+SUMIFS('Payment Schedule'!$O:$O,'Payment Schedule'!$K:$K,AC$11,'Payment Schedule'!$D:$D,$A:$A)</f>
        <v>0</v>
      </c>
      <c r="AD24" s="85">
        <f>SUMIFS('Payment Schedule'!$N:$N,'Payment Schedule'!$K:$K,AD$11,'Payment Schedule'!$D:$D,$A:$A)+SUMIFS('Payment Schedule'!$O:$O,'Payment Schedule'!$K:$K,AD$11,'Payment Schedule'!$D:$D,$A:$A)</f>
        <v>0</v>
      </c>
      <c r="AE24" s="85">
        <f>SUMIFS('Payment Schedule'!$N:$N,'Payment Schedule'!$K:$K,AE$11,'Payment Schedule'!$D:$D,$A:$A)+SUMIFS('Payment Schedule'!$O:$O,'Payment Schedule'!$K:$K,AE$11,'Payment Schedule'!$D:$D,$A:$A)</f>
        <v>0</v>
      </c>
      <c r="AF24" s="85">
        <f>SUMIFS('Payment Schedule'!$N:$N,'Payment Schedule'!$K:$K,AF$11,'Payment Schedule'!$D:$D,$A:$A)+SUMIFS('Payment Schedule'!$O:$O,'Payment Schedule'!$K:$K,AF$11,'Payment Schedule'!$D:$D,$A:$A)</f>
        <v>0</v>
      </c>
      <c r="AG2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4" s="76">
        <f t="shared" si="27"/>
        <v>0</v>
      </c>
      <c r="AM24" s="76">
        <f t="shared" si="28"/>
        <v>0</v>
      </c>
      <c r="AN24" s="86">
        <f>IFERROR(VLOOKUP($B:$B,'Lease Types with GL Accts'!$A:$B,2,FALSE),0)</f>
        <v>0</v>
      </c>
      <c r="AO24" s="86">
        <f>IFERROR(VLOOKUP($B:$B,'Lease Types with GL Accts'!$A:$C,3,FALSE),0)</f>
        <v>0</v>
      </c>
      <c r="AP24" s="86">
        <f>IFERROR(VLOOKUP($B:$B,'Lease Types with GL Accts'!$A:$D,4,FALSE),0)</f>
        <v>0</v>
      </c>
      <c r="AT24" s="86" t="str">
        <f>VLOOKUP(C:C,'ACFR Business Areas'!A:C,3)</f>
        <v>A000</v>
      </c>
      <c r="AU24" s="205">
        <f t="shared" si="24"/>
        <v>0</v>
      </c>
      <c r="AV24" s="298">
        <f>IFERROR(VLOOKUP(A24,'Payment Schedule'!D:U,18,FALSE),0)</f>
        <v>0</v>
      </c>
    </row>
    <row r="25" spans="1:48" hidden="1" outlineLevel="1" x14ac:dyDescent="0.2">
      <c r="A25" s="239"/>
      <c r="B25" s="104"/>
      <c r="C25" s="12" t="str">
        <f t="shared" si="18"/>
        <v>E120</v>
      </c>
      <c r="D25" s="105"/>
      <c r="E25" s="312"/>
      <c r="F25" s="69">
        <v>0</v>
      </c>
      <c r="G25" s="69">
        <f>SUMIFS('Payment Schedule'!Y:Y,'Payment Schedule'!J:J,$G$10,'Payment Schedule'!D:D,A:A)</f>
        <v>0</v>
      </c>
      <c r="H25" s="69">
        <f>-SUMIFS('Payment Schedule'!M:M,'Payment Schedule'!K:K,$H$10,'Payment Schedule'!D:D,A:A)</f>
        <v>0</v>
      </c>
      <c r="I25" s="69">
        <f>-SUMIFS('Payment Schedule'!M:M,'Payment Schedule'!K:K,$I$10,'Payment Schedule'!D:D,A:A)</f>
        <v>0</v>
      </c>
      <c r="J25" s="69">
        <f t="shared" si="19"/>
        <v>0</v>
      </c>
      <c r="K25" s="69"/>
      <c r="L25" s="69">
        <f>SUMIFS('Payment Schedule'!M:M,'Payment Schedule'!K:K,$L$10,'Payment Schedule'!D:D,A:A)</f>
        <v>0</v>
      </c>
      <c r="M25" s="69">
        <f t="shared" si="25"/>
        <v>0</v>
      </c>
      <c r="N25" s="69"/>
      <c r="O25" s="85">
        <f>SUMIFS('Payment Schedule'!$M:$M,'Payment Schedule'!$K:$K,O$11,'Payment Schedule'!$D:$D,$A:$A)</f>
        <v>0</v>
      </c>
      <c r="P25" s="85">
        <f>SUMIFS('Payment Schedule'!$M:$M,'Payment Schedule'!$K:$K,P$11,'Payment Schedule'!$D:$D,$A:$A)</f>
        <v>0</v>
      </c>
      <c r="Q25" s="85">
        <f>SUMIFS('Payment Schedule'!$M:$M,'Payment Schedule'!$K:$K,Q$11,'Payment Schedule'!$D:$D,$A:$A)</f>
        <v>0</v>
      </c>
      <c r="R25" s="85">
        <f>SUMIFS('Payment Schedule'!$M:$M,'Payment Schedule'!$K:$K,R$11,'Payment Schedule'!$D:$D,$A:$A)</f>
        <v>0</v>
      </c>
      <c r="S25" s="85">
        <f>SUMIFS('Payment Schedule'!$M:$M,'Payment Schedule'!$K:$K,S$11,'Payment Schedule'!$D:$D,$A:$A)</f>
        <v>0</v>
      </c>
      <c r="T25" s="85">
        <f>SUMIFS('Payment Schedule'!$M:$M,'Payment Schedule'!$K:$K,T$11,'Payment Schedule'!$D:$D,$A:$A)</f>
        <v>0</v>
      </c>
      <c r="U2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5" s="76">
        <f t="shared" si="26"/>
        <v>0</v>
      </c>
      <c r="AA25" s="85">
        <f>SUMIFS('Payment Schedule'!$N:$N,'Payment Schedule'!$K:$K,AA$11,'Payment Schedule'!$D:$D,$A:$A)+SUMIFS('Payment Schedule'!$O:$O,'Payment Schedule'!$K:$K,AA$11,'Payment Schedule'!$D:$D,$A:$A)</f>
        <v>0</v>
      </c>
      <c r="AB25" s="85">
        <f>SUMIFS('Payment Schedule'!$N:$N,'Payment Schedule'!$K:$K,AB$11,'Payment Schedule'!$D:$D,$A:$A)+SUMIFS('Payment Schedule'!$O:$O,'Payment Schedule'!$K:$K,AB$11,'Payment Schedule'!$D:$D,$A:$A)</f>
        <v>0</v>
      </c>
      <c r="AC25" s="85">
        <f>SUMIFS('Payment Schedule'!$N:$N,'Payment Schedule'!$K:$K,AC$11,'Payment Schedule'!$D:$D,$A:$A)+SUMIFS('Payment Schedule'!$O:$O,'Payment Schedule'!$K:$K,AC$11,'Payment Schedule'!$D:$D,$A:$A)</f>
        <v>0</v>
      </c>
      <c r="AD25" s="85">
        <f>SUMIFS('Payment Schedule'!$N:$N,'Payment Schedule'!$K:$K,AD$11,'Payment Schedule'!$D:$D,$A:$A)+SUMIFS('Payment Schedule'!$O:$O,'Payment Schedule'!$K:$K,AD$11,'Payment Schedule'!$D:$D,$A:$A)</f>
        <v>0</v>
      </c>
      <c r="AE25" s="85">
        <f>SUMIFS('Payment Schedule'!$N:$N,'Payment Schedule'!$K:$K,AE$11,'Payment Schedule'!$D:$D,$A:$A)+SUMIFS('Payment Schedule'!$O:$O,'Payment Schedule'!$K:$K,AE$11,'Payment Schedule'!$D:$D,$A:$A)</f>
        <v>0</v>
      </c>
      <c r="AF25" s="85">
        <f>SUMIFS('Payment Schedule'!$N:$N,'Payment Schedule'!$K:$K,AF$11,'Payment Schedule'!$D:$D,$A:$A)+SUMIFS('Payment Schedule'!$O:$O,'Payment Schedule'!$K:$K,AF$11,'Payment Schedule'!$D:$D,$A:$A)</f>
        <v>0</v>
      </c>
      <c r="AG2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5" s="76">
        <f t="shared" si="27"/>
        <v>0</v>
      </c>
      <c r="AM25" s="76">
        <f t="shared" si="28"/>
        <v>0</v>
      </c>
      <c r="AN25" s="86">
        <f>IFERROR(VLOOKUP($B:$B,'Lease Types with GL Accts'!$A:$B,2,FALSE),0)</f>
        <v>0</v>
      </c>
      <c r="AO25" s="86">
        <f>IFERROR(VLOOKUP($B:$B,'Lease Types with GL Accts'!$A:$C,3,FALSE),0)</f>
        <v>0</v>
      </c>
      <c r="AP25" s="86">
        <f>IFERROR(VLOOKUP($B:$B,'Lease Types with GL Accts'!$A:$D,4,FALSE),0)</f>
        <v>0</v>
      </c>
      <c r="AT25" s="86" t="str">
        <f>VLOOKUP(C:C,'ACFR Business Areas'!A:C,3)</f>
        <v>A000</v>
      </c>
      <c r="AU25" s="205">
        <f t="shared" si="24"/>
        <v>0</v>
      </c>
      <c r="AV25" s="298">
        <f>IFERROR(VLOOKUP(A25,'Payment Schedule'!D:U,18,FALSE),0)</f>
        <v>0</v>
      </c>
    </row>
    <row r="26" spans="1:48" hidden="1" outlineLevel="1" x14ac:dyDescent="0.2">
      <c r="A26" s="239"/>
      <c r="B26" s="104"/>
      <c r="C26" s="12" t="str">
        <f t="shared" si="18"/>
        <v>E120</v>
      </c>
      <c r="D26" s="105"/>
      <c r="E26" s="312"/>
      <c r="F26" s="69">
        <v>0</v>
      </c>
      <c r="G26" s="69">
        <f>SUMIFS('Payment Schedule'!Y:Y,'Payment Schedule'!J:J,$G$10,'Payment Schedule'!D:D,A:A)</f>
        <v>0</v>
      </c>
      <c r="H26" s="69">
        <f>-SUMIFS('Payment Schedule'!M:M,'Payment Schedule'!K:K,$H$10,'Payment Schedule'!D:D,A:A)</f>
        <v>0</v>
      </c>
      <c r="I26" s="69">
        <f>-SUMIFS('Payment Schedule'!M:M,'Payment Schedule'!K:K,$I$10,'Payment Schedule'!D:D,A:A)</f>
        <v>0</v>
      </c>
      <c r="J26" s="69">
        <f t="shared" si="19"/>
        <v>0</v>
      </c>
      <c r="K26" s="69"/>
      <c r="L26" s="69">
        <f>SUMIFS('Payment Schedule'!M:M,'Payment Schedule'!K:K,$L$10,'Payment Schedule'!D:D,A:A)</f>
        <v>0</v>
      </c>
      <c r="M26" s="69">
        <f t="shared" si="25"/>
        <v>0</v>
      </c>
      <c r="N26" s="69"/>
      <c r="O26" s="85">
        <f>SUMIFS('Payment Schedule'!$M:$M,'Payment Schedule'!$K:$K,O$11,'Payment Schedule'!$D:$D,$A:$A)</f>
        <v>0</v>
      </c>
      <c r="P26" s="85">
        <f>SUMIFS('Payment Schedule'!$M:$M,'Payment Schedule'!$K:$K,P$11,'Payment Schedule'!$D:$D,$A:$A)</f>
        <v>0</v>
      </c>
      <c r="Q26" s="85">
        <f>SUMIFS('Payment Schedule'!$M:$M,'Payment Schedule'!$K:$K,Q$11,'Payment Schedule'!$D:$D,$A:$A)</f>
        <v>0</v>
      </c>
      <c r="R26" s="85">
        <f>SUMIFS('Payment Schedule'!$M:$M,'Payment Schedule'!$K:$K,R$11,'Payment Schedule'!$D:$D,$A:$A)</f>
        <v>0</v>
      </c>
      <c r="S26" s="85">
        <f>SUMIFS('Payment Schedule'!$M:$M,'Payment Schedule'!$K:$K,S$11,'Payment Schedule'!$D:$D,$A:$A)</f>
        <v>0</v>
      </c>
      <c r="T26" s="85">
        <f>SUMIFS('Payment Schedule'!$M:$M,'Payment Schedule'!$K:$K,T$11,'Payment Schedule'!$D:$D,$A:$A)</f>
        <v>0</v>
      </c>
      <c r="U2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6" s="76">
        <f t="shared" si="26"/>
        <v>0</v>
      </c>
      <c r="AA26" s="85">
        <f>SUMIFS('Payment Schedule'!$N:$N,'Payment Schedule'!$K:$K,AA$11,'Payment Schedule'!$D:$D,$A:$A)+SUMIFS('Payment Schedule'!$O:$O,'Payment Schedule'!$K:$K,AA$11,'Payment Schedule'!$D:$D,$A:$A)</f>
        <v>0</v>
      </c>
      <c r="AB26" s="85">
        <f>SUMIFS('Payment Schedule'!$N:$N,'Payment Schedule'!$K:$K,AB$11,'Payment Schedule'!$D:$D,$A:$A)+SUMIFS('Payment Schedule'!$O:$O,'Payment Schedule'!$K:$K,AB$11,'Payment Schedule'!$D:$D,$A:$A)</f>
        <v>0</v>
      </c>
      <c r="AC26" s="85">
        <f>SUMIFS('Payment Schedule'!$N:$N,'Payment Schedule'!$K:$K,AC$11,'Payment Schedule'!$D:$D,$A:$A)+SUMIFS('Payment Schedule'!$O:$O,'Payment Schedule'!$K:$K,AC$11,'Payment Schedule'!$D:$D,$A:$A)</f>
        <v>0</v>
      </c>
      <c r="AD26" s="85">
        <f>SUMIFS('Payment Schedule'!$N:$N,'Payment Schedule'!$K:$K,AD$11,'Payment Schedule'!$D:$D,$A:$A)+SUMIFS('Payment Schedule'!$O:$O,'Payment Schedule'!$K:$K,AD$11,'Payment Schedule'!$D:$D,$A:$A)</f>
        <v>0</v>
      </c>
      <c r="AE26" s="85">
        <f>SUMIFS('Payment Schedule'!$N:$N,'Payment Schedule'!$K:$K,AE$11,'Payment Schedule'!$D:$D,$A:$A)+SUMIFS('Payment Schedule'!$O:$O,'Payment Schedule'!$K:$K,AE$11,'Payment Schedule'!$D:$D,$A:$A)</f>
        <v>0</v>
      </c>
      <c r="AF26" s="85">
        <f>SUMIFS('Payment Schedule'!$N:$N,'Payment Schedule'!$K:$K,AF$11,'Payment Schedule'!$D:$D,$A:$A)+SUMIFS('Payment Schedule'!$O:$O,'Payment Schedule'!$K:$K,AF$11,'Payment Schedule'!$D:$D,$A:$A)</f>
        <v>0</v>
      </c>
      <c r="AG2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6" s="76">
        <f t="shared" si="27"/>
        <v>0</v>
      </c>
      <c r="AM26" s="76">
        <f t="shared" si="28"/>
        <v>0</v>
      </c>
      <c r="AN26" s="86">
        <f>IFERROR(VLOOKUP($B:$B,'Lease Types with GL Accts'!$A:$B,2,FALSE),0)</f>
        <v>0</v>
      </c>
      <c r="AO26" s="86">
        <f>IFERROR(VLOOKUP($B:$B,'Lease Types with GL Accts'!$A:$C,3,FALSE),0)</f>
        <v>0</v>
      </c>
      <c r="AP26" s="86">
        <f>IFERROR(VLOOKUP($B:$B,'Lease Types with GL Accts'!$A:$D,4,FALSE),0)</f>
        <v>0</v>
      </c>
      <c r="AT26" s="86" t="str">
        <f>VLOOKUP(C:C,'ACFR Business Areas'!A:C,3)</f>
        <v>A000</v>
      </c>
      <c r="AU26" s="205">
        <f t="shared" si="24"/>
        <v>0</v>
      </c>
      <c r="AV26" s="298">
        <f>IFERROR(VLOOKUP(A26,'Payment Schedule'!D:U,18,FALSE),0)</f>
        <v>0</v>
      </c>
    </row>
    <row r="27" spans="1:48" hidden="1" outlineLevel="1" x14ac:dyDescent="0.2">
      <c r="A27" s="239"/>
      <c r="B27" s="104"/>
      <c r="C27" s="12" t="str">
        <f t="shared" si="18"/>
        <v>E120</v>
      </c>
      <c r="D27" s="105"/>
      <c r="E27" s="312"/>
      <c r="F27" s="69">
        <v>0</v>
      </c>
      <c r="G27" s="69">
        <f>SUMIFS('Payment Schedule'!Y:Y,'Payment Schedule'!J:J,$G$10,'Payment Schedule'!D:D,A:A)</f>
        <v>0</v>
      </c>
      <c r="H27" s="69">
        <f>-SUMIFS('Payment Schedule'!M:M,'Payment Schedule'!K:K,$H$10,'Payment Schedule'!D:D,A:A)</f>
        <v>0</v>
      </c>
      <c r="I27" s="69">
        <f>-SUMIFS('Payment Schedule'!M:M,'Payment Schedule'!K:K,$I$10,'Payment Schedule'!D:D,A:A)</f>
        <v>0</v>
      </c>
      <c r="J27" s="69">
        <f t="shared" si="19"/>
        <v>0</v>
      </c>
      <c r="K27" s="69"/>
      <c r="L27" s="69">
        <f>SUMIFS('Payment Schedule'!M:M,'Payment Schedule'!K:K,$L$10,'Payment Schedule'!D:D,A:A)</f>
        <v>0</v>
      </c>
      <c r="M27" s="69">
        <f t="shared" si="25"/>
        <v>0</v>
      </c>
      <c r="N27" s="69"/>
      <c r="O27" s="85">
        <f>SUMIFS('Payment Schedule'!$M:$M,'Payment Schedule'!$K:$K,O$11,'Payment Schedule'!$D:$D,$A:$A)</f>
        <v>0</v>
      </c>
      <c r="P27" s="85">
        <f>SUMIFS('Payment Schedule'!$M:$M,'Payment Schedule'!$K:$K,P$11,'Payment Schedule'!$D:$D,$A:$A)</f>
        <v>0</v>
      </c>
      <c r="Q27" s="85">
        <f>SUMIFS('Payment Schedule'!$M:$M,'Payment Schedule'!$K:$K,Q$11,'Payment Schedule'!$D:$D,$A:$A)</f>
        <v>0</v>
      </c>
      <c r="R27" s="85">
        <f>SUMIFS('Payment Schedule'!$M:$M,'Payment Schedule'!$K:$K,R$11,'Payment Schedule'!$D:$D,$A:$A)</f>
        <v>0</v>
      </c>
      <c r="S27" s="85">
        <f>SUMIFS('Payment Schedule'!$M:$M,'Payment Schedule'!$K:$K,S$11,'Payment Schedule'!$D:$D,$A:$A)</f>
        <v>0</v>
      </c>
      <c r="T27" s="85">
        <f>SUMIFS('Payment Schedule'!$M:$M,'Payment Schedule'!$K:$K,T$11,'Payment Schedule'!$D:$D,$A:$A)</f>
        <v>0</v>
      </c>
      <c r="U2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7" s="76">
        <f t="shared" si="26"/>
        <v>0</v>
      </c>
      <c r="AA27" s="85">
        <f>SUMIFS('Payment Schedule'!$N:$N,'Payment Schedule'!$K:$K,AA$11,'Payment Schedule'!$D:$D,$A:$A)+SUMIFS('Payment Schedule'!$O:$O,'Payment Schedule'!$K:$K,AA$11,'Payment Schedule'!$D:$D,$A:$A)</f>
        <v>0</v>
      </c>
      <c r="AB27" s="85">
        <f>SUMIFS('Payment Schedule'!$N:$N,'Payment Schedule'!$K:$K,AB$11,'Payment Schedule'!$D:$D,$A:$A)+SUMIFS('Payment Schedule'!$O:$O,'Payment Schedule'!$K:$K,AB$11,'Payment Schedule'!$D:$D,$A:$A)</f>
        <v>0</v>
      </c>
      <c r="AC27" s="85">
        <f>SUMIFS('Payment Schedule'!$N:$N,'Payment Schedule'!$K:$K,AC$11,'Payment Schedule'!$D:$D,$A:$A)+SUMIFS('Payment Schedule'!$O:$O,'Payment Schedule'!$K:$K,AC$11,'Payment Schedule'!$D:$D,$A:$A)</f>
        <v>0</v>
      </c>
      <c r="AD27" s="85">
        <f>SUMIFS('Payment Schedule'!$N:$N,'Payment Schedule'!$K:$K,AD$11,'Payment Schedule'!$D:$D,$A:$A)+SUMIFS('Payment Schedule'!$O:$O,'Payment Schedule'!$K:$K,AD$11,'Payment Schedule'!$D:$D,$A:$A)</f>
        <v>0</v>
      </c>
      <c r="AE27" s="85">
        <f>SUMIFS('Payment Schedule'!$N:$N,'Payment Schedule'!$K:$K,AE$11,'Payment Schedule'!$D:$D,$A:$A)+SUMIFS('Payment Schedule'!$O:$O,'Payment Schedule'!$K:$K,AE$11,'Payment Schedule'!$D:$D,$A:$A)</f>
        <v>0</v>
      </c>
      <c r="AF27" s="85">
        <f>SUMIFS('Payment Schedule'!$N:$N,'Payment Schedule'!$K:$K,AF$11,'Payment Schedule'!$D:$D,$A:$A)+SUMIFS('Payment Schedule'!$O:$O,'Payment Schedule'!$K:$K,AF$11,'Payment Schedule'!$D:$D,$A:$A)</f>
        <v>0</v>
      </c>
      <c r="AG2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7" s="76">
        <f t="shared" si="27"/>
        <v>0</v>
      </c>
      <c r="AM27" s="76">
        <f t="shared" si="28"/>
        <v>0</v>
      </c>
      <c r="AN27" s="86">
        <f>IFERROR(VLOOKUP($B:$B,'Lease Types with GL Accts'!$A:$B,2,FALSE),0)</f>
        <v>0</v>
      </c>
      <c r="AO27" s="86">
        <f>IFERROR(VLOOKUP($B:$B,'Lease Types with GL Accts'!$A:$C,3,FALSE),0)</f>
        <v>0</v>
      </c>
      <c r="AP27" s="86">
        <f>IFERROR(VLOOKUP($B:$B,'Lease Types with GL Accts'!$A:$D,4,FALSE),0)</f>
        <v>0</v>
      </c>
      <c r="AT27" s="86" t="str">
        <f>VLOOKUP(C:C,'ACFR Business Areas'!A:C,3)</f>
        <v>A000</v>
      </c>
      <c r="AU27" s="205">
        <f t="shared" si="24"/>
        <v>0</v>
      </c>
      <c r="AV27" s="298">
        <f>IFERROR(VLOOKUP(A27,'Payment Schedule'!D:U,18,FALSE),0)</f>
        <v>0</v>
      </c>
    </row>
    <row r="28" spans="1:48" hidden="1" outlineLevel="1" x14ac:dyDescent="0.2">
      <c r="A28" s="239"/>
      <c r="B28" s="104"/>
      <c r="C28" s="12" t="str">
        <f t="shared" si="18"/>
        <v>E120</v>
      </c>
      <c r="D28" s="105"/>
      <c r="E28" s="312"/>
      <c r="F28" s="69">
        <v>0</v>
      </c>
      <c r="G28" s="69">
        <f>SUMIFS('Payment Schedule'!Y:Y,'Payment Schedule'!J:J,$G$10,'Payment Schedule'!D:D,A:A)</f>
        <v>0</v>
      </c>
      <c r="H28" s="69">
        <f>-SUMIFS('Payment Schedule'!M:M,'Payment Schedule'!K:K,$H$10,'Payment Schedule'!D:D,A:A)</f>
        <v>0</v>
      </c>
      <c r="I28" s="69">
        <f>-SUMIFS('Payment Schedule'!M:M,'Payment Schedule'!K:K,$I$10,'Payment Schedule'!D:D,A:A)</f>
        <v>0</v>
      </c>
      <c r="J28" s="69">
        <f t="shared" si="19"/>
        <v>0</v>
      </c>
      <c r="K28" s="69"/>
      <c r="L28" s="69">
        <f>SUMIFS('Payment Schedule'!M:M,'Payment Schedule'!K:K,$L$10,'Payment Schedule'!D:D,A:A)</f>
        <v>0</v>
      </c>
      <c r="M28" s="69">
        <f t="shared" si="25"/>
        <v>0</v>
      </c>
      <c r="N28" s="69"/>
      <c r="O28" s="85">
        <f>SUMIFS('Payment Schedule'!$M:$M,'Payment Schedule'!$K:$K,O$11,'Payment Schedule'!$D:$D,$A:$A)</f>
        <v>0</v>
      </c>
      <c r="P28" s="85">
        <f>SUMIFS('Payment Schedule'!$M:$M,'Payment Schedule'!$K:$K,P$11,'Payment Schedule'!$D:$D,$A:$A)</f>
        <v>0</v>
      </c>
      <c r="Q28" s="85">
        <f>SUMIFS('Payment Schedule'!$M:$M,'Payment Schedule'!$K:$K,Q$11,'Payment Schedule'!$D:$D,$A:$A)</f>
        <v>0</v>
      </c>
      <c r="R28" s="85">
        <f>SUMIFS('Payment Schedule'!$M:$M,'Payment Schedule'!$K:$K,R$11,'Payment Schedule'!$D:$D,$A:$A)</f>
        <v>0</v>
      </c>
      <c r="S28" s="85">
        <f>SUMIFS('Payment Schedule'!$M:$M,'Payment Schedule'!$K:$K,S$11,'Payment Schedule'!$D:$D,$A:$A)</f>
        <v>0</v>
      </c>
      <c r="T28" s="85">
        <f>SUMIFS('Payment Schedule'!$M:$M,'Payment Schedule'!$K:$K,T$11,'Payment Schedule'!$D:$D,$A:$A)</f>
        <v>0</v>
      </c>
      <c r="U2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8" s="76">
        <f t="shared" si="26"/>
        <v>0</v>
      </c>
      <c r="AA28" s="85">
        <f>SUMIFS('Payment Schedule'!$N:$N,'Payment Schedule'!$K:$K,AA$11,'Payment Schedule'!$D:$D,$A:$A)+SUMIFS('Payment Schedule'!$O:$O,'Payment Schedule'!$K:$K,AA$11,'Payment Schedule'!$D:$D,$A:$A)</f>
        <v>0</v>
      </c>
      <c r="AB28" s="85">
        <f>SUMIFS('Payment Schedule'!$N:$N,'Payment Schedule'!$K:$K,AB$11,'Payment Schedule'!$D:$D,$A:$A)+SUMIFS('Payment Schedule'!$O:$O,'Payment Schedule'!$K:$K,AB$11,'Payment Schedule'!$D:$D,$A:$A)</f>
        <v>0</v>
      </c>
      <c r="AC28" s="85">
        <f>SUMIFS('Payment Schedule'!$N:$N,'Payment Schedule'!$K:$K,AC$11,'Payment Schedule'!$D:$D,$A:$A)+SUMIFS('Payment Schedule'!$O:$O,'Payment Schedule'!$K:$K,AC$11,'Payment Schedule'!$D:$D,$A:$A)</f>
        <v>0</v>
      </c>
      <c r="AD28" s="85">
        <f>SUMIFS('Payment Schedule'!$N:$N,'Payment Schedule'!$K:$K,AD$11,'Payment Schedule'!$D:$D,$A:$A)+SUMIFS('Payment Schedule'!$O:$O,'Payment Schedule'!$K:$K,AD$11,'Payment Schedule'!$D:$D,$A:$A)</f>
        <v>0</v>
      </c>
      <c r="AE28" s="85">
        <f>SUMIFS('Payment Schedule'!$N:$N,'Payment Schedule'!$K:$K,AE$11,'Payment Schedule'!$D:$D,$A:$A)+SUMIFS('Payment Schedule'!$O:$O,'Payment Schedule'!$K:$K,AE$11,'Payment Schedule'!$D:$D,$A:$A)</f>
        <v>0</v>
      </c>
      <c r="AF28" s="85">
        <f>SUMIFS('Payment Schedule'!$N:$N,'Payment Schedule'!$K:$K,AF$11,'Payment Schedule'!$D:$D,$A:$A)+SUMIFS('Payment Schedule'!$O:$O,'Payment Schedule'!$K:$K,AF$11,'Payment Schedule'!$D:$D,$A:$A)</f>
        <v>0</v>
      </c>
      <c r="AG2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8" s="76">
        <f t="shared" si="27"/>
        <v>0</v>
      </c>
      <c r="AM28" s="76">
        <f t="shared" si="28"/>
        <v>0</v>
      </c>
      <c r="AN28" s="86">
        <f>IFERROR(VLOOKUP($B:$B,'Lease Types with GL Accts'!$A:$B,2,FALSE),0)</f>
        <v>0</v>
      </c>
      <c r="AO28" s="86">
        <f>IFERROR(VLOOKUP($B:$B,'Lease Types with GL Accts'!$A:$C,3,FALSE),0)</f>
        <v>0</v>
      </c>
      <c r="AP28" s="86">
        <f>IFERROR(VLOOKUP($B:$B,'Lease Types with GL Accts'!$A:$D,4,FALSE),0)</f>
        <v>0</v>
      </c>
      <c r="AT28" s="86" t="str">
        <f>VLOOKUP(C:C,'ACFR Business Areas'!A:C,3)</f>
        <v>A000</v>
      </c>
      <c r="AU28" s="205">
        <f t="shared" si="24"/>
        <v>0</v>
      </c>
      <c r="AV28" s="298">
        <f>IFERROR(VLOOKUP(A28,'Payment Schedule'!D:U,18,FALSE),0)</f>
        <v>0</v>
      </c>
    </row>
    <row r="29" spans="1:48" hidden="1" outlineLevel="1" x14ac:dyDescent="0.2">
      <c r="A29" s="239"/>
      <c r="B29" s="104"/>
      <c r="C29" s="12" t="str">
        <f t="shared" si="18"/>
        <v>E120</v>
      </c>
      <c r="D29" s="105"/>
      <c r="E29" s="312"/>
      <c r="F29" s="69">
        <v>0</v>
      </c>
      <c r="G29" s="69">
        <f>SUMIFS('Payment Schedule'!Y:Y,'Payment Schedule'!J:J,$G$10,'Payment Schedule'!D:D,A:A)</f>
        <v>0</v>
      </c>
      <c r="H29" s="69">
        <f>-SUMIFS('Payment Schedule'!M:M,'Payment Schedule'!K:K,$H$10,'Payment Schedule'!D:D,A:A)</f>
        <v>0</v>
      </c>
      <c r="I29" s="69">
        <f>-SUMIFS('Payment Schedule'!M:M,'Payment Schedule'!K:K,$I$10,'Payment Schedule'!D:D,A:A)</f>
        <v>0</v>
      </c>
      <c r="J29" s="69">
        <f t="shared" si="19"/>
        <v>0</v>
      </c>
      <c r="K29" s="69"/>
      <c r="L29" s="69">
        <f>SUMIFS('Payment Schedule'!M:M,'Payment Schedule'!K:K,$L$10,'Payment Schedule'!D:D,A:A)</f>
        <v>0</v>
      </c>
      <c r="M29" s="69">
        <f t="shared" si="25"/>
        <v>0</v>
      </c>
      <c r="N29" s="69"/>
      <c r="O29" s="85">
        <f>SUMIFS('Payment Schedule'!$M:$M,'Payment Schedule'!$K:$K,O$11,'Payment Schedule'!$D:$D,$A:$A)</f>
        <v>0</v>
      </c>
      <c r="P29" s="85">
        <f>SUMIFS('Payment Schedule'!$M:$M,'Payment Schedule'!$K:$K,P$11,'Payment Schedule'!$D:$D,$A:$A)</f>
        <v>0</v>
      </c>
      <c r="Q29" s="85">
        <f>SUMIFS('Payment Schedule'!$M:$M,'Payment Schedule'!$K:$K,Q$11,'Payment Schedule'!$D:$D,$A:$A)</f>
        <v>0</v>
      </c>
      <c r="R29" s="85">
        <f>SUMIFS('Payment Schedule'!$M:$M,'Payment Schedule'!$K:$K,R$11,'Payment Schedule'!$D:$D,$A:$A)</f>
        <v>0</v>
      </c>
      <c r="S29" s="85">
        <f>SUMIFS('Payment Schedule'!$M:$M,'Payment Schedule'!$K:$K,S$11,'Payment Schedule'!$D:$D,$A:$A)</f>
        <v>0</v>
      </c>
      <c r="T29" s="85">
        <f>SUMIFS('Payment Schedule'!$M:$M,'Payment Schedule'!$K:$K,T$11,'Payment Schedule'!$D:$D,$A:$A)</f>
        <v>0</v>
      </c>
      <c r="U2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9" s="76">
        <f t="shared" si="26"/>
        <v>0</v>
      </c>
      <c r="AA29" s="85">
        <f>SUMIFS('Payment Schedule'!$N:$N,'Payment Schedule'!$K:$K,AA$11,'Payment Schedule'!$D:$D,$A:$A)+SUMIFS('Payment Schedule'!$O:$O,'Payment Schedule'!$K:$K,AA$11,'Payment Schedule'!$D:$D,$A:$A)</f>
        <v>0</v>
      </c>
      <c r="AB29" s="85">
        <f>SUMIFS('Payment Schedule'!$N:$N,'Payment Schedule'!$K:$K,AB$11,'Payment Schedule'!$D:$D,$A:$A)+SUMIFS('Payment Schedule'!$O:$O,'Payment Schedule'!$K:$K,AB$11,'Payment Schedule'!$D:$D,$A:$A)</f>
        <v>0</v>
      </c>
      <c r="AC29" s="85">
        <f>SUMIFS('Payment Schedule'!$N:$N,'Payment Schedule'!$K:$K,AC$11,'Payment Schedule'!$D:$D,$A:$A)+SUMIFS('Payment Schedule'!$O:$O,'Payment Schedule'!$K:$K,AC$11,'Payment Schedule'!$D:$D,$A:$A)</f>
        <v>0</v>
      </c>
      <c r="AD29" s="85">
        <f>SUMIFS('Payment Schedule'!$N:$N,'Payment Schedule'!$K:$K,AD$11,'Payment Schedule'!$D:$D,$A:$A)+SUMIFS('Payment Schedule'!$O:$O,'Payment Schedule'!$K:$K,AD$11,'Payment Schedule'!$D:$D,$A:$A)</f>
        <v>0</v>
      </c>
      <c r="AE29" s="85">
        <f>SUMIFS('Payment Schedule'!$N:$N,'Payment Schedule'!$K:$K,AE$11,'Payment Schedule'!$D:$D,$A:$A)+SUMIFS('Payment Schedule'!$O:$O,'Payment Schedule'!$K:$K,AE$11,'Payment Schedule'!$D:$D,$A:$A)</f>
        <v>0</v>
      </c>
      <c r="AF29" s="85">
        <f>SUMIFS('Payment Schedule'!$N:$N,'Payment Schedule'!$K:$K,AF$11,'Payment Schedule'!$D:$D,$A:$A)+SUMIFS('Payment Schedule'!$O:$O,'Payment Schedule'!$K:$K,AF$11,'Payment Schedule'!$D:$D,$A:$A)</f>
        <v>0</v>
      </c>
      <c r="AG2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9" s="76">
        <f t="shared" si="27"/>
        <v>0</v>
      </c>
      <c r="AM29" s="76">
        <f t="shared" si="28"/>
        <v>0</v>
      </c>
      <c r="AN29" s="86">
        <f>IFERROR(VLOOKUP($B:$B,'Lease Types with GL Accts'!$A:$B,2,FALSE),0)</f>
        <v>0</v>
      </c>
      <c r="AO29" s="86">
        <f>IFERROR(VLOOKUP($B:$B,'Lease Types with GL Accts'!$A:$C,3,FALSE),0)</f>
        <v>0</v>
      </c>
      <c r="AP29" s="86">
        <f>IFERROR(VLOOKUP($B:$B,'Lease Types with GL Accts'!$A:$D,4,FALSE),0)</f>
        <v>0</v>
      </c>
      <c r="AT29" s="86" t="str">
        <f>VLOOKUP(C:C,'ACFR Business Areas'!A:C,3)</f>
        <v>A000</v>
      </c>
      <c r="AU29" s="205">
        <f t="shared" si="24"/>
        <v>0</v>
      </c>
      <c r="AV29" s="298">
        <f>IFERROR(VLOOKUP(A29,'Payment Schedule'!D:U,18,FALSE),0)</f>
        <v>0</v>
      </c>
    </row>
    <row r="30" spans="1:48" hidden="1" outlineLevel="1" x14ac:dyDescent="0.2">
      <c r="A30" s="239"/>
      <c r="B30" s="104"/>
      <c r="C30" s="12" t="str">
        <f t="shared" si="18"/>
        <v>E120</v>
      </c>
      <c r="D30" s="105"/>
      <c r="E30" s="312"/>
      <c r="F30" s="69">
        <v>0</v>
      </c>
      <c r="G30" s="69">
        <f>SUMIFS('Payment Schedule'!Y:Y,'Payment Schedule'!J:J,$G$10,'Payment Schedule'!D:D,A:A)</f>
        <v>0</v>
      </c>
      <c r="H30" s="69">
        <f>-SUMIFS('Payment Schedule'!M:M,'Payment Schedule'!K:K,$H$10,'Payment Schedule'!D:D,A:A)</f>
        <v>0</v>
      </c>
      <c r="I30" s="69">
        <f>-SUMIFS('Payment Schedule'!M:M,'Payment Schedule'!K:K,$I$10,'Payment Schedule'!D:D,A:A)</f>
        <v>0</v>
      </c>
      <c r="J30" s="69">
        <f t="shared" si="19"/>
        <v>0</v>
      </c>
      <c r="K30" s="69"/>
      <c r="L30" s="69">
        <f>SUMIFS('Payment Schedule'!M:M,'Payment Schedule'!K:K,$L$10,'Payment Schedule'!D:D,A:A)</f>
        <v>0</v>
      </c>
      <c r="M30" s="69">
        <f t="shared" si="25"/>
        <v>0</v>
      </c>
      <c r="N30" s="69"/>
      <c r="O30" s="85">
        <f>SUMIFS('Payment Schedule'!$M:$M,'Payment Schedule'!$K:$K,O$11,'Payment Schedule'!$D:$D,$A:$A)</f>
        <v>0</v>
      </c>
      <c r="P30" s="201">
        <f>SUMIFS('Payment Schedule'!$M:$M,'Payment Schedule'!$K:$K,P$11,'Payment Schedule'!$D:$D,$A:$A)</f>
        <v>0</v>
      </c>
      <c r="Q30" s="201">
        <f>SUMIFS('Payment Schedule'!$M:$M,'Payment Schedule'!$K:$K,Q$11,'Payment Schedule'!$D:$D,$A:$A)</f>
        <v>0</v>
      </c>
      <c r="R30" s="201">
        <f>SUMIFS('Payment Schedule'!$M:$M,'Payment Schedule'!$K:$K,R$11,'Payment Schedule'!$D:$D,$A:$A)</f>
        <v>0</v>
      </c>
      <c r="S30" s="201">
        <f>SUMIFS('Payment Schedule'!$M:$M,'Payment Schedule'!$K:$K,S$11,'Payment Schedule'!$D:$D,$A:$A)</f>
        <v>0</v>
      </c>
      <c r="T30" s="85">
        <f>SUMIFS('Payment Schedule'!$M:$M,'Payment Schedule'!$K:$K,T$11,'Payment Schedule'!$D:$D,$A:$A)</f>
        <v>0</v>
      </c>
      <c r="U3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0" s="76">
        <f t="shared" si="26"/>
        <v>0</v>
      </c>
      <c r="AA30" s="85">
        <f>SUMIFS('Payment Schedule'!$N:$N,'Payment Schedule'!$K:$K,AA$11,'Payment Schedule'!$D:$D,$A:$A)+SUMIFS('Payment Schedule'!$O:$O,'Payment Schedule'!$K:$K,AA$11,'Payment Schedule'!$D:$D,$A:$A)</f>
        <v>0</v>
      </c>
      <c r="AB30" s="85">
        <f>SUMIFS('Payment Schedule'!$N:$N,'Payment Schedule'!$K:$K,AB$11,'Payment Schedule'!$D:$D,$A:$A)+SUMIFS('Payment Schedule'!$O:$O,'Payment Schedule'!$K:$K,AB$11,'Payment Schedule'!$D:$D,$A:$A)</f>
        <v>0</v>
      </c>
      <c r="AC30" s="85">
        <f>SUMIFS('Payment Schedule'!$N:$N,'Payment Schedule'!$K:$K,AC$11,'Payment Schedule'!$D:$D,$A:$A)+SUMIFS('Payment Schedule'!$O:$O,'Payment Schedule'!$K:$K,AC$11,'Payment Schedule'!$D:$D,$A:$A)</f>
        <v>0</v>
      </c>
      <c r="AD30" s="85">
        <f>SUMIFS('Payment Schedule'!$N:$N,'Payment Schedule'!$K:$K,AD$11,'Payment Schedule'!$D:$D,$A:$A)+SUMIFS('Payment Schedule'!$O:$O,'Payment Schedule'!$K:$K,AD$11,'Payment Schedule'!$D:$D,$A:$A)</f>
        <v>0</v>
      </c>
      <c r="AE30" s="85">
        <f>SUMIFS('Payment Schedule'!$N:$N,'Payment Schedule'!$K:$K,AE$11,'Payment Schedule'!$D:$D,$A:$A)+SUMIFS('Payment Schedule'!$O:$O,'Payment Schedule'!$K:$K,AE$11,'Payment Schedule'!$D:$D,$A:$A)</f>
        <v>0</v>
      </c>
      <c r="AF30" s="85">
        <f>SUMIFS('Payment Schedule'!$N:$N,'Payment Schedule'!$K:$K,AF$11,'Payment Schedule'!$D:$D,$A:$A)+SUMIFS('Payment Schedule'!$O:$O,'Payment Schedule'!$K:$K,AF$11,'Payment Schedule'!$D:$D,$A:$A)</f>
        <v>0</v>
      </c>
      <c r="AG3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0" s="76">
        <f t="shared" si="27"/>
        <v>0</v>
      </c>
      <c r="AM30" s="76">
        <f t="shared" si="28"/>
        <v>0</v>
      </c>
      <c r="AN30" s="86">
        <f>IFERROR(VLOOKUP($B:$B,'Lease Types with GL Accts'!$A:$B,2,FALSE),0)</f>
        <v>0</v>
      </c>
      <c r="AO30" s="86">
        <f>IFERROR(VLOOKUP($B:$B,'Lease Types with GL Accts'!$A:$C,3,FALSE),0)</f>
        <v>0</v>
      </c>
      <c r="AP30" s="86">
        <f>IFERROR(VLOOKUP($B:$B,'Lease Types with GL Accts'!$A:$D,4,FALSE),0)</f>
        <v>0</v>
      </c>
      <c r="AT30" s="86" t="str">
        <f>VLOOKUP(C:C,'ACFR Business Areas'!A:C,3)</f>
        <v>A000</v>
      </c>
      <c r="AU30" s="205">
        <f t="shared" si="24"/>
        <v>0</v>
      </c>
      <c r="AV30" s="298">
        <f>IFERROR(VLOOKUP(A30,'Payment Schedule'!D:U,18,FALSE),0)</f>
        <v>0</v>
      </c>
    </row>
    <row r="31" spans="1:48" hidden="1" outlineLevel="1" x14ac:dyDescent="0.2">
      <c r="A31" s="239"/>
      <c r="B31" s="104"/>
      <c r="C31" s="12" t="str">
        <f t="shared" si="18"/>
        <v>E120</v>
      </c>
      <c r="D31" s="105"/>
      <c r="E31" s="312"/>
      <c r="F31" s="69">
        <v>0</v>
      </c>
      <c r="G31" s="69">
        <f>SUMIFS('Payment Schedule'!Y:Y,'Payment Schedule'!J:J,$G$10,'Payment Schedule'!D:D,A:A)</f>
        <v>0</v>
      </c>
      <c r="H31" s="69">
        <f>-SUMIFS('Payment Schedule'!M:M,'Payment Schedule'!K:K,$H$10,'Payment Schedule'!D:D,A:A)</f>
        <v>0</v>
      </c>
      <c r="I31" s="69">
        <f>-SUMIFS('Payment Schedule'!M:M,'Payment Schedule'!K:K,$I$10,'Payment Schedule'!D:D,A:A)</f>
        <v>0</v>
      </c>
      <c r="J31" s="69">
        <f t="shared" si="19"/>
        <v>0</v>
      </c>
      <c r="K31" s="69"/>
      <c r="L31" s="69">
        <f>SUMIFS('Payment Schedule'!M:M,'Payment Schedule'!K:K,$L$10,'Payment Schedule'!D:D,A:A)</f>
        <v>0</v>
      </c>
      <c r="M31" s="69">
        <f t="shared" si="25"/>
        <v>0</v>
      </c>
      <c r="N31" s="69"/>
      <c r="O31" s="85">
        <f>SUMIFS('Payment Schedule'!$M:$M,'Payment Schedule'!$K:$K,O$11,'Payment Schedule'!$D:$D,$A:$A)</f>
        <v>0</v>
      </c>
      <c r="P31" s="85">
        <f>SUMIFS('Payment Schedule'!$M:$M,'Payment Schedule'!$K:$K,P$11,'Payment Schedule'!$D:$D,$A:$A)</f>
        <v>0</v>
      </c>
      <c r="Q31" s="85">
        <f>SUMIFS('Payment Schedule'!$M:$M,'Payment Schedule'!$K:$K,Q$11,'Payment Schedule'!$D:$D,$A:$A)</f>
        <v>0</v>
      </c>
      <c r="R31" s="85">
        <f>SUMIFS('Payment Schedule'!$M:$M,'Payment Schedule'!$K:$K,R$11,'Payment Schedule'!$D:$D,$A:$A)</f>
        <v>0</v>
      </c>
      <c r="S31" s="85">
        <f>SUMIFS('Payment Schedule'!$M:$M,'Payment Schedule'!$K:$K,S$11,'Payment Schedule'!$D:$D,$A:$A)</f>
        <v>0</v>
      </c>
      <c r="T31" s="85">
        <f>SUMIFS('Payment Schedule'!$M:$M,'Payment Schedule'!$K:$K,T$11,'Payment Schedule'!$D:$D,$A:$A)</f>
        <v>0</v>
      </c>
      <c r="U3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1" s="76">
        <f t="shared" si="26"/>
        <v>0</v>
      </c>
      <c r="AA31" s="85">
        <f>SUMIFS('Payment Schedule'!$N:$N,'Payment Schedule'!$K:$K,AA$11,'Payment Schedule'!$D:$D,$A:$A)+SUMIFS('Payment Schedule'!$O:$O,'Payment Schedule'!$K:$K,AA$11,'Payment Schedule'!$D:$D,$A:$A)</f>
        <v>0</v>
      </c>
      <c r="AB31" s="85">
        <f>SUMIFS('Payment Schedule'!$N:$N,'Payment Schedule'!$K:$K,AB$11,'Payment Schedule'!$D:$D,$A:$A)+SUMIFS('Payment Schedule'!$O:$O,'Payment Schedule'!$K:$K,AB$11,'Payment Schedule'!$D:$D,$A:$A)</f>
        <v>0</v>
      </c>
      <c r="AC31" s="85">
        <f>SUMIFS('Payment Schedule'!$N:$N,'Payment Schedule'!$K:$K,AC$11,'Payment Schedule'!$D:$D,$A:$A)+SUMIFS('Payment Schedule'!$O:$O,'Payment Schedule'!$K:$K,AC$11,'Payment Schedule'!$D:$D,$A:$A)</f>
        <v>0</v>
      </c>
      <c r="AD31" s="85">
        <f>SUMIFS('Payment Schedule'!$N:$N,'Payment Schedule'!$K:$K,AD$11,'Payment Schedule'!$D:$D,$A:$A)+SUMIFS('Payment Schedule'!$O:$O,'Payment Schedule'!$K:$K,AD$11,'Payment Schedule'!$D:$D,$A:$A)</f>
        <v>0</v>
      </c>
      <c r="AE31" s="85">
        <f>SUMIFS('Payment Schedule'!$N:$N,'Payment Schedule'!$K:$K,AE$11,'Payment Schedule'!$D:$D,$A:$A)+SUMIFS('Payment Schedule'!$O:$O,'Payment Schedule'!$K:$K,AE$11,'Payment Schedule'!$D:$D,$A:$A)</f>
        <v>0</v>
      </c>
      <c r="AF31" s="85">
        <f>SUMIFS('Payment Schedule'!$N:$N,'Payment Schedule'!$K:$K,AF$11,'Payment Schedule'!$D:$D,$A:$A)+SUMIFS('Payment Schedule'!$O:$O,'Payment Schedule'!$K:$K,AF$11,'Payment Schedule'!$D:$D,$A:$A)</f>
        <v>0</v>
      </c>
      <c r="AG3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1" s="76">
        <f t="shared" si="27"/>
        <v>0</v>
      </c>
      <c r="AM31" s="76">
        <f t="shared" si="28"/>
        <v>0</v>
      </c>
      <c r="AN31" s="86">
        <f>IFERROR(VLOOKUP($B:$B,'Lease Types with GL Accts'!$A:$B,2,FALSE),0)</f>
        <v>0</v>
      </c>
      <c r="AO31" s="86">
        <f>IFERROR(VLOOKUP($B:$B,'Lease Types with GL Accts'!$A:$C,3,FALSE),0)</f>
        <v>0</v>
      </c>
      <c r="AP31" s="86">
        <f>IFERROR(VLOOKUP($B:$B,'Lease Types with GL Accts'!$A:$D,4,FALSE),0)</f>
        <v>0</v>
      </c>
      <c r="AT31" s="86" t="str">
        <f>VLOOKUP(C:C,'ACFR Business Areas'!A:C,3)</f>
        <v>A000</v>
      </c>
      <c r="AU31" s="205">
        <f t="shared" si="24"/>
        <v>0</v>
      </c>
      <c r="AV31" s="298">
        <f>IFERROR(VLOOKUP(A31,'Payment Schedule'!D:U,18,FALSE),0)</f>
        <v>0</v>
      </c>
    </row>
    <row r="32" spans="1:48" hidden="1" outlineLevel="1" x14ac:dyDescent="0.2">
      <c r="A32" s="239"/>
      <c r="B32" s="104"/>
      <c r="C32" s="12" t="str">
        <f t="shared" si="18"/>
        <v>E120</v>
      </c>
      <c r="D32" s="105"/>
      <c r="E32" s="312"/>
      <c r="F32" s="69">
        <v>0</v>
      </c>
      <c r="G32" s="69">
        <f>SUMIFS('Payment Schedule'!Y:Y,'Payment Schedule'!J:J,$G$10,'Payment Schedule'!D:D,A:A)</f>
        <v>0</v>
      </c>
      <c r="H32" s="69">
        <f>-SUMIFS('Payment Schedule'!M:M,'Payment Schedule'!K:K,$H$10,'Payment Schedule'!D:D,A:A)</f>
        <v>0</v>
      </c>
      <c r="I32" s="69">
        <f>-SUMIFS('Payment Schedule'!M:M,'Payment Schedule'!K:K,$I$10,'Payment Schedule'!D:D,A:A)</f>
        <v>0</v>
      </c>
      <c r="J32" s="69">
        <f t="shared" si="19"/>
        <v>0</v>
      </c>
      <c r="K32" s="69"/>
      <c r="L32" s="69">
        <f>SUMIFS('Payment Schedule'!M:M,'Payment Schedule'!K:K,$L$10,'Payment Schedule'!D:D,A:A)</f>
        <v>0</v>
      </c>
      <c r="M32" s="69">
        <f t="shared" si="25"/>
        <v>0</v>
      </c>
      <c r="N32" s="69"/>
      <c r="O32" s="85">
        <f>SUMIFS('Payment Schedule'!$M:$M,'Payment Schedule'!$K:$K,O$11,'Payment Schedule'!$D:$D,$A:$A)</f>
        <v>0</v>
      </c>
      <c r="P32" s="85">
        <f>SUMIFS('Payment Schedule'!$M:$M,'Payment Schedule'!$K:$K,P$11,'Payment Schedule'!$D:$D,$A:$A)</f>
        <v>0</v>
      </c>
      <c r="Q32" s="85">
        <f>SUMIFS('Payment Schedule'!$M:$M,'Payment Schedule'!$K:$K,Q$11,'Payment Schedule'!$D:$D,$A:$A)</f>
        <v>0</v>
      </c>
      <c r="R32" s="85">
        <f>SUMIFS('Payment Schedule'!$M:$M,'Payment Schedule'!$K:$K,R$11,'Payment Schedule'!$D:$D,$A:$A)</f>
        <v>0</v>
      </c>
      <c r="S32" s="85">
        <f>SUMIFS('Payment Schedule'!$M:$M,'Payment Schedule'!$K:$K,S$11,'Payment Schedule'!$D:$D,$A:$A)</f>
        <v>0</v>
      </c>
      <c r="T32" s="85">
        <f>SUMIFS('Payment Schedule'!$M:$M,'Payment Schedule'!$K:$K,T$11,'Payment Schedule'!$D:$D,$A:$A)</f>
        <v>0</v>
      </c>
      <c r="U3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2" s="76">
        <f t="shared" si="26"/>
        <v>0</v>
      </c>
      <c r="AA32" s="85">
        <f>SUMIFS('Payment Schedule'!$N:$N,'Payment Schedule'!$K:$K,AA$11,'Payment Schedule'!$D:$D,$A:$A)+SUMIFS('Payment Schedule'!$O:$O,'Payment Schedule'!$K:$K,AA$11,'Payment Schedule'!$D:$D,$A:$A)</f>
        <v>0</v>
      </c>
      <c r="AB32" s="85">
        <f>SUMIFS('Payment Schedule'!$N:$N,'Payment Schedule'!$K:$K,AB$11,'Payment Schedule'!$D:$D,$A:$A)+SUMIFS('Payment Schedule'!$O:$O,'Payment Schedule'!$K:$K,AB$11,'Payment Schedule'!$D:$D,$A:$A)</f>
        <v>0</v>
      </c>
      <c r="AC32" s="85">
        <f>SUMIFS('Payment Schedule'!$N:$N,'Payment Schedule'!$K:$K,AC$11,'Payment Schedule'!$D:$D,$A:$A)+SUMIFS('Payment Schedule'!$O:$O,'Payment Schedule'!$K:$K,AC$11,'Payment Schedule'!$D:$D,$A:$A)</f>
        <v>0</v>
      </c>
      <c r="AD32" s="85">
        <f>SUMIFS('Payment Schedule'!$N:$N,'Payment Schedule'!$K:$K,AD$11,'Payment Schedule'!$D:$D,$A:$A)+SUMIFS('Payment Schedule'!$O:$O,'Payment Schedule'!$K:$K,AD$11,'Payment Schedule'!$D:$D,$A:$A)</f>
        <v>0</v>
      </c>
      <c r="AE32" s="85">
        <f>SUMIFS('Payment Schedule'!$N:$N,'Payment Schedule'!$K:$K,AE$11,'Payment Schedule'!$D:$D,$A:$A)+SUMIFS('Payment Schedule'!$O:$O,'Payment Schedule'!$K:$K,AE$11,'Payment Schedule'!$D:$D,$A:$A)</f>
        <v>0</v>
      </c>
      <c r="AF32" s="85">
        <f>SUMIFS('Payment Schedule'!$N:$N,'Payment Schedule'!$K:$K,AF$11,'Payment Schedule'!$D:$D,$A:$A)+SUMIFS('Payment Schedule'!$O:$O,'Payment Schedule'!$K:$K,AF$11,'Payment Schedule'!$D:$D,$A:$A)</f>
        <v>0</v>
      </c>
      <c r="AG3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2" s="76">
        <f t="shared" si="27"/>
        <v>0</v>
      </c>
      <c r="AM32" s="76">
        <f t="shared" si="28"/>
        <v>0</v>
      </c>
      <c r="AN32" s="86">
        <f>IFERROR(VLOOKUP($B:$B,'Lease Types with GL Accts'!$A:$B,2,FALSE),0)</f>
        <v>0</v>
      </c>
      <c r="AO32" s="86">
        <f>IFERROR(VLOOKUP($B:$B,'Lease Types with GL Accts'!$A:$C,3,FALSE),0)</f>
        <v>0</v>
      </c>
      <c r="AP32" s="86">
        <f>IFERROR(VLOOKUP($B:$B,'Lease Types with GL Accts'!$A:$D,4,FALSE),0)</f>
        <v>0</v>
      </c>
      <c r="AT32" s="86" t="str">
        <f>VLOOKUP(C:C,'ACFR Business Areas'!A:C,3)</f>
        <v>A000</v>
      </c>
      <c r="AU32" s="205">
        <f t="shared" si="24"/>
        <v>0</v>
      </c>
      <c r="AV32" s="298">
        <f>IFERROR(VLOOKUP(A32,'Payment Schedule'!D:U,18,FALSE),0)</f>
        <v>0</v>
      </c>
    </row>
    <row r="33" spans="1:48" hidden="1" outlineLevel="1" x14ac:dyDescent="0.2">
      <c r="A33" s="239"/>
      <c r="B33" s="104"/>
      <c r="C33" s="12" t="str">
        <f t="shared" si="18"/>
        <v>E120</v>
      </c>
      <c r="D33" s="105"/>
      <c r="E33" s="312"/>
      <c r="F33" s="69">
        <v>0</v>
      </c>
      <c r="G33" s="69">
        <f>SUMIFS('Payment Schedule'!Y:Y,'Payment Schedule'!J:J,$G$10,'Payment Schedule'!D:D,A:A)</f>
        <v>0</v>
      </c>
      <c r="H33" s="69">
        <f>-SUMIFS('Payment Schedule'!M:M,'Payment Schedule'!K:K,$H$10,'Payment Schedule'!D:D,A:A)</f>
        <v>0</v>
      </c>
      <c r="I33" s="69">
        <f>-SUMIFS('Payment Schedule'!M:M,'Payment Schedule'!K:K,$I$10,'Payment Schedule'!D:D,A:A)</f>
        <v>0</v>
      </c>
      <c r="J33" s="69">
        <f t="shared" si="19"/>
        <v>0</v>
      </c>
      <c r="K33" s="69"/>
      <c r="L33" s="69">
        <f>SUMIFS('Payment Schedule'!M:M,'Payment Schedule'!K:K,$L$10,'Payment Schedule'!D:D,A:A)</f>
        <v>0</v>
      </c>
      <c r="M33" s="69">
        <f t="shared" si="25"/>
        <v>0</v>
      </c>
      <c r="N33" s="69"/>
      <c r="O33" s="85">
        <f>SUMIFS('Payment Schedule'!$M:$M,'Payment Schedule'!$K:$K,O$11,'Payment Schedule'!$D:$D,$A:$A)</f>
        <v>0</v>
      </c>
      <c r="P33" s="85">
        <f>SUMIFS('Payment Schedule'!$M:$M,'Payment Schedule'!$K:$K,P$11,'Payment Schedule'!$D:$D,$A:$A)</f>
        <v>0</v>
      </c>
      <c r="Q33" s="85">
        <f>SUMIFS('Payment Schedule'!$M:$M,'Payment Schedule'!$K:$K,Q$11,'Payment Schedule'!$D:$D,$A:$A)</f>
        <v>0</v>
      </c>
      <c r="R33" s="85">
        <f>SUMIFS('Payment Schedule'!$M:$M,'Payment Schedule'!$K:$K,R$11,'Payment Schedule'!$D:$D,$A:$A)</f>
        <v>0</v>
      </c>
      <c r="S33" s="85">
        <f>SUMIFS('Payment Schedule'!$M:$M,'Payment Schedule'!$K:$K,S$11,'Payment Schedule'!$D:$D,$A:$A)</f>
        <v>0</v>
      </c>
      <c r="T33" s="85">
        <f>SUMIFS('Payment Schedule'!$M:$M,'Payment Schedule'!$K:$K,T$11,'Payment Schedule'!$D:$D,$A:$A)</f>
        <v>0</v>
      </c>
      <c r="U3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3" s="76">
        <f t="shared" si="26"/>
        <v>0</v>
      </c>
      <c r="AA33" s="85">
        <f>SUMIFS('Payment Schedule'!$N:$N,'Payment Schedule'!$K:$K,AA$11,'Payment Schedule'!$D:$D,$A:$A)+SUMIFS('Payment Schedule'!$O:$O,'Payment Schedule'!$K:$K,AA$11,'Payment Schedule'!$D:$D,$A:$A)</f>
        <v>0</v>
      </c>
      <c r="AB33" s="85">
        <f>SUMIFS('Payment Schedule'!$N:$N,'Payment Schedule'!$K:$K,AB$11,'Payment Schedule'!$D:$D,$A:$A)+SUMIFS('Payment Schedule'!$O:$O,'Payment Schedule'!$K:$K,AB$11,'Payment Schedule'!$D:$D,$A:$A)</f>
        <v>0</v>
      </c>
      <c r="AC33" s="85">
        <f>SUMIFS('Payment Schedule'!$N:$N,'Payment Schedule'!$K:$K,AC$11,'Payment Schedule'!$D:$D,$A:$A)+SUMIFS('Payment Schedule'!$O:$O,'Payment Schedule'!$K:$K,AC$11,'Payment Schedule'!$D:$D,$A:$A)</f>
        <v>0</v>
      </c>
      <c r="AD33" s="85">
        <f>SUMIFS('Payment Schedule'!$N:$N,'Payment Schedule'!$K:$K,AD$11,'Payment Schedule'!$D:$D,$A:$A)+SUMIFS('Payment Schedule'!$O:$O,'Payment Schedule'!$K:$K,AD$11,'Payment Schedule'!$D:$D,$A:$A)</f>
        <v>0</v>
      </c>
      <c r="AE33" s="85">
        <f>SUMIFS('Payment Schedule'!$N:$N,'Payment Schedule'!$K:$K,AE$11,'Payment Schedule'!$D:$D,$A:$A)+SUMIFS('Payment Schedule'!$O:$O,'Payment Schedule'!$K:$K,AE$11,'Payment Schedule'!$D:$D,$A:$A)</f>
        <v>0</v>
      </c>
      <c r="AF33" s="85">
        <f>SUMIFS('Payment Schedule'!$N:$N,'Payment Schedule'!$K:$K,AF$11,'Payment Schedule'!$D:$D,$A:$A)+SUMIFS('Payment Schedule'!$O:$O,'Payment Schedule'!$K:$K,AF$11,'Payment Schedule'!$D:$D,$A:$A)</f>
        <v>0</v>
      </c>
      <c r="AG3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3" s="76">
        <f t="shared" si="27"/>
        <v>0</v>
      </c>
      <c r="AM33" s="76">
        <f t="shared" si="28"/>
        <v>0</v>
      </c>
      <c r="AN33" s="86">
        <f>IFERROR(VLOOKUP($B:$B,'Lease Types with GL Accts'!$A:$B,2,FALSE),0)</f>
        <v>0</v>
      </c>
      <c r="AO33" s="86">
        <f>IFERROR(VLOOKUP($B:$B,'Lease Types with GL Accts'!$A:$C,3,FALSE),0)</f>
        <v>0</v>
      </c>
      <c r="AP33" s="86">
        <f>IFERROR(VLOOKUP($B:$B,'Lease Types with GL Accts'!$A:$D,4,FALSE),0)</f>
        <v>0</v>
      </c>
      <c r="AT33" s="86" t="str">
        <f>VLOOKUP(C:C,'ACFR Business Areas'!A:C,3)</f>
        <v>A000</v>
      </c>
      <c r="AU33" s="205">
        <f t="shared" si="24"/>
        <v>0</v>
      </c>
      <c r="AV33" s="298">
        <f>IFERROR(VLOOKUP(A33,'Payment Schedule'!D:U,18,FALSE),0)</f>
        <v>0</v>
      </c>
    </row>
    <row r="34" spans="1:48" hidden="1" outlineLevel="1" x14ac:dyDescent="0.2">
      <c r="A34" s="239"/>
      <c r="B34" s="104"/>
      <c r="C34" s="12" t="str">
        <f t="shared" si="18"/>
        <v>E120</v>
      </c>
      <c r="D34" s="105"/>
      <c r="E34" s="312"/>
      <c r="F34" s="69">
        <v>0</v>
      </c>
      <c r="G34" s="69">
        <f>SUMIFS('Payment Schedule'!Y:Y,'Payment Schedule'!J:J,$G$10,'Payment Schedule'!D:D,A:A)</f>
        <v>0</v>
      </c>
      <c r="H34" s="69">
        <f>-SUMIFS('Payment Schedule'!M:M,'Payment Schedule'!K:K,$H$10,'Payment Schedule'!D:D,A:A)</f>
        <v>0</v>
      </c>
      <c r="I34" s="69">
        <f>-SUMIFS('Payment Schedule'!M:M,'Payment Schedule'!K:K,$I$10,'Payment Schedule'!D:D,A:A)</f>
        <v>0</v>
      </c>
      <c r="J34" s="69">
        <f t="shared" si="19"/>
        <v>0</v>
      </c>
      <c r="K34" s="69"/>
      <c r="L34" s="69">
        <f>SUMIFS('Payment Schedule'!M:M,'Payment Schedule'!K:K,$L$10,'Payment Schedule'!D:D,A:A)</f>
        <v>0</v>
      </c>
      <c r="M34" s="69">
        <f t="shared" si="25"/>
        <v>0</v>
      </c>
      <c r="N34" s="69"/>
      <c r="O34" s="85">
        <f>SUMIFS('Payment Schedule'!$M:$M,'Payment Schedule'!$K:$K,O$11,'Payment Schedule'!$D:$D,$A:$A)</f>
        <v>0</v>
      </c>
      <c r="P34" s="85">
        <f>SUMIFS('Payment Schedule'!$M:$M,'Payment Schedule'!$K:$K,P$11,'Payment Schedule'!$D:$D,$A:$A)</f>
        <v>0</v>
      </c>
      <c r="Q34" s="85">
        <f>SUMIFS('Payment Schedule'!$M:$M,'Payment Schedule'!$K:$K,Q$11,'Payment Schedule'!$D:$D,$A:$A)</f>
        <v>0</v>
      </c>
      <c r="R34" s="85">
        <f>SUMIFS('Payment Schedule'!$M:$M,'Payment Schedule'!$K:$K,R$11,'Payment Schedule'!$D:$D,$A:$A)</f>
        <v>0</v>
      </c>
      <c r="S34" s="85">
        <f>SUMIFS('Payment Schedule'!$M:$M,'Payment Schedule'!$K:$K,S$11,'Payment Schedule'!$D:$D,$A:$A)</f>
        <v>0</v>
      </c>
      <c r="T34" s="85">
        <f>SUMIFS('Payment Schedule'!$M:$M,'Payment Schedule'!$K:$K,T$11,'Payment Schedule'!$D:$D,$A:$A)</f>
        <v>0</v>
      </c>
      <c r="U3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4" s="76">
        <f t="shared" si="26"/>
        <v>0</v>
      </c>
      <c r="AA34" s="85">
        <f>SUMIFS('Payment Schedule'!$N:$N,'Payment Schedule'!$K:$K,AA$11,'Payment Schedule'!$D:$D,$A:$A)+SUMIFS('Payment Schedule'!$O:$O,'Payment Schedule'!$K:$K,AA$11,'Payment Schedule'!$D:$D,$A:$A)</f>
        <v>0</v>
      </c>
      <c r="AB34" s="85">
        <f>SUMIFS('Payment Schedule'!$N:$N,'Payment Schedule'!$K:$K,AB$11,'Payment Schedule'!$D:$D,$A:$A)+SUMIFS('Payment Schedule'!$O:$O,'Payment Schedule'!$K:$K,AB$11,'Payment Schedule'!$D:$D,$A:$A)</f>
        <v>0</v>
      </c>
      <c r="AC34" s="85">
        <f>SUMIFS('Payment Schedule'!$N:$N,'Payment Schedule'!$K:$K,AC$11,'Payment Schedule'!$D:$D,$A:$A)+SUMIFS('Payment Schedule'!$O:$O,'Payment Schedule'!$K:$K,AC$11,'Payment Schedule'!$D:$D,$A:$A)</f>
        <v>0</v>
      </c>
      <c r="AD34" s="85">
        <f>SUMIFS('Payment Schedule'!$N:$N,'Payment Schedule'!$K:$K,AD$11,'Payment Schedule'!$D:$D,$A:$A)+SUMIFS('Payment Schedule'!$O:$O,'Payment Schedule'!$K:$K,AD$11,'Payment Schedule'!$D:$D,$A:$A)</f>
        <v>0</v>
      </c>
      <c r="AE34" s="85">
        <f>SUMIFS('Payment Schedule'!$N:$N,'Payment Schedule'!$K:$K,AE$11,'Payment Schedule'!$D:$D,$A:$A)+SUMIFS('Payment Schedule'!$O:$O,'Payment Schedule'!$K:$K,AE$11,'Payment Schedule'!$D:$D,$A:$A)</f>
        <v>0</v>
      </c>
      <c r="AF34" s="85">
        <f>SUMIFS('Payment Schedule'!$N:$N,'Payment Schedule'!$K:$K,AF$11,'Payment Schedule'!$D:$D,$A:$A)+SUMIFS('Payment Schedule'!$O:$O,'Payment Schedule'!$K:$K,AF$11,'Payment Schedule'!$D:$D,$A:$A)</f>
        <v>0</v>
      </c>
      <c r="AG3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4" s="76">
        <f t="shared" si="27"/>
        <v>0</v>
      </c>
      <c r="AM34" s="76">
        <f t="shared" si="28"/>
        <v>0</v>
      </c>
      <c r="AN34" s="86">
        <f>IFERROR(VLOOKUP($B:$B,'Lease Types with GL Accts'!$A:$B,2,FALSE),0)</f>
        <v>0</v>
      </c>
      <c r="AO34" s="86">
        <f>IFERROR(VLOOKUP($B:$B,'Lease Types with GL Accts'!$A:$C,3,FALSE),0)</f>
        <v>0</v>
      </c>
      <c r="AP34" s="86">
        <f>IFERROR(VLOOKUP($B:$B,'Lease Types with GL Accts'!$A:$D,4,FALSE),0)</f>
        <v>0</v>
      </c>
      <c r="AT34" s="86" t="str">
        <f>VLOOKUP(C:C,'ACFR Business Areas'!A:C,3)</f>
        <v>A000</v>
      </c>
      <c r="AU34" s="205">
        <f t="shared" si="24"/>
        <v>0</v>
      </c>
      <c r="AV34" s="298">
        <f>IFERROR(VLOOKUP(A34,'Payment Schedule'!D:U,18,FALSE),0)</f>
        <v>0</v>
      </c>
    </row>
    <row r="35" spans="1:48" hidden="1" outlineLevel="1" x14ac:dyDescent="0.2">
      <c r="A35" s="239"/>
      <c r="B35" s="104"/>
      <c r="C35" s="12" t="str">
        <f t="shared" si="18"/>
        <v>E120</v>
      </c>
      <c r="D35" s="105"/>
      <c r="E35" s="312"/>
      <c r="F35" s="69">
        <v>0</v>
      </c>
      <c r="G35" s="69">
        <f>SUMIFS('Payment Schedule'!Y:Y,'Payment Schedule'!J:J,$G$10,'Payment Schedule'!D:D,A:A)</f>
        <v>0</v>
      </c>
      <c r="H35" s="69">
        <f>-SUMIFS('Payment Schedule'!M:M,'Payment Schedule'!K:K,$H$10,'Payment Schedule'!D:D,A:A)</f>
        <v>0</v>
      </c>
      <c r="I35" s="69">
        <f>-SUMIFS('Payment Schedule'!M:M,'Payment Schedule'!K:K,$I$10,'Payment Schedule'!D:D,A:A)</f>
        <v>0</v>
      </c>
      <c r="J35" s="69">
        <f t="shared" si="19"/>
        <v>0</v>
      </c>
      <c r="K35" s="69"/>
      <c r="L35" s="69">
        <f>SUMIFS('Payment Schedule'!M:M,'Payment Schedule'!K:K,$L$10,'Payment Schedule'!D:D,A:A)</f>
        <v>0</v>
      </c>
      <c r="M35" s="69">
        <f t="shared" si="25"/>
        <v>0</v>
      </c>
      <c r="N35" s="69"/>
      <c r="O35" s="85">
        <f>SUMIFS('Payment Schedule'!$M:$M,'Payment Schedule'!$K:$K,O$11,'Payment Schedule'!$D:$D,$A:$A)</f>
        <v>0</v>
      </c>
      <c r="P35" s="85">
        <f>SUMIFS('Payment Schedule'!$M:$M,'Payment Schedule'!$K:$K,P$11,'Payment Schedule'!$D:$D,$A:$A)</f>
        <v>0</v>
      </c>
      <c r="Q35" s="85">
        <f>SUMIFS('Payment Schedule'!$M:$M,'Payment Schedule'!$K:$K,Q$11,'Payment Schedule'!$D:$D,$A:$A)</f>
        <v>0</v>
      </c>
      <c r="R35" s="85">
        <f>SUMIFS('Payment Schedule'!$M:$M,'Payment Schedule'!$K:$K,R$11,'Payment Schedule'!$D:$D,$A:$A)</f>
        <v>0</v>
      </c>
      <c r="S35" s="85">
        <f>SUMIFS('Payment Schedule'!$M:$M,'Payment Schedule'!$K:$K,S$11,'Payment Schedule'!$D:$D,$A:$A)</f>
        <v>0</v>
      </c>
      <c r="T35" s="85">
        <f>SUMIFS('Payment Schedule'!$M:$M,'Payment Schedule'!$K:$K,T$11,'Payment Schedule'!$D:$D,$A:$A)</f>
        <v>0</v>
      </c>
      <c r="U3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5" s="76">
        <f t="shared" si="26"/>
        <v>0</v>
      </c>
      <c r="AA35" s="85">
        <f>SUMIFS('Payment Schedule'!$N:$N,'Payment Schedule'!$K:$K,AA$11,'Payment Schedule'!$D:$D,$A:$A)+SUMIFS('Payment Schedule'!$O:$O,'Payment Schedule'!$K:$K,AA$11,'Payment Schedule'!$D:$D,$A:$A)</f>
        <v>0</v>
      </c>
      <c r="AB35" s="85">
        <f>SUMIFS('Payment Schedule'!$N:$N,'Payment Schedule'!$K:$K,AB$11,'Payment Schedule'!$D:$D,$A:$A)+SUMIFS('Payment Schedule'!$O:$O,'Payment Schedule'!$K:$K,AB$11,'Payment Schedule'!$D:$D,$A:$A)</f>
        <v>0</v>
      </c>
      <c r="AC35" s="85">
        <f>SUMIFS('Payment Schedule'!$N:$N,'Payment Schedule'!$K:$K,AC$11,'Payment Schedule'!$D:$D,$A:$A)+SUMIFS('Payment Schedule'!$O:$O,'Payment Schedule'!$K:$K,AC$11,'Payment Schedule'!$D:$D,$A:$A)</f>
        <v>0</v>
      </c>
      <c r="AD35" s="85">
        <f>SUMIFS('Payment Schedule'!$N:$N,'Payment Schedule'!$K:$K,AD$11,'Payment Schedule'!$D:$D,$A:$A)+SUMIFS('Payment Schedule'!$O:$O,'Payment Schedule'!$K:$K,AD$11,'Payment Schedule'!$D:$D,$A:$A)</f>
        <v>0</v>
      </c>
      <c r="AE35" s="85">
        <f>SUMIFS('Payment Schedule'!$N:$N,'Payment Schedule'!$K:$K,AE$11,'Payment Schedule'!$D:$D,$A:$A)+SUMIFS('Payment Schedule'!$O:$O,'Payment Schedule'!$K:$K,AE$11,'Payment Schedule'!$D:$D,$A:$A)</f>
        <v>0</v>
      </c>
      <c r="AF35" s="85">
        <f>SUMIFS('Payment Schedule'!$N:$N,'Payment Schedule'!$K:$K,AF$11,'Payment Schedule'!$D:$D,$A:$A)+SUMIFS('Payment Schedule'!$O:$O,'Payment Schedule'!$K:$K,AF$11,'Payment Schedule'!$D:$D,$A:$A)</f>
        <v>0</v>
      </c>
      <c r="AG3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5" s="76">
        <f t="shared" si="27"/>
        <v>0</v>
      </c>
      <c r="AM35" s="76">
        <f t="shared" si="28"/>
        <v>0</v>
      </c>
      <c r="AN35" s="86">
        <f>IFERROR(VLOOKUP($B:$B,'Lease Types with GL Accts'!$A:$B,2,FALSE),0)</f>
        <v>0</v>
      </c>
      <c r="AO35" s="86">
        <f>IFERROR(VLOOKUP($B:$B,'Lease Types with GL Accts'!$A:$C,3,FALSE),0)</f>
        <v>0</v>
      </c>
      <c r="AP35" s="86">
        <f>IFERROR(VLOOKUP($B:$B,'Lease Types with GL Accts'!$A:$D,4,FALSE),0)</f>
        <v>0</v>
      </c>
      <c r="AT35" s="86" t="str">
        <f>VLOOKUP(C:C,'ACFR Business Areas'!A:C,3)</f>
        <v>A000</v>
      </c>
      <c r="AU35" s="205">
        <f t="shared" si="24"/>
        <v>0</v>
      </c>
      <c r="AV35" s="298">
        <f>IFERROR(VLOOKUP(A35,'Payment Schedule'!D:U,18,FALSE),0)</f>
        <v>0</v>
      </c>
    </row>
    <row r="36" spans="1:48" hidden="1" outlineLevel="1" x14ac:dyDescent="0.2">
      <c r="A36" s="239"/>
      <c r="B36" s="110"/>
      <c r="C36" s="12" t="str">
        <f t="shared" si="18"/>
        <v>E120</v>
      </c>
      <c r="D36" s="195"/>
      <c r="E36" s="312"/>
      <c r="F36" s="69">
        <v>0</v>
      </c>
      <c r="G36" s="69">
        <f>SUMIFS('Payment Schedule'!Y:Y,'Payment Schedule'!J:J,$G$10,'Payment Schedule'!D:D,A:A)</f>
        <v>0</v>
      </c>
      <c r="H36" s="69">
        <f>-SUMIFS('Payment Schedule'!M:M,'Payment Schedule'!K:K,$H$10,'Payment Schedule'!D:D,A:A)</f>
        <v>0</v>
      </c>
      <c r="I36" s="69">
        <f>-SUMIFS('Payment Schedule'!M:M,'Payment Schedule'!K:K,$I$10,'Payment Schedule'!D:D,A:A)</f>
        <v>0</v>
      </c>
      <c r="J36" s="69">
        <f t="shared" si="19"/>
        <v>0</v>
      </c>
      <c r="K36" s="69"/>
      <c r="L36" s="69">
        <f>SUMIFS('Payment Schedule'!M:M,'Payment Schedule'!K:K,$L$10,'Payment Schedule'!D:D,A:A)</f>
        <v>0</v>
      </c>
      <c r="M36" s="69">
        <f t="shared" si="25"/>
        <v>0</v>
      </c>
      <c r="N36" s="69"/>
      <c r="O36" s="85">
        <f>SUMIFS('Payment Schedule'!$M:$M,'Payment Schedule'!$K:$K,O$11,'Payment Schedule'!$D:$D,$A:$A)</f>
        <v>0</v>
      </c>
      <c r="P36" s="85">
        <f>SUMIFS('Payment Schedule'!$M:$M,'Payment Schedule'!$K:$K,P$11,'Payment Schedule'!$D:$D,$A:$A)</f>
        <v>0</v>
      </c>
      <c r="Q36" s="85">
        <f>SUMIFS('Payment Schedule'!$M:$M,'Payment Schedule'!$K:$K,Q$11,'Payment Schedule'!$D:$D,$A:$A)</f>
        <v>0</v>
      </c>
      <c r="R36" s="85">
        <f>SUMIFS('Payment Schedule'!$M:$M,'Payment Schedule'!$K:$K,R$11,'Payment Schedule'!$D:$D,$A:$A)</f>
        <v>0</v>
      </c>
      <c r="S36" s="85">
        <f>SUMIFS('Payment Schedule'!$M:$M,'Payment Schedule'!$K:$K,S$11,'Payment Schedule'!$D:$D,$A:$A)</f>
        <v>0</v>
      </c>
      <c r="T36" s="85">
        <f>SUMIFS('Payment Schedule'!$M:$M,'Payment Schedule'!$K:$K,T$11,'Payment Schedule'!$D:$D,$A:$A)</f>
        <v>0</v>
      </c>
      <c r="U3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6" s="76">
        <f t="shared" si="26"/>
        <v>0</v>
      </c>
      <c r="AA36" s="85">
        <f>SUMIFS('Payment Schedule'!$N:$N,'Payment Schedule'!$K:$K,AA$11,'Payment Schedule'!$D:$D,$A:$A)+SUMIFS('Payment Schedule'!$O:$O,'Payment Schedule'!$K:$K,AA$11,'Payment Schedule'!$D:$D,$A:$A)</f>
        <v>0</v>
      </c>
      <c r="AB36" s="85">
        <f>SUMIFS('Payment Schedule'!$N:$N,'Payment Schedule'!$K:$K,AB$11,'Payment Schedule'!$D:$D,$A:$A)+SUMIFS('Payment Schedule'!$O:$O,'Payment Schedule'!$K:$K,AB$11,'Payment Schedule'!$D:$D,$A:$A)</f>
        <v>0</v>
      </c>
      <c r="AC36" s="85">
        <f>SUMIFS('Payment Schedule'!$N:$N,'Payment Schedule'!$K:$K,AC$11,'Payment Schedule'!$D:$D,$A:$A)+SUMIFS('Payment Schedule'!$O:$O,'Payment Schedule'!$K:$K,AC$11,'Payment Schedule'!$D:$D,$A:$A)</f>
        <v>0</v>
      </c>
      <c r="AD36" s="85">
        <f>SUMIFS('Payment Schedule'!$N:$N,'Payment Schedule'!$K:$K,AD$11,'Payment Schedule'!$D:$D,$A:$A)+SUMIFS('Payment Schedule'!$O:$O,'Payment Schedule'!$K:$K,AD$11,'Payment Schedule'!$D:$D,$A:$A)</f>
        <v>0</v>
      </c>
      <c r="AE36" s="85">
        <f>SUMIFS('Payment Schedule'!$N:$N,'Payment Schedule'!$K:$K,AE$11,'Payment Schedule'!$D:$D,$A:$A)+SUMIFS('Payment Schedule'!$O:$O,'Payment Schedule'!$K:$K,AE$11,'Payment Schedule'!$D:$D,$A:$A)</f>
        <v>0</v>
      </c>
      <c r="AF36" s="85">
        <f>SUMIFS('Payment Schedule'!$N:$N,'Payment Schedule'!$K:$K,AF$11,'Payment Schedule'!$D:$D,$A:$A)+SUMIFS('Payment Schedule'!$O:$O,'Payment Schedule'!$K:$K,AF$11,'Payment Schedule'!$D:$D,$A:$A)</f>
        <v>0</v>
      </c>
      <c r="AG3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6" s="76">
        <f t="shared" si="27"/>
        <v>0</v>
      </c>
      <c r="AM36" s="76">
        <f t="shared" si="28"/>
        <v>0</v>
      </c>
      <c r="AN36" s="86">
        <f>IFERROR(VLOOKUP($B:$B,'Lease Types with GL Accts'!$A:$B,2,FALSE),0)</f>
        <v>0</v>
      </c>
      <c r="AO36" s="86">
        <f>IFERROR(VLOOKUP($B:$B,'Lease Types with GL Accts'!$A:$C,3,FALSE),0)</f>
        <v>0</v>
      </c>
      <c r="AP36" s="86">
        <f>IFERROR(VLOOKUP($B:$B,'Lease Types with GL Accts'!$A:$D,4,FALSE),0)</f>
        <v>0</v>
      </c>
      <c r="AT36" s="86" t="str">
        <f>VLOOKUP(C:C,'ACFR Business Areas'!A:C,3)</f>
        <v>A000</v>
      </c>
      <c r="AU36" s="205">
        <f t="shared" si="24"/>
        <v>0</v>
      </c>
      <c r="AV36" s="298">
        <f>IFERROR(VLOOKUP(A36,'Payment Schedule'!D:U,18,FALSE),0)</f>
        <v>0</v>
      </c>
    </row>
    <row r="37" spans="1:48" hidden="1" outlineLevel="1" x14ac:dyDescent="0.2">
      <c r="A37" s="239"/>
      <c r="B37" s="110"/>
      <c r="C37" s="12" t="str">
        <f t="shared" si="18"/>
        <v>E120</v>
      </c>
      <c r="D37" s="195"/>
      <c r="E37" s="312"/>
      <c r="F37" s="69">
        <v>0</v>
      </c>
      <c r="G37" s="69">
        <f>SUMIFS('Payment Schedule'!Y:Y,'Payment Schedule'!J:J,$G$10,'Payment Schedule'!D:D,A:A)</f>
        <v>0</v>
      </c>
      <c r="H37" s="69">
        <f>-SUMIFS('Payment Schedule'!M:M,'Payment Schedule'!K:K,$H$10,'Payment Schedule'!D:D,A:A)</f>
        <v>0</v>
      </c>
      <c r="I37" s="69">
        <f>-SUMIFS('Payment Schedule'!M:M,'Payment Schedule'!K:K,$I$10,'Payment Schedule'!D:D,A:A)</f>
        <v>0</v>
      </c>
      <c r="J37" s="69">
        <f t="shared" si="19"/>
        <v>0</v>
      </c>
      <c r="K37" s="69"/>
      <c r="L37" s="69">
        <f>SUMIFS('Payment Schedule'!M:M,'Payment Schedule'!K:K,$L$10,'Payment Schedule'!D:D,A:A)</f>
        <v>0</v>
      </c>
      <c r="M37" s="69">
        <f t="shared" si="25"/>
        <v>0</v>
      </c>
      <c r="N37" s="69"/>
      <c r="O37" s="85">
        <f>SUMIFS('Payment Schedule'!$M:$M,'Payment Schedule'!$K:$K,O$11,'Payment Schedule'!$D:$D,$A:$A)</f>
        <v>0</v>
      </c>
      <c r="P37" s="85">
        <f>SUMIFS('Payment Schedule'!$M:$M,'Payment Schedule'!$K:$K,P$11,'Payment Schedule'!$D:$D,$A:$A)</f>
        <v>0</v>
      </c>
      <c r="Q37" s="85">
        <f>SUMIFS('Payment Schedule'!$M:$M,'Payment Schedule'!$K:$K,Q$11,'Payment Schedule'!$D:$D,$A:$A)</f>
        <v>0</v>
      </c>
      <c r="R37" s="85">
        <f>SUMIFS('Payment Schedule'!$M:$M,'Payment Schedule'!$K:$K,R$11,'Payment Schedule'!$D:$D,$A:$A)</f>
        <v>0</v>
      </c>
      <c r="S37" s="85">
        <f>SUMIFS('Payment Schedule'!$M:$M,'Payment Schedule'!$K:$K,S$11,'Payment Schedule'!$D:$D,$A:$A)</f>
        <v>0</v>
      </c>
      <c r="T37" s="85">
        <f>SUMIFS('Payment Schedule'!$M:$M,'Payment Schedule'!$K:$K,T$11,'Payment Schedule'!$D:$D,$A:$A)</f>
        <v>0</v>
      </c>
      <c r="U3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7" s="76">
        <f t="shared" si="26"/>
        <v>0</v>
      </c>
      <c r="AA37" s="85">
        <f>SUMIFS('Payment Schedule'!$N:$N,'Payment Schedule'!$K:$K,AA$11,'Payment Schedule'!$D:$D,$A:$A)+SUMIFS('Payment Schedule'!$O:$O,'Payment Schedule'!$K:$K,AA$11,'Payment Schedule'!$D:$D,$A:$A)</f>
        <v>0</v>
      </c>
      <c r="AB37" s="85">
        <f>SUMIFS('Payment Schedule'!$N:$N,'Payment Schedule'!$K:$K,AB$11,'Payment Schedule'!$D:$D,$A:$A)+SUMIFS('Payment Schedule'!$O:$O,'Payment Schedule'!$K:$K,AB$11,'Payment Schedule'!$D:$D,$A:$A)</f>
        <v>0</v>
      </c>
      <c r="AC37" s="85">
        <f>SUMIFS('Payment Schedule'!$N:$N,'Payment Schedule'!$K:$K,AC$11,'Payment Schedule'!$D:$D,$A:$A)+SUMIFS('Payment Schedule'!$O:$O,'Payment Schedule'!$K:$K,AC$11,'Payment Schedule'!$D:$D,$A:$A)</f>
        <v>0</v>
      </c>
      <c r="AD37" s="85">
        <f>SUMIFS('Payment Schedule'!$N:$N,'Payment Schedule'!$K:$K,AD$11,'Payment Schedule'!$D:$D,$A:$A)+SUMIFS('Payment Schedule'!$O:$O,'Payment Schedule'!$K:$K,AD$11,'Payment Schedule'!$D:$D,$A:$A)</f>
        <v>0</v>
      </c>
      <c r="AE37" s="85">
        <f>SUMIFS('Payment Schedule'!$N:$N,'Payment Schedule'!$K:$K,AE$11,'Payment Schedule'!$D:$D,$A:$A)+SUMIFS('Payment Schedule'!$O:$O,'Payment Schedule'!$K:$K,AE$11,'Payment Schedule'!$D:$D,$A:$A)</f>
        <v>0</v>
      </c>
      <c r="AF37" s="85">
        <f>SUMIFS('Payment Schedule'!$N:$N,'Payment Schedule'!$K:$K,AF$11,'Payment Schedule'!$D:$D,$A:$A)+SUMIFS('Payment Schedule'!$O:$O,'Payment Schedule'!$K:$K,AF$11,'Payment Schedule'!$D:$D,$A:$A)</f>
        <v>0</v>
      </c>
      <c r="AG3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7" s="76">
        <f t="shared" si="27"/>
        <v>0</v>
      </c>
      <c r="AM37" s="76">
        <f t="shared" si="28"/>
        <v>0</v>
      </c>
      <c r="AN37" s="86">
        <f>IFERROR(VLOOKUP($B:$B,'Lease Types with GL Accts'!$A:$B,2,FALSE),0)</f>
        <v>0</v>
      </c>
      <c r="AO37" s="86">
        <f>IFERROR(VLOOKUP($B:$B,'Lease Types with GL Accts'!$A:$C,3,FALSE),0)</f>
        <v>0</v>
      </c>
      <c r="AP37" s="86">
        <f>IFERROR(VLOOKUP($B:$B,'Lease Types with GL Accts'!$A:$D,4,FALSE),0)</f>
        <v>0</v>
      </c>
      <c r="AT37" s="86" t="str">
        <f>VLOOKUP(C:C,'ACFR Business Areas'!A:C,3)</f>
        <v>A000</v>
      </c>
      <c r="AU37" s="205">
        <f t="shared" si="24"/>
        <v>0</v>
      </c>
      <c r="AV37" s="298">
        <f>IFERROR(VLOOKUP(A37,'Payment Schedule'!D:U,18,FALSE),0)</f>
        <v>0</v>
      </c>
    </row>
    <row r="38" spans="1:48" hidden="1" outlineLevel="1" x14ac:dyDescent="0.2">
      <c r="A38" s="239"/>
      <c r="B38" s="110"/>
      <c r="C38" s="12" t="str">
        <f t="shared" si="18"/>
        <v>E120</v>
      </c>
      <c r="D38" s="195"/>
      <c r="E38" s="312"/>
      <c r="F38" s="69">
        <v>0</v>
      </c>
      <c r="G38" s="69">
        <f>SUMIFS('Payment Schedule'!Y:Y,'Payment Schedule'!J:J,$G$10,'Payment Schedule'!D:D,A:A)</f>
        <v>0</v>
      </c>
      <c r="H38" s="69">
        <f>-SUMIFS('Payment Schedule'!M:M,'Payment Schedule'!K:K,$H$10,'Payment Schedule'!D:D,A:A)</f>
        <v>0</v>
      </c>
      <c r="I38" s="69">
        <f>-SUMIFS('Payment Schedule'!M:M,'Payment Schedule'!K:K,$I$10,'Payment Schedule'!D:D,A:A)</f>
        <v>0</v>
      </c>
      <c r="J38" s="69">
        <f t="shared" si="19"/>
        <v>0</v>
      </c>
      <c r="K38" s="69"/>
      <c r="L38" s="69">
        <f>SUMIFS('Payment Schedule'!M:M,'Payment Schedule'!K:K,$L$10,'Payment Schedule'!D:D,A:A)</f>
        <v>0</v>
      </c>
      <c r="M38" s="69">
        <f t="shared" si="25"/>
        <v>0</v>
      </c>
      <c r="N38" s="69"/>
      <c r="O38" s="85">
        <f>SUMIFS('Payment Schedule'!$M:$M,'Payment Schedule'!$K:$K,O$11,'Payment Schedule'!$D:$D,$A:$A)</f>
        <v>0</v>
      </c>
      <c r="P38" s="85">
        <f>SUMIFS('Payment Schedule'!$M:$M,'Payment Schedule'!$K:$K,P$11,'Payment Schedule'!$D:$D,$A:$A)</f>
        <v>0</v>
      </c>
      <c r="Q38" s="85">
        <f>SUMIFS('Payment Schedule'!$M:$M,'Payment Schedule'!$K:$K,Q$11,'Payment Schedule'!$D:$D,$A:$A)</f>
        <v>0</v>
      </c>
      <c r="R38" s="85">
        <f>SUMIFS('Payment Schedule'!$M:$M,'Payment Schedule'!$K:$K,R$11,'Payment Schedule'!$D:$D,$A:$A)</f>
        <v>0</v>
      </c>
      <c r="S38" s="85">
        <f>SUMIFS('Payment Schedule'!$M:$M,'Payment Schedule'!$K:$K,S$11,'Payment Schedule'!$D:$D,$A:$A)</f>
        <v>0</v>
      </c>
      <c r="T38" s="85">
        <f>SUMIFS('Payment Schedule'!$M:$M,'Payment Schedule'!$K:$K,T$11,'Payment Schedule'!$D:$D,$A:$A)</f>
        <v>0</v>
      </c>
      <c r="U3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8" s="76">
        <f t="shared" si="26"/>
        <v>0</v>
      </c>
      <c r="AA38" s="85">
        <f>SUMIFS('Payment Schedule'!$N:$N,'Payment Schedule'!$K:$K,AA$11,'Payment Schedule'!$D:$D,$A:$A)+SUMIFS('Payment Schedule'!$O:$O,'Payment Schedule'!$K:$K,AA$11,'Payment Schedule'!$D:$D,$A:$A)</f>
        <v>0</v>
      </c>
      <c r="AB38" s="85">
        <f>SUMIFS('Payment Schedule'!$N:$N,'Payment Schedule'!$K:$K,AB$11,'Payment Schedule'!$D:$D,$A:$A)+SUMIFS('Payment Schedule'!$O:$O,'Payment Schedule'!$K:$K,AB$11,'Payment Schedule'!$D:$D,$A:$A)</f>
        <v>0</v>
      </c>
      <c r="AC38" s="85">
        <f>SUMIFS('Payment Schedule'!$N:$N,'Payment Schedule'!$K:$K,AC$11,'Payment Schedule'!$D:$D,$A:$A)+SUMIFS('Payment Schedule'!$O:$O,'Payment Schedule'!$K:$K,AC$11,'Payment Schedule'!$D:$D,$A:$A)</f>
        <v>0</v>
      </c>
      <c r="AD38" s="85">
        <f>SUMIFS('Payment Schedule'!$N:$N,'Payment Schedule'!$K:$K,AD$11,'Payment Schedule'!$D:$D,$A:$A)+SUMIFS('Payment Schedule'!$O:$O,'Payment Schedule'!$K:$K,AD$11,'Payment Schedule'!$D:$D,$A:$A)</f>
        <v>0</v>
      </c>
      <c r="AE38" s="85">
        <f>SUMIFS('Payment Schedule'!$N:$N,'Payment Schedule'!$K:$K,AE$11,'Payment Schedule'!$D:$D,$A:$A)+SUMIFS('Payment Schedule'!$O:$O,'Payment Schedule'!$K:$K,AE$11,'Payment Schedule'!$D:$D,$A:$A)</f>
        <v>0</v>
      </c>
      <c r="AF38" s="85">
        <f>SUMIFS('Payment Schedule'!$N:$N,'Payment Schedule'!$K:$K,AF$11,'Payment Schedule'!$D:$D,$A:$A)+SUMIFS('Payment Schedule'!$O:$O,'Payment Schedule'!$K:$K,AF$11,'Payment Schedule'!$D:$D,$A:$A)</f>
        <v>0</v>
      </c>
      <c r="AG3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8" s="76">
        <f t="shared" si="27"/>
        <v>0</v>
      </c>
      <c r="AM38" s="76">
        <f t="shared" si="28"/>
        <v>0</v>
      </c>
      <c r="AN38" s="86">
        <f>IFERROR(VLOOKUP($B:$B,'Lease Types with GL Accts'!$A:$B,2,FALSE),0)</f>
        <v>0</v>
      </c>
      <c r="AO38" s="86">
        <f>IFERROR(VLOOKUP($B:$B,'Lease Types with GL Accts'!$A:$C,3,FALSE),0)</f>
        <v>0</v>
      </c>
      <c r="AP38" s="86">
        <f>IFERROR(VLOOKUP($B:$B,'Lease Types with GL Accts'!$A:$D,4,FALSE),0)</f>
        <v>0</v>
      </c>
      <c r="AT38" s="86" t="str">
        <f>VLOOKUP(C:C,'ACFR Business Areas'!A:C,3)</f>
        <v>A000</v>
      </c>
      <c r="AU38" s="205">
        <f t="shared" si="24"/>
        <v>0</v>
      </c>
      <c r="AV38" s="298">
        <f>IFERROR(VLOOKUP(A38,'Payment Schedule'!D:U,18,FALSE),0)</f>
        <v>0</v>
      </c>
    </row>
    <row r="39" spans="1:48" hidden="1" outlineLevel="1" x14ac:dyDescent="0.2">
      <c r="A39" s="239"/>
      <c r="B39" s="110"/>
      <c r="C39" s="12" t="str">
        <f t="shared" si="18"/>
        <v>E120</v>
      </c>
      <c r="D39" s="195"/>
      <c r="E39" s="312"/>
      <c r="F39" s="69">
        <v>0</v>
      </c>
      <c r="G39" s="69">
        <f>SUMIFS('Payment Schedule'!Y:Y,'Payment Schedule'!J:J,$G$10,'Payment Schedule'!D:D,A:A)</f>
        <v>0</v>
      </c>
      <c r="H39" s="69">
        <f>-SUMIFS('Payment Schedule'!M:M,'Payment Schedule'!K:K,$H$10,'Payment Schedule'!D:D,A:A)</f>
        <v>0</v>
      </c>
      <c r="I39" s="69">
        <f>-SUMIFS('Payment Schedule'!M:M,'Payment Schedule'!K:K,$I$10,'Payment Schedule'!D:D,A:A)</f>
        <v>0</v>
      </c>
      <c r="J39" s="69">
        <f t="shared" si="19"/>
        <v>0</v>
      </c>
      <c r="K39" s="69"/>
      <c r="L39" s="69">
        <f>SUMIFS('Payment Schedule'!M:M,'Payment Schedule'!K:K,$L$10,'Payment Schedule'!D:D,A:A)</f>
        <v>0</v>
      </c>
      <c r="M39" s="69">
        <f t="shared" si="25"/>
        <v>0</v>
      </c>
      <c r="N39" s="69"/>
      <c r="O39" s="85">
        <f>SUMIFS('Payment Schedule'!$M:$M,'Payment Schedule'!$K:$K,O$11,'Payment Schedule'!$D:$D,$A:$A)</f>
        <v>0</v>
      </c>
      <c r="P39" s="85">
        <f>SUMIFS('Payment Schedule'!$M:$M,'Payment Schedule'!$K:$K,P$11,'Payment Schedule'!$D:$D,$A:$A)</f>
        <v>0</v>
      </c>
      <c r="Q39" s="85">
        <f>SUMIFS('Payment Schedule'!$M:$M,'Payment Schedule'!$K:$K,Q$11,'Payment Schedule'!$D:$D,$A:$A)</f>
        <v>0</v>
      </c>
      <c r="R39" s="85">
        <f>SUMIFS('Payment Schedule'!$M:$M,'Payment Schedule'!$K:$K,R$11,'Payment Schedule'!$D:$D,$A:$A)</f>
        <v>0</v>
      </c>
      <c r="S39" s="85">
        <f>SUMIFS('Payment Schedule'!$M:$M,'Payment Schedule'!$K:$K,S$11,'Payment Schedule'!$D:$D,$A:$A)</f>
        <v>0</v>
      </c>
      <c r="T39" s="85">
        <f>SUMIFS('Payment Schedule'!$M:$M,'Payment Schedule'!$K:$K,T$11,'Payment Schedule'!$D:$D,$A:$A)</f>
        <v>0</v>
      </c>
      <c r="U3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3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3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3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3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39" s="76">
        <f t="shared" si="26"/>
        <v>0</v>
      </c>
      <c r="AA39" s="85">
        <f>SUMIFS('Payment Schedule'!$N:$N,'Payment Schedule'!$K:$K,AA$11,'Payment Schedule'!$D:$D,$A:$A)+SUMIFS('Payment Schedule'!$O:$O,'Payment Schedule'!$K:$K,AA$11,'Payment Schedule'!$D:$D,$A:$A)</f>
        <v>0</v>
      </c>
      <c r="AB39" s="85">
        <f>SUMIFS('Payment Schedule'!$N:$N,'Payment Schedule'!$K:$K,AB$11,'Payment Schedule'!$D:$D,$A:$A)+SUMIFS('Payment Schedule'!$O:$O,'Payment Schedule'!$K:$K,AB$11,'Payment Schedule'!$D:$D,$A:$A)</f>
        <v>0</v>
      </c>
      <c r="AC39" s="85">
        <f>SUMIFS('Payment Schedule'!$N:$N,'Payment Schedule'!$K:$K,AC$11,'Payment Schedule'!$D:$D,$A:$A)+SUMIFS('Payment Schedule'!$O:$O,'Payment Schedule'!$K:$K,AC$11,'Payment Schedule'!$D:$D,$A:$A)</f>
        <v>0</v>
      </c>
      <c r="AD39" s="85">
        <f>SUMIFS('Payment Schedule'!$N:$N,'Payment Schedule'!$K:$K,AD$11,'Payment Schedule'!$D:$D,$A:$A)+SUMIFS('Payment Schedule'!$O:$O,'Payment Schedule'!$K:$K,AD$11,'Payment Schedule'!$D:$D,$A:$A)</f>
        <v>0</v>
      </c>
      <c r="AE39" s="85">
        <f>SUMIFS('Payment Schedule'!$N:$N,'Payment Schedule'!$K:$K,AE$11,'Payment Schedule'!$D:$D,$A:$A)+SUMIFS('Payment Schedule'!$O:$O,'Payment Schedule'!$K:$K,AE$11,'Payment Schedule'!$D:$D,$A:$A)</f>
        <v>0</v>
      </c>
      <c r="AF39" s="85">
        <f>SUMIFS('Payment Schedule'!$N:$N,'Payment Schedule'!$K:$K,AF$11,'Payment Schedule'!$D:$D,$A:$A)+SUMIFS('Payment Schedule'!$O:$O,'Payment Schedule'!$K:$K,AF$11,'Payment Schedule'!$D:$D,$A:$A)</f>
        <v>0</v>
      </c>
      <c r="AG3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3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3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3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3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39" s="76">
        <f t="shared" si="27"/>
        <v>0</v>
      </c>
      <c r="AM39" s="76">
        <f t="shared" si="28"/>
        <v>0</v>
      </c>
      <c r="AN39" s="86">
        <f>IFERROR(VLOOKUP($B:$B,'Lease Types with GL Accts'!$A:$B,2,FALSE),0)</f>
        <v>0</v>
      </c>
      <c r="AO39" s="86">
        <f>IFERROR(VLOOKUP($B:$B,'Lease Types with GL Accts'!$A:$C,3,FALSE),0)</f>
        <v>0</v>
      </c>
      <c r="AP39" s="86">
        <f>IFERROR(VLOOKUP($B:$B,'Lease Types with GL Accts'!$A:$D,4,FALSE),0)</f>
        <v>0</v>
      </c>
      <c r="AT39" s="86" t="str">
        <f>VLOOKUP(C:C,'ACFR Business Areas'!A:C,3)</f>
        <v>A000</v>
      </c>
      <c r="AU39" s="205">
        <f t="shared" si="24"/>
        <v>0</v>
      </c>
      <c r="AV39" s="298">
        <f>IFERROR(VLOOKUP(A39,'Payment Schedule'!D:U,18,FALSE),0)</f>
        <v>0</v>
      </c>
    </row>
    <row r="40" spans="1:48" hidden="1" outlineLevel="1" x14ac:dyDescent="0.2">
      <c r="A40" s="239"/>
      <c r="B40" s="110"/>
      <c r="C40" s="12" t="str">
        <f t="shared" si="18"/>
        <v>E120</v>
      </c>
      <c r="D40" s="195"/>
      <c r="E40" s="312"/>
      <c r="F40" s="69">
        <v>0</v>
      </c>
      <c r="G40" s="69">
        <f>SUMIFS('Payment Schedule'!Y:Y,'Payment Schedule'!J:J,$G$10,'Payment Schedule'!D:D,A:A)</f>
        <v>0</v>
      </c>
      <c r="H40" s="69">
        <f>-SUMIFS('Payment Schedule'!M:M,'Payment Schedule'!K:K,$H$10,'Payment Schedule'!D:D,A:A)</f>
        <v>0</v>
      </c>
      <c r="I40" s="69">
        <f>-SUMIFS('Payment Schedule'!M:M,'Payment Schedule'!K:K,$I$10,'Payment Schedule'!D:D,A:A)</f>
        <v>0</v>
      </c>
      <c r="J40" s="69">
        <f t="shared" si="19"/>
        <v>0</v>
      </c>
      <c r="K40" s="69"/>
      <c r="L40" s="69">
        <f>SUMIFS('Payment Schedule'!M:M,'Payment Schedule'!K:K,$L$10,'Payment Schedule'!D:D,A:A)</f>
        <v>0</v>
      </c>
      <c r="M40" s="69">
        <f t="shared" si="25"/>
        <v>0</v>
      </c>
      <c r="N40" s="69"/>
      <c r="O40" s="85">
        <f>SUMIFS('Payment Schedule'!$M:$M,'Payment Schedule'!$K:$K,O$11,'Payment Schedule'!$D:$D,$A:$A)</f>
        <v>0</v>
      </c>
      <c r="P40" s="85">
        <f>SUMIFS('Payment Schedule'!$M:$M,'Payment Schedule'!$K:$K,P$11,'Payment Schedule'!$D:$D,$A:$A)</f>
        <v>0</v>
      </c>
      <c r="Q40" s="85">
        <f>SUMIFS('Payment Schedule'!$M:$M,'Payment Schedule'!$K:$K,Q$11,'Payment Schedule'!$D:$D,$A:$A)</f>
        <v>0</v>
      </c>
      <c r="R40" s="85">
        <f>SUMIFS('Payment Schedule'!$M:$M,'Payment Schedule'!$K:$K,R$11,'Payment Schedule'!$D:$D,$A:$A)</f>
        <v>0</v>
      </c>
      <c r="S40" s="85">
        <f>SUMIFS('Payment Schedule'!$M:$M,'Payment Schedule'!$K:$K,S$11,'Payment Schedule'!$D:$D,$A:$A)</f>
        <v>0</v>
      </c>
      <c r="T40" s="85">
        <f>SUMIFS('Payment Schedule'!$M:$M,'Payment Schedule'!$K:$K,T$11,'Payment Schedule'!$D:$D,$A:$A)</f>
        <v>0</v>
      </c>
      <c r="U4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0" s="76">
        <f t="shared" si="26"/>
        <v>0</v>
      </c>
      <c r="AA40" s="85">
        <f>SUMIFS('Payment Schedule'!$N:$N,'Payment Schedule'!$K:$K,AA$11,'Payment Schedule'!$D:$D,$A:$A)+SUMIFS('Payment Schedule'!$O:$O,'Payment Schedule'!$K:$K,AA$11,'Payment Schedule'!$D:$D,$A:$A)</f>
        <v>0</v>
      </c>
      <c r="AB40" s="85">
        <f>SUMIFS('Payment Schedule'!$N:$N,'Payment Schedule'!$K:$K,AB$11,'Payment Schedule'!$D:$D,$A:$A)+SUMIFS('Payment Schedule'!$O:$O,'Payment Schedule'!$K:$K,AB$11,'Payment Schedule'!$D:$D,$A:$A)</f>
        <v>0</v>
      </c>
      <c r="AC40" s="85">
        <f>SUMIFS('Payment Schedule'!$N:$N,'Payment Schedule'!$K:$K,AC$11,'Payment Schedule'!$D:$D,$A:$A)+SUMIFS('Payment Schedule'!$O:$O,'Payment Schedule'!$K:$K,AC$11,'Payment Schedule'!$D:$D,$A:$A)</f>
        <v>0</v>
      </c>
      <c r="AD40" s="85">
        <f>SUMIFS('Payment Schedule'!$N:$N,'Payment Schedule'!$K:$K,AD$11,'Payment Schedule'!$D:$D,$A:$A)+SUMIFS('Payment Schedule'!$O:$O,'Payment Schedule'!$K:$K,AD$11,'Payment Schedule'!$D:$D,$A:$A)</f>
        <v>0</v>
      </c>
      <c r="AE40" s="85">
        <f>SUMIFS('Payment Schedule'!$N:$N,'Payment Schedule'!$K:$K,AE$11,'Payment Schedule'!$D:$D,$A:$A)+SUMIFS('Payment Schedule'!$O:$O,'Payment Schedule'!$K:$K,AE$11,'Payment Schedule'!$D:$D,$A:$A)</f>
        <v>0</v>
      </c>
      <c r="AF40" s="85">
        <f>SUMIFS('Payment Schedule'!$N:$N,'Payment Schedule'!$K:$K,AF$11,'Payment Schedule'!$D:$D,$A:$A)+SUMIFS('Payment Schedule'!$O:$O,'Payment Schedule'!$K:$K,AF$11,'Payment Schedule'!$D:$D,$A:$A)</f>
        <v>0</v>
      </c>
      <c r="AG4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0" s="76">
        <f t="shared" si="27"/>
        <v>0</v>
      </c>
      <c r="AM40" s="76">
        <f t="shared" si="28"/>
        <v>0</v>
      </c>
      <c r="AN40" s="86">
        <f>IFERROR(VLOOKUP($B:$B,'Lease Types with GL Accts'!$A:$B,2,FALSE),0)</f>
        <v>0</v>
      </c>
      <c r="AO40" s="86">
        <f>IFERROR(VLOOKUP($B:$B,'Lease Types with GL Accts'!$A:$C,3,FALSE),0)</f>
        <v>0</v>
      </c>
      <c r="AP40" s="86">
        <f>IFERROR(VLOOKUP($B:$B,'Lease Types with GL Accts'!$A:$D,4,FALSE),0)</f>
        <v>0</v>
      </c>
      <c r="AT40" s="86" t="str">
        <f>VLOOKUP(C:C,'ACFR Business Areas'!A:C,3)</f>
        <v>A000</v>
      </c>
      <c r="AU40" s="205">
        <f t="shared" si="24"/>
        <v>0</v>
      </c>
      <c r="AV40" s="298">
        <f>IFERROR(VLOOKUP(A40,'Payment Schedule'!D:U,18,FALSE),0)</f>
        <v>0</v>
      </c>
    </row>
    <row r="41" spans="1:48" hidden="1" outlineLevel="1" x14ac:dyDescent="0.2">
      <c r="A41" s="239"/>
      <c r="B41" s="110"/>
      <c r="C41" s="12" t="str">
        <f t="shared" si="18"/>
        <v>E120</v>
      </c>
      <c r="D41" s="195"/>
      <c r="E41" s="312"/>
      <c r="F41" s="69">
        <v>0</v>
      </c>
      <c r="G41" s="69">
        <f>SUMIFS('Payment Schedule'!Y:Y,'Payment Schedule'!J:J,$G$10,'Payment Schedule'!D:D,A:A)</f>
        <v>0</v>
      </c>
      <c r="H41" s="69">
        <f>-SUMIFS('Payment Schedule'!M:M,'Payment Schedule'!K:K,$H$10,'Payment Schedule'!D:D,A:A)</f>
        <v>0</v>
      </c>
      <c r="I41" s="69">
        <f>-SUMIFS('Payment Schedule'!M:M,'Payment Schedule'!K:K,$I$10,'Payment Schedule'!D:D,A:A)</f>
        <v>0</v>
      </c>
      <c r="J41" s="69">
        <f t="shared" si="19"/>
        <v>0</v>
      </c>
      <c r="K41" s="69"/>
      <c r="L41" s="69">
        <f>SUMIFS('Payment Schedule'!M:M,'Payment Schedule'!K:K,$L$10,'Payment Schedule'!D:D,A:A)</f>
        <v>0</v>
      </c>
      <c r="M41" s="69">
        <f t="shared" si="25"/>
        <v>0</v>
      </c>
      <c r="N41" s="69"/>
      <c r="O41" s="85">
        <f>SUMIFS('Payment Schedule'!$M:$M,'Payment Schedule'!$K:$K,O$11,'Payment Schedule'!$D:$D,$A:$A)</f>
        <v>0</v>
      </c>
      <c r="P41" s="85">
        <f>SUMIFS('Payment Schedule'!$M:$M,'Payment Schedule'!$K:$K,P$11,'Payment Schedule'!$D:$D,$A:$A)</f>
        <v>0</v>
      </c>
      <c r="Q41" s="85">
        <f>SUMIFS('Payment Schedule'!$M:$M,'Payment Schedule'!$K:$K,Q$11,'Payment Schedule'!$D:$D,$A:$A)</f>
        <v>0</v>
      </c>
      <c r="R41" s="85">
        <f>SUMIFS('Payment Schedule'!$M:$M,'Payment Schedule'!$K:$K,R$11,'Payment Schedule'!$D:$D,$A:$A)</f>
        <v>0</v>
      </c>
      <c r="S41" s="85">
        <f>SUMIFS('Payment Schedule'!$M:$M,'Payment Schedule'!$K:$K,S$11,'Payment Schedule'!$D:$D,$A:$A)</f>
        <v>0</v>
      </c>
      <c r="T41" s="85">
        <f>SUMIFS('Payment Schedule'!$M:$M,'Payment Schedule'!$K:$K,T$11,'Payment Schedule'!$D:$D,$A:$A)</f>
        <v>0</v>
      </c>
      <c r="U4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1" s="76">
        <f t="shared" si="26"/>
        <v>0</v>
      </c>
      <c r="AA41" s="85">
        <f>SUMIFS('Payment Schedule'!$N:$N,'Payment Schedule'!$K:$K,AA$11,'Payment Schedule'!$D:$D,$A:$A)+SUMIFS('Payment Schedule'!$O:$O,'Payment Schedule'!$K:$K,AA$11,'Payment Schedule'!$D:$D,$A:$A)</f>
        <v>0</v>
      </c>
      <c r="AB41" s="85">
        <f>SUMIFS('Payment Schedule'!$N:$N,'Payment Schedule'!$K:$K,AB$11,'Payment Schedule'!$D:$D,$A:$A)+SUMIFS('Payment Schedule'!$O:$O,'Payment Schedule'!$K:$K,AB$11,'Payment Schedule'!$D:$D,$A:$A)</f>
        <v>0</v>
      </c>
      <c r="AC41" s="85">
        <f>SUMIFS('Payment Schedule'!$N:$N,'Payment Schedule'!$K:$K,AC$11,'Payment Schedule'!$D:$D,$A:$A)+SUMIFS('Payment Schedule'!$O:$O,'Payment Schedule'!$K:$K,AC$11,'Payment Schedule'!$D:$D,$A:$A)</f>
        <v>0</v>
      </c>
      <c r="AD41" s="85">
        <f>SUMIFS('Payment Schedule'!$N:$N,'Payment Schedule'!$K:$K,AD$11,'Payment Schedule'!$D:$D,$A:$A)+SUMIFS('Payment Schedule'!$O:$O,'Payment Schedule'!$K:$K,AD$11,'Payment Schedule'!$D:$D,$A:$A)</f>
        <v>0</v>
      </c>
      <c r="AE41" s="85">
        <f>SUMIFS('Payment Schedule'!$N:$N,'Payment Schedule'!$K:$K,AE$11,'Payment Schedule'!$D:$D,$A:$A)+SUMIFS('Payment Schedule'!$O:$O,'Payment Schedule'!$K:$K,AE$11,'Payment Schedule'!$D:$D,$A:$A)</f>
        <v>0</v>
      </c>
      <c r="AF41" s="85">
        <f>SUMIFS('Payment Schedule'!$N:$N,'Payment Schedule'!$K:$K,AF$11,'Payment Schedule'!$D:$D,$A:$A)+SUMIFS('Payment Schedule'!$O:$O,'Payment Schedule'!$K:$K,AF$11,'Payment Schedule'!$D:$D,$A:$A)</f>
        <v>0</v>
      </c>
      <c r="AG4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1" s="76">
        <f t="shared" si="27"/>
        <v>0</v>
      </c>
      <c r="AM41" s="76">
        <f t="shared" si="28"/>
        <v>0</v>
      </c>
      <c r="AN41" s="86">
        <f>IFERROR(VLOOKUP($B:$B,'Lease Types with GL Accts'!$A:$B,2,FALSE),0)</f>
        <v>0</v>
      </c>
      <c r="AO41" s="86">
        <f>IFERROR(VLOOKUP($B:$B,'Lease Types with GL Accts'!$A:$C,3,FALSE),0)</f>
        <v>0</v>
      </c>
      <c r="AP41" s="86">
        <f>IFERROR(VLOOKUP($B:$B,'Lease Types with GL Accts'!$A:$D,4,FALSE),0)</f>
        <v>0</v>
      </c>
      <c r="AT41" s="86" t="str">
        <f>VLOOKUP(C:C,'ACFR Business Areas'!A:C,3)</f>
        <v>A000</v>
      </c>
      <c r="AU41" s="205">
        <f t="shared" si="24"/>
        <v>0</v>
      </c>
      <c r="AV41" s="298">
        <f>IFERROR(VLOOKUP(A41,'Payment Schedule'!D:U,18,FALSE),0)</f>
        <v>0</v>
      </c>
    </row>
    <row r="42" spans="1:48" hidden="1" outlineLevel="1" x14ac:dyDescent="0.2">
      <c r="A42" s="239"/>
      <c r="B42" s="110"/>
      <c r="C42" s="12" t="str">
        <f t="shared" si="18"/>
        <v>E120</v>
      </c>
      <c r="D42" s="195"/>
      <c r="E42" s="312"/>
      <c r="F42" s="69">
        <v>0</v>
      </c>
      <c r="G42" s="69">
        <f>SUMIFS('Payment Schedule'!Y:Y,'Payment Schedule'!J:J,$G$10,'Payment Schedule'!D:D,A:A)</f>
        <v>0</v>
      </c>
      <c r="H42" s="69">
        <f>-SUMIFS('Payment Schedule'!M:M,'Payment Schedule'!K:K,$H$10,'Payment Schedule'!D:D,A:A)</f>
        <v>0</v>
      </c>
      <c r="I42" s="69">
        <f>-SUMIFS('Payment Schedule'!M:M,'Payment Schedule'!K:K,$I$10,'Payment Schedule'!D:D,A:A)</f>
        <v>0</v>
      </c>
      <c r="J42" s="69">
        <f t="shared" si="19"/>
        <v>0</v>
      </c>
      <c r="K42" s="69"/>
      <c r="L42" s="69">
        <f>SUMIFS('Payment Schedule'!M:M,'Payment Schedule'!K:K,$L$10,'Payment Schedule'!D:D,A:A)</f>
        <v>0</v>
      </c>
      <c r="M42" s="69">
        <f t="shared" si="25"/>
        <v>0</v>
      </c>
      <c r="N42" s="69"/>
      <c r="O42" s="85">
        <f>SUMIFS('Payment Schedule'!$M:$M,'Payment Schedule'!$K:$K,O$11,'Payment Schedule'!$D:$D,$A:$A)</f>
        <v>0</v>
      </c>
      <c r="P42" s="85">
        <f>SUMIFS('Payment Schedule'!$M:$M,'Payment Schedule'!$K:$K,P$11,'Payment Schedule'!$D:$D,$A:$A)</f>
        <v>0</v>
      </c>
      <c r="Q42" s="85">
        <f>SUMIFS('Payment Schedule'!$M:$M,'Payment Schedule'!$K:$K,Q$11,'Payment Schedule'!$D:$D,$A:$A)</f>
        <v>0</v>
      </c>
      <c r="R42" s="85">
        <f>SUMIFS('Payment Schedule'!$M:$M,'Payment Schedule'!$K:$K,R$11,'Payment Schedule'!$D:$D,$A:$A)</f>
        <v>0</v>
      </c>
      <c r="S42" s="85">
        <f>SUMIFS('Payment Schedule'!$M:$M,'Payment Schedule'!$K:$K,S$11,'Payment Schedule'!$D:$D,$A:$A)</f>
        <v>0</v>
      </c>
      <c r="T42" s="85">
        <f>SUMIFS('Payment Schedule'!$M:$M,'Payment Schedule'!$K:$K,T$11,'Payment Schedule'!$D:$D,$A:$A)</f>
        <v>0</v>
      </c>
      <c r="U4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2" s="76">
        <f t="shared" si="26"/>
        <v>0</v>
      </c>
      <c r="AA42" s="85">
        <f>SUMIFS('Payment Schedule'!$N:$N,'Payment Schedule'!$K:$K,AA$11,'Payment Schedule'!$D:$D,$A:$A)+SUMIFS('Payment Schedule'!$O:$O,'Payment Schedule'!$K:$K,AA$11,'Payment Schedule'!$D:$D,$A:$A)</f>
        <v>0</v>
      </c>
      <c r="AB42" s="85">
        <f>SUMIFS('Payment Schedule'!$N:$N,'Payment Schedule'!$K:$K,AB$11,'Payment Schedule'!$D:$D,$A:$A)+SUMIFS('Payment Schedule'!$O:$O,'Payment Schedule'!$K:$K,AB$11,'Payment Schedule'!$D:$D,$A:$A)</f>
        <v>0</v>
      </c>
      <c r="AC42" s="85">
        <f>SUMIFS('Payment Schedule'!$N:$N,'Payment Schedule'!$K:$K,AC$11,'Payment Schedule'!$D:$D,$A:$A)+SUMIFS('Payment Schedule'!$O:$O,'Payment Schedule'!$K:$K,AC$11,'Payment Schedule'!$D:$D,$A:$A)</f>
        <v>0</v>
      </c>
      <c r="AD42" s="85">
        <f>SUMIFS('Payment Schedule'!$N:$N,'Payment Schedule'!$K:$K,AD$11,'Payment Schedule'!$D:$D,$A:$A)+SUMIFS('Payment Schedule'!$O:$O,'Payment Schedule'!$K:$K,AD$11,'Payment Schedule'!$D:$D,$A:$A)</f>
        <v>0</v>
      </c>
      <c r="AE42" s="85">
        <f>SUMIFS('Payment Schedule'!$N:$N,'Payment Schedule'!$K:$K,AE$11,'Payment Schedule'!$D:$D,$A:$A)+SUMIFS('Payment Schedule'!$O:$O,'Payment Schedule'!$K:$K,AE$11,'Payment Schedule'!$D:$D,$A:$A)</f>
        <v>0</v>
      </c>
      <c r="AF42" s="85">
        <f>SUMIFS('Payment Schedule'!$N:$N,'Payment Schedule'!$K:$K,AF$11,'Payment Schedule'!$D:$D,$A:$A)+SUMIFS('Payment Schedule'!$O:$O,'Payment Schedule'!$K:$K,AF$11,'Payment Schedule'!$D:$D,$A:$A)</f>
        <v>0</v>
      </c>
      <c r="AG4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2" s="76">
        <f t="shared" si="27"/>
        <v>0</v>
      </c>
      <c r="AM42" s="76">
        <f t="shared" si="28"/>
        <v>0</v>
      </c>
      <c r="AN42" s="86">
        <f>IFERROR(VLOOKUP($B:$B,'Lease Types with GL Accts'!$A:$B,2,FALSE),0)</f>
        <v>0</v>
      </c>
      <c r="AO42" s="86">
        <f>IFERROR(VLOOKUP($B:$B,'Lease Types with GL Accts'!$A:$C,3,FALSE),0)</f>
        <v>0</v>
      </c>
      <c r="AP42" s="86">
        <f>IFERROR(VLOOKUP($B:$B,'Lease Types with GL Accts'!$A:$D,4,FALSE),0)</f>
        <v>0</v>
      </c>
      <c r="AT42" s="86" t="str">
        <f>VLOOKUP(C:C,'ACFR Business Areas'!A:C,3)</f>
        <v>A000</v>
      </c>
      <c r="AU42" s="205">
        <f t="shared" si="24"/>
        <v>0</v>
      </c>
      <c r="AV42" s="298">
        <f>IFERROR(VLOOKUP(A42,'Payment Schedule'!D:U,18,FALSE),0)</f>
        <v>0</v>
      </c>
    </row>
    <row r="43" spans="1:48" hidden="1" outlineLevel="1" x14ac:dyDescent="0.2">
      <c r="A43" s="239"/>
      <c r="B43" s="110"/>
      <c r="C43" s="12" t="str">
        <f t="shared" si="18"/>
        <v>E120</v>
      </c>
      <c r="D43" s="195"/>
      <c r="E43" s="312"/>
      <c r="F43" s="69">
        <v>0</v>
      </c>
      <c r="G43" s="69">
        <f>SUMIFS('Payment Schedule'!Y:Y,'Payment Schedule'!J:J,$G$10,'Payment Schedule'!D:D,A:A)</f>
        <v>0</v>
      </c>
      <c r="H43" s="69">
        <f>-SUMIFS('Payment Schedule'!M:M,'Payment Schedule'!K:K,$H$10,'Payment Schedule'!D:D,A:A)</f>
        <v>0</v>
      </c>
      <c r="I43" s="69">
        <f>-SUMIFS('Payment Schedule'!M:M,'Payment Schedule'!K:K,$I$10,'Payment Schedule'!D:D,A:A)</f>
        <v>0</v>
      </c>
      <c r="J43" s="69">
        <f t="shared" si="19"/>
        <v>0</v>
      </c>
      <c r="K43" s="69"/>
      <c r="L43" s="69">
        <f>SUMIFS('Payment Schedule'!M:M,'Payment Schedule'!K:K,$L$10,'Payment Schedule'!D:D,A:A)</f>
        <v>0</v>
      </c>
      <c r="M43" s="69">
        <f t="shared" si="25"/>
        <v>0</v>
      </c>
      <c r="N43" s="69"/>
      <c r="O43" s="85">
        <f>SUMIFS('Payment Schedule'!$M:$M,'Payment Schedule'!$K:$K,O$11,'Payment Schedule'!$D:$D,$A:$A)</f>
        <v>0</v>
      </c>
      <c r="P43" s="85">
        <f>SUMIFS('Payment Schedule'!$M:$M,'Payment Schedule'!$K:$K,P$11,'Payment Schedule'!$D:$D,$A:$A)</f>
        <v>0</v>
      </c>
      <c r="Q43" s="85">
        <f>SUMIFS('Payment Schedule'!$M:$M,'Payment Schedule'!$K:$K,Q$11,'Payment Schedule'!$D:$D,$A:$A)</f>
        <v>0</v>
      </c>
      <c r="R43" s="85">
        <f>SUMIFS('Payment Schedule'!$M:$M,'Payment Schedule'!$K:$K,R$11,'Payment Schedule'!$D:$D,$A:$A)</f>
        <v>0</v>
      </c>
      <c r="S43" s="85">
        <f>SUMIFS('Payment Schedule'!$M:$M,'Payment Schedule'!$K:$K,S$11,'Payment Schedule'!$D:$D,$A:$A)</f>
        <v>0</v>
      </c>
      <c r="T43" s="85">
        <f>SUMIFS('Payment Schedule'!$M:$M,'Payment Schedule'!$K:$K,T$11,'Payment Schedule'!$D:$D,$A:$A)</f>
        <v>0</v>
      </c>
      <c r="U4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3" s="76">
        <f t="shared" si="26"/>
        <v>0</v>
      </c>
      <c r="AA43" s="85">
        <f>SUMIFS('Payment Schedule'!$N:$N,'Payment Schedule'!$K:$K,AA$11,'Payment Schedule'!$D:$D,$A:$A)+SUMIFS('Payment Schedule'!$O:$O,'Payment Schedule'!$K:$K,AA$11,'Payment Schedule'!$D:$D,$A:$A)</f>
        <v>0</v>
      </c>
      <c r="AB43" s="85">
        <f>SUMIFS('Payment Schedule'!$N:$N,'Payment Schedule'!$K:$K,AB$11,'Payment Schedule'!$D:$D,$A:$A)+SUMIFS('Payment Schedule'!$O:$O,'Payment Schedule'!$K:$K,AB$11,'Payment Schedule'!$D:$D,$A:$A)</f>
        <v>0</v>
      </c>
      <c r="AC43" s="85">
        <f>SUMIFS('Payment Schedule'!$N:$N,'Payment Schedule'!$K:$K,AC$11,'Payment Schedule'!$D:$D,$A:$A)+SUMIFS('Payment Schedule'!$O:$O,'Payment Schedule'!$K:$K,AC$11,'Payment Schedule'!$D:$D,$A:$A)</f>
        <v>0</v>
      </c>
      <c r="AD43" s="85">
        <f>SUMIFS('Payment Schedule'!$N:$N,'Payment Schedule'!$K:$K,AD$11,'Payment Schedule'!$D:$D,$A:$A)+SUMIFS('Payment Schedule'!$O:$O,'Payment Schedule'!$K:$K,AD$11,'Payment Schedule'!$D:$D,$A:$A)</f>
        <v>0</v>
      </c>
      <c r="AE43" s="85">
        <f>SUMIFS('Payment Schedule'!$N:$N,'Payment Schedule'!$K:$K,AE$11,'Payment Schedule'!$D:$D,$A:$A)+SUMIFS('Payment Schedule'!$O:$O,'Payment Schedule'!$K:$K,AE$11,'Payment Schedule'!$D:$D,$A:$A)</f>
        <v>0</v>
      </c>
      <c r="AF43" s="85">
        <f>SUMIFS('Payment Schedule'!$N:$N,'Payment Schedule'!$K:$K,AF$11,'Payment Schedule'!$D:$D,$A:$A)+SUMIFS('Payment Schedule'!$O:$O,'Payment Schedule'!$K:$K,AF$11,'Payment Schedule'!$D:$D,$A:$A)</f>
        <v>0</v>
      </c>
      <c r="AG4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3" s="76">
        <f t="shared" si="27"/>
        <v>0</v>
      </c>
      <c r="AM43" s="76">
        <f t="shared" si="28"/>
        <v>0</v>
      </c>
      <c r="AN43" s="86">
        <f>IFERROR(VLOOKUP($B:$B,'Lease Types with GL Accts'!$A:$B,2,FALSE),0)</f>
        <v>0</v>
      </c>
      <c r="AO43" s="86">
        <f>IFERROR(VLOOKUP($B:$B,'Lease Types with GL Accts'!$A:$C,3,FALSE),0)</f>
        <v>0</v>
      </c>
      <c r="AP43" s="86">
        <f>IFERROR(VLOOKUP($B:$B,'Lease Types with GL Accts'!$A:$D,4,FALSE),0)</f>
        <v>0</v>
      </c>
      <c r="AT43" s="86" t="str">
        <f>VLOOKUP(C:C,'ACFR Business Areas'!A:C,3)</f>
        <v>A000</v>
      </c>
      <c r="AU43" s="205">
        <f t="shared" si="24"/>
        <v>0</v>
      </c>
      <c r="AV43" s="298">
        <f>IFERROR(VLOOKUP(A43,'Payment Schedule'!D:U,18,FALSE),0)</f>
        <v>0</v>
      </c>
    </row>
    <row r="44" spans="1:48" hidden="1" outlineLevel="1" x14ac:dyDescent="0.2">
      <c r="A44" s="239"/>
      <c r="B44" s="110"/>
      <c r="C44" s="12" t="str">
        <f t="shared" si="18"/>
        <v>E120</v>
      </c>
      <c r="D44" s="195"/>
      <c r="E44" s="312"/>
      <c r="F44" s="69">
        <v>0</v>
      </c>
      <c r="G44" s="69">
        <f>SUMIFS('Payment Schedule'!Y:Y,'Payment Schedule'!J:J,$G$10,'Payment Schedule'!D:D,A:A)</f>
        <v>0</v>
      </c>
      <c r="H44" s="69">
        <f>-SUMIFS('Payment Schedule'!M:M,'Payment Schedule'!K:K,$H$10,'Payment Schedule'!D:D,A:A)</f>
        <v>0</v>
      </c>
      <c r="I44" s="69">
        <f>-SUMIFS('Payment Schedule'!M:M,'Payment Schedule'!K:K,$I$10,'Payment Schedule'!D:D,A:A)</f>
        <v>0</v>
      </c>
      <c r="J44" s="69">
        <f t="shared" si="19"/>
        <v>0</v>
      </c>
      <c r="K44" s="69"/>
      <c r="L44" s="69">
        <f>SUMIFS('Payment Schedule'!M:M,'Payment Schedule'!K:K,$L$10,'Payment Schedule'!D:D,A:A)</f>
        <v>0</v>
      </c>
      <c r="M44" s="69">
        <f t="shared" si="25"/>
        <v>0</v>
      </c>
      <c r="N44" s="69"/>
      <c r="O44" s="85">
        <f>SUMIFS('Payment Schedule'!$M:$M,'Payment Schedule'!$K:$K,O$11,'Payment Schedule'!$D:$D,$A:$A)</f>
        <v>0</v>
      </c>
      <c r="P44" s="85">
        <f>SUMIFS('Payment Schedule'!$M:$M,'Payment Schedule'!$K:$K,P$11,'Payment Schedule'!$D:$D,$A:$A)</f>
        <v>0</v>
      </c>
      <c r="Q44" s="85">
        <f>SUMIFS('Payment Schedule'!$M:$M,'Payment Schedule'!$K:$K,Q$11,'Payment Schedule'!$D:$D,$A:$A)</f>
        <v>0</v>
      </c>
      <c r="R44" s="85">
        <f>SUMIFS('Payment Schedule'!$M:$M,'Payment Schedule'!$K:$K,R$11,'Payment Schedule'!$D:$D,$A:$A)</f>
        <v>0</v>
      </c>
      <c r="S44" s="85">
        <f>SUMIFS('Payment Schedule'!$M:$M,'Payment Schedule'!$K:$K,S$11,'Payment Schedule'!$D:$D,$A:$A)</f>
        <v>0</v>
      </c>
      <c r="T44" s="85">
        <f>SUMIFS('Payment Schedule'!$M:$M,'Payment Schedule'!$K:$K,T$11,'Payment Schedule'!$D:$D,$A:$A)</f>
        <v>0</v>
      </c>
      <c r="U4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4" s="76">
        <f t="shared" si="26"/>
        <v>0</v>
      </c>
      <c r="AA44" s="85">
        <f>SUMIFS('Payment Schedule'!$N:$N,'Payment Schedule'!$K:$K,AA$11,'Payment Schedule'!$D:$D,$A:$A)+SUMIFS('Payment Schedule'!$O:$O,'Payment Schedule'!$K:$K,AA$11,'Payment Schedule'!$D:$D,$A:$A)</f>
        <v>0</v>
      </c>
      <c r="AB44" s="85">
        <f>SUMIFS('Payment Schedule'!$N:$N,'Payment Schedule'!$K:$K,AB$11,'Payment Schedule'!$D:$D,$A:$A)+SUMIFS('Payment Schedule'!$O:$O,'Payment Schedule'!$K:$K,AB$11,'Payment Schedule'!$D:$D,$A:$A)</f>
        <v>0</v>
      </c>
      <c r="AC44" s="85">
        <f>SUMIFS('Payment Schedule'!$N:$N,'Payment Schedule'!$K:$K,AC$11,'Payment Schedule'!$D:$D,$A:$A)+SUMIFS('Payment Schedule'!$O:$O,'Payment Schedule'!$K:$K,AC$11,'Payment Schedule'!$D:$D,$A:$A)</f>
        <v>0</v>
      </c>
      <c r="AD44" s="85">
        <f>SUMIFS('Payment Schedule'!$N:$N,'Payment Schedule'!$K:$K,AD$11,'Payment Schedule'!$D:$D,$A:$A)+SUMIFS('Payment Schedule'!$O:$O,'Payment Schedule'!$K:$K,AD$11,'Payment Schedule'!$D:$D,$A:$A)</f>
        <v>0</v>
      </c>
      <c r="AE44" s="85">
        <f>SUMIFS('Payment Schedule'!$N:$N,'Payment Schedule'!$K:$K,AE$11,'Payment Schedule'!$D:$D,$A:$A)+SUMIFS('Payment Schedule'!$O:$O,'Payment Schedule'!$K:$K,AE$11,'Payment Schedule'!$D:$D,$A:$A)</f>
        <v>0</v>
      </c>
      <c r="AF44" s="85">
        <f>SUMIFS('Payment Schedule'!$N:$N,'Payment Schedule'!$K:$K,AF$11,'Payment Schedule'!$D:$D,$A:$A)+SUMIFS('Payment Schedule'!$O:$O,'Payment Schedule'!$K:$K,AF$11,'Payment Schedule'!$D:$D,$A:$A)</f>
        <v>0</v>
      </c>
      <c r="AG4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4" s="76">
        <f t="shared" si="27"/>
        <v>0</v>
      </c>
      <c r="AM44" s="76">
        <f t="shared" si="28"/>
        <v>0</v>
      </c>
      <c r="AN44" s="86">
        <f>IFERROR(VLOOKUP($B:$B,'Lease Types with GL Accts'!$A:$B,2,FALSE),0)</f>
        <v>0</v>
      </c>
      <c r="AO44" s="86">
        <f>IFERROR(VLOOKUP($B:$B,'Lease Types with GL Accts'!$A:$C,3,FALSE),0)</f>
        <v>0</v>
      </c>
      <c r="AP44" s="86">
        <f>IFERROR(VLOOKUP($B:$B,'Lease Types with GL Accts'!$A:$D,4,FALSE),0)</f>
        <v>0</v>
      </c>
      <c r="AT44" s="86" t="str">
        <f>VLOOKUP(C:C,'ACFR Business Areas'!A:C,3)</f>
        <v>A000</v>
      </c>
      <c r="AU44" s="205">
        <f t="shared" si="24"/>
        <v>0</v>
      </c>
      <c r="AV44" s="298">
        <f>IFERROR(VLOOKUP(A44,'Payment Schedule'!D:U,18,FALSE),0)</f>
        <v>0</v>
      </c>
    </row>
    <row r="45" spans="1:48" hidden="1" outlineLevel="1" x14ac:dyDescent="0.2">
      <c r="A45" s="239"/>
      <c r="B45" s="110"/>
      <c r="C45" s="12" t="str">
        <f t="shared" si="18"/>
        <v>E120</v>
      </c>
      <c r="D45" s="195"/>
      <c r="E45" s="312"/>
      <c r="F45" s="69">
        <v>0</v>
      </c>
      <c r="G45" s="69">
        <f>SUMIFS('Payment Schedule'!Y:Y,'Payment Schedule'!J:J,$G$10,'Payment Schedule'!D:D,A:A)</f>
        <v>0</v>
      </c>
      <c r="H45" s="69">
        <f>-SUMIFS('Payment Schedule'!M:M,'Payment Schedule'!K:K,$H$10,'Payment Schedule'!D:D,A:A)</f>
        <v>0</v>
      </c>
      <c r="I45" s="69">
        <f>-SUMIFS('Payment Schedule'!M:M,'Payment Schedule'!K:K,$I$10,'Payment Schedule'!D:D,A:A)</f>
        <v>0</v>
      </c>
      <c r="J45" s="69">
        <f t="shared" si="19"/>
        <v>0</v>
      </c>
      <c r="K45" s="69"/>
      <c r="L45" s="69">
        <f>SUMIFS('Payment Schedule'!M:M,'Payment Schedule'!K:K,$L$10,'Payment Schedule'!D:D,A:A)</f>
        <v>0</v>
      </c>
      <c r="M45" s="69">
        <f t="shared" si="25"/>
        <v>0</v>
      </c>
      <c r="N45" s="69"/>
      <c r="O45" s="85">
        <f>SUMIFS('Payment Schedule'!$M:$M,'Payment Schedule'!$K:$K,O$11,'Payment Schedule'!$D:$D,$A:$A)</f>
        <v>0</v>
      </c>
      <c r="P45" s="85">
        <f>SUMIFS('Payment Schedule'!$M:$M,'Payment Schedule'!$K:$K,P$11,'Payment Schedule'!$D:$D,$A:$A)</f>
        <v>0</v>
      </c>
      <c r="Q45" s="85">
        <f>SUMIFS('Payment Schedule'!$M:$M,'Payment Schedule'!$K:$K,Q$11,'Payment Schedule'!$D:$D,$A:$A)</f>
        <v>0</v>
      </c>
      <c r="R45" s="85">
        <f>SUMIFS('Payment Schedule'!$M:$M,'Payment Schedule'!$K:$K,R$11,'Payment Schedule'!$D:$D,$A:$A)</f>
        <v>0</v>
      </c>
      <c r="S45" s="85">
        <f>SUMIFS('Payment Schedule'!$M:$M,'Payment Schedule'!$K:$K,S$11,'Payment Schedule'!$D:$D,$A:$A)</f>
        <v>0</v>
      </c>
      <c r="T45" s="85">
        <f>SUMIFS('Payment Schedule'!$M:$M,'Payment Schedule'!$K:$K,T$11,'Payment Schedule'!$D:$D,$A:$A)</f>
        <v>0</v>
      </c>
      <c r="U4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5" s="76">
        <f t="shared" si="26"/>
        <v>0</v>
      </c>
      <c r="AA45" s="85">
        <f>SUMIFS('Payment Schedule'!$N:$N,'Payment Schedule'!$K:$K,AA$11,'Payment Schedule'!$D:$D,$A:$A)+SUMIFS('Payment Schedule'!$O:$O,'Payment Schedule'!$K:$K,AA$11,'Payment Schedule'!$D:$D,$A:$A)</f>
        <v>0</v>
      </c>
      <c r="AB45" s="85">
        <f>SUMIFS('Payment Schedule'!$N:$N,'Payment Schedule'!$K:$K,AB$11,'Payment Schedule'!$D:$D,$A:$A)+SUMIFS('Payment Schedule'!$O:$O,'Payment Schedule'!$K:$K,AB$11,'Payment Schedule'!$D:$D,$A:$A)</f>
        <v>0</v>
      </c>
      <c r="AC45" s="85">
        <f>SUMIFS('Payment Schedule'!$N:$N,'Payment Schedule'!$K:$K,AC$11,'Payment Schedule'!$D:$D,$A:$A)+SUMIFS('Payment Schedule'!$O:$O,'Payment Schedule'!$K:$K,AC$11,'Payment Schedule'!$D:$D,$A:$A)</f>
        <v>0</v>
      </c>
      <c r="AD45" s="85">
        <f>SUMIFS('Payment Schedule'!$N:$N,'Payment Schedule'!$K:$K,AD$11,'Payment Schedule'!$D:$D,$A:$A)+SUMIFS('Payment Schedule'!$O:$O,'Payment Schedule'!$K:$K,AD$11,'Payment Schedule'!$D:$D,$A:$A)</f>
        <v>0</v>
      </c>
      <c r="AE45" s="85">
        <f>SUMIFS('Payment Schedule'!$N:$N,'Payment Schedule'!$K:$K,AE$11,'Payment Schedule'!$D:$D,$A:$A)+SUMIFS('Payment Schedule'!$O:$O,'Payment Schedule'!$K:$K,AE$11,'Payment Schedule'!$D:$D,$A:$A)</f>
        <v>0</v>
      </c>
      <c r="AF45" s="85">
        <f>SUMIFS('Payment Schedule'!$N:$N,'Payment Schedule'!$K:$K,AF$11,'Payment Schedule'!$D:$D,$A:$A)+SUMIFS('Payment Schedule'!$O:$O,'Payment Schedule'!$K:$K,AF$11,'Payment Schedule'!$D:$D,$A:$A)</f>
        <v>0</v>
      </c>
      <c r="AG4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5" s="76">
        <f t="shared" si="27"/>
        <v>0</v>
      </c>
      <c r="AM45" s="76">
        <f t="shared" si="28"/>
        <v>0</v>
      </c>
      <c r="AN45" s="86">
        <f>IFERROR(VLOOKUP($B:$B,'Lease Types with GL Accts'!$A:$B,2,FALSE),0)</f>
        <v>0</v>
      </c>
      <c r="AO45" s="86">
        <f>IFERROR(VLOOKUP($B:$B,'Lease Types with GL Accts'!$A:$C,3,FALSE),0)</f>
        <v>0</v>
      </c>
      <c r="AP45" s="86">
        <f>IFERROR(VLOOKUP($B:$B,'Lease Types with GL Accts'!$A:$D,4,FALSE),0)</f>
        <v>0</v>
      </c>
      <c r="AT45" s="86" t="str">
        <f>VLOOKUP(C:C,'ACFR Business Areas'!A:C,3)</f>
        <v>A000</v>
      </c>
      <c r="AU45" s="205">
        <f t="shared" si="24"/>
        <v>0</v>
      </c>
      <c r="AV45" s="298">
        <f>IFERROR(VLOOKUP(A45,'Payment Schedule'!D:U,18,FALSE),0)</f>
        <v>0</v>
      </c>
    </row>
    <row r="46" spans="1:48" hidden="1" outlineLevel="1" x14ac:dyDescent="0.2">
      <c r="A46" s="239"/>
      <c r="B46" s="110"/>
      <c r="C46" s="12" t="str">
        <f t="shared" si="18"/>
        <v>E120</v>
      </c>
      <c r="D46" s="195"/>
      <c r="E46" s="312"/>
      <c r="F46" s="69">
        <v>0</v>
      </c>
      <c r="G46" s="69">
        <f>SUMIFS('Payment Schedule'!Y:Y,'Payment Schedule'!J:J,$G$10,'Payment Schedule'!D:D,A:A)</f>
        <v>0</v>
      </c>
      <c r="H46" s="69">
        <f>-SUMIFS('Payment Schedule'!M:M,'Payment Schedule'!K:K,$H$10,'Payment Schedule'!D:D,A:A)</f>
        <v>0</v>
      </c>
      <c r="I46" s="69">
        <f>-SUMIFS('Payment Schedule'!M:M,'Payment Schedule'!K:K,$I$10,'Payment Schedule'!D:D,A:A)</f>
        <v>0</v>
      </c>
      <c r="J46" s="69">
        <f t="shared" si="19"/>
        <v>0</v>
      </c>
      <c r="K46" s="69"/>
      <c r="L46" s="69">
        <f>SUMIFS('Payment Schedule'!M:M,'Payment Schedule'!K:K,$L$10,'Payment Schedule'!D:D,A:A)</f>
        <v>0</v>
      </c>
      <c r="M46" s="69">
        <f t="shared" si="25"/>
        <v>0</v>
      </c>
      <c r="N46" s="69"/>
      <c r="O46" s="85">
        <f>SUMIFS('Payment Schedule'!$M:$M,'Payment Schedule'!$K:$K,O$11,'Payment Schedule'!$D:$D,$A:$A)</f>
        <v>0</v>
      </c>
      <c r="P46" s="85">
        <f>SUMIFS('Payment Schedule'!$M:$M,'Payment Schedule'!$K:$K,P$11,'Payment Schedule'!$D:$D,$A:$A)</f>
        <v>0</v>
      </c>
      <c r="Q46" s="85">
        <f>SUMIFS('Payment Schedule'!$M:$M,'Payment Schedule'!$K:$K,Q$11,'Payment Schedule'!$D:$D,$A:$A)</f>
        <v>0</v>
      </c>
      <c r="R46" s="85">
        <f>SUMIFS('Payment Schedule'!$M:$M,'Payment Schedule'!$K:$K,R$11,'Payment Schedule'!$D:$D,$A:$A)</f>
        <v>0</v>
      </c>
      <c r="S46" s="85">
        <f>SUMIFS('Payment Schedule'!$M:$M,'Payment Schedule'!$K:$K,S$11,'Payment Schedule'!$D:$D,$A:$A)</f>
        <v>0</v>
      </c>
      <c r="T46" s="85">
        <f>SUMIFS('Payment Schedule'!$M:$M,'Payment Schedule'!$K:$K,T$11,'Payment Schedule'!$D:$D,$A:$A)</f>
        <v>0</v>
      </c>
      <c r="U4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6" s="76">
        <f t="shared" si="26"/>
        <v>0</v>
      </c>
      <c r="AA46" s="85">
        <f>SUMIFS('Payment Schedule'!$N:$N,'Payment Schedule'!$K:$K,AA$11,'Payment Schedule'!$D:$D,$A:$A)+SUMIFS('Payment Schedule'!$O:$O,'Payment Schedule'!$K:$K,AA$11,'Payment Schedule'!$D:$D,$A:$A)</f>
        <v>0</v>
      </c>
      <c r="AB46" s="85">
        <f>SUMIFS('Payment Schedule'!$N:$N,'Payment Schedule'!$K:$K,AB$11,'Payment Schedule'!$D:$D,$A:$A)+SUMIFS('Payment Schedule'!$O:$O,'Payment Schedule'!$K:$K,AB$11,'Payment Schedule'!$D:$D,$A:$A)</f>
        <v>0</v>
      </c>
      <c r="AC46" s="85">
        <f>SUMIFS('Payment Schedule'!$N:$N,'Payment Schedule'!$K:$K,AC$11,'Payment Schedule'!$D:$D,$A:$A)+SUMIFS('Payment Schedule'!$O:$O,'Payment Schedule'!$K:$K,AC$11,'Payment Schedule'!$D:$D,$A:$A)</f>
        <v>0</v>
      </c>
      <c r="AD46" s="85">
        <f>SUMIFS('Payment Schedule'!$N:$N,'Payment Schedule'!$K:$K,AD$11,'Payment Schedule'!$D:$D,$A:$A)+SUMIFS('Payment Schedule'!$O:$O,'Payment Schedule'!$K:$K,AD$11,'Payment Schedule'!$D:$D,$A:$A)</f>
        <v>0</v>
      </c>
      <c r="AE46" s="85">
        <f>SUMIFS('Payment Schedule'!$N:$N,'Payment Schedule'!$K:$K,AE$11,'Payment Schedule'!$D:$D,$A:$A)+SUMIFS('Payment Schedule'!$O:$O,'Payment Schedule'!$K:$K,AE$11,'Payment Schedule'!$D:$D,$A:$A)</f>
        <v>0</v>
      </c>
      <c r="AF46" s="85">
        <f>SUMIFS('Payment Schedule'!$N:$N,'Payment Schedule'!$K:$K,AF$11,'Payment Schedule'!$D:$D,$A:$A)+SUMIFS('Payment Schedule'!$O:$O,'Payment Schedule'!$K:$K,AF$11,'Payment Schedule'!$D:$D,$A:$A)</f>
        <v>0</v>
      </c>
      <c r="AG4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6" s="76">
        <f t="shared" si="27"/>
        <v>0</v>
      </c>
      <c r="AM46" s="76">
        <f t="shared" si="28"/>
        <v>0</v>
      </c>
      <c r="AN46" s="86">
        <f>IFERROR(VLOOKUP($B:$B,'Lease Types with GL Accts'!$A:$B,2,FALSE),0)</f>
        <v>0</v>
      </c>
      <c r="AO46" s="86">
        <f>IFERROR(VLOOKUP($B:$B,'Lease Types with GL Accts'!$A:$C,3,FALSE),0)</f>
        <v>0</v>
      </c>
      <c r="AP46" s="86">
        <f>IFERROR(VLOOKUP($B:$B,'Lease Types with GL Accts'!$A:$D,4,FALSE),0)</f>
        <v>0</v>
      </c>
      <c r="AT46" s="86" t="str">
        <f>VLOOKUP(C:C,'ACFR Business Areas'!A:C,3)</f>
        <v>A000</v>
      </c>
      <c r="AU46" s="205">
        <f t="shared" si="24"/>
        <v>0</v>
      </c>
      <c r="AV46" s="298">
        <f>IFERROR(VLOOKUP(A46,'Payment Schedule'!D:U,18,FALSE),0)</f>
        <v>0</v>
      </c>
    </row>
    <row r="47" spans="1:48" hidden="1" outlineLevel="1" x14ac:dyDescent="0.2">
      <c r="A47" s="239"/>
      <c r="B47" s="110"/>
      <c r="C47" s="12" t="str">
        <f t="shared" si="18"/>
        <v>E120</v>
      </c>
      <c r="D47" s="195"/>
      <c r="E47" s="312"/>
      <c r="F47" s="69">
        <v>0</v>
      </c>
      <c r="G47" s="69">
        <f>SUMIFS('Payment Schedule'!Y:Y,'Payment Schedule'!J:J,$G$10,'Payment Schedule'!D:D,A:A)</f>
        <v>0</v>
      </c>
      <c r="H47" s="69">
        <f>-SUMIFS('Payment Schedule'!M:M,'Payment Schedule'!K:K,$H$10,'Payment Schedule'!D:D,A:A)</f>
        <v>0</v>
      </c>
      <c r="I47" s="69">
        <f>-SUMIFS('Payment Schedule'!M:M,'Payment Schedule'!K:K,$I$10,'Payment Schedule'!D:D,A:A)</f>
        <v>0</v>
      </c>
      <c r="J47" s="69">
        <f t="shared" si="19"/>
        <v>0</v>
      </c>
      <c r="K47" s="69"/>
      <c r="L47" s="69">
        <f>SUMIFS('Payment Schedule'!M:M,'Payment Schedule'!K:K,$L$10,'Payment Schedule'!D:D,A:A)</f>
        <v>0</v>
      </c>
      <c r="M47" s="69">
        <f t="shared" si="25"/>
        <v>0</v>
      </c>
      <c r="N47" s="69"/>
      <c r="O47" s="85">
        <f>SUMIFS('Payment Schedule'!$M:$M,'Payment Schedule'!$K:$K,O$11,'Payment Schedule'!$D:$D,$A:$A)</f>
        <v>0</v>
      </c>
      <c r="P47" s="85">
        <f>SUMIFS('Payment Schedule'!$M:$M,'Payment Schedule'!$K:$K,P$11,'Payment Schedule'!$D:$D,$A:$A)</f>
        <v>0</v>
      </c>
      <c r="Q47" s="85">
        <f>SUMIFS('Payment Schedule'!$M:$M,'Payment Schedule'!$K:$K,Q$11,'Payment Schedule'!$D:$D,$A:$A)</f>
        <v>0</v>
      </c>
      <c r="R47" s="85">
        <f>SUMIFS('Payment Schedule'!$M:$M,'Payment Schedule'!$K:$K,R$11,'Payment Schedule'!$D:$D,$A:$A)</f>
        <v>0</v>
      </c>
      <c r="S47" s="85">
        <f>SUMIFS('Payment Schedule'!$M:$M,'Payment Schedule'!$K:$K,S$11,'Payment Schedule'!$D:$D,$A:$A)</f>
        <v>0</v>
      </c>
      <c r="T47" s="85">
        <f>SUMIFS('Payment Schedule'!$M:$M,'Payment Schedule'!$K:$K,T$11,'Payment Schedule'!$D:$D,$A:$A)</f>
        <v>0</v>
      </c>
      <c r="U4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7" s="76">
        <f t="shared" si="26"/>
        <v>0</v>
      </c>
      <c r="AA47" s="85">
        <f>SUMIFS('Payment Schedule'!$N:$N,'Payment Schedule'!$K:$K,AA$11,'Payment Schedule'!$D:$D,$A:$A)+SUMIFS('Payment Schedule'!$O:$O,'Payment Schedule'!$K:$K,AA$11,'Payment Schedule'!$D:$D,$A:$A)</f>
        <v>0</v>
      </c>
      <c r="AB47" s="85">
        <f>SUMIFS('Payment Schedule'!$N:$N,'Payment Schedule'!$K:$K,AB$11,'Payment Schedule'!$D:$D,$A:$A)+SUMIFS('Payment Schedule'!$O:$O,'Payment Schedule'!$K:$K,AB$11,'Payment Schedule'!$D:$D,$A:$A)</f>
        <v>0</v>
      </c>
      <c r="AC47" s="85">
        <f>SUMIFS('Payment Schedule'!$N:$N,'Payment Schedule'!$K:$K,AC$11,'Payment Schedule'!$D:$D,$A:$A)+SUMIFS('Payment Schedule'!$O:$O,'Payment Schedule'!$K:$K,AC$11,'Payment Schedule'!$D:$D,$A:$A)</f>
        <v>0</v>
      </c>
      <c r="AD47" s="85">
        <f>SUMIFS('Payment Schedule'!$N:$N,'Payment Schedule'!$K:$K,AD$11,'Payment Schedule'!$D:$D,$A:$A)+SUMIFS('Payment Schedule'!$O:$O,'Payment Schedule'!$K:$K,AD$11,'Payment Schedule'!$D:$D,$A:$A)</f>
        <v>0</v>
      </c>
      <c r="AE47" s="85">
        <f>SUMIFS('Payment Schedule'!$N:$N,'Payment Schedule'!$K:$K,AE$11,'Payment Schedule'!$D:$D,$A:$A)+SUMIFS('Payment Schedule'!$O:$O,'Payment Schedule'!$K:$K,AE$11,'Payment Schedule'!$D:$D,$A:$A)</f>
        <v>0</v>
      </c>
      <c r="AF47" s="85">
        <f>SUMIFS('Payment Schedule'!$N:$N,'Payment Schedule'!$K:$K,AF$11,'Payment Schedule'!$D:$D,$A:$A)+SUMIFS('Payment Schedule'!$O:$O,'Payment Schedule'!$K:$K,AF$11,'Payment Schedule'!$D:$D,$A:$A)</f>
        <v>0</v>
      </c>
      <c r="AG4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7" s="76">
        <f t="shared" si="27"/>
        <v>0</v>
      </c>
      <c r="AM47" s="76">
        <f t="shared" si="28"/>
        <v>0</v>
      </c>
      <c r="AN47" s="86">
        <f>IFERROR(VLOOKUP($B:$B,'Lease Types with GL Accts'!$A:$B,2,FALSE),0)</f>
        <v>0</v>
      </c>
      <c r="AO47" s="86">
        <f>IFERROR(VLOOKUP($B:$B,'Lease Types with GL Accts'!$A:$C,3,FALSE),0)</f>
        <v>0</v>
      </c>
      <c r="AP47" s="86">
        <f>IFERROR(VLOOKUP($B:$B,'Lease Types with GL Accts'!$A:$D,4,FALSE),0)</f>
        <v>0</v>
      </c>
      <c r="AT47" s="86" t="str">
        <f>VLOOKUP(C:C,'ACFR Business Areas'!A:C,3)</f>
        <v>A000</v>
      </c>
      <c r="AU47" s="205">
        <f t="shared" si="24"/>
        <v>0</v>
      </c>
      <c r="AV47" s="298">
        <f>IFERROR(VLOOKUP(A47,'Payment Schedule'!D:U,18,FALSE),0)</f>
        <v>0</v>
      </c>
    </row>
    <row r="48" spans="1:48" hidden="1" outlineLevel="1" x14ac:dyDescent="0.2">
      <c r="A48" s="239"/>
      <c r="B48" s="110"/>
      <c r="C48" s="12" t="str">
        <f t="shared" si="18"/>
        <v>E120</v>
      </c>
      <c r="D48" s="195"/>
      <c r="E48" s="312"/>
      <c r="F48" s="69">
        <v>0</v>
      </c>
      <c r="G48" s="69">
        <f>SUMIFS('Payment Schedule'!Y:Y,'Payment Schedule'!J:J,$G$10,'Payment Schedule'!D:D,A:A)</f>
        <v>0</v>
      </c>
      <c r="H48" s="69">
        <f>-SUMIFS('Payment Schedule'!M:M,'Payment Schedule'!K:K,$H$10,'Payment Schedule'!D:D,A:A)</f>
        <v>0</v>
      </c>
      <c r="I48" s="69">
        <f>-SUMIFS('Payment Schedule'!M:M,'Payment Schedule'!K:K,$I$10,'Payment Schedule'!D:D,A:A)</f>
        <v>0</v>
      </c>
      <c r="J48" s="69">
        <f t="shared" si="19"/>
        <v>0</v>
      </c>
      <c r="K48" s="69"/>
      <c r="L48" s="69">
        <f>SUMIFS('Payment Schedule'!M:M,'Payment Schedule'!K:K,$L$10,'Payment Schedule'!D:D,A:A)</f>
        <v>0</v>
      </c>
      <c r="M48" s="69">
        <f t="shared" si="25"/>
        <v>0</v>
      </c>
      <c r="N48" s="69"/>
      <c r="O48" s="85">
        <f>SUMIFS('Payment Schedule'!$M:$M,'Payment Schedule'!$K:$K,O$11,'Payment Schedule'!$D:$D,$A:$A)</f>
        <v>0</v>
      </c>
      <c r="P48" s="85">
        <f>SUMIFS('Payment Schedule'!$M:$M,'Payment Schedule'!$K:$K,P$11,'Payment Schedule'!$D:$D,$A:$A)</f>
        <v>0</v>
      </c>
      <c r="Q48" s="85">
        <f>SUMIFS('Payment Schedule'!$M:$M,'Payment Schedule'!$K:$K,Q$11,'Payment Schedule'!$D:$D,$A:$A)</f>
        <v>0</v>
      </c>
      <c r="R48" s="85">
        <f>SUMIFS('Payment Schedule'!$M:$M,'Payment Schedule'!$K:$K,R$11,'Payment Schedule'!$D:$D,$A:$A)</f>
        <v>0</v>
      </c>
      <c r="S48" s="85">
        <f>SUMIFS('Payment Schedule'!$M:$M,'Payment Schedule'!$K:$K,S$11,'Payment Schedule'!$D:$D,$A:$A)</f>
        <v>0</v>
      </c>
      <c r="T48" s="85">
        <f>SUMIFS('Payment Schedule'!$M:$M,'Payment Schedule'!$K:$K,T$11,'Payment Schedule'!$D:$D,$A:$A)</f>
        <v>0</v>
      </c>
      <c r="U4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8" s="76">
        <f t="shared" si="26"/>
        <v>0</v>
      </c>
      <c r="AA48" s="85">
        <f>SUMIFS('Payment Schedule'!$N:$N,'Payment Schedule'!$K:$K,AA$11,'Payment Schedule'!$D:$D,$A:$A)+SUMIFS('Payment Schedule'!$O:$O,'Payment Schedule'!$K:$K,AA$11,'Payment Schedule'!$D:$D,$A:$A)</f>
        <v>0</v>
      </c>
      <c r="AB48" s="85">
        <f>SUMIFS('Payment Schedule'!$N:$N,'Payment Schedule'!$K:$K,AB$11,'Payment Schedule'!$D:$D,$A:$A)+SUMIFS('Payment Schedule'!$O:$O,'Payment Schedule'!$K:$K,AB$11,'Payment Schedule'!$D:$D,$A:$A)</f>
        <v>0</v>
      </c>
      <c r="AC48" s="85">
        <f>SUMIFS('Payment Schedule'!$N:$N,'Payment Schedule'!$K:$K,AC$11,'Payment Schedule'!$D:$D,$A:$A)+SUMIFS('Payment Schedule'!$O:$O,'Payment Schedule'!$K:$K,AC$11,'Payment Schedule'!$D:$D,$A:$A)</f>
        <v>0</v>
      </c>
      <c r="AD48" s="85">
        <f>SUMIFS('Payment Schedule'!$N:$N,'Payment Schedule'!$K:$K,AD$11,'Payment Schedule'!$D:$D,$A:$A)+SUMIFS('Payment Schedule'!$O:$O,'Payment Schedule'!$K:$K,AD$11,'Payment Schedule'!$D:$D,$A:$A)</f>
        <v>0</v>
      </c>
      <c r="AE48" s="85">
        <f>SUMIFS('Payment Schedule'!$N:$N,'Payment Schedule'!$K:$K,AE$11,'Payment Schedule'!$D:$D,$A:$A)+SUMIFS('Payment Schedule'!$O:$O,'Payment Schedule'!$K:$K,AE$11,'Payment Schedule'!$D:$D,$A:$A)</f>
        <v>0</v>
      </c>
      <c r="AF48" s="85">
        <f>SUMIFS('Payment Schedule'!$N:$N,'Payment Schedule'!$K:$K,AF$11,'Payment Schedule'!$D:$D,$A:$A)+SUMIFS('Payment Schedule'!$O:$O,'Payment Schedule'!$K:$K,AF$11,'Payment Schedule'!$D:$D,$A:$A)</f>
        <v>0</v>
      </c>
      <c r="AG4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8" s="76">
        <f t="shared" si="27"/>
        <v>0</v>
      </c>
      <c r="AM48" s="76">
        <f t="shared" si="28"/>
        <v>0</v>
      </c>
      <c r="AN48" s="86">
        <f>IFERROR(VLOOKUP($B:$B,'Lease Types with GL Accts'!$A:$B,2,FALSE),0)</f>
        <v>0</v>
      </c>
      <c r="AO48" s="86">
        <f>IFERROR(VLOOKUP($B:$B,'Lease Types with GL Accts'!$A:$C,3,FALSE),0)</f>
        <v>0</v>
      </c>
      <c r="AP48" s="86">
        <f>IFERROR(VLOOKUP($B:$B,'Lease Types with GL Accts'!$A:$D,4,FALSE),0)</f>
        <v>0</v>
      </c>
      <c r="AT48" s="86" t="str">
        <f>VLOOKUP(C:C,'ACFR Business Areas'!A:C,3)</f>
        <v>A000</v>
      </c>
      <c r="AU48" s="205">
        <f t="shared" si="24"/>
        <v>0</v>
      </c>
      <c r="AV48" s="298">
        <f>IFERROR(VLOOKUP(A48,'Payment Schedule'!D:U,18,FALSE),0)</f>
        <v>0</v>
      </c>
    </row>
    <row r="49" spans="1:48" hidden="1" outlineLevel="1" x14ac:dyDescent="0.2">
      <c r="A49" s="239"/>
      <c r="B49" s="110"/>
      <c r="C49" s="12" t="str">
        <f t="shared" si="18"/>
        <v>E120</v>
      </c>
      <c r="D49" s="195"/>
      <c r="E49" s="312"/>
      <c r="F49" s="69">
        <v>0</v>
      </c>
      <c r="G49" s="69">
        <f>SUMIFS('Payment Schedule'!Y:Y,'Payment Schedule'!J:J,$G$10,'Payment Schedule'!D:D,A:A)</f>
        <v>0</v>
      </c>
      <c r="H49" s="69">
        <f>-SUMIFS('Payment Schedule'!M:M,'Payment Schedule'!K:K,$H$10,'Payment Schedule'!D:D,A:A)</f>
        <v>0</v>
      </c>
      <c r="I49" s="69">
        <f>-SUMIFS('Payment Schedule'!M:M,'Payment Schedule'!K:K,$I$10,'Payment Schedule'!D:D,A:A)</f>
        <v>0</v>
      </c>
      <c r="J49" s="69">
        <f t="shared" si="19"/>
        <v>0</v>
      </c>
      <c r="K49" s="69"/>
      <c r="L49" s="69">
        <f>SUMIFS('Payment Schedule'!M:M,'Payment Schedule'!K:K,$L$10,'Payment Schedule'!D:D,A:A)</f>
        <v>0</v>
      </c>
      <c r="M49" s="69">
        <f t="shared" si="25"/>
        <v>0</v>
      </c>
      <c r="N49" s="69"/>
      <c r="O49" s="85">
        <f>SUMIFS('Payment Schedule'!$M:$M,'Payment Schedule'!$K:$K,O$11,'Payment Schedule'!$D:$D,$A:$A)</f>
        <v>0</v>
      </c>
      <c r="P49" s="85">
        <f>SUMIFS('Payment Schedule'!$M:$M,'Payment Schedule'!$K:$K,P$11,'Payment Schedule'!$D:$D,$A:$A)</f>
        <v>0</v>
      </c>
      <c r="Q49" s="85">
        <f>SUMIFS('Payment Schedule'!$M:$M,'Payment Schedule'!$K:$K,Q$11,'Payment Schedule'!$D:$D,$A:$A)</f>
        <v>0</v>
      </c>
      <c r="R49" s="85">
        <f>SUMIFS('Payment Schedule'!$M:$M,'Payment Schedule'!$K:$K,R$11,'Payment Schedule'!$D:$D,$A:$A)</f>
        <v>0</v>
      </c>
      <c r="S49" s="85">
        <f>SUMIFS('Payment Schedule'!$M:$M,'Payment Schedule'!$K:$K,S$11,'Payment Schedule'!$D:$D,$A:$A)</f>
        <v>0</v>
      </c>
      <c r="T49" s="85">
        <f>SUMIFS('Payment Schedule'!$M:$M,'Payment Schedule'!$K:$K,T$11,'Payment Schedule'!$D:$D,$A:$A)</f>
        <v>0</v>
      </c>
      <c r="U4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4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4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4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4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49" s="76">
        <f t="shared" si="26"/>
        <v>0</v>
      </c>
      <c r="AA49" s="85">
        <f>SUMIFS('Payment Schedule'!$N:$N,'Payment Schedule'!$K:$K,AA$11,'Payment Schedule'!$D:$D,$A:$A)+SUMIFS('Payment Schedule'!$O:$O,'Payment Schedule'!$K:$K,AA$11,'Payment Schedule'!$D:$D,$A:$A)</f>
        <v>0</v>
      </c>
      <c r="AB49" s="85">
        <f>SUMIFS('Payment Schedule'!$N:$N,'Payment Schedule'!$K:$K,AB$11,'Payment Schedule'!$D:$D,$A:$A)+SUMIFS('Payment Schedule'!$O:$O,'Payment Schedule'!$K:$K,AB$11,'Payment Schedule'!$D:$D,$A:$A)</f>
        <v>0</v>
      </c>
      <c r="AC49" s="85">
        <f>SUMIFS('Payment Schedule'!$N:$N,'Payment Schedule'!$K:$K,AC$11,'Payment Schedule'!$D:$D,$A:$A)+SUMIFS('Payment Schedule'!$O:$O,'Payment Schedule'!$K:$K,AC$11,'Payment Schedule'!$D:$D,$A:$A)</f>
        <v>0</v>
      </c>
      <c r="AD49" s="85">
        <f>SUMIFS('Payment Schedule'!$N:$N,'Payment Schedule'!$K:$K,AD$11,'Payment Schedule'!$D:$D,$A:$A)+SUMIFS('Payment Schedule'!$O:$O,'Payment Schedule'!$K:$K,AD$11,'Payment Schedule'!$D:$D,$A:$A)</f>
        <v>0</v>
      </c>
      <c r="AE49" s="85">
        <f>SUMIFS('Payment Schedule'!$N:$N,'Payment Schedule'!$K:$K,AE$11,'Payment Schedule'!$D:$D,$A:$A)+SUMIFS('Payment Schedule'!$O:$O,'Payment Schedule'!$K:$K,AE$11,'Payment Schedule'!$D:$D,$A:$A)</f>
        <v>0</v>
      </c>
      <c r="AF49" s="85">
        <f>SUMIFS('Payment Schedule'!$N:$N,'Payment Schedule'!$K:$K,AF$11,'Payment Schedule'!$D:$D,$A:$A)+SUMIFS('Payment Schedule'!$O:$O,'Payment Schedule'!$K:$K,AF$11,'Payment Schedule'!$D:$D,$A:$A)</f>
        <v>0</v>
      </c>
      <c r="AG4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4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4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4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4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49" s="76">
        <f t="shared" si="27"/>
        <v>0</v>
      </c>
      <c r="AM49" s="76">
        <f t="shared" si="28"/>
        <v>0</v>
      </c>
      <c r="AN49" s="86">
        <f>IFERROR(VLOOKUP($B:$B,'Lease Types with GL Accts'!$A:$B,2,FALSE),0)</f>
        <v>0</v>
      </c>
      <c r="AO49" s="86">
        <f>IFERROR(VLOOKUP($B:$B,'Lease Types with GL Accts'!$A:$C,3,FALSE),0)</f>
        <v>0</v>
      </c>
      <c r="AP49" s="86">
        <f>IFERROR(VLOOKUP($B:$B,'Lease Types with GL Accts'!$A:$D,4,FALSE),0)</f>
        <v>0</v>
      </c>
      <c r="AT49" s="86" t="str">
        <f>VLOOKUP(C:C,'ACFR Business Areas'!A:C,3)</f>
        <v>A000</v>
      </c>
      <c r="AU49" s="205">
        <f t="shared" si="24"/>
        <v>0</v>
      </c>
      <c r="AV49" s="298">
        <f>IFERROR(VLOOKUP(A49,'Payment Schedule'!D:U,18,FALSE),0)</f>
        <v>0</v>
      </c>
    </row>
    <row r="50" spans="1:48" hidden="1" outlineLevel="1" x14ac:dyDescent="0.2">
      <c r="A50" s="239"/>
      <c r="B50" s="110"/>
      <c r="C50" s="12" t="str">
        <f t="shared" si="18"/>
        <v>E120</v>
      </c>
      <c r="D50" s="195"/>
      <c r="E50" s="312"/>
      <c r="F50" s="69">
        <v>0</v>
      </c>
      <c r="G50" s="69">
        <f>SUMIFS('Payment Schedule'!Y:Y,'Payment Schedule'!J:J,$G$10,'Payment Schedule'!D:D,A:A)</f>
        <v>0</v>
      </c>
      <c r="H50" s="69">
        <f>-SUMIFS('Payment Schedule'!M:M,'Payment Schedule'!K:K,$H$10,'Payment Schedule'!D:D,A:A)</f>
        <v>0</v>
      </c>
      <c r="I50" s="69">
        <f>-SUMIFS('Payment Schedule'!M:M,'Payment Schedule'!K:K,$I$10,'Payment Schedule'!D:D,A:A)</f>
        <v>0</v>
      </c>
      <c r="J50" s="69">
        <f t="shared" si="19"/>
        <v>0</v>
      </c>
      <c r="K50" s="69"/>
      <c r="L50" s="69">
        <f>SUMIFS('Payment Schedule'!M:M,'Payment Schedule'!K:K,$L$10,'Payment Schedule'!D:D,A:A)</f>
        <v>0</v>
      </c>
      <c r="M50" s="69">
        <f t="shared" si="25"/>
        <v>0</v>
      </c>
      <c r="N50" s="69"/>
      <c r="O50" s="85">
        <f>SUMIFS('Payment Schedule'!$M:$M,'Payment Schedule'!$K:$K,O$11,'Payment Schedule'!$D:$D,$A:$A)</f>
        <v>0</v>
      </c>
      <c r="P50" s="85">
        <f>SUMIFS('Payment Schedule'!$M:$M,'Payment Schedule'!$K:$K,P$11,'Payment Schedule'!$D:$D,$A:$A)</f>
        <v>0</v>
      </c>
      <c r="Q50" s="85">
        <f>SUMIFS('Payment Schedule'!$M:$M,'Payment Schedule'!$K:$K,Q$11,'Payment Schedule'!$D:$D,$A:$A)</f>
        <v>0</v>
      </c>
      <c r="R50" s="85">
        <f>SUMIFS('Payment Schedule'!$M:$M,'Payment Schedule'!$K:$K,R$11,'Payment Schedule'!$D:$D,$A:$A)</f>
        <v>0</v>
      </c>
      <c r="S50" s="85">
        <f>SUMIFS('Payment Schedule'!$M:$M,'Payment Schedule'!$K:$K,S$11,'Payment Schedule'!$D:$D,$A:$A)</f>
        <v>0</v>
      </c>
      <c r="T50" s="85">
        <f>SUMIFS('Payment Schedule'!$M:$M,'Payment Schedule'!$K:$K,T$11,'Payment Schedule'!$D:$D,$A:$A)</f>
        <v>0</v>
      </c>
      <c r="U5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0" s="76">
        <f t="shared" si="26"/>
        <v>0</v>
      </c>
      <c r="AA50" s="85">
        <f>SUMIFS('Payment Schedule'!$N:$N,'Payment Schedule'!$K:$K,AA$11,'Payment Schedule'!$D:$D,$A:$A)+SUMIFS('Payment Schedule'!$O:$O,'Payment Schedule'!$K:$K,AA$11,'Payment Schedule'!$D:$D,$A:$A)</f>
        <v>0</v>
      </c>
      <c r="AB50" s="85">
        <f>SUMIFS('Payment Schedule'!$N:$N,'Payment Schedule'!$K:$K,AB$11,'Payment Schedule'!$D:$D,$A:$A)+SUMIFS('Payment Schedule'!$O:$O,'Payment Schedule'!$K:$K,AB$11,'Payment Schedule'!$D:$D,$A:$A)</f>
        <v>0</v>
      </c>
      <c r="AC50" s="85">
        <f>SUMIFS('Payment Schedule'!$N:$N,'Payment Schedule'!$K:$K,AC$11,'Payment Schedule'!$D:$D,$A:$A)+SUMIFS('Payment Schedule'!$O:$O,'Payment Schedule'!$K:$K,AC$11,'Payment Schedule'!$D:$D,$A:$A)</f>
        <v>0</v>
      </c>
      <c r="AD50" s="85">
        <f>SUMIFS('Payment Schedule'!$N:$N,'Payment Schedule'!$K:$K,AD$11,'Payment Schedule'!$D:$D,$A:$A)+SUMIFS('Payment Schedule'!$O:$O,'Payment Schedule'!$K:$K,AD$11,'Payment Schedule'!$D:$D,$A:$A)</f>
        <v>0</v>
      </c>
      <c r="AE50" s="85">
        <f>SUMIFS('Payment Schedule'!$N:$N,'Payment Schedule'!$K:$K,AE$11,'Payment Schedule'!$D:$D,$A:$A)+SUMIFS('Payment Schedule'!$O:$O,'Payment Schedule'!$K:$K,AE$11,'Payment Schedule'!$D:$D,$A:$A)</f>
        <v>0</v>
      </c>
      <c r="AF50" s="85">
        <f>SUMIFS('Payment Schedule'!$N:$N,'Payment Schedule'!$K:$K,AF$11,'Payment Schedule'!$D:$D,$A:$A)+SUMIFS('Payment Schedule'!$O:$O,'Payment Schedule'!$K:$K,AF$11,'Payment Schedule'!$D:$D,$A:$A)</f>
        <v>0</v>
      </c>
      <c r="AG5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0" s="76">
        <f t="shared" si="27"/>
        <v>0</v>
      </c>
      <c r="AM50" s="76">
        <f t="shared" si="28"/>
        <v>0</v>
      </c>
      <c r="AN50" s="86">
        <f>IFERROR(VLOOKUP($B:$B,'Lease Types with GL Accts'!$A:$B,2,FALSE),0)</f>
        <v>0</v>
      </c>
      <c r="AO50" s="86">
        <f>IFERROR(VLOOKUP($B:$B,'Lease Types with GL Accts'!$A:$C,3,FALSE),0)</f>
        <v>0</v>
      </c>
      <c r="AP50" s="86">
        <f>IFERROR(VLOOKUP($B:$B,'Lease Types with GL Accts'!$A:$D,4,FALSE),0)</f>
        <v>0</v>
      </c>
      <c r="AT50" s="86" t="str">
        <f>VLOOKUP(C:C,'ACFR Business Areas'!A:C,3)</f>
        <v>A000</v>
      </c>
      <c r="AU50" s="205">
        <f t="shared" si="24"/>
        <v>0</v>
      </c>
      <c r="AV50" s="298">
        <f>IFERROR(VLOOKUP(A50,'Payment Schedule'!D:U,18,FALSE),0)</f>
        <v>0</v>
      </c>
    </row>
    <row r="51" spans="1:48" hidden="1" outlineLevel="1" x14ac:dyDescent="0.2">
      <c r="A51" s="239"/>
      <c r="B51" s="110"/>
      <c r="C51" s="12" t="str">
        <f t="shared" si="18"/>
        <v>E120</v>
      </c>
      <c r="D51" s="195"/>
      <c r="E51" s="312"/>
      <c r="F51" s="69">
        <v>0</v>
      </c>
      <c r="G51" s="69">
        <f>SUMIFS('Payment Schedule'!Y:Y,'Payment Schedule'!J:J,$G$10,'Payment Schedule'!D:D,A:A)</f>
        <v>0</v>
      </c>
      <c r="H51" s="69">
        <f>-SUMIFS('Payment Schedule'!M:M,'Payment Schedule'!K:K,$H$10,'Payment Schedule'!D:D,A:A)</f>
        <v>0</v>
      </c>
      <c r="I51" s="69">
        <f>-SUMIFS('Payment Schedule'!M:M,'Payment Schedule'!K:K,$I$10,'Payment Schedule'!D:D,A:A)</f>
        <v>0</v>
      </c>
      <c r="J51" s="69">
        <f t="shared" si="19"/>
        <v>0</v>
      </c>
      <c r="K51" s="69"/>
      <c r="L51" s="69">
        <f>SUMIFS('Payment Schedule'!M:M,'Payment Schedule'!K:K,$L$10,'Payment Schedule'!D:D,A:A)</f>
        <v>0</v>
      </c>
      <c r="M51" s="69">
        <f t="shared" si="25"/>
        <v>0</v>
      </c>
      <c r="N51" s="69"/>
      <c r="O51" s="85">
        <f>SUMIFS('Payment Schedule'!$M:$M,'Payment Schedule'!$K:$K,O$11,'Payment Schedule'!$D:$D,$A:$A)</f>
        <v>0</v>
      </c>
      <c r="P51" s="85">
        <f>SUMIFS('Payment Schedule'!$M:$M,'Payment Schedule'!$K:$K,P$11,'Payment Schedule'!$D:$D,$A:$A)</f>
        <v>0</v>
      </c>
      <c r="Q51" s="85">
        <f>SUMIFS('Payment Schedule'!$M:$M,'Payment Schedule'!$K:$K,Q$11,'Payment Schedule'!$D:$D,$A:$A)</f>
        <v>0</v>
      </c>
      <c r="R51" s="85">
        <f>SUMIFS('Payment Schedule'!$M:$M,'Payment Schedule'!$K:$K,R$11,'Payment Schedule'!$D:$D,$A:$A)</f>
        <v>0</v>
      </c>
      <c r="S51" s="85">
        <f>SUMIFS('Payment Schedule'!$M:$M,'Payment Schedule'!$K:$K,S$11,'Payment Schedule'!$D:$D,$A:$A)</f>
        <v>0</v>
      </c>
      <c r="T51" s="85">
        <f>SUMIFS('Payment Schedule'!$M:$M,'Payment Schedule'!$K:$K,T$11,'Payment Schedule'!$D:$D,$A:$A)</f>
        <v>0</v>
      </c>
      <c r="U5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1" s="76">
        <f t="shared" si="26"/>
        <v>0</v>
      </c>
      <c r="AA51" s="85">
        <f>SUMIFS('Payment Schedule'!$N:$N,'Payment Schedule'!$K:$K,AA$11,'Payment Schedule'!$D:$D,$A:$A)+SUMIFS('Payment Schedule'!$O:$O,'Payment Schedule'!$K:$K,AA$11,'Payment Schedule'!$D:$D,$A:$A)</f>
        <v>0</v>
      </c>
      <c r="AB51" s="85">
        <f>SUMIFS('Payment Schedule'!$N:$N,'Payment Schedule'!$K:$K,AB$11,'Payment Schedule'!$D:$D,$A:$A)+SUMIFS('Payment Schedule'!$O:$O,'Payment Schedule'!$K:$K,AB$11,'Payment Schedule'!$D:$D,$A:$A)</f>
        <v>0</v>
      </c>
      <c r="AC51" s="85">
        <f>SUMIFS('Payment Schedule'!$N:$N,'Payment Schedule'!$K:$K,AC$11,'Payment Schedule'!$D:$D,$A:$A)+SUMIFS('Payment Schedule'!$O:$O,'Payment Schedule'!$K:$K,AC$11,'Payment Schedule'!$D:$D,$A:$A)</f>
        <v>0</v>
      </c>
      <c r="AD51" s="85">
        <f>SUMIFS('Payment Schedule'!$N:$N,'Payment Schedule'!$K:$K,AD$11,'Payment Schedule'!$D:$D,$A:$A)+SUMIFS('Payment Schedule'!$O:$O,'Payment Schedule'!$K:$K,AD$11,'Payment Schedule'!$D:$D,$A:$A)</f>
        <v>0</v>
      </c>
      <c r="AE51" s="85">
        <f>SUMIFS('Payment Schedule'!$N:$N,'Payment Schedule'!$K:$K,AE$11,'Payment Schedule'!$D:$D,$A:$A)+SUMIFS('Payment Schedule'!$O:$O,'Payment Schedule'!$K:$K,AE$11,'Payment Schedule'!$D:$D,$A:$A)</f>
        <v>0</v>
      </c>
      <c r="AF51" s="85">
        <f>SUMIFS('Payment Schedule'!$N:$N,'Payment Schedule'!$K:$K,AF$11,'Payment Schedule'!$D:$D,$A:$A)+SUMIFS('Payment Schedule'!$O:$O,'Payment Schedule'!$K:$K,AF$11,'Payment Schedule'!$D:$D,$A:$A)</f>
        <v>0</v>
      </c>
      <c r="AG5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1" s="76">
        <f t="shared" si="27"/>
        <v>0</v>
      </c>
      <c r="AM51" s="76">
        <f t="shared" si="28"/>
        <v>0</v>
      </c>
      <c r="AN51" s="86">
        <f>IFERROR(VLOOKUP($B:$B,'Lease Types with GL Accts'!$A:$B,2,FALSE),0)</f>
        <v>0</v>
      </c>
      <c r="AO51" s="86">
        <f>IFERROR(VLOOKUP($B:$B,'Lease Types with GL Accts'!$A:$C,3,FALSE),0)</f>
        <v>0</v>
      </c>
      <c r="AP51" s="86">
        <f>IFERROR(VLOOKUP($B:$B,'Lease Types with GL Accts'!$A:$D,4,FALSE),0)</f>
        <v>0</v>
      </c>
      <c r="AT51" s="86" t="str">
        <f>VLOOKUP(C:C,'ACFR Business Areas'!A:C,3)</f>
        <v>A000</v>
      </c>
      <c r="AU51" s="205">
        <f t="shared" si="24"/>
        <v>0</v>
      </c>
      <c r="AV51" s="298">
        <f>IFERROR(VLOOKUP(A51,'Payment Schedule'!D:U,18,FALSE),0)</f>
        <v>0</v>
      </c>
    </row>
    <row r="52" spans="1:48" hidden="1" outlineLevel="1" x14ac:dyDescent="0.2">
      <c r="A52" s="239"/>
      <c r="B52" s="110"/>
      <c r="C52" s="12" t="str">
        <f t="shared" si="18"/>
        <v>E120</v>
      </c>
      <c r="D52" s="195"/>
      <c r="E52" s="312"/>
      <c r="F52" s="69">
        <v>0</v>
      </c>
      <c r="G52" s="69">
        <f>SUMIFS('Payment Schedule'!Y:Y,'Payment Schedule'!J:J,$G$10,'Payment Schedule'!D:D,A:A)</f>
        <v>0</v>
      </c>
      <c r="H52" s="69">
        <f>-SUMIFS('Payment Schedule'!M:M,'Payment Schedule'!K:K,$H$10,'Payment Schedule'!D:D,A:A)</f>
        <v>0</v>
      </c>
      <c r="I52" s="69">
        <f>-SUMIFS('Payment Schedule'!M:M,'Payment Schedule'!K:K,$I$10,'Payment Schedule'!D:D,A:A)</f>
        <v>0</v>
      </c>
      <c r="J52" s="69">
        <f t="shared" si="19"/>
        <v>0</v>
      </c>
      <c r="K52" s="69"/>
      <c r="L52" s="69">
        <f>SUMIFS('Payment Schedule'!M:M,'Payment Schedule'!K:K,$L$10,'Payment Schedule'!D:D,A:A)</f>
        <v>0</v>
      </c>
      <c r="M52" s="69">
        <f t="shared" si="25"/>
        <v>0</v>
      </c>
      <c r="N52" s="69"/>
      <c r="O52" s="85">
        <f>SUMIFS('Payment Schedule'!$M:$M,'Payment Schedule'!$K:$K,O$11,'Payment Schedule'!$D:$D,$A:$A)</f>
        <v>0</v>
      </c>
      <c r="P52" s="85">
        <f>SUMIFS('Payment Schedule'!$M:$M,'Payment Schedule'!$K:$K,P$11,'Payment Schedule'!$D:$D,$A:$A)</f>
        <v>0</v>
      </c>
      <c r="Q52" s="85">
        <f>SUMIFS('Payment Schedule'!$M:$M,'Payment Schedule'!$K:$K,Q$11,'Payment Schedule'!$D:$D,$A:$A)</f>
        <v>0</v>
      </c>
      <c r="R52" s="85">
        <f>SUMIFS('Payment Schedule'!$M:$M,'Payment Schedule'!$K:$K,R$11,'Payment Schedule'!$D:$D,$A:$A)</f>
        <v>0</v>
      </c>
      <c r="S52" s="85">
        <f>SUMIFS('Payment Schedule'!$M:$M,'Payment Schedule'!$K:$K,S$11,'Payment Schedule'!$D:$D,$A:$A)</f>
        <v>0</v>
      </c>
      <c r="T52" s="85">
        <f>SUMIFS('Payment Schedule'!$M:$M,'Payment Schedule'!$K:$K,T$11,'Payment Schedule'!$D:$D,$A:$A)</f>
        <v>0</v>
      </c>
      <c r="U5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2" s="76">
        <f t="shared" si="26"/>
        <v>0</v>
      </c>
      <c r="AA52" s="85">
        <f>SUMIFS('Payment Schedule'!$N:$N,'Payment Schedule'!$K:$K,AA$11,'Payment Schedule'!$D:$D,$A:$A)+SUMIFS('Payment Schedule'!$O:$O,'Payment Schedule'!$K:$K,AA$11,'Payment Schedule'!$D:$D,$A:$A)</f>
        <v>0</v>
      </c>
      <c r="AB52" s="85">
        <f>SUMIFS('Payment Schedule'!$N:$N,'Payment Schedule'!$K:$K,AB$11,'Payment Schedule'!$D:$D,$A:$A)+SUMIFS('Payment Schedule'!$O:$O,'Payment Schedule'!$K:$K,AB$11,'Payment Schedule'!$D:$D,$A:$A)</f>
        <v>0</v>
      </c>
      <c r="AC52" s="85">
        <f>SUMIFS('Payment Schedule'!$N:$N,'Payment Schedule'!$K:$K,AC$11,'Payment Schedule'!$D:$D,$A:$A)+SUMIFS('Payment Schedule'!$O:$O,'Payment Schedule'!$K:$K,AC$11,'Payment Schedule'!$D:$D,$A:$A)</f>
        <v>0</v>
      </c>
      <c r="AD52" s="85">
        <f>SUMIFS('Payment Schedule'!$N:$N,'Payment Schedule'!$K:$K,AD$11,'Payment Schedule'!$D:$D,$A:$A)+SUMIFS('Payment Schedule'!$O:$O,'Payment Schedule'!$K:$K,AD$11,'Payment Schedule'!$D:$D,$A:$A)</f>
        <v>0</v>
      </c>
      <c r="AE52" s="85">
        <f>SUMIFS('Payment Schedule'!$N:$N,'Payment Schedule'!$K:$K,AE$11,'Payment Schedule'!$D:$D,$A:$A)+SUMIFS('Payment Schedule'!$O:$O,'Payment Schedule'!$K:$K,AE$11,'Payment Schedule'!$D:$D,$A:$A)</f>
        <v>0</v>
      </c>
      <c r="AF52" s="85">
        <f>SUMIFS('Payment Schedule'!$N:$N,'Payment Schedule'!$K:$K,AF$11,'Payment Schedule'!$D:$D,$A:$A)+SUMIFS('Payment Schedule'!$O:$O,'Payment Schedule'!$K:$K,AF$11,'Payment Schedule'!$D:$D,$A:$A)</f>
        <v>0</v>
      </c>
      <c r="AG5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2" s="76">
        <f t="shared" si="27"/>
        <v>0</v>
      </c>
      <c r="AM52" s="76">
        <f t="shared" si="28"/>
        <v>0</v>
      </c>
      <c r="AN52" s="86">
        <f>IFERROR(VLOOKUP($B:$B,'Lease Types with GL Accts'!$A:$B,2,FALSE),0)</f>
        <v>0</v>
      </c>
      <c r="AO52" s="86">
        <f>IFERROR(VLOOKUP($B:$B,'Lease Types with GL Accts'!$A:$C,3,FALSE),0)</f>
        <v>0</v>
      </c>
      <c r="AP52" s="86">
        <f>IFERROR(VLOOKUP($B:$B,'Lease Types with GL Accts'!$A:$D,4,FALSE),0)</f>
        <v>0</v>
      </c>
      <c r="AT52" s="86" t="str">
        <f>VLOOKUP(C:C,'ACFR Business Areas'!A:C,3)</f>
        <v>A000</v>
      </c>
      <c r="AU52" s="205">
        <f t="shared" si="24"/>
        <v>0</v>
      </c>
      <c r="AV52" s="298">
        <f>IFERROR(VLOOKUP(A52,'Payment Schedule'!D:U,18,FALSE),0)</f>
        <v>0</v>
      </c>
    </row>
    <row r="53" spans="1:48" hidden="1" outlineLevel="1" x14ac:dyDescent="0.2">
      <c r="A53" s="239"/>
      <c r="B53" s="110"/>
      <c r="C53" s="12" t="str">
        <f t="shared" si="18"/>
        <v>E120</v>
      </c>
      <c r="D53" s="195"/>
      <c r="E53" s="312"/>
      <c r="F53" s="69">
        <v>0</v>
      </c>
      <c r="G53" s="69">
        <f>SUMIFS('Payment Schedule'!Y:Y,'Payment Schedule'!J:J,$G$10,'Payment Schedule'!D:D,A:A)</f>
        <v>0</v>
      </c>
      <c r="H53" s="69">
        <f>-SUMIFS('Payment Schedule'!M:M,'Payment Schedule'!K:K,$H$10,'Payment Schedule'!D:D,A:A)</f>
        <v>0</v>
      </c>
      <c r="I53" s="69">
        <f>-SUMIFS('Payment Schedule'!M:M,'Payment Schedule'!K:K,$I$10,'Payment Schedule'!D:D,A:A)</f>
        <v>0</v>
      </c>
      <c r="J53" s="69">
        <f t="shared" si="19"/>
        <v>0</v>
      </c>
      <c r="K53" s="69"/>
      <c r="L53" s="69">
        <f>SUMIFS('Payment Schedule'!M:M,'Payment Schedule'!K:K,$L$10,'Payment Schedule'!D:D,A:A)</f>
        <v>0</v>
      </c>
      <c r="M53" s="69">
        <f t="shared" si="25"/>
        <v>0</v>
      </c>
      <c r="N53" s="69"/>
      <c r="O53" s="85">
        <f>SUMIFS('Payment Schedule'!$M:$M,'Payment Schedule'!$K:$K,O$11,'Payment Schedule'!$D:$D,$A:$A)</f>
        <v>0</v>
      </c>
      <c r="P53" s="85">
        <f>SUMIFS('Payment Schedule'!$M:$M,'Payment Schedule'!$K:$K,P$11,'Payment Schedule'!$D:$D,$A:$A)</f>
        <v>0</v>
      </c>
      <c r="Q53" s="85">
        <f>SUMIFS('Payment Schedule'!$M:$M,'Payment Schedule'!$K:$K,Q$11,'Payment Schedule'!$D:$D,$A:$A)</f>
        <v>0</v>
      </c>
      <c r="R53" s="85">
        <f>SUMIFS('Payment Schedule'!$M:$M,'Payment Schedule'!$K:$K,R$11,'Payment Schedule'!$D:$D,$A:$A)</f>
        <v>0</v>
      </c>
      <c r="S53" s="85">
        <f>SUMIFS('Payment Schedule'!$M:$M,'Payment Schedule'!$K:$K,S$11,'Payment Schedule'!$D:$D,$A:$A)</f>
        <v>0</v>
      </c>
      <c r="T53" s="85">
        <f>SUMIFS('Payment Schedule'!$M:$M,'Payment Schedule'!$K:$K,T$11,'Payment Schedule'!$D:$D,$A:$A)</f>
        <v>0</v>
      </c>
      <c r="U5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3" s="76">
        <f t="shared" si="26"/>
        <v>0</v>
      </c>
      <c r="AA53" s="85">
        <f>SUMIFS('Payment Schedule'!$N:$N,'Payment Schedule'!$K:$K,AA$11,'Payment Schedule'!$D:$D,$A:$A)+SUMIFS('Payment Schedule'!$O:$O,'Payment Schedule'!$K:$K,AA$11,'Payment Schedule'!$D:$D,$A:$A)</f>
        <v>0</v>
      </c>
      <c r="AB53" s="85">
        <f>SUMIFS('Payment Schedule'!$N:$N,'Payment Schedule'!$K:$K,AB$11,'Payment Schedule'!$D:$D,$A:$A)+SUMIFS('Payment Schedule'!$O:$O,'Payment Schedule'!$K:$K,AB$11,'Payment Schedule'!$D:$D,$A:$A)</f>
        <v>0</v>
      </c>
      <c r="AC53" s="85">
        <f>SUMIFS('Payment Schedule'!$N:$N,'Payment Schedule'!$K:$K,AC$11,'Payment Schedule'!$D:$D,$A:$A)+SUMIFS('Payment Schedule'!$O:$O,'Payment Schedule'!$K:$K,AC$11,'Payment Schedule'!$D:$D,$A:$A)</f>
        <v>0</v>
      </c>
      <c r="AD53" s="85">
        <f>SUMIFS('Payment Schedule'!$N:$N,'Payment Schedule'!$K:$K,AD$11,'Payment Schedule'!$D:$D,$A:$A)+SUMIFS('Payment Schedule'!$O:$O,'Payment Schedule'!$K:$K,AD$11,'Payment Schedule'!$D:$D,$A:$A)</f>
        <v>0</v>
      </c>
      <c r="AE53" s="85">
        <f>SUMIFS('Payment Schedule'!$N:$N,'Payment Schedule'!$K:$K,AE$11,'Payment Schedule'!$D:$D,$A:$A)+SUMIFS('Payment Schedule'!$O:$O,'Payment Schedule'!$K:$K,AE$11,'Payment Schedule'!$D:$D,$A:$A)</f>
        <v>0</v>
      </c>
      <c r="AF53" s="85">
        <f>SUMIFS('Payment Schedule'!$N:$N,'Payment Schedule'!$K:$K,AF$11,'Payment Schedule'!$D:$D,$A:$A)+SUMIFS('Payment Schedule'!$O:$O,'Payment Schedule'!$K:$K,AF$11,'Payment Schedule'!$D:$D,$A:$A)</f>
        <v>0</v>
      </c>
      <c r="AG5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3" s="76">
        <f t="shared" si="27"/>
        <v>0</v>
      </c>
      <c r="AM53" s="76">
        <f t="shared" si="28"/>
        <v>0</v>
      </c>
      <c r="AN53" s="86">
        <f>IFERROR(VLOOKUP($B:$B,'Lease Types with GL Accts'!$A:$B,2,FALSE),0)</f>
        <v>0</v>
      </c>
      <c r="AO53" s="86">
        <f>IFERROR(VLOOKUP($B:$B,'Lease Types with GL Accts'!$A:$C,3,FALSE),0)</f>
        <v>0</v>
      </c>
      <c r="AP53" s="86">
        <f>IFERROR(VLOOKUP($B:$B,'Lease Types with GL Accts'!$A:$D,4,FALSE),0)</f>
        <v>0</v>
      </c>
      <c r="AT53" s="86" t="str">
        <f>VLOOKUP(C:C,'ACFR Business Areas'!A:C,3)</f>
        <v>A000</v>
      </c>
      <c r="AU53" s="205">
        <f t="shared" si="24"/>
        <v>0</v>
      </c>
      <c r="AV53" s="298">
        <f>IFERROR(VLOOKUP(A53,'Payment Schedule'!D:U,18,FALSE),0)</f>
        <v>0</v>
      </c>
    </row>
    <row r="54" spans="1:48" hidden="1" outlineLevel="1" x14ac:dyDescent="0.2">
      <c r="A54" s="239"/>
      <c r="B54" s="110"/>
      <c r="C54" s="12" t="str">
        <f t="shared" si="18"/>
        <v>E120</v>
      </c>
      <c r="D54" s="195"/>
      <c r="E54" s="312"/>
      <c r="F54" s="69">
        <v>0</v>
      </c>
      <c r="G54" s="69">
        <f>SUMIFS('Payment Schedule'!Y:Y,'Payment Schedule'!J:J,$G$10,'Payment Schedule'!D:D,A:A)</f>
        <v>0</v>
      </c>
      <c r="H54" s="69">
        <f>-SUMIFS('Payment Schedule'!M:M,'Payment Schedule'!K:K,$H$10,'Payment Schedule'!D:D,A:A)</f>
        <v>0</v>
      </c>
      <c r="I54" s="69">
        <f>-SUMIFS('Payment Schedule'!M:M,'Payment Schedule'!K:K,$I$10,'Payment Schedule'!D:D,A:A)</f>
        <v>0</v>
      </c>
      <c r="J54" s="69">
        <f t="shared" si="19"/>
        <v>0</v>
      </c>
      <c r="K54" s="69"/>
      <c r="L54" s="69">
        <f>SUMIFS('Payment Schedule'!M:M,'Payment Schedule'!K:K,$L$10,'Payment Schedule'!D:D,A:A)</f>
        <v>0</v>
      </c>
      <c r="M54" s="69">
        <f t="shared" si="25"/>
        <v>0</v>
      </c>
      <c r="N54" s="69"/>
      <c r="O54" s="85">
        <f>SUMIFS('Payment Schedule'!$M:$M,'Payment Schedule'!$K:$K,O$11,'Payment Schedule'!$D:$D,$A:$A)</f>
        <v>0</v>
      </c>
      <c r="P54" s="85">
        <f>SUMIFS('Payment Schedule'!$M:$M,'Payment Schedule'!$K:$K,P$11,'Payment Schedule'!$D:$D,$A:$A)</f>
        <v>0</v>
      </c>
      <c r="Q54" s="85">
        <f>SUMIFS('Payment Schedule'!$M:$M,'Payment Schedule'!$K:$K,Q$11,'Payment Schedule'!$D:$D,$A:$A)</f>
        <v>0</v>
      </c>
      <c r="R54" s="85">
        <f>SUMIFS('Payment Schedule'!$M:$M,'Payment Schedule'!$K:$K,R$11,'Payment Schedule'!$D:$D,$A:$A)</f>
        <v>0</v>
      </c>
      <c r="S54" s="85">
        <f>SUMIFS('Payment Schedule'!$M:$M,'Payment Schedule'!$K:$K,S$11,'Payment Schedule'!$D:$D,$A:$A)</f>
        <v>0</v>
      </c>
      <c r="T54" s="85">
        <f>SUMIFS('Payment Schedule'!$M:$M,'Payment Schedule'!$K:$K,T$11,'Payment Schedule'!$D:$D,$A:$A)</f>
        <v>0</v>
      </c>
      <c r="U5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4" s="76">
        <f t="shared" si="26"/>
        <v>0</v>
      </c>
      <c r="AA54" s="85">
        <f>SUMIFS('Payment Schedule'!$N:$N,'Payment Schedule'!$K:$K,AA$11,'Payment Schedule'!$D:$D,$A:$A)+SUMIFS('Payment Schedule'!$O:$O,'Payment Schedule'!$K:$K,AA$11,'Payment Schedule'!$D:$D,$A:$A)</f>
        <v>0</v>
      </c>
      <c r="AB54" s="85">
        <f>SUMIFS('Payment Schedule'!$N:$N,'Payment Schedule'!$K:$K,AB$11,'Payment Schedule'!$D:$D,$A:$A)+SUMIFS('Payment Schedule'!$O:$O,'Payment Schedule'!$K:$K,AB$11,'Payment Schedule'!$D:$D,$A:$A)</f>
        <v>0</v>
      </c>
      <c r="AC54" s="85">
        <f>SUMIFS('Payment Schedule'!$N:$N,'Payment Schedule'!$K:$K,AC$11,'Payment Schedule'!$D:$D,$A:$A)+SUMIFS('Payment Schedule'!$O:$O,'Payment Schedule'!$K:$K,AC$11,'Payment Schedule'!$D:$D,$A:$A)</f>
        <v>0</v>
      </c>
      <c r="AD54" s="85">
        <f>SUMIFS('Payment Schedule'!$N:$N,'Payment Schedule'!$K:$K,AD$11,'Payment Schedule'!$D:$D,$A:$A)+SUMIFS('Payment Schedule'!$O:$O,'Payment Schedule'!$K:$K,AD$11,'Payment Schedule'!$D:$D,$A:$A)</f>
        <v>0</v>
      </c>
      <c r="AE54" s="85">
        <f>SUMIFS('Payment Schedule'!$N:$N,'Payment Schedule'!$K:$K,AE$11,'Payment Schedule'!$D:$D,$A:$A)+SUMIFS('Payment Schedule'!$O:$O,'Payment Schedule'!$K:$K,AE$11,'Payment Schedule'!$D:$D,$A:$A)</f>
        <v>0</v>
      </c>
      <c r="AF54" s="85">
        <f>SUMIFS('Payment Schedule'!$N:$N,'Payment Schedule'!$K:$K,AF$11,'Payment Schedule'!$D:$D,$A:$A)+SUMIFS('Payment Schedule'!$O:$O,'Payment Schedule'!$K:$K,AF$11,'Payment Schedule'!$D:$D,$A:$A)</f>
        <v>0</v>
      </c>
      <c r="AG5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4" s="76">
        <f t="shared" si="27"/>
        <v>0</v>
      </c>
      <c r="AM54" s="76">
        <f t="shared" si="28"/>
        <v>0</v>
      </c>
      <c r="AN54" s="86">
        <f>IFERROR(VLOOKUP($B:$B,'Lease Types with GL Accts'!$A:$B,2,FALSE),0)</f>
        <v>0</v>
      </c>
      <c r="AO54" s="86">
        <f>IFERROR(VLOOKUP($B:$B,'Lease Types with GL Accts'!$A:$C,3,FALSE),0)</f>
        <v>0</v>
      </c>
      <c r="AP54" s="86">
        <f>IFERROR(VLOOKUP($B:$B,'Lease Types with GL Accts'!$A:$D,4,FALSE),0)</f>
        <v>0</v>
      </c>
      <c r="AT54" s="86" t="str">
        <f>VLOOKUP(C:C,'ACFR Business Areas'!A:C,3)</f>
        <v>A000</v>
      </c>
      <c r="AU54" s="205">
        <f t="shared" si="24"/>
        <v>0</v>
      </c>
      <c r="AV54" s="298">
        <f>IFERROR(VLOOKUP(A54,'Payment Schedule'!D:U,18,FALSE),0)</f>
        <v>0</v>
      </c>
    </row>
    <row r="55" spans="1:48" hidden="1" outlineLevel="1" x14ac:dyDescent="0.2">
      <c r="A55" s="239"/>
      <c r="B55" s="110"/>
      <c r="C55" s="12" t="str">
        <f t="shared" si="18"/>
        <v>E120</v>
      </c>
      <c r="D55" s="195"/>
      <c r="E55" s="312"/>
      <c r="F55" s="69">
        <v>0</v>
      </c>
      <c r="G55" s="69">
        <f>SUMIFS('Payment Schedule'!Y:Y,'Payment Schedule'!J:J,$G$10,'Payment Schedule'!D:D,A:A)</f>
        <v>0</v>
      </c>
      <c r="H55" s="69">
        <f>-SUMIFS('Payment Schedule'!M:M,'Payment Schedule'!K:K,$H$10,'Payment Schedule'!D:D,A:A)</f>
        <v>0</v>
      </c>
      <c r="I55" s="69">
        <f>-SUMIFS('Payment Schedule'!M:M,'Payment Schedule'!K:K,$I$10,'Payment Schedule'!D:D,A:A)</f>
        <v>0</v>
      </c>
      <c r="J55" s="69">
        <f t="shared" si="19"/>
        <v>0</v>
      </c>
      <c r="K55" s="69"/>
      <c r="L55" s="69">
        <f>SUMIFS('Payment Schedule'!M:M,'Payment Schedule'!K:K,$L$10,'Payment Schedule'!D:D,A:A)</f>
        <v>0</v>
      </c>
      <c r="M55" s="69">
        <f t="shared" si="25"/>
        <v>0</v>
      </c>
      <c r="N55" s="69"/>
      <c r="O55" s="85">
        <f>SUMIFS('Payment Schedule'!$M:$M,'Payment Schedule'!$K:$K,O$11,'Payment Schedule'!$D:$D,$A:$A)</f>
        <v>0</v>
      </c>
      <c r="P55" s="85">
        <f>SUMIFS('Payment Schedule'!$M:$M,'Payment Schedule'!$K:$K,P$11,'Payment Schedule'!$D:$D,$A:$A)</f>
        <v>0</v>
      </c>
      <c r="Q55" s="85">
        <f>SUMIFS('Payment Schedule'!$M:$M,'Payment Schedule'!$K:$K,Q$11,'Payment Schedule'!$D:$D,$A:$A)</f>
        <v>0</v>
      </c>
      <c r="R55" s="85">
        <f>SUMIFS('Payment Schedule'!$M:$M,'Payment Schedule'!$K:$K,R$11,'Payment Schedule'!$D:$D,$A:$A)</f>
        <v>0</v>
      </c>
      <c r="S55" s="85">
        <f>SUMIFS('Payment Schedule'!$M:$M,'Payment Schedule'!$K:$K,S$11,'Payment Schedule'!$D:$D,$A:$A)</f>
        <v>0</v>
      </c>
      <c r="T55" s="85">
        <f>SUMIFS('Payment Schedule'!$M:$M,'Payment Schedule'!$K:$K,T$11,'Payment Schedule'!$D:$D,$A:$A)</f>
        <v>0</v>
      </c>
      <c r="U5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5" s="76">
        <f t="shared" si="26"/>
        <v>0</v>
      </c>
      <c r="AA55" s="85">
        <f>SUMIFS('Payment Schedule'!$N:$N,'Payment Schedule'!$K:$K,AA$11,'Payment Schedule'!$D:$D,$A:$A)+SUMIFS('Payment Schedule'!$O:$O,'Payment Schedule'!$K:$K,AA$11,'Payment Schedule'!$D:$D,$A:$A)</f>
        <v>0</v>
      </c>
      <c r="AB55" s="85">
        <f>SUMIFS('Payment Schedule'!$N:$N,'Payment Schedule'!$K:$K,AB$11,'Payment Schedule'!$D:$D,$A:$A)+SUMIFS('Payment Schedule'!$O:$O,'Payment Schedule'!$K:$K,AB$11,'Payment Schedule'!$D:$D,$A:$A)</f>
        <v>0</v>
      </c>
      <c r="AC55" s="85">
        <f>SUMIFS('Payment Schedule'!$N:$N,'Payment Schedule'!$K:$K,AC$11,'Payment Schedule'!$D:$D,$A:$A)+SUMIFS('Payment Schedule'!$O:$O,'Payment Schedule'!$K:$K,AC$11,'Payment Schedule'!$D:$D,$A:$A)</f>
        <v>0</v>
      </c>
      <c r="AD55" s="85">
        <f>SUMIFS('Payment Schedule'!$N:$N,'Payment Schedule'!$K:$K,AD$11,'Payment Schedule'!$D:$D,$A:$A)+SUMIFS('Payment Schedule'!$O:$O,'Payment Schedule'!$K:$K,AD$11,'Payment Schedule'!$D:$D,$A:$A)</f>
        <v>0</v>
      </c>
      <c r="AE55" s="85">
        <f>SUMIFS('Payment Schedule'!$N:$N,'Payment Schedule'!$K:$K,AE$11,'Payment Schedule'!$D:$D,$A:$A)+SUMIFS('Payment Schedule'!$O:$O,'Payment Schedule'!$K:$K,AE$11,'Payment Schedule'!$D:$D,$A:$A)</f>
        <v>0</v>
      </c>
      <c r="AF55" s="85">
        <f>SUMIFS('Payment Schedule'!$N:$N,'Payment Schedule'!$K:$K,AF$11,'Payment Schedule'!$D:$D,$A:$A)+SUMIFS('Payment Schedule'!$O:$O,'Payment Schedule'!$K:$K,AF$11,'Payment Schedule'!$D:$D,$A:$A)</f>
        <v>0</v>
      </c>
      <c r="AG5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5" s="76">
        <f t="shared" si="27"/>
        <v>0</v>
      </c>
      <c r="AM55" s="76">
        <f t="shared" si="28"/>
        <v>0</v>
      </c>
      <c r="AN55" s="86">
        <f>IFERROR(VLOOKUP($B:$B,'Lease Types with GL Accts'!$A:$B,2,FALSE),0)</f>
        <v>0</v>
      </c>
      <c r="AO55" s="86">
        <f>IFERROR(VLOOKUP($B:$B,'Lease Types with GL Accts'!$A:$C,3,FALSE),0)</f>
        <v>0</v>
      </c>
      <c r="AP55" s="86">
        <f>IFERROR(VLOOKUP($B:$B,'Lease Types with GL Accts'!$A:$D,4,FALSE),0)</f>
        <v>0</v>
      </c>
      <c r="AT55" s="86" t="str">
        <f>VLOOKUP(C:C,'ACFR Business Areas'!A:C,3)</f>
        <v>A000</v>
      </c>
      <c r="AU55" s="205">
        <f t="shared" si="24"/>
        <v>0</v>
      </c>
      <c r="AV55" s="298">
        <f>IFERROR(VLOOKUP(A55,'Payment Schedule'!D:U,18,FALSE),0)</f>
        <v>0</v>
      </c>
    </row>
    <row r="56" spans="1:48" hidden="1" outlineLevel="1" x14ac:dyDescent="0.2">
      <c r="A56" s="239"/>
      <c r="B56" s="110"/>
      <c r="C56" s="12" t="str">
        <f t="shared" si="18"/>
        <v>E120</v>
      </c>
      <c r="D56" s="195"/>
      <c r="E56" s="312"/>
      <c r="F56" s="69">
        <v>0</v>
      </c>
      <c r="G56" s="69">
        <f>SUMIFS('Payment Schedule'!Y:Y,'Payment Schedule'!J:J,$G$10,'Payment Schedule'!D:D,A:A)</f>
        <v>0</v>
      </c>
      <c r="H56" s="69">
        <f>-SUMIFS('Payment Schedule'!M:M,'Payment Schedule'!K:K,$H$10,'Payment Schedule'!D:D,A:A)</f>
        <v>0</v>
      </c>
      <c r="I56" s="69">
        <f>-SUMIFS('Payment Schedule'!M:M,'Payment Schedule'!K:K,$I$10,'Payment Schedule'!D:D,A:A)</f>
        <v>0</v>
      </c>
      <c r="J56" s="69">
        <f t="shared" si="19"/>
        <v>0</v>
      </c>
      <c r="K56" s="69"/>
      <c r="L56" s="69">
        <f>SUMIFS('Payment Schedule'!M:M,'Payment Schedule'!K:K,$L$10,'Payment Schedule'!D:D,A:A)</f>
        <v>0</v>
      </c>
      <c r="M56" s="69">
        <f t="shared" si="25"/>
        <v>0</v>
      </c>
      <c r="N56" s="69"/>
      <c r="O56" s="85">
        <f>SUMIFS('Payment Schedule'!$M:$M,'Payment Schedule'!$K:$K,O$11,'Payment Schedule'!$D:$D,$A:$A)</f>
        <v>0</v>
      </c>
      <c r="P56" s="85">
        <f>SUMIFS('Payment Schedule'!$M:$M,'Payment Schedule'!$K:$K,P$11,'Payment Schedule'!$D:$D,$A:$A)</f>
        <v>0</v>
      </c>
      <c r="Q56" s="85">
        <f>SUMIFS('Payment Schedule'!$M:$M,'Payment Schedule'!$K:$K,Q$11,'Payment Schedule'!$D:$D,$A:$A)</f>
        <v>0</v>
      </c>
      <c r="R56" s="85">
        <f>SUMIFS('Payment Schedule'!$M:$M,'Payment Schedule'!$K:$K,R$11,'Payment Schedule'!$D:$D,$A:$A)</f>
        <v>0</v>
      </c>
      <c r="S56" s="85">
        <f>SUMIFS('Payment Schedule'!$M:$M,'Payment Schedule'!$K:$K,S$11,'Payment Schedule'!$D:$D,$A:$A)</f>
        <v>0</v>
      </c>
      <c r="T56" s="85">
        <f>SUMIFS('Payment Schedule'!$M:$M,'Payment Schedule'!$K:$K,T$11,'Payment Schedule'!$D:$D,$A:$A)</f>
        <v>0</v>
      </c>
      <c r="U5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6" s="76">
        <f t="shared" si="26"/>
        <v>0</v>
      </c>
      <c r="AA56" s="85">
        <f>SUMIFS('Payment Schedule'!$N:$N,'Payment Schedule'!$K:$K,AA$11,'Payment Schedule'!$D:$D,$A:$A)+SUMIFS('Payment Schedule'!$O:$O,'Payment Schedule'!$K:$K,AA$11,'Payment Schedule'!$D:$D,$A:$A)</f>
        <v>0</v>
      </c>
      <c r="AB56" s="85">
        <f>SUMIFS('Payment Schedule'!$N:$N,'Payment Schedule'!$K:$K,AB$11,'Payment Schedule'!$D:$D,$A:$A)+SUMIFS('Payment Schedule'!$O:$O,'Payment Schedule'!$K:$K,AB$11,'Payment Schedule'!$D:$D,$A:$A)</f>
        <v>0</v>
      </c>
      <c r="AC56" s="85">
        <f>SUMIFS('Payment Schedule'!$N:$N,'Payment Schedule'!$K:$K,AC$11,'Payment Schedule'!$D:$D,$A:$A)+SUMIFS('Payment Schedule'!$O:$O,'Payment Schedule'!$K:$K,AC$11,'Payment Schedule'!$D:$D,$A:$A)</f>
        <v>0</v>
      </c>
      <c r="AD56" s="85">
        <f>SUMIFS('Payment Schedule'!$N:$N,'Payment Schedule'!$K:$K,AD$11,'Payment Schedule'!$D:$D,$A:$A)+SUMIFS('Payment Schedule'!$O:$O,'Payment Schedule'!$K:$K,AD$11,'Payment Schedule'!$D:$D,$A:$A)</f>
        <v>0</v>
      </c>
      <c r="AE56" s="85">
        <f>SUMIFS('Payment Schedule'!$N:$N,'Payment Schedule'!$K:$K,AE$11,'Payment Schedule'!$D:$D,$A:$A)+SUMIFS('Payment Schedule'!$O:$O,'Payment Schedule'!$K:$K,AE$11,'Payment Schedule'!$D:$D,$A:$A)</f>
        <v>0</v>
      </c>
      <c r="AF56" s="85">
        <f>SUMIFS('Payment Schedule'!$N:$N,'Payment Schedule'!$K:$K,AF$11,'Payment Schedule'!$D:$D,$A:$A)+SUMIFS('Payment Schedule'!$O:$O,'Payment Schedule'!$K:$K,AF$11,'Payment Schedule'!$D:$D,$A:$A)</f>
        <v>0</v>
      </c>
      <c r="AG5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6" s="76">
        <f t="shared" si="27"/>
        <v>0</v>
      </c>
      <c r="AM56" s="76">
        <f t="shared" si="28"/>
        <v>0</v>
      </c>
      <c r="AN56" s="86">
        <f>IFERROR(VLOOKUP($B:$B,'Lease Types with GL Accts'!$A:$B,2,FALSE),0)</f>
        <v>0</v>
      </c>
      <c r="AO56" s="86">
        <f>IFERROR(VLOOKUP($B:$B,'Lease Types with GL Accts'!$A:$C,3,FALSE),0)</f>
        <v>0</v>
      </c>
      <c r="AP56" s="86">
        <f>IFERROR(VLOOKUP($B:$B,'Lease Types with GL Accts'!$A:$D,4,FALSE),0)</f>
        <v>0</v>
      </c>
      <c r="AT56" s="86" t="str">
        <f>VLOOKUP(C:C,'ACFR Business Areas'!A:C,3)</f>
        <v>A000</v>
      </c>
      <c r="AU56" s="205">
        <f t="shared" si="24"/>
        <v>0</v>
      </c>
      <c r="AV56" s="298">
        <f>IFERROR(VLOOKUP(A56,'Payment Schedule'!D:U,18,FALSE),0)</f>
        <v>0</v>
      </c>
    </row>
    <row r="57" spans="1:48" hidden="1" outlineLevel="1" x14ac:dyDescent="0.2">
      <c r="A57" s="239"/>
      <c r="B57" s="110"/>
      <c r="C57" s="12" t="str">
        <f t="shared" si="18"/>
        <v>E120</v>
      </c>
      <c r="D57" s="195"/>
      <c r="E57" s="312"/>
      <c r="F57" s="69">
        <v>0</v>
      </c>
      <c r="G57" s="69">
        <f>SUMIFS('Payment Schedule'!Y:Y,'Payment Schedule'!J:J,$G$10,'Payment Schedule'!D:D,A:A)</f>
        <v>0</v>
      </c>
      <c r="H57" s="69">
        <f>-SUMIFS('Payment Schedule'!M:M,'Payment Schedule'!K:K,$H$10,'Payment Schedule'!D:D,A:A)</f>
        <v>0</v>
      </c>
      <c r="I57" s="69">
        <f>-SUMIFS('Payment Schedule'!M:M,'Payment Schedule'!K:K,$I$10,'Payment Schedule'!D:D,A:A)</f>
        <v>0</v>
      </c>
      <c r="J57" s="69">
        <f t="shared" si="19"/>
        <v>0</v>
      </c>
      <c r="K57" s="69"/>
      <c r="L57" s="69">
        <f>SUMIFS('Payment Schedule'!M:M,'Payment Schedule'!K:K,$L$10,'Payment Schedule'!D:D,A:A)</f>
        <v>0</v>
      </c>
      <c r="M57" s="69">
        <f t="shared" si="25"/>
        <v>0</v>
      </c>
      <c r="N57" s="69"/>
      <c r="O57" s="85">
        <f>SUMIFS('Payment Schedule'!$M:$M,'Payment Schedule'!$K:$K,O$11,'Payment Schedule'!$D:$D,$A:$A)</f>
        <v>0</v>
      </c>
      <c r="P57" s="85">
        <f>SUMIFS('Payment Schedule'!$M:$M,'Payment Schedule'!$K:$K,P$11,'Payment Schedule'!$D:$D,$A:$A)</f>
        <v>0</v>
      </c>
      <c r="Q57" s="85">
        <f>SUMIFS('Payment Schedule'!$M:$M,'Payment Schedule'!$K:$K,Q$11,'Payment Schedule'!$D:$D,$A:$A)</f>
        <v>0</v>
      </c>
      <c r="R57" s="85">
        <f>SUMIFS('Payment Schedule'!$M:$M,'Payment Schedule'!$K:$K,R$11,'Payment Schedule'!$D:$D,$A:$A)</f>
        <v>0</v>
      </c>
      <c r="S57" s="85">
        <f>SUMIFS('Payment Schedule'!$M:$M,'Payment Schedule'!$K:$K,S$11,'Payment Schedule'!$D:$D,$A:$A)</f>
        <v>0</v>
      </c>
      <c r="T57" s="85">
        <f>SUMIFS('Payment Schedule'!$M:$M,'Payment Schedule'!$K:$K,T$11,'Payment Schedule'!$D:$D,$A:$A)</f>
        <v>0</v>
      </c>
      <c r="U5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7" s="76">
        <f t="shared" si="26"/>
        <v>0</v>
      </c>
      <c r="AA57" s="85">
        <f>SUMIFS('Payment Schedule'!$N:$N,'Payment Schedule'!$K:$K,AA$11,'Payment Schedule'!$D:$D,$A:$A)+SUMIFS('Payment Schedule'!$O:$O,'Payment Schedule'!$K:$K,AA$11,'Payment Schedule'!$D:$D,$A:$A)</f>
        <v>0</v>
      </c>
      <c r="AB57" s="85">
        <f>SUMIFS('Payment Schedule'!$N:$N,'Payment Schedule'!$K:$K,AB$11,'Payment Schedule'!$D:$D,$A:$A)+SUMIFS('Payment Schedule'!$O:$O,'Payment Schedule'!$K:$K,AB$11,'Payment Schedule'!$D:$D,$A:$A)</f>
        <v>0</v>
      </c>
      <c r="AC57" s="85">
        <f>SUMIFS('Payment Schedule'!$N:$N,'Payment Schedule'!$K:$K,AC$11,'Payment Schedule'!$D:$D,$A:$A)+SUMIFS('Payment Schedule'!$O:$O,'Payment Schedule'!$K:$K,AC$11,'Payment Schedule'!$D:$D,$A:$A)</f>
        <v>0</v>
      </c>
      <c r="AD57" s="85">
        <f>SUMIFS('Payment Schedule'!$N:$N,'Payment Schedule'!$K:$K,AD$11,'Payment Schedule'!$D:$D,$A:$A)+SUMIFS('Payment Schedule'!$O:$O,'Payment Schedule'!$K:$K,AD$11,'Payment Schedule'!$D:$D,$A:$A)</f>
        <v>0</v>
      </c>
      <c r="AE57" s="85">
        <f>SUMIFS('Payment Schedule'!$N:$N,'Payment Schedule'!$K:$K,AE$11,'Payment Schedule'!$D:$D,$A:$A)+SUMIFS('Payment Schedule'!$O:$O,'Payment Schedule'!$K:$K,AE$11,'Payment Schedule'!$D:$D,$A:$A)</f>
        <v>0</v>
      </c>
      <c r="AF57" s="85">
        <f>SUMIFS('Payment Schedule'!$N:$N,'Payment Schedule'!$K:$K,AF$11,'Payment Schedule'!$D:$D,$A:$A)+SUMIFS('Payment Schedule'!$O:$O,'Payment Schedule'!$K:$K,AF$11,'Payment Schedule'!$D:$D,$A:$A)</f>
        <v>0</v>
      </c>
      <c r="AG5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7" s="76">
        <f t="shared" si="27"/>
        <v>0</v>
      </c>
      <c r="AM57" s="76">
        <f t="shared" si="28"/>
        <v>0</v>
      </c>
      <c r="AN57" s="86">
        <f>IFERROR(VLOOKUP($B:$B,'Lease Types with GL Accts'!$A:$B,2,FALSE),0)</f>
        <v>0</v>
      </c>
      <c r="AO57" s="86">
        <f>IFERROR(VLOOKUP($B:$B,'Lease Types with GL Accts'!$A:$C,3,FALSE),0)</f>
        <v>0</v>
      </c>
      <c r="AP57" s="86">
        <f>IFERROR(VLOOKUP($B:$B,'Lease Types with GL Accts'!$A:$D,4,FALSE),0)</f>
        <v>0</v>
      </c>
      <c r="AT57" s="86" t="str">
        <f>VLOOKUP(C:C,'ACFR Business Areas'!A:C,3)</f>
        <v>A000</v>
      </c>
      <c r="AU57" s="205">
        <f t="shared" si="24"/>
        <v>0</v>
      </c>
      <c r="AV57" s="298">
        <f>IFERROR(VLOOKUP(A57,'Payment Schedule'!D:U,18,FALSE),0)</f>
        <v>0</v>
      </c>
    </row>
    <row r="58" spans="1:48" hidden="1" outlineLevel="1" x14ac:dyDescent="0.2">
      <c r="A58" s="239"/>
      <c r="B58" s="110"/>
      <c r="C58" s="12" t="str">
        <f t="shared" si="18"/>
        <v>E120</v>
      </c>
      <c r="D58" s="195"/>
      <c r="E58" s="312"/>
      <c r="F58" s="69">
        <v>0</v>
      </c>
      <c r="G58" s="69">
        <f>SUMIFS('Payment Schedule'!Y:Y,'Payment Schedule'!J:J,$G$10,'Payment Schedule'!D:D,A:A)</f>
        <v>0</v>
      </c>
      <c r="H58" s="69">
        <f>-SUMIFS('Payment Schedule'!M:M,'Payment Schedule'!K:K,$H$10,'Payment Schedule'!D:D,A:A)</f>
        <v>0</v>
      </c>
      <c r="I58" s="69">
        <f>-SUMIFS('Payment Schedule'!M:M,'Payment Schedule'!K:K,$I$10,'Payment Schedule'!D:D,A:A)</f>
        <v>0</v>
      </c>
      <c r="J58" s="69">
        <f t="shared" si="19"/>
        <v>0</v>
      </c>
      <c r="K58" s="69"/>
      <c r="L58" s="69">
        <f>SUMIFS('Payment Schedule'!M:M,'Payment Schedule'!K:K,$L$10,'Payment Schedule'!D:D,A:A)</f>
        <v>0</v>
      </c>
      <c r="M58" s="69">
        <f t="shared" si="25"/>
        <v>0</v>
      </c>
      <c r="N58" s="69"/>
      <c r="O58" s="85">
        <f>SUMIFS('Payment Schedule'!$M:$M,'Payment Schedule'!$K:$K,O$11,'Payment Schedule'!$D:$D,$A:$A)</f>
        <v>0</v>
      </c>
      <c r="P58" s="85">
        <f>SUMIFS('Payment Schedule'!$M:$M,'Payment Schedule'!$K:$K,P$11,'Payment Schedule'!$D:$D,$A:$A)</f>
        <v>0</v>
      </c>
      <c r="Q58" s="85">
        <f>SUMIFS('Payment Schedule'!$M:$M,'Payment Schedule'!$K:$K,Q$11,'Payment Schedule'!$D:$D,$A:$A)</f>
        <v>0</v>
      </c>
      <c r="R58" s="85">
        <f>SUMIFS('Payment Schedule'!$M:$M,'Payment Schedule'!$K:$K,R$11,'Payment Schedule'!$D:$D,$A:$A)</f>
        <v>0</v>
      </c>
      <c r="S58" s="85">
        <f>SUMIFS('Payment Schedule'!$M:$M,'Payment Schedule'!$K:$K,S$11,'Payment Schedule'!$D:$D,$A:$A)</f>
        <v>0</v>
      </c>
      <c r="T58" s="85">
        <f>SUMIFS('Payment Schedule'!$M:$M,'Payment Schedule'!$K:$K,T$11,'Payment Schedule'!$D:$D,$A:$A)</f>
        <v>0</v>
      </c>
      <c r="U5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8" s="76">
        <f t="shared" si="26"/>
        <v>0</v>
      </c>
      <c r="AA58" s="85">
        <f>SUMIFS('Payment Schedule'!$N:$N,'Payment Schedule'!$K:$K,AA$11,'Payment Schedule'!$D:$D,$A:$A)+SUMIFS('Payment Schedule'!$O:$O,'Payment Schedule'!$K:$K,AA$11,'Payment Schedule'!$D:$D,$A:$A)</f>
        <v>0</v>
      </c>
      <c r="AB58" s="85">
        <f>SUMIFS('Payment Schedule'!$N:$N,'Payment Schedule'!$K:$K,AB$11,'Payment Schedule'!$D:$D,$A:$A)+SUMIFS('Payment Schedule'!$O:$O,'Payment Schedule'!$K:$K,AB$11,'Payment Schedule'!$D:$D,$A:$A)</f>
        <v>0</v>
      </c>
      <c r="AC58" s="85">
        <f>SUMIFS('Payment Schedule'!$N:$N,'Payment Schedule'!$K:$K,AC$11,'Payment Schedule'!$D:$D,$A:$A)+SUMIFS('Payment Schedule'!$O:$O,'Payment Schedule'!$K:$K,AC$11,'Payment Schedule'!$D:$D,$A:$A)</f>
        <v>0</v>
      </c>
      <c r="AD58" s="85">
        <f>SUMIFS('Payment Schedule'!$N:$N,'Payment Schedule'!$K:$K,AD$11,'Payment Schedule'!$D:$D,$A:$A)+SUMIFS('Payment Schedule'!$O:$O,'Payment Schedule'!$K:$K,AD$11,'Payment Schedule'!$D:$D,$A:$A)</f>
        <v>0</v>
      </c>
      <c r="AE58" s="85">
        <f>SUMIFS('Payment Schedule'!$N:$N,'Payment Schedule'!$K:$K,AE$11,'Payment Schedule'!$D:$D,$A:$A)+SUMIFS('Payment Schedule'!$O:$O,'Payment Schedule'!$K:$K,AE$11,'Payment Schedule'!$D:$D,$A:$A)</f>
        <v>0</v>
      </c>
      <c r="AF58" s="85">
        <f>SUMIFS('Payment Schedule'!$N:$N,'Payment Schedule'!$K:$K,AF$11,'Payment Schedule'!$D:$D,$A:$A)+SUMIFS('Payment Schedule'!$O:$O,'Payment Schedule'!$K:$K,AF$11,'Payment Schedule'!$D:$D,$A:$A)</f>
        <v>0</v>
      </c>
      <c r="AG5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8" s="76">
        <f t="shared" si="27"/>
        <v>0</v>
      </c>
      <c r="AM58" s="76">
        <f t="shared" si="28"/>
        <v>0</v>
      </c>
      <c r="AN58" s="86">
        <f>IFERROR(VLOOKUP($B:$B,'Lease Types with GL Accts'!$A:$B,2,FALSE),0)</f>
        <v>0</v>
      </c>
      <c r="AO58" s="86">
        <f>IFERROR(VLOOKUP($B:$B,'Lease Types with GL Accts'!$A:$C,3,FALSE),0)</f>
        <v>0</v>
      </c>
      <c r="AP58" s="86">
        <f>IFERROR(VLOOKUP($B:$B,'Lease Types with GL Accts'!$A:$D,4,FALSE),0)</f>
        <v>0</v>
      </c>
      <c r="AT58" s="86" t="str">
        <f>VLOOKUP(C:C,'ACFR Business Areas'!A:C,3)</f>
        <v>A000</v>
      </c>
      <c r="AU58" s="205">
        <f t="shared" si="24"/>
        <v>0</v>
      </c>
      <c r="AV58" s="298">
        <f>IFERROR(VLOOKUP(A58,'Payment Schedule'!D:U,18,FALSE),0)</f>
        <v>0</v>
      </c>
    </row>
    <row r="59" spans="1:48" hidden="1" outlineLevel="1" x14ac:dyDescent="0.2">
      <c r="A59" s="239"/>
      <c r="B59" s="110"/>
      <c r="C59" s="12" t="str">
        <f t="shared" si="18"/>
        <v>E120</v>
      </c>
      <c r="D59" s="195"/>
      <c r="E59" s="312"/>
      <c r="F59" s="69">
        <v>0</v>
      </c>
      <c r="G59" s="69">
        <f>SUMIFS('Payment Schedule'!Y:Y,'Payment Schedule'!J:J,$G$10,'Payment Schedule'!D:D,A:A)</f>
        <v>0</v>
      </c>
      <c r="H59" s="69">
        <f>-SUMIFS('Payment Schedule'!M:M,'Payment Schedule'!K:K,$H$10,'Payment Schedule'!D:D,A:A)</f>
        <v>0</v>
      </c>
      <c r="I59" s="69">
        <f>-SUMIFS('Payment Schedule'!M:M,'Payment Schedule'!K:K,$I$10,'Payment Schedule'!D:D,A:A)</f>
        <v>0</v>
      </c>
      <c r="J59" s="69">
        <f t="shared" si="19"/>
        <v>0</v>
      </c>
      <c r="K59" s="69"/>
      <c r="L59" s="69">
        <f>SUMIFS('Payment Schedule'!M:M,'Payment Schedule'!K:K,$L$10,'Payment Schedule'!D:D,A:A)</f>
        <v>0</v>
      </c>
      <c r="M59" s="69">
        <f t="shared" si="25"/>
        <v>0</v>
      </c>
      <c r="N59" s="69"/>
      <c r="O59" s="85">
        <f>SUMIFS('Payment Schedule'!$M:$M,'Payment Schedule'!$K:$K,O$11,'Payment Schedule'!$D:$D,$A:$A)</f>
        <v>0</v>
      </c>
      <c r="P59" s="85">
        <f>SUMIFS('Payment Schedule'!$M:$M,'Payment Schedule'!$K:$K,P$11,'Payment Schedule'!$D:$D,$A:$A)</f>
        <v>0</v>
      </c>
      <c r="Q59" s="85">
        <f>SUMIFS('Payment Schedule'!$M:$M,'Payment Schedule'!$K:$K,Q$11,'Payment Schedule'!$D:$D,$A:$A)</f>
        <v>0</v>
      </c>
      <c r="R59" s="85">
        <f>SUMIFS('Payment Schedule'!$M:$M,'Payment Schedule'!$K:$K,R$11,'Payment Schedule'!$D:$D,$A:$A)</f>
        <v>0</v>
      </c>
      <c r="S59" s="85">
        <f>SUMIFS('Payment Schedule'!$M:$M,'Payment Schedule'!$K:$K,S$11,'Payment Schedule'!$D:$D,$A:$A)</f>
        <v>0</v>
      </c>
      <c r="T59" s="85">
        <f>SUMIFS('Payment Schedule'!$M:$M,'Payment Schedule'!$K:$K,T$11,'Payment Schedule'!$D:$D,$A:$A)</f>
        <v>0</v>
      </c>
      <c r="U5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5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5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5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5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59" s="76">
        <f t="shared" si="26"/>
        <v>0</v>
      </c>
      <c r="AA59" s="85">
        <f>SUMIFS('Payment Schedule'!$N:$N,'Payment Schedule'!$K:$K,AA$11,'Payment Schedule'!$D:$D,$A:$A)+SUMIFS('Payment Schedule'!$O:$O,'Payment Schedule'!$K:$K,AA$11,'Payment Schedule'!$D:$D,$A:$A)</f>
        <v>0</v>
      </c>
      <c r="AB59" s="85">
        <f>SUMIFS('Payment Schedule'!$N:$N,'Payment Schedule'!$K:$K,AB$11,'Payment Schedule'!$D:$D,$A:$A)+SUMIFS('Payment Schedule'!$O:$O,'Payment Schedule'!$K:$K,AB$11,'Payment Schedule'!$D:$D,$A:$A)</f>
        <v>0</v>
      </c>
      <c r="AC59" s="85">
        <f>SUMIFS('Payment Schedule'!$N:$N,'Payment Schedule'!$K:$K,AC$11,'Payment Schedule'!$D:$D,$A:$A)+SUMIFS('Payment Schedule'!$O:$O,'Payment Schedule'!$K:$K,AC$11,'Payment Schedule'!$D:$D,$A:$A)</f>
        <v>0</v>
      </c>
      <c r="AD59" s="85">
        <f>SUMIFS('Payment Schedule'!$N:$N,'Payment Schedule'!$K:$K,AD$11,'Payment Schedule'!$D:$D,$A:$A)+SUMIFS('Payment Schedule'!$O:$O,'Payment Schedule'!$K:$K,AD$11,'Payment Schedule'!$D:$D,$A:$A)</f>
        <v>0</v>
      </c>
      <c r="AE59" s="85">
        <f>SUMIFS('Payment Schedule'!$N:$N,'Payment Schedule'!$K:$K,AE$11,'Payment Schedule'!$D:$D,$A:$A)+SUMIFS('Payment Schedule'!$O:$O,'Payment Schedule'!$K:$K,AE$11,'Payment Schedule'!$D:$D,$A:$A)</f>
        <v>0</v>
      </c>
      <c r="AF59" s="85">
        <f>SUMIFS('Payment Schedule'!$N:$N,'Payment Schedule'!$K:$K,AF$11,'Payment Schedule'!$D:$D,$A:$A)+SUMIFS('Payment Schedule'!$O:$O,'Payment Schedule'!$K:$K,AF$11,'Payment Schedule'!$D:$D,$A:$A)</f>
        <v>0</v>
      </c>
      <c r="AG5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5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5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5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5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59" s="76">
        <f t="shared" si="27"/>
        <v>0</v>
      </c>
      <c r="AM59" s="76">
        <f t="shared" si="28"/>
        <v>0</v>
      </c>
      <c r="AN59" s="86">
        <f>IFERROR(VLOOKUP($B:$B,'Lease Types with GL Accts'!$A:$B,2,FALSE),0)</f>
        <v>0</v>
      </c>
      <c r="AO59" s="86">
        <f>IFERROR(VLOOKUP($B:$B,'Lease Types with GL Accts'!$A:$C,3,FALSE),0)</f>
        <v>0</v>
      </c>
      <c r="AP59" s="86">
        <f>IFERROR(VLOOKUP($B:$B,'Lease Types with GL Accts'!$A:$D,4,FALSE),0)</f>
        <v>0</v>
      </c>
      <c r="AT59" s="86" t="str">
        <f>VLOOKUP(C:C,'ACFR Business Areas'!A:C,3)</f>
        <v>A000</v>
      </c>
      <c r="AU59" s="205">
        <f t="shared" si="24"/>
        <v>0</v>
      </c>
      <c r="AV59" s="298">
        <f>IFERROR(VLOOKUP(A59,'Payment Schedule'!D:U,18,FALSE),0)</f>
        <v>0</v>
      </c>
    </row>
    <row r="60" spans="1:48" hidden="1" outlineLevel="1" x14ac:dyDescent="0.2">
      <c r="A60" s="239"/>
      <c r="B60" s="110"/>
      <c r="C60" s="12" t="str">
        <f t="shared" si="18"/>
        <v>E120</v>
      </c>
      <c r="D60" s="195"/>
      <c r="E60" s="312"/>
      <c r="F60" s="69">
        <v>0</v>
      </c>
      <c r="G60" s="69">
        <f>SUMIFS('Payment Schedule'!Y:Y,'Payment Schedule'!J:J,$G$10,'Payment Schedule'!D:D,A:A)</f>
        <v>0</v>
      </c>
      <c r="H60" s="69">
        <f>-SUMIFS('Payment Schedule'!M:M,'Payment Schedule'!K:K,$H$10,'Payment Schedule'!D:D,A:A)</f>
        <v>0</v>
      </c>
      <c r="I60" s="69">
        <f>-SUMIFS('Payment Schedule'!M:M,'Payment Schedule'!K:K,$I$10,'Payment Schedule'!D:D,A:A)</f>
        <v>0</v>
      </c>
      <c r="J60" s="69">
        <f t="shared" si="19"/>
        <v>0</v>
      </c>
      <c r="K60" s="69"/>
      <c r="L60" s="69">
        <f>SUMIFS('Payment Schedule'!M:M,'Payment Schedule'!K:K,$L$10,'Payment Schedule'!D:D,A:A)</f>
        <v>0</v>
      </c>
      <c r="M60" s="69">
        <f t="shared" si="25"/>
        <v>0</v>
      </c>
      <c r="N60" s="69"/>
      <c r="O60" s="85">
        <f>SUMIFS('Payment Schedule'!$M:$M,'Payment Schedule'!$K:$K,O$11,'Payment Schedule'!$D:$D,$A:$A)</f>
        <v>0</v>
      </c>
      <c r="P60" s="85">
        <f>SUMIFS('Payment Schedule'!$M:$M,'Payment Schedule'!$K:$K,P$11,'Payment Schedule'!$D:$D,$A:$A)</f>
        <v>0</v>
      </c>
      <c r="Q60" s="85">
        <f>SUMIFS('Payment Schedule'!$M:$M,'Payment Schedule'!$K:$K,Q$11,'Payment Schedule'!$D:$D,$A:$A)</f>
        <v>0</v>
      </c>
      <c r="R60" s="85">
        <f>SUMIFS('Payment Schedule'!$M:$M,'Payment Schedule'!$K:$K,R$11,'Payment Schedule'!$D:$D,$A:$A)</f>
        <v>0</v>
      </c>
      <c r="S60" s="85">
        <f>SUMIFS('Payment Schedule'!$M:$M,'Payment Schedule'!$K:$K,S$11,'Payment Schedule'!$D:$D,$A:$A)</f>
        <v>0</v>
      </c>
      <c r="T60" s="85">
        <f>SUMIFS('Payment Schedule'!$M:$M,'Payment Schedule'!$K:$K,T$11,'Payment Schedule'!$D:$D,$A:$A)</f>
        <v>0</v>
      </c>
      <c r="U6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0" s="76">
        <f t="shared" si="26"/>
        <v>0</v>
      </c>
      <c r="AA60" s="85">
        <f>SUMIFS('Payment Schedule'!$N:$N,'Payment Schedule'!$K:$K,AA$11,'Payment Schedule'!$D:$D,$A:$A)+SUMIFS('Payment Schedule'!$O:$O,'Payment Schedule'!$K:$K,AA$11,'Payment Schedule'!$D:$D,$A:$A)</f>
        <v>0</v>
      </c>
      <c r="AB60" s="85">
        <f>SUMIFS('Payment Schedule'!$N:$N,'Payment Schedule'!$K:$K,AB$11,'Payment Schedule'!$D:$D,$A:$A)+SUMIFS('Payment Schedule'!$O:$O,'Payment Schedule'!$K:$K,AB$11,'Payment Schedule'!$D:$D,$A:$A)</f>
        <v>0</v>
      </c>
      <c r="AC60" s="85">
        <f>SUMIFS('Payment Schedule'!$N:$N,'Payment Schedule'!$K:$K,AC$11,'Payment Schedule'!$D:$D,$A:$A)+SUMIFS('Payment Schedule'!$O:$O,'Payment Schedule'!$K:$K,AC$11,'Payment Schedule'!$D:$D,$A:$A)</f>
        <v>0</v>
      </c>
      <c r="AD60" s="85">
        <f>SUMIFS('Payment Schedule'!$N:$N,'Payment Schedule'!$K:$K,AD$11,'Payment Schedule'!$D:$D,$A:$A)+SUMIFS('Payment Schedule'!$O:$O,'Payment Schedule'!$K:$K,AD$11,'Payment Schedule'!$D:$D,$A:$A)</f>
        <v>0</v>
      </c>
      <c r="AE60" s="85">
        <f>SUMIFS('Payment Schedule'!$N:$N,'Payment Schedule'!$K:$K,AE$11,'Payment Schedule'!$D:$D,$A:$A)+SUMIFS('Payment Schedule'!$O:$O,'Payment Schedule'!$K:$K,AE$11,'Payment Schedule'!$D:$D,$A:$A)</f>
        <v>0</v>
      </c>
      <c r="AF60" s="85">
        <f>SUMIFS('Payment Schedule'!$N:$N,'Payment Schedule'!$K:$K,AF$11,'Payment Schedule'!$D:$D,$A:$A)+SUMIFS('Payment Schedule'!$O:$O,'Payment Schedule'!$K:$K,AF$11,'Payment Schedule'!$D:$D,$A:$A)</f>
        <v>0</v>
      </c>
      <c r="AG6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0" s="76">
        <f t="shared" si="27"/>
        <v>0</v>
      </c>
      <c r="AM60" s="76">
        <f t="shared" si="28"/>
        <v>0</v>
      </c>
      <c r="AN60" s="86">
        <f>IFERROR(VLOOKUP($B:$B,'Lease Types with GL Accts'!$A:$B,2,FALSE),0)</f>
        <v>0</v>
      </c>
      <c r="AO60" s="86">
        <f>IFERROR(VLOOKUP($B:$B,'Lease Types with GL Accts'!$A:$C,3,FALSE),0)</f>
        <v>0</v>
      </c>
      <c r="AP60" s="86">
        <f>IFERROR(VLOOKUP($B:$B,'Lease Types with GL Accts'!$A:$D,4,FALSE),0)</f>
        <v>0</v>
      </c>
      <c r="AT60" s="86" t="str">
        <f>VLOOKUP(C:C,'ACFR Business Areas'!A:C,3)</f>
        <v>A000</v>
      </c>
      <c r="AU60" s="205">
        <f t="shared" si="24"/>
        <v>0</v>
      </c>
      <c r="AV60" s="298">
        <f>IFERROR(VLOOKUP(A60,'Payment Schedule'!D:U,18,FALSE),0)</f>
        <v>0</v>
      </c>
    </row>
    <row r="61" spans="1:48" hidden="1" outlineLevel="1" x14ac:dyDescent="0.2">
      <c r="A61" s="239"/>
      <c r="B61" s="110"/>
      <c r="C61" s="12" t="str">
        <f t="shared" si="18"/>
        <v>E120</v>
      </c>
      <c r="D61" s="195"/>
      <c r="E61" s="312"/>
      <c r="F61" s="69">
        <v>0</v>
      </c>
      <c r="G61" s="69">
        <f>SUMIFS('Payment Schedule'!Y:Y,'Payment Schedule'!J:J,$G$10,'Payment Schedule'!D:D,A:A)</f>
        <v>0</v>
      </c>
      <c r="H61" s="69">
        <f>-SUMIFS('Payment Schedule'!M:M,'Payment Schedule'!K:K,$H$10,'Payment Schedule'!D:D,A:A)</f>
        <v>0</v>
      </c>
      <c r="I61" s="69">
        <f>-SUMIFS('Payment Schedule'!M:M,'Payment Schedule'!K:K,$I$10,'Payment Schedule'!D:D,A:A)</f>
        <v>0</v>
      </c>
      <c r="J61" s="69">
        <f t="shared" si="19"/>
        <v>0</v>
      </c>
      <c r="K61" s="69"/>
      <c r="L61" s="69">
        <f>SUMIFS('Payment Schedule'!M:M,'Payment Schedule'!K:K,$L$10,'Payment Schedule'!D:D,A:A)</f>
        <v>0</v>
      </c>
      <c r="M61" s="69">
        <f t="shared" si="25"/>
        <v>0</v>
      </c>
      <c r="N61" s="69"/>
      <c r="O61" s="85">
        <f>SUMIFS('Payment Schedule'!$M:$M,'Payment Schedule'!$K:$K,O$11,'Payment Schedule'!$D:$D,$A:$A)</f>
        <v>0</v>
      </c>
      <c r="P61" s="85">
        <f>SUMIFS('Payment Schedule'!$M:$M,'Payment Schedule'!$K:$K,P$11,'Payment Schedule'!$D:$D,$A:$A)</f>
        <v>0</v>
      </c>
      <c r="Q61" s="85">
        <f>SUMIFS('Payment Schedule'!$M:$M,'Payment Schedule'!$K:$K,Q$11,'Payment Schedule'!$D:$D,$A:$A)</f>
        <v>0</v>
      </c>
      <c r="R61" s="85">
        <f>SUMIFS('Payment Schedule'!$M:$M,'Payment Schedule'!$K:$K,R$11,'Payment Schedule'!$D:$D,$A:$A)</f>
        <v>0</v>
      </c>
      <c r="S61" s="85">
        <f>SUMIFS('Payment Schedule'!$M:$M,'Payment Schedule'!$K:$K,S$11,'Payment Schedule'!$D:$D,$A:$A)</f>
        <v>0</v>
      </c>
      <c r="T61" s="85">
        <f>SUMIFS('Payment Schedule'!$M:$M,'Payment Schedule'!$K:$K,T$11,'Payment Schedule'!$D:$D,$A:$A)</f>
        <v>0</v>
      </c>
      <c r="U6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1" s="76">
        <f t="shared" si="26"/>
        <v>0</v>
      </c>
      <c r="AA61" s="85">
        <f>SUMIFS('Payment Schedule'!$N:$N,'Payment Schedule'!$K:$K,AA$11,'Payment Schedule'!$D:$D,$A:$A)+SUMIFS('Payment Schedule'!$O:$O,'Payment Schedule'!$K:$K,AA$11,'Payment Schedule'!$D:$D,$A:$A)</f>
        <v>0</v>
      </c>
      <c r="AB61" s="85">
        <f>SUMIFS('Payment Schedule'!$N:$N,'Payment Schedule'!$K:$K,AB$11,'Payment Schedule'!$D:$D,$A:$A)+SUMIFS('Payment Schedule'!$O:$O,'Payment Schedule'!$K:$K,AB$11,'Payment Schedule'!$D:$D,$A:$A)</f>
        <v>0</v>
      </c>
      <c r="AC61" s="85">
        <f>SUMIFS('Payment Schedule'!$N:$N,'Payment Schedule'!$K:$K,AC$11,'Payment Schedule'!$D:$D,$A:$A)+SUMIFS('Payment Schedule'!$O:$O,'Payment Schedule'!$K:$K,AC$11,'Payment Schedule'!$D:$D,$A:$A)</f>
        <v>0</v>
      </c>
      <c r="AD61" s="85">
        <f>SUMIFS('Payment Schedule'!$N:$N,'Payment Schedule'!$K:$K,AD$11,'Payment Schedule'!$D:$D,$A:$A)+SUMIFS('Payment Schedule'!$O:$O,'Payment Schedule'!$K:$K,AD$11,'Payment Schedule'!$D:$D,$A:$A)</f>
        <v>0</v>
      </c>
      <c r="AE61" s="85">
        <f>SUMIFS('Payment Schedule'!$N:$N,'Payment Schedule'!$K:$K,AE$11,'Payment Schedule'!$D:$D,$A:$A)+SUMIFS('Payment Schedule'!$O:$O,'Payment Schedule'!$K:$K,AE$11,'Payment Schedule'!$D:$D,$A:$A)</f>
        <v>0</v>
      </c>
      <c r="AF61" s="85">
        <f>SUMIFS('Payment Schedule'!$N:$N,'Payment Schedule'!$K:$K,AF$11,'Payment Schedule'!$D:$D,$A:$A)+SUMIFS('Payment Schedule'!$O:$O,'Payment Schedule'!$K:$K,AF$11,'Payment Schedule'!$D:$D,$A:$A)</f>
        <v>0</v>
      </c>
      <c r="AG6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1" s="76">
        <f t="shared" si="27"/>
        <v>0</v>
      </c>
      <c r="AM61" s="76">
        <f t="shared" si="28"/>
        <v>0</v>
      </c>
      <c r="AN61" s="86">
        <f>IFERROR(VLOOKUP($B:$B,'Lease Types with GL Accts'!$A:$B,2,FALSE),0)</f>
        <v>0</v>
      </c>
      <c r="AO61" s="86">
        <f>IFERROR(VLOOKUP($B:$B,'Lease Types with GL Accts'!$A:$C,3,FALSE),0)</f>
        <v>0</v>
      </c>
      <c r="AP61" s="86">
        <f>IFERROR(VLOOKUP($B:$B,'Lease Types with GL Accts'!$A:$D,4,FALSE),0)</f>
        <v>0</v>
      </c>
      <c r="AT61" s="86" t="str">
        <f>VLOOKUP(C:C,'ACFR Business Areas'!A:C,3)</f>
        <v>A000</v>
      </c>
      <c r="AU61" s="205">
        <f t="shared" si="24"/>
        <v>0</v>
      </c>
      <c r="AV61" s="298">
        <f>IFERROR(VLOOKUP(A61,'Payment Schedule'!D:U,18,FALSE),0)</f>
        <v>0</v>
      </c>
    </row>
    <row r="62" spans="1:48" hidden="1" outlineLevel="1" x14ac:dyDescent="0.2">
      <c r="A62" s="239"/>
      <c r="B62" s="110"/>
      <c r="C62" s="12" t="str">
        <f t="shared" si="18"/>
        <v>E120</v>
      </c>
      <c r="D62" s="195"/>
      <c r="E62" s="312"/>
      <c r="F62" s="69">
        <v>0</v>
      </c>
      <c r="G62" s="69">
        <f>SUMIFS('Payment Schedule'!Y:Y,'Payment Schedule'!J:J,$G$10,'Payment Schedule'!D:D,A:A)</f>
        <v>0</v>
      </c>
      <c r="H62" s="69">
        <f>-SUMIFS('Payment Schedule'!M:M,'Payment Schedule'!K:K,$H$10,'Payment Schedule'!D:D,A:A)</f>
        <v>0</v>
      </c>
      <c r="I62" s="69">
        <f>-SUMIFS('Payment Schedule'!M:M,'Payment Schedule'!K:K,$I$10,'Payment Schedule'!D:D,A:A)</f>
        <v>0</v>
      </c>
      <c r="J62" s="69">
        <f t="shared" si="19"/>
        <v>0</v>
      </c>
      <c r="K62" s="69"/>
      <c r="L62" s="69">
        <f>SUMIFS('Payment Schedule'!M:M,'Payment Schedule'!K:K,$L$10,'Payment Schedule'!D:D,A:A)</f>
        <v>0</v>
      </c>
      <c r="M62" s="69">
        <f t="shared" si="25"/>
        <v>0</v>
      </c>
      <c r="N62" s="69"/>
      <c r="O62" s="85">
        <f>SUMIFS('Payment Schedule'!$M:$M,'Payment Schedule'!$K:$K,O$11,'Payment Schedule'!$D:$D,$A:$A)</f>
        <v>0</v>
      </c>
      <c r="P62" s="85">
        <f>SUMIFS('Payment Schedule'!$M:$M,'Payment Schedule'!$K:$K,P$11,'Payment Schedule'!$D:$D,$A:$A)</f>
        <v>0</v>
      </c>
      <c r="Q62" s="85">
        <f>SUMIFS('Payment Schedule'!$M:$M,'Payment Schedule'!$K:$K,Q$11,'Payment Schedule'!$D:$D,$A:$A)</f>
        <v>0</v>
      </c>
      <c r="R62" s="85">
        <f>SUMIFS('Payment Schedule'!$M:$M,'Payment Schedule'!$K:$K,R$11,'Payment Schedule'!$D:$D,$A:$A)</f>
        <v>0</v>
      </c>
      <c r="S62" s="85">
        <f>SUMIFS('Payment Schedule'!$M:$M,'Payment Schedule'!$K:$K,S$11,'Payment Schedule'!$D:$D,$A:$A)</f>
        <v>0</v>
      </c>
      <c r="T62" s="85">
        <f>SUMIFS('Payment Schedule'!$M:$M,'Payment Schedule'!$K:$K,T$11,'Payment Schedule'!$D:$D,$A:$A)</f>
        <v>0</v>
      </c>
      <c r="U6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2" s="76">
        <f t="shared" si="26"/>
        <v>0</v>
      </c>
      <c r="AA62" s="85">
        <f>SUMIFS('Payment Schedule'!$N:$N,'Payment Schedule'!$K:$K,AA$11,'Payment Schedule'!$D:$D,$A:$A)+SUMIFS('Payment Schedule'!$O:$O,'Payment Schedule'!$K:$K,AA$11,'Payment Schedule'!$D:$D,$A:$A)</f>
        <v>0</v>
      </c>
      <c r="AB62" s="85">
        <f>SUMIFS('Payment Schedule'!$N:$N,'Payment Schedule'!$K:$K,AB$11,'Payment Schedule'!$D:$D,$A:$A)+SUMIFS('Payment Schedule'!$O:$O,'Payment Schedule'!$K:$K,AB$11,'Payment Schedule'!$D:$D,$A:$A)</f>
        <v>0</v>
      </c>
      <c r="AC62" s="85">
        <f>SUMIFS('Payment Schedule'!$N:$N,'Payment Schedule'!$K:$K,AC$11,'Payment Schedule'!$D:$D,$A:$A)+SUMIFS('Payment Schedule'!$O:$O,'Payment Schedule'!$K:$K,AC$11,'Payment Schedule'!$D:$D,$A:$A)</f>
        <v>0</v>
      </c>
      <c r="AD62" s="85">
        <f>SUMIFS('Payment Schedule'!$N:$N,'Payment Schedule'!$K:$K,AD$11,'Payment Schedule'!$D:$D,$A:$A)+SUMIFS('Payment Schedule'!$O:$O,'Payment Schedule'!$K:$K,AD$11,'Payment Schedule'!$D:$D,$A:$A)</f>
        <v>0</v>
      </c>
      <c r="AE62" s="85">
        <f>SUMIFS('Payment Schedule'!$N:$N,'Payment Schedule'!$K:$K,AE$11,'Payment Schedule'!$D:$D,$A:$A)+SUMIFS('Payment Schedule'!$O:$O,'Payment Schedule'!$K:$K,AE$11,'Payment Schedule'!$D:$D,$A:$A)</f>
        <v>0</v>
      </c>
      <c r="AF62" s="85">
        <f>SUMIFS('Payment Schedule'!$N:$N,'Payment Schedule'!$K:$K,AF$11,'Payment Schedule'!$D:$D,$A:$A)+SUMIFS('Payment Schedule'!$O:$O,'Payment Schedule'!$K:$K,AF$11,'Payment Schedule'!$D:$D,$A:$A)</f>
        <v>0</v>
      </c>
      <c r="AG6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2" s="76">
        <f t="shared" si="27"/>
        <v>0</v>
      </c>
      <c r="AM62" s="76">
        <f t="shared" si="28"/>
        <v>0</v>
      </c>
      <c r="AN62" s="86">
        <f>IFERROR(VLOOKUP($B:$B,'Lease Types with GL Accts'!$A:$B,2,FALSE),0)</f>
        <v>0</v>
      </c>
      <c r="AO62" s="86">
        <f>IFERROR(VLOOKUP($B:$B,'Lease Types with GL Accts'!$A:$C,3,FALSE),0)</f>
        <v>0</v>
      </c>
      <c r="AP62" s="86">
        <f>IFERROR(VLOOKUP($B:$B,'Lease Types with GL Accts'!$A:$D,4,FALSE),0)</f>
        <v>0</v>
      </c>
      <c r="AT62" s="86" t="str">
        <f>VLOOKUP(C:C,'ACFR Business Areas'!A:C,3)</f>
        <v>A000</v>
      </c>
      <c r="AU62" s="205">
        <f t="shared" si="24"/>
        <v>0</v>
      </c>
      <c r="AV62" s="298">
        <f>IFERROR(VLOOKUP(A62,'Payment Schedule'!D:U,18,FALSE),0)</f>
        <v>0</v>
      </c>
    </row>
    <row r="63" spans="1:48" ht="12.75" hidden="1" outlineLevel="1" thickBot="1" x14ac:dyDescent="0.25">
      <c r="A63" s="239"/>
      <c r="B63" s="110"/>
      <c r="C63" s="12" t="str">
        <f t="shared" si="18"/>
        <v>E120</v>
      </c>
      <c r="D63" s="195"/>
      <c r="E63" s="312"/>
      <c r="F63" s="69">
        <v>0</v>
      </c>
      <c r="G63" s="69">
        <f>SUMIFS('Payment Schedule'!Y:Y,'Payment Schedule'!J:J,$G$10,'Payment Schedule'!D:D,A:A)</f>
        <v>0</v>
      </c>
      <c r="H63" s="69">
        <f>-SUMIFS('Payment Schedule'!M:M,'Payment Schedule'!K:K,$H$10,'Payment Schedule'!D:D,A:A)</f>
        <v>0</v>
      </c>
      <c r="I63" s="69">
        <f>-SUMIFS('Payment Schedule'!M:M,'Payment Schedule'!K:K,$I$10,'Payment Schedule'!D:D,A:A)</f>
        <v>0</v>
      </c>
      <c r="J63" s="69">
        <f t="shared" si="19"/>
        <v>0</v>
      </c>
      <c r="K63" s="69"/>
      <c r="L63" s="69">
        <f>SUMIFS('Payment Schedule'!M:M,'Payment Schedule'!K:K,$L$10,'Payment Schedule'!D:D,A:A)</f>
        <v>0</v>
      </c>
      <c r="M63" s="69">
        <f t="shared" si="25"/>
        <v>0</v>
      </c>
      <c r="N63" s="69"/>
      <c r="O63" s="85">
        <f>SUMIFS('Payment Schedule'!$M:$M,'Payment Schedule'!$K:$K,O$11,'Payment Schedule'!$D:$D,$A:$A)</f>
        <v>0</v>
      </c>
      <c r="P63" s="85">
        <f>SUMIFS('Payment Schedule'!$M:$M,'Payment Schedule'!$K:$K,P$11,'Payment Schedule'!$D:$D,$A:$A)</f>
        <v>0</v>
      </c>
      <c r="Q63" s="85">
        <f>SUMIFS('Payment Schedule'!$M:$M,'Payment Schedule'!$K:$K,Q$11,'Payment Schedule'!$D:$D,$A:$A)</f>
        <v>0</v>
      </c>
      <c r="R63" s="85">
        <f>SUMIFS('Payment Schedule'!$M:$M,'Payment Schedule'!$K:$K,R$11,'Payment Schedule'!$D:$D,$A:$A)</f>
        <v>0</v>
      </c>
      <c r="S63" s="85">
        <f>SUMIFS('Payment Schedule'!$M:$M,'Payment Schedule'!$K:$K,S$11,'Payment Schedule'!$D:$D,$A:$A)</f>
        <v>0</v>
      </c>
      <c r="T63" s="85">
        <f>SUMIFS('Payment Schedule'!$M:$M,'Payment Schedule'!$K:$K,T$11,'Payment Schedule'!$D:$D,$A:$A)</f>
        <v>0</v>
      </c>
      <c r="U6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3" s="76">
        <f t="shared" si="26"/>
        <v>0</v>
      </c>
      <c r="AA63" s="85">
        <f>SUMIFS('Payment Schedule'!$N:$N,'Payment Schedule'!$K:$K,AA$11,'Payment Schedule'!$D:$D,$A:$A)+SUMIFS('Payment Schedule'!$O:$O,'Payment Schedule'!$K:$K,AA$11,'Payment Schedule'!$D:$D,$A:$A)</f>
        <v>0</v>
      </c>
      <c r="AB63" s="85">
        <f>SUMIFS('Payment Schedule'!$N:$N,'Payment Schedule'!$K:$K,AB$11,'Payment Schedule'!$D:$D,$A:$A)+SUMIFS('Payment Schedule'!$O:$O,'Payment Schedule'!$K:$K,AB$11,'Payment Schedule'!$D:$D,$A:$A)</f>
        <v>0</v>
      </c>
      <c r="AC63" s="85">
        <f>SUMIFS('Payment Schedule'!$N:$N,'Payment Schedule'!$K:$K,AC$11,'Payment Schedule'!$D:$D,$A:$A)+SUMIFS('Payment Schedule'!$O:$O,'Payment Schedule'!$K:$K,AC$11,'Payment Schedule'!$D:$D,$A:$A)</f>
        <v>0</v>
      </c>
      <c r="AD63" s="85">
        <f>SUMIFS('Payment Schedule'!$N:$N,'Payment Schedule'!$K:$K,AD$11,'Payment Schedule'!$D:$D,$A:$A)+SUMIFS('Payment Schedule'!$O:$O,'Payment Schedule'!$K:$K,AD$11,'Payment Schedule'!$D:$D,$A:$A)</f>
        <v>0</v>
      </c>
      <c r="AE63" s="85">
        <f>SUMIFS('Payment Schedule'!$N:$N,'Payment Schedule'!$K:$K,AE$11,'Payment Schedule'!$D:$D,$A:$A)+SUMIFS('Payment Schedule'!$O:$O,'Payment Schedule'!$K:$K,AE$11,'Payment Schedule'!$D:$D,$A:$A)</f>
        <v>0</v>
      </c>
      <c r="AF63" s="85">
        <f>SUMIFS('Payment Schedule'!$N:$N,'Payment Schedule'!$K:$K,AF$11,'Payment Schedule'!$D:$D,$A:$A)+SUMIFS('Payment Schedule'!$O:$O,'Payment Schedule'!$K:$K,AF$11,'Payment Schedule'!$D:$D,$A:$A)</f>
        <v>0</v>
      </c>
      <c r="AG6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3" s="76">
        <f t="shared" si="27"/>
        <v>0</v>
      </c>
      <c r="AM63" s="76">
        <f t="shared" si="28"/>
        <v>0</v>
      </c>
      <c r="AN63" s="86">
        <f>IFERROR(VLOOKUP($B:$B,'Lease Types with GL Accts'!$A:$B,2,FALSE),0)</f>
        <v>0</v>
      </c>
      <c r="AO63" s="86">
        <f>IFERROR(VLOOKUP($B:$B,'Lease Types with GL Accts'!$A:$C,3,FALSE),0)</f>
        <v>0</v>
      </c>
      <c r="AP63" s="86">
        <f>IFERROR(VLOOKUP($B:$B,'Lease Types with GL Accts'!$A:$D,4,FALSE),0)</f>
        <v>0</v>
      </c>
      <c r="AT63" s="86" t="str">
        <f>VLOOKUP(C:C,'ACFR Business Areas'!A:C,3)</f>
        <v>A000</v>
      </c>
      <c r="AU63" s="205">
        <f t="shared" si="24"/>
        <v>0</v>
      </c>
      <c r="AV63" s="298">
        <f>IFERROR(VLOOKUP(A63,'Payment Schedule'!D:U,18,FALSE),0)</f>
        <v>0</v>
      </c>
    </row>
    <row r="64" spans="1:48" ht="12.75" hidden="1" outlineLevel="1" thickBot="1" x14ac:dyDescent="0.25">
      <c r="A64" s="239"/>
      <c r="B64" s="110"/>
      <c r="C64" s="12" t="str">
        <f t="shared" si="18"/>
        <v>E120</v>
      </c>
      <c r="D64" s="195"/>
      <c r="E64" s="312"/>
      <c r="F64" s="181">
        <v>0</v>
      </c>
      <c r="G64" s="69">
        <f>SUMIFS('Payment Schedule'!Y:Y,'Payment Schedule'!J:J,$G$10,'Payment Schedule'!D:D,A:A)</f>
        <v>0</v>
      </c>
      <c r="H64" s="69">
        <f>-SUMIFS('Payment Schedule'!M:M,'Payment Schedule'!K:K,$H$10,'Payment Schedule'!D:D,A:A)</f>
        <v>0</v>
      </c>
      <c r="I64" s="69">
        <f>-SUMIFS('Payment Schedule'!M:M,'Payment Schedule'!K:K,$I$10,'Payment Schedule'!D:D,A:A)</f>
        <v>0</v>
      </c>
      <c r="J64" s="69">
        <f t="shared" si="19"/>
        <v>0</v>
      </c>
      <c r="K64" s="69"/>
      <c r="L64" s="69">
        <f>SUMIFS('Payment Schedule'!M:M,'Payment Schedule'!K:K,$L$10,'Payment Schedule'!D:D,A:A)</f>
        <v>0</v>
      </c>
      <c r="M64" s="69">
        <f t="shared" si="25"/>
        <v>0</v>
      </c>
      <c r="N64" s="69"/>
      <c r="O64" s="85">
        <f>SUMIFS('Payment Schedule'!$M:$M,'Payment Schedule'!$K:$K,O$11,'Payment Schedule'!$D:$D,$A:$A)</f>
        <v>0</v>
      </c>
      <c r="P64" s="85">
        <f>SUMIFS('Payment Schedule'!$M:$M,'Payment Schedule'!$K:$K,P$11,'Payment Schedule'!$D:$D,$A:$A)</f>
        <v>0</v>
      </c>
      <c r="Q64" s="85">
        <f>SUMIFS('Payment Schedule'!$M:$M,'Payment Schedule'!$K:$K,Q$11,'Payment Schedule'!$D:$D,$A:$A)</f>
        <v>0</v>
      </c>
      <c r="R64" s="85">
        <f>SUMIFS('Payment Schedule'!$M:$M,'Payment Schedule'!$K:$K,R$11,'Payment Schedule'!$D:$D,$A:$A)</f>
        <v>0</v>
      </c>
      <c r="S64" s="85">
        <f>SUMIFS('Payment Schedule'!$M:$M,'Payment Schedule'!$K:$K,S$11,'Payment Schedule'!$D:$D,$A:$A)</f>
        <v>0</v>
      </c>
      <c r="T64" s="85">
        <f>SUMIFS('Payment Schedule'!$M:$M,'Payment Schedule'!$K:$K,T$11,'Payment Schedule'!$D:$D,$A:$A)</f>
        <v>0</v>
      </c>
      <c r="U6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4" s="76">
        <f t="shared" si="26"/>
        <v>0</v>
      </c>
      <c r="AA64" s="85">
        <f>SUMIFS('Payment Schedule'!$N:$N,'Payment Schedule'!$K:$K,AA$11,'Payment Schedule'!$D:$D,$A:$A)+SUMIFS('Payment Schedule'!$O:$O,'Payment Schedule'!$K:$K,AA$11,'Payment Schedule'!$D:$D,$A:$A)</f>
        <v>0</v>
      </c>
      <c r="AB64" s="85">
        <f>SUMIFS('Payment Schedule'!$N:$N,'Payment Schedule'!$K:$K,AB$11,'Payment Schedule'!$D:$D,$A:$A)+SUMIFS('Payment Schedule'!$O:$O,'Payment Schedule'!$K:$K,AB$11,'Payment Schedule'!$D:$D,$A:$A)</f>
        <v>0</v>
      </c>
      <c r="AC64" s="85">
        <f>SUMIFS('Payment Schedule'!$N:$N,'Payment Schedule'!$K:$K,AC$11,'Payment Schedule'!$D:$D,$A:$A)+SUMIFS('Payment Schedule'!$O:$O,'Payment Schedule'!$K:$K,AC$11,'Payment Schedule'!$D:$D,$A:$A)</f>
        <v>0</v>
      </c>
      <c r="AD64" s="85">
        <f>SUMIFS('Payment Schedule'!$N:$N,'Payment Schedule'!$K:$K,AD$11,'Payment Schedule'!$D:$D,$A:$A)+SUMIFS('Payment Schedule'!$O:$O,'Payment Schedule'!$K:$K,AD$11,'Payment Schedule'!$D:$D,$A:$A)</f>
        <v>0</v>
      </c>
      <c r="AE64" s="85">
        <f>SUMIFS('Payment Schedule'!$N:$N,'Payment Schedule'!$K:$K,AE$11,'Payment Schedule'!$D:$D,$A:$A)+SUMIFS('Payment Schedule'!$O:$O,'Payment Schedule'!$K:$K,AE$11,'Payment Schedule'!$D:$D,$A:$A)</f>
        <v>0</v>
      </c>
      <c r="AF64" s="85">
        <f>SUMIFS('Payment Schedule'!$N:$N,'Payment Schedule'!$K:$K,AF$11,'Payment Schedule'!$D:$D,$A:$A)+SUMIFS('Payment Schedule'!$O:$O,'Payment Schedule'!$K:$K,AF$11,'Payment Schedule'!$D:$D,$A:$A)</f>
        <v>0</v>
      </c>
      <c r="AG6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4" s="76">
        <f t="shared" si="27"/>
        <v>0</v>
      </c>
      <c r="AM64" s="76">
        <f t="shared" si="28"/>
        <v>0</v>
      </c>
      <c r="AN64" s="86">
        <f>IFERROR(VLOOKUP($B:$B,'Lease Types with GL Accts'!$A:$B,2,FALSE),0)</f>
        <v>0</v>
      </c>
      <c r="AO64" s="86">
        <f>IFERROR(VLOOKUP($B:$B,'Lease Types with GL Accts'!$A:$C,3,FALSE),0)</f>
        <v>0</v>
      </c>
      <c r="AP64" s="86">
        <f>IFERROR(VLOOKUP($B:$B,'Lease Types with GL Accts'!$A:$D,4,FALSE),0)</f>
        <v>0</v>
      </c>
      <c r="AT64" s="86" t="str">
        <f>VLOOKUP(C:C,'ACFR Business Areas'!A:C,3)</f>
        <v>A000</v>
      </c>
      <c r="AU64" s="205">
        <f t="shared" si="24"/>
        <v>0</v>
      </c>
      <c r="AV64" s="298">
        <f>IFERROR(VLOOKUP(A64,'Payment Schedule'!D:U,18,FALSE),0)</f>
        <v>0</v>
      </c>
    </row>
    <row r="65" spans="1:48" hidden="1" outlineLevel="1" x14ac:dyDescent="0.2">
      <c r="A65" s="239"/>
      <c r="B65" s="110"/>
      <c r="C65" s="12" t="str">
        <f t="shared" si="18"/>
        <v>E120</v>
      </c>
      <c r="D65" s="195"/>
      <c r="E65" s="312"/>
      <c r="F65" s="69">
        <v>0</v>
      </c>
      <c r="G65" s="69">
        <f>SUMIFS('Payment Schedule'!Y:Y,'Payment Schedule'!J:J,$G$10,'Payment Schedule'!D:D,A:A)</f>
        <v>0</v>
      </c>
      <c r="H65" s="69">
        <f>-SUMIFS('Payment Schedule'!M:M,'Payment Schedule'!K:K,$H$10,'Payment Schedule'!D:D,A:A)</f>
        <v>0</v>
      </c>
      <c r="I65" s="69">
        <f>-SUMIFS('Payment Schedule'!M:M,'Payment Schedule'!K:K,$I$10,'Payment Schedule'!D:D,A:A)</f>
        <v>0</v>
      </c>
      <c r="J65" s="69">
        <f t="shared" si="19"/>
        <v>0</v>
      </c>
      <c r="K65" s="69"/>
      <c r="L65" s="69">
        <f>SUMIFS('Payment Schedule'!M:M,'Payment Schedule'!K:K,$L$10,'Payment Schedule'!D:D,A:A)</f>
        <v>0</v>
      </c>
      <c r="M65" s="69">
        <f t="shared" si="25"/>
        <v>0</v>
      </c>
      <c r="N65" s="69"/>
      <c r="O65" s="85">
        <f>SUMIFS('Payment Schedule'!$M:$M,'Payment Schedule'!$K:$K,O$11,'Payment Schedule'!$D:$D,$A:$A)</f>
        <v>0</v>
      </c>
      <c r="P65" s="85">
        <f>SUMIFS('Payment Schedule'!$M:$M,'Payment Schedule'!$K:$K,P$11,'Payment Schedule'!$D:$D,$A:$A)</f>
        <v>0</v>
      </c>
      <c r="Q65" s="85">
        <f>SUMIFS('Payment Schedule'!$M:$M,'Payment Schedule'!$K:$K,Q$11,'Payment Schedule'!$D:$D,$A:$A)</f>
        <v>0</v>
      </c>
      <c r="R65" s="85">
        <f>SUMIFS('Payment Schedule'!$M:$M,'Payment Schedule'!$K:$K,R$11,'Payment Schedule'!$D:$D,$A:$A)</f>
        <v>0</v>
      </c>
      <c r="S65" s="85">
        <f>SUMIFS('Payment Schedule'!$M:$M,'Payment Schedule'!$K:$K,S$11,'Payment Schedule'!$D:$D,$A:$A)</f>
        <v>0</v>
      </c>
      <c r="T65" s="85">
        <f>SUMIFS('Payment Schedule'!$M:$M,'Payment Schedule'!$K:$K,T$11,'Payment Schedule'!$D:$D,$A:$A)</f>
        <v>0</v>
      </c>
      <c r="U6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5" s="76">
        <f t="shared" si="26"/>
        <v>0</v>
      </c>
      <c r="AA65" s="85">
        <f>SUMIFS('Payment Schedule'!$N:$N,'Payment Schedule'!$K:$K,AA$11,'Payment Schedule'!$D:$D,$A:$A)+SUMIFS('Payment Schedule'!$O:$O,'Payment Schedule'!$K:$K,AA$11,'Payment Schedule'!$D:$D,$A:$A)</f>
        <v>0</v>
      </c>
      <c r="AB65" s="85">
        <f>SUMIFS('Payment Schedule'!$N:$N,'Payment Schedule'!$K:$K,AB$11,'Payment Schedule'!$D:$D,$A:$A)+SUMIFS('Payment Schedule'!$O:$O,'Payment Schedule'!$K:$K,AB$11,'Payment Schedule'!$D:$D,$A:$A)</f>
        <v>0</v>
      </c>
      <c r="AC65" s="85">
        <f>SUMIFS('Payment Schedule'!$N:$N,'Payment Schedule'!$K:$K,AC$11,'Payment Schedule'!$D:$D,$A:$A)+SUMIFS('Payment Schedule'!$O:$O,'Payment Schedule'!$K:$K,AC$11,'Payment Schedule'!$D:$D,$A:$A)</f>
        <v>0</v>
      </c>
      <c r="AD65" s="85">
        <f>SUMIFS('Payment Schedule'!$N:$N,'Payment Schedule'!$K:$K,AD$11,'Payment Schedule'!$D:$D,$A:$A)+SUMIFS('Payment Schedule'!$O:$O,'Payment Schedule'!$K:$K,AD$11,'Payment Schedule'!$D:$D,$A:$A)</f>
        <v>0</v>
      </c>
      <c r="AE65" s="85">
        <f>SUMIFS('Payment Schedule'!$N:$N,'Payment Schedule'!$K:$K,AE$11,'Payment Schedule'!$D:$D,$A:$A)+SUMIFS('Payment Schedule'!$O:$O,'Payment Schedule'!$K:$K,AE$11,'Payment Schedule'!$D:$D,$A:$A)</f>
        <v>0</v>
      </c>
      <c r="AF65" s="85">
        <f>SUMIFS('Payment Schedule'!$N:$N,'Payment Schedule'!$K:$K,AF$11,'Payment Schedule'!$D:$D,$A:$A)+SUMIFS('Payment Schedule'!$O:$O,'Payment Schedule'!$K:$K,AF$11,'Payment Schedule'!$D:$D,$A:$A)</f>
        <v>0</v>
      </c>
      <c r="AG6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5" s="76">
        <f t="shared" si="27"/>
        <v>0</v>
      </c>
      <c r="AM65" s="76">
        <f t="shared" si="28"/>
        <v>0</v>
      </c>
      <c r="AN65" s="86">
        <f>IFERROR(VLOOKUP($B:$B,'Lease Types with GL Accts'!$A:$B,2,FALSE),0)</f>
        <v>0</v>
      </c>
      <c r="AO65" s="86">
        <f>IFERROR(VLOOKUP($B:$B,'Lease Types with GL Accts'!$A:$C,3,FALSE),0)</f>
        <v>0</v>
      </c>
      <c r="AP65" s="86">
        <f>IFERROR(VLOOKUP($B:$B,'Lease Types with GL Accts'!$A:$D,4,FALSE),0)</f>
        <v>0</v>
      </c>
      <c r="AT65" s="86" t="str">
        <f>VLOOKUP(C:C,'ACFR Business Areas'!A:C,3)</f>
        <v>A000</v>
      </c>
      <c r="AU65" s="205">
        <f t="shared" si="24"/>
        <v>0</v>
      </c>
      <c r="AV65" s="298">
        <f>IFERROR(VLOOKUP(A65,'Payment Schedule'!D:U,18,FALSE),0)</f>
        <v>0</v>
      </c>
    </row>
    <row r="66" spans="1:48" hidden="1" outlineLevel="1" x14ac:dyDescent="0.2">
      <c r="A66" s="239"/>
      <c r="B66" s="110"/>
      <c r="C66" s="12" t="str">
        <f t="shared" si="18"/>
        <v>E120</v>
      </c>
      <c r="D66" s="195"/>
      <c r="E66" s="312"/>
      <c r="F66" s="69">
        <v>0</v>
      </c>
      <c r="G66" s="69">
        <f>SUMIFS('Payment Schedule'!Y:Y,'Payment Schedule'!J:J,$G$10,'Payment Schedule'!D:D,A:A)</f>
        <v>0</v>
      </c>
      <c r="H66" s="69">
        <f>-SUMIFS('Payment Schedule'!M:M,'Payment Schedule'!K:K,$H$10,'Payment Schedule'!D:D,A:A)</f>
        <v>0</v>
      </c>
      <c r="I66" s="69">
        <f>-SUMIFS('Payment Schedule'!M:M,'Payment Schedule'!K:K,$I$10,'Payment Schedule'!D:D,A:A)</f>
        <v>0</v>
      </c>
      <c r="J66" s="69">
        <f t="shared" si="19"/>
        <v>0</v>
      </c>
      <c r="K66" s="69"/>
      <c r="L66" s="69">
        <f>SUMIFS('Payment Schedule'!M:M,'Payment Schedule'!K:K,$L$10,'Payment Schedule'!D:D,A:A)</f>
        <v>0</v>
      </c>
      <c r="M66" s="69">
        <f t="shared" si="25"/>
        <v>0</v>
      </c>
      <c r="N66" s="69"/>
      <c r="O66" s="85">
        <f>SUMIFS('Payment Schedule'!$M:$M,'Payment Schedule'!$K:$K,O$11,'Payment Schedule'!$D:$D,$A:$A)</f>
        <v>0</v>
      </c>
      <c r="P66" s="85">
        <f>SUMIFS('Payment Schedule'!$M:$M,'Payment Schedule'!$K:$K,P$11,'Payment Schedule'!$D:$D,$A:$A)</f>
        <v>0</v>
      </c>
      <c r="Q66" s="85">
        <f>SUMIFS('Payment Schedule'!$M:$M,'Payment Schedule'!$K:$K,Q$11,'Payment Schedule'!$D:$D,$A:$A)</f>
        <v>0</v>
      </c>
      <c r="R66" s="85">
        <f>SUMIFS('Payment Schedule'!$M:$M,'Payment Schedule'!$K:$K,R$11,'Payment Schedule'!$D:$D,$A:$A)</f>
        <v>0</v>
      </c>
      <c r="S66" s="85">
        <f>SUMIFS('Payment Schedule'!$M:$M,'Payment Schedule'!$K:$K,S$11,'Payment Schedule'!$D:$D,$A:$A)</f>
        <v>0</v>
      </c>
      <c r="T66" s="85">
        <f>SUMIFS('Payment Schedule'!$M:$M,'Payment Schedule'!$K:$K,T$11,'Payment Schedule'!$D:$D,$A:$A)</f>
        <v>0</v>
      </c>
      <c r="U6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6" s="76">
        <f t="shared" si="26"/>
        <v>0</v>
      </c>
      <c r="AA66" s="85">
        <f>SUMIFS('Payment Schedule'!$N:$N,'Payment Schedule'!$K:$K,AA$11,'Payment Schedule'!$D:$D,$A:$A)+SUMIFS('Payment Schedule'!$O:$O,'Payment Schedule'!$K:$K,AA$11,'Payment Schedule'!$D:$D,$A:$A)</f>
        <v>0</v>
      </c>
      <c r="AB66" s="85">
        <f>SUMIFS('Payment Schedule'!$N:$N,'Payment Schedule'!$K:$K,AB$11,'Payment Schedule'!$D:$D,$A:$A)+SUMIFS('Payment Schedule'!$O:$O,'Payment Schedule'!$K:$K,AB$11,'Payment Schedule'!$D:$D,$A:$A)</f>
        <v>0</v>
      </c>
      <c r="AC66" s="85">
        <f>SUMIFS('Payment Schedule'!$N:$N,'Payment Schedule'!$K:$K,AC$11,'Payment Schedule'!$D:$D,$A:$A)+SUMIFS('Payment Schedule'!$O:$O,'Payment Schedule'!$K:$K,AC$11,'Payment Schedule'!$D:$D,$A:$A)</f>
        <v>0</v>
      </c>
      <c r="AD66" s="85">
        <f>SUMIFS('Payment Schedule'!$N:$N,'Payment Schedule'!$K:$K,AD$11,'Payment Schedule'!$D:$D,$A:$A)+SUMIFS('Payment Schedule'!$O:$O,'Payment Schedule'!$K:$K,AD$11,'Payment Schedule'!$D:$D,$A:$A)</f>
        <v>0</v>
      </c>
      <c r="AE66" s="85">
        <f>SUMIFS('Payment Schedule'!$N:$N,'Payment Schedule'!$K:$K,AE$11,'Payment Schedule'!$D:$D,$A:$A)+SUMIFS('Payment Schedule'!$O:$O,'Payment Schedule'!$K:$K,AE$11,'Payment Schedule'!$D:$D,$A:$A)</f>
        <v>0</v>
      </c>
      <c r="AF66" s="85">
        <f>SUMIFS('Payment Schedule'!$N:$N,'Payment Schedule'!$K:$K,AF$11,'Payment Schedule'!$D:$D,$A:$A)+SUMIFS('Payment Schedule'!$O:$O,'Payment Schedule'!$K:$K,AF$11,'Payment Schedule'!$D:$D,$A:$A)</f>
        <v>0</v>
      </c>
      <c r="AG6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6" s="76">
        <f t="shared" si="27"/>
        <v>0</v>
      </c>
      <c r="AM66" s="76">
        <f t="shared" si="28"/>
        <v>0</v>
      </c>
      <c r="AN66" s="86">
        <f>IFERROR(VLOOKUP($B:$B,'Lease Types with GL Accts'!$A:$B,2,FALSE),0)</f>
        <v>0</v>
      </c>
      <c r="AO66" s="86">
        <f>IFERROR(VLOOKUP($B:$B,'Lease Types with GL Accts'!$A:$C,3,FALSE),0)</f>
        <v>0</v>
      </c>
      <c r="AP66" s="86">
        <f>IFERROR(VLOOKUP($B:$B,'Lease Types with GL Accts'!$A:$D,4,FALSE),0)</f>
        <v>0</v>
      </c>
      <c r="AT66" s="86" t="str">
        <f>VLOOKUP(C:C,'ACFR Business Areas'!A:C,3)</f>
        <v>A000</v>
      </c>
      <c r="AU66" s="205">
        <f t="shared" si="24"/>
        <v>0</v>
      </c>
      <c r="AV66" s="298">
        <f>IFERROR(VLOOKUP(A66,'Payment Schedule'!D:U,18,FALSE),0)</f>
        <v>0</v>
      </c>
    </row>
    <row r="67" spans="1:48" hidden="1" outlineLevel="1" x14ac:dyDescent="0.2">
      <c r="A67" s="239"/>
      <c r="B67" s="110"/>
      <c r="C67" s="12" t="str">
        <f t="shared" si="18"/>
        <v>E120</v>
      </c>
      <c r="D67" s="195"/>
      <c r="E67" s="312"/>
      <c r="F67" s="69">
        <v>0</v>
      </c>
      <c r="G67" s="69">
        <f>SUMIFS('Payment Schedule'!Y:Y,'Payment Schedule'!J:J,$G$10,'Payment Schedule'!D:D,A:A)</f>
        <v>0</v>
      </c>
      <c r="H67" s="69">
        <f>-SUMIFS('Payment Schedule'!M:M,'Payment Schedule'!K:K,$H$10,'Payment Schedule'!D:D,A:A)</f>
        <v>0</v>
      </c>
      <c r="I67" s="69">
        <f>-SUMIFS('Payment Schedule'!M:M,'Payment Schedule'!K:K,$I$10,'Payment Schedule'!D:D,A:A)</f>
        <v>0</v>
      </c>
      <c r="J67" s="69">
        <f t="shared" si="19"/>
        <v>0</v>
      </c>
      <c r="K67" s="69"/>
      <c r="L67" s="69">
        <f>SUMIFS('Payment Schedule'!M:M,'Payment Schedule'!K:K,$L$10,'Payment Schedule'!D:D,A:A)</f>
        <v>0</v>
      </c>
      <c r="M67" s="69">
        <f t="shared" si="25"/>
        <v>0</v>
      </c>
      <c r="N67" s="69"/>
      <c r="O67" s="85">
        <f>SUMIFS('Payment Schedule'!$M:$M,'Payment Schedule'!$K:$K,O$11,'Payment Schedule'!$D:$D,$A:$A)</f>
        <v>0</v>
      </c>
      <c r="P67" s="85">
        <f>SUMIFS('Payment Schedule'!$M:$M,'Payment Schedule'!$K:$K,P$11,'Payment Schedule'!$D:$D,$A:$A)</f>
        <v>0</v>
      </c>
      <c r="Q67" s="85">
        <f>SUMIFS('Payment Schedule'!$M:$M,'Payment Schedule'!$K:$K,Q$11,'Payment Schedule'!$D:$D,$A:$A)</f>
        <v>0</v>
      </c>
      <c r="R67" s="85">
        <f>SUMIFS('Payment Schedule'!$M:$M,'Payment Schedule'!$K:$K,R$11,'Payment Schedule'!$D:$D,$A:$A)</f>
        <v>0</v>
      </c>
      <c r="S67" s="85">
        <f>SUMIFS('Payment Schedule'!$M:$M,'Payment Schedule'!$K:$K,S$11,'Payment Schedule'!$D:$D,$A:$A)</f>
        <v>0</v>
      </c>
      <c r="T67" s="85">
        <f>SUMIFS('Payment Schedule'!$M:$M,'Payment Schedule'!$K:$K,T$11,'Payment Schedule'!$D:$D,$A:$A)</f>
        <v>0</v>
      </c>
      <c r="U6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7" s="76">
        <f t="shared" si="26"/>
        <v>0</v>
      </c>
      <c r="AA67" s="85">
        <f>SUMIFS('Payment Schedule'!$N:$N,'Payment Schedule'!$K:$K,AA$11,'Payment Schedule'!$D:$D,$A:$A)+SUMIFS('Payment Schedule'!$O:$O,'Payment Schedule'!$K:$K,AA$11,'Payment Schedule'!$D:$D,$A:$A)</f>
        <v>0</v>
      </c>
      <c r="AB67" s="85">
        <f>SUMIFS('Payment Schedule'!$N:$N,'Payment Schedule'!$K:$K,AB$11,'Payment Schedule'!$D:$D,$A:$A)+SUMIFS('Payment Schedule'!$O:$O,'Payment Schedule'!$K:$K,AB$11,'Payment Schedule'!$D:$D,$A:$A)</f>
        <v>0</v>
      </c>
      <c r="AC67" s="85">
        <f>SUMIFS('Payment Schedule'!$N:$N,'Payment Schedule'!$K:$K,AC$11,'Payment Schedule'!$D:$D,$A:$A)+SUMIFS('Payment Schedule'!$O:$O,'Payment Schedule'!$K:$K,AC$11,'Payment Schedule'!$D:$D,$A:$A)</f>
        <v>0</v>
      </c>
      <c r="AD67" s="85">
        <f>SUMIFS('Payment Schedule'!$N:$N,'Payment Schedule'!$K:$K,AD$11,'Payment Schedule'!$D:$D,$A:$A)+SUMIFS('Payment Schedule'!$O:$O,'Payment Schedule'!$K:$K,AD$11,'Payment Schedule'!$D:$D,$A:$A)</f>
        <v>0</v>
      </c>
      <c r="AE67" s="85">
        <f>SUMIFS('Payment Schedule'!$N:$N,'Payment Schedule'!$K:$K,AE$11,'Payment Schedule'!$D:$D,$A:$A)+SUMIFS('Payment Schedule'!$O:$O,'Payment Schedule'!$K:$K,AE$11,'Payment Schedule'!$D:$D,$A:$A)</f>
        <v>0</v>
      </c>
      <c r="AF67" s="85">
        <f>SUMIFS('Payment Schedule'!$N:$N,'Payment Schedule'!$K:$K,AF$11,'Payment Schedule'!$D:$D,$A:$A)+SUMIFS('Payment Schedule'!$O:$O,'Payment Schedule'!$K:$K,AF$11,'Payment Schedule'!$D:$D,$A:$A)</f>
        <v>0</v>
      </c>
      <c r="AG6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7" s="76">
        <f t="shared" si="27"/>
        <v>0</v>
      </c>
      <c r="AM67" s="76">
        <f t="shared" si="28"/>
        <v>0</v>
      </c>
      <c r="AN67" s="86">
        <f>IFERROR(VLOOKUP($B:$B,'Lease Types with GL Accts'!$A:$B,2,FALSE),0)</f>
        <v>0</v>
      </c>
      <c r="AO67" s="86">
        <f>IFERROR(VLOOKUP($B:$B,'Lease Types with GL Accts'!$A:$C,3,FALSE),0)</f>
        <v>0</v>
      </c>
      <c r="AP67" s="86">
        <f>IFERROR(VLOOKUP($B:$B,'Lease Types with GL Accts'!$A:$D,4,FALSE),0)</f>
        <v>0</v>
      </c>
      <c r="AT67" s="86" t="str">
        <f>VLOOKUP(C:C,'ACFR Business Areas'!A:C,3)</f>
        <v>A000</v>
      </c>
      <c r="AU67" s="205">
        <f t="shared" si="24"/>
        <v>0</v>
      </c>
      <c r="AV67" s="298">
        <f>IFERROR(VLOOKUP(A67,'Payment Schedule'!D:U,18,FALSE),0)</f>
        <v>0</v>
      </c>
    </row>
    <row r="68" spans="1:48" hidden="1" outlineLevel="1" x14ac:dyDescent="0.2">
      <c r="A68" s="239"/>
      <c r="B68" s="110"/>
      <c r="C68" s="12" t="str">
        <f t="shared" si="18"/>
        <v>E120</v>
      </c>
      <c r="D68" s="195"/>
      <c r="E68" s="312"/>
      <c r="F68" s="69">
        <v>0</v>
      </c>
      <c r="G68" s="69">
        <f>SUMIFS('Payment Schedule'!Y:Y,'Payment Schedule'!J:J,$G$10,'Payment Schedule'!D:D,A:A)</f>
        <v>0</v>
      </c>
      <c r="H68" s="69">
        <f>-SUMIFS('Payment Schedule'!M:M,'Payment Schedule'!K:K,$H$10,'Payment Schedule'!D:D,A:A)</f>
        <v>0</v>
      </c>
      <c r="I68" s="69">
        <f>-SUMIFS('Payment Schedule'!M:M,'Payment Schedule'!K:K,$I$10,'Payment Schedule'!D:D,A:A)</f>
        <v>0</v>
      </c>
      <c r="J68" s="69">
        <f t="shared" si="19"/>
        <v>0</v>
      </c>
      <c r="K68" s="69"/>
      <c r="L68" s="69">
        <f>SUMIFS('Payment Schedule'!M:M,'Payment Schedule'!K:K,$L$10,'Payment Schedule'!D:D,A:A)</f>
        <v>0</v>
      </c>
      <c r="M68" s="69">
        <f t="shared" si="25"/>
        <v>0</v>
      </c>
      <c r="N68" s="69"/>
      <c r="O68" s="85">
        <f>SUMIFS('Payment Schedule'!$M:$M,'Payment Schedule'!$K:$K,O$11,'Payment Schedule'!$D:$D,$A:$A)</f>
        <v>0</v>
      </c>
      <c r="P68" s="85">
        <f>SUMIFS('Payment Schedule'!$M:$M,'Payment Schedule'!$K:$K,P$11,'Payment Schedule'!$D:$D,$A:$A)</f>
        <v>0</v>
      </c>
      <c r="Q68" s="85">
        <f>SUMIFS('Payment Schedule'!$M:$M,'Payment Schedule'!$K:$K,Q$11,'Payment Schedule'!$D:$D,$A:$A)</f>
        <v>0</v>
      </c>
      <c r="R68" s="85">
        <f>SUMIFS('Payment Schedule'!$M:$M,'Payment Schedule'!$K:$K,R$11,'Payment Schedule'!$D:$D,$A:$A)</f>
        <v>0</v>
      </c>
      <c r="S68" s="85">
        <f>SUMIFS('Payment Schedule'!$M:$M,'Payment Schedule'!$K:$K,S$11,'Payment Schedule'!$D:$D,$A:$A)</f>
        <v>0</v>
      </c>
      <c r="T68" s="85">
        <f>SUMIFS('Payment Schedule'!$M:$M,'Payment Schedule'!$K:$K,T$11,'Payment Schedule'!$D:$D,$A:$A)</f>
        <v>0</v>
      </c>
      <c r="U6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8" s="76">
        <f t="shared" si="26"/>
        <v>0</v>
      </c>
      <c r="AA68" s="85">
        <f>SUMIFS('Payment Schedule'!$N:$N,'Payment Schedule'!$K:$K,AA$11,'Payment Schedule'!$D:$D,$A:$A)+SUMIFS('Payment Schedule'!$O:$O,'Payment Schedule'!$K:$K,AA$11,'Payment Schedule'!$D:$D,$A:$A)</f>
        <v>0</v>
      </c>
      <c r="AB68" s="85">
        <f>SUMIFS('Payment Schedule'!$N:$N,'Payment Schedule'!$K:$K,AB$11,'Payment Schedule'!$D:$D,$A:$A)+SUMIFS('Payment Schedule'!$O:$O,'Payment Schedule'!$K:$K,AB$11,'Payment Schedule'!$D:$D,$A:$A)</f>
        <v>0</v>
      </c>
      <c r="AC68" s="85">
        <f>SUMIFS('Payment Schedule'!$N:$N,'Payment Schedule'!$K:$K,AC$11,'Payment Schedule'!$D:$D,$A:$A)+SUMIFS('Payment Schedule'!$O:$O,'Payment Schedule'!$K:$K,AC$11,'Payment Schedule'!$D:$D,$A:$A)</f>
        <v>0</v>
      </c>
      <c r="AD68" s="85">
        <f>SUMIFS('Payment Schedule'!$N:$N,'Payment Schedule'!$K:$K,AD$11,'Payment Schedule'!$D:$D,$A:$A)+SUMIFS('Payment Schedule'!$O:$O,'Payment Schedule'!$K:$K,AD$11,'Payment Schedule'!$D:$D,$A:$A)</f>
        <v>0</v>
      </c>
      <c r="AE68" s="85">
        <f>SUMIFS('Payment Schedule'!$N:$N,'Payment Schedule'!$K:$K,AE$11,'Payment Schedule'!$D:$D,$A:$A)+SUMIFS('Payment Schedule'!$O:$O,'Payment Schedule'!$K:$K,AE$11,'Payment Schedule'!$D:$D,$A:$A)</f>
        <v>0</v>
      </c>
      <c r="AF68" s="85">
        <f>SUMIFS('Payment Schedule'!$N:$N,'Payment Schedule'!$K:$K,AF$11,'Payment Schedule'!$D:$D,$A:$A)+SUMIFS('Payment Schedule'!$O:$O,'Payment Schedule'!$K:$K,AF$11,'Payment Schedule'!$D:$D,$A:$A)</f>
        <v>0</v>
      </c>
      <c r="AG6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8" s="76">
        <f t="shared" si="27"/>
        <v>0</v>
      </c>
      <c r="AM68" s="76">
        <f t="shared" si="28"/>
        <v>0</v>
      </c>
      <c r="AN68" s="86">
        <f>IFERROR(VLOOKUP($B:$B,'Lease Types with GL Accts'!$A:$B,2,FALSE),0)</f>
        <v>0</v>
      </c>
      <c r="AO68" s="86">
        <f>IFERROR(VLOOKUP($B:$B,'Lease Types with GL Accts'!$A:$C,3,FALSE),0)</f>
        <v>0</v>
      </c>
      <c r="AP68" s="86">
        <f>IFERROR(VLOOKUP($B:$B,'Lease Types with GL Accts'!$A:$D,4,FALSE),0)</f>
        <v>0</v>
      </c>
      <c r="AT68" s="86" t="str">
        <f>VLOOKUP(C:C,'ACFR Business Areas'!A:C,3)</f>
        <v>A000</v>
      </c>
      <c r="AU68" s="205">
        <f t="shared" si="24"/>
        <v>0</v>
      </c>
      <c r="AV68" s="298">
        <f>IFERROR(VLOOKUP(A68,'Payment Schedule'!D:U,18,FALSE),0)</f>
        <v>0</v>
      </c>
    </row>
    <row r="69" spans="1:48" hidden="1" outlineLevel="1" x14ac:dyDescent="0.2">
      <c r="A69" s="239"/>
      <c r="B69" s="110"/>
      <c r="C69" s="12" t="str">
        <f t="shared" si="18"/>
        <v>E120</v>
      </c>
      <c r="D69" s="195"/>
      <c r="E69" s="312"/>
      <c r="F69" s="69">
        <v>0</v>
      </c>
      <c r="G69" s="69">
        <f>SUMIFS('Payment Schedule'!Y:Y,'Payment Schedule'!J:J,$G$10,'Payment Schedule'!D:D,A:A)</f>
        <v>0</v>
      </c>
      <c r="H69" s="69">
        <f>-SUMIFS('Payment Schedule'!M:M,'Payment Schedule'!K:K,$H$10,'Payment Schedule'!D:D,A:A)</f>
        <v>0</v>
      </c>
      <c r="I69" s="69">
        <f>-SUMIFS('Payment Schedule'!M:M,'Payment Schedule'!K:K,$I$10,'Payment Schedule'!D:D,A:A)</f>
        <v>0</v>
      </c>
      <c r="J69" s="69">
        <f t="shared" si="19"/>
        <v>0</v>
      </c>
      <c r="K69" s="69"/>
      <c r="L69" s="69">
        <f>SUMIFS('Payment Schedule'!M:M,'Payment Schedule'!K:K,$L$10,'Payment Schedule'!D:D,A:A)</f>
        <v>0</v>
      </c>
      <c r="M69" s="69">
        <f t="shared" si="25"/>
        <v>0</v>
      </c>
      <c r="N69" s="69"/>
      <c r="O69" s="85">
        <f>SUMIFS('Payment Schedule'!$M:$M,'Payment Schedule'!$K:$K,O$11,'Payment Schedule'!$D:$D,$A:$A)</f>
        <v>0</v>
      </c>
      <c r="P69" s="85">
        <f>SUMIFS('Payment Schedule'!$M:$M,'Payment Schedule'!$K:$K,P$11,'Payment Schedule'!$D:$D,$A:$A)</f>
        <v>0</v>
      </c>
      <c r="Q69" s="85">
        <f>SUMIFS('Payment Schedule'!$M:$M,'Payment Schedule'!$K:$K,Q$11,'Payment Schedule'!$D:$D,$A:$A)</f>
        <v>0</v>
      </c>
      <c r="R69" s="85">
        <f>SUMIFS('Payment Schedule'!$M:$M,'Payment Schedule'!$K:$K,R$11,'Payment Schedule'!$D:$D,$A:$A)</f>
        <v>0</v>
      </c>
      <c r="S69" s="85">
        <f>SUMIFS('Payment Schedule'!$M:$M,'Payment Schedule'!$K:$K,S$11,'Payment Schedule'!$D:$D,$A:$A)</f>
        <v>0</v>
      </c>
      <c r="T69" s="85">
        <f>SUMIFS('Payment Schedule'!$M:$M,'Payment Schedule'!$K:$K,T$11,'Payment Schedule'!$D:$D,$A:$A)</f>
        <v>0</v>
      </c>
      <c r="U6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6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6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6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6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69" s="76">
        <f t="shared" si="26"/>
        <v>0</v>
      </c>
      <c r="AA69" s="85">
        <f>SUMIFS('Payment Schedule'!$N:$N,'Payment Schedule'!$K:$K,AA$11,'Payment Schedule'!$D:$D,$A:$A)+SUMIFS('Payment Schedule'!$O:$O,'Payment Schedule'!$K:$K,AA$11,'Payment Schedule'!$D:$D,$A:$A)</f>
        <v>0</v>
      </c>
      <c r="AB69" s="85">
        <f>SUMIFS('Payment Schedule'!$N:$N,'Payment Schedule'!$K:$K,AB$11,'Payment Schedule'!$D:$D,$A:$A)+SUMIFS('Payment Schedule'!$O:$O,'Payment Schedule'!$K:$K,AB$11,'Payment Schedule'!$D:$D,$A:$A)</f>
        <v>0</v>
      </c>
      <c r="AC69" s="85">
        <f>SUMIFS('Payment Schedule'!$N:$N,'Payment Schedule'!$K:$K,AC$11,'Payment Schedule'!$D:$D,$A:$A)+SUMIFS('Payment Schedule'!$O:$O,'Payment Schedule'!$K:$K,AC$11,'Payment Schedule'!$D:$D,$A:$A)</f>
        <v>0</v>
      </c>
      <c r="AD69" s="85">
        <f>SUMIFS('Payment Schedule'!$N:$N,'Payment Schedule'!$K:$K,AD$11,'Payment Schedule'!$D:$D,$A:$A)+SUMIFS('Payment Schedule'!$O:$O,'Payment Schedule'!$K:$K,AD$11,'Payment Schedule'!$D:$D,$A:$A)</f>
        <v>0</v>
      </c>
      <c r="AE69" s="85">
        <f>SUMIFS('Payment Schedule'!$N:$N,'Payment Schedule'!$K:$K,AE$11,'Payment Schedule'!$D:$D,$A:$A)+SUMIFS('Payment Schedule'!$O:$O,'Payment Schedule'!$K:$K,AE$11,'Payment Schedule'!$D:$D,$A:$A)</f>
        <v>0</v>
      </c>
      <c r="AF69" s="85">
        <f>SUMIFS('Payment Schedule'!$N:$N,'Payment Schedule'!$K:$K,AF$11,'Payment Schedule'!$D:$D,$A:$A)+SUMIFS('Payment Schedule'!$O:$O,'Payment Schedule'!$K:$K,AF$11,'Payment Schedule'!$D:$D,$A:$A)</f>
        <v>0</v>
      </c>
      <c r="AG6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6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6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6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6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69" s="76">
        <f t="shared" si="27"/>
        <v>0</v>
      </c>
      <c r="AM69" s="76">
        <f t="shared" si="28"/>
        <v>0</v>
      </c>
      <c r="AN69" s="86">
        <f>IFERROR(VLOOKUP($B:$B,'Lease Types with GL Accts'!$A:$B,2,FALSE),0)</f>
        <v>0</v>
      </c>
      <c r="AO69" s="86">
        <f>IFERROR(VLOOKUP($B:$B,'Lease Types with GL Accts'!$A:$C,3,FALSE),0)</f>
        <v>0</v>
      </c>
      <c r="AP69" s="86">
        <f>IFERROR(VLOOKUP($B:$B,'Lease Types with GL Accts'!$A:$D,4,FALSE),0)</f>
        <v>0</v>
      </c>
      <c r="AT69" s="86" t="str">
        <f>VLOOKUP(C:C,'ACFR Business Areas'!A:C,3)</f>
        <v>A000</v>
      </c>
      <c r="AU69" s="205">
        <f t="shared" si="24"/>
        <v>0</v>
      </c>
      <c r="AV69" s="298">
        <f>IFERROR(VLOOKUP(A69,'Payment Schedule'!D:U,18,FALSE),0)</f>
        <v>0</v>
      </c>
    </row>
    <row r="70" spans="1:48" hidden="1" outlineLevel="1" x14ac:dyDescent="0.2">
      <c r="A70" s="239"/>
      <c r="B70" s="110"/>
      <c r="C70" s="12" t="str">
        <f t="shared" si="18"/>
        <v>E120</v>
      </c>
      <c r="D70" s="195"/>
      <c r="E70" s="312"/>
      <c r="F70" s="69">
        <v>0</v>
      </c>
      <c r="G70" s="69">
        <f>SUMIFS('Payment Schedule'!Y:Y,'Payment Schedule'!J:J,$G$10,'Payment Schedule'!D:D,A:A)</f>
        <v>0</v>
      </c>
      <c r="H70" s="69">
        <f>-SUMIFS('Payment Schedule'!M:M,'Payment Schedule'!K:K,$H$10,'Payment Schedule'!D:D,A:A)</f>
        <v>0</v>
      </c>
      <c r="I70" s="69">
        <f>-SUMIFS('Payment Schedule'!M:M,'Payment Schedule'!K:K,$I$10,'Payment Schedule'!D:D,A:A)</f>
        <v>0</v>
      </c>
      <c r="J70" s="69">
        <f t="shared" si="19"/>
        <v>0</v>
      </c>
      <c r="K70" s="69"/>
      <c r="L70" s="69">
        <f>SUMIFS('Payment Schedule'!M:M,'Payment Schedule'!K:K,$L$10,'Payment Schedule'!D:D,A:A)</f>
        <v>0</v>
      </c>
      <c r="M70" s="69">
        <f t="shared" si="25"/>
        <v>0</v>
      </c>
      <c r="N70" s="69"/>
      <c r="O70" s="85">
        <f>SUMIFS('Payment Schedule'!$M:$M,'Payment Schedule'!$K:$K,O$11,'Payment Schedule'!$D:$D,$A:$A)</f>
        <v>0</v>
      </c>
      <c r="P70" s="85">
        <f>SUMIFS('Payment Schedule'!$M:$M,'Payment Schedule'!$K:$K,P$11,'Payment Schedule'!$D:$D,$A:$A)</f>
        <v>0</v>
      </c>
      <c r="Q70" s="85">
        <f>SUMIFS('Payment Schedule'!$M:$M,'Payment Schedule'!$K:$K,Q$11,'Payment Schedule'!$D:$D,$A:$A)</f>
        <v>0</v>
      </c>
      <c r="R70" s="85">
        <f>SUMIFS('Payment Schedule'!$M:$M,'Payment Schedule'!$K:$K,R$11,'Payment Schedule'!$D:$D,$A:$A)</f>
        <v>0</v>
      </c>
      <c r="S70" s="85">
        <f>SUMIFS('Payment Schedule'!$M:$M,'Payment Schedule'!$K:$K,S$11,'Payment Schedule'!$D:$D,$A:$A)</f>
        <v>0</v>
      </c>
      <c r="T70" s="85">
        <f>SUMIFS('Payment Schedule'!$M:$M,'Payment Schedule'!$K:$K,T$11,'Payment Schedule'!$D:$D,$A:$A)</f>
        <v>0</v>
      </c>
      <c r="U7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0" s="76">
        <f t="shared" si="26"/>
        <v>0</v>
      </c>
      <c r="AA70" s="85">
        <f>SUMIFS('Payment Schedule'!$N:$N,'Payment Schedule'!$K:$K,AA$11,'Payment Schedule'!$D:$D,$A:$A)+SUMIFS('Payment Schedule'!$O:$O,'Payment Schedule'!$K:$K,AA$11,'Payment Schedule'!$D:$D,$A:$A)</f>
        <v>0</v>
      </c>
      <c r="AB70" s="85">
        <f>SUMIFS('Payment Schedule'!$N:$N,'Payment Schedule'!$K:$K,AB$11,'Payment Schedule'!$D:$D,$A:$A)+SUMIFS('Payment Schedule'!$O:$O,'Payment Schedule'!$K:$K,AB$11,'Payment Schedule'!$D:$D,$A:$A)</f>
        <v>0</v>
      </c>
      <c r="AC70" s="85">
        <f>SUMIFS('Payment Schedule'!$N:$N,'Payment Schedule'!$K:$K,AC$11,'Payment Schedule'!$D:$D,$A:$A)+SUMIFS('Payment Schedule'!$O:$O,'Payment Schedule'!$K:$K,AC$11,'Payment Schedule'!$D:$D,$A:$A)</f>
        <v>0</v>
      </c>
      <c r="AD70" s="85">
        <f>SUMIFS('Payment Schedule'!$N:$N,'Payment Schedule'!$K:$K,AD$11,'Payment Schedule'!$D:$D,$A:$A)+SUMIFS('Payment Schedule'!$O:$O,'Payment Schedule'!$K:$K,AD$11,'Payment Schedule'!$D:$D,$A:$A)</f>
        <v>0</v>
      </c>
      <c r="AE70" s="85">
        <f>SUMIFS('Payment Schedule'!$N:$N,'Payment Schedule'!$K:$K,AE$11,'Payment Schedule'!$D:$D,$A:$A)+SUMIFS('Payment Schedule'!$O:$O,'Payment Schedule'!$K:$K,AE$11,'Payment Schedule'!$D:$D,$A:$A)</f>
        <v>0</v>
      </c>
      <c r="AF70" s="85">
        <f>SUMIFS('Payment Schedule'!$N:$N,'Payment Schedule'!$K:$K,AF$11,'Payment Schedule'!$D:$D,$A:$A)+SUMIFS('Payment Schedule'!$O:$O,'Payment Schedule'!$K:$K,AF$11,'Payment Schedule'!$D:$D,$A:$A)</f>
        <v>0</v>
      </c>
      <c r="AG7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0" s="76">
        <f t="shared" si="27"/>
        <v>0</v>
      </c>
      <c r="AM70" s="76">
        <f t="shared" si="28"/>
        <v>0</v>
      </c>
      <c r="AN70" s="86">
        <f>IFERROR(VLOOKUP($B:$B,'Lease Types with GL Accts'!$A:$B,2,FALSE),0)</f>
        <v>0</v>
      </c>
      <c r="AO70" s="86">
        <f>IFERROR(VLOOKUP($B:$B,'Lease Types with GL Accts'!$A:$C,3,FALSE),0)</f>
        <v>0</v>
      </c>
      <c r="AP70" s="86">
        <f>IFERROR(VLOOKUP($B:$B,'Lease Types with GL Accts'!$A:$D,4,FALSE),0)</f>
        <v>0</v>
      </c>
      <c r="AT70" s="86" t="str">
        <f>VLOOKUP(C:C,'ACFR Business Areas'!A:C,3)</f>
        <v>A000</v>
      </c>
      <c r="AU70" s="205">
        <f t="shared" si="24"/>
        <v>0</v>
      </c>
      <c r="AV70" s="298">
        <f>IFERROR(VLOOKUP(A70,'Payment Schedule'!D:U,18,FALSE),0)</f>
        <v>0</v>
      </c>
    </row>
    <row r="71" spans="1:48" hidden="1" outlineLevel="1" x14ac:dyDescent="0.2">
      <c r="A71" s="239"/>
      <c r="B71" s="110"/>
      <c r="C71" s="12" t="str">
        <f t="shared" si="18"/>
        <v>E120</v>
      </c>
      <c r="D71" s="195"/>
      <c r="E71" s="312"/>
      <c r="F71" s="69">
        <v>0</v>
      </c>
      <c r="G71" s="69">
        <f>SUMIFS('Payment Schedule'!Y:Y,'Payment Schedule'!J:J,$G$10,'Payment Schedule'!D:D,A:A)</f>
        <v>0</v>
      </c>
      <c r="H71" s="69">
        <f>-SUMIFS('Payment Schedule'!M:M,'Payment Schedule'!K:K,$H$10,'Payment Schedule'!D:D,A:A)</f>
        <v>0</v>
      </c>
      <c r="I71" s="69">
        <f>-SUMIFS('Payment Schedule'!M:M,'Payment Schedule'!K:K,$I$10,'Payment Schedule'!D:D,A:A)</f>
        <v>0</v>
      </c>
      <c r="J71" s="69">
        <f t="shared" si="19"/>
        <v>0</v>
      </c>
      <c r="K71" s="69"/>
      <c r="L71" s="69">
        <f>SUMIFS('Payment Schedule'!M:M,'Payment Schedule'!K:K,$L$10,'Payment Schedule'!D:D,A:A)</f>
        <v>0</v>
      </c>
      <c r="M71" s="69">
        <f t="shared" si="25"/>
        <v>0</v>
      </c>
      <c r="N71" s="69"/>
      <c r="O71" s="85">
        <f>SUMIFS('Payment Schedule'!$M:$M,'Payment Schedule'!$K:$K,O$11,'Payment Schedule'!$D:$D,$A:$A)</f>
        <v>0</v>
      </c>
      <c r="P71" s="85">
        <f>SUMIFS('Payment Schedule'!$M:$M,'Payment Schedule'!$K:$K,P$11,'Payment Schedule'!$D:$D,$A:$A)</f>
        <v>0</v>
      </c>
      <c r="Q71" s="85">
        <f>SUMIFS('Payment Schedule'!$M:$M,'Payment Schedule'!$K:$K,Q$11,'Payment Schedule'!$D:$D,$A:$A)</f>
        <v>0</v>
      </c>
      <c r="R71" s="85">
        <f>SUMIFS('Payment Schedule'!$M:$M,'Payment Schedule'!$K:$K,R$11,'Payment Schedule'!$D:$D,$A:$A)</f>
        <v>0</v>
      </c>
      <c r="S71" s="85">
        <f>SUMIFS('Payment Schedule'!$M:$M,'Payment Schedule'!$K:$K,S$11,'Payment Schedule'!$D:$D,$A:$A)</f>
        <v>0</v>
      </c>
      <c r="T71" s="85">
        <f>SUMIFS('Payment Schedule'!$M:$M,'Payment Schedule'!$K:$K,T$11,'Payment Schedule'!$D:$D,$A:$A)</f>
        <v>0</v>
      </c>
      <c r="U7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1" s="76">
        <f t="shared" si="26"/>
        <v>0</v>
      </c>
      <c r="AA71" s="85">
        <f>SUMIFS('Payment Schedule'!$N:$N,'Payment Schedule'!$K:$K,AA$11,'Payment Schedule'!$D:$D,$A:$A)+SUMIFS('Payment Schedule'!$O:$O,'Payment Schedule'!$K:$K,AA$11,'Payment Schedule'!$D:$D,$A:$A)</f>
        <v>0</v>
      </c>
      <c r="AB71" s="85">
        <f>SUMIFS('Payment Schedule'!$N:$N,'Payment Schedule'!$K:$K,AB$11,'Payment Schedule'!$D:$D,$A:$A)+SUMIFS('Payment Schedule'!$O:$O,'Payment Schedule'!$K:$K,AB$11,'Payment Schedule'!$D:$D,$A:$A)</f>
        <v>0</v>
      </c>
      <c r="AC71" s="85">
        <f>SUMIFS('Payment Schedule'!$N:$N,'Payment Schedule'!$K:$K,AC$11,'Payment Schedule'!$D:$D,$A:$A)+SUMIFS('Payment Schedule'!$O:$O,'Payment Schedule'!$K:$K,AC$11,'Payment Schedule'!$D:$D,$A:$A)</f>
        <v>0</v>
      </c>
      <c r="AD71" s="85">
        <f>SUMIFS('Payment Schedule'!$N:$N,'Payment Schedule'!$K:$K,AD$11,'Payment Schedule'!$D:$D,$A:$A)+SUMIFS('Payment Schedule'!$O:$O,'Payment Schedule'!$K:$K,AD$11,'Payment Schedule'!$D:$D,$A:$A)</f>
        <v>0</v>
      </c>
      <c r="AE71" s="85">
        <f>SUMIFS('Payment Schedule'!$N:$N,'Payment Schedule'!$K:$K,AE$11,'Payment Schedule'!$D:$D,$A:$A)+SUMIFS('Payment Schedule'!$O:$O,'Payment Schedule'!$K:$K,AE$11,'Payment Schedule'!$D:$D,$A:$A)</f>
        <v>0</v>
      </c>
      <c r="AF71" s="85">
        <f>SUMIFS('Payment Schedule'!$N:$N,'Payment Schedule'!$K:$K,AF$11,'Payment Schedule'!$D:$D,$A:$A)+SUMIFS('Payment Schedule'!$O:$O,'Payment Schedule'!$K:$K,AF$11,'Payment Schedule'!$D:$D,$A:$A)</f>
        <v>0</v>
      </c>
      <c r="AG7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1" s="76">
        <f t="shared" si="27"/>
        <v>0</v>
      </c>
      <c r="AM71" s="76">
        <f t="shared" si="28"/>
        <v>0</v>
      </c>
      <c r="AN71" s="86">
        <f>IFERROR(VLOOKUP($B:$B,'Lease Types with GL Accts'!$A:$B,2,FALSE),0)</f>
        <v>0</v>
      </c>
      <c r="AO71" s="86">
        <f>IFERROR(VLOOKUP($B:$B,'Lease Types with GL Accts'!$A:$C,3,FALSE),0)</f>
        <v>0</v>
      </c>
      <c r="AP71" s="86">
        <f>IFERROR(VLOOKUP($B:$B,'Lease Types with GL Accts'!$A:$D,4,FALSE),0)</f>
        <v>0</v>
      </c>
      <c r="AT71" s="86" t="str">
        <f>VLOOKUP(C:C,'ACFR Business Areas'!A:C,3)</f>
        <v>A000</v>
      </c>
      <c r="AU71" s="205">
        <f t="shared" si="24"/>
        <v>0</v>
      </c>
      <c r="AV71" s="298">
        <f>IFERROR(VLOOKUP(A71,'Payment Schedule'!D:U,18,FALSE),0)</f>
        <v>0</v>
      </c>
    </row>
    <row r="72" spans="1:48" hidden="1" outlineLevel="1" x14ac:dyDescent="0.2">
      <c r="A72" s="239"/>
      <c r="B72" s="110"/>
      <c r="C72" s="12" t="str">
        <f t="shared" si="18"/>
        <v>E120</v>
      </c>
      <c r="D72" s="195"/>
      <c r="E72" s="312"/>
      <c r="F72" s="69">
        <v>0</v>
      </c>
      <c r="G72" s="69">
        <f>SUMIFS('Payment Schedule'!Y:Y,'Payment Schedule'!J:J,$G$10,'Payment Schedule'!D:D,A:A)</f>
        <v>0</v>
      </c>
      <c r="H72" s="69">
        <f>-SUMIFS('Payment Schedule'!M:M,'Payment Schedule'!K:K,$H$10,'Payment Schedule'!D:D,A:A)</f>
        <v>0</v>
      </c>
      <c r="I72" s="69">
        <f>-SUMIFS('Payment Schedule'!M:M,'Payment Schedule'!K:K,$I$10,'Payment Schedule'!D:D,A:A)</f>
        <v>0</v>
      </c>
      <c r="J72" s="69">
        <f t="shared" si="19"/>
        <v>0</v>
      </c>
      <c r="K72" s="69"/>
      <c r="L72" s="69">
        <f>SUMIFS('Payment Schedule'!M:M,'Payment Schedule'!K:K,$L$10,'Payment Schedule'!D:D,A:A)</f>
        <v>0</v>
      </c>
      <c r="M72" s="69">
        <f t="shared" si="25"/>
        <v>0</v>
      </c>
      <c r="N72" s="69"/>
      <c r="O72" s="85">
        <f>SUMIFS('Payment Schedule'!$M:$M,'Payment Schedule'!$K:$K,O$11,'Payment Schedule'!$D:$D,$A:$A)</f>
        <v>0</v>
      </c>
      <c r="P72" s="85">
        <f>SUMIFS('Payment Schedule'!$M:$M,'Payment Schedule'!$K:$K,P$11,'Payment Schedule'!$D:$D,$A:$A)</f>
        <v>0</v>
      </c>
      <c r="Q72" s="85">
        <f>SUMIFS('Payment Schedule'!$M:$M,'Payment Schedule'!$K:$K,Q$11,'Payment Schedule'!$D:$D,$A:$A)</f>
        <v>0</v>
      </c>
      <c r="R72" s="85">
        <f>SUMIFS('Payment Schedule'!$M:$M,'Payment Schedule'!$K:$K,R$11,'Payment Schedule'!$D:$D,$A:$A)</f>
        <v>0</v>
      </c>
      <c r="S72" s="85">
        <f>SUMIFS('Payment Schedule'!$M:$M,'Payment Schedule'!$K:$K,S$11,'Payment Schedule'!$D:$D,$A:$A)</f>
        <v>0</v>
      </c>
      <c r="T72" s="85">
        <f>SUMIFS('Payment Schedule'!$M:$M,'Payment Schedule'!$K:$K,T$11,'Payment Schedule'!$D:$D,$A:$A)</f>
        <v>0</v>
      </c>
      <c r="U7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2" s="76">
        <f t="shared" si="26"/>
        <v>0</v>
      </c>
      <c r="AA72" s="85">
        <f>SUMIFS('Payment Schedule'!$N:$N,'Payment Schedule'!$K:$K,AA$11,'Payment Schedule'!$D:$D,$A:$A)+SUMIFS('Payment Schedule'!$O:$O,'Payment Schedule'!$K:$K,AA$11,'Payment Schedule'!$D:$D,$A:$A)</f>
        <v>0</v>
      </c>
      <c r="AB72" s="85">
        <f>SUMIFS('Payment Schedule'!$N:$N,'Payment Schedule'!$K:$K,AB$11,'Payment Schedule'!$D:$D,$A:$A)+SUMIFS('Payment Schedule'!$O:$O,'Payment Schedule'!$K:$K,AB$11,'Payment Schedule'!$D:$D,$A:$A)</f>
        <v>0</v>
      </c>
      <c r="AC72" s="85">
        <f>SUMIFS('Payment Schedule'!$N:$N,'Payment Schedule'!$K:$K,AC$11,'Payment Schedule'!$D:$D,$A:$A)+SUMIFS('Payment Schedule'!$O:$O,'Payment Schedule'!$K:$K,AC$11,'Payment Schedule'!$D:$D,$A:$A)</f>
        <v>0</v>
      </c>
      <c r="AD72" s="85">
        <f>SUMIFS('Payment Schedule'!$N:$N,'Payment Schedule'!$K:$K,AD$11,'Payment Schedule'!$D:$D,$A:$A)+SUMIFS('Payment Schedule'!$O:$O,'Payment Schedule'!$K:$K,AD$11,'Payment Schedule'!$D:$D,$A:$A)</f>
        <v>0</v>
      </c>
      <c r="AE72" s="85">
        <f>SUMIFS('Payment Schedule'!$N:$N,'Payment Schedule'!$K:$K,AE$11,'Payment Schedule'!$D:$D,$A:$A)+SUMIFS('Payment Schedule'!$O:$O,'Payment Schedule'!$K:$K,AE$11,'Payment Schedule'!$D:$D,$A:$A)</f>
        <v>0</v>
      </c>
      <c r="AF72" s="85">
        <f>SUMIFS('Payment Schedule'!$N:$N,'Payment Schedule'!$K:$K,AF$11,'Payment Schedule'!$D:$D,$A:$A)+SUMIFS('Payment Schedule'!$O:$O,'Payment Schedule'!$K:$K,AF$11,'Payment Schedule'!$D:$D,$A:$A)</f>
        <v>0</v>
      </c>
      <c r="AG7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2" s="76">
        <f t="shared" si="27"/>
        <v>0</v>
      </c>
      <c r="AM72" s="76">
        <f t="shared" si="28"/>
        <v>0</v>
      </c>
      <c r="AN72" s="86">
        <f>IFERROR(VLOOKUP($B:$B,'Lease Types with GL Accts'!$A:$B,2,FALSE),0)</f>
        <v>0</v>
      </c>
      <c r="AO72" s="86">
        <f>IFERROR(VLOOKUP($B:$B,'Lease Types with GL Accts'!$A:$C,3,FALSE),0)</f>
        <v>0</v>
      </c>
      <c r="AP72" s="86">
        <f>IFERROR(VLOOKUP($B:$B,'Lease Types with GL Accts'!$A:$D,4,FALSE),0)</f>
        <v>0</v>
      </c>
      <c r="AT72" s="86" t="str">
        <f>VLOOKUP(C:C,'ACFR Business Areas'!A:C,3)</f>
        <v>A000</v>
      </c>
      <c r="AU72" s="205">
        <f t="shared" si="24"/>
        <v>0</v>
      </c>
      <c r="AV72" s="298">
        <f>IFERROR(VLOOKUP(A72,'Payment Schedule'!D:U,18,FALSE),0)</f>
        <v>0</v>
      </c>
    </row>
    <row r="73" spans="1:48" hidden="1" outlineLevel="1" x14ac:dyDescent="0.2">
      <c r="A73" s="239"/>
      <c r="B73" s="110"/>
      <c r="C73" s="12" t="str">
        <f t="shared" si="18"/>
        <v>E120</v>
      </c>
      <c r="D73" s="195"/>
      <c r="E73" s="312"/>
      <c r="F73" s="69">
        <v>0</v>
      </c>
      <c r="G73" s="69">
        <f>SUMIFS('Payment Schedule'!Y:Y,'Payment Schedule'!J:J,$G$10,'Payment Schedule'!D:D,A:A)</f>
        <v>0</v>
      </c>
      <c r="H73" s="69">
        <f>-SUMIFS('Payment Schedule'!M:M,'Payment Schedule'!K:K,$H$10,'Payment Schedule'!D:D,A:A)</f>
        <v>0</v>
      </c>
      <c r="I73" s="69">
        <f>-SUMIFS('Payment Schedule'!M:M,'Payment Schedule'!K:K,$I$10,'Payment Schedule'!D:D,A:A)</f>
        <v>0</v>
      </c>
      <c r="J73" s="69">
        <f t="shared" si="19"/>
        <v>0</v>
      </c>
      <c r="K73" s="69"/>
      <c r="L73" s="69">
        <f>SUMIFS('Payment Schedule'!M:M,'Payment Schedule'!K:K,$L$10,'Payment Schedule'!D:D,A:A)</f>
        <v>0</v>
      </c>
      <c r="M73" s="69">
        <f t="shared" si="25"/>
        <v>0</v>
      </c>
      <c r="N73" s="69"/>
      <c r="O73" s="85">
        <f>SUMIFS('Payment Schedule'!$M:$M,'Payment Schedule'!$K:$K,O$11,'Payment Schedule'!$D:$D,$A:$A)</f>
        <v>0</v>
      </c>
      <c r="P73" s="85">
        <f>SUMIFS('Payment Schedule'!$M:$M,'Payment Schedule'!$K:$K,P$11,'Payment Schedule'!$D:$D,$A:$A)</f>
        <v>0</v>
      </c>
      <c r="Q73" s="85">
        <f>SUMIFS('Payment Schedule'!$M:$M,'Payment Schedule'!$K:$K,Q$11,'Payment Schedule'!$D:$D,$A:$A)</f>
        <v>0</v>
      </c>
      <c r="R73" s="85">
        <f>SUMIFS('Payment Schedule'!$M:$M,'Payment Schedule'!$K:$K,R$11,'Payment Schedule'!$D:$D,$A:$A)</f>
        <v>0</v>
      </c>
      <c r="S73" s="85">
        <f>SUMIFS('Payment Schedule'!$M:$M,'Payment Schedule'!$K:$K,S$11,'Payment Schedule'!$D:$D,$A:$A)</f>
        <v>0</v>
      </c>
      <c r="T73" s="85">
        <f>SUMIFS('Payment Schedule'!$M:$M,'Payment Schedule'!$K:$K,T$11,'Payment Schedule'!$D:$D,$A:$A)</f>
        <v>0</v>
      </c>
      <c r="U7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3" s="76">
        <f t="shared" si="26"/>
        <v>0</v>
      </c>
      <c r="AA73" s="85">
        <f>SUMIFS('Payment Schedule'!$N:$N,'Payment Schedule'!$K:$K,AA$11,'Payment Schedule'!$D:$D,$A:$A)+SUMIFS('Payment Schedule'!$O:$O,'Payment Schedule'!$K:$K,AA$11,'Payment Schedule'!$D:$D,$A:$A)</f>
        <v>0</v>
      </c>
      <c r="AB73" s="85">
        <f>SUMIFS('Payment Schedule'!$N:$N,'Payment Schedule'!$K:$K,AB$11,'Payment Schedule'!$D:$D,$A:$A)+SUMIFS('Payment Schedule'!$O:$O,'Payment Schedule'!$K:$K,AB$11,'Payment Schedule'!$D:$D,$A:$A)</f>
        <v>0</v>
      </c>
      <c r="AC73" s="85">
        <f>SUMIFS('Payment Schedule'!$N:$N,'Payment Schedule'!$K:$K,AC$11,'Payment Schedule'!$D:$D,$A:$A)+SUMIFS('Payment Schedule'!$O:$O,'Payment Schedule'!$K:$K,AC$11,'Payment Schedule'!$D:$D,$A:$A)</f>
        <v>0</v>
      </c>
      <c r="AD73" s="85">
        <f>SUMIFS('Payment Schedule'!$N:$N,'Payment Schedule'!$K:$K,AD$11,'Payment Schedule'!$D:$D,$A:$A)+SUMIFS('Payment Schedule'!$O:$O,'Payment Schedule'!$K:$K,AD$11,'Payment Schedule'!$D:$D,$A:$A)</f>
        <v>0</v>
      </c>
      <c r="AE73" s="85">
        <f>SUMIFS('Payment Schedule'!$N:$N,'Payment Schedule'!$K:$K,AE$11,'Payment Schedule'!$D:$D,$A:$A)+SUMIFS('Payment Schedule'!$O:$O,'Payment Schedule'!$K:$K,AE$11,'Payment Schedule'!$D:$D,$A:$A)</f>
        <v>0</v>
      </c>
      <c r="AF73" s="85">
        <f>SUMIFS('Payment Schedule'!$N:$N,'Payment Schedule'!$K:$K,AF$11,'Payment Schedule'!$D:$D,$A:$A)+SUMIFS('Payment Schedule'!$O:$O,'Payment Schedule'!$K:$K,AF$11,'Payment Schedule'!$D:$D,$A:$A)</f>
        <v>0</v>
      </c>
      <c r="AG7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3" s="76">
        <f t="shared" si="27"/>
        <v>0</v>
      </c>
      <c r="AM73" s="76">
        <f t="shared" si="28"/>
        <v>0</v>
      </c>
      <c r="AN73" s="86">
        <f>IFERROR(VLOOKUP($B:$B,'Lease Types with GL Accts'!$A:$B,2,FALSE),0)</f>
        <v>0</v>
      </c>
      <c r="AO73" s="86">
        <f>IFERROR(VLOOKUP($B:$B,'Lease Types with GL Accts'!$A:$C,3,FALSE),0)</f>
        <v>0</v>
      </c>
      <c r="AP73" s="86">
        <f>IFERROR(VLOOKUP($B:$B,'Lease Types with GL Accts'!$A:$D,4,FALSE),0)</f>
        <v>0</v>
      </c>
      <c r="AT73" s="86" t="str">
        <f>VLOOKUP(C:C,'ACFR Business Areas'!A:C,3)</f>
        <v>A000</v>
      </c>
      <c r="AU73" s="205">
        <f t="shared" si="24"/>
        <v>0</v>
      </c>
      <c r="AV73" s="298">
        <f>IFERROR(VLOOKUP(A73,'Payment Schedule'!D:U,18,FALSE),0)</f>
        <v>0</v>
      </c>
    </row>
    <row r="74" spans="1:48" hidden="1" outlineLevel="1" x14ac:dyDescent="0.2">
      <c r="A74" s="239"/>
      <c r="B74" s="110"/>
      <c r="C74" s="12" t="str">
        <f t="shared" si="18"/>
        <v>E120</v>
      </c>
      <c r="D74" s="195"/>
      <c r="E74" s="312"/>
      <c r="F74" s="69">
        <v>0</v>
      </c>
      <c r="G74" s="69">
        <f>SUMIFS('Payment Schedule'!Y:Y,'Payment Schedule'!J:J,$G$10,'Payment Schedule'!D:D,A:A)</f>
        <v>0</v>
      </c>
      <c r="H74" s="69">
        <f>-SUMIFS('Payment Schedule'!M:M,'Payment Schedule'!K:K,$H$10,'Payment Schedule'!D:D,A:A)</f>
        <v>0</v>
      </c>
      <c r="I74" s="69">
        <f>-SUMIFS('Payment Schedule'!M:M,'Payment Schedule'!K:K,$I$10,'Payment Schedule'!D:D,A:A)</f>
        <v>0</v>
      </c>
      <c r="J74" s="69">
        <f t="shared" si="19"/>
        <v>0</v>
      </c>
      <c r="K74" s="69"/>
      <c r="L74" s="69">
        <f>SUMIFS('Payment Schedule'!M:M,'Payment Schedule'!K:K,$L$10,'Payment Schedule'!D:D,A:A)</f>
        <v>0</v>
      </c>
      <c r="M74" s="69">
        <f t="shared" si="25"/>
        <v>0</v>
      </c>
      <c r="N74" s="69"/>
      <c r="O74" s="85">
        <f>SUMIFS('Payment Schedule'!$M:$M,'Payment Schedule'!$K:$K,O$11,'Payment Schedule'!$D:$D,$A:$A)</f>
        <v>0</v>
      </c>
      <c r="P74" s="85">
        <f>SUMIFS('Payment Schedule'!$M:$M,'Payment Schedule'!$K:$K,P$11,'Payment Schedule'!$D:$D,$A:$A)</f>
        <v>0</v>
      </c>
      <c r="Q74" s="85">
        <f>SUMIFS('Payment Schedule'!$M:$M,'Payment Schedule'!$K:$K,Q$11,'Payment Schedule'!$D:$D,$A:$A)</f>
        <v>0</v>
      </c>
      <c r="R74" s="85">
        <f>SUMIFS('Payment Schedule'!$M:$M,'Payment Schedule'!$K:$K,R$11,'Payment Schedule'!$D:$D,$A:$A)</f>
        <v>0</v>
      </c>
      <c r="S74" s="85">
        <f>SUMIFS('Payment Schedule'!$M:$M,'Payment Schedule'!$K:$K,S$11,'Payment Schedule'!$D:$D,$A:$A)</f>
        <v>0</v>
      </c>
      <c r="T74" s="85">
        <f>SUMIFS('Payment Schedule'!$M:$M,'Payment Schedule'!$K:$K,T$11,'Payment Schedule'!$D:$D,$A:$A)</f>
        <v>0</v>
      </c>
      <c r="U7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4" s="76">
        <f t="shared" si="26"/>
        <v>0</v>
      </c>
      <c r="AA74" s="85">
        <f>SUMIFS('Payment Schedule'!$N:$N,'Payment Schedule'!$K:$K,AA$11,'Payment Schedule'!$D:$D,$A:$A)+SUMIFS('Payment Schedule'!$O:$O,'Payment Schedule'!$K:$K,AA$11,'Payment Schedule'!$D:$D,$A:$A)</f>
        <v>0</v>
      </c>
      <c r="AB74" s="85">
        <f>SUMIFS('Payment Schedule'!$N:$N,'Payment Schedule'!$K:$K,AB$11,'Payment Schedule'!$D:$D,$A:$A)+SUMIFS('Payment Schedule'!$O:$O,'Payment Schedule'!$K:$K,AB$11,'Payment Schedule'!$D:$D,$A:$A)</f>
        <v>0</v>
      </c>
      <c r="AC74" s="85">
        <f>SUMIFS('Payment Schedule'!$N:$N,'Payment Schedule'!$K:$K,AC$11,'Payment Schedule'!$D:$D,$A:$A)+SUMIFS('Payment Schedule'!$O:$O,'Payment Schedule'!$K:$K,AC$11,'Payment Schedule'!$D:$D,$A:$A)</f>
        <v>0</v>
      </c>
      <c r="AD74" s="85">
        <f>SUMIFS('Payment Schedule'!$N:$N,'Payment Schedule'!$K:$K,AD$11,'Payment Schedule'!$D:$D,$A:$A)+SUMIFS('Payment Schedule'!$O:$O,'Payment Schedule'!$K:$K,AD$11,'Payment Schedule'!$D:$D,$A:$A)</f>
        <v>0</v>
      </c>
      <c r="AE74" s="85">
        <f>SUMIFS('Payment Schedule'!$N:$N,'Payment Schedule'!$K:$K,AE$11,'Payment Schedule'!$D:$D,$A:$A)+SUMIFS('Payment Schedule'!$O:$O,'Payment Schedule'!$K:$K,AE$11,'Payment Schedule'!$D:$D,$A:$A)</f>
        <v>0</v>
      </c>
      <c r="AF74" s="85">
        <f>SUMIFS('Payment Schedule'!$N:$N,'Payment Schedule'!$K:$K,AF$11,'Payment Schedule'!$D:$D,$A:$A)+SUMIFS('Payment Schedule'!$O:$O,'Payment Schedule'!$K:$K,AF$11,'Payment Schedule'!$D:$D,$A:$A)</f>
        <v>0</v>
      </c>
      <c r="AG7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4" s="76">
        <f t="shared" si="27"/>
        <v>0</v>
      </c>
      <c r="AM74" s="76">
        <f t="shared" si="28"/>
        <v>0</v>
      </c>
      <c r="AN74" s="86">
        <f>IFERROR(VLOOKUP($B:$B,'Lease Types with GL Accts'!$A:$B,2,FALSE),0)</f>
        <v>0</v>
      </c>
      <c r="AO74" s="86">
        <f>IFERROR(VLOOKUP($B:$B,'Lease Types with GL Accts'!$A:$C,3,FALSE),0)</f>
        <v>0</v>
      </c>
      <c r="AP74" s="86">
        <f>IFERROR(VLOOKUP($B:$B,'Lease Types with GL Accts'!$A:$D,4,FALSE),0)</f>
        <v>0</v>
      </c>
      <c r="AT74" s="86" t="str">
        <f>VLOOKUP(C:C,'ACFR Business Areas'!A:C,3)</f>
        <v>A000</v>
      </c>
      <c r="AU74" s="205">
        <f t="shared" si="24"/>
        <v>0</v>
      </c>
      <c r="AV74" s="298">
        <f>IFERROR(VLOOKUP(A74,'Payment Schedule'!D:U,18,FALSE),0)</f>
        <v>0</v>
      </c>
    </row>
    <row r="75" spans="1:48" hidden="1" outlineLevel="1" x14ac:dyDescent="0.2">
      <c r="A75" s="239"/>
      <c r="B75" s="110"/>
      <c r="C75" s="12" t="str">
        <f t="shared" si="18"/>
        <v>E120</v>
      </c>
      <c r="D75" s="195"/>
      <c r="E75" s="312"/>
      <c r="F75" s="69">
        <v>0</v>
      </c>
      <c r="G75" s="69">
        <f>SUMIFS('Payment Schedule'!Y:Y,'Payment Schedule'!J:J,$G$10,'Payment Schedule'!D:D,A:A)</f>
        <v>0</v>
      </c>
      <c r="H75" s="69">
        <f>-SUMIFS('Payment Schedule'!M:M,'Payment Schedule'!K:K,$H$10,'Payment Schedule'!D:D,A:A)</f>
        <v>0</v>
      </c>
      <c r="I75" s="69">
        <f>-SUMIFS('Payment Schedule'!M:M,'Payment Schedule'!K:K,$I$10,'Payment Schedule'!D:D,A:A)</f>
        <v>0</v>
      </c>
      <c r="J75" s="69">
        <f t="shared" si="19"/>
        <v>0</v>
      </c>
      <c r="K75" s="69"/>
      <c r="L75" s="69">
        <f>SUMIFS('Payment Schedule'!M:M,'Payment Schedule'!K:K,$L$10,'Payment Schedule'!D:D,A:A)</f>
        <v>0</v>
      </c>
      <c r="M75" s="69">
        <f t="shared" si="25"/>
        <v>0</v>
      </c>
      <c r="N75" s="69"/>
      <c r="O75" s="85">
        <f>SUMIFS('Payment Schedule'!$M:$M,'Payment Schedule'!$K:$K,O$11,'Payment Schedule'!$D:$D,$A:$A)</f>
        <v>0</v>
      </c>
      <c r="P75" s="85">
        <f>SUMIFS('Payment Schedule'!$M:$M,'Payment Schedule'!$K:$K,P$11,'Payment Schedule'!$D:$D,$A:$A)</f>
        <v>0</v>
      </c>
      <c r="Q75" s="85">
        <f>SUMIFS('Payment Schedule'!$M:$M,'Payment Schedule'!$K:$K,Q$11,'Payment Schedule'!$D:$D,$A:$A)</f>
        <v>0</v>
      </c>
      <c r="R75" s="85">
        <f>SUMIFS('Payment Schedule'!$M:$M,'Payment Schedule'!$K:$K,R$11,'Payment Schedule'!$D:$D,$A:$A)</f>
        <v>0</v>
      </c>
      <c r="S75" s="85">
        <f>SUMIFS('Payment Schedule'!$M:$M,'Payment Schedule'!$K:$K,S$11,'Payment Schedule'!$D:$D,$A:$A)</f>
        <v>0</v>
      </c>
      <c r="T75" s="85">
        <f>SUMIFS('Payment Schedule'!$M:$M,'Payment Schedule'!$K:$K,T$11,'Payment Schedule'!$D:$D,$A:$A)</f>
        <v>0</v>
      </c>
      <c r="U7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5" s="76">
        <f t="shared" si="26"/>
        <v>0</v>
      </c>
      <c r="AA75" s="85">
        <f>SUMIFS('Payment Schedule'!$N:$N,'Payment Schedule'!$K:$K,AA$11,'Payment Schedule'!$D:$D,$A:$A)+SUMIFS('Payment Schedule'!$O:$O,'Payment Schedule'!$K:$K,AA$11,'Payment Schedule'!$D:$D,$A:$A)</f>
        <v>0</v>
      </c>
      <c r="AB75" s="85">
        <f>SUMIFS('Payment Schedule'!$N:$N,'Payment Schedule'!$K:$K,AB$11,'Payment Schedule'!$D:$D,$A:$A)+SUMIFS('Payment Schedule'!$O:$O,'Payment Schedule'!$K:$K,AB$11,'Payment Schedule'!$D:$D,$A:$A)</f>
        <v>0</v>
      </c>
      <c r="AC75" s="85">
        <f>SUMIFS('Payment Schedule'!$N:$N,'Payment Schedule'!$K:$K,AC$11,'Payment Schedule'!$D:$D,$A:$A)+SUMIFS('Payment Schedule'!$O:$O,'Payment Schedule'!$K:$K,AC$11,'Payment Schedule'!$D:$D,$A:$A)</f>
        <v>0</v>
      </c>
      <c r="AD75" s="85">
        <f>SUMIFS('Payment Schedule'!$N:$N,'Payment Schedule'!$K:$K,AD$11,'Payment Schedule'!$D:$D,$A:$A)+SUMIFS('Payment Schedule'!$O:$O,'Payment Schedule'!$K:$K,AD$11,'Payment Schedule'!$D:$D,$A:$A)</f>
        <v>0</v>
      </c>
      <c r="AE75" s="85">
        <f>SUMIFS('Payment Schedule'!$N:$N,'Payment Schedule'!$K:$K,AE$11,'Payment Schedule'!$D:$D,$A:$A)+SUMIFS('Payment Schedule'!$O:$O,'Payment Schedule'!$K:$K,AE$11,'Payment Schedule'!$D:$D,$A:$A)</f>
        <v>0</v>
      </c>
      <c r="AF75" s="85">
        <f>SUMIFS('Payment Schedule'!$N:$N,'Payment Schedule'!$K:$K,AF$11,'Payment Schedule'!$D:$D,$A:$A)+SUMIFS('Payment Schedule'!$O:$O,'Payment Schedule'!$K:$K,AF$11,'Payment Schedule'!$D:$D,$A:$A)</f>
        <v>0</v>
      </c>
      <c r="AG7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5" s="76">
        <f t="shared" si="27"/>
        <v>0</v>
      </c>
      <c r="AM75" s="76">
        <f t="shared" si="28"/>
        <v>0</v>
      </c>
      <c r="AN75" s="86">
        <f>IFERROR(VLOOKUP($B:$B,'Lease Types with GL Accts'!$A:$B,2,FALSE),0)</f>
        <v>0</v>
      </c>
      <c r="AO75" s="86">
        <f>IFERROR(VLOOKUP($B:$B,'Lease Types with GL Accts'!$A:$C,3,FALSE),0)</f>
        <v>0</v>
      </c>
      <c r="AP75" s="86">
        <f>IFERROR(VLOOKUP($B:$B,'Lease Types with GL Accts'!$A:$D,4,FALSE),0)</f>
        <v>0</v>
      </c>
      <c r="AT75" s="86" t="str">
        <f>VLOOKUP(C:C,'ACFR Business Areas'!A:C,3)</f>
        <v>A000</v>
      </c>
      <c r="AU75" s="205">
        <f t="shared" si="24"/>
        <v>0</v>
      </c>
      <c r="AV75" s="298">
        <f>IFERROR(VLOOKUP(A75,'Payment Schedule'!D:U,18,FALSE),0)</f>
        <v>0</v>
      </c>
    </row>
    <row r="76" spans="1:48" hidden="1" outlineLevel="1" x14ac:dyDescent="0.2">
      <c r="A76" s="239"/>
      <c r="B76" s="110"/>
      <c r="C76" s="12" t="str">
        <f t="shared" si="18"/>
        <v>E120</v>
      </c>
      <c r="D76" s="195"/>
      <c r="E76" s="312"/>
      <c r="F76" s="69">
        <v>0</v>
      </c>
      <c r="G76" s="69">
        <f>SUMIFS('Payment Schedule'!Y:Y,'Payment Schedule'!J:J,$G$10,'Payment Schedule'!D:D,A:A)</f>
        <v>0</v>
      </c>
      <c r="H76" s="69">
        <f>-SUMIFS('Payment Schedule'!M:M,'Payment Schedule'!K:K,$H$10,'Payment Schedule'!D:D,A:A)</f>
        <v>0</v>
      </c>
      <c r="I76" s="69">
        <f>-SUMIFS('Payment Schedule'!M:M,'Payment Schedule'!K:K,$I$10,'Payment Schedule'!D:D,A:A)</f>
        <v>0</v>
      </c>
      <c r="J76" s="69">
        <f t="shared" si="19"/>
        <v>0</v>
      </c>
      <c r="K76" s="69"/>
      <c r="L76" s="69">
        <f>SUMIFS('Payment Schedule'!M:M,'Payment Schedule'!K:K,$L$10,'Payment Schedule'!D:D,A:A)</f>
        <v>0</v>
      </c>
      <c r="M76" s="69">
        <f t="shared" si="25"/>
        <v>0</v>
      </c>
      <c r="N76" s="69"/>
      <c r="O76" s="85">
        <f>SUMIFS('Payment Schedule'!$M:$M,'Payment Schedule'!$K:$K,O$11,'Payment Schedule'!$D:$D,$A:$A)</f>
        <v>0</v>
      </c>
      <c r="P76" s="85">
        <f>SUMIFS('Payment Schedule'!$M:$M,'Payment Schedule'!$K:$K,P$11,'Payment Schedule'!$D:$D,$A:$A)</f>
        <v>0</v>
      </c>
      <c r="Q76" s="85">
        <f>SUMIFS('Payment Schedule'!$M:$M,'Payment Schedule'!$K:$K,Q$11,'Payment Schedule'!$D:$D,$A:$A)</f>
        <v>0</v>
      </c>
      <c r="R76" s="85">
        <f>SUMIFS('Payment Schedule'!$M:$M,'Payment Schedule'!$K:$K,R$11,'Payment Schedule'!$D:$D,$A:$A)</f>
        <v>0</v>
      </c>
      <c r="S76" s="85">
        <f>SUMIFS('Payment Schedule'!$M:$M,'Payment Schedule'!$K:$K,S$11,'Payment Schedule'!$D:$D,$A:$A)</f>
        <v>0</v>
      </c>
      <c r="T76" s="85">
        <f>SUMIFS('Payment Schedule'!$M:$M,'Payment Schedule'!$K:$K,T$11,'Payment Schedule'!$D:$D,$A:$A)</f>
        <v>0</v>
      </c>
      <c r="U7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6" s="76">
        <f t="shared" si="26"/>
        <v>0</v>
      </c>
      <c r="AA76" s="85">
        <f>SUMIFS('Payment Schedule'!$N:$N,'Payment Schedule'!$K:$K,AA$11,'Payment Schedule'!$D:$D,$A:$A)+SUMIFS('Payment Schedule'!$O:$O,'Payment Schedule'!$K:$K,AA$11,'Payment Schedule'!$D:$D,$A:$A)</f>
        <v>0</v>
      </c>
      <c r="AB76" s="85">
        <f>SUMIFS('Payment Schedule'!$N:$N,'Payment Schedule'!$K:$K,AB$11,'Payment Schedule'!$D:$D,$A:$A)+SUMIFS('Payment Schedule'!$O:$O,'Payment Schedule'!$K:$K,AB$11,'Payment Schedule'!$D:$D,$A:$A)</f>
        <v>0</v>
      </c>
      <c r="AC76" s="85">
        <f>SUMIFS('Payment Schedule'!$N:$N,'Payment Schedule'!$K:$K,AC$11,'Payment Schedule'!$D:$D,$A:$A)+SUMIFS('Payment Schedule'!$O:$O,'Payment Schedule'!$K:$K,AC$11,'Payment Schedule'!$D:$D,$A:$A)</f>
        <v>0</v>
      </c>
      <c r="AD76" s="85">
        <f>SUMIFS('Payment Schedule'!$N:$N,'Payment Schedule'!$K:$K,AD$11,'Payment Schedule'!$D:$D,$A:$A)+SUMIFS('Payment Schedule'!$O:$O,'Payment Schedule'!$K:$K,AD$11,'Payment Schedule'!$D:$D,$A:$A)</f>
        <v>0</v>
      </c>
      <c r="AE76" s="85">
        <f>SUMIFS('Payment Schedule'!$N:$N,'Payment Schedule'!$K:$K,AE$11,'Payment Schedule'!$D:$D,$A:$A)+SUMIFS('Payment Schedule'!$O:$O,'Payment Schedule'!$K:$K,AE$11,'Payment Schedule'!$D:$D,$A:$A)</f>
        <v>0</v>
      </c>
      <c r="AF76" s="85">
        <f>SUMIFS('Payment Schedule'!$N:$N,'Payment Schedule'!$K:$K,AF$11,'Payment Schedule'!$D:$D,$A:$A)+SUMIFS('Payment Schedule'!$O:$O,'Payment Schedule'!$K:$K,AF$11,'Payment Schedule'!$D:$D,$A:$A)</f>
        <v>0</v>
      </c>
      <c r="AG7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6" s="76">
        <f t="shared" si="27"/>
        <v>0</v>
      </c>
      <c r="AM76" s="76">
        <f t="shared" si="28"/>
        <v>0</v>
      </c>
      <c r="AN76" s="86">
        <f>IFERROR(VLOOKUP($B:$B,'Lease Types with GL Accts'!$A:$B,2,FALSE),0)</f>
        <v>0</v>
      </c>
      <c r="AO76" s="86">
        <f>IFERROR(VLOOKUP($B:$B,'Lease Types with GL Accts'!$A:$C,3,FALSE),0)</f>
        <v>0</v>
      </c>
      <c r="AP76" s="86">
        <f>IFERROR(VLOOKUP($B:$B,'Lease Types with GL Accts'!$A:$D,4,FALSE),0)</f>
        <v>0</v>
      </c>
      <c r="AT76" s="86" t="str">
        <f>VLOOKUP(C:C,'ACFR Business Areas'!A:C,3)</f>
        <v>A000</v>
      </c>
      <c r="AU76" s="205">
        <f t="shared" si="24"/>
        <v>0</v>
      </c>
      <c r="AV76" s="298">
        <f>IFERROR(VLOOKUP(A76,'Payment Schedule'!D:U,18,FALSE),0)</f>
        <v>0</v>
      </c>
    </row>
    <row r="77" spans="1:48" hidden="1" outlineLevel="1" x14ac:dyDescent="0.2">
      <c r="A77" s="239"/>
      <c r="B77" s="110"/>
      <c r="C77" s="12" t="str">
        <f t="shared" ref="C77:C141" si="29">$B$1</f>
        <v>E120</v>
      </c>
      <c r="D77" s="195"/>
      <c r="E77" s="312"/>
      <c r="F77" s="69">
        <v>0</v>
      </c>
      <c r="G77" s="69">
        <f>SUMIFS('Payment Schedule'!Y:Y,'Payment Schedule'!J:J,$G$10,'Payment Schedule'!D:D,A:A)</f>
        <v>0</v>
      </c>
      <c r="H77" s="69">
        <f>-SUMIFS('Payment Schedule'!M:M,'Payment Schedule'!K:K,$H$10,'Payment Schedule'!D:D,A:A)</f>
        <v>0</v>
      </c>
      <c r="I77" s="69">
        <f>-SUMIFS('Payment Schedule'!M:M,'Payment Schedule'!K:K,$I$10,'Payment Schedule'!D:D,A:A)</f>
        <v>0</v>
      </c>
      <c r="J77" s="69">
        <f t="shared" ref="J77:J140" si="30">SUM(F77:I77)</f>
        <v>0</v>
      </c>
      <c r="K77" s="69"/>
      <c r="L77" s="69">
        <f>SUMIFS('Payment Schedule'!M:M,'Payment Schedule'!K:K,$L$10,'Payment Schedule'!D:D,A:A)</f>
        <v>0</v>
      </c>
      <c r="M77" s="69">
        <f t="shared" si="25"/>
        <v>0</v>
      </c>
      <c r="N77" s="69"/>
      <c r="O77" s="85">
        <f>SUMIFS('Payment Schedule'!$M:$M,'Payment Schedule'!$K:$K,O$11,'Payment Schedule'!$D:$D,$A:$A)</f>
        <v>0</v>
      </c>
      <c r="P77" s="85">
        <f>SUMIFS('Payment Schedule'!$M:$M,'Payment Schedule'!$K:$K,P$11,'Payment Schedule'!$D:$D,$A:$A)</f>
        <v>0</v>
      </c>
      <c r="Q77" s="85">
        <f>SUMIFS('Payment Schedule'!$M:$M,'Payment Schedule'!$K:$K,Q$11,'Payment Schedule'!$D:$D,$A:$A)</f>
        <v>0</v>
      </c>
      <c r="R77" s="85">
        <f>SUMIFS('Payment Schedule'!$M:$M,'Payment Schedule'!$K:$K,R$11,'Payment Schedule'!$D:$D,$A:$A)</f>
        <v>0</v>
      </c>
      <c r="S77" s="85">
        <f>SUMIFS('Payment Schedule'!$M:$M,'Payment Schedule'!$K:$K,S$11,'Payment Schedule'!$D:$D,$A:$A)</f>
        <v>0</v>
      </c>
      <c r="T77" s="85">
        <f>SUMIFS('Payment Schedule'!$M:$M,'Payment Schedule'!$K:$K,T$11,'Payment Schedule'!$D:$D,$A:$A)</f>
        <v>0</v>
      </c>
      <c r="U7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7" s="76">
        <f t="shared" si="26"/>
        <v>0</v>
      </c>
      <c r="AA77" s="85">
        <f>SUMIFS('Payment Schedule'!$N:$N,'Payment Schedule'!$K:$K,AA$11,'Payment Schedule'!$D:$D,$A:$A)+SUMIFS('Payment Schedule'!$O:$O,'Payment Schedule'!$K:$K,AA$11,'Payment Schedule'!$D:$D,$A:$A)</f>
        <v>0</v>
      </c>
      <c r="AB77" s="85">
        <f>SUMIFS('Payment Schedule'!$N:$N,'Payment Schedule'!$K:$K,AB$11,'Payment Schedule'!$D:$D,$A:$A)+SUMIFS('Payment Schedule'!$O:$O,'Payment Schedule'!$K:$K,AB$11,'Payment Schedule'!$D:$D,$A:$A)</f>
        <v>0</v>
      </c>
      <c r="AC77" s="85">
        <f>SUMIFS('Payment Schedule'!$N:$N,'Payment Schedule'!$K:$K,AC$11,'Payment Schedule'!$D:$D,$A:$A)+SUMIFS('Payment Schedule'!$O:$O,'Payment Schedule'!$K:$K,AC$11,'Payment Schedule'!$D:$D,$A:$A)</f>
        <v>0</v>
      </c>
      <c r="AD77" s="85">
        <f>SUMIFS('Payment Schedule'!$N:$N,'Payment Schedule'!$K:$K,AD$11,'Payment Schedule'!$D:$D,$A:$A)+SUMIFS('Payment Schedule'!$O:$O,'Payment Schedule'!$K:$K,AD$11,'Payment Schedule'!$D:$D,$A:$A)</f>
        <v>0</v>
      </c>
      <c r="AE77" s="85">
        <f>SUMIFS('Payment Schedule'!$N:$N,'Payment Schedule'!$K:$K,AE$11,'Payment Schedule'!$D:$D,$A:$A)+SUMIFS('Payment Schedule'!$O:$O,'Payment Schedule'!$K:$K,AE$11,'Payment Schedule'!$D:$D,$A:$A)</f>
        <v>0</v>
      </c>
      <c r="AF77" s="85">
        <f>SUMIFS('Payment Schedule'!$N:$N,'Payment Schedule'!$K:$K,AF$11,'Payment Schedule'!$D:$D,$A:$A)+SUMIFS('Payment Schedule'!$O:$O,'Payment Schedule'!$K:$K,AF$11,'Payment Schedule'!$D:$D,$A:$A)</f>
        <v>0</v>
      </c>
      <c r="AG7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7" s="76">
        <f t="shared" si="27"/>
        <v>0</v>
      </c>
      <c r="AM77" s="76">
        <f t="shared" si="28"/>
        <v>0</v>
      </c>
      <c r="AN77" s="86">
        <f>IFERROR(VLOOKUP($B:$B,'Lease Types with GL Accts'!$A:$B,2,FALSE),0)</f>
        <v>0</v>
      </c>
      <c r="AO77" s="86">
        <f>IFERROR(VLOOKUP($B:$B,'Lease Types with GL Accts'!$A:$C,3,FALSE),0)</f>
        <v>0</v>
      </c>
      <c r="AP77" s="86">
        <f>IFERROR(VLOOKUP($B:$B,'Lease Types with GL Accts'!$A:$D,4,FALSE),0)</f>
        <v>0</v>
      </c>
      <c r="AT77" s="86" t="str">
        <f>VLOOKUP(C:C,'ACFR Business Areas'!A:C,3)</f>
        <v>A000</v>
      </c>
      <c r="AU77" s="205">
        <f t="shared" ref="AU77:AU140" si="31">ROUND(SUM(P77:U77),0)-ROUND(J77,0)</f>
        <v>0</v>
      </c>
      <c r="AV77" s="298">
        <f>IFERROR(VLOOKUP(A77,'Payment Schedule'!D:U,18,FALSE),0)</f>
        <v>0</v>
      </c>
    </row>
    <row r="78" spans="1:48" hidden="1" outlineLevel="1" x14ac:dyDescent="0.2">
      <c r="A78" s="239"/>
      <c r="B78" s="110"/>
      <c r="C78" s="12" t="str">
        <f t="shared" si="29"/>
        <v>E120</v>
      </c>
      <c r="D78" s="195"/>
      <c r="E78" s="312"/>
      <c r="F78" s="69">
        <v>0</v>
      </c>
      <c r="G78" s="69">
        <f>SUMIFS('Payment Schedule'!Y:Y,'Payment Schedule'!J:J,$G$10,'Payment Schedule'!D:D,A:A)</f>
        <v>0</v>
      </c>
      <c r="H78" s="69">
        <f>-SUMIFS('Payment Schedule'!M:M,'Payment Schedule'!K:K,$H$10,'Payment Schedule'!D:D,A:A)</f>
        <v>0</v>
      </c>
      <c r="I78" s="69">
        <f>-SUMIFS('Payment Schedule'!M:M,'Payment Schedule'!K:K,$I$10,'Payment Schedule'!D:D,A:A)</f>
        <v>0</v>
      </c>
      <c r="J78" s="69">
        <f t="shared" si="30"/>
        <v>0</v>
      </c>
      <c r="K78" s="69"/>
      <c r="L78" s="69">
        <f>SUMIFS('Payment Schedule'!M:M,'Payment Schedule'!K:K,$L$10,'Payment Schedule'!D:D,A:A)</f>
        <v>0</v>
      </c>
      <c r="M78" s="69">
        <f t="shared" si="25"/>
        <v>0</v>
      </c>
      <c r="N78" s="69"/>
      <c r="O78" s="85">
        <f>SUMIFS('Payment Schedule'!$M:$M,'Payment Schedule'!$K:$K,O$11,'Payment Schedule'!$D:$D,$A:$A)</f>
        <v>0</v>
      </c>
      <c r="P78" s="85">
        <f>SUMIFS('Payment Schedule'!$M:$M,'Payment Schedule'!$K:$K,P$11,'Payment Schedule'!$D:$D,$A:$A)</f>
        <v>0</v>
      </c>
      <c r="Q78" s="85">
        <f>SUMIFS('Payment Schedule'!$M:$M,'Payment Schedule'!$K:$K,Q$11,'Payment Schedule'!$D:$D,$A:$A)</f>
        <v>0</v>
      </c>
      <c r="R78" s="85">
        <f>SUMIFS('Payment Schedule'!$M:$M,'Payment Schedule'!$K:$K,R$11,'Payment Schedule'!$D:$D,$A:$A)</f>
        <v>0</v>
      </c>
      <c r="S78" s="85">
        <f>SUMIFS('Payment Schedule'!$M:$M,'Payment Schedule'!$K:$K,S$11,'Payment Schedule'!$D:$D,$A:$A)</f>
        <v>0</v>
      </c>
      <c r="T78" s="85">
        <f>SUMIFS('Payment Schedule'!$M:$M,'Payment Schedule'!$K:$K,T$11,'Payment Schedule'!$D:$D,$A:$A)</f>
        <v>0</v>
      </c>
      <c r="U7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8" s="76">
        <f t="shared" si="26"/>
        <v>0</v>
      </c>
      <c r="AA78" s="85">
        <f>SUMIFS('Payment Schedule'!$N:$N,'Payment Schedule'!$K:$K,AA$11,'Payment Schedule'!$D:$D,$A:$A)+SUMIFS('Payment Schedule'!$O:$O,'Payment Schedule'!$K:$K,AA$11,'Payment Schedule'!$D:$D,$A:$A)</f>
        <v>0</v>
      </c>
      <c r="AB78" s="85">
        <f>SUMIFS('Payment Schedule'!$N:$N,'Payment Schedule'!$K:$K,AB$11,'Payment Schedule'!$D:$D,$A:$A)+SUMIFS('Payment Schedule'!$O:$O,'Payment Schedule'!$K:$K,AB$11,'Payment Schedule'!$D:$D,$A:$A)</f>
        <v>0</v>
      </c>
      <c r="AC78" s="85">
        <f>SUMIFS('Payment Schedule'!$N:$N,'Payment Schedule'!$K:$K,AC$11,'Payment Schedule'!$D:$D,$A:$A)+SUMIFS('Payment Schedule'!$O:$O,'Payment Schedule'!$K:$K,AC$11,'Payment Schedule'!$D:$D,$A:$A)</f>
        <v>0</v>
      </c>
      <c r="AD78" s="85">
        <f>SUMIFS('Payment Schedule'!$N:$N,'Payment Schedule'!$K:$K,AD$11,'Payment Schedule'!$D:$D,$A:$A)+SUMIFS('Payment Schedule'!$O:$O,'Payment Schedule'!$K:$K,AD$11,'Payment Schedule'!$D:$D,$A:$A)</f>
        <v>0</v>
      </c>
      <c r="AE78" s="85">
        <f>SUMIFS('Payment Schedule'!$N:$N,'Payment Schedule'!$K:$K,AE$11,'Payment Schedule'!$D:$D,$A:$A)+SUMIFS('Payment Schedule'!$O:$O,'Payment Schedule'!$K:$K,AE$11,'Payment Schedule'!$D:$D,$A:$A)</f>
        <v>0</v>
      </c>
      <c r="AF78" s="85">
        <f>SUMIFS('Payment Schedule'!$N:$N,'Payment Schedule'!$K:$K,AF$11,'Payment Schedule'!$D:$D,$A:$A)+SUMIFS('Payment Schedule'!$O:$O,'Payment Schedule'!$K:$K,AF$11,'Payment Schedule'!$D:$D,$A:$A)</f>
        <v>0</v>
      </c>
      <c r="AG7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8" s="76">
        <f t="shared" si="27"/>
        <v>0</v>
      </c>
      <c r="AM78" s="76">
        <f t="shared" si="28"/>
        <v>0</v>
      </c>
      <c r="AN78" s="86">
        <f>IFERROR(VLOOKUP($B:$B,'Lease Types with GL Accts'!$A:$B,2,FALSE),0)</f>
        <v>0</v>
      </c>
      <c r="AO78" s="86">
        <f>IFERROR(VLOOKUP($B:$B,'Lease Types with GL Accts'!$A:$C,3,FALSE),0)</f>
        <v>0</v>
      </c>
      <c r="AP78" s="86">
        <f>IFERROR(VLOOKUP($B:$B,'Lease Types with GL Accts'!$A:$D,4,FALSE),0)</f>
        <v>0</v>
      </c>
      <c r="AT78" s="86" t="str">
        <f>VLOOKUP(C:C,'ACFR Business Areas'!A:C,3)</f>
        <v>A000</v>
      </c>
      <c r="AU78" s="205">
        <f t="shared" si="31"/>
        <v>0</v>
      </c>
      <c r="AV78" s="298">
        <f>IFERROR(VLOOKUP(A78,'Payment Schedule'!D:U,18,FALSE),0)</f>
        <v>0</v>
      </c>
    </row>
    <row r="79" spans="1:48" hidden="1" outlineLevel="1" x14ac:dyDescent="0.2">
      <c r="A79" s="239"/>
      <c r="B79" s="110"/>
      <c r="C79" s="12" t="str">
        <f t="shared" si="29"/>
        <v>E120</v>
      </c>
      <c r="D79" s="195"/>
      <c r="E79" s="312"/>
      <c r="F79" s="69">
        <v>0</v>
      </c>
      <c r="G79" s="69">
        <f>SUMIFS('Payment Schedule'!Y:Y,'Payment Schedule'!J:J,$G$10,'Payment Schedule'!D:D,A:A)</f>
        <v>0</v>
      </c>
      <c r="H79" s="69">
        <f>-SUMIFS('Payment Schedule'!M:M,'Payment Schedule'!K:K,$H$10,'Payment Schedule'!D:D,A:A)</f>
        <v>0</v>
      </c>
      <c r="I79" s="69">
        <f>-SUMIFS('Payment Schedule'!M:M,'Payment Schedule'!K:K,$I$10,'Payment Schedule'!D:D,A:A)</f>
        <v>0</v>
      </c>
      <c r="J79" s="69">
        <f t="shared" si="30"/>
        <v>0</v>
      </c>
      <c r="K79" s="69"/>
      <c r="L79" s="69">
        <f>SUMIFS('Payment Schedule'!M:M,'Payment Schedule'!K:K,$L$10,'Payment Schedule'!D:D,A:A)</f>
        <v>0</v>
      </c>
      <c r="M79" s="69">
        <f t="shared" si="25"/>
        <v>0</v>
      </c>
      <c r="N79" s="69"/>
      <c r="O79" s="85">
        <f>SUMIFS('Payment Schedule'!$M:$M,'Payment Schedule'!$K:$K,O$11,'Payment Schedule'!$D:$D,$A:$A)</f>
        <v>0</v>
      </c>
      <c r="P79" s="85">
        <f>SUMIFS('Payment Schedule'!$M:$M,'Payment Schedule'!$K:$K,P$11,'Payment Schedule'!$D:$D,$A:$A)</f>
        <v>0</v>
      </c>
      <c r="Q79" s="85">
        <f>SUMIFS('Payment Schedule'!$M:$M,'Payment Schedule'!$K:$K,Q$11,'Payment Schedule'!$D:$D,$A:$A)</f>
        <v>0</v>
      </c>
      <c r="R79" s="85">
        <f>SUMIFS('Payment Schedule'!$M:$M,'Payment Schedule'!$K:$K,R$11,'Payment Schedule'!$D:$D,$A:$A)</f>
        <v>0</v>
      </c>
      <c r="S79" s="85">
        <f>SUMIFS('Payment Schedule'!$M:$M,'Payment Schedule'!$K:$K,S$11,'Payment Schedule'!$D:$D,$A:$A)</f>
        <v>0</v>
      </c>
      <c r="T79" s="85">
        <f>SUMIFS('Payment Schedule'!$M:$M,'Payment Schedule'!$K:$K,T$11,'Payment Schedule'!$D:$D,$A:$A)</f>
        <v>0</v>
      </c>
      <c r="U7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7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7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7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7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79" s="76">
        <f t="shared" si="26"/>
        <v>0</v>
      </c>
      <c r="AA79" s="85">
        <f>SUMIFS('Payment Schedule'!$N:$N,'Payment Schedule'!$K:$K,AA$11,'Payment Schedule'!$D:$D,$A:$A)+SUMIFS('Payment Schedule'!$O:$O,'Payment Schedule'!$K:$K,AA$11,'Payment Schedule'!$D:$D,$A:$A)</f>
        <v>0</v>
      </c>
      <c r="AB79" s="85">
        <f>SUMIFS('Payment Schedule'!$N:$N,'Payment Schedule'!$K:$K,AB$11,'Payment Schedule'!$D:$D,$A:$A)+SUMIFS('Payment Schedule'!$O:$O,'Payment Schedule'!$K:$K,AB$11,'Payment Schedule'!$D:$D,$A:$A)</f>
        <v>0</v>
      </c>
      <c r="AC79" s="85">
        <f>SUMIFS('Payment Schedule'!$N:$N,'Payment Schedule'!$K:$K,AC$11,'Payment Schedule'!$D:$D,$A:$A)+SUMIFS('Payment Schedule'!$O:$O,'Payment Schedule'!$K:$K,AC$11,'Payment Schedule'!$D:$D,$A:$A)</f>
        <v>0</v>
      </c>
      <c r="AD79" s="85">
        <f>SUMIFS('Payment Schedule'!$N:$N,'Payment Schedule'!$K:$K,AD$11,'Payment Schedule'!$D:$D,$A:$A)+SUMIFS('Payment Schedule'!$O:$O,'Payment Schedule'!$K:$K,AD$11,'Payment Schedule'!$D:$D,$A:$A)</f>
        <v>0</v>
      </c>
      <c r="AE79" s="85">
        <f>SUMIFS('Payment Schedule'!$N:$N,'Payment Schedule'!$K:$K,AE$11,'Payment Schedule'!$D:$D,$A:$A)+SUMIFS('Payment Schedule'!$O:$O,'Payment Schedule'!$K:$K,AE$11,'Payment Schedule'!$D:$D,$A:$A)</f>
        <v>0</v>
      </c>
      <c r="AF79" s="85">
        <f>SUMIFS('Payment Schedule'!$N:$N,'Payment Schedule'!$K:$K,AF$11,'Payment Schedule'!$D:$D,$A:$A)+SUMIFS('Payment Schedule'!$O:$O,'Payment Schedule'!$K:$K,AF$11,'Payment Schedule'!$D:$D,$A:$A)</f>
        <v>0</v>
      </c>
      <c r="AG7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7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7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7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7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79" s="76">
        <f t="shared" si="27"/>
        <v>0</v>
      </c>
      <c r="AM79" s="76">
        <f t="shared" si="28"/>
        <v>0</v>
      </c>
      <c r="AN79" s="86">
        <f>IFERROR(VLOOKUP($B:$B,'Lease Types with GL Accts'!$A:$B,2,FALSE),0)</f>
        <v>0</v>
      </c>
      <c r="AO79" s="86">
        <f>IFERROR(VLOOKUP($B:$B,'Lease Types with GL Accts'!$A:$C,3,FALSE),0)</f>
        <v>0</v>
      </c>
      <c r="AP79" s="86">
        <f>IFERROR(VLOOKUP($B:$B,'Lease Types with GL Accts'!$A:$D,4,FALSE),0)</f>
        <v>0</v>
      </c>
      <c r="AT79" s="86" t="str">
        <f>VLOOKUP(C:C,'ACFR Business Areas'!A:C,3)</f>
        <v>A000</v>
      </c>
      <c r="AU79" s="205">
        <f t="shared" si="31"/>
        <v>0</v>
      </c>
      <c r="AV79" s="298">
        <f>IFERROR(VLOOKUP(A79,'Payment Schedule'!D:U,18,FALSE),0)</f>
        <v>0</v>
      </c>
    </row>
    <row r="80" spans="1:48" hidden="1" outlineLevel="1" x14ac:dyDescent="0.2">
      <c r="A80" s="239"/>
      <c r="B80" s="110"/>
      <c r="C80" s="12" t="str">
        <f t="shared" si="29"/>
        <v>E120</v>
      </c>
      <c r="D80" s="195"/>
      <c r="E80" s="312"/>
      <c r="F80" s="69">
        <v>0</v>
      </c>
      <c r="G80" s="69">
        <f>SUMIFS('Payment Schedule'!Y:Y,'Payment Schedule'!J:J,$G$10,'Payment Schedule'!D:D,A:A)</f>
        <v>0</v>
      </c>
      <c r="H80" s="69">
        <f>-SUMIFS('Payment Schedule'!M:M,'Payment Schedule'!K:K,$H$10,'Payment Schedule'!D:D,A:A)</f>
        <v>0</v>
      </c>
      <c r="I80" s="69">
        <f>-SUMIFS('Payment Schedule'!M:M,'Payment Schedule'!K:K,$I$10,'Payment Schedule'!D:D,A:A)</f>
        <v>0</v>
      </c>
      <c r="J80" s="69">
        <f t="shared" si="30"/>
        <v>0</v>
      </c>
      <c r="K80" s="69"/>
      <c r="L80" s="69">
        <f>SUMIFS('Payment Schedule'!M:M,'Payment Schedule'!K:K,$L$10,'Payment Schedule'!D:D,A:A)</f>
        <v>0</v>
      </c>
      <c r="M80" s="69">
        <f t="shared" si="25"/>
        <v>0</v>
      </c>
      <c r="N80" s="69"/>
      <c r="O80" s="85">
        <f>SUMIFS('Payment Schedule'!$M:$M,'Payment Schedule'!$K:$K,O$11,'Payment Schedule'!$D:$D,$A:$A)</f>
        <v>0</v>
      </c>
      <c r="P80" s="85">
        <f>SUMIFS('Payment Schedule'!$M:$M,'Payment Schedule'!$K:$K,P$11,'Payment Schedule'!$D:$D,$A:$A)</f>
        <v>0</v>
      </c>
      <c r="Q80" s="85">
        <f>SUMIFS('Payment Schedule'!$M:$M,'Payment Schedule'!$K:$K,Q$11,'Payment Schedule'!$D:$D,$A:$A)</f>
        <v>0</v>
      </c>
      <c r="R80" s="85">
        <f>SUMIFS('Payment Schedule'!$M:$M,'Payment Schedule'!$K:$K,R$11,'Payment Schedule'!$D:$D,$A:$A)</f>
        <v>0</v>
      </c>
      <c r="S80" s="85">
        <f>SUMIFS('Payment Schedule'!$M:$M,'Payment Schedule'!$K:$K,S$11,'Payment Schedule'!$D:$D,$A:$A)</f>
        <v>0</v>
      </c>
      <c r="T80" s="85">
        <f>SUMIFS('Payment Schedule'!$M:$M,'Payment Schedule'!$K:$K,T$11,'Payment Schedule'!$D:$D,$A:$A)</f>
        <v>0</v>
      </c>
      <c r="U8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0" s="76">
        <f t="shared" si="26"/>
        <v>0</v>
      </c>
      <c r="AA80" s="85">
        <f>SUMIFS('Payment Schedule'!$N:$N,'Payment Schedule'!$K:$K,AA$11,'Payment Schedule'!$D:$D,$A:$A)+SUMIFS('Payment Schedule'!$O:$O,'Payment Schedule'!$K:$K,AA$11,'Payment Schedule'!$D:$D,$A:$A)</f>
        <v>0</v>
      </c>
      <c r="AB80" s="85">
        <f>SUMIFS('Payment Schedule'!$N:$N,'Payment Schedule'!$K:$K,AB$11,'Payment Schedule'!$D:$D,$A:$A)+SUMIFS('Payment Schedule'!$O:$O,'Payment Schedule'!$K:$K,AB$11,'Payment Schedule'!$D:$D,$A:$A)</f>
        <v>0</v>
      </c>
      <c r="AC80" s="85">
        <f>SUMIFS('Payment Schedule'!$N:$N,'Payment Schedule'!$K:$K,AC$11,'Payment Schedule'!$D:$D,$A:$A)+SUMIFS('Payment Schedule'!$O:$O,'Payment Schedule'!$K:$K,AC$11,'Payment Schedule'!$D:$D,$A:$A)</f>
        <v>0</v>
      </c>
      <c r="AD80" s="85">
        <f>SUMIFS('Payment Schedule'!$N:$N,'Payment Schedule'!$K:$K,AD$11,'Payment Schedule'!$D:$D,$A:$A)+SUMIFS('Payment Schedule'!$O:$O,'Payment Schedule'!$K:$K,AD$11,'Payment Schedule'!$D:$D,$A:$A)</f>
        <v>0</v>
      </c>
      <c r="AE80" s="85">
        <f>SUMIFS('Payment Schedule'!$N:$N,'Payment Schedule'!$K:$K,AE$11,'Payment Schedule'!$D:$D,$A:$A)+SUMIFS('Payment Schedule'!$O:$O,'Payment Schedule'!$K:$K,AE$11,'Payment Schedule'!$D:$D,$A:$A)</f>
        <v>0</v>
      </c>
      <c r="AF80" s="85">
        <f>SUMIFS('Payment Schedule'!$N:$N,'Payment Schedule'!$K:$K,AF$11,'Payment Schedule'!$D:$D,$A:$A)+SUMIFS('Payment Schedule'!$O:$O,'Payment Schedule'!$K:$K,AF$11,'Payment Schedule'!$D:$D,$A:$A)</f>
        <v>0</v>
      </c>
      <c r="AG8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0" s="76">
        <f t="shared" si="27"/>
        <v>0</v>
      </c>
      <c r="AM80" s="76">
        <f t="shared" si="28"/>
        <v>0</v>
      </c>
      <c r="AN80" s="86">
        <f>IFERROR(VLOOKUP($B:$B,'Lease Types with GL Accts'!$A:$B,2,FALSE),0)</f>
        <v>0</v>
      </c>
      <c r="AO80" s="86">
        <f>IFERROR(VLOOKUP($B:$B,'Lease Types with GL Accts'!$A:$C,3,FALSE),0)</f>
        <v>0</v>
      </c>
      <c r="AP80" s="86">
        <f>IFERROR(VLOOKUP($B:$B,'Lease Types with GL Accts'!$A:$D,4,FALSE),0)</f>
        <v>0</v>
      </c>
      <c r="AT80" s="86" t="str">
        <f>VLOOKUP(C:C,'ACFR Business Areas'!A:C,3)</f>
        <v>A000</v>
      </c>
      <c r="AU80" s="205">
        <f t="shared" si="31"/>
        <v>0</v>
      </c>
      <c r="AV80" s="298">
        <f>IFERROR(VLOOKUP(A80,'Payment Schedule'!D:U,18,FALSE),0)</f>
        <v>0</v>
      </c>
    </row>
    <row r="81" spans="1:48" hidden="1" outlineLevel="1" x14ac:dyDescent="0.2">
      <c r="A81" s="239"/>
      <c r="B81" s="110"/>
      <c r="C81" s="12" t="str">
        <f t="shared" si="29"/>
        <v>E120</v>
      </c>
      <c r="D81" s="195"/>
      <c r="E81" s="312"/>
      <c r="F81" s="69">
        <v>0</v>
      </c>
      <c r="G81" s="69">
        <f>SUMIFS('Payment Schedule'!Y:Y,'Payment Schedule'!J:J,$G$10,'Payment Schedule'!D:D,A:A)</f>
        <v>0</v>
      </c>
      <c r="H81" s="69">
        <f>-SUMIFS('Payment Schedule'!M:M,'Payment Schedule'!K:K,$H$10,'Payment Schedule'!D:D,A:A)</f>
        <v>0</v>
      </c>
      <c r="I81" s="69">
        <f>-SUMIFS('Payment Schedule'!M:M,'Payment Schedule'!K:K,$I$10,'Payment Schedule'!D:D,A:A)</f>
        <v>0</v>
      </c>
      <c r="J81" s="69">
        <f t="shared" si="30"/>
        <v>0</v>
      </c>
      <c r="K81" s="69"/>
      <c r="L81" s="69">
        <f>SUMIFS('Payment Schedule'!M:M,'Payment Schedule'!K:K,$L$10,'Payment Schedule'!D:D,A:A)</f>
        <v>0</v>
      </c>
      <c r="M81" s="69">
        <f t="shared" si="25"/>
        <v>0</v>
      </c>
      <c r="N81" s="69"/>
      <c r="O81" s="85">
        <f>SUMIFS('Payment Schedule'!$M:$M,'Payment Schedule'!$K:$K,O$11,'Payment Schedule'!$D:$D,$A:$A)</f>
        <v>0</v>
      </c>
      <c r="P81" s="85">
        <f>SUMIFS('Payment Schedule'!$M:$M,'Payment Schedule'!$K:$K,P$11,'Payment Schedule'!$D:$D,$A:$A)</f>
        <v>0</v>
      </c>
      <c r="Q81" s="85">
        <f>SUMIFS('Payment Schedule'!$M:$M,'Payment Schedule'!$K:$K,Q$11,'Payment Schedule'!$D:$D,$A:$A)</f>
        <v>0</v>
      </c>
      <c r="R81" s="85">
        <f>SUMIFS('Payment Schedule'!$M:$M,'Payment Schedule'!$K:$K,R$11,'Payment Schedule'!$D:$D,$A:$A)</f>
        <v>0</v>
      </c>
      <c r="S81" s="85">
        <f>SUMIFS('Payment Schedule'!$M:$M,'Payment Schedule'!$K:$K,S$11,'Payment Schedule'!$D:$D,$A:$A)</f>
        <v>0</v>
      </c>
      <c r="T81" s="85">
        <f>SUMIFS('Payment Schedule'!$M:$M,'Payment Schedule'!$K:$K,T$11,'Payment Schedule'!$D:$D,$A:$A)</f>
        <v>0</v>
      </c>
      <c r="U8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1" s="76">
        <f t="shared" si="26"/>
        <v>0</v>
      </c>
      <c r="AA81" s="85">
        <f>SUMIFS('Payment Schedule'!$N:$N,'Payment Schedule'!$K:$K,AA$11,'Payment Schedule'!$D:$D,$A:$A)+SUMIFS('Payment Schedule'!$O:$O,'Payment Schedule'!$K:$K,AA$11,'Payment Schedule'!$D:$D,$A:$A)</f>
        <v>0</v>
      </c>
      <c r="AB81" s="85">
        <f>SUMIFS('Payment Schedule'!$N:$N,'Payment Schedule'!$K:$K,AB$11,'Payment Schedule'!$D:$D,$A:$A)+SUMIFS('Payment Schedule'!$O:$O,'Payment Schedule'!$K:$K,AB$11,'Payment Schedule'!$D:$D,$A:$A)</f>
        <v>0</v>
      </c>
      <c r="AC81" s="85">
        <f>SUMIFS('Payment Schedule'!$N:$N,'Payment Schedule'!$K:$K,AC$11,'Payment Schedule'!$D:$D,$A:$A)+SUMIFS('Payment Schedule'!$O:$O,'Payment Schedule'!$K:$K,AC$11,'Payment Schedule'!$D:$D,$A:$A)</f>
        <v>0</v>
      </c>
      <c r="AD81" s="85">
        <f>SUMIFS('Payment Schedule'!$N:$N,'Payment Schedule'!$K:$K,AD$11,'Payment Schedule'!$D:$D,$A:$A)+SUMIFS('Payment Schedule'!$O:$O,'Payment Schedule'!$K:$K,AD$11,'Payment Schedule'!$D:$D,$A:$A)</f>
        <v>0</v>
      </c>
      <c r="AE81" s="85">
        <f>SUMIFS('Payment Schedule'!$N:$N,'Payment Schedule'!$K:$K,AE$11,'Payment Schedule'!$D:$D,$A:$A)+SUMIFS('Payment Schedule'!$O:$O,'Payment Schedule'!$K:$K,AE$11,'Payment Schedule'!$D:$D,$A:$A)</f>
        <v>0</v>
      </c>
      <c r="AF81" s="85">
        <f>SUMIFS('Payment Schedule'!$N:$N,'Payment Schedule'!$K:$K,AF$11,'Payment Schedule'!$D:$D,$A:$A)+SUMIFS('Payment Schedule'!$O:$O,'Payment Schedule'!$K:$K,AF$11,'Payment Schedule'!$D:$D,$A:$A)</f>
        <v>0</v>
      </c>
      <c r="AG8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1" s="76">
        <f t="shared" si="27"/>
        <v>0</v>
      </c>
      <c r="AM81" s="76">
        <f t="shared" si="28"/>
        <v>0</v>
      </c>
      <c r="AN81" s="86">
        <f>IFERROR(VLOOKUP($B:$B,'Lease Types with GL Accts'!$A:$B,2,FALSE),0)</f>
        <v>0</v>
      </c>
      <c r="AO81" s="86">
        <f>IFERROR(VLOOKUP($B:$B,'Lease Types with GL Accts'!$A:$C,3,FALSE),0)</f>
        <v>0</v>
      </c>
      <c r="AP81" s="86">
        <f>IFERROR(VLOOKUP($B:$B,'Lease Types with GL Accts'!$A:$D,4,FALSE),0)</f>
        <v>0</v>
      </c>
      <c r="AT81" s="86" t="str">
        <f>VLOOKUP(C:C,'ACFR Business Areas'!A:C,3)</f>
        <v>A000</v>
      </c>
      <c r="AU81" s="205">
        <f t="shared" si="31"/>
        <v>0</v>
      </c>
      <c r="AV81" s="298">
        <f>IFERROR(VLOOKUP(A81,'Payment Schedule'!D:U,18,FALSE),0)</f>
        <v>0</v>
      </c>
    </row>
    <row r="82" spans="1:48" hidden="1" outlineLevel="1" x14ac:dyDescent="0.2">
      <c r="A82" s="239"/>
      <c r="B82" s="110"/>
      <c r="C82" s="12" t="str">
        <f t="shared" si="29"/>
        <v>E120</v>
      </c>
      <c r="D82" s="195"/>
      <c r="E82" s="312"/>
      <c r="F82" s="69">
        <v>0</v>
      </c>
      <c r="G82" s="69">
        <f>SUMIFS('Payment Schedule'!Y:Y,'Payment Schedule'!J:J,$G$10,'Payment Schedule'!D:D,A:A)</f>
        <v>0</v>
      </c>
      <c r="H82" s="69">
        <f>-SUMIFS('Payment Schedule'!M:M,'Payment Schedule'!K:K,$H$10,'Payment Schedule'!D:D,A:A)</f>
        <v>0</v>
      </c>
      <c r="I82" s="69">
        <f>-SUMIFS('Payment Schedule'!M:M,'Payment Schedule'!K:K,$I$10,'Payment Schedule'!D:D,A:A)</f>
        <v>0</v>
      </c>
      <c r="J82" s="69">
        <f t="shared" si="30"/>
        <v>0</v>
      </c>
      <c r="K82" s="69"/>
      <c r="L82" s="69">
        <f>SUMIFS('Payment Schedule'!M:M,'Payment Schedule'!K:K,$L$10,'Payment Schedule'!D:D,A:A)</f>
        <v>0</v>
      </c>
      <c r="M82" s="69">
        <f t="shared" si="25"/>
        <v>0</v>
      </c>
      <c r="N82" s="69"/>
      <c r="O82" s="85">
        <f>SUMIFS('Payment Schedule'!$M:$M,'Payment Schedule'!$K:$K,O$11,'Payment Schedule'!$D:$D,$A:$A)</f>
        <v>0</v>
      </c>
      <c r="P82" s="85">
        <f>SUMIFS('Payment Schedule'!$M:$M,'Payment Schedule'!$K:$K,P$11,'Payment Schedule'!$D:$D,$A:$A)</f>
        <v>0</v>
      </c>
      <c r="Q82" s="85">
        <f>SUMIFS('Payment Schedule'!$M:$M,'Payment Schedule'!$K:$K,Q$11,'Payment Schedule'!$D:$D,$A:$A)</f>
        <v>0</v>
      </c>
      <c r="R82" s="85">
        <f>SUMIFS('Payment Schedule'!$M:$M,'Payment Schedule'!$K:$K,R$11,'Payment Schedule'!$D:$D,$A:$A)</f>
        <v>0</v>
      </c>
      <c r="S82" s="85">
        <f>SUMIFS('Payment Schedule'!$M:$M,'Payment Schedule'!$K:$K,S$11,'Payment Schedule'!$D:$D,$A:$A)</f>
        <v>0</v>
      </c>
      <c r="T82" s="85">
        <f>SUMIFS('Payment Schedule'!$M:$M,'Payment Schedule'!$K:$K,T$11,'Payment Schedule'!$D:$D,$A:$A)</f>
        <v>0</v>
      </c>
      <c r="U8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2" s="76">
        <f t="shared" si="26"/>
        <v>0</v>
      </c>
      <c r="AA82" s="85">
        <f>SUMIFS('Payment Schedule'!$N:$N,'Payment Schedule'!$K:$K,AA$11,'Payment Schedule'!$D:$D,$A:$A)+SUMIFS('Payment Schedule'!$O:$O,'Payment Schedule'!$K:$K,AA$11,'Payment Schedule'!$D:$D,$A:$A)</f>
        <v>0</v>
      </c>
      <c r="AB82" s="85">
        <f>SUMIFS('Payment Schedule'!$N:$N,'Payment Schedule'!$K:$K,AB$11,'Payment Schedule'!$D:$D,$A:$A)+SUMIFS('Payment Schedule'!$O:$O,'Payment Schedule'!$K:$K,AB$11,'Payment Schedule'!$D:$D,$A:$A)</f>
        <v>0</v>
      </c>
      <c r="AC82" s="85">
        <f>SUMIFS('Payment Schedule'!$N:$N,'Payment Schedule'!$K:$K,AC$11,'Payment Schedule'!$D:$D,$A:$A)+SUMIFS('Payment Schedule'!$O:$O,'Payment Schedule'!$K:$K,AC$11,'Payment Schedule'!$D:$D,$A:$A)</f>
        <v>0</v>
      </c>
      <c r="AD82" s="85">
        <f>SUMIFS('Payment Schedule'!$N:$N,'Payment Schedule'!$K:$K,AD$11,'Payment Schedule'!$D:$D,$A:$A)+SUMIFS('Payment Schedule'!$O:$O,'Payment Schedule'!$K:$K,AD$11,'Payment Schedule'!$D:$D,$A:$A)</f>
        <v>0</v>
      </c>
      <c r="AE82" s="85">
        <f>SUMIFS('Payment Schedule'!$N:$N,'Payment Schedule'!$K:$K,AE$11,'Payment Schedule'!$D:$D,$A:$A)+SUMIFS('Payment Schedule'!$O:$O,'Payment Schedule'!$K:$K,AE$11,'Payment Schedule'!$D:$D,$A:$A)</f>
        <v>0</v>
      </c>
      <c r="AF82" s="85">
        <f>SUMIFS('Payment Schedule'!$N:$N,'Payment Schedule'!$K:$K,AF$11,'Payment Schedule'!$D:$D,$A:$A)+SUMIFS('Payment Schedule'!$O:$O,'Payment Schedule'!$K:$K,AF$11,'Payment Schedule'!$D:$D,$A:$A)</f>
        <v>0</v>
      </c>
      <c r="AG8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2" s="76">
        <f t="shared" si="27"/>
        <v>0</v>
      </c>
      <c r="AM82" s="76">
        <f t="shared" si="28"/>
        <v>0</v>
      </c>
      <c r="AN82" s="86">
        <f>IFERROR(VLOOKUP($B:$B,'Lease Types with GL Accts'!$A:$B,2,FALSE),0)</f>
        <v>0</v>
      </c>
      <c r="AO82" s="86">
        <f>IFERROR(VLOOKUP($B:$B,'Lease Types with GL Accts'!$A:$C,3,FALSE),0)</f>
        <v>0</v>
      </c>
      <c r="AP82" s="86">
        <f>IFERROR(VLOOKUP($B:$B,'Lease Types with GL Accts'!$A:$D,4,FALSE),0)</f>
        <v>0</v>
      </c>
      <c r="AT82" s="86" t="str">
        <f>VLOOKUP(C:C,'ACFR Business Areas'!A:C,3)</f>
        <v>A000</v>
      </c>
      <c r="AU82" s="205">
        <f t="shared" si="31"/>
        <v>0</v>
      </c>
      <c r="AV82" s="298">
        <f>IFERROR(VLOOKUP(A82,'Payment Schedule'!D:U,18,FALSE),0)</f>
        <v>0</v>
      </c>
    </row>
    <row r="83" spans="1:48" hidden="1" outlineLevel="1" x14ac:dyDescent="0.2">
      <c r="A83" s="239"/>
      <c r="B83" s="110"/>
      <c r="C83" s="12" t="str">
        <f t="shared" si="29"/>
        <v>E120</v>
      </c>
      <c r="D83" s="195"/>
      <c r="E83" s="312"/>
      <c r="F83" s="69">
        <v>0</v>
      </c>
      <c r="G83" s="69">
        <f>SUMIFS('Payment Schedule'!Y:Y,'Payment Schedule'!J:J,$G$10,'Payment Schedule'!D:D,A:A)</f>
        <v>0</v>
      </c>
      <c r="H83" s="69">
        <f>-SUMIFS('Payment Schedule'!M:M,'Payment Schedule'!K:K,$H$10,'Payment Schedule'!D:D,A:A)</f>
        <v>0</v>
      </c>
      <c r="I83" s="69">
        <f>-SUMIFS('Payment Schedule'!M:M,'Payment Schedule'!K:K,$I$10,'Payment Schedule'!D:D,A:A)</f>
        <v>0</v>
      </c>
      <c r="J83" s="69">
        <f t="shared" si="30"/>
        <v>0</v>
      </c>
      <c r="K83" s="69"/>
      <c r="L83" s="69">
        <f>SUMIFS('Payment Schedule'!M:M,'Payment Schedule'!K:K,$L$10,'Payment Schedule'!D:D,A:A)</f>
        <v>0</v>
      </c>
      <c r="M83" s="69">
        <f t="shared" si="25"/>
        <v>0</v>
      </c>
      <c r="N83" s="69"/>
      <c r="O83" s="85">
        <f>SUMIFS('Payment Schedule'!$M:$M,'Payment Schedule'!$K:$K,O$11,'Payment Schedule'!$D:$D,$A:$A)</f>
        <v>0</v>
      </c>
      <c r="P83" s="85">
        <f>SUMIFS('Payment Schedule'!$M:$M,'Payment Schedule'!$K:$K,P$11,'Payment Schedule'!$D:$D,$A:$A)</f>
        <v>0</v>
      </c>
      <c r="Q83" s="85">
        <f>SUMIFS('Payment Schedule'!$M:$M,'Payment Schedule'!$K:$K,Q$11,'Payment Schedule'!$D:$D,$A:$A)</f>
        <v>0</v>
      </c>
      <c r="R83" s="85">
        <f>SUMIFS('Payment Schedule'!$M:$M,'Payment Schedule'!$K:$K,R$11,'Payment Schedule'!$D:$D,$A:$A)</f>
        <v>0</v>
      </c>
      <c r="S83" s="85">
        <f>SUMIFS('Payment Schedule'!$M:$M,'Payment Schedule'!$K:$K,S$11,'Payment Schedule'!$D:$D,$A:$A)</f>
        <v>0</v>
      </c>
      <c r="T83" s="85">
        <f>SUMIFS('Payment Schedule'!$M:$M,'Payment Schedule'!$K:$K,T$11,'Payment Schedule'!$D:$D,$A:$A)</f>
        <v>0</v>
      </c>
      <c r="U8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3" s="76">
        <f t="shared" si="26"/>
        <v>0</v>
      </c>
      <c r="AA83" s="85">
        <f>SUMIFS('Payment Schedule'!$N:$N,'Payment Schedule'!$K:$K,AA$11,'Payment Schedule'!$D:$D,$A:$A)+SUMIFS('Payment Schedule'!$O:$O,'Payment Schedule'!$K:$K,AA$11,'Payment Schedule'!$D:$D,$A:$A)</f>
        <v>0</v>
      </c>
      <c r="AB83" s="85">
        <f>SUMIFS('Payment Schedule'!$N:$N,'Payment Schedule'!$K:$K,AB$11,'Payment Schedule'!$D:$D,$A:$A)+SUMIFS('Payment Schedule'!$O:$O,'Payment Schedule'!$K:$K,AB$11,'Payment Schedule'!$D:$D,$A:$A)</f>
        <v>0</v>
      </c>
      <c r="AC83" s="85">
        <f>SUMIFS('Payment Schedule'!$N:$N,'Payment Schedule'!$K:$K,AC$11,'Payment Schedule'!$D:$D,$A:$A)+SUMIFS('Payment Schedule'!$O:$O,'Payment Schedule'!$K:$K,AC$11,'Payment Schedule'!$D:$D,$A:$A)</f>
        <v>0</v>
      </c>
      <c r="AD83" s="85">
        <f>SUMIFS('Payment Schedule'!$N:$N,'Payment Schedule'!$K:$K,AD$11,'Payment Schedule'!$D:$D,$A:$A)+SUMIFS('Payment Schedule'!$O:$O,'Payment Schedule'!$K:$K,AD$11,'Payment Schedule'!$D:$D,$A:$A)</f>
        <v>0</v>
      </c>
      <c r="AE83" s="85">
        <f>SUMIFS('Payment Schedule'!$N:$N,'Payment Schedule'!$K:$K,AE$11,'Payment Schedule'!$D:$D,$A:$A)+SUMIFS('Payment Schedule'!$O:$O,'Payment Schedule'!$K:$K,AE$11,'Payment Schedule'!$D:$D,$A:$A)</f>
        <v>0</v>
      </c>
      <c r="AF83" s="85">
        <f>SUMIFS('Payment Schedule'!$N:$N,'Payment Schedule'!$K:$K,AF$11,'Payment Schedule'!$D:$D,$A:$A)+SUMIFS('Payment Schedule'!$O:$O,'Payment Schedule'!$K:$K,AF$11,'Payment Schedule'!$D:$D,$A:$A)</f>
        <v>0</v>
      </c>
      <c r="AG8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3" s="76">
        <f t="shared" si="27"/>
        <v>0</v>
      </c>
      <c r="AM83" s="76">
        <f t="shared" si="28"/>
        <v>0</v>
      </c>
      <c r="AN83" s="86">
        <f>IFERROR(VLOOKUP($B:$B,'Lease Types with GL Accts'!$A:$B,2,FALSE),0)</f>
        <v>0</v>
      </c>
      <c r="AO83" s="86">
        <f>IFERROR(VLOOKUP($B:$B,'Lease Types with GL Accts'!$A:$C,3,FALSE),0)</f>
        <v>0</v>
      </c>
      <c r="AP83" s="86">
        <f>IFERROR(VLOOKUP($B:$B,'Lease Types with GL Accts'!$A:$D,4,FALSE),0)</f>
        <v>0</v>
      </c>
      <c r="AT83" s="86" t="str">
        <f>VLOOKUP(C:C,'ACFR Business Areas'!A:C,3)</f>
        <v>A000</v>
      </c>
      <c r="AU83" s="205">
        <f t="shared" si="31"/>
        <v>0</v>
      </c>
      <c r="AV83" s="298">
        <f>IFERROR(VLOOKUP(A83,'Payment Schedule'!D:U,18,FALSE),0)</f>
        <v>0</v>
      </c>
    </row>
    <row r="84" spans="1:48" hidden="1" outlineLevel="1" x14ac:dyDescent="0.2">
      <c r="A84" s="239"/>
      <c r="B84" s="110"/>
      <c r="C84" s="12" t="str">
        <f t="shared" si="29"/>
        <v>E120</v>
      </c>
      <c r="D84" s="195"/>
      <c r="E84" s="312"/>
      <c r="F84" s="69">
        <v>0</v>
      </c>
      <c r="G84" s="69">
        <f>SUMIFS('Payment Schedule'!Y:Y,'Payment Schedule'!J:J,$G$10,'Payment Schedule'!D:D,A:A)</f>
        <v>0</v>
      </c>
      <c r="H84" s="69">
        <f>-SUMIFS('Payment Schedule'!M:M,'Payment Schedule'!K:K,$H$10,'Payment Schedule'!D:D,A:A)</f>
        <v>0</v>
      </c>
      <c r="I84" s="69">
        <f>-SUMIFS('Payment Schedule'!M:M,'Payment Schedule'!K:K,$I$10,'Payment Schedule'!D:D,A:A)</f>
        <v>0</v>
      </c>
      <c r="J84" s="69">
        <f t="shared" si="30"/>
        <v>0</v>
      </c>
      <c r="K84" s="69"/>
      <c r="L84" s="69">
        <f>SUMIFS('Payment Schedule'!M:M,'Payment Schedule'!K:K,$L$10,'Payment Schedule'!D:D,A:A)</f>
        <v>0</v>
      </c>
      <c r="M84" s="69">
        <f t="shared" si="25"/>
        <v>0</v>
      </c>
      <c r="N84" s="69"/>
      <c r="O84" s="85">
        <f>SUMIFS('Payment Schedule'!$M:$M,'Payment Schedule'!$K:$K,O$11,'Payment Schedule'!$D:$D,$A:$A)</f>
        <v>0</v>
      </c>
      <c r="P84" s="85">
        <f>SUMIFS('Payment Schedule'!$M:$M,'Payment Schedule'!$K:$K,P$11,'Payment Schedule'!$D:$D,$A:$A)</f>
        <v>0</v>
      </c>
      <c r="Q84" s="85">
        <f>SUMIFS('Payment Schedule'!$M:$M,'Payment Schedule'!$K:$K,Q$11,'Payment Schedule'!$D:$D,$A:$A)</f>
        <v>0</v>
      </c>
      <c r="R84" s="85">
        <f>SUMIFS('Payment Schedule'!$M:$M,'Payment Schedule'!$K:$K,R$11,'Payment Schedule'!$D:$D,$A:$A)</f>
        <v>0</v>
      </c>
      <c r="S84" s="85">
        <f>SUMIFS('Payment Schedule'!$M:$M,'Payment Schedule'!$K:$K,S$11,'Payment Schedule'!$D:$D,$A:$A)</f>
        <v>0</v>
      </c>
      <c r="T84" s="85">
        <f>SUMIFS('Payment Schedule'!$M:$M,'Payment Schedule'!$K:$K,T$11,'Payment Schedule'!$D:$D,$A:$A)</f>
        <v>0</v>
      </c>
      <c r="U8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4" s="76">
        <f t="shared" si="26"/>
        <v>0</v>
      </c>
      <c r="AA84" s="85">
        <f>SUMIFS('Payment Schedule'!$N:$N,'Payment Schedule'!$K:$K,AA$11,'Payment Schedule'!$D:$D,$A:$A)+SUMIFS('Payment Schedule'!$O:$O,'Payment Schedule'!$K:$K,AA$11,'Payment Schedule'!$D:$D,$A:$A)</f>
        <v>0</v>
      </c>
      <c r="AB84" s="85">
        <f>SUMIFS('Payment Schedule'!$N:$N,'Payment Schedule'!$K:$K,AB$11,'Payment Schedule'!$D:$D,$A:$A)+SUMIFS('Payment Schedule'!$O:$O,'Payment Schedule'!$K:$K,AB$11,'Payment Schedule'!$D:$D,$A:$A)</f>
        <v>0</v>
      </c>
      <c r="AC84" s="85">
        <f>SUMIFS('Payment Schedule'!$N:$N,'Payment Schedule'!$K:$K,AC$11,'Payment Schedule'!$D:$D,$A:$A)+SUMIFS('Payment Schedule'!$O:$O,'Payment Schedule'!$K:$K,AC$11,'Payment Schedule'!$D:$D,$A:$A)</f>
        <v>0</v>
      </c>
      <c r="AD84" s="85">
        <f>SUMIFS('Payment Schedule'!$N:$N,'Payment Schedule'!$K:$K,AD$11,'Payment Schedule'!$D:$D,$A:$A)+SUMIFS('Payment Schedule'!$O:$O,'Payment Schedule'!$K:$K,AD$11,'Payment Schedule'!$D:$D,$A:$A)</f>
        <v>0</v>
      </c>
      <c r="AE84" s="85">
        <f>SUMIFS('Payment Schedule'!$N:$N,'Payment Schedule'!$K:$K,AE$11,'Payment Schedule'!$D:$D,$A:$A)+SUMIFS('Payment Schedule'!$O:$O,'Payment Schedule'!$K:$K,AE$11,'Payment Schedule'!$D:$D,$A:$A)</f>
        <v>0</v>
      </c>
      <c r="AF84" s="85">
        <f>SUMIFS('Payment Schedule'!$N:$N,'Payment Schedule'!$K:$K,AF$11,'Payment Schedule'!$D:$D,$A:$A)+SUMIFS('Payment Schedule'!$O:$O,'Payment Schedule'!$K:$K,AF$11,'Payment Schedule'!$D:$D,$A:$A)</f>
        <v>0</v>
      </c>
      <c r="AG8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4" s="76">
        <f t="shared" si="27"/>
        <v>0</v>
      </c>
      <c r="AM84" s="76">
        <f t="shared" si="28"/>
        <v>0</v>
      </c>
      <c r="AN84" s="86">
        <f>IFERROR(VLOOKUP($B:$B,'Lease Types with GL Accts'!$A:$B,2,FALSE),0)</f>
        <v>0</v>
      </c>
      <c r="AO84" s="86">
        <f>IFERROR(VLOOKUP($B:$B,'Lease Types with GL Accts'!$A:$C,3,FALSE),0)</f>
        <v>0</v>
      </c>
      <c r="AP84" s="86">
        <f>IFERROR(VLOOKUP($B:$B,'Lease Types with GL Accts'!$A:$D,4,FALSE),0)</f>
        <v>0</v>
      </c>
      <c r="AT84" s="86" t="str">
        <f>VLOOKUP(C:C,'ACFR Business Areas'!A:C,3)</f>
        <v>A000</v>
      </c>
      <c r="AU84" s="205">
        <f t="shared" si="31"/>
        <v>0</v>
      </c>
      <c r="AV84" s="298">
        <f>IFERROR(VLOOKUP(A84,'Payment Schedule'!D:U,18,FALSE),0)</f>
        <v>0</v>
      </c>
    </row>
    <row r="85" spans="1:48" hidden="1" outlineLevel="1" x14ac:dyDescent="0.2">
      <c r="A85" s="239"/>
      <c r="B85" s="110"/>
      <c r="C85" s="12" t="str">
        <f t="shared" si="29"/>
        <v>E120</v>
      </c>
      <c r="D85" s="195"/>
      <c r="E85" s="312"/>
      <c r="F85" s="69">
        <v>0</v>
      </c>
      <c r="G85" s="69">
        <f>SUMIFS('Payment Schedule'!Y:Y,'Payment Schedule'!J:J,$G$10,'Payment Schedule'!D:D,A:A)</f>
        <v>0</v>
      </c>
      <c r="H85" s="69">
        <f>-SUMIFS('Payment Schedule'!M:M,'Payment Schedule'!K:K,$H$10,'Payment Schedule'!D:D,A:A)</f>
        <v>0</v>
      </c>
      <c r="I85" s="69">
        <f>-SUMIFS('Payment Schedule'!M:M,'Payment Schedule'!K:K,$I$10,'Payment Schedule'!D:D,A:A)</f>
        <v>0</v>
      </c>
      <c r="J85" s="69">
        <f t="shared" si="30"/>
        <v>0</v>
      </c>
      <c r="K85" s="69"/>
      <c r="L85" s="69">
        <f>SUMIFS('Payment Schedule'!M:M,'Payment Schedule'!K:K,$L$10,'Payment Schedule'!D:D,A:A)</f>
        <v>0</v>
      </c>
      <c r="M85" s="69">
        <f t="shared" ref="M85:M198" si="32">J85-L85</f>
        <v>0</v>
      </c>
      <c r="N85" s="69"/>
      <c r="O85" s="85">
        <f>SUMIFS('Payment Schedule'!$M:$M,'Payment Schedule'!$K:$K,O$11,'Payment Schedule'!$D:$D,$A:$A)</f>
        <v>0</v>
      </c>
      <c r="P85" s="85">
        <f>SUMIFS('Payment Schedule'!$M:$M,'Payment Schedule'!$K:$K,P$11,'Payment Schedule'!$D:$D,$A:$A)</f>
        <v>0</v>
      </c>
      <c r="Q85" s="85">
        <f>SUMIFS('Payment Schedule'!$M:$M,'Payment Schedule'!$K:$K,Q$11,'Payment Schedule'!$D:$D,$A:$A)</f>
        <v>0</v>
      </c>
      <c r="R85" s="85">
        <f>SUMIFS('Payment Schedule'!$M:$M,'Payment Schedule'!$K:$K,R$11,'Payment Schedule'!$D:$D,$A:$A)</f>
        <v>0</v>
      </c>
      <c r="S85" s="85">
        <f>SUMIFS('Payment Schedule'!$M:$M,'Payment Schedule'!$K:$K,S$11,'Payment Schedule'!$D:$D,$A:$A)</f>
        <v>0</v>
      </c>
      <c r="T85" s="85">
        <f>SUMIFS('Payment Schedule'!$M:$M,'Payment Schedule'!$K:$K,T$11,'Payment Schedule'!$D:$D,$A:$A)</f>
        <v>0</v>
      </c>
      <c r="U8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5" s="76">
        <f t="shared" ref="Z85:Z198" si="33">SUM(P85:Y85)</f>
        <v>0</v>
      </c>
      <c r="AA85" s="85">
        <f>SUMIFS('Payment Schedule'!$N:$N,'Payment Schedule'!$K:$K,AA$11,'Payment Schedule'!$D:$D,$A:$A)+SUMIFS('Payment Schedule'!$O:$O,'Payment Schedule'!$K:$K,AA$11,'Payment Schedule'!$D:$D,$A:$A)</f>
        <v>0</v>
      </c>
      <c r="AB85" s="85">
        <f>SUMIFS('Payment Schedule'!$N:$N,'Payment Schedule'!$K:$K,AB$11,'Payment Schedule'!$D:$D,$A:$A)+SUMIFS('Payment Schedule'!$O:$O,'Payment Schedule'!$K:$K,AB$11,'Payment Schedule'!$D:$D,$A:$A)</f>
        <v>0</v>
      </c>
      <c r="AC85" s="85">
        <f>SUMIFS('Payment Schedule'!$N:$N,'Payment Schedule'!$K:$K,AC$11,'Payment Schedule'!$D:$D,$A:$A)+SUMIFS('Payment Schedule'!$O:$O,'Payment Schedule'!$K:$K,AC$11,'Payment Schedule'!$D:$D,$A:$A)</f>
        <v>0</v>
      </c>
      <c r="AD85" s="85">
        <f>SUMIFS('Payment Schedule'!$N:$N,'Payment Schedule'!$K:$K,AD$11,'Payment Schedule'!$D:$D,$A:$A)+SUMIFS('Payment Schedule'!$O:$O,'Payment Schedule'!$K:$K,AD$11,'Payment Schedule'!$D:$D,$A:$A)</f>
        <v>0</v>
      </c>
      <c r="AE85" s="85">
        <f>SUMIFS('Payment Schedule'!$N:$N,'Payment Schedule'!$K:$K,AE$11,'Payment Schedule'!$D:$D,$A:$A)+SUMIFS('Payment Schedule'!$O:$O,'Payment Schedule'!$K:$K,AE$11,'Payment Schedule'!$D:$D,$A:$A)</f>
        <v>0</v>
      </c>
      <c r="AF85" s="85">
        <f>SUMIFS('Payment Schedule'!$N:$N,'Payment Schedule'!$K:$K,AF$11,'Payment Schedule'!$D:$D,$A:$A)+SUMIFS('Payment Schedule'!$O:$O,'Payment Schedule'!$K:$K,AF$11,'Payment Schedule'!$D:$D,$A:$A)</f>
        <v>0</v>
      </c>
      <c r="AG8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5" s="76">
        <f t="shared" ref="AL85:AL198" si="34">SUM(AB85:AK85)</f>
        <v>0</v>
      </c>
      <c r="AM85" s="76">
        <f t="shared" ref="AM85:AM198" si="35">Z85-AL85</f>
        <v>0</v>
      </c>
      <c r="AN85" s="86">
        <f>IFERROR(VLOOKUP($B:$B,'Lease Types with GL Accts'!$A:$B,2,FALSE),0)</f>
        <v>0</v>
      </c>
      <c r="AO85" s="86">
        <f>IFERROR(VLOOKUP($B:$B,'Lease Types with GL Accts'!$A:$C,3,FALSE),0)</f>
        <v>0</v>
      </c>
      <c r="AP85" s="86">
        <f>IFERROR(VLOOKUP($B:$B,'Lease Types with GL Accts'!$A:$D,4,FALSE),0)</f>
        <v>0</v>
      </c>
      <c r="AT85" s="86" t="str">
        <f>VLOOKUP(C:C,'ACFR Business Areas'!A:C,3)</f>
        <v>A000</v>
      </c>
      <c r="AU85" s="205">
        <f t="shared" si="31"/>
        <v>0</v>
      </c>
      <c r="AV85" s="298">
        <f>IFERROR(VLOOKUP(A85,'Payment Schedule'!D:U,18,FALSE),0)</f>
        <v>0</v>
      </c>
    </row>
    <row r="86" spans="1:48" hidden="1" outlineLevel="1" x14ac:dyDescent="0.2">
      <c r="A86" s="239"/>
      <c r="B86" s="110"/>
      <c r="C86" s="12" t="str">
        <f t="shared" si="29"/>
        <v>E120</v>
      </c>
      <c r="D86" s="195"/>
      <c r="E86" s="312"/>
      <c r="F86" s="69">
        <v>0</v>
      </c>
      <c r="G86" s="69">
        <f>SUMIFS('Payment Schedule'!Y:Y,'Payment Schedule'!J:J,$G$10,'Payment Schedule'!D:D,A:A)</f>
        <v>0</v>
      </c>
      <c r="H86" s="69">
        <f>-SUMIFS('Payment Schedule'!M:M,'Payment Schedule'!K:K,$H$10,'Payment Schedule'!D:D,A:A)</f>
        <v>0</v>
      </c>
      <c r="I86" s="69">
        <f>-SUMIFS('Payment Schedule'!M:M,'Payment Schedule'!K:K,$I$10,'Payment Schedule'!D:D,A:A)</f>
        <v>0</v>
      </c>
      <c r="J86" s="69">
        <f t="shared" si="30"/>
        <v>0</v>
      </c>
      <c r="K86" s="69"/>
      <c r="L86" s="69">
        <f>SUMIFS('Payment Schedule'!M:M,'Payment Schedule'!K:K,$L$10,'Payment Schedule'!D:D,A:A)</f>
        <v>0</v>
      </c>
      <c r="M86" s="69">
        <f t="shared" si="32"/>
        <v>0</v>
      </c>
      <c r="N86" s="69"/>
      <c r="O86" s="85">
        <f>SUMIFS('Payment Schedule'!$M:$M,'Payment Schedule'!$K:$K,O$11,'Payment Schedule'!$D:$D,$A:$A)</f>
        <v>0</v>
      </c>
      <c r="P86" s="85">
        <f>SUMIFS('Payment Schedule'!$M:$M,'Payment Schedule'!$K:$K,P$11,'Payment Schedule'!$D:$D,$A:$A)</f>
        <v>0</v>
      </c>
      <c r="Q86" s="85">
        <f>SUMIFS('Payment Schedule'!$M:$M,'Payment Schedule'!$K:$K,Q$11,'Payment Schedule'!$D:$D,$A:$A)</f>
        <v>0</v>
      </c>
      <c r="R86" s="85">
        <f>SUMIFS('Payment Schedule'!$M:$M,'Payment Schedule'!$K:$K,R$11,'Payment Schedule'!$D:$D,$A:$A)</f>
        <v>0</v>
      </c>
      <c r="S86" s="85">
        <f>SUMIFS('Payment Schedule'!$M:$M,'Payment Schedule'!$K:$K,S$11,'Payment Schedule'!$D:$D,$A:$A)</f>
        <v>0</v>
      </c>
      <c r="T86" s="85">
        <f>SUMIFS('Payment Schedule'!$M:$M,'Payment Schedule'!$K:$K,T$11,'Payment Schedule'!$D:$D,$A:$A)</f>
        <v>0</v>
      </c>
      <c r="U8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6" s="76">
        <f t="shared" si="33"/>
        <v>0</v>
      </c>
      <c r="AA86" s="85">
        <f>SUMIFS('Payment Schedule'!$N:$N,'Payment Schedule'!$K:$K,AA$11,'Payment Schedule'!$D:$D,$A:$A)+SUMIFS('Payment Schedule'!$O:$O,'Payment Schedule'!$K:$K,AA$11,'Payment Schedule'!$D:$D,$A:$A)</f>
        <v>0</v>
      </c>
      <c r="AB86" s="85">
        <f>SUMIFS('Payment Schedule'!$N:$N,'Payment Schedule'!$K:$K,AB$11,'Payment Schedule'!$D:$D,$A:$A)+SUMIFS('Payment Schedule'!$O:$O,'Payment Schedule'!$K:$K,AB$11,'Payment Schedule'!$D:$D,$A:$A)</f>
        <v>0</v>
      </c>
      <c r="AC86" s="85">
        <f>SUMIFS('Payment Schedule'!$N:$N,'Payment Schedule'!$K:$K,AC$11,'Payment Schedule'!$D:$D,$A:$A)+SUMIFS('Payment Schedule'!$O:$O,'Payment Schedule'!$K:$K,AC$11,'Payment Schedule'!$D:$D,$A:$A)</f>
        <v>0</v>
      </c>
      <c r="AD86" s="85">
        <f>SUMIFS('Payment Schedule'!$N:$N,'Payment Schedule'!$K:$K,AD$11,'Payment Schedule'!$D:$D,$A:$A)+SUMIFS('Payment Schedule'!$O:$O,'Payment Schedule'!$K:$K,AD$11,'Payment Schedule'!$D:$D,$A:$A)</f>
        <v>0</v>
      </c>
      <c r="AE86" s="85">
        <f>SUMIFS('Payment Schedule'!$N:$N,'Payment Schedule'!$K:$K,AE$11,'Payment Schedule'!$D:$D,$A:$A)+SUMIFS('Payment Schedule'!$O:$O,'Payment Schedule'!$K:$K,AE$11,'Payment Schedule'!$D:$D,$A:$A)</f>
        <v>0</v>
      </c>
      <c r="AF86" s="85">
        <f>SUMIFS('Payment Schedule'!$N:$N,'Payment Schedule'!$K:$K,AF$11,'Payment Schedule'!$D:$D,$A:$A)+SUMIFS('Payment Schedule'!$O:$O,'Payment Schedule'!$K:$K,AF$11,'Payment Schedule'!$D:$D,$A:$A)</f>
        <v>0</v>
      </c>
      <c r="AG8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6" s="76">
        <f t="shared" si="34"/>
        <v>0</v>
      </c>
      <c r="AM86" s="76">
        <f t="shared" si="35"/>
        <v>0</v>
      </c>
      <c r="AN86" s="86">
        <f>IFERROR(VLOOKUP($B:$B,'Lease Types with GL Accts'!$A:$B,2,FALSE),0)</f>
        <v>0</v>
      </c>
      <c r="AO86" s="86">
        <f>IFERROR(VLOOKUP($B:$B,'Lease Types with GL Accts'!$A:$C,3,FALSE),0)</f>
        <v>0</v>
      </c>
      <c r="AP86" s="86">
        <f>IFERROR(VLOOKUP($B:$B,'Lease Types with GL Accts'!$A:$D,4,FALSE),0)</f>
        <v>0</v>
      </c>
      <c r="AT86" s="86" t="str">
        <f>VLOOKUP(C:C,'ACFR Business Areas'!A:C,3)</f>
        <v>A000</v>
      </c>
      <c r="AU86" s="205">
        <f t="shared" si="31"/>
        <v>0</v>
      </c>
      <c r="AV86" s="298">
        <f>IFERROR(VLOOKUP(A86,'Payment Schedule'!D:U,18,FALSE),0)</f>
        <v>0</v>
      </c>
    </row>
    <row r="87" spans="1:48" hidden="1" outlineLevel="1" x14ac:dyDescent="0.2">
      <c r="A87" s="239"/>
      <c r="B87" s="110"/>
      <c r="C87" s="12" t="str">
        <f t="shared" si="29"/>
        <v>E120</v>
      </c>
      <c r="D87" s="195"/>
      <c r="E87" s="312"/>
      <c r="F87" s="69">
        <v>0</v>
      </c>
      <c r="G87" s="69">
        <f>SUMIFS('Payment Schedule'!Y:Y,'Payment Schedule'!J:J,$G$10,'Payment Schedule'!D:D,A:A)</f>
        <v>0</v>
      </c>
      <c r="H87" s="69">
        <f>-SUMIFS('Payment Schedule'!M:M,'Payment Schedule'!K:K,$H$10,'Payment Schedule'!D:D,A:A)</f>
        <v>0</v>
      </c>
      <c r="I87" s="69">
        <f>-SUMIFS('Payment Schedule'!M:M,'Payment Schedule'!K:K,$I$10,'Payment Schedule'!D:D,A:A)</f>
        <v>0</v>
      </c>
      <c r="J87" s="69">
        <f t="shared" si="30"/>
        <v>0</v>
      </c>
      <c r="K87" s="69"/>
      <c r="L87" s="69">
        <f>SUMIFS('Payment Schedule'!M:M,'Payment Schedule'!K:K,$L$10,'Payment Schedule'!D:D,A:A)</f>
        <v>0</v>
      </c>
      <c r="M87" s="69">
        <f t="shared" si="32"/>
        <v>0</v>
      </c>
      <c r="N87" s="69"/>
      <c r="O87" s="85">
        <f>SUMIFS('Payment Schedule'!$M:$M,'Payment Schedule'!$K:$K,O$11,'Payment Schedule'!$D:$D,$A:$A)</f>
        <v>0</v>
      </c>
      <c r="P87" s="85">
        <f>SUMIFS('Payment Schedule'!$M:$M,'Payment Schedule'!$K:$K,P$11,'Payment Schedule'!$D:$D,$A:$A)</f>
        <v>0</v>
      </c>
      <c r="Q87" s="85">
        <f>SUMIFS('Payment Schedule'!$M:$M,'Payment Schedule'!$K:$K,Q$11,'Payment Schedule'!$D:$D,$A:$A)</f>
        <v>0</v>
      </c>
      <c r="R87" s="85">
        <f>SUMIFS('Payment Schedule'!$M:$M,'Payment Schedule'!$K:$K,R$11,'Payment Schedule'!$D:$D,$A:$A)</f>
        <v>0</v>
      </c>
      <c r="S87" s="85">
        <f>SUMIFS('Payment Schedule'!$M:$M,'Payment Schedule'!$K:$K,S$11,'Payment Schedule'!$D:$D,$A:$A)</f>
        <v>0</v>
      </c>
      <c r="T87" s="85">
        <f>SUMIFS('Payment Schedule'!$M:$M,'Payment Schedule'!$K:$K,T$11,'Payment Schedule'!$D:$D,$A:$A)</f>
        <v>0</v>
      </c>
      <c r="U8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7" s="76">
        <f t="shared" si="33"/>
        <v>0</v>
      </c>
      <c r="AA87" s="85">
        <f>SUMIFS('Payment Schedule'!$N:$N,'Payment Schedule'!$K:$K,AA$11,'Payment Schedule'!$D:$D,$A:$A)+SUMIFS('Payment Schedule'!$O:$O,'Payment Schedule'!$K:$K,AA$11,'Payment Schedule'!$D:$D,$A:$A)</f>
        <v>0</v>
      </c>
      <c r="AB87" s="85">
        <f>SUMIFS('Payment Schedule'!$N:$N,'Payment Schedule'!$K:$K,AB$11,'Payment Schedule'!$D:$D,$A:$A)+SUMIFS('Payment Schedule'!$O:$O,'Payment Schedule'!$K:$K,AB$11,'Payment Schedule'!$D:$D,$A:$A)</f>
        <v>0</v>
      </c>
      <c r="AC87" s="85">
        <f>SUMIFS('Payment Schedule'!$N:$N,'Payment Schedule'!$K:$K,AC$11,'Payment Schedule'!$D:$D,$A:$A)+SUMIFS('Payment Schedule'!$O:$O,'Payment Schedule'!$K:$K,AC$11,'Payment Schedule'!$D:$D,$A:$A)</f>
        <v>0</v>
      </c>
      <c r="AD87" s="85">
        <f>SUMIFS('Payment Schedule'!$N:$N,'Payment Schedule'!$K:$K,AD$11,'Payment Schedule'!$D:$D,$A:$A)+SUMIFS('Payment Schedule'!$O:$O,'Payment Schedule'!$K:$K,AD$11,'Payment Schedule'!$D:$D,$A:$A)</f>
        <v>0</v>
      </c>
      <c r="AE87" s="85">
        <f>SUMIFS('Payment Schedule'!$N:$N,'Payment Schedule'!$K:$K,AE$11,'Payment Schedule'!$D:$D,$A:$A)+SUMIFS('Payment Schedule'!$O:$O,'Payment Schedule'!$K:$K,AE$11,'Payment Schedule'!$D:$D,$A:$A)</f>
        <v>0</v>
      </c>
      <c r="AF87" s="85">
        <f>SUMIFS('Payment Schedule'!$N:$N,'Payment Schedule'!$K:$K,AF$11,'Payment Schedule'!$D:$D,$A:$A)+SUMIFS('Payment Schedule'!$O:$O,'Payment Schedule'!$K:$K,AF$11,'Payment Schedule'!$D:$D,$A:$A)</f>
        <v>0</v>
      </c>
      <c r="AG8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7" s="76">
        <f t="shared" si="34"/>
        <v>0</v>
      </c>
      <c r="AM87" s="76">
        <f t="shared" si="35"/>
        <v>0</v>
      </c>
      <c r="AN87" s="86">
        <f>IFERROR(VLOOKUP($B:$B,'Lease Types with GL Accts'!$A:$B,2,FALSE),0)</f>
        <v>0</v>
      </c>
      <c r="AO87" s="86">
        <f>IFERROR(VLOOKUP($B:$B,'Lease Types with GL Accts'!$A:$C,3,FALSE),0)</f>
        <v>0</v>
      </c>
      <c r="AP87" s="86">
        <f>IFERROR(VLOOKUP($B:$B,'Lease Types with GL Accts'!$A:$D,4,FALSE),0)</f>
        <v>0</v>
      </c>
      <c r="AT87" s="86" t="str">
        <f>VLOOKUP(C:C,'ACFR Business Areas'!A:C,3)</f>
        <v>A000</v>
      </c>
      <c r="AU87" s="205">
        <f t="shared" si="31"/>
        <v>0</v>
      </c>
      <c r="AV87" s="298">
        <f>IFERROR(VLOOKUP(A87,'Payment Schedule'!D:U,18,FALSE),0)</f>
        <v>0</v>
      </c>
    </row>
    <row r="88" spans="1:48" hidden="1" outlineLevel="1" x14ac:dyDescent="0.2">
      <c r="A88" s="239"/>
      <c r="B88" s="110"/>
      <c r="C88" s="12" t="str">
        <f t="shared" si="29"/>
        <v>E120</v>
      </c>
      <c r="D88" s="195"/>
      <c r="E88" s="312"/>
      <c r="F88" s="69">
        <v>0</v>
      </c>
      <c r="G88" s="69">
        <f>SUMIFS('Payment Schedule'!Y:Y,'Payment Schedule'!J:J,$G$10,'Payment Schedule'!D:D,A:A)</f>
        <v>0</v>
      </c>
      <c r="H88" s="69">
        <f>-SUMIFS('Payment Schedule'!M:M,'Payment Schedule'!K:K,$H$10,'Payment Schedule'!D:D,A:A)</f>
        <v>0</v>
      </c>
      <c r="I88" s="69">
        <f>-SUMIFS('Payment Schedule'!M:M,'Payment Schedule'!K:K,$I$10,'Payment Schedule'!D:D,A:A)</f>
        <v>0</v>
      </c>
      <c r="J88" s="69">
        <f t="shared" si="30"/>
        <v>0</v>
      </c>
      <c r="K88" s="69"/>
      <c r="L88" s="69">
        <f>SUMIFS('Payment Schedule'!M:M,'Payment Schedule'!K:K,$L$10,'Payment Schedule'!D:D,A:A)</f>
        <v>0</v>
      </c>
      <c r="M88" s="69">
        <f t="shared" si="32"/>
        <v>0</v>
      </c>
      <c r="N88" s="69"/>
      <c r="O88" s="85">
        <f>SUMIFS('Payment Schedule'!$M:$M,'Payment Schedule'!$K:$K,O$11,'Payment Schedule'!$D:$D,$A:$A)</f>
        <v>0</v>
      </c>
      <c r="P88" s="85">
        <f>SUMIFS('Payment Schedule'!$M:$M,'Payment Schedule'!$K:$K,P$11,'Payment Schedule'!$D:$D,$A:$A)</f>
        <v>0</v>
      </c>
      <c r="Q88" s="85">
        <f>SUMIFS('Payment Schedule'!$M:$M,'Payment Schedule'!$K:$K,Q$11,'Payment Schedule'!$D:$D,$A:$A)</f>
        <v>0</v>
      </c>
      <c r="R88" s="85">
        <f>SUMIFS('Payment Schedule'!$M:$M,'Payment Schedule'!$K:$K,R$11,'Payment Schedule'!$D:$D,$A:$A)</f>
        <v>0</v>
      </c>
      <c r="S88" s="85">
        <f>SUMIFS('Payment Schedule'!$M:$M,'Payment Schedule'!$K:$K,S$11,'Payment Schedule'!$D:$D,$A:$A)</f>
        <v>0</v>
      </c>
      <c r="T88" s="85">
        <f>SUMIFS('Payment Schedule'!$M:$M,'Payment Schedule'!$K:$K,T$11,'Payment Schedule'!$D:$D,$A:$A)</f>
        <v>0</v>
      </c>
      <c r="U8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8" s="76">
        <f t="shared" si="33"/>
        <v>0</v>
      </c>
      <c r="AA88" s="85">
        <f>SUMIFS('Payment Schedule'!$N:$N,'Payment Schedule'!$K:$K,AA$11,'Payment Schedule'!$D:$D,$A:$A)+SUMIFS('Payment Schedule'!$O:$O,'Payment Schedule'!$K:$K,AA$11,'Payment Schedule'!$D:$D,$A:$A)</f>
        <v>0</v>
      </c>
      <c r="AB88" s="85">
        <f>SUMIFS('Payment Schedule'!$N:$N,'Payment Schedule'!$K:$K,AB$11,'Payment Schedule'!$D:$D,$A:$A)+SUMIFS('Payment Schedule'!$O:$O,'Payment Schedule'!$K:$K,AB$11,'Payment Schedule'!$D:$D,$A:$A)</f>
        <v>0</v>
      </c>
      <c r="AC88" s="85">
        <f>SUMIFS('Payment Schedule'!$N:$N,'Payment Schedule'!$K:$K,AC$11,'Payment Schedule'!$D:$D,$A:$A)+SUMIFS('Payment Schedule'!$O:$O,'Payment Schedule'!$K:$K,AC$11,'Payment Schedule'!$D:$D,$A:$A)</f>
        <v>0</v>
      </c>
      <c r="AD88" s="85">
        <f>SUMIFS('Payment Schedule'!$N:$N,'Payment Schedule'!$K:$K,AD$11,'Payment Schedule'!$D:$D,$A:$A)+SUMIFS('Payment Schedule'!$O:$O,'Payment Schedule'!$K:$K,AD$11,'Payment Schedule'!$D:$D,$A:$A)</f>
        <v>0</v>
      </c>
      <c r="AE88" s="85">
        <f>SUMIFS('Payment Schedule'!$N:$N,'Payment Schedule'!$K:$K,AE$11,'Payment Schedule'!$D:$D,$A:$A)+SUMIFS('Payment Schedule'!$O:$O,'Payment Schedule'!$K:$K,AE$11,'Payment Schedule'!$D:$D,$A:$A)</f>
        <v>0</v>
      </c>
      <c r="AF88" s="85">
        <f>SUMIFS('Payment Schedule'!$N:$N,'Payment Schedule'!$K:$K,AF$11,'Payment Schedule'!$D:$D,$A:$A)+SUMIFS('Payment Schedule'!$O:$O,'Payment Schedule'!$K:$K,AF$11,'Payment Schedule'!$D:$D,$A:$A)</f>
        <v>0</v>
      </c>
      <c r="AG8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8" s="76">
        <f t="shared" si="34"/>
        <v>0</v>
      </c>
      <c r="AM88" s="76">
        <f t="shared" si="35"/>
        <v>0</v>
      </c>
      <c r="AN88" s="86">
        <f>IFERROR(VLOOKUP($B:$B,'Lease Types with GL Accts'!$A:$B,2,FALSE),0)</f>
        <v>0</v>
      </c>
      <c r="AO88" s="86">
        <f>IFERROR(VLOOKUP($B:$B,'Lease Types with GL Accts'!$A:$C,3,FALSE),0)</f>
        <v>0</v>
      </c>
      <c r="AP88" s="86">
        <f>IFERROR(VLOOKUP($B:$B,'Lease Types with GL Accts'!$A:$D,4,FALSE),0)</f>
        <v>0</v>
      </c>
      <c r="AT88" s="86" t="str">
        <f>VLOOKUP(C:C,'ACFR Business Areas'!A:C,3)</f>
        <v>A000</v>
      </c>
      <c r="AU88" s="205">
        <f t="shared" si="31"/>
        <v>0</v>
      </c>
      <c r="AV88" s="298">
        <f>IFERROR(VLOOKUP(A88,'Payment Schedule'!D:U,18,FALSE),0)</f>
        <v>0</v>
      </c>
    </row>
    <row r="89" spans="1:48" hidden="1" outlineLevel="1" x14ac:dyDescent="0.2">
      <c r="A89" s="239"/>
      <c r="B89" s="110"/>
      <c r="C89" s="12" t="str">
        <f t="shared" si="29"/>
        <v>E120</v>
      </c>
      <c r="D89" s="195"/>
      <c r="E89" s="312"/>
      <c r="F89" s="69">
        <v>0</v>
      </c>
      <c r="G89" s="69">
        <f>SUMIFS('Payment Schedule'!Y:Y,'Payment Schedule'!J:J,$G$10,'Payment Schedule'!D:D,A:A)</f>
        <v>0</v>
      </c>
      <c r="H89" s="69">
        <f>-SUMIFS('Payment Schedule'!M:M,'Payment Schedule'!K:K,$H$10,'Payment Schedule'!D:D,A:A)</f>
        <v>0</v>
      </c>
      <c r="I89" s="69">
        <f>-SUMIFS('Payment Schedule'!M:M,'Payment Schedule'!K:K,$I$10,'Payment Schedule'!D:D,A:A)</f>
        <v>0</v>
      </c>
      <c r="J89" s="69">
        <f t="shared" si="30"/>
        <v>0</v>
      </c>
      <c r="K89" s="69"/>
      <c r="L89" s="69">
        <f>SUMIFS('Payment Schedule'!M:M,'Payment Schedule'!K:K,$L$10,'Payment Schedule'!D:D,A:A)</f>
        <v>0</v>
      </c>
      <c r="M89" s="69">
        <f t="shared" si="32"/>
        <v>0</v>
      </c>
      <c r="N89" s="69"/>
      <c r="O89" s="85">
        <f>SUMIFS('Payment Schedule'!$M:$M,'Payment Schedule'!$K:$K,O$11,'Payment Schedule'!$D:$D,$A:$A)</f>
        <v>0</v>
      </c>
      <c r="P89" s="85">
        <f>SUMIFS('Payment Schedule'!$M:$M,'Payment Schedule'!$K:$K,P$11,'Payment Schedule'!$D:$D,$A:$A)</f>
        <v>0</v>
      </c>
      <c r="Q89" s="85">
        <f>SUMIFS('Payment Schedule'!$M:$M,'Payment Schedule'!$K:$K,Q$11,'Payment Schedule'!$D:$D,$A:$A)</f>
        <v>0</v>
      </c>
      <c r="R89" s="85">
        <f>SUMIFS('Payment Schedule'!$M:$M,'Payment Schedule'!$K:$K,R$11,'Payment Schedule'!$D:$D,$A:$A)</f>
        <v>0</v>
      </c>
      <c r="S89" s="85">
        <f>SUMIFS('Payment Schedule'!$M:$M,'Payment Schedule'!$K:$K,S$11,'Payment Schedule'!$D:$D,$A:$A)</f>
        <v>0</v>
      </c>
      <c r="T89" s="85">
        <f>SUMIFS('Payment Schedule'!$M:$M,'Payment Schedule'!$K:$K,T$11,'Payment Schedule'!$D:$D,$A:$A)</f>
        <v>0</v>
      </c>
      <c r="U8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8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8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8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8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89" s="76">
        <f t="shared" si="33"/>
        <v>0</v>
      </c>
      <c r="AA89" s="85">
        <f>SUMIFS('Payment Schedule'!$N:$N,'Payment Schedule'!$K:$K,AA$11,'Payment Schedule'!$D:$D,$A:$A)+SUMIFS('Payment Schedule'!$O:$O,'Payment Schedule'!$K:$K,AA$11,'Payment Schedule'!$D:$D,$A:$A)</f>
        <v>0</v>
      </c>
      <c r="AB89" s="85">
        <f>SUMIFS('Payment Schedule'!$N:$N,'Payment Schedule'!$K:$K,AB$11,'Payment Schedule'!$D:$D,$A:$A)+SUMIFS('Payment Schedule'!$O:$O,'Payment Schedule'!$K:$K,AB$11,'Payment Schedule'!$D:$D,$A:$A)</f>
        <v>0</v>
      </c>
      <c r="AC89" s="85">
        <f>SUMIFS('Payment Schedule'!$N:$N,'Payment Schedule'!$K:$K,AC$11,'Payment Schedule'!$D:$D,$A:$A)+SUMIFS('Payment Schedule'!$O:$O,'Payment Schedule'!$K:$K,AC$11,'Payment Schedule'!$D:$D,$A:$A)</f>
        <v>0</v>
      </c>
      <c r="AD89" s="85">
        <f>SUMIFS('Payment Schedule'!$N:$N,'Payment Schedule'!$K:$K,AD$11,'Payment Schedule'!$D:$D,$A:$A)+SUMIFS('Payment Schedule'!$O:$O,'Payment Schedule'!$K:$K,AD$11,'Payment Schedule'!$D:$D,$A:$A)</f>
        <v>0</v>
      </c>
      <c r="AE89" s="85">
        <f>SUMIFS('Payment Schedule'!$N:$N,'Payment Schedule'!$K:$K,AE$11,'Payment Schedule'!$D:$D,$A:$A)+SUMIFS('Payment Schedule'!$O:$O,'Payment Schedule'!$K:$K,AE$11,'Payment Schedule'!$D:$D,$A:$A)</f>
        <v>0</v>
      </c>
      <c r="AF89" s="85">
        <f>SUMIFS('Payment Schedule'!$N:$N,'Payment Schedule'!$K:$K,AF$11,'Payment Schedule'!$D:$D,$A:$A)+SUMIFS('Payment Schedule'!$O:$O,'Payment Schedule'!$K:$K,AF$11,'Payment Schedule'!$D:$D,$A:$A)</f>
        <v>0</v>
      </c>
      <c r="AG8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8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8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8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8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89" s="76">
        <f t="shared" si="34"/>
        <v>0</v>
      </c>
      <c r="AM89" s="76">
        <f t="shared" si="35"/>
        <v>0</v>
      </c>
      <c r="AN89" s="86">
        <f>IFERROR(VLOOKUP($B:$B,'Lease Types with GL Accts'!$A:$B,2,FALSE),0)</f>
        <v>0</v>
      </c>
      <c r="AO89" s="86">
        <f>IFERROR(VLOOKUP($B:$B,'Lease Types with GL Accts'!$A:$C,3,FALSE),0)</f>
        <v>0</v>
      </c>
      <c r="AP89" s="86">
        <f>IFERROR(VLOOKUP($B:$B,'Lease Types with GL Accts'!$A:$D,4,FALSE),0)</f>
        <v>0</v>
      </c>
      <c r="AT89" s="86" t="str">
        <f>VLOOKUP(C:C,'ACFR Business Areas'!A:C,3)</f>
        <v>A000</v>
      </c>
      <c r="AU89" s="205">
        <f t="shared" si="31"/>
        <v>0</v>
      </c>
      <c r="AV89" s="298">
        <f>IFERROR(VLOOKUP(A89,'Payment Schedule'!D:U,18,FALSE),0)</f>
        <v>0</v>
      </c>
    </row>
    <row r="90" spans="1:48" hidden="1" outlineLevel="1" x14ac:dyDescent="0.2">
      <c r="A90" s="239"/>
      <c r="B90" s="110"/>
      <c r="C90" s="12" t="str">
        <f t="shared" si="29"/>
        <v>E120</v>
      </c>
      <c r="D90" s="195"/>
      <c r="E90" s="312"/>
      <c r="F90" s="69">
        <v>0</v>
      </c>
      <c r="G90" s="69">
        <f>SUMIFS('Payment Schedule'!Y:Y,'Payment Schedule'!J:J,$G$10,'Payment Schedule'!D:D,A:A)</f>
        <v>0</v>
      </c>
      <c r="H90" s="69">
        <f>-SUMIFS('Payment Schedule'!M:M,'Payment Schedule'!K:K,$H$10,'Payment Schedule'!D:D,A:A)</f>
        <v>0</v>
      </c>
      <c r="I90" s="69">
        <f>-SUMIFS('Payment Schedule'!M:M,'Payment Schedule'!K:K,$I$10,'Payment Schedule'!D:D,A:A)</f>
        <v>0</v>
      </c>
      <c r="J90" s="69">
        <f t="shared" si="30"/>
        <v>0</v>
      </c>
      <c r="K90" s="69"/>
      <c r="L90" s="69">
        <f>SUMIFS('Payment Schedule'!M:M,'Payment Schedule'!K:K,$L$10,'Payment Schedule'!D:D,A:A)</f>
        <v>0</v>
      </c>
      <c r="M90" s="69">
        <f t="shared" si="32"/>
        <v>0</v>
      </c>
      <c r="N90" s="69"/>
      <c r="O90" s="85">
        <f>SUMIFS('Payment Schedule'!$M:$M,'Payment Schedule'!$K:$K,O$11,'Payment Schedule'!$D:$D,$A:$A)</f>
        <v>0</v>
      </c>
      <c r="P90" s="85">
        <f>SUMIFS('Payment Schedule'!$M:$M,'Payment Schedule'!$K:$K,P$11,'Payment Schedule'!$D:$D,$A:$A)</f>
        <v>0</v>
      </c>
      <c r="Q90" s="85">
        <f>SUMIFS('Payment Schedule'!$M:$M,'Payment Schedule'!$K:$K,Q$11,'Payment Schedule'!$D:$D,$A:$A)</f>
        <v>0</v>
      </c>
      <c r="R90" s="85">
        <f>SUMIFS('Payment Schedule'!$M:$M,'Payment Schedule'!$K:$K,R$11,'Payment Schedule'!$D:$D,$A:$A)</f>
        <v>0</v>
      </c>
      <c r="S90" s="85">
        <f>SUMIFS('Payment Schedule'!$M:$M,'Payment Schedule'!$K:$K,S$11,'Payment Schedule'!$D:$D,$A:$A)</f>
        <v>0</v>
      </c>
      <c r="T90" s="85">
        <f>SUMIFS('Payment Schedule'!$M:$M,'Payment Schedule'!$K:$K,T$11,'Payment Schedule'!$D:$D,$A:$A)</f>
        <v>0</v>
      </c>
      <c r="U9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0" s="76">
        <f t="shared" si="33"/>
        <v>0</v>
      </c>
      <c r="AA90" s="85">
        <f>SUMIFS('Payment Schedule'!$N:$N,'Payment Schedule'!$K:$K,AA$11,'Payment Schedule'!$D:$D,$A:$A)+SUMIFS('Payment Schedule'!$O:$O,'Payment Schedule'!$K:$K,AA$11,'Payment Schedule'!$D:$D,$A:$A)</f>
        <v>0</v>
      </c>
      <c r="AB90" s="85">
        <f>SUMIFS('Payment Schedule'!$N:$N,'Payment Schedule'!$K:$K,AB$11,'Payment Schedule'!$D:$D,$A:$A)+SUMIFS('Payment Schedule'!$O:$O,'Payment Schedule'!$K:$K,AB$11,'Payment Schedule'!$D:$D,$A:$A)</f>
        <v>0</v>
      </c>
      <c r="AC90" s="85">
        <f>SUMIFS('Payment Schedule'!$N:$N,'Payment Schedule'!$K:$K,AC$11,'Payment Schedule'!$D:$D,$A:$A)+SUMIFS('Payment Schedule'!$O:$O,'Payment Schedule'!$K:$K,AC$11,'Payment Schedule'!$D:$D,$A:$A)</f>
        <v>0</v>
      </c>
      <c r="AD90" s="85">
        <f>SUMIFS('Payment Schedule'!$N:$N,'Payment Schedule'!$K:$K,AD$11,'Payment Schedule'!$D:$D,$A:$A)+SUMIFS('Payment Schedule'!$O:$O,'Payment Schedule'!$K:$K,AD$11,'Payment Schedule'!$D:$D,$A:$A)</f>
        <v>0</v>
      </c>
      <c r="AE90" s="85">
        <f>SUMIFS('Payment Schedule'!$N:$N,'Payment Schedule'!$K:$K,AE$11,'Payment Schedule'!$D:$D,$A:$A)+SUMIFS('Payment Schedule'!$O:$O,'Payment Schedule'!$K:$K,AE$11,'Payment Schedule'!$D:$D,$A:$A)</f>
        <v>0</v>
      </c>
      <c r="AF90" s="85">
        <f>SUMIFS('Payment Schedule'!$N:$N,'Payment Schedule'!$K:$K,AF$11,'Payment Schedule'!$D:$D,$A:$A)+SUMIFS('Payment Schedule'!$O:$O,'Payment Schedule'!$K:$K,AF$11,'Payment Schedule'!$D:$D,$A:$A)</f>
        <v>0</v>
      </c>
      <c r="AG9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0" s="76">
        <f t="shared" si="34"/>
        <v>0</v>
      </c>
      <c r="AM90" s="76">
        <f t="shared" si="35"/>
        <v>0</v>
      </c>
      <c r="AN90" s="86">
        <f>IFERROR(VLOOKUP($B:$B,'Lease Types with GL Accts'!$A:$B,2,FALSE),0)</f>
        <v>0</v>
      </c>
      <c r="AO90" s="86">
        <f>IFERROR(VLOOKUP($B:$B,'Lease Types with GL Accts'!$A:$C,3,FALSE),0)</f>
        <v>0</v>
      </c>
      <c r="AP90" s="86">
        <f>IFERROR(VLOOKUP($B:$B,'Lease Types with GL Accts'!$A:$D,4,FALSE),0)</f>
        <v>0</v>
      </c>
      <c r="AT90" s="86" t="str">
        <f>VLOOKUP(C:C,'ACFR Business Areas'!A:C,3)</f>
        <v>A000</v>
      </c>
      <c r="AU90" s="205">
        <f t="shared" si="31"/>
        <v>0</v>
      </c>
      <c r="AV90" s="298">
        <f>IFERROR(VLOOKUP(A90,'Payment Schedule'!D:U,18,FALSE),0)</f>
        <v>0</v>
      </c>
    </row>
    <row r="91" spans="1:48" hidden="1" outlineLevel="1" x14ac:dyDescent="0.2">
      <c r="A91" s="239"/>
      <c r="B91" s="110"/>
      <c r="C91" s="12" t="str">
        <f t="shared" si="29"/>
        <v>E120</v>
      </c>
      <c r="D91" s="195"/>
      <c r="E91" s="312"/>
      <c r="F91" s="69">
        <v>0</v>
      </c>
      <c r="G91" s="69">
        <f>SUMIFS('Payment Schedule'!Y:Y,'Payment Schedule'!J:J,$G$10,'Payment Schedule'!D:D,A:A)</f>
        <v>0</v>
      </c>
      <c r="H91" s="69">
        <f>-SUMIFS('Payment Schedule'!M:M,'Payment Schedule'!K:K,$H$10,'Payment Schedule'!D:D,A:A)</f>
        <v>0</v>
      </c>
      <c r="I91" s="69">
        <f>-SUMIFS('Payment Schedule'!M:M,'Payment Schedule'!K:K,$I$10,'Payment Schedule'!D:D,A:A)</f>
        <v>0</v>
      </c>
      <c r="J91" s="69">
        <f t="shared" si="30"/>
        <v>0</v>
      </c>
      <c r="K91" s="69"/>
      <c r="L91" s="69">
        <f>SUMIFS('Payment Schedule'!M:M,'Payment Schedule'!K:K,$L$10,'Payment Schedule'!D:D,A:A)</f>
        <v>0</v>
      </c>
      <c r="M91" s="69">
        <f t="shared" si="32"/>
        <v>0</v>
      </c>
      <c r="N91" s="69"/>
      <c r="O91" s="85">
        <f>SUMIFS('Payment Schedule'!$M:$M,'Payment Schedule'!$K:$K,O$11,'Payment Schedule'!$D:$D,$A:$A)</f>
        <v>0</v>
      </c>
      <c r="P91" s="85">
        <f>SUMIFS('Payment Schedule'!$M:$M,'Payment Schedule'!$K:$K,P$11,'Payment Schedule'!$D:$D,$A:$A)</f>
        <v>0</v>
      </c>
      <c r="Q91" s="85">
        <f>SUMIFS('Payment Schedule'!$M:$M,'Payment Schedule'!$K:$K,Q$11,'Payment Schedule'!$D:$D,$A:$A)</f>
        <v>0</v>
      </c>
      <c r="R91" s="85">
        <f>SUMIFS('Payment Schedule'!$M:$M,'Payment Schedule'!$K:$K,R$11,'Payment Schedule'!$D:$D,$A:$A)</f>
        <v>0</v>
      </c>
      <c r="S91" s="85">
        <f>SUMIFS('Payment Schedule'!$M:$M,'Payment Schedule'!$K:$K,S$11,'Payment Schedule'!$D:$D,$A:$A)</f>
        <v>0</v>
      </c>
      <c r="T91" s="85">
        <f>SUMIFS('Payment Schedule'!$M:$M,'Payment Schedule'!$K:$K,T$11,'Payment Schedule'!$D:$D,$A:$A)</f>
        <v>0</v>
      </c>
      <c r="U9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1" s="76">
        <f t="shared" si="33"/>
        <v>0</v>
      </c>
      <c r="AA91" s="85">
        <f>SUMIFS('Payment Schedule'!$N:$N,'Payment Schedule'!$K:$K,AA$11,'Payment Schedule'!$D:$D,$A:$A)+SUMIFS('Payment Schedule'!$O:$O,'Payment Schedule'!$K:$K,AA$11,'Payment Schedule'!$D:$D,$A:$A)</f>
        <v>0</v>
      </c>
      <c r="AB91" s="85">
        <f>SUMIFS('Payment Schedule'!$N:$N,'Payment Schedule'!$K:$K,AB$11,'Payment Schedule'!$D:$D,$A:$A)+SUMIFS('Payment Schedule'!$O:$O,'Payment Schedule'!$K:$K,AB$11,'Payment Schedule'!$D:$D,$A:$A)</f>
        <v>0</v>
      </c>
      <c r="AC91" s="85">
        <f>SUMIFS('Payment Schedule'!$N:$N,'Payment Schedule'!$K:$K,AC$11,'Payment Schedule'!$D:$D,$A:$A)+SUMIFS('Payment Schedule'!$O:$O,'Payment Schedule'!$K:$K,AC$11,'Payment Schedule'!$D:$D,$A:$A)</f>
        <v>0</v>
      </c>
      <c r="AD91" s="85">
        <f>SUMIFS('Payment Schedule'!$N:$N,'Payment Schedule'!$K:$K,AD$11,'Payment Schedule'!$D:$D,$A:$A)+SUMIFS('Payment Schedule'!$O:$O,'Payment Schedule'!$K:$K,AD$11,'Payment Schedule'!$D:$D,$A:$A)</f>
        <v>0</v>
      </c>
      <c r="AE91" s="85">
        <f>SUMIFS('Payment Schedule'!$N:$N,'Payment Schedule'!$K:$K,AE$11,'Payment Schedule'!$D:$D,$A:$A)+SUMIFS('Payment Schedule'!$O:$O,'Payment Schedule'!$K:$K,AE$11,'Payment Schedule'!$D:$D,$A:$A)</f>
        <v>0</v>
      </c>
      <c r="AF91" s="85">
        <f>SUMIFS('Payment Schedule'!$N:$N,'Payment Schedule'!$K:$K,AF$11,'Payment Schedule'!$D:$D,$A:$A)+SUMIFS('Payment Schedule'!$O:$O,'Payment Schedule'!$K:$K,AF$11,'Payment Schedule'!$D:$D,$A:$A)</f>
        <v>0</v>
      </c>
      <c r="AG9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1" s="76">
        <f t="shared" si="34"/>
        <v>0</v>
      </c>
      <c r="AM91" s="76">
        <f t="shared" si="35"/>
        <v>0</v>
      </c>
      <c r="AN91" s="86">
        <f>IFERROR(VLOOKUP($B:$B,'Lease Types with GL Accts'!$A:$B,2,FALSE),0)</f>
        <v>0</v>
      </c>
      <c r="AO91" s="86">
        <f>IFERROR(VLOOKUP($B:$B,'Lease Types with GL Accts'!$A:$C,3,FALSE),0)</f>
        <v>0</v>
      </c>
      <c r="AP91" s="86">
        <f>IFERROR(VLOOKUP($B:$B,'Lease Types with GL Accts'!$A:$D,4,FALSE),0)</f>
        <v>0</v>
      </c>
      <c r="AT91" s="86" t="str">
        <f>VLOOKUP(C:C,'ACFR Business Areas'!A:C,3)</f>
        <v>A000</v>
      </c>
      <c r="AU91" s="205">
        <f t="shared" si="31"/>
        <v>0</v>
      </c>
      <c r="AV91" s="298">
        <f>IFERROR(VLOOKUP(A91,'Payment Schedule'!D:U,18,FALSE),0)</f>
        <v>0</v>
      </c>
    </row>
    <row r="92" spans="1:48" hidden="1" outlineLevel="1" x14ac:dyDescent="0.2">
      <c r="A92" s="239"/>
      <c r="B92" s="110"/>
      <c r="C92" s="12" t="str">
        <f t="shared" si="29"/>
        <v>E120</v>
      </c>
      <c r="D92" s="195"/>
      <c r="E92" s="312"/>
      <c r="F92" s="69">
        <v>0</v>
      </c>
      <c r="G92" s="69">
        <f>SUMIFS('Payment Schedule'!Y:Y,'Payment Schedule'!J:J,$G$10,'Payment Schedule'!D:D,A:A)</f>
        <v>0</v>
      </c>
      <c r="H92" s="69">
        <f>-SUMIFS('Payment Schedule'!M:M,'Payment Schedule'!K:K,$H$10,'Payment Schedule'!D:D,A:A)</f>
        <v>0</v>
      </c>
      <c r="I92" s="69">
        <f>-SUMIFS('Payment Schedule'!M:M,'Payment Schedule'!K:K,$I$10,'Payment Schedule'!D:D,A:A)</f>
        <v>0</v>
      </c>
      <c r="J92" s="69">
        <f t="shared" si="30"/>
        <v>0</v>
      </c>
      <c r="K92" s="69"/>
      <c r="L92" s="69">
        <f>SUMIFS('Payment Schedule'!M:M,'Payment Schedule'!K:K,$L$10,'Payment Schedule'!D:D,A:A)</f>
        <v>0</v>
      </c>
      <c r="M92" s="69">
        <f t="shared" si="32"/>
        <v>0</v>
      </c>
      <c r="N92" s="69"/>
      <c r="O92" s="85">
        <f>SUMIFS('Payment Schedule'!$M:$M,'Payment Schedule'!$K:$K,O$11,'Payment Schedule'!$D:$D,$A:$A)</f>
        <v>0</v>
      </c>
      <c r="P92" s="85">
        <f>SUMIFS('Payment Schedule'!$M:$M,'Payment Schedule'!$K:$K,P$11,'Payment Schedule'!$D:$D,$A:$A)</f>
        <v>0</v>
      </c>
      <c r="Q92" s="85">
        <f>SUMIFS('Payment Schedule'!$M:$M,'Payment Schedule'!$K:$K,Q$11,'Payment Schedule'!$D:$D,$A:$A)</f>
        <v>0</v>
      </c>
      <c r="R92" s="85">
        <f>SUMIFS('Payment Schedule'!$M:$M,'Payment Schedule'!$K:$K,R$11,'Payment Schedule'!$D:$D,$A:$A)</f>
        <v>0</v>
      </c>
      <c r="S92" s="85">
        <f>SUMIFS('Payment Schedule'!$M:$M,'Payment Schedule'!$K:$K,S$11,'Payment Schedule'!$D:$D,$A:$A)</f>
        <v>0</v>
      </c>
      <c r="T92" s="85">
        <f>SUMIFS('Payment Schedule'!$M:$M,'Payment Schedule'!$K:$K,T$11,'Payment Schedule'!$D:$D,$A:$A)</f>
        <v>0</v>
      </c>
      <c r="U9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2" s="76">
        <f t="shared" si="33"/>
        <v>0</v>
      </c>
      <c r="AA92" s="85">
        <f>SUMIFS('Payment Schedule'!$N:$N,'Payment Schedule'!$K:$K,AA$11,'Payment Schedule'!$D:$D,$A:$A)+SUMIFS('Payment Schedule'!$O:$O,'Payment Schedule'!$K:$K,AA$11,'Payment Schedule'!$D:$D,$A:$A)</f>
        <v>0</v>
      </c>
      <c r="AB92" s="85">
        <f>SUMIFS('Payment Schedule'!$N:$N,'Payment Schedule'!$K:$K,AB$11,'Payment Schedule'!$D:$D,$A:$A)+SUMIFS('Payment Schedule'!$O:$O,'Payment Schedule'!$K:$K,AB$11,'Payment Schedule'!$D:$D,$A:$A)</f>
        <v>0</v>
      </c>
      <c r="AC92" s="85">
        <f>SUMIFS('Payment Schedule'!$N:$N,'Payment Schedule'!$K:$K,AC$11,'Payment Schedule'!$D:$D,$A:$A)+SUMIFS('Payment Schedule'!$O:$O,'Payment Schedule'!$K:$K,AC$11,'Payment Schedule'!$D:$D,$A:$A)</f>
        <v>0</v>
      </c>
      <c r="AD92" s="85">
        <f>SUMIFS('Payment Schedule'!$N:$N,'Payment Schedule'!$K:$K,AD$11,'Payment Schedule'!$D:$D,$A:$A)+SUMIFS('Payment Schedule'!$O:$O,'Payment Schedule'!$K:$K,AD$11,'Payment Schedule'!$D:$D,$A:$A)</f>
        <v>0</v>
      </c>
      <c r="AE92" s="85">
        <f>SUMIFS('Payment Schedule'!$N:$N,'Payment Schedule'!$K:$K,AE$11,'Payment Schedule'!$D:$D,$A:$A)+SUMIFS('Payment Schedule'!$O:$O,'Payment Schedule'!$K:$K,AE$11,'Payment Schedule'!$D:$D,$A:$A)</f>
        <v>0</v>
      </c>
      <c r="AF92" s="85">
        <f>SUMIFS('Payment Schedule'!$N:$N,'Payment Schedule'!$K:$K,AF$11,'Payment Schedule'!$D:$D,$A:$A)+SUMIFS('Payment Schedule'!$O:$O,'Payment Schedule'!$K:$K,AF$11,'Payment Schedule'!$D:$D,$A:$A)</f>
        <v>0</v>
      </c>
      <c r="AG9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2" s="76">
        <f t="shared" si="34"/>
        <v>0</v>
      </c>
      <c r="AM92" s="76">
        <f t="shared" si="35"/>
        <v>0</v>
      </c>
      <c r="AN92" s="86">
        <f>IFERROR(VLOOKUP($B:$B,'Lease Types with GL Accts'!$A:$B,2,FALSE),0)</f>
        <v>0</v>
      </c>
      <c r="AO92" s="86">
        <f>IFERROR(VLOOKUP($B:$B,'Lease Types with GL Accts'!$A:$C,3,FALSE),0)</f>
        <v>0</v>
      </c>
      <c r="AP92" s="86">
        <f>IFERROR(VLOOKUP($B:$B,'Lease Types with GL Accts'!$A:$D,4,FALSE),0)</f>
        <v>0</v>
      </c>
      <c r="AT92" s="86" t="str">
        <f>VLOOKUP(C:C,'ACFR Business Areas'!A:C,3)</f>
        <v>A000</v>
      </c>
      <c r="AU92" s="205">
        <f t="shared" si="31"/>
        <v>0</v>
      </c>
      <c r="AV92" s="298">
        <f>IFERROR(VLOOKUP(A92,'Payment Schedule'!D:U,18,FALSE),0)</f>
        <v>0</v>
      </c>
    </row>
    <row r="93" spans="1:48" hidden="1" outlineLevel="1" x14ac:dyDescent="0.2">
      <c r="A93" s="239"/>
      <c r="B93" s="110"/>
      <c r="C93" s="12" t="str">
        <f t="shared" si="29"/>
        <v>E120</v>
      </c>
      <c r="D93" s="195"/>
      <c r="E93" s="312"/>
      <c r="F93" s="69">
        <v>0</v>
      </c>
      <c r="G93" s="69">
        <f>SUMIFS('Payment Schedule'!Y:Y,'Payment Schedule'!J:J,$G$10,'Payment Schedule'!D:D,A:A)</f>
        <v>0</v>
      </c>
      <c r="H93" s="69">
        <f>-SUMIFS('Payment Schedule'!M:M,'Payment Schedule'!K:K,$H$10,'Payment Schedule'!D:D,A:A)</f>
        <v>0</v>
      </c>
      <c r="I93" s="69">
        <f>-SUMIFS('Payment Schedule'!M:M,'Payment Schedule'!K:K,$I$10,'Payment Schedule'!D:D,A:A)</f>
        <v>0</v>
      </c>
      <c r="J93" s="69">
        <f t="shared" si="30"/>
        <v>0</v>
      </c>
      <c r="K93" s="69"/>
      <c r="L93" s="69">
        <f>SUMIFS('Payment Schedule'!M:M,'Payment Schedule'!K:K,$L$10,'Payment Schedule'!D:D,A:A)</f>
        <v>0</v>
      </c>
      <c r="M93" s="69">
        <f t="shared" si="32"/>
        <v>0</v>
      </c>
      <c r="N93" s="69"/>
      <c r="O93" s="85">
        <f>SUMIFS('Payment Schedule'!$M:$M,'Payment Schedule'!$K:$K,O$11,'Payment Schedule'!$D:$D,$A:$A)</f>
        <v>0</v>
      </c>
      <c r="P93" s="85">
        <f>SUMIFS('Payment Schedule'!$M:$M,'Payment Schedule'!$K:$K,P$11,'Payment Schedule'!$D:$D,$A:$A)</f>
        <v>0</v>
      </c>
      <c r="Q93" s="85">
        <f>SUMIFS('Payment Schedule'!$M:$M,'Payment Schedule'!$K:$K,Q$11,'Payment Schedule'!$D:$D,$A:$A)</f>
        <v>0</v>
      </c>
      <c r="R93" s="85">
        <f>SUMIFS('Payment Schedule'!$M:$M,'Payment Schedule'!$K:$K,R$11,'Payment Schedule'!$D:$D,$A:$A)</f>
        <v>0</v>
      </c>
      <c r="S93" s="85">
        <f>SUMIFS('Payment Schedule'!$M:$M,'Payment Schedule'!$K:$K,S$11,'Payment Schedule'!$D:$D,$A:$A)</f>
        <v>0</v>
      </c>
      <c r="T93" s="85">
        <f>SUMIFS('Payment Schedule'!$M:$M,'Payment Schedule'!$K:$K,T$11,'Payment Schedule'!$D:$D,$A:$A)</f>
        <v>0</v>
      </c>
      <c r="U9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3" s="76">
        <f t="shared" si="33"/>
        <v>0</v>
      </c>
      <c r="AA93" s="85">
        <f>SUMIFS('Payment Schedule'!$N:$N,'Payment Schedule'!$K:$K,AA$11,'Payment Schedule'!$D:$D,$A:$A)+SUMIFS('Payment Schedule'!$O:$O,'Payment Schedule'!$K:$K,AA$11,'Payment Schedule'!$D:$D,$A:$A)</f>
        <v>0</v>
      </c>
      <c r="AB93" s="85">
        <f>SUMIFS('Payment Schedule'!$N:$N,'Payment Schedule'!$K:$K,AB$11,'Payment Schedule'!$D:$D,$A:$A)+SUMIFS('Payment Schedule'!$O:$O,'Payment Schedule'!$K:$K,AB$11,'Payment Schedule'!$D:$D,$A:$A)</f>
        <v>0</v>
      </c>
      <c r="AC93" s="85">
        <f>SUMIFS('Payment Schedule'!$N:$N,'Payment Schedule'!$K:$K,AC$11,'Payment Schedule'!$D:$D,$A:$A)+SUMIFS('Payment Schedule'!$O:$O,'Payment Schedule'!$K:$K,AC$11,'Payment Schedule'!$D:$D,$A:$A)</f>
        <v>0</v>
      </c>
      <c r="AD93" s="85">
        <f>SUMIFS('Payment Schedule'!$N:$N,'Payment Schedule'!$K:$K,AD$11,'Payment Schedule'!$D:$D,$A:$A)+SUMIFS('Payment Schedule'!$O:$O,'Payment Schedule'!$K:$K,AD$11,'Payment Schedule'!$D:$D,$A:$A)</f>
        <v>0</v>
      </c>
      <c r="AE93" s="85">
        <f>SUMIFS('Payment Schedule'!$N:$N,'Payment Schedule'!$K:$K,AE$11,'Payment Schedule'!$D:$D,$A:$A)+SUMIFS('Payment Schedule'!$O:$O,'Payment Schedule'!$K:$K,AE$11,'Payment Schedule'!$D:$D,$A:$A)</f>
        <v>0</v>
      </c>
      <c r="AF93" s="85">
        <f>SUMIFS('Payment Schedule'!$N:$N,'Payment Schedule'!$K:$K,AF$11,'Payment Schedule'!$D:$D,$A:$A)+SUMIFS('Payment Schedule'!$O:$O,'Payment Schedule'!$K:$K,AF$11,'Payment Schedule'!$D:$D,$A:$A)</f>
        <v>0</v>
      </c>
      <c r="AG9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3" s="76">
        <f t="shared" si="34"/>
        <v>0</v>
      </c>
      <c r="AM93" s="76">
        <f t="shared" si="35"/>
        <v>0</v>
      </c>
      <c r="AN93" s="86">
        <f>IFERROR(VLOOKUP($B:$B,'Lease Types with GL Accts'!$A:$B,2,FALSE),0)</f>
        <v>0</v>
      </c>
      <c r="AO93" s="86">
        <f>IFERROR(VLOOKUP($B:$B,'Lease Types with GL Accts'!$A:$C,3,FALSE),0)</f>
        <v>0</v>
      </c>
      <c r="AP93" s="86">
        <f>IFERROR(VLOOKUP($B:$B,'Lease Types with GL Accts'!$A:$D,4,FALSE),0)</f>
        <v>0</v>
      </c>
      <c r="AT93" s="86" t="str">
        <f>VLOOKUP(C:C,'ACFR Business Areas'!A:C,3)</f>
        <v>A000</v>
      </c>
      <c r="AU93" s="205">
        <f t="shared" si="31"/>
        <v>0</v>
      </c>
      <c r="AV93" s="298">
        <f>IFERROR(VLOOKUP(A93,'Payment Schedule'!D:U,18,FALSE),0)</f>
        <v>0</v>
      </c>
    </row>
    <row r="94" spans="1:48" hidden="1" outlineLevel="1" x14ac:dyDescent="0.2">
      <c r="A94" s="239"/>
      <c r="B94" s="110"/>
      <c r="C94" s="12" t="str">
        <f t="shared" si="29"/>
        <v>E120</v>
      </c>
      <c r="D94" s="195"/>
      <c r="E94" s="312"/>
      <c r="F94" s="69">
        <v>0</v>
      </c>
      <c r="G94" s="69">
        <f>SUMIFS('Payment Schedule'!Y:Y,'Payment Schedule'!J:J,$G$10,'Payment Schedule'!D:D,A:A)</f>
        <v>0</v>
      </c>
      <c r="H94" s="69">
        <f>-SUMIFS('Payment Schedule'!M:M,'Payment Schedule'!K:K,$H$10,'Payment Schedule'!D:D,A:A)</f>
        <v>0</v>
      </c>
      <c r="I94" s="69">
        <f>-SUMIFS('Payment Schedule'!M:M,'Payment Schedule'!K:K,$I$10,'Payment Schedule'!D:D,A:A)</f>
        <v>0</v>
      </c>
      <c r="J94" s="69">
        <f t="shared" si="30"/>
        <v>0</v>
      </c>
      <c r="K94" s="69"/>
      <c r="L94" s="69">
        <f>SUMIFS('Payment Schedule'!M:M,'Payment Schedule'!K:K,$L$10,'Payment Schedule'!D:D,A:A)</f>
        <v>0</v>
      </c>
      <c r="M94" s="69">
        <f t="shared" si="32"/>
        <v>0</v>
      </c>
      <c r="N94" s="69"/>
      <c r="O94" s="85">
        <f>SUMIFS('Payment Schedule'!$M:$M,'Payment Schedule'!$K:$K,O$11,'Payment Schedule'!$D:$D,$A:$A)</f>
        <v>0</v>
      </c>
      <c r="P94" s="85">
        <f>SUMIFS('Payment Schedule'!$M:$M,'Payment Schedule'!$K:$K,P$11,'Payment Schedule'!$D:$D,$A:$A)</f>
        <v>0</v>
      </c>
      <c r="Q94" s="85">
        <f>SUMIFS('Payment Schedule'!$M:$M,'Payment Schedule'!$K:$K,Q$11,'Payment Schedule'!$D:$D,$A:$A)</f>
        <v>0</v>
      </c>
      <c r="R94" s="85">
        <f>SUMIFS('Payment Schedule'!$M:$M,'Payment Schedule'!$K:$K,R$11,'Payment Schedule'!$D:$D,$A:$A)</f>
        <v>0</v>
      </c>
      <c r="S94" s="85">
        <f>SUMIFS('Payment Schedule'!$M:$M,'Payment Schedule'!$K:$K,S$11,'Payment Schedule'!$D:$D,$A:$A)</f>
        <v>0</v>
      </c>
      <c r="T94" s="85">
        <f>SUMIFS('Payment Schedule'!$M:$M,'Payment Schedule'!$K:$K,T$11,'Payment Schedule'!$D:$D,$A:$A)</f>
        <v>0</v>
      </c>
      <c r="U9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4" s="76">
        <f t="shared" si="33"/>
        <v>0</v>
      </c>
      <c r="AA94" s="85">
        <f>SUMIFS('Payment Schedule'!$N:$N,'Payment Schedule'!$K:$K,AA$11,'Payment Schedule'!$D:$D,$A:$A)+SUMIFS('Payment Schedule'!$O:$O,'Payment Schedule'!$K:$K,AA$11,'Payment Schedule'!$D:$D,$A:$A)</f>
        <v>0</v>
      </c>
      <c r="AB94" s="85">
        <f>SUMIFS('Payment Schedule'!$N:$N,'Payment Schedule'!$K:$K,AB$11,'Payment Schedule'!$D:$D,$A:$A)+SUMIFS('Payment Schedule'!$O:$O,'Payment Schedule'!$K:$K,AB$11,'Payment Schedule'!$D:$D,$A:$A)</f>
        <v>0</v>
      </c>
      <c r="AC94" s="85">
        <f>SUMIFS('Payment Schedule'!$N:$N,'Payment Schedule'!$K:$K,AC$11,'Payment Schedule'!$D:$D,$A:$A)+SUMIFS('Payment Schedule'!$O:$O,'Payment Schedule'!$K:$K,AC$11,'Payment Schedule'!$D:$D,$A:$A)</f>
        <v>0</v>
      </c>
      <c r="AD94" s="85">
        <f>SUMIFS('Payment Schedule'!$N:$N,'Payment Schedule'!$K:$K,AD$11,'Payment Schedule'!$D:$D,$A:$A)+SUMIFS('Payment Schedule'!$O:$O,'Payment Schedule'!$K:$K,AD$11,'Payment Schedule'!$D:$D,$A:$A)</f>
        <v>0</v>
      </c>
      <c r="AE94" s="85">
        <f>SUMIFS('Payment Schedule'!$N:$N,'Payment Schedule'!$K:$K,AE$11,'Payment Schedule'!$D:$D,$A:$A)+SUMIFS('Payment Schedule'!$O:$O,'Payment Schedule'!$K:$K,AE$11,'Payment Schedule'!$D:$D,$A:$A)</f>
        <v>0</v>
      </c>
      <c r="AF94" s="85">
        <f>SUMIFS('Payment Schedule'!$N:$N,'Payment Schedule'!$K:$K,AF$11,'Payment Schedule'!$D:$D,$A:$A)+SUMIFS('Payment Schedule'!$O:$O,'Payment Schedule'!$K:$K,AF$11,'Payment Schedule'!$D:$D,$A:$A)</f>
        <v>0</v>
      </c>
      <c r="AG9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4" s="76">
        <f t="shared" si="34"/>
        <v>0</v>
      </c>
      <c r="AM94" s="76">
        <f t="shared" si="35"/>
        <v>0</v>
      </c>
      <c r="AN94" s="86">
        <f>IFERROR(VLOOKUP($B:$B,'Lease Types with GL Accts'!$A:$B,2,FALSE),0)</f>
        <v>0</v>
      </c>
      <c r="AO94" s="86">
        <f>IFERROR(VLOOKUP($B:$B,'Lease Types with GL Accts'!$A:$C,3,FALSE),0)</f>
        <v>0</v>
      </c>
      <c r="AP94" s="86">
        <f>IFERROR(VLOOKUP($B:$B,'Lease Types with GL Accts'!$A:$D,4,FALSE),0)</f>
        <v>0</v>
      </c>
      <c r="AT94" s="86" t="str">
        <f>VLOOKUP(C:C,'ACFR Business Areas'!A:C,3)</f>
        <v>A000</v>
      </c>
      <c r="AU94" s="205">
        <f t="shared" si="31"/>
        <v>0</v>
      </c>
      <c r="AV94" s="298">
        <f>IFERROR(VLOOKUP(A94,'Payment Schedule'!D:U,18,FALSE),0)</f>
        <v>0</v>
      </c>
    </row>
    <row r="95" spans="1:48" hidden="1" outlineLevel="1" x14ac:dyDescent="0.2">
      <c r="A95" s="239"/>
      <c r="B95" s="110"/>
      <c r="C95" s="12" t="str">
        <f t="shared" si="29"/>
        <v>E120</v>
      </c>
      <c r="D95" s="195"/>
      <c r="E95" s="312"/>
      <c r="F95" s="69">
        <v>0</v>
      </c>
      <c r="G95" s="69">
        <f>SUMIFS('Payment Schedule'!Y:Y,'Payment Schedule'!J:J,$G$10,'Payment Schedule'!D:D,A:A)</f>
        <v>0</v>
      </c>
      <c r="H95" s="69">
        <f>-SUMIFS('Payment Schedule'!M:M,'Payment Schedule'!K:K,$H$10,'Payment Schedule'!D:D,A:A)</f>
        <v>0</v>
      </c>
      <c r="I95" s="69">
        <f>-SUMIFS('Payment Schedule'!M:M,'Payment Schedule'!K:K,$I$10,'Payment Schedule'!D:D,A:A)</f>
        <v>0</v>
      </c>
      <c r="J95" s="69">
        <f t="shared" si="30"/>
        <v>0</v>
      </c>
      <c r="K95" s="69"/>
      <c r="L95" s="69">
        <f>SUMIFS('Payment Schedule'!M:M,'Payment Schedule'!K:K,$L$10,'Payment Schedule'!D:D,A:A)</f>
        <v>0</v>
      </c>
      <c r="M95" s="69">
        <f t="shared" si="32"/>
        <v>0</v>
      </c>
      <c r="N95" s="69"/>
      <c r="O95" s="85">
        <f>SUMIFS('Payment Schedule'!$M:$M,'Payment Schedule'!$K:$K,O$11,'Payment Schedule'!$D:$D,$A:$A)</f>
        <v>0</v>
      </c>
      <c r="P95" s="85">
        <f>SUMIFS('Payment Schedule'!$M:$M,'Payment Schedule'!$K:$K,P$11,'Payment Schedule'!$D:$D,$A:$A)</f>
        <v>0</v>
      </c>
      <c r="Q95" s="85">
        <f>SUMIFS('Payment Schedule'!$M:$M,'Payment Schedule'!$K:$K,Q$11,'Payment Schedule'!$D:$D,$A:$A)</f>
        <v>0</v>
      </c>
      <c r="R95" s="85">
        <f>SUMIFS('Payment Schedule'!$M:$M,'Payment Schedule'!$K:$K,R$11,'Payment Schedule'!$D:$D,$A:$A)</f>
        <v>0</v>
      </c>
      <c r="S95" s="85">
        <f>SUMIFS('Payment Schedule'!$M:$M,'Payment Schedule'!$K:$K,S$11,'Payment Schedule'!$D:$D,$A:$A)</f>
        <v>0</v>
      </c>
      <c r="T95" s="85">
        <f>SUMIFS('Payment Schedule'!$M:$M,'Payment Schedule'!$K:$K,T$11,'Payment Schedule'!$D:$D,$A:$A)</f>
        <v>0</v>
      </c>
      <c r="U9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5" s="76">
        <f t="shared" si="33"/>
        <v>0</v>
      </c>
      <c r="AA95" s="85">
        <f>SUMIFS('Payment Schedule'!$N:$N,'Payment Schedule'!$K:$K,AA$11,'Payment Schedule'!$D:$D,$A:$A)+SUMIFS('Payment Schedule'!$O:$O,'Payment Schedule'!$K:$K,AA$11,'Payment Schedule'!$D:$D,$A:$A)</f>
        <v>0</v>
      </c>
      <c r="AB95" s="85">
        <f>SUMIFS('Payment Schedule'!$N:$N,'Payment Schedule'!$K:$K,AB$11,'Payment Schedule'!$D:$D,$A:$A)+SUMIFS('Payment Schedule'!$O:$O,'Payment Schedule'!$K:$K,AB$11,'Payment Schedule'!$D:$D,$A:$A)</f>
        <v>0</v>
      </c>
      <c r="AC95" s="85">
        <f>SUMIFS('Payment Schedule'!$N:$N,'Payment Schedule'!$K:$K,AC$11,'Payment Schedule'!$D:$D,$A:$A)+SUMIFS('Payment Schedule'!$O:$O,'Payment Schedule'!$K:$K,AC$11,'Payment Schedule'!$D:$D,$A:$A)</f>
        <v>0</v>
      </c>
      <c r="AD95" s="85">
        <f>SUMIFS('Payment Schedule'!$N:$N,'Payment Schedule'!$K:$K,AD$11,'Payment Schedule'!$D:$D,$A:$A)+SUMIFS('Payment Schedule'!$O:$O,'Payment Schedule'!$K:$K,AD$11,'Payment Schedule'!$D:$D,$A:$A)</f>
        <v>0</v>
      </c>
      <c r="AE95" s="85">
        <f>SUMIFS('Payment Schedule'!$N:$N,'Payment Schedule'!$K:$K,AE$11,'Payment Schedule'!$D:$D,$A:$A)+SUMIFS('Payment Schedule'!$O:$O,'Payment Schedule'!$K:$K,AE$11,'Payment Schedule'!$D:$D,$A:$A)</f>
        <v>0</v>
      </c>
      <c r="AF95" s="85">
        <f>SUMIFS('Payment Schedule'!$N:$N,'Payment Schedule'!$K:$K,AF$11,'Payment Schedule'!$D:$D,$A:$A)+SUMIFS('Payment Schedule'!$O:$O,'Payment Schedule'!$K:$K,AF$11,'Payment Schedule'!$D:$D,$A:$A)</f>
        <v>0</v>
      </c>
      <c r="AG9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5" s="76">
        <f t="shared" si="34"/>
        <v>0</v>
      </c>
      <c r="AM95" s="76">
        <f t="shared" si="35"/>
        <v>0</v>
      </c>
      <c r="AN95" s="86">
        <f>IFERROR(VLOOKUP($B:$B,'Lease Types with GL Accts'!$A:$B,2,FALSE),0)</f>
        <v>0</v>
      </c>
      <c r="AO95" s="86">
        <f>IFERROR(VLOOKUP($B:$B,'Lease Types with GL Accts'!$A:$C,3,FALSE),0)</f>
        <v>0</v>
      </c>
      <c r="AP95" s="86">
        <f>IFERROR(VLOOKUP($B:$B,'Lease Types with GL Accts'!$A:$D,4,FALSE),0)</f>
        <v>0</v>
      </c>
      <c r="AT95" s="86" t="str">
        <f>VLOOKUP(C:C,'ACFR Business Areas'!A:C,3)</f>
        <v>A000</v>
      </c>
      <c r="AU95" s="205">
        <f t="shared" si="31"/>
        <v>0</v>
      </c>
      <c r="AV95" s="298">
        <f>IFERROR(VLOOKUP(A95,'Payment Schedule'!D:U,18,FALSE),0)</f>
        <v>0</v>
      </c>
    </row>
    <row r="96" spans="1:48" hidden="1" outlineLevel="1" x14ac:dyDescent="0.2">
      <c r="A96" s="239"/>
      <c r="B96" s="110"/>
      <c r="C96" s="12" t="str">
        <f t="shared" si="29"/>
        <v>E120</v>
      </c>
      <c r="D96" s="195"/>
      <c r="E96" s="312"/>
      <c r="F96" s="69">
        <v>0</v>
      </c>
      <c r="G96" s="69">
        <f>SUMIFS('Payment Schedule'!Y:Y,'Payment Schedule'!J:J,$G$10,'Payment Schedule'!D:D,A:A)</f>
        <v>0</v>
      </c>
      <c r="H96" s="69">
        <f>-SUMIFS('Payment Schedule'!M:M,'Payment Schedule'!K:K,$H$10,'Payment Schedule'!D:D,A:A)</f>
        <v>0</v>
      </c>
      <c r="I96" s="69">
        <f>-SUMIFS('Payment Schedule'!M:M,'Payment Schedule'!K:K,$I$10,'Payment Schedule'!D:D,A:A)</f>
        <v>0</v>
      </c>
      <c r="J96" s="69">
        <f t="shared" si="30"/>
        <v>0</v>
      </c>
      <c r="K96" s="69"/>
      <c r="L96" s="69">
        <f>SUMIFS('Payment Schedule'!M:M,'Payment Schedule'!K:K,$L$10,'Payment Schedule'!D:D,A:A)</f>
        <v>0</v>
      </c>
      <c r="M96" s="69">
        <f t="shared" si="32"/>
        <v>0</v>
      </c>
      <c r="N96" s="69"/>
      <c r="O96" s="85">
        <f>SUMIFS('Payment Schedule'!$M:$M,'Payment Schedule'!$K:$K,O$11,'Payment Schedule'!$D:$D,$A:$A)</f>
        <v>0</v>
      </c>
      <c r="P96" s="85">
        <f>SUMIFS('Payment Schedule'!$M:$M,'Payment Schedule'!$K:$K,P$11,'Payment Schedule'!$D:$D,$A:$A)</f>
        <v>0</v>
      </c>
      <c r="Q96" s="85">
        <f>SUMIFS('Payment Schedule'!$M:$M,'Payment Schedule'!$K:$K,Q$11,'Payment Schedule'!$D:$D,$A:$A)</f>
        <v>0</v>
      </c>
      <c r="R96" s="85">
        <f>SUMIFS('Payment Schedule'!$M:$M,'Payment Schedule'!$K:$K,R$11,'Payment Schedule'!$D:$D,$A:$A)</f>
        <v>0</v>
      </c>
      <c r="S96" s="85">
        <f>SUMIFS('Payment Schedule'!$M:$M,'Payment Schedule'!$K:$K,S$11,'Payment Schedule'!$D:$D,$A:$A)</f>
        <v>0</v>
      </c>
      <c r="T96" s="85">
        <f>SUMIFS('Payment Schedule'!$M:$M,'Payment Schedule'!$K:$K,T$11,'Payment Schedule'!$D:$D,$A:$A)</f>
        <v>0</v>
      </c>
      <c r="U9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6" s="76">
        <f t="shared" si="33"/>
        <v>0</v>
      </c>
      <c r="AA96" s="85">
        <f>SUMIFS('Payment Schedule'!$N:$N,'Payment Schedule'!$K:$K,AA$11,'Payment Schedule'!$D:$D,$A:$A)+SUMIFS('Payment Schedule'!$O:$O,'Payment Schedule'!$K:$K,AA$11,'Payment Schedule'!$D:$D,$A:$A)</f>
        <v>0</v>
      </c>
      <c r="AB96" s="85">
        <f>SUMIFS('Payment Schedule'!$N:$N,'Payment Schedule'!$K:$K,AB$11,'Payment Schedule'!$D:$D,$A:$A)+SUMIFS('Payment Schedule'!$O:$O,'Payment Schedule'!$K:$K,AB$11,'Payment Schedule'!$D:$D,$A:$A)</f>
        <v>0</v>
      </c>
      <c r="AC96" s="85">
        <f>SUMIFS('Payment Schedule'!$N:$N,'Payment Schedule'!$K:$K,AC$11,'Payment Schedule'!$D:$D,$A:$A)+SUMIFS('Payment Schedule'!$O:$O,'Payment Schedule'!$K:$K,AC$11,'Payment Schedule'!$D:$D,$A:$A)</f>
        <v>0</v>
      </c>
      <c r="AD96" s="85">
        <f>SUMIFS('Payment Schedule'!$N:$N,'Payment Schedule'!$K:$K,AD$11,'Payment Schedule'!$D:$D,$A:$A)+SUMIFS('Payment Schedule'!$O:$O,'Payment Schedule'!$K:$K,AD$11,'Payment Schedule'!$D:$D,$A:$A)</f>
        <v>0</v>
      </c>
      <c r="AE96" s="85">
        <f>SUMIFS('Payment Schedule'!$N:$N,'Payment Schedule'!$K:$K,AE$11,'Payment Schedule'!$D:$D,$A:$A)+SUMIFS('Payment Schedule'!$O:$O,'Payment Schedule'!$K:$K,AE$11,'Payment Schedule'!$D:$D,$A:$A)</f>
        <v>0</v>
      </c>
      <c r="AF96" s="85">
        <f>SUMIFS('Payment Schedule'!$N:$N,'Payment Schedule'!$K:$K,AF$11,'Payment Schedule'!$D:$D,$A:$A)+SUMIFS('Payment Schedule'!$O:$O,'Payment Schedule'!$K:$K,AF$11,'Payment Schedule'!$D:$D,$A:$A)</f>
        <v>0</v>
      </c>
      <c r="AG9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6" s="76">
        <f t="shared" si="34"/>
        <v>0</v>
      </c>
      <c r="AM96" s="76">
        <f t="shared" si="35"/>
        <v>0</v>
      </c>
      <c r="AN96" s="86">
        <f>IFERROR(VLOOKUP($B:$B,'Lease Types with GL Accts'!$A:$B,2,FALSE),0)</f>
        <v>0</v>
      </c>
      <c r="AO96" s="86">
        <f>IFERROR(VLOOKUP($B:$B,'Lease Types with GL Accts'!$A:$C,3,FALSE),0)</f>
        <v>0</v>
      </c>
      <c r="AP96" s="86">
        <f>IFERROR(VLOOKUP($B:$B,'Lease Types with GL Accts'!$A:$D,4,FALSE),0)</f>
        <v>0</v>
      </c>
      <c r="AT96" s="86" t="str">
        <f>VLOOKUP(C:C,'ACFR Business Areas'!A:C,3)</f>
        <v>A000</v>
      </c>
      <c r="AU96" s="205">
        <f t="shared" si="31"/>
        <v>0</v>
      </c>
      <c r="AV96" s="298">
        <f>IFERROR(VLOOKUP(A96,'Payment Schedule'!D:U,18,FALSE),0)</f>
        <v>0</v>
      </c>
    </row>
    <row r="97" spans="1:48" hidden="1" outlineLevel="1" x14ac:dyDescent="0.2">
      <c r="A97" s="239"/>
      <c r="B97" s="110"/>
      <c r="C97" s="12" t="str">
        <f t="shared" si="29"/>
        <v>E120</v>
      </c>
      <c r="D97" s="195"/>
      <c r="E97" s="312"/>
      <c r="F97" s="69">
        <v>0</v>
      </c>
      <c r="G97" s="69">
        <f>SUMIFS('Payment Schedule'!Y:Y,'Payment Schedule'!J:J,$G$10,'Payment Schedule'!D:D,A:A)</f>
        <v>0</v>
      </c>
      <c r="H97" s="69">
        <f>-SUMIFS('Payment Schedule'!M:M,'Payment Schedule'!K:K,$H$10,'Payment Schedule'!D:D,A:A)</f>
        <v>0</v>
      </c>
      <c r="I97" s="69">
        <f>-SUMIFS('Payment Schedule'!M:M,'Payment Schedule'!K:K,$I$10,'Payment Schedule'!D:D,A:A)</f>
        <v>0</v>
      </c>
      <c r="J97" s="69">
        <f t="shared" si="30"/>
        <v>0</v>
      </c>
      <c r="K97" s="69"/>
      <c r="L97" s="69">
        <f>SUMIFS('Payment Schedule'!M:M,'Payment Schedule'!K:K,$L$10,'Payment Schedule'!D:D,A:A)</f>
        <v>0</v>
      </c>
      <c r="M97" s="69">
        <f t="shared" si="32"/>
        <v>0</v>
      </c>
      <c r="N97" s="69"/>
      <c r="O97" s="85">
        <f>SUMIFS('Payment Schedule'!$M:$M,'Payment Schedule'!$K:$K,O$11,'Payment Schedule'!$D:$D,$A:$A)</f>
        <v>0</v>
      </c>
      <c r="P97" s="85">
        <f>SUMIFS('Payment Schedule'!$M:$M,'Payment Schedule'!$K:$K,P$11,'Payment Schedule'!$D:$D,$A:$A)</f>
        <v>0</v>
      </c>
      <c r="Q97" s="85">
        <f>SUMIFS('Payment Schedule'!$M:$M,'Payment Schedule'!$K:$K,Q$11,'Payment Schedule'!$D:$D,$A:$A)</f>
        <v>0</v>
      </c>
      <c r="R97" s="85">
        <f>SUMIFS('Payment Schedule'!$M:$M,'Payment Schedule'!$K:$K,R$11,'Payment Schedule'!$D:$D,$A:$A)</f>
        <v>0</v>
      </c>
      <c r="S97" s="85">
        <f>SUMIFS('Payment Schedule'!$M:$M,'Payment Schedule'!$K:$K,S$11,'Payment Schedule'!$D:$D,$A:$A)</f>
        <v>0</v>
      </c>
      <c r="T97" s="85">
        <f>SUMIFS('Payment Schedule'!$M:$M,'Payment Schedule'!$K:$K,T$11,'Payment Schedule'!$D:$D,$A:$A)</f>
        <v>0</v>
      </c>
      <c r="U9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7" s="76">
        <f t="shared" si="33"/>
        <v>0</v>
      </c>
      <c r="AA97" s="85">
        <f>SUMIFS('Payment Schedule'!$N:$N,'Payment Schedule'!$K:$K,AA$11,'Payment Schedule'!$D:$D,$A:$A)+SUMIFS('Payment Schedule'!$O:$O,'Payment Schedule'!$K:$K,AA$11,'Payment Schedule'!$D:$D,$A:$A)</f>
        <v>0</v>
      </c>
      <c r="AB97" s="85">
        <f>SUMIFS('Payment Schedule'!$N:$N,'Payment Schedule'!$K:$K,AB$11,'Payment Schedule'!$D:$D,$A:$A)+SUMIFS('Payment Schedule'!$O:$O,'Payment Schedule'!$K:$K,AB$11,'Payment Schedule'!$D:$D,$A:$A)</f>
        <v>0</v>
      </c>
      <c r="AC97" s="85">
        <f>SUMIFS('Payment Schedule'!$N:$N,'Payment Schedule'!$K:$K,AC$11,'Payment Schedule'!$D:$D,$A:$A)+SUMIFS('Payment Schedule'!$O:$O,'Payment Schedule'!$K:$K,AC$11,'Payment Schedule'!$D:$D,$A:$A)</f>
        <v>0</v>
      </c>
      <c r="AD97" s="85">
        <f>SUMIFS('Payment Schedule'!$N:$N,'Payment Schedule'!$K:$K,AD$11,'Payment Schedule'!$D:$D,$A:$A)+SUMIFS('Payment Schedule'!$O:$O,'Payment Schedule'!$K:$K,AD$11,'Payment Schedule'!$D:$D,$A:$A)</f>
        <v>0</v>
      </c>
      <c r="AE97" s="85">
        <f>SUMIFS('Payment Schedule'!$N:$N,'Payment Schedule'!$K:$K,AE$11,'Payment Schedule'!$D:$D,$A:$A)+SUMIFS('Payment Schedule'!$O:$O,'Payment Schedule'!$K:$K,AE$11,'Payment Schedule'!$D:$D,$A:$A)</f>
        <v>0</v>
      </c>
      <c r="AF97" s="85">
        <f>SUMIFS('Payment Schedule'!$N:$N,'Payment Schedule'!$K:$K,AF$11,'Payment Schedule'!$D:$D,$A:$A)+SUMIFS('Payment Schedule'!$O:$O,'Payment Schedule'!$K:$K,AF$11,'Payment Schedule'!$D:$D,$A:$A)</f>
        <v>0</v>
      </c>
      <c r="AG9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7" s="76">
        <f t="shared" si="34"/>
        <v>0</v>
      </c>
      <c r="AM97" s="76">
        <f t="shared" si="35"/>
        <v>0</v>
      </c>
      <c r="AN97" s="86">
        <f>IFERROR(VLOOKUP($B:$B,'Lease Types with GL Accts'!$A:$B,2,FALSE),0)</f>
        <v>0</v>
      </c>
      <c r="AO97" s="86">
        <f>IFERROR(VLOOKUP($B:$B,'Lease Types with GL Accts'!$A:$C,3,FALSE),0)</f>
        <v>0</v>
      </c>
      <c r="AP97" s="86">
        <f>IFERROR(VLOOKUP($B:$B,'Lease Types with GL Accts'!$A:$D,4,FALSE),0)</f>
        <v>0</v>
      </c>
      <c r="AT97" s="86" t="str">
        <f>VLOOKUP(C:C,'ACFR Business Areas'!A:C,3)</f>
        <v>A000</v>
      </c>
      <c r="AU97" s="205">
        <f t="shared" si="31"/>
        <v>0</v>
      </c>
      <c r="AV97" s="298">
        <f>IFERROR(VLOOKUP(A97,'Payment Schedule'!D:U,18,FALSE),0)</f>
        <v>0</v>
      </c>
    </row>
    <row r="98" spans="1:48" hidden="1" outlineLevel="1" x14ac:dyDescent="0.2">
      <c r="A98" s="239"/>
      <c r="B98" s="110"/>
      <c r="C98" s="12" t="str">
        <f t="shared" si="29"/>
        <v>E120</v>
      </c>
      <c r="D98" s="195"/>
      <c r="E98" s="312"/>
      <c r="F98" s="69">
        <v>0</v>
      </c>
      <c r="G98" s="69">
        <f>SUMIFS('Payment Schedule'!Y:Y,'Payment Schedule'!J:J,$G$10,'Payment Schedule'!D:D,A:A)</f>
        <v>0</v>
      </c>
      <c r="H98" s="69">
        <f>-SUMIFS('Payment Schedule'!M:M,'Payment Schedule'!K:K,$H$10,'Payment Schedule'!D:D,A:A)</f>
        <v>0</v>
      </c>
      <c r="I98" s="69">
        <f>-SUMIFS('Payment Schedule'!M:M,'Payment Schedule'!K:K,$I$10,'Payment Schedule'!D:D,A:A)</f>
        <v>0</v>
      </c>
      <c r="J98" s="69">
        <f t="shared" si="30"/>
        <v>0</v>
      </c>
      <c r="K98" s="69"/>
      <c r="L98" s="69">
        <f>SUMIFS('Payment Schedule'!M:M,'Payment Schedule'!K:K,$L$10,'Payment Schedule'!D:D,A:A)</f>
        <v>0</v>
      </c>
      <c r="M98" s="69">
        <f t="shared" si="32"/>
        <v>0</v>
      </c>
      <c r="N98" s="69"/>
      <c r="O98" s="85">
        <f>SUMIFS('Payment Schedule'!$M:$M,'Payment Schedule'!$K:$K,O$11,'Payment Schedule'!$D:$D,$A:$A)</f>
        <v>0</v>
      </c>
      <c r="P98" s="85">
        <f>SUMIFS('Payment Schedule'!$M:$M,'Payment Schedule'!$K:$K,P$11,'Payment Schedule'!$D:$D,$A:$A)</f>
        <v>0</v>
      </c>
      <c r="Q98" s="85">
        <f>SUMIFS('Payment Schedule'!$M:$M,'Payment Schedule'!$K:$K,Q$11,'Payment Schedule'!$D:$D,$A:$A)</f>
        <v>0</v>
      </c>
      <c r="R98" s="85">
        <f>SUMIFS('Payment Schedule'!$M:$M,'Payment Schedule'!$K:$K,R$11,'Payment Schedule'!$D:$D,$A:$A)</f>
        <v>0</v>
      </c>
      <c r="S98" s="85">
        <f>SUMIFS('Payment Schedule'!$M:$M,'Payment Schedule'!$K:$K,S$11,'Payment Schedule'!$D:$D,$A:$A)</f>
        <v>0</v>
      </c>
      <c r="T98" s="85">
        <f>SUMIFS('Payment Schedule'!$M:$M,'Payment Schedule'!$K:$K,T$11,'Payment Schedule'!$D:$D,$A:$A)</f>
        <v>0</v>
      </c>
      <c r="U9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8" s="76">
        <f t="shared" si="33"/>
        <v>0</v>
      </c>
      <c r="AA98" s="85">
        <f>SUMIFS('Payment Schedule'!$N:$N,'Payment Schedule'!$K:$K,AA$11,'Payment Schedule'!$D:$D,$A:$A)+SUMIFS('Payment Schedule'!$O:$O,'Payment Schedule'!$K:$K,AA$11,'Payment Schedule'!$D:$D,$A:$A)</f>
        <v>0</v>
      </c>
      <c r="AB98" s="85">
        <f>SUMIFS('Payment Schedule'!$N:$N,'Payment Schedule'!$K:$K,AB$11,'Payment Schedule'!$D:$D,$A:$A)+SUMIFS('Payment Schedule'!$O:$O,'Payment Schedule'!$K:$K,AB$11,'Payment Schedule'!$D:$D,$A:$A)</f>
        <v>0</v>
      </c>
      <c r="AC98" s="85">
        <f>SUMIFS('Payment Schedule'!$N:$N,'Payment Schedule'!$K:$K,AC$11,'Payment Schedule'!$D:$D,$A:$A)+SUMIFS('Payment Schedule'!$O:$O,'Payment Schedule'!$K:$K,AC$11,'Payment Schedule'!$D:$D,$A:$A)</f>
        <v>0</v>
      </c>
      <c r="AD98" s="85">
        <f>SUMIFS('Payment Schedule'!$N:$N,'Payment Schedule'!$K:$K,AD$11,'Payment Schedule'!$D:$D,$A:$A)+SUMIFS('Payment Schedule'!$O:$O,'Payment Schedule'!$K:$K,AD$11,'Payment Schedule'!$D:$D,$A:$A)</f>
        <v>0</v>
      </c>
      <c r="AE98" s="85">
        <f>SUMIFS('Payment Schedule'!$N:$N,'Payment Schedule'!$K:$K,AE$11,'Payment Schedule'!$D:$D,$A:$A)+SUMIFS('Payment Schedule'!$O:$O,'Payment Schedule'!$K:$K,AE$11,'Payment Schedule'!$D:$D,$A:$A)</f>
        <v>0</v>
      </c>
      <c r="AF98" s="85">
        <f>SUMIFS('Payment Schedule'!$N:$N,'Payment Schedule'!$K:$K,AF$11,'Payment Schedule'!$D:$D,$A:$A)+SUMIFS('Payment Schedule'!$O:$O,'Payment Schedule'!$K:$K,AF$11,'Payment Schedule'!$D:$D,$A:$A)</f>
        <v>0</v>
      </c>
      <c r="AG9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8" s="76">
        <f t="shared" si="34"/>
        <v>0</v>
      </c>
      <c r="AM98" s="76">
        <f t="shared" si="35"/>
        <v>0</v>
      </c>
      <c r="AN98" s="86">
        <f>IFERROR(VLOOKUP($B:$B,'Lease Types with GL Accts'!$A:$B,2,FALSE),0)</f>
        <v>0</v>
      </c>
      <c r="AO98" s="86">
        <f>IFERROR(VLOOKUP($B:$B,'Lease Types with GL Accts'!$A:$C,3,FALSE),0)</f>
        <v>0</v>
      </c>
      <c r="AP98" s="86">
        <f>IFERROR(VLOOKUP($B:$B,'Lease Types with GL Accts'!$A:$D,4,FALSE),0)</f>
        <v>0</v>
      </c>
      <c r="AT98" s="86" t="str">
        <f>VLOOKUP(C:C,'ACFR Business Areas'!A:C,3)</f>
        <v>A000</v>
      </c>
      <c r="AU98" s="205">
        <f t="shared" si="31"/>
        <v>0</v>
      </c>
      <c r="AV98" s="298">
        <f>IFERROR(VLOOKUP(A98,'Payment Schedule'!D:U,18,FALSE),0)</f>
        <v>0</v>
      </c>
    </row>
    <row r="99" spans="1:48" hidden="1" outlineLevel="1" x14ac:dyDescent="0.2">
      <c r="A99" s="239"/>
      <c r="B99" s="110"/>
      <c r="C99" s="12" t="str">
        <f t="shared" si="29"/>
        <v>E120</v>
      </c>
      <c r="D99" s="195"/>
      <c r="E99" s="312"/>
      <c r="F99" s="69">
        <v>0</v>
      </c>
      <c r="G99" s="69">
        <f>SUMIFS('Payment Schedule'!Y:Y,'Payment Schedule'!J:J,$G$10,'Payment Schedule'!D:D,A:A)</f>
        <v>0</v>
      </c>
      <c r="H99" s="69">
        <f>-SUMIFS('Payment Schedule'!M:M,'Payment Schedule'!K:K,$H$10,'Payment Schedule'!D:D,A:A)</f>
        <v>0</v>
      </c>
      <c r="I99" s="69">
        <f>-SUMIFS('Payment Schedule'!M:M,'Payment Schedule'!K:K,$I$10,'Payment Schedule'!D:D,A:A)</f>
        <v>0</v>
      </c>
      <c r="J99" s="69">
        <f t="shared" si="30"/>
        <v>0</v>
      </c>
      <c r="K99" s="69"/>
      <c r="L99" s="69">
        <f>SUMIFS('Payment Schedule'!M:M,'Payment Schedule'!K:K,$L$10,'Payment Schedule'!D:D,A:A)</f>
        <v>0</v>
      </c>
      <c r="M99" s="69">
        <f t="shared" si="32"/>
        <v>0</v>
      </c>
      <c r="N99" s="69"/>
      <c r="O99" s="85">
        <f>SUMIFS('Payment Schedule'!$M:$M,'Payment Schedule'!$K:$K,O$11,'Payment Schedule'!$D:$D,$A:$A)</f>
        <v>0</v>
      </c>
      <c r="P99" s="85">
        <f>SUMIFS('Payment Schedule'!$M:$M,'Payment Schedule'!$K:$K,P$11,'Payment Schedule'!$D:$D,$A:$A)</f>
        <v>0</v>
      </c>
      <c r="Q99" s="85">
        <f>SUMIFS('Payment Schedule'!$M:$M,'Payment Schedule'!$K:$K,Q$11,'Payment Schedule'!$D:$D,$A:$A)</f>
        <v>0</v>
      </c>
      <c r="R99" s="85">
        <f>SUMIFS('Payment Schedule'!$M:$M,'Payment Schedule'!$K:$K,R$11,'Payment Schedule'!$D:$D,$A:$A)</f>
        <v>0</v>
      </c>
      <c r="S99" s="85">
        <f>SUMIFS('Payment Schedule'!$M:$M,'Payment Schedule'!$K:$K,S$11,'Payment Schedule'!$D:$D,$A:$A)</f>
        <v>0</v>
      </c>
      <c r="T99" s="85">
        <f>SUMIFS('Payment Schedule'!$M:$M,'Payment Schedule'!$K:$K,T$11,'Payment Schedule'!$D:$D,$A:$A)</f>
        <v>0</v>
      </c>
      <c r="U9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9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9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9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9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99" s="76">
        <f t="shared" si="33"/>
        <v>0</v>
      </c>
      <c r="AA99" s="85">
        <f>SUMIFS('Payment Schedule'!$N:$N,'Payment Schedule'!$K:$K,AA$11,'Payment Schedule'!$D:$D,$A:$A)+SUMIFS('Payment Schedule'!$O:$O,'Payment Schedule'!$K:$K,AA$11,'Payment Schedule'!$D:$D,$A:$A)</f>
        <v>0</v>
      </c>
      <c r="AB99" s="85">
        <f>SUMIFS('Payment Schedule'!$N:$N,'Payment Schedule'!$K:$K,AB$11,'Payment Schedule'!$D:$D,$A:$A)+SUMIFS('Payment Schedule'!$O:$O,'Payment Schedule'!$K:$K,AB$11,'Payment Schedule'!$D:$D,$A:$A)</f>
        <v>0</v>
      </c>
      <c r="AC99" s="85">
        <f>SUMIFS('Payment Schedule'!$N:$N,'Payment Schedule'!$K:$K,AC$11,'Payment Schedule'!$D:$D,$A:$A)+SUMIFS('Payment Schedule'!$O:$O,'Payment Schedule'!$K:$K,AC$11,'Payment Schedule'!$D:$D,$A:$A)</f>
        <v>0</v>
      </c>
      <c r="AD99" s="85">
        <f>SUMIFS('Payment Schedule'!$N:$N,'Payment Schedule'!$K:$K,AD$11,'Payment Schedule'!$D:$D,$A:$A)+SUMIFS('Payment Schedule'!$O:$O,'Payment Schedule'!$K:$K,AD$11,'Payment Schedule'!$D:$D,$A:$A)</f>
        <v>0</v>
      </c>
      <c r="AE99" s="85">
        <f>SUMIFS('Payment Schedule'!$N:$N,'Payment Schedule'!$K:$K,AE$11,'Payment Schedule'!$D:$D,$A:$A)+SUMIFS('Payment Schedule'!$O:$O,'Payment Schedule'!$K:$K,AE$11,'Payment Schedule'!$D:$D,$A:$A)</f>
        <v>0</v>
      </c>
      <c r="AF99" s="85">
        <f>SUMIFS('Payment Schedule'!$N:$N,'Payment Schedule'!$K:$K,AF$11,'Payment Schedule'!$D:$D,$A:$A)+SUMIFS('Payment Schedule'!$O:$O,'Payment Schedule'!$K:$K,AF$11,'Payment Schedule'!$D:$D,$A:$A)</f>
        <v>0</v>
      </c>
      <c r="AG9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9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9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9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9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99" s="76">
        <f t="shared" si="34"/>
        <v>0</v>
      </c>
      <c r="AM99" s="76">
        <f t="shared" si="35"/>
        <v>0</v>
      </c>
      <c r="AN99" s="86">
        <f>IFERROR(VLOOKUP($B:$B,'Lease Types with GL Accts'!$A:$B,2,FALSE),0)</f>
        <v>0</v>
      </c>
      <c r="AO99" s="86">
        <f>IFERROR(VLOOKUP($B:$B,'Lease Types with GL Accts'!$A:$C,3,FALSE),0)</f>
        <v>0</v>
      </c>
      <c r="AP99" s="86">
        <f>IFERROR(VLOOKUP($B:$B,'Lease Types with GL Accts'!$A:$D,4,FALSE),0)</f>
        <v>0</v>
      </c>
      <c r="AT99" s="86" t="str">
        <f>VLOOKUP(C:C,'ACFR Business Areas'!A:C,3)</f>
        <v>A000</v>
      </c>
      <c r="AU99" s="205">
        <f t="shared" si="31"/>
        <v>0</v>
      </c>
      <c r="AV99" s="298">
        <f>IFERROR(VLOOKUP(A99,'Payment Schedule'!D:U,18,FALSE),0)</f>
        <v>0</v>
      </c>
    </row>
    <row r="100" spans="1:48" hidden="1" outlineLevel="1" x14ac:dyDescent="0.2">
      <c r="A100" s="239"/>
      <c r="B100" s="110"/>
      <c r="C100" s="12" t="str">
        <f t="shared" si="29"/>
        <v>E120</v>
      </c>
      <c r="D100" s="195"/>
      <c r="E100" s="312"/>
      <c r="F100" s="69">
        <v>0</v>
      </c>
      <c r="G100" s="69">
        <f>SUMIFS('Payment Schedule'!Y:Y,'Payment Schedule'!J:J,$G$10,'Payment Schedule'!D:D,A:A)</f>
        <v>0</v>
      </c>
      <c r="H100" s="69">
        <f>-SUMIFS('Payment Schedule'!M:M,'Payment Schedule'!K:K,$H$10,'Payment Schedule'!D:D,A:A)</f>
        <v>0</v>
      </c>
      <c r="I100" s="69">
        <f>-SUMIFS('Payment Schedule'!M:M,'Payment Schedule'!K:K,$I$10,'Payment Schedule'!D:D,A:A)</f>
        <v>0</v>
      </c>
      <c r="J100" s="69">
        <f t="shared" si="30"/>
        <v>0</v>
      </c>
      <c r="K100" s="69"/>
      <c r="L100" s="69">
        <f>SUMIFS('Payment Schedule'!M:M,'Payment Schedule'!K:K,$L$10,'Payment Schedule'!D:D,A:A)</f>
        <v>0</v>
      </c>
      <c r="M100" s="69">
        <f t="shared" si="32"/>
        <v>0</v>
      </c>
      <c r="N100" s="69"/>
      <c r="O100" s="85">
        <f>SUMIFS('Payment Schedule'!$M:$M,'Payment Schedule'!$K:$K,O$11,'Payment Schedule'!$D:$D,$A:$A)</f>
        <v>0</v>
      </c>
      <c r="P100" s="85">
        <f>SUMIFS('Payment Schedule'!$M:$M,'Payment Schedule'!$K:$K,P$11,'Payment Schedule'!$D:$D,$A:$A)</f>
        <v>0</v>
      </c>
      <c r="Q100" s="85">
        <f>SUMIFS('Payment Schedule'!$M:$M,'Payment Schedule'!$K:$K,Q$11,'Payment Schedule'!$D:$D,$A:$A)</f>
        <v>0</v>
      </c>
      <c r="R100" s="85">
        <f>SUMIFS('Payment Schedule'!$M:$M,'Payment Schedule'!$K:$K,R$11,'Payment Schedule'!$D:$D,$A:$A)</f>
        <v>0</v>
      </c>
      <c r="S100" s="85">
        <f>SUMIFS('Payment Schedule'!$M:$M,'Payment Schedule'!$K:$K,S$11,'Payment Schedule'!$D:$D,$A:$A)</f>
        <v>0</v>
      </c>
      <c r="T100" s="85">
        <f>SUMIFS('Payment Schedule'!$M:$M,'Payment Schedule'!$K:$K,T$11,'Payment Schedule'!$D:$D,$A:$A)</f>
        <v>0</v>
      </c>
      <c r="U10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0" s="76">
        <f t="shared" si="33"/>
        <v>0</v>
      </c>
      <c r="AA100" s="85">
        <f>SUMIFS('Payment Schedule'!$N:$N,'Payment Schedule'!$K:$K,AA$11,'Payment Schedule'!$D:$D,$A:$A)+SUMIFS('Payment Schedule'!$O:$O,'Payment Schedule'!$K:$K,AA$11,'Payment Schedule'!$D:$D,$A:$A)</f>
        <v>0</v>
      </c>
      <c r="AB100" s="85">
        <f>SUMIFS('Payment Schedule'!$N:$N,'Payment Schedule'!$K:$K,AB$11,'Payment Schedule'!$D:$D,$A:$A)+SUMIFS('Payment Schedule'!$O:$O,'Payment Schedule'!$K:$K,AB$11,'Payment Schedule'!$D:$D,$A:$A)</f>
        <v>0</v>
      </c>
      <c r="AC100" s="85">
        <f>SUMIFS('Payment Schedule'!$N:$N,'Payment Schedule'!$K:$K,AC$11,'Payment Schedule'!$D:$D,$A:$A)+SUMIFS('Payment Schedule'!$O:$O,'Payment Schedule'!$K:$K,AC$11,'Payment Schedule'!$D:$D,$A:$A)</f>
        <v>0</v>
      </c>
      <c r="AD100" s="85">
        <f>SUMIFS('Payment Schedule'!$N:$N,'Payment Schedule'!$K:$K,AD$11,'Payment Schedule'!$D:$D,$A:$A)+SUMIFS('Payment Schedule'!$O:$O,'Payment Schedule'!$K:$K,AD$11,'Payment Schedule'!$D:$D,$A:$A)</f>
        <v>0</v>
      </c>
      <c r="AE100" s="85">
        <f>SUMIFS('Payment Schedule'!$N:$N,'Payment Schedule'!$K:$K,AE$11,'Payment Schedule'!$D:$D,$A:$A)+SUMIFS('Payment Schedule'!$O:$O,'Payment Schedule'!$K:$K,AE$11,'Payment Schedule'!$D:$D,$A:$A)</f>
        <v>0</v>
      </c>
      <c r="AF100" s="85">
        <f>SUMIFS('Payment Schedule'!$N:$N,'Payment Schedule'!$K:$K,AF$11,'Payment Schedule'!$D:$D,$A:$A)+SUMIFS('Payment Schedule'!$O:$O,'Payment Schedule'!$K:$K,AF$11,'Payment Schedule'!$D:$D,$A:$A)</f>
        <v>0</v>
      </c>
      <c r="AG10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0" s="76">
        <f t="shared" si="34"/>
        <v>0</v>
      </c>
      <c r="AM100" s="76">
        <f t="shared" si="35"/>
        <v>0</v>
      </c>
      <c r="AN100" s="86">
        <f>IFERROR(VLOOKUP($B:$B,'Lease Types with GL Accts'!$A:$B,2,FALSE),0)</f>
        <v>0</v>
      </c>
      <c r="AO100" s="86">
        <f>IFERROR(VLOOKUP($B:$B,'Lease Types with GL Accts'!$A:$C,3,FALSE),0)</f>
        <v>0</v>
      </c>
      <c r="AP100" s="86">
        <f>IFERROR(VLOOKUP($B:$B,'Lease Types with GL Accts'!$A:$D,4,FALSE),0)</f>
        <v>0</v>
      </c>
      <c r="AT100" s="86" t="str">
        <f>VLOOKUP(C:C,'ACFR Business Areas'!A:C,3)</f>
        <v>A000</v>
      </c>
      <c r="AU100" s="205">
        <f t="shared" si="31"/>
        <v>0</v>
      </c>
      <c r="AV100" s="298">
        <f>IFERROR(VLOOKUP(A100,'Payment Schedule'!D:U,18,FALSE),0)</f>
        <v>0</v>
      </c>
    </row>
    <row r="101" spans="1:48" hidden="1" outlineLevel="1" x14ac:dyDescent="0.2">
      <c r="A101" s="239"/>
      <c r="B101" s="110"/>
      <c r="C101" s="12" t="str">
        <f t="shared" si="29"/>
        <v>E120</v>
      </c>
      <c r="D101" s="195"/>
      <c r="E101" s="312"/>
      <c r="F101" s="69">
        <v>0</v>
      </c>
      <c r="G101" s="69">
        <f>SUMIFS('Payment Schedule'!Y:Y,'Payment Schedule'!J:J,$G$10,'Payment Schedule'!D:D,A:A)</f>
        <v>0</v>
      </c>
      <c r="H101" s="69">
        <f>-SUMIFS('Payment Schedule'!M:M,'Payment Schedule'!K:K,$H$10,'Payment Schedule'!D:D,A:A)</f>
        <v>0</v>
      </c>
      <c r="I101" s="69">
        <f>-SUMIFS('Payment Schedule'!M:M,'Payment Schedule'!K:K,$I$10,'Payment Schedule'!D:D,A:A)</f>
        <v>0</v>
      </c>
      <c r="J101" s="69">
        <f t="shared" si="30"/>
        <v>0</v>
      </c>
      <c r="K101" s="69"/>
      <c r="L101" s="69">
        <f>SUMIFS('Payment Schedule'!M:M,'Payment Schedule'!K:K,$L$10,'Payment Schedule'!D:D,A:A)</f>
        <v>0</v>
      </c>
      <c r="M101" s="69">
        <f t="shared" si="32"/>
        <v>0</v>
      </c>
      <c r="N101" s="69"/>
      <c r="O101" s="85">
        <f>SUMIFS('Payment Schedule'!$M:$M,'Payment Schedule'!$K:$K,O$11,'Payment Schedule'!$D:$D,$A:$A)</f>
        <v>0</v>
      </c>
      <c r="P101" s="85">
        <f>SUMIFS('Payment Schedule'!$M:$M,'Payment Schedule'!$K:$K,P$11,'Payment Schedule'!$D:$D,$A:$A)</f>
        <v>0</v>
      </c>
      <c r="Q101" s="85">
        <f>SUMIFS('Payment Schedule'!$M:$M,'Payment Schedule'!$K:$K,Q$11,'Payment Schedule'!$D:$D,$A:$A)</f>
        <v>0</v>
      </c>
      <c r="R101" s="85">
        <f>SUMIFS('Payment Schedule'!$M:$M,'Payment Schedule'!$K:$K,R$11,'Payment Schedule'!$D:$D,$A:$A)</f>
        <v>0</v>
      </c>
      <c r="S101" s="85">
        <f>SUMIFS('Payment Schedule'!$M:$M,'Payment Schedule'!$K:$K,S$11,'Payment Schedule'!$D:$D,$A:$A)</f>
        <v>0</v>
      </c>
      <c r="T101" s="85">
        <f>SUMIFS('Payment Schedule'!$M:$M,'Payment Schedule'!$K:$K,T$11,'Payment Schedule'!$D:$D,$A:$A)</f>
        <v>0</v>
      </c>
      <c r="U10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1" s="76">
        <f t="shared" si="33"/>
        <v>0</v>
      </c>
      <c r="AA101" s="85">
        <f>SUMIFS('Payment Schedule'!$N:$N,'Payment Schedule'!$K:$K,AA$11,'Payment Schedule'!$D:$D,$A:$A)+SUMIFS('Payment Schedule'!$O:$O,'Payment Schedule'!$K:$K,AA$11,'Payment Schedule'!$D:$D,$A:$A)</f>
        <v>0</v>
      </c>
      <c r="AB101" s="85">
        <f>SUMIFS('Payment Schedule'!$N:$N,'Payment Schedule'!$K:$K,AB$11,'Payment Schedule'!$D:$D,$A:$A)+SUMIFS('Payment Schedule'!$O:$O,'Payment Schedule'!$K:$K,AB$11,'Payment Schedule'!$D:$D,$A:$A)</f>
        <v>0</v>
      </c>
      <c r="AC101" s="85">
        <f>SUMIFS('Payment Schedule'!$N:$N,'Payment Schedule'!$K:$K,AC$11,'Payment Schedule'!$D:$D,$A:$A)+SUMIFS('Payment Schedule'!$O:$O,'Payment Schedule'!$K:$K,AC$11,'Payment Schedule'!$D:$D,$A:$A)</f>
        <v>0</v>
      </c>
      <c r="AD101" s="85">
        <f>SUMIFS('Payment Schedule'!$N:$N,'Payment Schedule'!$K:$K,AD$11,'Payment Schedule'!$D:$D,$A:$A)+SUMIFS('Payment Schedule'!$O:$O,'Payment Schedule'!$K:$K,AD$11,'Payment Schedule'!$D:$D,$A:$A)</f>
        <v>0</v>
      </c>
      <c r="AE101" s="85">
        <f>SUMIFS('Payment Schedule'!$N:$N,'Payment Schedule'!$K:$K,AE$11,'Payment Schedule'!$D:$D,$A:$A)+SUMIFS('Payment Schedule'!$O:$O,'Payment Schedule'!$K:$K,AE$11,'Payment Schedule'!$D:$D,$A:$A)</f>
        <v>0</v>
      </c>
      <c r="AF101" s="85">
        <f>SUMIFS('Payment Schedule'!$N:$N,'Payment Schedule'!$K:$K,AF$11,'Payment Schedule'!$D:$D,$A:$A)+SUMIFS('Payment Schedule'!$O:$O,'Payment Schedule'!$K:$K,AF$11,'Payment Schedule'!$D:$D,$A:$A)</f>
        <v>0</v>
      </c>
      <c r="AG10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1" s="76">
        <f t="shared" si="34"/>
        <v>0</v>
      </c>
      <c r="AM101" s="76">
        <f t="shared" si="35"/>
        <v>0</v>
      </c>
      <c r="AN101" s="86">
        <f>IFERROR(VLOOKUP($B:$B,'Lease Types with GL Accts'!$A:$B,2,FALSE),0)</f>
        <v>0</v>
      </c>
      <c r="AO101" s="86">
        <f>IFERROR(VLOOKUP($B:$B,'Lease Types with GL Accts'!$A:$C,3,FALSE),0)</f>
        <v>0</v>
      </c>
      <c r="AP101" s="86">
        <f>IFERROR(VLOOKUP($B:$B,'Lease Types with GL Accts'!$A:$D,4,FALSE),0)</f>
        <v>0</v>
      </c>
      <c r="AT101" s="86" t="str">
        <f>VLOOKUP(C:C,'ACFR Business Areas'!A:C,3)</f>
        <v>A000</v>
      </c>
      <c r="AU101" s="205">
        <f t="shared" si="31"/>
        <v>0</v>
      </c>
      <c r="AV101" s="298">
        <f>IFERROR(VLOOKUP(A101,'Payment Schedule'!D:U,18,FALSE),0)</f>
        <v>0</v>
      </c>
    </row>
    <row r="102" spans="1:48" hidden="1" outlineLevel="1" x14ac:dyDescent="0.2">
      <c r="A102" s="239"/>
      <c r="B102" s="110"/>
      <c r="C102" s="12" t="str">
        <f t="shared" si="29"/>
        <v>E120</v>
      </c>
      <c r="D102" s="195"/>
      <c r="E102" s="312"/>
      <c r="F102" s="69">
        <v>0</v>
      </c>
      <c r="G102" s="69">
        <f>SUMIFS('Payment Schedule'!Y:Y,'Payment Schedule'!J:J,$G$10,'Payment Schedule'!D:D,A:A)</f>
        <v>0</v>
      </c>
      <c r="H102" s="69">
        <f>-SUMIFS('Payment Schedule'!M:M,'Payment Schedule'!K:K,$H$10,'Payment Schedule'!D:D,A:A)</f>
        <v>0</v>
      </c>
      <c r="I102" s="69">
        <f>-SUMIFS('Payment Schedule'!M:M,'Payment Schedule'!K:K,$I$10,'Payment Schedule'!D:D,A:A)</f>
        <v>0</v>
      </c>
      <c r="J102" s="69">
        <f t="shared" si="30"/>
        <v>0</v>
      </c>
      <c r="K102" s="69"/>
      <c r="L102" s="69">
        <f>SUMIFS('Payment Schedule'!M:M,'Payment Schedule'!K:K,$L$10,'Payment Schedule'!D:D,A:A)</f>
        <v>0</v>
      </c>
      <c r="M102" s="69">
        <f t="shared" si="32"/>
        <v>0</v>
      </c>
      <c r="N102" s="69"/>
      <c r="O102" s="85">
        <f>SUMIFS('Payment Schedule'!$M:$M,'Payment Schedule'!$K:$K,O$11,'Payment Schedule'!$D:$D,$A:$A)</f>
        <v>0</v>
      </c>
      <c r="P102" s="85">
        <f>SUMIFS('Payment Schedule'!$M:$M,'Payment Schedule'!$K:$K,P$11,'Payment Schedule'!$D:$D,$A:$A)</f>
        <v>0</v>
      </c>
      <c r="Q102" s="85">
        <f>SUMIFS('Payment Schedule'!$M:$M,'Payment Schedule'!$K:$K,Q$11,'Payment Schedule'!$D:$D,$A:$A)</f>
        <v>0</v>
      </c>
      <c r="R102" s="85">
        <f>SUMIFS('Payment Schedule'!$M:$M,'Payment Schedule'!$K:$K,R$11,'Payment Schedule'!$D:$D,$A:$A)</f>
        <v>0</v>
      </c>
      <c r="S102" s="85">
        <f>SUMIFS('Payment Schedule'!$M:$M,'Payment Schedule'!$K:$K,S$11,'Payment Schedule'!$D:$D,$A:$A)</f>
        <v>0</v>
      </c>
      <c r="T102" s="85">
        <f>SUMIFS('Payment Schedule'!$M:$M,'Payment Schedule'!$K:$K,T$11,'Payment Schedule'!$D:$D,$A:$A)</f>
        <v>0</v>
      </c>
      <c r="U10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2" s="76">
        <f t="shared" si="33"/>
        <v>0</v>
      </c>
      <c r="AA102" s="85">
        <f>SUMIFS('Payment Schedule'!$N:$N,'Payment Schedule'!$K:$K,AA$11,'Payment Schedule'!$D:$D,$A:$A)+SUMIFS('Payment Schedule'!$O:$O,'Payment Schedule'!$K:$K,AA$11,'Payment Schedule'!$D:$D,$A:$A)</f>
        <v>0</v>
      </c>
      <c r="AB102" s="85">
        <f>SUMIFS('Payment Schedule'!$N:$N,'Payment Schedule'!$K:$K,AB$11,'Payment Schedule'!$D:$D,$A:$A)+SUMIFS('Payment Schedule'!$O:$O,'Payment Schedule'!$K:$K,AB$11,'Payment Schedule'!$D:$D,$A:$A)</f>
        <v>0</v>
      </c>
      <c r="AC102" s="85">
        <f>SUMIFS('Payment Schedule'!$N:$N,'Payment Schedule'!$K:$K,AC$11,'Payment Schedule'!$D:$D,$A:$A)+SUMIFS('Payment Schedule'!$O:$O,'Payment Schedule'!$K:$K,AC$11,'Payment Schedule'!$D:$D,$A:$A)</f>
        <v>0</v>
      </c>
      <c r="AD102" s="85">
        <f>SUMIFS('Payment Schedule'!$N:$N,'Payment Schedule'!$K:$K,AD$11,'Payment Schedule'!$D:$D,$A:$A)+SUMIFS('Payment Schedule'!$O:$O,'Payment Schedule'!$K:$K,AD$11,'Payment Schedule'!$D:$D,$A:$A)</f>
        <v>0</v>
      </c>
      <c r="AE102" s="85">
        <f>SUMIFS('Payment Schedule'!$N:$N,'Payment Schedule'!$K:$K,AE$11,'Payment Schedule'!$D:$D,$A:$A)+SUMIFS('Payment Schedule'!$O:$O,'Payment Schedule'!$K:$K,AE$11,'Payment Schedule'!$D:$D,$A:$A)</f>
        <v>0</v>
      </c>
      <c r="AF102" s="85">
        <f>SUMIFS('Payment Schedule'!$N:$N,'Payment Schedule'!$K:$K,AF$11,'Payment Schedule'!$D:$D,$A:$A)+SUMIFS('Payment Schedule'!$O:$O,'Payment Schedule'!$K:$K,AF$11,'Payment Schedule'!$D:$D,$A:$A)</f>
        <v>0</v>
      </c>
      <c r="AG10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2" s="76">
        <f t="shared" si="34"/>
        <v>0</v>
      </c>
      <c r="AM102" s="76">
        <f t="shared" si="35"/>
        <v>0</v>
      </c>
      <c r="AN102" s="86">
        <f>IFERROR(VLOOKUP($B:$B,'Lease Types with GL Accts'!$A:$B,2,FALSE),0)</f>
        <v>0</v>
      </c>
      <c r="AO102" s="86">
        <f>IFERROR(VLOOKUP($B:$B,'Lease Types with GL Accts'!$A:$C,3,FALSE),0)</f>
        <v>0</v>
      </c>
      <c r="AP102" s="86">
        <f>IFERROR(VLOOKUP($B:$B,'Lease Types with GL Accts'!$A:$D,4,FALSE),0)</f>
        <v>0</v>
      </c>
      <c r="AT102" s="86" t="str">
        <f>VLOOKUP(C:C,'ACFR Business Areas'!A:C,3)</f>
        <v>A000</v>
      </c>
      <c r="AU102" s="205">
        <f t="shared" si="31"/>
        <v>0</v>
      </c>
      <c r="AV102" s="298">
        <f>IFERROR(VLOOKUP(A102,'Payment Schedule'!D:U,18,FALSE),0)</f>
        <v>0</v>
      </c>
    </row>
    <row r="103" spans="1:48" hidden="1" outlineLevel="1" x14ac:dyDescent="0.2">
      <c r="A103" s="239"/>
      <c r="B103" s="110"/>
      <c r="C103" s="12" t="str">
        <f t="shared" si="29"/>
        <v>E120</v>
      </c>
      <c r="D103" s="195"/>
      <c r="E103" s="312"/>
      <c r="F103" s="69">
        <v>0</v>
      </c>
      <c r="G103" s="69">
        <f>SUMIFS('Payment Schedule'!Y:Y,'Payment Schedule'!J:J,$G$10,'Payment Schedule'!D:D,A:A)</f>
        <v>0</v>
      </c>
      <c r="H103" s="69">
        <f>-SUMIFS('Payment Schedule'!M:M,'Payment Schedule'!K:K,$H$10,'Payment Schedule'!D:D,A:A)</f>
        <v>0</v>
      </c>
      <c r="I103" s="69">
        <f>-SUMIFS('Payment Schedule'!M:M,'Payment Schedule'!K:K,$I$10,'Payment Schedule'!D:D,A:A)</f>
        <v>0</v>
      </c>
      <c r="J103" s="69">
        <f t="shared" si="30"/>
        <v>0</v>
      </c>
      <c r="K103" s="69"/>
      <c r="L103" s="69">
        <f>SUMIFS('Payment Schedule'!M:M,'Payment Schedule'!K:K,$L$10,'Payment Schedule'!D:D,A:A)</f>
        <v>0</v>
      </c>
      <c r="M103" s="69">
        <f t="shared" si="32"/>
        <v>0</v>
      </c>
      <c r="N103" s="69"/>
      <c r="O103" s="85">
        <f>SUMIFS('Payment Schedule'!$M:$M,'Payment Schedule'!$K:$K,O$11,'Payment Schedule'!$D:$D,$A:$A)</f>
        <v>0</v>
      </c>
      <c r="P103" s="85">
        <f>SUMIFS('Payment Schedule'!$M:$M,'Payment Schedule'!$K:$K,P$11,'Payment Schedule'!$D:$D,$A:$A)</f>
        <v>0</v>
      </c>
      <c r="Q103" s="85">
        <f>SUMIFS('Payment Schedule'!$M:$M,'Payment Schedule'!$K:$K,Q$11,'Payment Schedule'!$D:$D,$A:$A)</f>
        <v>0</v>
      </c>
      <c r="R103" s="85">
        <f>SUMIFS('Payment Schedule'!$M:$M,'Payment Schedule'!$K:$K,R$11,'Payment Schedule'!$D:$D,$A:$A)</f>
        <v>0</v>
      </c>
      <c r="S103" s="85">
        <f>SUMIFS('Payment Schedule'!$M:$M,'Payment Schedule'!$K:$K,S$11,'Payment Schedule'!$D:$D,$A:$A)</f>
        <v>0</v>
      </c>
      <c r="T103" s="85">
        <f>SUMIFS('Payment Schedule'!$M:$M,'Payment Schedule'!$K:$K,T$11,'Payment Schedule'!$D:$D,$A:$A)</f>
        <v>0</v>
      </c>
      <c r="U10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3" s="76">
        <f t="shared" si="33"/>
        <v>0</v>
      </c>
      <c r="AA103" s="85">
        <f>SUMIFS('Payment Schedule'!$N:$N,'Payment Schedule'!$K:$K,AA$11,'Payment Schedule'!$D:$D,$A:$A)+SUMIFS('Payment Schedule'!$O:$O,'Payment Schedule'!$K:$K,AA$11,'Payment Schedule'!$D:$D,$A:$A)</f>
        <v>0</v>
      </c>
      <c r="AB103" s="85">
        <f>SUMIFS('Payment Schedule'!$N:$N,'Payment Schedule'!$K:$K,AB$11,'Payment Schedule'!$D:$D,$A:$A)+SUMIFS('Payment Schedule'!$O:$O,'Payment Schedule'!$K:$K,AB$11,'Payment Schedule'!$D:$D,$A:$A)</f>
        <v>0</v>
      </c>
      <c r="AC103" s="85">
        <f>SUMIFS('Payment Schedule'!$N:$N,'Payment Schedule'!$K:$K,AC$11,'Payment Schedule'!$D:$D,$A:$A)+SUMIFS('Payment Schedule'!$O:$O,'Payment Schedule'!$K:$K,AC$11,'Payment Schedule'!$D:$D,$A:$A)</f>
        <v>0</v>
      </c>
      <c r="AD103" s="85">
        <f>SUMIFS('Payment Schedule'!$N:$N,'Payment Schedule'!$K:$K,AD$11,'Payment Schedule'!$D:$D,$A:$A)+SUMIFS('Payment Schedule'!$O:$O,'Payment Schedule'!$K:$K,AD$11,'Payment Schedule'!$D:$D,$A:$A)</f>
        <v>0</v>
      </c>
      <c r="AE103" s="85">
        <f>SUMIFS('Payment Schedule'!$N:$N,'Payment Schedule'!$K:$K,AE$11,'Payment Schedule'!$D:$D,$A:$A)+SUMIFS('Payment Schedule'!$O:$O,'Payment Schedule'!$K:$K,AE$11,'Payment Schedule'!$D:$D,$A:$A)</f>
        <v>0</v>
      </c>
      <c r="AF103" s="85">
        <f>SUMIFS('Payment Schedule'!$N:$N,'Payment Schedule'!$K:$K,AF$11,'Payment Schedule'!$D:$D,$A:$A)+SUMIFS('Payment Schedule'!$O:$O,'Payment Schedule'!$K:$K,AF$11,'Payment Schedule'!$D:$D,$A:$A)</f>
        <v>0</v>
      </c>
      <c r="AG10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3" s="76">
        <f t="shared" si="34"/>
        <v>0</v>
      </c>
      <c r="AM103" s="76">
        <f t="shared" si="35"/>
        <v>0</v>
      </c>
      <c r="AN103" s="86">
        <f>IFERROR(VLOOKUP($B:$B,'Lease Types with GL Accts'!$A:$B,2,FALSE),0)</f>
        <v>0</v>
      </c>
      <c r="AO103" s="86">
        <f>IFERROR(VLOOKUP($B:$B,'Lease Types with GL Accts'!$A:$C,3,FALSE),0)</f>
        <v>0</v>
      </c>
      <c r="AP103" s="86">
        <f>IFERROR(VLOOKUP($B:$B,'Lease Types with GL Accts'!$A:$D,4,FALSE),0)</f>
        <v>0</v>
      </c>
      <c r="AT103" s="86" t="str">
        <f>VLOOKUP(C:C,'ACFR Business Areas'!A:C,3)</f>
        <v>A000</v>
      </c>
      <c r="AU103" s="205">
        <f t="shared" si="31"/>
        <v>0</v>
      </c>
      <c r="AV103" s="298">
        <f>IFERROR(VLOOKUP(A103,'Payment Schedule'!D:U,18,FALSE),0)</f>
        <v>0</v>
      </c>
    </row>
    <row r="104" spans="1:48" hidden="1" outlineLevel="1" x14ac:dyDescent="0.2">
      <c r="A104" s="239"/>
      <c r="B104" s="110"/>
      <c r="C104" s="12" t="str">
        <f t="shared" si="29"/>
        <v>E120</v>
      </c>
      <c r="D104" s="195"/>
      <c r="E104" s="312"/>
      <c r="F104" s="69">
        <v>0</v>
      </c>
      <c r="G104" s="69">
        <f>SUMIFS('Payment Schedule'!Y:Y,'Payment Schedule'!J:J,$G$10,'Payment Schedule'!D:D,A:A)</f>
        <v>0</v>
      </c>
      <c r="H104" s="69">
        <f>-SUMIFS('Payment Schedule'!M:M,'Payment Schedule'!K:K,$H$10,'Payment Schedule'!D:D,A:A)</f>
        <v>0</v>
      </c>
      <c r="I104" s="69">
        <f>-SUMIFS('Payment Schedule'!M:M,'Payment Schedule'!K:K,$I$10,'Payment Schedule'!D:D,A:A)</f>
        <v>0</v>
      </c>
      <c r="J104" s="69">
        <f t="shared" si="30"/>
        <v>0</v>
      </c>
      <c r="K104" s="69"/>
      <c r="L104" s="69">
        <f>SUMIFS('Payment Schedule'!M:M,'Payment Schedule'!K:K,$L$10,'Payment Schedule'!D:D,A:A)</f>
        <v>0</v>
      </c>
      <c r="M104" s="69">
        <f t="shared" si="32"/>
        <v>0</v>
      </c>
      <c r="N104" s="69"/>
      <c r="O104" s="85">
        <f>SUMIFS('Payment Schedule'!$M:$M,'Payment Schedule'!$K:$K,O$11,'Payment Schedule'!$D:$D,$A:$A)</f>
        <v>0</v>
      </c>
      <c r="P104" s="85">
        <f>SUMIFS('Payment Schedule'!$M:$M,'Payment Schedule'!$K:$K,P$11,'Payment Schedule'!$D:$D,$A:$A)</f>
        <v>0</v>
      </c>
      <c r="Q104" s="85">
        <f>SUMIFS('Payment Schedule'!$M:$M,'Payment Schedule'!$K:$K,Q$11,'Payment Schedule'!$D:$D,$A:$A)</f>
        <v>0</v>
      </c>
      <c r="R104" s="85">
        <f>SUMIFS('Payment Schedule'!$M:$M,'Payment Schedule'!$K:$K,R$11,'Payment Schedule'!$D:$D,$A:$A)</f>
        <v>0</v>
      </c>
      <c r="S104" s="85">
        <f>SUMIFS('Payment Schedule'!$M:$M,'Payment Schedule'!$K:$K,S$11,'Payment Schedule'!$D:$D,$A:$A)</f>
        <v>0</v>
      </c>
      <c r="T104" s="85">
        <f>SUMIFS('Payment Schedule'!$M:$M,'Payment Schedule'!$K:$K,T$11,'Payment Schedule'!$D:$D,$A:$A)</f>
        <v>0</v>
      </c>
      <c r="U10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4" s="76">
        <f t="shared" si="33"/>
        <v>0</v>
      </c>
      <c r="AA104" s="85">
        <f>SUMIFS('Payment Schedule'!$N:$N,'Payment Schedule'!$K:$K,AA$11,'Payment Schedule'!$D:$D,$A:$A)+SUMIFS('Payment Schedule'!$O:$O,'Payment Schedule'!$K:$K,AA$11,'Payment Schedule'!$D:$D,$A:$A)</f>
        <v>0</v>
      </c>
      <c r="AB104" s="85">
        <f>SUMIFS('Payment Schedule'!$N:$N,'Payment Schedule'!$K:$K,AB$11,'Payment Schedule'!$D:$D,$A:$A)+SUMIFS('Payment Schedule'!$O:$O,'Payment Schedule'!$K:$K,AB$11,'Payment Schedule'!$D:$D,$A:$A)</f>
        <v>0</v>
      </c>
      <c r="AC104" s="85">
        <f>SUMIFS('Payment Schedule'!$N:$N,'Payment Schedule'!$K:$K,AC$11,'Payment Schedule'!$D:$D,$A:$A)+SUMIFS('Payment Schedule'!$O:$O,'Payment Schedule'!$K:$K,AC$11,'Payment Schedule'!$D:$D,$A:$A)</f>
        <v>0</v>
      </c>
      <c r="AD104" s="85">
        <f>SUMIFS('Payment Schedule'!$N:$N,'Payment Schedule'!$K:$K,AD$11,'Payment Schedule'!$D:$D,$A:$A)+SUMIFS('Payment Schedule'!$O:$O,'Payment Schedule'!$K:$K,AD$11,'Payment Schedule'!$D:$D,$A:$A)</f>
        <v>0</v>
      </c>
      <c r="AE104" s="85">
        <f>SUMIFS('Payment Schedule'!$N:$N,'Payment Schedule'!$K:$K,AE$11,'Payment Schedule'!$D:$D,$A:$A)+SUMIFS('Payment Schedule'!$O:$O,'Payment Schedule'!$K:$K,AE$11,'Payment Schedule'!$D:$D,$A:$A)</f>
        <v>0</v>
      </c>
      <c r="AF104" s="85">
        <f>SUMIFS('Payment Schedule'!$N:$N,'Payment Schedule'!$K:$K,AF$11,'Payment Schedule'!$D:$D,$A:$A)+SUMIFS('Payment Schedule'!$O:$O,'Payment Schedule'!$K:$K,AF$11,'Payment Schedule'!$D:$D,$A:$A)</f>
        <v>0</v>
      </c>
      <c r="AG10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4" s="76">
        <f t="shared" si="34"/>
        <v>0</v>
      </c>
      <c r="AM104" s="76">
        <f t="shared" si="35"/>
        <v>0</v>
      </c>
      <c r="AN104" s="86">
        <f>IFERROR(VLOOKUP($B:$B,'Lease Types with GL Accts'!$A:$B,2,FALSE),0)</f>
        <v>0</v>
      </c>
      <c r="AO104" s="86">
        <f>IFERROR(VLOOKUP($B:$B,'Lease Types with GL Accts'!$A:$C,3,FALSE),0)</f>
        <v>0</v>
      </c>
      <c r="AP104" s="86">
        <f>IFERROR(VLOOKUP($B:$B,'Lease Types with GL Accts'!$A:$D,4,FALSE),0)</f>
        <v>0</v>
      </c>
      <c r="AT104" s="86" t="str">
        <f>VLOOKUP(C:C,'ACFR Business Areas'!A:C,3)</f>
        <v>A000</v>
      </c>
      <c r="AU104" s="205">
        <f t="shared" si="31"/>
        <v>0</v>
      </c>
      <c r="AV104" s="298">
        <f>IFERROR(VLOOKUP(A104,'Payment Schedule'!D:U,18,FALSE),0)</f>
        <v>0</v>
      </c>
    </row>
    <row r="105" spans="1:48" hidden="1" outlineLevel="1" x14ac:dyDescent="0.2">
      <c r="A105" s="239"/>
      <c r="B105" s="110"/>
      <c r="C105" s="12" t="str">
        <f t="shared" si="29"/>
        <v>E120</v>
      </c>
      <c r="D105" s="195"/>
      <c r="E105" s="312"/>
      <c r="F105" s="69">
        <v>0</v>
      </c>
      <c r="G105" s="69">
        <f>SUMIFS('Payment Schedule'!Y:Y,'Payment Schedule'!J:J,$G$10,'Payment Schedule'!D:D,A:A)</f>
        <v>0</v>
      </c>
      <c r="H105" s="69">
        <f>-SUMIFS('Payment Schedule'!M:M,'Payment Schedule'!K:K,$H$10,'Payment Schedule'!D:D,A:A)</f>
        <v>0</v>
      </c>
      <c r="I105" s="69">
        <f>-SUMIFS('Payment Schedule'!M:M,'Payment Schedule'!K:K,$I$10,'Payment Schedule'!D:D,A:A)</f>
        <v>0</v>
      </c>
      <c r="J105" s="69">
        <f t="shared" si="30"/>
        <v>0</v>
      </c>
      <c r="K105" s="69"/>
      <c r="L105" s="69">
        <f>SUMIFS('Payment Schedule'!M:M,'Payment Schedule'!K:K,$L$10,'Payment Schedule'!D:D,A:A)</f>
        <v>0</v>
      </c>
      <c r="M105" s="69">
        <f t="shared" si="32"/>
        <v>0</v>
      </c>
      <c r="N105" s="69"/>
      <c r="O105" s="85">
        <f>SUMIFS('Payment Schedule'!$M:$M,'Payment Schedule'!$K:$K,O$11,'Payment Schedule'!$D:$D,$A:$A)</f>
        <v>0</v>
      </c>
      <c r="P105" s="85">
        <f>SUMIFS('Payment Schedule'!$M:$M,'Payment Schedule'!$K:$K,P$11,'Payment Schedule'!$D:$D,$A:$A)</f>
        <v>0</v>
      </c>
      <c r="Q105" s="85">
        <f>SUMIFS('Payment Schedule'!$M:$M,'Payment Schedule'!$K:$K,Q$11,'Payment Schedule'!$D:$D,$A:$A)</f>
        <v>0</v>
      </c>
      <c r="R105" s="85">
        <f>SUMIFS('Payment Schedule'!$M:$M,'Payment Schedule'!$K:$K,R$11,'Payment Schedule'!$D:$D,$A:$A)</f>
        <v>0</v>
      </c>
      <c r="S105" s="85">
        <f>SUMIFS('Payment Schedule'!$M:$M,'Payment Schedule'!$K:$K,S$11,'Payment Schedule'!$D:$D,$A:$A)</f>
        <v>0</v>
      </c>
      <c r="T105" s="85">
        <f>SUMIFS('Payment Schedule'!$M:$M,'Payment Schedule'!$K:$K,T$11,'Payment Schedule'!$D:$D,$A:$A)</f>
        <v>0</v>
      </c>
      <c r="U10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5" s="76">
        <f t="shared" si="33"/>
        <v>0</v>
      </c>
      <c r="AA105" s="85">
        <f>SUMIFS('Payment Schedule'!$N:$N,'Payment Schedule'!$K:$K,AA$11,'Payment Schedule'!$D:$D,$A:$A)+SUMIFS('Payment Schedule'!$O:$O,'Payment Schedule'!$K:$K,AA$11,'Payment Schedule'!$D:$D,$A:$A)</f>
        <v>0</v>
      </c>
      <c r="AB105" s="85">
        <f>SUMIFS('Payment Schedule'!$N:$N,'Payment Schedule'!$K:$K,AB$11,'Payment Schedule'!$D:$D,$A:$A)+SUMIFS('Payment Schedule'!$O:$O,'Payment Schedule'!$K:$K,AB$11,'Payment Schedule'!$D:$D,$A:$A)</f>
        <v>0</v>
      </c>
      <c r="AC105" s="85">
        <f>SUMIFS('Payment Schedule'!$N:$N,'Payment Schedule'!$K:$K,AC$11,'Payment Schedule'!$D:$D,$A:$A)+SUMIFS('Payment Schedule'!$O:$O,'Payment Schedule'!$K:$K,AC$11,'Payment Schedule'!$D:$D,$A:$A)</f>
        <v>0</v>
      </c>
      <c r="AD105" s="85">
        <f>SUMIFS('Payment Schedule'!$N:$N,'Payment Schedule'!$K:$K,AD$11,'Payment Schedule'!$D:$D,$A:$A)+SUMIFS('Payment Schedule'!$O:$O,'Payment Schedule'!$K:$K,AD$11,'Payment Schedule'!$D:$D,$A:$A)</f>
        <v>0</v>
      </c>
      <c r="AE105" s="85">
        <f>SUMIFS('Payment Schedule'!$N:$N,'Payment Schedule'!$K:$K,AE$11,'Payment Schedule'!$D:$D,$A:$A)+SUMIFS('Payment Schedule'!$O:$O,'Payment Schedule'!$K:$K,AE$11,'Payment Schedule'!$D:$D,$A:$A)</f>
        <v>0</v>
      </c>
      <c r="AF105" s="85">
        <f>SUMIFS('Payment Schedule'!$N:$N,'Payment Schedule'!$K:$K,AF$11,'Payment Schedule'!$D:$D,$A:$A)+SUMIFS('Payment Schedule'!$O:$O,'Payment Schedule'!$K:$K,AF$11,'Payment Schedule'!$D:$D,$A:$A)</f>
        <v>0</v>
      </c>
      <c r="AG10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5" s="76">
        <f t="shared" si="34"/>
        <v>0</v>
      </c>
      <c r="AM105" s="76">
        <f t="shared" si="35"/>
        <v>0</v>
      </c>
      <c r="AN105" s="86">
        <f>IFERROR(VLOOKUP($B:$B,'Lease Types with GL Accts'!$A:$B,2,FALSE),0)</f>
        <v>0</v>
      </c>
      <c r="AO105" s="86">
        <f>IFERROR(VLOOKUP($B:$B,'Lease Types with GL Accts'!$A:$C,3,FALSE),0)</f>
        <v>0</v>
      </c>
      <c r="AP105" s="86">
        <f>IFERROR(VLOOKUP($B:$B,'Lease Types with GL Accts'!$A:$D,4,FALSE),0)</f>
        <v>0</v>
      </c>
      <c r="AT105" s="86" t="str">
        <f>VLOOKUP(C:C,'ACFR Business Areas'!A:C,3)</f>
        <v>A000</v>
      </c>
      <c r="AU105" s="205">
        <f t="shared" si="31"/>
        <v>0</v>
      </c>
      <c r="AV105" s="298">
        <f>IFERROR(VLOOKUP(A105,'Payment Schedule'!D:U,18,FALSE),0)</f>
        <v>0</v>
      </c>
    </row>
    <row r="106" spans="1:48" hidden="1" outlineLevel="1" x14ac:dyDescent="0.2">
      <c r="A106" s="239"/>
      <c r="B106" s="110"/>
      <c r="C106" s="12" t="str">
        <f t="shared" si="29"/>
        <v>E120</v>
      </c>
      <c r="D106" s="195"/>
      <c r="E106" s="312"/>
      <c r="F106" s="69">
        <v>0</v>
      </c>
      <c r="G106" s="69">
        <f>SUMIFS('Payment Schedule'!Y:Y,'Payment Schedule'!J:J,$G$10,'Payment Schedule'!D:D,A:A)</f>
        <v>0</v>
      </c>
      <c r="H106" s="69">
        <f>-SUMIFS('Payment Schedule'!M:M,'Payment Schedule'!K:K,$H$10,'Payment Schedule'!D:D,A:A)</f>
        <v>0</v>
      </c>
      <c r="I106" s="69">
        <f>-SUMIFS('Payment Schedule'!M:M,'Payment Schedule'!K:K,$I$10,'Payment Schedule'!D:D,A:A)</f>
        <v>0</v>
      </c>
      <c r="J106" s="69">
        <f t="shared" si="30"/>
        <v>0</v>
      </c>
      <c r="K106" s="69"/>
      <c r="L106" s="69">
        <f>SUMIFS('Payment Schedule'!M:M,'Payment Schedule'!K:K,$L$10,'Payment Schedule'!D:D,A:A)</f>
        <v>0</v>
      </c>
      <c r="M106" s="69">
        <f t="shared" si="32"/>
        <v>0</v>
      </c>
      <c r="N106" s="69"/>
      <c r="O106" s="85">
        <f>SUMIFS('Payment Schedule'!$M:$M,'Payment Schedule'!$K:$K,O$11,'Payment Schedule'!$D:$D,$A:$A)</f>
        <v>0</v>
      </c>
      <c r="P106" s="85">
        <f>SUMIFS('Payment Schedule'!$M:$M,'Payment Schedule'!$K:$K,P$11,'Payment Schedule'!$D:$D,$A:$A)</f>
        <v>0</v>
      </c>
      <c r="Q106" s="85">
        <f>SUMIFS('Payment Schedule'!$M:$M,'Payment Schedule'!$K:$K,Q$11,'Payment Schedule'!$D:$D,$A:$A)</f>
        <v>0</v>
      </c>
      <c r="R106" s="85">
        <f>SUMIFS('Payment Schedule'!$M:$M,'Payment Schedule'!$K:$K,R$11,'Payment Schedule'!$D:$D,$A:$A)</f>
        <v>0</v>
      </c>
      <c r="S106" s="85">
        <f>SUMIFS('Payment Schedule'!$M:$M,'Payment Schedule'!$K:$K,S$11,'Payment Schedule'!$D:$D,$A:$A)</f>
        <v>0</v>
      </c>
      <c r="T106" s="85">
        <f>SUMIFS('Payment Schedule'!$M:$M,'Payment Schedule'!$K:$K,T$11,'Payment Schedule'!$D:$D,$A:$A)</f>
        <v>0</v>
      </c>
      <c r="U10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6" s="76">
        <f t="shared" si="33"/>
        <v>0</v>
      </c>
      <c r="AA106" s="85">
        <f>SUMIFS('Payment Schedule'!$N:$N,'Payment Schedule'!$K:$K,AA$11,'Payment Schedule'!$D:$D,$A:$A)+SUMIFS('Payment Schedule'!$O:$O,'Payment Schedule'!$K:$K,AA$11,'Payment Schedule'!$D:$D,$A:$A)</f>
        <v>0</v>
      </c>
      <c r="AB106" s="85">
        <f>SUMIFS('Payment Schedule'!$N:$N,'Payment Schedule'!$K:$K,AB$11,'Payment Schedule'!$D:$D,$A:$A)+SUMIFS('Payment Schedule'!$O:$O,'Payment Schedule'!$K:$K,AB$11,'Payment Schedule'!$D:$D,$A:$A)</f>
        <v>0</v>
      </c>
      <c r="AC106" s="85">
        <f>SUMIFS('Payment Schedule'!$N:$N,'Payment Schedule'!$K:$K,AC$11,'Payment Schedule'!$D:$D,$A:$A)+SUMIFS('Payment Schedule'!$O:$O,'Payment Schedule'!$K:$K,AC$11,'Payment Schedule'!$D:$D,$A:$A)</f>
        <v>0</v>
      </c>
      <c r="AD106" s="85">
        <f>SUMIFS('Payment Schedule'!$N:$N,'Payment Schedule'!$K:$K,AD$11,'Payment Schedule'!$D:$D,$A:$A)+SUMIFS('Payment Schedule'!$O:$O,'Payment Schedule'!$K:$K,AD$11,'Payment Schedule'!$D:$D,$A:$A)</f>
        <v>0</v>
      </c>
      <c r="AE106" s="85">
        <f>SUMIFS('Payment Schedule'!$N:$N,'Payment Schedule'!$K:$K,AE$11,'Payment Schedule'!$D:$D,$A:$A)+SUMIFS('Payment Schedule'!$O:$O,'Payment Schedule'!$K:$K,AE$11,'Payment Schedule'!$D:$D,$A:$A)</f>
        <v>0</v>
      </c>
      <c r="AF106" s="85">
        <f>SUMIFS('Payment Schedule'!$N:$N,'Payment Schedule'!$K:$K,AF$11,'Payment Schedule'!$D:$D,$A:$A)+SUMIFS('Payment Schedule'!$O:$O,'Payment Schedule'!$K:$K,AF$11,'Payment Schedule'!$D:$D,$A:$A)</f>
        <v>0</v>
      </c>
      <c r="AG10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6" s="76">
        <f t="shared" si="34"/>
        <v>0</v>
      </c>
      <c r="AM106" s="76">
        <f t="shared" si="35"/>
        <v>0</v>
      </c>
      <c r="AN106" s="86">
        <f>IFERROR(VLOOKUP($B:$B,'Lease Types with GL Accts'!$A:$B,2,FALSE),0)</f>
        <v>0</v>
      </c>
      <c r="AO106" s="86">
        <f>IFERROR(VLOOKUP($B:$B,'Lease Types with GL Accts'!$A:$C,3,FALSE),0)</f>
        <v>0</v>
      </c>
      <c r="AP106" s="86">
        <f>IFERROR(VLOOKUP($B:$B,'Lease Types with GL Accts'!$A:$D,4,FALSE),0)</f>
        <v>0</v>
      </c>
      <c r="AT106" s="86" t="str">
        <f>VLOOKUP(C:C,'ACFR Business Areas'!A:C,3)</f>
        <v>A000</v>
      </c>
      <c r="AU106" s="205">
        <f t="shared" si="31"/>
        <v>0</v>
      </c>
      <c r="AV106" s="298">
        <f>IFERROR(VLOOKUP(A106,'Payment Schedule'!D:U,18,FALSE),0)</f>
        <v>0</v>
      </c>
    </row>
    <row r="107" spans="1:48" hidden="1" outlineLevel="1" x14ac:dyDescent="0.2">
      <c r="A107" s="239"/>
      <c r="B107" s="110"/>
      <c r="C107" s="12" t="str">
        <f t="shared" si="29"/>
        <v>E120</v>
      </c>
      <c r="D107" s="195"/>
      <c r="E107" s="312"/>
      <c r="F107" s="69">
        <v>0</v>
      </c>
      <c r="G107" s="69">
        <f>SUMIFS('Payment Schedule'!Y:Y,'Payment Schedule'!J:J,$G$10,'Payment Schedule'!D:D,A:A)</f>
        <v>0</v>
      </c>
      <c r="H107" s="69">
        <f>-SUMIFS('Payment Schedule'!M:M,'Payment Schedule'!K:K,$H$10,'Payment Schedule'!D:D,A:A)</f>
        <v>0</v>
      </c>
      <c r="I107" s="69">
        <f>-SUMIFS('Payment Schedule'!M:M,'Payment Schedule'!K:K,$I$10,'Payment Schedule'!D:D,A:A)</f>
        <v>0</v>
      </c>
      <c r="J107" s="69">
        <f t="shared" si="30"/>
        <v>0</v>
      </c>
      <c r="K107" s="69"/>
      <c r="L107" s="69">
        <f>SUMIFS('Payment Schedule'!M:M,'Payment Schedule'!K:K,$L$10,'Payment Schedule'!D:D,A:A)</f>
        <v>0</v>
      </c>
      <c r="M107" s="69">
        <f t="shared" si="32"/>
        <v>0</v>
      </c>
      <c r="N107" s="69"/>
      <c r="O107" s="85">
        <f>SUMIFS('Payment Schedule'!$M:$M,'Payment Schedule'!$K:$K,O$11,'Payment Schedule'!$D:$D,$A:$A)</f>
        <v>0</v>
      </c>
      <c r="P107" s="85">
        <f>SUMIFS('Payment Schedule'!$M:$M,'Payment Schedule'!$K:$K,P$11,'Payment Schedule'!$D:$D,$A:$A)</f>
        <v>0</v>
      </c>
      <c r="Q107" s="85">
        <f>SUMIFS('Payment Schedule'!$M:$M,'Payment Schedule'!$K:$K,Q$11,'Payment Schedule'!$D:$D,$A:$A)</f>
        <v>0</v>
      </c>
      <c r="R107" s="85">
        <f>SUMIFS('Payment Schedule'!$M:$M,'Payment Schedule'!$K:$K,R$11,'Payment Schedule'!$D:$D,$A:$A)</f>
        <v>0</v>
      </c>
      <c r="S107" s="85">
        <f>SUMIFS('Payment Schedule'!$M:$M,'Payment Schedule'!$K:$K,S$11,'Payment Schedule'!$D:$D,$A:$A)</f>
        <v>0</v>
      </c>
      <c r="T107" s="85">
        <f>SUMIFS('Payment Schedule'!$M:$M,'Payment Schedule'!$K:$K,T$11,'Payment Schedule'!$D:$D,$A:$A)</f>
        <v>0</v>
      </c>
      <c r="U10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7" s="76">
        <f t="shared" si="33"/>
        <v>0</v>
      </c>
      <c r="AA107" s="85">
        <f>SUMIFS('Payment Schedule'!$N:$N,'Payment Schedule'!$K:$K,AA$11,'Payment Schedule'!$D:$D,$A:$A)+SUMIFS('Payment Schedule'!$O:$O,'Payment Schedule'!$K:$K,AA$11,'Payment Schedule'!$D:$D,$A:$A)</f>
        <v>0</v>
      </c>
      <c r="AB107" s="85">
        <f>SUMIFS('Payment Schedule'!$N:$N,'Payment Schedule'!$K:$K,AB$11,'Payment Schedule'!$D:$D,$A:$A)+SUMIFS('Payment Schedule'!$O:$O,'Payment Schedule'!$K:$K,AB$11,'Payment Schedule'!$D:$D,$A:$A)</f>
        <v>0</v>
      </c>
      <c r="AC107" s="85">
        <f>SUMIFS('Payment Schedule'!$N:$N,'Payment Schedule'!$K:$K,AC$11,'Payment Schedule'!$D:$D,$A:$A)+SUMIFS('Payment Schedule'!$O:$O,'Payment Schedule'!$K:$K,AC$11,'Payment Schedule'!$D:$D,$A:$A)</f>
        <v>0</v>
      </c>
      <c r="AD107" s="85">
        <f>SUMIFS('Payment Schedule'!$N:$N,'Payment Schedule'!$K:$K,AD$11,'Payment Schedule'!$D:$D,$A:$A)+SUMIFS('Payment Schedule'!$O:$O,'Payment Schedule'!$K:$K,AD$11,'Payment Schedule'!$D:$D,$A:$A)</f>
        <v>0</v>
      </c>
      <c r="AE107" s="85">
        <f>SUMIFS('Payment Schedule'!$N:$N,'Payment Schedule'!$K:$K,AE$11,'Payment Schedule'!$D:$D,$A:$A)+SUMIFS('Payment Schedule'!$O:$O,'Payment Schedule'!$K:$K,AE$11,'Payment Schedule'!$D:$D,$A:$A)</f>
        <v>0</v>
      </c>
      <c r="AF107" s="85">
        <f>SUMIFS('Payment Schedule'!$N:$N,'Payment Schedule'!$K:$K,AF$11,'Payment Schedule'!$D:$D,$A:$A)+SUMIFS('Payment Schedule'!$O:$O,'Payment Schedule'!$K:$K,AF$11,'Payment Schedule'!$D:$D,$A:$A)</f>
        <v>0</v>
      </c>
      <c r="AG10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7" s="76">
        <f t="shared" si="34"/>
        <v>0</v>
      </c>
      <c r="AM107" s="76">
        <f t="shared" si="35"/>
        <v>0</v>
      </c>
      <c r="AN107" s="86">
        <f>IFERROR(VLOOKUP($B:$B,'Lease Types with GL Accts'!$A:$B,2,FALSE),0)</f>
        <v>0</v>
      </c>
      <c r="AO107" s="86">
        <f>IFERROR(VLOOKUP($B:$B,'Lease Types with GL Accts'!$A:$C,3,FALSE),0)</f>
        <v>0</v>
      </c>
      <c r="AP107" s="86">
        <f>IFERROR(VLOOKUP($B:$B,'Lease Types with GL Accts'!$A:$D,4,FALSE),0)</f>
        <v>0</v>
      </c>
      <c r="AT107" s="86" t="str">
        <f>VLOOKUP(C:C,'ACFR Business Areas'!A:C,3)</f>
        <v>A000</v>
      </c>
      <c r="AU107" s="205">
        <f t="shared" si="31"/>
        <v>0</v>
      </c>
      <c r="AV107" s="298">
        <f>IFERROR(VLOOKUP(A107,'Payment Schedule'!D:U,18,FALSE),0)</f>
        <v>0</v>
      </c>
    </row>
    <row r="108" spans="1:48" hidden="1" outlineLevel="1" x14ac:dyDescent="0.2">
      <c r="A108" s="239"/>
      <c r="B108" s="110"/>
      <c r="C108" s="12" t="str">
        <f t="shared" si="29"/>
        <v>E120</v>
      </c>
      <c r="D108" s="195"/>
      <c r="E108" s="312"/>
      <c r="F108" s="69">
        <v>0</v>
      </c>
      <c r="G108" s="69">
        <f>SUMIFS('Payment Schedule'!Y:Y,'Payment Schedule'!J:J,$G$10,'Payment Schedule'!D:D,A:A)</f>
        <v>0</v>
      </c>
      <c r="H108" s="69">
        <f>-SUMIFS('Payment Schedule'!M:M,'Payment Schedule'!K:K,$H$10,'Payment Schedule'!D:D,A:A)</f>
        <v>0</v>
      </c>
      <c r="I108" s="69">
        <f>-SUMIFS('Payment Schedule'!M:M,'Payment Schedule'!K:K,$I$10,'Payment Schedule'!D:D,A:A)</f>
        <v>0</v>
      </c>
      <c r="J108" s="69">
        <f t="shared" si="30"/>
        <v>0</v>
      </c>
      <c r="K108" s="69"/>
      <c r="L108" s="69">
        <f>SUMIFS('Payment Schedule'!M:M,'Payment Schedule'!K:K,$L$10,'Payment Schedule'!D:D,A:A)</f>
        <v>0</v>
      </c>
      <c r="M108" s="69">
        <f t="shared" si="32"/>
        <v>0</v>
      </c>
      <c r="N108" s="69"/>
      <c r="O108" s="85">
        <f>SUMIFS('Payment Schedule'!$M:$M,'Payment Schedule'!$K:$K,O$11,'Payment Schedule'!$D:$D,$A:$A)</f>
        <v>0</v>
      </c>
      <c r="P108" s="85">
        <f>SUMIFS('Payment Schedule'!$M:$M,'Payment Schedule'!$K:$K,P$11,'Payment Schedule'!$D:$D,$A:$A)</f>
        <v>0</v>
      </c>
      <c r="Q108" s="85">
        <f>SUMIFS('Payment Schedule'!$M:$M,'Payment Schedule'!$K:$K,Q$11,'Payment Schedule'!$D:$D,$A:$A)</f>
        <v>0</v>
      </c>
      <c r="R108" s="85">
        <f>SUMIFS('Payment Schedule'!$M:$M,'Payment Schedule'!$K:$K,R$11,'Payment Schedule'!$D:$D,$A:$A)</f>
        <v>0</v>
      </c>
      <c r="S108" s="85">
        <f>SUMIFS('Payment Schedule'!$M:$M,'Payment Schedule'!$K:$K,S$11,'Payment Schedule'!$D:$D,$A:$A)</f>
        <v>0</v>
      </c>
      <c r="T108" s="85">
        <f>SUMIFS('Payment Schedule'!$M:$M,'Payment Schedule'!$K:$K,T$11,'Payment Schedule'!$D:$D,$A:$A)</f>
        <v>0</v>
      </c>
      <c r="U10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8" s="76">
        <f t="shared" si="33"/>
        <v>0</v>
      </c>
      <c r="AA108" s="85">
        <f>SUMIFS('Payment Schedule'!$N:$N,'Payment Schedule'!$K:$K,AA$11,'Payment Schedule'!$D:$D,$A:$A)+SUMIFS('Payment Schedule'!$O:$O,'Payment Schedule'!$K:$K,AA$11,'Payment Schedule'!$D:$D,$A:$A)</f>
        <v>0</v>
      </c>
      <c r="AB108" s="85">
        <f>SUMIFS('Payment Schedule'!$N:$N,'Payment Schedule'!$K:$K,AB$11,'Payment Schedule'!$D:$D,$A:$A)+SUMIFS('Payment Schedule'!$O:$O,'Payment Schedule'!$K:$K,AB$11,'Payment Schedule'!$D:$D,$A:$A)</f>
        <v>0</v>
      </c>
      <c r="AC108" s="85">
        <f>SUMIFS('Payment Schedule'!$N:$N,'Payment Schedule'!$K:$K,AC$11,'Payment Schedule'!$D:$D,$A:$A)+SUMIFS('Payment Schedule'!$O:$O,'Payment Schedule'!$K:$K,AC$11,'Payment Schedule'!$D:$D,$A:$A)</f>
        <v>0</v>
      </c>
      <c r="AD108" s="85">
        <f>SUMIFS('Payment Schedule'!$N:$N,'Payment Schedule'!$K:$K,AD$11,'Payment Schedule'!$D:$D,$A:$A)+SUMIFS('Payment Schedule'!$O:$O,'Payment Schedule'!$K:$K,AD$11,'Payment Schedule'!$D:$D,$A:$A)</f>
        <v>0</v>
      </c>
      <c r="AE108" s="85">
        <f>SUMIFS('Payment Schedule'!$N:$N,'Payment Schedule'!$K:$K,AE$11,'Payment Schedule'!$D:$D,$A:$A)+SUMIFS('Payment Schedule'!$O:$O,'Payment Schedule'!$K:$K,AE$11,'Payment Schedule'!$D:$D,$A:$A)</f>
        <v>0</v>
      </c>
      <c r="AF108" s="85">
        <f>SUMIFS('Payment Schedule'!$N:$N,'Payment Schedule'!$K:$K,AF$11,'Payment Schedule'!$D:$D,$A:$A)+SUMIFS('Payment Schedule'!$O:$O,'Payment Schedule'!$K:$K,AF$11,'Payment Schedule'!$D:$D,$A:$A)</f>
        <v>0</v>
      </c>
      <c r="AG10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8" s="76">
        <f t="shared" si="34"/>
        <v>0</v>
      </c>
      <c r="AM108" s="76">
        <f t="shared" si="35"/>
        <v>0</v>
      </c>
      <c r="AN108" s="86">
        <f>IFERROR(VLOOKUP($B:$B,'Lease Types with GL Accts'!$A:$B,2,FALSE),0)</f>
        <v>0</v>
      </c>
      <c r="AO108" s="86">
        <f>IFERROR(VLOOKUP($B:$B,'Lease Types with GL Accts'!$A:$C,3,FALSE),0)</f>
        <v>0</v>
      </c>
      <c r="AP108" s="86">
        <f>IFERROR(VLOOKUP($B:$B,'Lease Types with GL Accts'!$A:$D,4,FALSE),0)</f>
        <v>0</v>
      </c>
      <c r="AT108" s="86" t="str">
        <f>VLOOKUP(C:C,'ACFR Business Areas'!A:C,3)</f>
        <v>A000</v>
      </c>
      <c r="AU108" s="205">
        <f t="shared" si="31"/>
        <v>0</v>
      </c>
      <c r="AV108" s="298">
        <f>IFERROR(VLOOKUP(A108,'Payment Schedule'!D:U,18,FALSE),0)</f>
        <v>0</v>
      </c>
    </row>
    <row r="109" spans="1:48" hidden="1" outlineLevel="1" x14ac:dyDescent="0.2">
      <c r="A109" s="239"/>
      <c r="B109" s="110"/>
      <c r="C109" s="12" t="str">
        <f t="shared" si="29"/>
        <v>E120</v>
      </c>
      <c r="D109" s="195"/>
      <c r="E109" s="312"/>
      <c r="F109" s="69">
        <v>0</v>
      </c>
      <c r="G109" s="69">
        <f>SUMIFS('Payment Schedule'!Y:Y,'Payment Schedule'!J:J,$G$10,'Payment Schedule'!D:D,A:A)</f>
        <v>0</v>
      </c>
      <c r="H109" s="69">
        <f>-SUMIFS('Payment Schedule'!M:M,'Payment Schedule'!K:K,$H$10,'Payment Schedule'!D:D,A:A)</f>
        <v>0</v>
      </c>
      <c r="I109" s="69">
        <f>-SUMIFS('Payment Schedule'!M:M,'Payment Schedule'!K:K,$I$10,'Payment Schedule'!D:D,A:A)</f>
        <v>0</v>
      </c>
      <c r="J109" s="69">
        <f t="shared" si="30"/>
        <v>0</v>
      </c>
      <c r="K109" s="69"/>
      <c r="L109" s="69">
        <f>SUMIFS('Payment Schedule'!M:M,'Payment Schedule'!K:K,$L$10,'Payment Schedule'!D:D,A:A)</f>
        <v>0</v>
      </c>
      <c r="M109" s="69">
        <f t="shared" si="32"/>
        <v>0</v>
      </c>
      <c r="N109" s="69"/>
      <c r="O109" s="85">
        <f>SUMIFS('Payment Schedule'!$M:$M,'Payment Schedule'!$K:$K,O$11,'Payment Schedule'!$D:$D,$A:$A)</f>
        <v>0</v>
      </c>
      <c r="P109" s="85">
        <f>SUMIFS('Payment Schedule'!$M:$M,'Payment Schedule'!$K:$K,P$11,'Payment Schedule'!$D:$D,$A:$A)</f>
        <v>0</v>
      </c>
      <c r="Q109" s="85">
        <f>SUMIFS('Payment Schedule'!$M:$M,'Payment Schedule'!$K:$K,Q$11,'Payment Schedule'!$D:$D,$A:$A)</f>
        <v>0</v>
      </c>
      <c r="R109" s="85">
        <f>SUMIFS('Payment Schedule'!$M:$M,'Payment Schedule'!$K:$K,R$11,'Payment Schedule'!$D:$D,$A:$A)</f>
        <v>0</v>
      </c>
      <c r="S109" s="85">
        <f>SUMIFS('Payment Schedule'!$M:$M,'Payment Schedule'!$K:$K,S$11,'Payment Schedule'!$D:$D,$A:$A)</f>
        <v>0</v>
      </c>
      <c r="T109" s="85">
        <f>SUMIFS('Payment Schedule'!$M:$M,'Payment Schedule'!$K:$K,T$11,'Payment Schedule'!$D:$D,$A:$A)</f>
        <v>0</v>
      </c>
      <c r="U10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0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0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0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0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09" s="76">
        <f t="shared" si="33"/>
        <v>0</v>
      </c>
      <c r="AA109" s="85">
        <f>SUMIFS('Payment Schedule'!$N:$N,'Payment Schedule'!$K:$K,AA$11,'Payment Schedule'!$D:$D,$A:$A)+SUMIFS('Payment Schedule'!$O:$O,'Payment Schedule'!$K:$K,AA$11,'Payment Schedule'!$D:$D,$A:$A)</f>
        <v>0</v>
      </c>
      <c r="AB109" s="85">
        <f>SUMIFS('Payment Schedule'!$N:$N,'Payment Schedule'!$K:$K,AB$11,'Payment Schedule'!$D:$D,$A:$A)+SUMIFS('Payment Schedule'!$O:$O,'Payment Schedule'!$K:$K,AB$11,'Payment Schedule'!$D:$D,$A:$A)</f>
        <v>0</v>
      </c>
      <c r="AC109" s="85">
        <f>SUMIFS('Payment Schedule'!$N:$N,'Payment Schedule'!$K:$K,AC$11,'Payment Schedule'!$D:$D,$A:$A)+SUMIFS('Payment Schedule'!$O:$O,'Payment Schedule'!$K:$K,AC$11,'Payment Schedule'!$D:$D,$A:$A)</f>
        <v>0</v>
      </c>
      <c r="AD109" s="85">
        <f>SUMIFS('Payment Schedule'!$N:$N,'Payment Schedule'!$K:$K,AD$11,'Payment Schedule'!$D:$D,$A:$A)+SUMIFS('Payment Schedule'!$O:$O,'Payment Schedule'!$K:$K,AD$11,'Payment Schedule'!$D:$D,$A:$A)</f>
        <v>0</v>
      </c>
      <c r="AE109" s="85">
        <f>SUMIFS('Payment Schedule'!$N:$N,'Payment Schedule'!$K:$K,AE$11,'Payment Schedule'!$D:$D,$A:$A)+SUMIFS('Payment Schedule'!$O:$O,'Payment Schedule'!$K:$K,AE$11,'Payment Schedule'!$D:$D,$A:$A)</f>
        <v>0</v>
      </c>
      <c r="AF109" s="85">
        <f>SUMIFS('Payment Schedule'!$N:$N,'Payment Schedule'!$K:$K,AF$11,'Payment Schedule'!$D:$D,$A:$A)+SUMIFS('Payment Schedule'!$O:$O,'Payment Schedule'!$K:$K,AF$11,'Payment Schedule'!$D:$D,$A:$A)</f>
        <v>0</v>
      </c>
      <c r="AG10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0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0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0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0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09" s="76">
        <f t="shared" si="34"/>
        <v>0</v>
      </c>
      <c r="AM109" s="76">
        <f t="shared" si="35"/>
        <v>0</v>
      </c>
      <c r="AN109" s="86">
        <f>IFERROR(VLOOKUP($B:$B,'Lease Types with GL Accts'!$A:$B,2,FALSE),0)</f>
        <v>0</v>
      </c>
      <c r="AO109" s="86">
        <f>IFERROR(VLOOKUP($B:$B,'Lease Types with GL Accts'!$A:$C,3,FALSE),0)</f>
        <v>0</v>
      </c>
      <c r="AP109" s="86">
        <f>IFERROR(VLOOKUP($B:$B,'Lease Types with GL Accts'!$A:$D,4,FALSE),0)</f>
        <v>0</v>
      </c>
      <c r="AT109" s="86" t="str">
        <f>VLOOKUP(C:C,'ACFR Business Areas'!A:C,3)</f>
        <v>A000</v>
      </c>
      <c r="AU109" s="205">
        <f t="shared" si="31"/>
        <v>0</v>
      </c>
      <c r="AV109" s="298">
        <f>IFERROR(VLOOKUP(A109,'Payment Schedule'!D:U,18,FALSE),0)</f>
        <v>0</v>
      </c>
    </row>
    <row r="110" spans="1:48" hidden="1" outlineLevel="1" x14ac:dyDescent="0.2">
      <c r="A110" s="239"/>
      <c r="B110" s="110"/>
      <c r="C110" s="12" t="str">
        <f t="shared" si="29"/>
        <v>E120</v>
      </c>
      <c r="D110" s="195"/>
      <c r="E110" s="312"/>
      <c r="F110" s="69">
        <v>0</v>
      </c>
      <c r="G110" s="69">
        <f>SUMIFS('Payment Schedule'!Y:Y,'Payment Schedule'!J:J,$G$10,'Payment Schedule'!D:D,A:A)</f>
        <v>0</v>
      </c>
      <c r="H110" s="69">
        <f>-SUMIFS('Payment Schedule'!M:M,'Payment Schedule'!K:K,$H$10,'Payment Schedule'!D:D,A:A)</f>
        <v>0</v>
      </c>
      <c r="I110" s="69">
        <f>-SUMIFS('Payment Schedule'!M:M,'Payment Schedule'!K:K,$I$10,'Payment Schedule'!D:D,A:A)</f>
        <v>0</v>
      </c>
      <c r="J110" s="69">
        <f t="shared" si="30"/>
        <v>0</v>
      </c>
      <c r="K110" s="69"/>
      <c r="L110" s="69">
        <f>SUMIFS('Payment Schedule'!M:M,'Payment Schedule'!K:K,$L$10,'Payment Schedule'!D:D,A:A)</f>
        <v>0</v>
      </c>
      <c r="M110" s="69">
        <f t="shared" si="32"/>
        <v>0</v>
      </c>
      <c r="N110" s="69"/>
      <c r="O110" s="85">
        <f>SUMIFS('Payment Schedule'!$M:$M,'Payment Schedule'!$K:$K,O$11,'Payment Schedule'!$D:$D,$A:$A)</f>
        <v>0</v>
      </c>
      <c r="P110" s="85">
        <f>SUMIFS('Payment Schedule'!$M:$M,'Payment Schedule'!$K:$K,P$11,'Payment Schedule'!$D:$D,$A:$A)</f>
        <v>0</v>
      </c>
      <c r="Q110" s="85">
        <f>SUMIFS('Payment Schedule'!$M:$M,'Payment Schedule'!$K:$K,Q$11,'Payment Schedule'!$D:$D,$A:$A)</f>
        <v>0</v>
      </c>
      <c r="R110" s="85">
        <f>SUMIFS('Payment Schedule'!$M:$M,'Payment Schedule'!$K:$K,R$11,'Payment Schedule'!$D:$D,$A:$A)</f>
        <v>0</v>
      </c>
      <c r="S110" s="85">
        <f>SUMIFS('Payment Schedule'!$M:$M,'Payment Schedule'!$K:$K,S$11,'Payment Schedule'!$D:$D,$A:$A)</f>
        <v>0</v>
      </c>
      <c r="T110" s="85">
        <f>SUMIFS('Payment Schedule'!$M:$M,'Payment Schedule'!$K:$K,T$11,'Payment Schedule'!$D:$D,$A:$A)</f>
        <v>0</v>
      </c>
      <c r="U11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0" s="76">
        <f t="shared" si="33"/>
        <v>0</v>
      </c>
      <c r="AA110" s="85">
        <f>SUMIFS('Payment Schedule'!$N:$N,'Payment Schedule'!$K:$K,AA$11,'Payment Schedule'!$D:$D,$A:$A)+SUMIFS('Payment Schedule'!$O:$O,'Payment Schedule'!$K:$K,AA$11,'Payment Schedule'!$D:$D,$A:$A)</f>
        <v>0</v>
      </c>
      <c r="AB110" s="85">
        <f>SUMIFS('Payment Schedule'!$N:$N,'Payment Schedule'!$K:$K,AB$11,'Payment Schedule'!$D:$D,$A:$A)+SUMIFS('Payment Schedule'!$O:$O,'Payment Schedule'!$K:$K,AB$11,'Payment Schedule'!$D:$D,$A:$A)</f>
        <v>0</v>
      </c>
      <c r="AC110" s="85">
        <f>SUMIFS('Payment Schedule'!$N:$N,'Payment Schedule'!$K:$K,AC$11,'Payment Schedule'!$D:$D,$A:$A)+SUMIFS('Payment Schedule'!$O:$O,'Payment Schedule'!$K:$K,AC$11,'Payment Schedule'!$D:$D,$A:$A)</f>
        <v>0</v>
      </c>
      <c r="AD110" s="85">
        <f>SUMIFS('Payment Schedule'!$N:$N,'Payment Schedule'!$K:$K,AD$11,'Payment Schedule'!$D:$D,$A:$A)+SUMIFS('Payment Schedule'!$O:$O,'Payment Schedule'!$K:$K,AD$11,'Payment Schedule'!$D:$D,$A:$A)</f>
        <v>0</v>
      </c>
      <c r="AE110" s="85">
        <f>SUMIFS('Payment Schedule'!$N:$N,'Payment Schedule'!$K:$K,AE$11,'Payment Schedule'!$D:$D,$A:$A)+SUMIFS('Payment Schedule'!$O:$O,'Payment Schedule'!$K:$K,AE$11,'Payment Schedule'!$D:$D,$A:$A)</f>
        <v>0</v>
      </c>
      <c r="AF110" s="85">
        <f>SUMIFS('Payment Schedule'!$N:$N,'Payment Schedule'!$K:$K,AF$11,'Payment Schedule'!$D:$D,$A:$A)+SUMIFS('Payment Schedule'!$O:$O,'Payment Schedule'!$K:$K,AF$11,'Payment Schedule'!$D:$D,$A:$A)</f>
        <v>0</v>
      </c>
      <c r="AG11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0" s="76">
        <f t="shared" si="34"/>
        <v>0</v>
      </c>
      <c r="AM110" s="76">
        <f t="shared" si="35"/>
        <v>0</v>
      </c>
      <c r="AN110" s="86">
        <f>IFERROR(VLOOKUP($B:$B,'Lease Types with GL Accts'!$A:$B,2,FALSE),0)</f>
        <v>0</v>
      </c>
      <c r="AO110" s="86">
        <f>IFERROR(VLOOKUP($B:$B,'Lease Types with GL Accts'!$A:$C,3,FALSE),0)</f>
        <v>0</v>
      </c>
      <c r="AP110" s="86">
        <f>IFERROR(VLOOKUP($B:$B,'Lease Types with GL Accts'!$A:$D,4,FALSE),0)</f>
        <v>0</v>
      </c>
      <c r="AT110" s="86" t="str">
        <f>VLOOKUP(C:C,'ACFR Business Areas'!A:C,3)</f>
        <v>A000</v>
      </c>
      <c r="AU110" s="205">
        <f t="shared" si="31"/>
        <v>0</v>
      </c>
      <c r="AV110" s="298">
        <f>IFERROR(VLOOKUP(A110,'Payment Schedule'!D:U,18,FALSE),0)</f>
        <v>0</v>
      </c>
    </row>
    <row r="111" spans="1:48" hidden="1" outlineLevel="1" x14ac:dyDescent="0.2">
      <c r="A111" s="239"/>
      <c r="B111" s="110"/>
      <c r="C111" s="12" t="str">
        <f t="shared" si="29"/>
        <v>E120</v>
      </c>
      <c r="D111" s="195"/>
      <c r="E111" s="312"/>
      <c r="F111" s="69">
        <v>0</v>
      </c>
      <c r="G111" s="69">
        <f>SUMIFS('Payment Schedule'!Y:Y,'Payment Schedule'!J:J,$G$10,'Payment Schedule'!D:D,A:A)</f>
        <v>0</v>
      </c>
      <c r="H111" s="69">
        <f>-SUMIFS('Payment Schedule'!M:M,'Payment Schedule'!K:K,$H$10,'Payment Schedule'!D:D,A:A)</f>
        <v>0</v>
      </c>
      <c r="I111" s="69">
        <f>-SUMIFS('Payment Schedule'!M:M,'Payment Schedule'!K:K,$I$10,'Payment Schedule'!D:D,A:A)</f>
        <v>0</v>
      </c>
      <c r="J111" s="69">
        <f t="shared" si="30"/>
        <v>0</v>
      </c>
      <c r="K111" s="69"/>
      <c r="L111" s="69">
        <f>SUMIFS('Payment Schedule'!M:M,'Payment Schedule'!K:K,$L$10,'Payment Schedule'!D:D,A:A)</f>
        <v>0</v>
      </c>
      <c r="M111" s="69">
        <f t="shared" si="32"/>
        <v>0</v>
      </c>
      <c r="N111" s="69"/>
      <c r="O111" s="85">
        <f>SUMIFS('Payment Schedule'!$M:$M,'Payment Schedule'!$K:$K,O$11,'Payment Schedule'!$D:$D,$A:$A)</f>
        <v>0</v>
      </c>
      <c r="P111" s="85">
        <f>SUMIFS('Payment Schedule'!$M:$M,'Payment Schedule'!$K:$K,P$11,'Payment Schedule'!$D:$D,$A:$A)</f>
        <v>0</v>
      </c>
      <c r="Q111" s="85">
        <f>SUMIFS('Payment Schedule'!$M:$M,'Payment Schedule'!$K:$K,Q$11,'Payment Schedule'!$D:$D,$A:$A)</f>
        <v>0</v>
      </c>
      <c r="R111" s="85">
        <f>SUMIFS('Payment Schedule'!$M:$M,'Payment Schedule'!$K:$K,R$11,'Payment Schedule'!$D:$D,$A:$A)</f>
        <v>0</v>
      </c>
      <c r="S111" s="85">
        <f>SUMIFS('Payment Schedule'!$M:$M,'Payment Schedule'!$K:$K,S$11,'Payment Schedule'!$D:$D,$A:$A)</f>
        <v>0</v>
      </c>
      <c r="T111" s="85">
        <f>SUMIFS('Payment Schedule'!$M:$M,'Payment Schedule'!$K:$K,T$11,'Payment Schedule'!$D:$D,$A:$A)</f>
        <v>0</v>
      </c>
      <c r="U11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1" s="76">
        <f t="shared" si="33"/>
        <v>0</v>
      </c>
      <c r="AA111" s="85">
        <f>SUMIFS('Payment Schedule'!$N:$N,'Payment Schedule'!$K:$K,AA$11,'Payment Schedule'!$D:$D,$A:$A)+SUMIFS('Payment Schedule'!$O:$O,'Payment Schedule'!$K:$K,AA$11,'Payment Schedule'!$D:$D,$A:$A)</f>
        <v>0</v>
      </c>
      <c r="AB111" s="85">
        <f>SUMIFS('Payment Schedule'!$N:$N,'Payment Schedule'!$K:$K,AB$11,'Payment Schedule'!$D:$D,$A:$A)+SUMIFS('Payment Schedule'!$O:$O,'Payment Schedule'!$K:$K,AB$11,'Payment Schedule'!$D:$D,$A:$A)</f>
        <v>0</v>
      </c>
      <c r="AC111" s="85">
        <f>SUMIFS('Payment Schedule'!$N:$N,'Payment Schedule'!$K:$K,AC$11,'Payment Schedule'!$D:$D,$A:$A)+SUMIFS('Payment Schedule'!$O:$O,'Payment Schedule'!$K:$K,AC$11,'Payment Schedule'!$D:$D,$A:$A)</f>
        <v>0</v>
      </c>
      <c r="AD111" s="85">
        <f>SUMIFS('Payment Schedule'!$N:$N,'Payment Schedule'!$K:$K,AD$11,'Payment Schedule'!$D:$D,$A:$A)+SUMIFS('Payment Schedule'!$O:$O,'Payment Schedule'!$K:$K,AD$11,'Payment Schedule'!$D:$D,$A:$A)</f>
        <v>0</v>
      </c>
      <c r="AE111" s="85">
        <f>SUMIFS('Payment Schedule'!$N:$N,'Payment Schedule'!$K:$K,AE$11,'Payment Schedule'!$D:$D,$A:$A)+SUMIFS('Payment Schedule'!$O:$O,'Payment Schedule'!$K:$K,AE$11,'Payment Schedule'!$D:$D,$A:$A)</f>
        <v>0</v>
      </c>
      <c r="AF111" s="85">
        <f>SUMIFS('Payment Schedule'!$N:$N,'Payment Schedule'!$K:$K,AF$11,'Payment Schedule'!$D:$D,$A:$A)+SUMIFS('Payment Schedule'!$O:$O,'Payment Schedule'!$K:$K,AF$11,'Payment Schedule'!$D:$D,$A:$A)</f>
        <v>0</v>
      </c>
      <c r="AG11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1" s="76">
        <f t="shared" si="34"/>
        <v>0</v>
      </c>
      <c r="AM111" s="76">
        <f t="shared" si="35"/>
        <v>0</v>
      </c>
      <c r="AN111" s="86">
        <f>IFERROR(VLOOKUP($B:$B,'Lease Types with GL Accts'!$A:$B,2,FALSE),0)</f>
        <v>0</v>
      </c>
      <c r="AO111" s="86">
        <f>IFERROR(VLOOKUP($B:$B,'Lease Types with GL Accts'!$A:$C,3,FALSE),0)</f>
        <v>0</v>
      </c>
      <c r="AP111" s="86">
        <f>IFERROR(VLOOKUP($B:$B,'Lease Types with GL Accts'!$A:$D,4,FALSE),0)</f>
        <v>0</v>
      </c>
      <c r="AT111" s="86" t="str">
        <f>VLOOKUP(C:C,'ACFR Business Areas'!A:C,3)</f>
        <v>A000</v>
      </c>
      <c r="AU111" s="205">
        <f t="shared" si="31"/>
        <v>0</v>
      </c>
      <c r="AV111" s="298">
        <f>IFERROR(VLOOKUP(A111,'Payment Schedule'!D:U,18,FALSE),0)</f>
        <v>0</v>
      </c>
    </row>
    <row r="112" spans="1:48" hidden="1" outlineLevel="1" x14ac:dyDescent="0.2">
      <c r="A112" s="239"/>
      <c r="B112" s="110"/>
      <c r="C112" s="12" t="str">
        <f t="shared" si="29"/>
        <v>E120</v>
      </c>
      <c r="D112" s="195"/>
      <c r="E112" s="312"/>
      <c r="F112" s="69">
        <v>0</v>
      </c>
      <c r="G112" s="69">
        <f>SUMIFS('Payment Schedule'!Y:Y,'Payment Schedule'!J:J,$G$10,'Payment Schedule'!D:D,A:A)</f>
        <v>0</v>
      </c>
      <c r="H112" s="69">
        <f>-SUMIFS('Payment Schedule'!M:M,'Payment Schedule'!K:K,$H$10,'Payment Schedule'!D:D,A:A)</f>
        <v>0</v>
      </c>
      <c r="I112" s="69">
        <f>-SUMIFS('Payment Schedule'!M:M,'Payment Schedule'!K:K,$I$10,'Payment Schedule'!D:D,A:A)</f>
        <v>0</v>
      </c>
      <c r="J112" s="69">
        <f t="shared" si="30"/>
        <v>0</v>
      </c>
      <c r="K112" s="69"/>
      <c r="L112" s="69">
        <f>SUMIFS('Payment Schedule'!M:M,'Payment Schedule'!K:K,$L$10,'Payment Schedule'!D:D,A:A)</f>
        <v>0</v>
      </c>
      <c r="M112" s="69">
        <f t="shared" si="32"/>
        <v>0</v>
      </c>
      <c r="N112" s="69"/>
      <c r="O112" s="85">
        <f>SUMIFS('Payment Schedule'!$M:$M,'Payment Schedule'!$K:$K,O$11,'Payment Schedule'!$D:$D,$A:$A)</f>
        <v>0</v>
      </c>
      <c r="P112" s="85">
        <f>SUMIFS('Payment Schedule'!$M:$M,'Payment Schedule'!$K:$K,P$11,'Payment Schedule'!$D:$D,$A:$A)</f>
        <v>0</v>
      </c>
      <c r="Q112" s="85">
        <f>SUMIFS('Payment Schedule'!$M:$M,'Payment Schedule'!$K:$K,Q$11,'Payment Schedule'!$D:$D,$A:$A)</f>
        <v>0</v>
      </c>
      <c r="R112" s="85">
        <f>SUMIFS('Payment Schedule'!$M:$M,'Payment Schedule'!$K:$K,R$11,'Payment Schedule'!$D:$D,$A:$A)</f>
        <v>0</v>
      </c>
      <c r="S112" s="85">
        <f>SUMIFS('Payment Schedule'!$M:$M,'Payment Schedule'!$K:$K,S$11,'Payment Schedule'!$D:$D,$A:$A)</f>
        <v>0</v>
      </c>
      <c r="T112" s="85">
        <f>SUMIFS('Payment Schedule'!$M:$M,'Payment Schedule'!$K:$K,T$11,'Payment Schedule'!$D:$D,$A:$A)</f>
        <v>0</v>
      </c>
      <c r="U11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2" s="76">
        <f t="shared" si="33"/>
        <v>0</v>
      </c>
      <c r="AA112" s="85">
        <f>SUMIFS('Payment Schedule'!$N:$N,'Payment Schedule'!$K:$K,AA$11,'Payment Schedule'!$D:$D,$A:$A)+SUMIFS('Payment Schedule'!$O:$O,'Payment Schedule'!$K:$K,AA$11,'Payment Schedule'!$D:$D,$A:$A)</f>
        <v>0</v>
      </c>
      <c r="AB112" s="85">
        <f>SUMIFS('Payment Schedule'!$N:$N,'Payment Schedule'!$K:$K,AB$11,'Payment Schedule'!$D:$D,$A:$A)+SUMIFS('Payment Schedule'!$O:$O,'Payment Schedule'!$K:$K,AB$11,'Payment Schedule'!$D:$D,$A:$A)</f>
        <v>0</v>
      </c>
      <c r="AC112" s="85">
        <f>SUMIFS('Payment Schedule'!$N:$N,'Payment Schedule'!$K:$K,AC$11,'Payment Schedule'!$D:$D,$A:$A)+SUMIFS('Payment Schedule'!$O:$O,'Payment Schedule'!$K:$K,AC$11,'Payment Schedule'!$D:$D,$A:$A)</f>
        <v>0</v>
      </c>
      <c r="AD112" s="85">
        <f>SUMIFS('Payment Schedule'!$N:$N,'Payment Schedule'!$K:$K,AD$11,'Payment Schedule'!$D:$D,$A:$A)+SUMIFS('Payment Schedule'!$O:$O,'Payment Schedule'!$K:$K,AD$11,'Payment Schedule'!$D:$D,$A:$A)</f>
        <v>0</v>
      </c>
      <c r="AE112" s="85">
        <f>SUMIFS('Payment Schedule'!$N:$N,'Payment Schedule'!$K:$K,AE$11,'Payment Schedule'!$D:$D,$A:$A)+SUMIFS('Payment Schedule'!$O:$O,'Payment Schedule'!$K:$K,AE$11,'Payment Schedule'!$D:$D,$A:$A)</f>
        <v>0</v>
      </c>
      <c r="AF112" s="85">
        <f>SUMIFS('Payment Schedule'!$N:$N,'Payment Schedule'!$K:$K,AF$11,'Payment Schedule'!$D:$D,$A:$A)+SUMIFS('Payment Schedule'!$O:$O,'Payment Schedule'!$K:$K,AF$11,'Payment Schedule'!$D:$D,$A:$A)</f>
        <v>0</v>
      </c>
      <c r="AG11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2" s="76">
        <f t="shared" si="34"/>
        <v>0</v>
      </c>
      <c r="AM112" s="76">
        <f t="shared" si="35"/>
        <v>0</v>
      </c>
      <c r="AN112" s="86">
        <f>IFERROR(VLOOKUP($B:$B,'Lease Types with GL Accts'!$A:$B,2,FALSE),0)</f>
        <v>0</v>
      </c>
      <c r="AO112" s="86">
        <f>IFERROR(VLOOKUP($B:$B,'Lease Types with GL Accts'!$A:$C,3,FALSE),0)</f>
        <v>0</v>
      </c>
      <c r="AP112" s="86">
        <f>IFERROR(VLOOKUP($B:$B,'Lease Types with GL Accts'!$A:$D,4,FALSE),0)</f>
        <v>0</v>
      </c>
      <c r="AT112" s="86" t="str">
        <f>VLOOKUP(C:C,'ACFR Business Areas'!A:C,3)</f>
        <v>A000</v>
      </c>
      <c r="AU112" s="205">
        <f t="shared" si="31"/>
        <v>0</v>
      </c>
      <c r="AV112" s="298">
        <f>IFERROR(VLOOKUP(A112,'Payment Schedule'!D:U,18,FALSE),0)</f>
        <v>0</v>
      </c>
    </row>
    <row r="113" spans="1:48" hidden="1" outlineLevel="1" x14ac:dyDescent="0.2">
      <c r="A113" s="239"/>
      <c r="B113" s="110"/>
      <c r="C113" s="12" t="str">
        <f t="shared" si="29"/>
        <v>E120</v>
      </c>
      <c r="D113" s="195"/>
      <c r="E113" s="312"/>
      <c r="F113" s="69">
        <v>0</v>
      </c>
      <c r="G113" s="69">
        <f>SUMIFS('Payment Schedule'!Y:Y,'Payment Schedule'!J:J,$G$10,'Payment Schedule'!D:D,A:A)</f>
        <v>0</v>
      </c>
      <c r="H113" s="69">
        <f>-SUMIFS('Payment Schedule'!M:M,'Payment Schedule'!K:K,$H$10,'Payment Schedule'!D:D,A:A)</f>
        <v>0</v>
      </c>
      <c r="I113" s="69">
        <f>-SUMIFS('Payment Schedule'!M:M,'Payment Schedule'!K:K,$I$10,'Payment Schedule'!D:D,A:A)</f>
        <v>0</v>
      </c>
      <c r="J113" s="69">
        <f t="shared" si="30"/>
        <v>0</v>
      </c>
      <c r="K113" s="69"/>
      <c r="L113" s="69">
        <f>SUMIFS('Payment Schedule'!M:M,'Payment Schedule'!K:K,$L$10,'Payment Schedule'!D:D,A:A)</f>
        <v>0</v>
      </c>
      <c r="M113" s="69">
        <f t="shared" si="32"/>
        <v>0</v>
      </c>
      <c r="N113" s="69"/>
      <c r="O113" s="85">
        <f>SUMIFS('Payment Schedule'!$M:$M,'Payment Schedule'!$K:$K,O$11,'Payment Schedule'!$D:$D,$A:$A)</f>
        <v>0</v>
      </c>
      <c r="P113" s="85">
        <f>SUMIFS('Payment Schedule'!$M:$M,'Payment Schedule'!$K:$K,P$11,'Payment Schedule'!$D:$D,$A:$A)</f>
        <v>0</v>
      </c>
      <c r="Q113" s="85">
        <f>SUMIFS('Payment Schedule'!$M:$M,'Payment Schedule'!$K:$K,Q$11,'Payment Schedule'!$D:$D,$A:$A)</f>
        <v>0</v>
      </c>
      <c r="R113" s="85">
        <f>SUMIFS('Payment Schedule'!$M:$M,'Payment Schedule'!$K:$K,R$11,'Payment Schedule'!$D:$D,$A:$A)</f>
        <v>0</v>
      </c>
      <c r="S113" s="85">
        <f>SUMIFS('Payment Schedule'!$M:$M,'Payment Schedule'!$K:$K,S$11,'Payment Schedule'!$D:$D,$A:$A)</f>
        <v>0</v>
      </c>
      <c r="T113" s="85">
        <f>SUMIFS('Payment Schedule'!$M:$M,'Payment Schedule'!$K:$K,T$11,'Payment Schedule'!$D:$D,$A:$A)</f>
        <v>0</v>
      </c>
      <c r="U11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3" s="76">
        <f t="shared" si="33"/>
        <v>0</v>
      </c>
      <c r="AA113" s="85">
        <f>SUMIFS('Payment Schedule'!$N:$N,'Payment Schedule'!$K:$K,AA$11,'Payment Schedule'!$D:$D,$A:$A)+SUMIFS('Payment Schedule'!$O:$O,'Payment Schedule'!$K:$K,AA$11,'Payment Schedule'!$D:$D,$A:$A)</f>
        <v>0</v>
      </c>
      <c r="AB113" s="85">
        <f>SUMIFS('Payment Schedule'!$N:$N,'Payment Schedule'!$K:$K,AB$11,'Payment Schedule'!$D:$D,$A:$A)+SUMIFS('Payment Schedule'!$O:$O,'Payment Schedule'!$K:$K,AB$11,'Payment Schedule'!$D:$D,$A:$A)</f>
        <v>0</v>
      </c>
      <c r="AC113" s="85">
        <f>SUMIFS('Payment Schedule'!$N:$N,'Payment Schedule'!$K:$K,AC$11,'Payment Schedule'!$D:$D,$A:$A)+SUMIFS('Payment Schedule'!$O:$O,'Payment Schedule'!$K:$K,AC$11,'Payment Schedule'!$D:$D,$A:$A)</f>
        <v>0</v>
      </c>
      <c r="AD113" s="85">
        <f>SUMIFS('Payment Schedule'!$N:$N,'Payment Schedule'!$K:$K,AD$11,'Payment Schedule'!$D:$D,$A:$A)+SUMIFS('Payment Schedule'!$O:$O,'Payment Schedule'!$K:$K,AD$11,'Payment Schedule'!$D:$D,$A:$A)</f>
        <v>0</v>
      </c>
      <c r="AE113" s="85">
        <f>SUMIFS('Payment Schedule'!$N:$N,'Payment Schedule'!$K:$K,AE$11,'Payment Schedule'!$D:$D,$A:$A)+SUMIFS('Payment Schedule'!$O:$O,'Payment Schedule'!$K:$K,AE$11,'Payment Schedule'!$D:$D,$A:$A)</f>
        <v>0</v>
      </c>
      <c r="AF113" s="85">
        <f>SUMIFS('Payment Schedule'!$N:$N,'Payment Schedule'!$K:$K,AF$11,'Payment Schedule'!$D:$D,$A:$A)+SUMIFS('Payment Schedule'!$O:$O,'Payment Schedule'!$K:$K,AF$11,'Payment Schedule'!$D:$D,$A:$A)</f>
        <v>0</v>
      </c>
      <c r="AG11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3" s="76">
        <f t="shared" si="34"/>
        <v>0</v>
      </c>
      <c r="AM113" s="76">
        <f t="shared" si="35"/>
        <v>0</v>
      </c>
      <c r="AN113" s="86">
        <f>IFERROR(VLOOKUP($B:$B,'Lease Types with GL Accts'!$A:$B,2,FALSE),0)</f>
        <v>0</v>
      </c>
      <c r="AO113" s="86">
        <f>IFERROR(VLOOKUP($B:$B,'Lease Types with GL Accts'!$A:$C,3,FALSE),0)</f>
        <v>0</v>
      </c>
      <c r="AP113" s="86">
        <f>IFERROR(VLOOKUP($B:$B,'Lease Types with GL Accts'!$A:$D,4,FALSE),0)</f>
        <v>0</v>
      </c>
      <c r="AT113" s="86" t="str">
        <f>VLOOKUP(C:C,'ACFR Business Areas'!A:C,3)</f>
        <v>A000</v>
      </c>
      <c r="AU113" s="205">
        <f t="shared" si="31"/>
        <v>0</v>
      </c>
      <c r="AV113" s="298">
        <f>IFERROR(VLOOKUP(A113,'Payment Schedule'!D:U,18,FALSE),0)</f>
        <v>0</v>
      </c>
    </row>
    <row r="114" spans="1:48" hidden="1" outlineLevel="1" x14ac:dyDescent="0.2">
      <c r="A114" s="239"/>
      <c r="B114" s="110"/>
      <c r="C114" s="12" t="str">
        <f t="shared" si="29"/>
        <v>E120</v>
      </c>
      <c r="D114" s="195"/>
      <c r="E114" s="312"/>
      <c r="F114" s="69">
        <v>0</v>
      </c>
      <c r="G114" s="69">
        <f>SUMIFS('Payment Schedule'!Y:Y,'Payment Schedule'!J:J,$G$10,'Payment Schedule'!D:D,A:A)</f>
        <v>0</v>
      </c>
      <c r="H114" s="69">
        <f>-SUMIFS('Payment Schedule'!M:M,'Payment Schedule'!K:K,$H$10,'Payment Schedule'!D:D,A:A)</f>
        <v>0</v>
      </c>
      <c r="I114" s="69">
        <f>-SUMIFS('Payment Schedule'!M:M,'Payment Schedule'!K:K,$I$10,'Payment Schedule'!D:D,A:A)</f>
        <v>0</v>
      </c>
      <c r="J114" s="69">
        <f t="shared" si="30"/>
        <v>0</v>
      </c>
      <c r="K114" s="69"/>
      <c r="L114" s="69">
        <f>SUMIFS('Payment Schedule'!M:M,'Payment Schedule'!K:K,$L$10,'Payment Schedule'!D:D,A:A)</f>
        <v>0</v>
      </c>
      <c r="M114" s="69">
        <f t="shared" si="32"/>
        <v>0</v>
      </c>
      <c r="N114" s="69"/>
      <c r="O114" s="85">
        <f>SUMIFS('Payment Schedule'!$M:$M,'Payment Schedule'!$K:$K,O$11,'Payment Schedule'!$D:$D,$A:$A)</f>
        <v>0</v>
      </c>
      <c r="P114" s="85">
        <f>SUMIFS('Payment Schedule'!$M:$M,'Payment Schedule'!$K:$K,P$11,'Payment Schedule'!$D:$D,$A:$A)</f>
        <v>0</v>
      </c>
      <c r="Q114" s="85">
        <f>SUMIFS('Payment Schedule'!$M:$M,'Payment Schedule'!$K:$K,Q$11,'Payment Schedule'!$D:$D,$A:$A)</f>
        <v>0</v>
      </c>
      <c r="R114" s="85">
        <f>SUMIFS('Payment Schedule'!$M:$M,'Payment Schedule'!$K:$K,R$11,'Payment Schedule'!$D:$D,$A:$A)</f>
        <v>0</v>
      </c>
      <c r="S114" s="85">
        <f>SUMIFS('Payment Schedule'!$M:$M,'Payment Schedule'!$K:$K,S$11,'Payment Schedule'!$D:$D,$A:$A)</f>
        <v>0</v>
      </c>
      <c r="T114" s="85">
        <f>SUMIFS('Payment Schedule'!$M:$M,'Payment Schedule'!$K:$K,T$11,'Payment Schedule'!$D:$D,$A:$A)</f>
        <v>0</v>
      </c>
      <c r="U11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4" s="76">
        <f t="shared" si="33"/>
        <v>0</v>
      </c>
      <c r="AA114" s="85">
        <f>SUMIFS('Payment Schedule'!$N:$N,'Payment Schedule'!$K:$K,AA$11,'Payment Schedule'!$D:$D,$A:$A)+SUMIFS('Payment Schedule'!$O:$O,'Payment Schedule'!$K:$K,AA$11,'Payment Schedule'!$D:$D,$A:$A)</f>
        <v>0</v>
      </c>
      <c r="AB114" s="85">
        <f>SUMIFS('Payment Schedule'!$N:$N,'Payment Schedule'!$K:$K,AB$11,'Payment Schedule'!$D:$D,$A:$A)+SUMIFS('Payment Schedule'!$O:$O,'Payment Schedule'!$K:$K,AB$11,'Payment Schedule'!$D:$D,$A:$A)</f>
        <v>0</v>
      </c>
      <c r="AC114" s="85">
        <f>SUMIFS('Payment Schedule'!$N:$N,'Payment Schedule'!$K:$K,AC$11,'Payment Schedule'!$D:$D,$A:$A)+SUMIFS('Payment Schedule'!$O:$O,'Payment Schedule'!$K:$K,AC$11,'Payment Schedule'!$D:$D,$A:$A)</f>
        <v>0</v>
      </c>
      <c r="AD114" s="85">
        <f>SUMIFS('Payment Schedule'!$N:$N,'Payment Schedule'!$K:$K,AD$11,'Payment Schedule'!$D:$D,$A:$A)+SUMIFS('Payment Schedule'!$O:$O,'Payment Schedule'!$K:$K,AD$11,'Payment Schedule'!$D:$D,$A:$A)</f>
        <v>0</v>
      </c>
      <c r="AE114" s="85">
        <f>SUMIFS('Payment Schedule'!$N:$N,'Payment Schedule'!$K:$K,AE$11,'Payment Schedule'!$D:$D,$A:$A)+SUMIFS('Payment Schedule'!$O:$O,'Payment Schedule'!$K:$K,AE$11,'Payment Schedule'!$D:$D,$A:$A)</f>
        <v>0</v>
      </c>
      <c r="AF114" s="85">
        <f>SUMIFS('Payment Schedule'!$N:$N,'Payment Schedule'!$K:$K,AF$11,'Payment Schedule'!$D:$D,$A:$A)+SUMIFS('Payment Schedule'!$O:$O,'Payment Schedule'!$K:$K,AF$11,'Payment Schedule'!$D:$D,$A:$A)</f>
        <v>0</v>
      </c>
      <c r="AG11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4" s="76">
        <f t="shared" si="34"/>
        <v>0</v>
      </c>
      <c r="AM114" s="76">
        <f t="shared" si="35"/>
        <v>0</v>
      </c>
      <c r="AN114" s="86">
        <f>IFERROR(VLOOKUP($B:$B,'Lease Types with GL Accts'!$A:$B,2,FALSE),0)</f>
        <v>0</v>
      </c>
      <c r="AO114" s="86">
        <f>IFERROR(VLOOKUP($B:$B,'Lease Types with GL Accts'!$A:$C,3,FALSE),0)</f>
        <v>0</v>
      </c>
      <c r="AP114" s="86">
        <f>IFERROR(VLOOKUP($B:$B,'Lease Types with GL Accts'!$A:$D,4,FALSE),0)</f>
        <v>0</v>
      </c>
      <c r="AT114" s="86" t="str">
        <f>VLOOKUP(C:C,'ACFR Business Areas'!A:C,3)</f>
        <v>A000</v>
      </c>
      <c r="AU114" s="205">
        <f t="shared" si="31"/>
        <v>0</v>
      </c>
      <c r="AV114" s="298">
        <f>IFERROR(VLOOKUP(A114,'Payment Schedule'!D:U,18,FALSE),0)</f>
        <v>0</v>
      </c>
    </row>
    <row r="115" spans="1:48" hidden="1" outlineLevel="1" x14ac:dyDescent="0.2">
      <c r="A115" s="239"/>
      <c r="B115" s="110"/>
      <c r="C115" s="12" t="str">
        <f t="shared" si="29"/>
        <v>E120</v>
      </c>
      <c r="D115" s="195"/>
      <c r="E115" s="312"/>
      <c r="F115" s="69">
        <v>0</v>
      </c>
      <c r="G115" s="69">
        <f>SUMIFS('Payment Schedule'!Y:Y,'Payment Schedule'!J:J,$G$10,'Payment Schedule'!D:D,A:A)</f>
        <v>0</v>
      </c>
      <c r="H115" s="69">
        <f>-SUMIFS('Payment Schedule'!M:M,'Payment Schedule'!K:K,$H$10,'Payment Schedule'!D:D,A:A)</f>
        <v>0</v>
      </c>
      <c r="I115" s="69">
        <f>-SUMIFS('Payment Schedule'!M:M,'Payment Schedule'!K:K,$I$10,'Payment Schedule'!D:D,A:A)</f>
        <v>0</v>
      </c>
      <c r="J115" s="69">
        <f t="shared" si="30"/>
        <v>0</v>
      </c>
      <c r="K115" s="69"/>
      <c r="L115" s="69">
        <f>SUMIFS('Payment Schedule'!M:M,'Payment Schedule'!K:K,$L$10,'Payment Schedule'!D:D,A:A)</f>
        <v>0</v>
      </c>
      <c r="M115" s="69">
        <f t="shared" si="32"/>
        <v>0</v>
      </c>
      <c r="N115" s="69"/>
      <c r="O115" s="85">
        <f>SUMIFS('Payment Schedule'!$M:$M,'Payment Schedule'!$K:$K,O$11,'Payment Schedule'!$D:$D,$A:$A)</f>
        <v>0</v>
      </c>
      <c r="P115" s="85">
        <f>SUMIFS('Payment Schedule'!$M:$M,'Payment Schedule'!$K:$K,P$11,'Payment Schedule'!$D:$D,$A:$A)</f>
        <v>0</v>
      </c>
      <c r="Q115" s="85">
        <f>SUMIFS('Payment Schedule'!$M:$M,'Payment Schedule'!$K:$K,Q$11,'Payment Schedule'!$D:$D,$A:$A)</f>
        <v>0</v>
      </c>
      <c r="R115" s="85">
        <f>SUMIFS('Payment Schedule'!$M:$M,'Payment Schedule'!$K:$K,R$11,'Payment Schedule'!$D:$D,$A:$A)</f>
        <v>0</v>
      </c>
      <c r="S115" s="85">
        <f>SUMIFS('Payment Schedule'!$M:$M,'Payment Schedule'!$K:$K,S$11,'Payment Schedule'!$D:$D,$A:$A)</f>
        <v>0</v>
      </c>
      <c r="T115" s="85">
        <f>SUMIFS('Payment Schedule'!$M:$M,'Payment Schedule'!$K:$K,T$11,'Payment Schedule'!$D:$D,$A:$A)</f>
        <v>0</v>
      </c>
      <c r="U11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5" s="76">
        <f t="shared" si="33"/>
        <v>0</v>
      </c>
      <c r="AA115" s="85">
        <f>SUMIFS('Payment Schedule'!$N:$N,'Payment Schedule'!$K:$K,AA$11,'Payment Schedule'!$D:$D,$A:$A)+SUMIFS('Payment Schedule'!$O:$O,'Payment Schedule'!$K:$K,AA$11,'Payment Schedule'!$D:$D,$A:$A)</f>
        <v>0</v>
      </c>
      <c r="AB115" s="85">
        <f>SUMIFS('Payment Schedule'!$N:$N,'Payment Schedule'!$K:$K,AB$11,'Payment Schedule'!$D:$D,$A:$A)+SUMIFS('Payment Schedule'!$O:$O,'Payment Schedule'!$K:$K,AB$11,'Payment Schedule'!$D:$D,$A:$A)</f>
        <v>0</v>
      </c>
      <c r="AC115" s="85">
        <f>SUMIFS('Payment Schedule'!$N:$N,'Payment Schedule'!$K:$K,AC$11,'Payment Schedule'!$D:$D,$A:$A)+SUMIFS('Payment Schedule'!$O:$O,'Payment Schedule'!$K:$K,AC$11,'Payment Schedule'!$D:$D,$A:$A)</f>
        <v>0</v>
      </c>
      <c r="AD115" s="85">
        <f>SUMIFS('Payment Schedule'!$N:$N,'Payment Schedule'!$K:$K,AD$11,'Payment Schedule'!$D:$D,$A:$A)+SUMIFS('Payment Schedule'!$O:$O,'Payment Schedule'!$K:$K,AD$11,'Payment Schedule'!$D:$D,$A:$A)</f>
        <v>0</v>
      </c>
      <c r="AE115" s="85">
        <f>SUMIFS('Payment Schedule'!$N:$N,'Payment Schedule'!$K:$K,AE$11,'Payment Schedule'!$D:$D,$A:$A)+SUMIFS('Payment Schedule'!$O:$O,'Payment Schedule'!$K:$K,AE$11,'Payment Schedule'!$D:$D,$A:$A)</f>
        <v>0</v>
      </c>
      <c r="AF115" s="85">
        <f>SUMIFS('Payment Schedule'!$N:$N,'Payment Schedule'!$K:$K,AF$11,'Payment Schedule'!$D:$D,$A:$A)+SUMIFS('Payment Schedule'!$O:$O,'Payment Schedule'!$K:$K,AF$11,'Payment Schedule'!$D:$D,$A:$A)</f>
        <v>0</v>
      </c>
      <c r="AG11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5" s="76">
        <f t="shared" si="34"/>
        <v>0</v>
      </c>
      <c r="AM115" s="76">
        <f t="shared" si="35"/>
        <v>0</v>
      </c>
      <c r="AN115" s="86">
        <f>IFERROR(VLOOKUP($B:$B,'Lease Types with GL Accts'!$A:$B,2,FALSE),0)</f>
        <v>0</v>
      </c>
      <c r="AO115" s="86">
        <f>IFERROR(VLOOKUP($B:$B,'Lease Types with GL Accts'!$A:$C,3,FALSE),0)</f>
        <v>0</v>
      </c>
      <c r="AP115" s="86">
        <f>IFERROR(VLOOKUP($B:$B,'Lease Types with GL Accts'!$A:$D,4,FALSE),0)</f>
        <v>0</v>
      </c>
      <c r="AT115" s="86" t="str">
        <f>VLOOKUP(C:C,'ACFR Business Areas'!A:C,3)</f>
        <v>A000</v>
      </c>
      <c r="AU115" s="205">
        <f t="shared" si="31"/>
        <v>0</v>
      </c>
      <c r="AV115" s="298">
        <f>IFERROR(VLOOKUP(A115,'Payment Schedule'!D:U,18,FALSE),0)</f>
        <v>0</v>
      </c>
    </row>
    <row r="116" spans="1:48" hidden="1" outlineLevel="1" x14ac:dyDescent="0.2">
      <c r="A116" s="239"/>
      <c r="B116" s="110"/>
      <c r="C116" s="12" t="str">
        <f t="shared" si="29"/>
        <v>E120</v>
      </c>
      <c r="D116" s="195"/>
      <c r="E116" s="312"/>
      <c r="F116" s="69">
        <v>0</v>
      </c>
      <c r="G116" s="69">
        <f>SUMIFS('Payment Schedule'!Y:Y,'Payment Schedule'!J:J,$G$10,'Payment Schedule'!D:D,A:A)</f>
        <v>0</v>
      </c>
      <c r="H116" s="69">
        <f>-SUMIFS('Payment Schedule'!M:M,'Payment Schedule'!K:K,$H$10,'Payment Schedule'!D:D,A:A)</f>
        <v>0</v>
      </c>
      <c r="I116" s="69">
        <f>-SUMIFS('Payment Schedule'!M:M,'Payment Schedule'!K:K,$I$10,'Payment Schedule'!D:D,A:A)</f>
        <v>0</v>
      </c>
      <c r="J116" s="69">
        <f t="shared" si="30"/>
        <v>0</v>
      </c>
      <c r="K116" s="69"/>
      <c r="L116" s="69">
        <f>SUMIFS('Payment Schedule'!M:M,'Payment Schedule'!K:K,$L$10,'Payment Schedule'!D:D,A:A)</f>
        <v>0</v>
      </c>
      <c r="M116" s="69">
        <f t="shared" si="32"/>
        <v>0</v>
      </c>
      <c r="N116" s="69"/>
      <c r="O116" s="85">
        <f>SUMIFS('Payment Schedule'!$M:$M,'Payment Schedule'!$K:$K,O$11,'Payment Schedule'!$D:$D,$A:$A)</f>
        <v>0</v>
      </c>
      <c r="P116" s="85">
        <f>SUMIFS('Payment Schedule'!$M:$M,'Payment Schedule'!$K:$K,P$11,'Payment Schedule'!$D:$D,$A:$A)</f>
        <v>0</v>
      </c>
      <c r="Q116" s="85">
        <f>SUMIFS('Payment Schedule'!$M:$M,'Payment Schedule'!$K:$K,Q$11,'Payment Schedule'!$D:$D,$A:$A)</f>
        <v>0</v>
      </c>
      <c r="R116" s="85">
        <f>SUMIFS('Payment Schedule'!$M:$M,'Payment Schedule'!$K:$K,R$11,'Payment Schedule'!$D:$D,$A:$A)</f>
        <v>0</v>
      </c>
      <c r="S116" s="85">
        <f>SUMIFS('Payment Schedule'!$M:$M,'Payment Schedule'!$K:$K,S$11,'Payment Schedule'!$D:$D,$A:$A)</f>
        <v>0</v>
      </c>
      <c r="T116" s="85">
        <f>SUMIFS('Payment Schedule'!$M:$M,'Payment Schedule'!$K:$K,T$11,'Payment Schedule'!$D:$D,$A:$A)</f>
        <v>0</v>
      </c>
      <c r="U11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6" s="76">
        <f t="shared" si="33"/>
        <v>0</v>
      </c>
      <c r="AA116" s="85">
        <f>SUMIFS('Payment Schedule'!$N:$N,'Payment Schedule'!$K:$K,AA$11,'Payment Schedule'!$D:$D,$A:$A)+SUMIFS('Payment Schedule'!$O:$O,'Payment Schedule'!$K:$K,AA$11,'Payment Schedule'!$D:$D,$A:$A)</f>
        <v>0</v>
      </c>
      <c r="AB116" s="85">
        <f>SUMIFS('Payment Schedule'!$N:$N,'Payment Schedule'!$K:$K,AB$11,'Payment Schedule'!$D:$D,$A:$A)+SUMIFS('Payment Schedule'!$O:$O,'Payment Schedule'!$K:$K,AB$11,'Payment Schedule'!$D:$D,$A:$A)</f>
        <v>0</v>
      </c>
      <c r="AC116" s="85">
        <f>SUMIFS('Payment Schedule'!$N:$N,'Payment Schedule'!$K:$K,AC$11,'Payment Schedule'!$D:$D,$A:$A)+SUMIFS('Payment Schedule'!$O:$O,'Payment Schedule'!$K:$K,AC$11,'Payment Schedule'!$D:$D,$A:$A)</f>
        <v>0</v>
      </c>
      <c r="AD116" s="85">
        <f>SUMIFS('Payment Schedule'!$N:$N,'Payment Schedule'!$K:$K,AD$11,'Payment Schedule'!$D:$D,$A:$A)+SUMIFS('Payment Schedule'!$O:$O,'Payment Schedule'!$K:$K,AD$11,'Payment Schedule'!$D:$D,$A:$A)</f>
        <v>0</v>
      </c>
      <c r="AE116" s="85">
        <f>SUMIFS('Payment Schedule'!$N:$N,'Payment Schedule'!$K:$K,AE$11,'Payment Schedule'!$D:$D,$A:$A)+SUMIFS('Payment Schedule'!$O:$O,'Payment Schedule'!$K:$K,AE$11,'Payment Schedule'!$D:$D,$A:$A)</f>
        <v>0</v>
      </c>
      <c r="AF116" s="85">
        <f>SUMIFS('Payment Schedule'!$N:$N,'Payment Schedule'!$K:$K,AF$11,'Payment Schedule'!$D:$D,$A:$A)+SUMIFS('Payment Schedule'!$O:$O,'Payment Schedule'!$K:$K,AF$11,'Payment Schedule'!$D:$D,$A:$A)</f>
        <v>0</v>
      </c>
      <c r="AG11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6" s="76">
        <f t="shared" si="34"/>
        <v>0</v>
      </c>
      <c r="AM116" s="76">
        <f t="shared" si="35"/>
        <v>0</v>
      </c>
      <c r="AN116" s="86">
        <f>IFERROR(VLOOKUP($B:$B,'Lease Types with GL Accts'!$A:$B,2,FALSE),0)</f>
        <v>0</v>
      </c>
      <c r="AO116" s="86">
        <f>IFERROR(VLOOKUP($B:$B,'Lease Types with GL Accts'!$A:$C,3,FALSE),0)</f>
        <v>0</v>
      </c>
      <c r="AP116" s="86">
        <f>IFERROR(VLOOKUP($B:$B,'Lease Types with GL Accts'!$A:$D,4,FALSE),0)</f>
        <v>0</v>
      </c>
      <c r="AT116" s="86" t="str">
        <f>VLOOKUP(C:C,'ACFR Business Areas'!A:C,3)</f>
        <v>A000</v>
      </c>
      <c r="AU116" s="205">
        <f t="shared" si="31"/>
        <v>0</v>
      </c>
      <c r="AV116" s="298">
        <f>IFERROR(VLOOKUP(A116,'Payment Schedule'!D:U,18,FALSE),0)</f>
        <v>0</v>
      </c>
    </row>
    <row r="117" spans="1:48" hidden="1" outlineLevel="1" x14ac:dyDescent="0.2">
      <c r="A117" s="239"/>
      <c r="B117" s="110"/>
      <c r="C117" s="12" t="str">
        <f t="shared" si="29"/>
        <v>E120</v>
      </c>
      <c r="D117" s="195"/>
      <c r="E117" s="312"/>
      <c r="F117" s="69">
        <v>0</v>
      </c>
      <c r="G117" s="69">
        <f>SUMIFS('Payment Schedule'!Y:Y,'Payment Schedule'!J:J,$G$10,'Payment Schedule'!D:D,A:A)</f>
        <v>0</v>
      </c>
      <c r="H117" s="69">
        <f>-SUMIFS('Payment Schedule'!M:M,'Payment Schedule'!K:K,$H$10,'Payment Schedule'!D:D,A:A)</f>
        <v>0</v>
      </c>
      <c r="I117" s="69">
        <f>-SUMIFS('Payment Schedule'!M:M,'Payment Schedule'!K:K,$I$10,'Payment Schedule'!D:D,A:A)</f>
        <v>0</v>
      </c>
      <c r="J117" s="69">
        <f t="shared" si="30"/>
        <v>0</v>
      </c>
      <c r="K117" s="69"/>
      <c r="L117" s="69">
        <f>SUMIFS('Payment Schedule'!M:M,'Payment Schedule'!K:K,$L$10,'Payment Schedule'!D:D,A:A)</f>
        <v>0</v>
      </c>
      <c r="M117" s="69">
        <f t="shared" si="32"/>
        <v>0</v>
      </c>
      <c r="N117" s="69"/>
      <c r="O117" s="85">
        <f>SUMIFS('Payment Schedule'!$M:$M,'Payment Schedule'!$K:$K,O$11,'Payment Schedule'!$D:$D,$A:$A)</f>
        <v>0</v>
      </c>
      <c r="P117" s="85">
        <f>SUMIFS('Payment Schedule'!$M:$M,'Payment Schedule'!$K:$K,P$11,'Payment Schedule'!$D:$D,$A:$A)</f>
        <v>0</v>
      </c>
      <c r="Q117" s="85">
        <f>SUMIFS('Payment Schedule'!$M:$M,'Payment Schedule'!$K:$K,Q$11,'Payment Schedule'!$D:$D,$A:$A)</f>
        <v>0</v>
      </c>
      <c r="R117" s="85">
        <f>SUMIFS('Payment Schedule'!$M:$M,'Payment Schedule'!$K:$K,R$11,'Payment Schedule'!$D:$D,$A:$A)</f>
        <v>0</v>
      </c>
      <c r="S117" s="85">
        <f>SUMIFS('Payment Schedule'!$M:$M,'Payment Schedule'!$K:$K,S$11,'Payment Schedule'!$D:$D,$A:$A)</f>
        <v>0</v>
      </c>
      <c r="T117" s="85">
        <f>SUMIFS('Payment Schedule'!$M:$M,'Payment Schedule'!$K:$K,T$11,'Payment Schedule'!$D:$D,$A:$A)</f>
        <v>0</v>
      </c>
      <c r="U11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7" s="76">
        <f t="shared" si="33"/>
        <v>0</v>
      </c>
      <c r="AA117" s="85">
        <f>SUMIFS('Payment Schedule'!$N:$N,'Payment Schedule'!$K:$K,AA$11,'Payment Schedule'!$D:$D,$A:$A)+SUMIFS('Payment Schedule'!$O:$O,'Payment Schedule'!$K:$K,AA$11,'Payment Schedule'!$D:$D,$A:$A)</f>
        <v>0</v>
      </c>
      <c r="AB117" s="85">
        <f>SUMIFS('Payment Schedule'!$N:$N,'Payment Schedule'!$K:$K,AB$11,'Payment Schedule'!$D:$D,$A:$A)+SUMIFS('Payment Schedule'!$O:$O,'Payment Schedule'!$K:$K,AB$11,'Payment Schedule'!$D:$D,$A:$A)</f>
        <v>0</v>
      </c>
      <c r="AC117" s="85">
        <f>SUMIFS('Payment Schedule'!$N:$N,'Payment Schedule'!$K:$K,AC$11,'Payment Schedule'!$D:$D,$A:$A)+SUMIFS('Payment Schedule'!$O:$O,'Payment Schedule'!$K:$K,AC$11,'Payment Schedule'!$D:$D,$A:$A)</f>
        <v>0</v>
      </c>
      <c r="AD117" s="85">
        <f>SUMIFS('Payment Schedule'!$N:$N,'Payment Schedule'!$K:$K,AD$11,'Payment Schedule'!$D:$D,$A:$A)+SUMIFS('Payment Schedule'!$O:$O,'Payment Schedule'!$K:$K,AD$11,'Payment Schedule'!$D:$D,$A:$A)</f>
        <v>0</v>
      </c>
      <c r="AE117" s="85">
        <f>SUMIFS('Payment Schedule'!$N:$N,'Payment Schedule'!$K:$K,AE$11,'Payment Schedule'!$D:$D,$A:$A)+SUMIFS('Payment Schedule'!$O:$O,'Payment Schedule'!$K:$K,AE$11,'Payment Schedule'!$D:$D,$A:$A)</f>
        <v>0</v>
      </c>
      <c r="AF117" s="85">
        <f>SUMIFS('Payment Schedule'!$N:$N,'Payment Schedule'!$K:$K,AF$11,'Payment Schedule'!$D:$D,$A:$A)+SUMIFS('Payment Schedule'!$O:$O,'Payment Schedule'!$K:$K,AF$11,'Payment Schedule'!$D:$D,$A:$A)</f>
        <v>0</v>
      </c>
      <c r="AG11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7" s="76">
        <f t="shared" si="34"/>
        <v>0</v>
      </c>
      <c r="AM117" s="76">
        <f t="shared" si="35"/>
        <v>0</v>
      </c>
      <c r="AN117" s="86">
        <f>IFERROR(VLOOKUP($B:$B,'Lease Types with GL Accts'!$A:$B,2,FALSE),0)</f>
        <v>0</v>
      </c>
      <c r="AO117" s="86">
        <f>IFERROR(VLOOKUP($B:$B,'Lease Types with GL Accts'!$A:$C,3,FALSE),0)</f>
        <v>0</v>
      </c>
      <c r="AP117" s="86">
        <f>IFERROR(VLOOKUP($B:$B,'Lease Types with GL Accts'!$A:$D,4,FALSE),0)</f>
        <v>0</v>
      </c>
      <c r="AT117" s="86" t="str">
        <f>VLOOKUP(C:C,'ACFR Business Areas'!A:C,3)</f>
        <v>A000</v>
      </c>
      <c r="AU117" s="205">
        <f t="shared" si="31"/>
        <v>0</v>
      </c>
      <c r="AV117" s="298">
        <f>IFERROR(VLOOKUP(A117,'Payment Schedule'!D:U,18,FALSE),0)</f>
        <v>0</v>
      </c>
    </row>
    <row r="118" spans="1:48" hidden="1" outlineLevel="1" x14ac:dyDescent="0.2">
      <c r="A118" s="239"/>
      <c r="B118" s="110"/>
      <c r="C118" s="12" t="str">
        <f t="shared" si="29"/>
        <v>E120</v>
      </c>
      <c r="D118" s="195"/>
      <c r="E118" s="312"/>
      <c r="F118" s="69">
        <v>0</v>
      </c>
      <c r="G118" s="69">
        <f>SUMIFS('Payment Schedule'!Y:Y,'Payment Schedule'!J:J,$G$10,'Payment Schedule'!D:D,A:A)</f>
        <v>0</v>
      </c>
      <c r="H118" s="69">
        <f>-SUMIFS('Payment Schedule'!M:M,'Payment Schedule'!K:K,$H$10,'Payment Schedule'!D:D,A:A)</f>
        <v>0</v>
      </c>
      <c r="I118" s="69">
        <f>-SUMIFS('Payment Schedule'!M:M,'Payment Schedule'!K:K,$I$10,'Payment Schedule'!D:D,A:A)</f>
        <v>0</v>
      </c>
      <c r="J118" s="69">
        <f t="shared" si="30"/>
        <v>0</v>
      </c>
      <c r="K118" s="69"/>
      <c r="L118" s="69">
        <f>SUMIFS('Payment Schedule'!M:M,'Payment Schedule'!K:K,$L$10,'Payment Schedule'!D:D,A:A)</f>
        <v>0</v>
      </c>
      <c r="M118" s="69">
        <f t="shared" si="32"/>
        <v>0</v>
      </c>
      <c r="N118" s="69"/>
      <c r="O118" s="85">
        <f>SUMIFS('Payment Schedule'!$M:$M,'Payment Schedule'!$K:$K,O$11,'Payment Schedule'!$D:$D,$A:$A)</f>
        <v>0</v>
      </c>
      <c r="P118" s="85">
        <f>SUMIFS('Payment Schedule'!$M:$M,'Payment Schedule'!$K:$K,P$11,'Payment Schedule'!$D:$D,$A:$A)</f>
        <v>0</v>
      </c>
      <c r="Q118" s="85">
        <f>SUMIFS('Payment Schedule'!$M:$M,'Payment Schedule'!$K:$K,Q$11,'Payment Schedule'!$D:$D,$A:$A)</f>
        <v>0</v>
      </c>
      <c r="R118" s="85">
        <f>SUMIFS('Payment Schedule'!$M:$M,'Payment Schedule'!$K:$K,R$11,'Payment Schedule'!$D:$D,$A:$A)</f>
        <v>0</v>
      </c>
      <c r="S118" s="85">
        <f>SUMIFS('Payment Schedule'!$M:$M,'Payment Schedule'!$K:$K,S$11,'Payment Schedule'!$D:$D,$A:$A)</f>
        <v>0</v>
      </c>
      <c r="T118" s="85">
        <f>SUMIFS('Payment Schedule'!$M:$M,'Payment Schedule'!$K:$K,T$11,'Payment Schedule'!$D:$D,$A:$A)</f>
        <v>0</v>
      </c>
      <c r="U11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8" s="76">
        <f t="shared" si="33"/>
        <v>0</v>
      </c>
      <c r="AA118" s="85">
        <f>SUMIFS('Payment Schedule'!$N:$N,'Payment Schedule'!$K:$K,AA$11,'Payment Schedule'!$D:$D,$A:$A)+SUMIFS('Payment Schedule'!$O:$O,'Payment Schedule'!$K:$K,AA$11,'Payment Schedule'!$D:$D,$A:$A)</f>
        <v>0</v>
      </c>
      <c r="AB118" s="85">
        <f>SUMIFS('Payment Schedule'!$N:$N,'Payment Schedule'!$K:$K,AB$11,'Payment Schedule'!$D:$D,$A:$A)+SUMIFS('Payment Schedule'!$O:$O,'Payment Schedule'!$K:$K,AB$11,'Payment Schedule'!$D:$D,$A:$A)</f>
        <v>0</v>
      </c>
      <c r="AC118" s="85">
        <f>SUMIFS('Payment Schedule'!$N:$N,'Payment Schedule'!$K:$K,AC$11,'Payment Schedule'!$D:$D,$A:$A)+SUMIFS('Payment Schedule'!$O:$O,'Payment Schedule'!$K:$K,AC$11,'Payment Schedule'!$D:$D,$A:$A)</f>
        <v>0</v>
      </c>
      <c r="AD118" s="85">
        <f>SUMIFS('Payment Schedule'!$N:$N,'Payment Schedule'!$K:$K,AD$11,'Payment Schedule'!$D:$D,$A:$A)+SUMIFS('Payment Schedule'!$O:$O,'Payment Schedule'!$K:$K,AD$11,'Payment Schedule'!$D:$D,$A:$A)</f>
        <v>0</v>
      </c>
      <c r="AE118" s="85">
        <f>SUMIFS('Payment Schedule'!$N:$N,'Payment Schedule'!$K:$K,AE$11,'Payment Schedule'!$D:$D,$A:$A)+SUMIFS('Payment Schedule'!$O:$O,'Payment Schedule'!$K:$K,AE$11,'Payment Schedule'!$D:$D,$A:$A)</f>
        <v>0</v>
      </c>
      <c r="AF118" s="85">
        <f>SUMIFS('Payment Schedule'!$N:$N,'Payment Schedule'!$K:$K,AF$11,'Payment Schedule'!$D:$D,$A:$A)+SUMIFS('Payment Schedule'!$O:$O,'Payment Schedule'!$K:$K,AF$11,'Payment Schedule'!$D:$D,$A:$A)</f>
        <v>0</v>
      </c>
      <c r="AG11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8" s="76">
        <f t="shared" si="34"/>
        <v>0</v>
      </c>
      <c r="AM118" s="76">
        <f t="shared" si="35"/>
        <v>0</v>
      </c>
      <c r="AN118" s="86">
        <f>IFERROR(VLOOKUP($B:$B,'Lease Types with GL Accts'!$A:$B,2,FALSE),0)</f>
        <v>0</v>
      </c>
      <c r="AO118" s="86">
        <f>IFERROR(VLOOKUP($B:$B,'Lease Types with GL Accts'!$A:$C,3,FALSE),0)</f>
        <v>0</v>
      </c>
      <c r="AP118" s="86">
        <f>IFERROR(VLOOKUP($B:$B,'Lease Types with GL Accts'!$A:$D,4,FALSE),0)</f>
        <v>0</v>
      </c>
      <c r="AT118" s="86" t="str">
        <f>VLOOKUP(C:C,'ACFR Business Areas'!A:C,3)</f>
        <v>A000</v>
      </c>
      <c r="AU118" s="205">
        <f t="shared" si="31"/>
        <v>0</v>
      </c>
      <c r="AV118" s="298">
        <f>IFERROR(VLOOKUP(A118,'Payment Schedule'!D:U,18,FALSE),0)</f>
        <v>0</v>
      </c>
    </row>
    <row r="119" spans="1:48" hidden="1" outlineLevel="1" x14ac:dyDescent="0.2">
      <c r="A119" s="239"/>
      <c r="B119" s="110"/>
      <c r="C119" s="12" t="str">
        <f t="shared" si="29"/>
        <v>E120</v>
      </c>
      <c r="D119" s="195"/>
      <c r="E119" s="312"/>
      <c r="F119" s="69">
        <v>0</v>
      </c>
      <c r="G119" s="69">
        <f>SUMIFS('Payment Schedule'!Y:Y,'Payment Schedule'!J:J,$G$10,'Payment Schedule'!D:D,A:A)</f>
        <v>0</v>
      </c>
      <c r="H119" s="69">
        <f>-SUMIFS('Payment Schedule'!M:M,'Payment Schedule'!K:K,$H$10,'Payment Schedule'!D:D,A:A)</f>
        <v>0</v>
      </c>
      <c r="I119" s="69">
        <f>-SUMIFS('Payment Schedule'!M:M,'Payment Schedule'!K:K,$I$10,'Payment Schedule'!D:D,A:A)</f>
        <v>0</v>
      </c>
      <c r="J119" s="69">
        <f t="shared" si="30"/>
        <v>0</v>
      </c>
      <c r="K119" s="69"/>
      <c r="L119" s="69">
        <f>SUMIFS('Payment Schedule'!M:M,'Payment Schedule'!K:K,$L$10,'Payment Schedule'!D:D,A:A)</f>
        <v>0</v>
      </c>
      <c r="M119" s="69">
        <f t="shared" si="32"/>
        <v>0</v>
      </c>
      <c r="N119" s="69"/>
      <c r="O119" s="85">
        <f>SUMIFS('Payment Schedule'!$M:$M,'Payment Schedule'!$K:$K,O$11,'Payment Schedule'!$D:$D,$A:$A)</f>
        <v>0</v>
      </c>
      <c r="P119" s="85">
        <f>SUMIFS('Payment Schedule'!$M:$M,'Payment Schedule'!$K:$K,P$11,'Payment Schedule'!$D:$D,$A:$A)</f>
        <v>0</v>
      </c>
      <c r="Q119" s="85">
        <f>SUMIFS('Payment Schedule'!$M:$M,'Payment Schedule'!$K:$K,Q$11,'Payment Schedule'!$D:$D,$A:$A)</f>
        <v>0</v>
      </c>
      <c r="R119" s="85">
        <f>SUMIFS('Payment Schedule'!$M:$M,'Payment Schedule'!$K:$K,R$11,'Payment Schedule'!$D:$D,$A:$A)</f>
        <v>0</v>
      </c>
      <c r="S119" s="85">
        <f>SUMIFS('Payment Schedule'!$M:$M,'Payment Schedule'!$K:$K,S$11,'Payment Schedule'!$D:$D,$A:$A)</f>
        <v>0</v>
      </c>
      <c r="T119" s="85">
        <f>SUMIFS('Payment Schedule'!$M:$M,'Payment Schedule'!$K:$K,T$11,'Payment Schedule'!$D:$D,$A:$A)</f>
        <v>0</v>
      </c>
      <c r="U11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1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1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1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1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19" s="76">
        <f t="shared" si="33"/>
        <v>0</v>
      </c>
      <c r="AA119" s="85">
        <f>SUMIFS('Payment Schedule'!$N:$N,'Payment Schedule'!$K:$K,AA$11,'Payment Schedule'!$D:$D,$A:$A)+SUMIFS('Payment Schedule'!$O:$O,'Payment Schedule'!$K:$K,AA$11,'Payment Schedule'!$D:$D,$A:$A)</f>
        <v>0</v>
      </c>
      <c r="AB119" s="85">
        <f>SUMIFS('Payment Schedule'!$N:$N,'Payment Schedule'!$K:$K,AB$11,'Payment Schedule'!$D:$D,$A:$A)+SUMIFS('Payment Schedule'!$O:$O,'Payment Schedule'!$K:$K,AB$11,'Payment Schedule'!$D:$D,$A:$A)</f>
        <v>0</v>
      </c>
      <c r="AC119" s="85">
        <f>SUMIFS('Payment Schedule'!$N:$N,'Payment Schedule'!$K:$K,AC$11,'Payment Schedule'!$D:$D,$A:$A)+SUMIFS('Payment Schedule'!$O:$O,'Payment Schedule'!$K:$K,AC$11,'Payment Schedule'!$D:$D,$A:$A)</f>
        <v>0</v>
      </c>
      <c r="AD119" s="85">
        <f>SUMIFS('Payment Schedule'!$N:$N,'Payment Schedule'!$K:$K,AD$11,'Payment Schedule'!$D:$D,$A:$A)+SUMIFS('Payment Schedule'!$O:$O,'Payment Schedule'!$K:$K,AD$11,'Payment Schedule'!$D:$D,$A:$A)</f>
        <v>0</v>
      </c>
      <c r="AE119" s="85">
        <f>SUMIFS('Payment Schedule'!$N:$N,'Payment Schedule'!$K:$K,AE$11,'Payment Schedule'!$D:$D,$A:$A)+SUMIFS('Payment Schedule'!$O:$O,'Payment Schedule'!$K:$K,AE$11,'Payment Schedule'!$D:$D,$A:$A)</f>
        <v>0</v>
      </c>
      <c r="AF119" s="85">
        <f>SUMIFS('Payment Schedule'!$N:$N,'Payment Schedule'!$K:$K,AF$11,'Payment Schedule'!$D:$D,$A:$A)+SUMIFS('Payment Schedule'!$O:$O,'Payment Schedule'!$K:$K,AF$11,'Payment Schedule'!$D:$D,$A:$A)</f>
        <v>0</v>
      </c>
      <c r="AG11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1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1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1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1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19" s="76">
        <f t="shared" si="34"/>
        <v>0</v>
      </c>
      <c r="AM119" s="76">
        <f t="shared" si="35"/>
        <v>0</v>
      </c>
      <c r="AN119" s="86">
        <f>IFERROR(VLOOKUP($B:$B,'Lease Types with GL Accts'!$A:$B,2,FALSE),0)</f>
        <v>0</v>
      </c>
      <c r="AO119" s="86">
        <f>IFERROR(VLOOKUP($B:$B,'Lease Types with GL Accts'!$A:$C,3,FALSE),0)</f>
        <v>0</v>
      </c>
      <c r="AP119" s="86">
        <f>IFERROR(VLOOKUP($B:$B,'Lease Types with GL Accts'!$A:$D,4,FALSE),0)</f>
        <v>0</v>
      </c>
      <c r="AT119" s="86" t="str">
        <f>VLOOKUP(C:C,'ACFR Business Areas'!A:C,3)</f>
        <v>A000</v>
      </c>
      <c r="AU119" s="205">
        <f t="shared" si="31"/>
        <v>0</v>
      </c>
      <c r="AV119" s="298">
        <f>IFERROR(VLOOKUP(A119,'Payment Schedule'!D:U,18,FALSE),0)</f>
        <v>0</v>
      </c>
    </row>
    <row r="120" spans="1:48" hidden="1" outlineLevel="1" x14ac:dyDescent="0.2">
      <c r="A120" s="239"/>
      <c r="B120" s="110"/>
      <c r="C120" s="12" t="str">
        <f t="shared" si="29"/>
        <v>E120</v>
      </c>
      <c r="D120" s="195"/>
      <c r="E120" s="312"/>
      <c r="F120" s="69">
        <v>0</v>
      </c>
      <c r="G120" s="69">
        <f>SUMIFS('Payment Schedule'!Y:Y,'Payment Schedule'!J:J,$G$10,'Payment Schedule'!D:D,A:A)</f>
        <v>0</v>
      </c>
      <c r="H120" s="69">
        <f>-SUMIFS('Payment Schedule'!M:M,'Payment Schedule'!K:K,$H$10,'Payment Schedule'!D:D,A:A)</f>
        <v>0</v>
      </c>
      <c r="I120" s="69">
        <f>-SUMIFS('Payment Schedule'!M:M,'Payment Schedule'!K:K,$I$10,'Payment Schedule'!D:D,A:A)</f>
        <v>0</v>
      </c>
      <c r="J120" s="69">
        <f t="shared" si="30"/>
        <v>0</v>
      </c>
      <c r="K120" s="69"/>
      <c r="L120" s="69">
        <f>SUMIFS('Payment Schedule'!M:M,'Payment Schedule'!K:K,$L$10,'Payment Schedule'!D:D,A:A)</f>
        <v>0</v>
      </c>
      <c r="M120" s="69">
        <f t="shared" si="32"/>
        <v>0</v>
      </c>
      <c r="N120" s="69"/>
      <c r="O120" s="85">
        <f>SUMIFS('Payment Schedule'!$M:$M,'Payment Schedule'!$K:$K,O$11,'Payment Schedule'!$D:$D,$A:$A)</f>
        <v>0</v>
      </c>
      <c r="P120" s="85">
        <f>SUMIFS('Payment Schedule'!$M:$M,'Payment Schedule'!$K:$K,P$11,'Payment Schedule'!$D:$D,$A:$A)</f>
        <v>0</v>
      </c>
      <c r="Q120" s="85">
        <f>SUMIFS('Payment Schedule'!$M:$M,'Payment Schedule'!$K:$K,Q$11,'Payment Schedule'!$D:$D,$A:$A)</f>
        <v>0</v>
      </c>
      <c r="R120" s="85">
        <f>SUMIFS('Payment Schedule'!$M:$M,'Payment Schedule'!$K:$K,R$11,'Payment Schedule'!$D:$D,$A:$A)</f>
        <v>0</v>
      </c>
      <c r="S120" s="85">
        <f>SUMIFS('Payment Schedule'!$M:$M,'Payment Schedule'!$K:$K,S$11,'Payment Schedule'!$D:$D,$A:$A)</f>
        <v>0</v>
      </c>
      <c r="T120" s="85">
        <f>SUMIFS('Payment Schedule'!$M:$M,'Payment Schedule'!$K:$K,T$11,'Payment Schedule'!$D:$D,$A:$A)</f>
        <v>0</v>
      </c>
      <c r="U12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0" s="76">
        <f t="shared" si="33"/>
        <v>0</v>
      </c>
      <c r="AA120" s="85">
        <f>SUMIFS('Payment Schedule'!$N:$N,'Payment Schedule'!$K:$K,AA$11,'Payment Schedule'!$D:$D,$A:$A)+SUMIFS('Payment Schedule'!$O:$O,'Payment Schedule'!$K:$K,AA$11,'Payment Schedule'!$D:$D,$A:$A)</f>
        <v>0</v>
      </c>
      <c r="AB120" s="85">
        <f>SUMIFS('Payment Schedule'!$N:$N,'Payment Schedule'!$K:$K,AB$11,'Payment Schedule'!$D:$D,$A:$A)+SUMIFS('Payment Schedule'!$O:$O,'Payment Schedule'!$K:$K,AB$11,'Payment Schedule'!$D:$D,$A:$A)</f>
        <v>0</v>
      </c>
      <c r="AC120" s="85">
        <f>SUMIFS('Payment Schedule'!$N:$N,'Payment Schedule'!$K:$K,AC$11,'Payment Schedule'!$D:$D,$A:$A)+SUMIFS('Payment Schedule'!$O:$O,'Payment Schedule'!$K:$K,AC$11,'Payment Schedule'!$D:$D,$A:$A)</f>
        <v>0</v>
      </c>
      <c r="AD120" s="85">
        <f>SUMIFS('Payment Schedule'!$N:$N,'Payment Schedule'!$K:$K,AD$11,'Payment Schedule'!$D:$D,$A:$A)+SUMIFS('Payment Schedule'!$O:$O,'Payment Schedule'!$K:$K,AD$11,'Payment Schedule'!$D:$D,$A:$A)</f>
        <v>0</v>
      </c>
      <c r="AE120" s="85">
        <f>SUMIFS('Payment Schedule'!$N:$N,'Payment Schedule'!$K:$K,AE$11,'Payment Schedule'!$D:$D,$A:$A)+SUMIFS('Payment Schedule'!$O:$O,'Payment Schedule'!$K:$K,AE$11,'Payment Schedule'!$D:$D,$A:$A)</f>
        <v>0</v>
      </c>
      <c r="AF120" s="85">
        <f>SUMIFS('Payment Schedule'!$N:$N,'Payment Schedule'!$K:$K,AF$11,'Payment Schedule'!$D:$D,$A:$A)+SUMIFS('Payment Schedule'!$O:$O,'Payment Schedule'!$K:$K,AF$11,'Payment Schedule'!$D:$D,$A:$A)</f>
        <v>0</v>
      </c>
      <c r="AG12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0" s="76">
        <f t="shared" si="34"/>
        <v>0</v>
      </c>
      <c r="AM120" s="76">
        <f t="shared" si="35"/>
        <v>0</v>
      </c>
      <c r="AN120" s="86">
        <f>IFERROR(VLOOKUP($B:$B,'Lease Types with GL Accts'!$A:$B,2,FALSE),0)</f>
        <v>0</v>
      </c>
      <c r="AO120" s="86">
        <f>IFERROR(VLOOKUP($B:$B,'Lease Types with GL Accts'!$A:$C,3,FALSE),0)</f>
        <v>0</v>
      </c>
      <c r="AP120" s="86">
        <f>IFERROR(VLOOKUP($B:$B,'Lease Types with GL Accts'!$A:$D,4,FALSE),0)</f>
        <v>0</v>
      </c>
      <c r="AT120" s="86" t="str">
        <f>VLOOKUP(C:C,'ACFR Business Areas'!A:C,3)</f>
        <v>A000</v>
      </c>
      <c r="AU120" s="205">
        <f t="shared" si="31"/>
        <v>0</v>
      </c>
      <c r="AV120" s="298">
        <f>IFERROR(VLOOKUP(A120,'Payment Schedule'!D:U,18,FALSE),0)</f>
        <v>0</v>
      </c>
    </row>
    <row r="121" spans="1:48" hidden="1" outlineLevel="1" x14ac:dyDescent="0.2">
      <c r="A121" s="239"/>
      <c r="B121" s="110"/>
      <c r="C121" s="12" t="str">
        <f t="shared" si="29"/>
        <v>E120</v>
      </c>
      <c r="D121" s="195"/>
      <c r="E121" s="312"/>
      <c r="F121" s="69">
        <v>0</v>
      </c>
      <c r="G121" s="69">
        <f>SUMIFS('Payment Schedule'!Y:Y,'Payment Schedule'!J:J,$G$10,'Payment Schedule'!D:D,A:A)</f>
        <v>0</v>
      </c>
      <c r="H121" s="69">
        <f>-SUMIFS('Payment Schedule'!M:M,'Payment Schedule'!K:K,$H$10,'Payment Schedule'!D:D,A:A)</f>
        <v>0</v>
      </c>
      <c r="I121" s="69">
        <f>-SUMIFS('Payment Schedule'!M:M,'Payment Schedule'!K:K,$I$10,'Payment Schedule'!D:D,A:A)</f>
        <v>0</v>
      </c>
      <c r="J121" s="69">
        <f t="shared" si="30"/>
        <v>0</v>
      </c>
      <c r="K121" s="69"/>
      <c r="L121" s="69">
        <f>SUMIFS('Payment Schedule'!M:M,'Payment Schedule'!K:K,$L$10,'Payment Schedule'!D:D,A:A)</f>
        <v>0</v>
      </c>
      <c r="M121" s="69">
        <f t="shared" si="32"/>
        <v>0</v>
      </c>
      <c r="N121" s="69"/>
      <c r="O121" s="85">
        <f>SUMIFS('Payment Schedule'!$M:$M,'Payment Schedule'!$K:$K,O$11,'Payment Schedule'!$D:$D,$A:$A)</f>
        <v>0</v>
      </c>
      <c r="P121" s="85">
        <f>SUMIFS('Payment Schedule'!$M:$M,'Payment Schedule'!$K:$K,P$11,'Payment Schedule'!$D:$D,$A:$A)</f>
        <v>0</v>
      </c>
      <c r="Q121" s="85">
        <f>SUMIFS('Payment Schedule'!$M:$M,'Payment Schedule'!$K:$K,Q$11,'Payment Schedule'!$D:$D,$A:$A)</f>
        <v>0</v>
      </c>
      <c r="R121" s="85">
        <f>SUMIFS('Payment Schedule'!$M:$M,'Payment Schedule'!$K:$K,R$11,'Payment Schedule'!$D:$D,$A:$A)</f>
        <v>0</v>
      </c>
      <c r="S121" s="85">
        <f>SUMIFS('Payment Schedule'!$M:$M,'Payment Schedule'!$K:$K,S$11,'Payment Schedule'!$D:$D,$A:$A)</f>
        <v>0</v>
      </c>
      <c r="T121" s="85">
        <f>SUMIFS('Payment Schedule'!$M:$M,'Payment Schedule'!$K:$K,T$11,'Payment Schedule'!$D:$D,$A:$A)</f>
        <v>0</v>
      </c>
      <c r="U12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1" s="76">
        <f t="shared" si="33"/>
        <v>0</v>
      </c>
      <c r="AA121" s="85">
        <f>SUMIFS('Payment Schedule'!$N:$N,'Payment Schedule'!$K:$K,AA$11,'Payment Schedule'!$D:$D,$A:$A)+SUMIFS('Payment Schedule'!$O:$O,'Payment Schedule'!$K:$K,AA$11,'Payment Schedule'!$D:$D,$A:$A)</f>
        <v>0</v>
      </c>
      <c r="AB121" s="85">
        <f>SUMIFS('Payment Schedule'!$N:$N,'Payment Schedule'!$K:$K,AB$11,'Payment Schedule'!$D:$D,$A:$A)+SUMIFS('Payment Schedule'!$O:$O,'Payment Schedule'!$K:$K,AB$11,'Payment Schedule'!$D:$D,$A:$A)</f>
        <v>0</v>
      </c>
      <c r="AC121" s="85">
        <f>SUMIFS('Payment Schedule'!$N:$N,'Payment Schedule'!$K:$K,AC$11,'Payment Schedule'!$D:$D,$A:$A)+SUMIFS('Payment Schedule'!$O:$O,'Payment Schedule'!$K:$K,AC$11,'Payment Schedule'!$D:$D,$A:$A)</f>
        <v>0</v>
      </c>
      <c r="AD121" s="85">
        <f>SUMIFS('Payment Schedule'!$N:$N,'Payment Schedule'!$K:$K,AD$11,'Payment Schedule'!$D:$D,$A:$A)+SUMIFS('Payment Schedule'!$O:$O,'Payment Schedule'!$K:$K,AD$11,'Payment Schedule'!$D:$D,$A:$A)</f>
        <v>0</v>
      </c>
      <c r="AE121" s="85">
        <f>SUMIFS('Payment Schedule'!$N:$N,'Payment Schedule'!$K:$K,AE$11,'Payment Schedule'!$D:$D,$A:$A)+SUMIFS('Payment Schedule'!$O:$O,'Payment Schedule'!$K:$K,AE$11,'Payment Schedule'!$D:$D,$A:$A)</f>
        <v>0</v>
      </c>
      <c r="AF121" s="85">
        <f>SUMIFS('Payment Schedule'!$N:$N,'Payment Schedule'!$K:$K,AF$11,'Payment Schedule'!$D:$D,$A:$A)+SUMIFS('Payment Schedule'!$O:$O,'Payment Schedule'!$K:$K,AF$11,'Payment Schedule'!$D:$D,$A:$A)</f>
        <v>0</v>
      </c>
      <c r="AG12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1" s="76">
        <f t="shared" si="34"/>
        <v>0</v>
      </c>
      <c r="AM121" s="76">
        <f t="shared" si="35"/>
        <v>0</v>
      </c>
      <c r="AN121" s="86">
        <f>IFERROR(VLOOKUP($B:$B,'Lease Types with GL Accts'!$A:$B,2,FALSE),0)</f>
        <v>0</v>
      </c>
      <c r="AO121" s="86">
        <f>IFERROR(VLOOKUP($B:$B,'Lease Types with GL Accts'!$A:$C,3,FALSE),0)</f>
        <v>0</v>
      </c>
      <c r="AP121" s="86">
        <f>IFERROR(VLOOKUP($B:$B,'Lease Types with GL Accts'!$A:$D,4,FALSE),0)</f>
        <v>0</v>
      </c>
      <c r="AT121" s="86" t="str">
        <f>VLOOKUP(C:C,'ACFR Business Areas'!A:C,3)</f>
        <v>A000</v>
      </c>
      <c r="AU121" s="205">
        <f t="shared" si="31"/>
        <v>0</v>
      </c>
      <c r="AV121" s="298">
        <f>IFERROR(VLOOKUP(A121,'Payment Schedule'!D:U,18,FALSE),0)</f>
        <v>0</v>
      </c>
    </row>
    <row r="122" spans="1:48" hidden="1" outlineLevel="1" x14ac:dyDescent="0.2">
      <c r="A122" s="239"/>
      <c r="B122" s="110"/>
      <c r="C122" s="12" t="str">
        <f t="shared" si="29"/>
        <v>E120</v>
      </c>
      <c r="D122" s="195"/>
      <c r="E122" s="312"/>
      <c r="F122" s="69">
        <v>0</v>
      </c>
      <c r="G122" s="69">
        <f>SUMIFS('Payment Schedule'!Y:Y,'Payment Schedule'!J:J,$G$10,'Payment Schedule'!D:D,A:A)</f>
        <v>0</v>
      </c>
      <c r="H122" s="69">
        <f>-SUMIFS('Payment Schedule'!M:M,'Payment Schedule'!K:K,$H$10,'Payment Schedule'!D:D,A:A)</f>
        <v>0</v>
      </c>
      <c r="I122" s="69">
        <f>-SUMIFS('Payment Schedule'!M:M,'Payment Schedule'!K:K,$I$10,'Payment Schedule'!D:D,A:A)</f>
        <v>0</v>
      </c>
      <c r="J122" s="69">
        <f t="shared" si="30"/>
        <v>0</v>
      </c>
      <c r="K122" s="69"/>
      <c r="L122" s="69">
        <f>SUMIFS('Payment Schedule'!M:M,'Payment Schedule'!K:K,$L$10,'Payment Schedule'!D:D,A:A)</f>
        <v>0</v>
      </c>
      <c r="M122" s="69">
        <f t="shared" si="32"/>
        <v>0</v>
      </c>
      <c r="N122" s="69"/>
      <c r="O122" s="85">
        <f>SUMIFS('Payment Schedule'!$M:$M,'Payment Schedule'!$K:$K,O$11,'Payment Schedule'!$D:$D,$A:$A)</f>
        <v>0</v>
      </c>
      <c r="P122" s="85">
        <f>SUMIFS('Payment Schedule'!$M:$M,'Payment Schedule'!$K:$K,P$11,'Payment Schedule'!$D:$D,$A:$A)</f>
        <v>0</v>
      </c>
      <c r="Q122" s="85">
        <f>SUMIFS('Payment Schedule'!$M:$M,'Payment Schedule'!$K:$K,Q$11,'Payment Schedule'!$D:$D,$A:$A)</f>
        <v>0</v>
      </c>
      <c r="R122" s="85">
        <f>SUMIFS('Payment Schedule'!$M:$M,'Payment Schedule'!$K:$K,R$11,'Payment Schedule'!$D:$D,$A:$A)</f>
        <v>0</v>
      </c>
      <c r="S122" s="85">
        <f>SUMIFS('Payment Schedule'!$M:$M,'Payment Schedule'!$K:$K,S$11,'Payment Schedule'!$D:$D,$A:$A)</f>
        <v>0</v>
      </c>
      <c r="T122" s="85">
        <f>SUMIFS('Payment Schedule'!$M:$M,'Payment Schedule'!$K:$K,T$11,'Payment Schedule'!$D:$D,$A:$A)</f>
        <v>0</v>
      </c>
      <c r="U12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2" s="76">
        <f t="shared" si="33"/>
        <v>0</v>
      </c>
      <c r="AA122" s="85">
        <f>SUMIFS('Payment Schedule'!$N:$N,'Payment Schedule'!$K:$K,AA$11,'Payment Schedule'!$D:$D,$A:$A)+SUMIFS('Payment Schedule'!$O:$O,'Payment Schedule'!$K:$K,AA$11,'Payment Schedule'!$D:$D,$A:$A)</f>
        <v>0</v>
      </c>
      <c r="AB122" s="85">
        <f>SUMIFS('Payment Schedule'!$N:$N,'Payment Schedule'!$K:$K,AB$11,'Payment Schedule'!$D:$D,$A:$A)+SUMIFS('Payment Schedule'!$O:$O,'Payment Schedule'!$K:$K,AB$11,'Payment Schedule'!$D:$D,$A:$A)</f>
        <v>0</v>
      </c>
      <c r="AC122" s="85">
        <f>SUMIFS('Payment Schedule'!$N:$N,'Payment Schedule'!$K:$K,AC$11,'Payment Schedule'!$D:$D,$A:$A)+SUMIFS('Payment Schedule'!$O:$O,'Payment Schedule'!$K:$K,AC$11,'Payment Schedule'!$D:$D,$A:$A)</f>
        <v>0</v>
      </c>
      <c r="AD122" s="85">
        <f>SUMIFS('Payment Schedule'!$N:$N,'Payment Schedule'!$K:$K,AD$11,'Payment Schedule'!$D:$D,$A:$A)+SUMIFS('Payment Schedule'!$O:$O,'Payment Schedule'!$K:$K,AD$11,'Payment Schedule'!$D:$D,$A:$A)</f>
        <v>0</v>
      </c>
      <c r="AE122" s="85">
        <f>SUMIFS('Payment Schedule'!$N:$N,'Payment Schedule'!$K:$K,AE$11,'Payment Schedule'!$D:$D,$A:$A)+SUMIFS('Payment Schedule'!$O:$O,'Payment Schedule'!$K:$K,AE$11,'Payment Schedule'!$D:$D,$A:$A)</f>
        <v>0</v>
      </c>
      <c r="AF122" s="85">
        <f>SUMIFS('Payment Schedule'!$N:$N,'Payment Schedule'!$K:$K,AF$11,'Payment Schedule'!$D:$D,$A:$A)+SUMIFS('Payment Schedule'!$O:$O,'Payment Schedule'!$K:$K,AF$11,'Payment Schedule'!$D:$D,$A:$A)</f>
        <v>0</v>
      </c>
      <c r="AG12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2" s="76">
        <f t="shared" si="34"/>
        <v>0</v>
      </c>
      <c r="AM122" s="76">
        <f t="shared" si="35"/>
        <v>0</v>
      </c>
      <c r="AN122" s="86">
        <f>IFERROR(VLOOKUP($B:$B,'Lease Types with GL Accts'!$A:$B,2,FALSE),0)</f>
        <v>0</v>
      </c>
      <c r="AO122" s="86">
        <f>IFERROR(VLOOKUP($B:$B,'Lease Types with GL Accts'!$A:$C,3,FALSE),0)</f>
        <v>0</v>
      </c>
      <c r="AP122" s="86">
        <f>IFERROR(VLOOKUP($B:$B,'Lease Types with GL Accts'!$A:$D,4,FALSE),0)</f>
        <v>0</v>
      </c>
      <c r="AT122" s="86" t="str">
        <f>VLOOKUP(C:C,'ACFR Business Areas'!A:C,3)</f>
        <v>A000</v>
      </c>
      <c r="AU122" s="205">
        <f t="shared" si="31"/>
        <v>0</v>
      </c>
      <c r="AV122" s="298">
        <f>IFERROR(VLOOKUP(A122,'Payment Schedule'!D:U,18,FALSE),0)</f>
        <v>0</v>
      </c>
    </row>
    <row r="123" spans="1:48" hidden="1" outlineLevel="1" x14ac:dyDescent="0.2">
      <c r="A123" s="239"/>
      <c r="B123" s="110"/>
      <c r="C123" s="12" t="str">
        <f t="shared" si="29"/>
        <v>E120</v>
      </c>
      <c r="D123" s="195"/>
      <c r="E123" s="312"/>
      <c r="F123" s="69">
        <v>0</v>
      </c>
      <c r="G123" s="69">
        <f>SUMIFS('Payment Schedule'!Y:Y,'Payment Schedule'!J:J,$G$10,'Payment Schedule'!D:D,A:A)</f>
        <v>0</v>
      </c>
      <c r="H123" s="69">
        <f>-SUMIFS('Payment Schedule'!M:M,'Payment Schedule'!K:K,$H$10,'Payment Schedule'!D:D,A:A)</f>
        <v>0</v>
      </c>
      <c r="I123" s="69">
        <f>-SUMIFS('Payment Schedule'!M:M,'Payment Schedule'!K:K,$I$10,'Payment Schedule'!D:D,A:A)</f>
        <v>0</v>
      </c>
      <c r="J123" s="69">
        <f t="shared" si="30"/>
        <v>0</v>
      </c>
      <c r="K123" s="69"/>
      <c r="L123" s="69">
        <f>SUMIFS('Payment Schedule'!M:M,'Payment Schedule'!K:K,$L$10,'Payment Schedule'!D:D,A:A)</f>
        <v>0</v>
      </c>
      <c r="M123" s="69">
        <f t="shared" si="32"/>
        <v>0</v>
      </c>
      <c r="N123" s="69"/>
      <c r="O123" s="85">
        <f>SUMIFS('Payment Schedule'!$M:$M,'Payment Schedule'!$K:$K,O$11,'Payment Schedule'!$D:$D,$A:$A)</f>
        <v>0</v>
      </c>
      <c r="P123" s="85">
        <f>SUMIFS('Payment Schedule'!$M:$M,'Payment Schedule'!$K:$K,P$11,'Payment Schedule'!$D:$D,$A:$A)</f>
        <v>0</v>
      </c>
      <c r="Q123" s="85">
        <f>SUMIFS('Payment Schedule'!$M:$M,'Payment Schedule'!$K:$K,Q$11,'Payment Schedule'!$D:$D,$A:$A)</f>
        <v>0</v>
      </c>
      <c r="R123" s="85">
        <f>SUMIFS('Payment Schedule'!$M:$M,'Payment Schedule'!$K:$K,R$11,'Payment Schedule'!$D:$D,$A:$A)</f>
        <v>0</v>
      </c>
      <c r="S123" s="85">
        <f>SUMIFS('Payment Schedule'!$M:$M,'Payment Schedule'!$K:$K,S$11,'Payment Schedule'!$D:$D,$A:$A)</f>
        <v>0</v>
      </c>
      <c r="T123" s="85">
        <f>SUMIFS('Payment Schedule'!$M:$M,'Payment Schedule'!$K:$K,T$11,'Payment Schedule'!$D:$D,$A:$A)</f>
        <v>0</v>
      </c>
      <c r="U12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3" s="76">
        <f t="shared" si="33"/>
        <v>0</v>
      </c>
      <c r="AA123" s="85">
        <f>SUMIFS('Payment Schedule'!$N:$N,'Payment Schedule'!$K:$K,AA$11,'Payment Schedule'!$D:$D,$A:$A)+SUMIFS('Payment Schedule'!$O:$O,'Payment Schedule'!$K:$K,AA$11,'Payment Schedule'!$D:$D,$A:$A)</f>
        <v>0</v>
      </c>
      <c r="AB123" s="85">
        <f>SUMIFS('Payment Schedule'!$N:$N,'Payment Schedule'!$K:$K,AB$11,'Payment Schedule'!$D:$D,$A:$A)+SUMIFS('Payment Schedule'!$O:$O,'Payment Schedule'!$K:$K,AB$11,'Payment Schedule'!$D:$D,$A:$A)</f>
        <v>0</v>
      </c>
      <c r="AC123" s="85">
        <f>SUMIFS('Payment Schedule'!$N:$N,'Payment Schedule'!$K:$K,AC$11,'Payment Schedule'!$D:$D,$A:$A)+SUMIFS('Payment Schedule'!$O:$O,'Payment Schedule'!$K:$K,AC$11,'Payment Schedule'!$D:$D,$A:$A)</f>
        <v>0</v>
      </c>
      <c r="AD123" s="85">
        <f>SUMIFS('Payment Schedule'!$N:$N,'Payment Schedule'!$K:$K,AD$11,'Payment Schedule'!$D:$D,$A:$A)+SUMIFS('Payment Schedule'!$O:$O,'Payment Schedule'!$K:$K,AD$11,'Payment Schedule'!$D:$D,$A:$A)</f>
        <v>0</v>
      </c>
      <c r="AE123" s="85">
        <f>SUMIFS('Payment Schedule'!$N:$N,'Payment Schedule'!$K:$K,AE$11,'Payment Schedule'!$D:$D,$A:$A)+SUMIFS('Payment Schedule'!$O:$O,'Payment Schedule'!$K:$K,AE$11,'Payment Schedule'!$D:$D,$A:$A)</f>
        <v>0</v>
      </c>
      <c r="AF123" s="85">
        <f>SUMIFS('Payment Schedule'!$N:$N,'Payment Schedule'!$K:$K,AF$11,'Payment Schedule'!$D:$D,$A:$A)+SUMIFS('Payment Schedule'!$O:$O,'Payment Schedule'!$K:$K,AF$11,'Payment Schedule'!$D:$D,$A:$A)</f>
        <v>0</v>
      </c>
      <c r="AG12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3" s="76">
        <f t="shared" si="34"/>
        <v>0</v>
      </c>
      <c r="AM123" s="76">
        <f t="shared" si="35"/>
        <v>0</v>
      </c>
      <c r="AN123" s="86">
        <f>IFERROR(VLOOKUP($B:$B,'Lease Types with GL Accts'!$A:$B,2,FALSE),0)</f>
        <v>0</v>
      </c>
      <c r="AO123" s="86">
        <f>IFERROR(VLOOKUP($B:$B,'Lease Types with GL Accts'!$A:$C,3,FALSE),0)</f>
        <v>0</v>
      </c>
      <c r="AP123" s="86">
        <f>IFERROR(VLOOKUP($B:$B,'Lease Types with GL Accts'!$A:$D,4,FALSE),0)</f>
        <v>0</v>
      </c>
      <c r="AT123" s="86" t="str">
        <f>VLOOKUP(C:C,'ACFR Business Areas'!A:C,3)</f>
        <v>A000</v>
      </c>
      <c r="AU123" s="205">
        <f t="shared" si="31"/>
        <v>0</v>
      </c>
      <c r="AV123" s="298">
        <f>IFERROR(VLOOKUP(A123,'Payment Schedule'!D:U,18,FALSE),0)</f>
        <v>0</v>
      </c>
    </row>
    <row r="124" spans="1:48" hidden="1" outlineLevel="1" x14ac:dyDescent="0.2">
      <c r="A124" s="239"/>
      <c r="B124" s="110"/>
      <c r="C124" s="12" t="str">
        <f t="shared" si="29"/>
        <v>E120</v>
      </c>
      <c r="D124" s="195"/>
      <c r="E124" s="312"/>
      <c r="F124" s="69">
        <v>0</v>
      </c>
      <c r="G124" s="69">
        <f>SUMIFS('Payment Schedule'!Y:Y,'Payment Schedule'!J:J,$G$10,'Payment Schedule'!D:D,A:A)</f>
        <v>0</v>
      </c>
      <c r="H124" s="69">
        <f>-SUMIFS('Payment Schedule'!M:M,'Payment Schedule'!K:K,$H$10,'Payment Schedule'!D:D,A:A)</f>
        <v>0</v>
      </c>
      <c r="I124" s="69">
        <f>-SUMIFS('Payment Schedule'!M:M,'Payment Schedule'!K:K,$I$10,'Payment Schedule'!D:D,A:A)</f>
        <v>0</v>
      </c>
      <c r="J124" s="69">
        <f t="shared" si="30"/>
        <v>0</v>
      </c>
      <c r="K124" s="69"/>
      <c r="L124" s="69">
        <f>SUMIFS('Payment Schedule'!M:M,'Payment Schedule'!K:K,$L$10,'Payment Schedule'!D:D,A:A)</f>
        <v>0</v>
      </c>
      <c r="M124" s="69">
        <f t="shared" si="32"/>
        <v>0</v>
      </c>
      <c r="N124" s="69"/>
      <c r="O124" s="85">
        <f>SUMIFS('Payment Schedule'!$M:$M,'Payment Schedule'!$K:$K,O$11,'Payment Schedule'!$D:$D,$A:$A)</f>
        <v>0</v>
      </c>
      <c r="P124" s="85">
        <f>SUMIFS('Payment Schedule'!$M:$M,'Payment Schedule'!$K:$K,P$11,'Payment Schedule'!$D:$D,$A:$A)</f>
        <v>0</v>
      </c>
      <c r="Q124" s="85">
        <f>SUMIFS('Payment Schedule'!$M:$M,'Payment Schedule'!$K:$K,Q$11,'Payment Schedule'!$D:$D,$A:$A)</f>
        <v>0</v>
      </c>
      <c r="R124" s="85">
        <f>SUMIFS('Payment Schedule'!$M:$M,'Payment Schedule'!$K:$K,R$11,'Payment Schedule'!$D:$D,$A:$A)</f>
        <v>0</v>
      </c>
      <c r="S124" s="85">
        <f>SUMIFS('Payment Schedule'!$M:$M,'Payment Schedule'!$K:$K,S$11,'Payment Schedule'!$D:$D,$A:$A)</f>
        <v>0</v>
      </c>
      <c r="T124" s="85">
        <f>SUMIFS('Payment Schedule'!$M:$M,'Payment Schedule'!$K:$K,T$11,'Payment Schedule'!$D:$D,$A:$A)</f>
        <v>0</v>
      </c>
      <c r="U12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4" s="76">
        <f t="shared" si="33"/>
        <v>0</v>
      </c>
      <c r="AA124" s="85">
        <f>SUMIFS('Payment Schedule'!$N:$N,'Payment Schedule'!$K:$K,AA$11,'Payment Schedule'!$D:$D,$A:$A)+SUMIFS('Payment Schedule'!$O:$O,'Payment Schedule'!$K:$K,AA$11,'Payment Schedule'!$D:$D,$A:$A)</f>
        <v>0</v>
      </c>
      <c r="AB124" s="85">
        <f>SUMIFS('Payment Schedule'!$N:$N,'Payment Schedule'!$K:$K,AB$11,'Payment Schedule'!$D:$D,$A:$A)+SUMIFS('Payment Schedule'!$O:$O,'Payment Schedule'!$K:$K,AB$11,'Payment Schedule'!$D:$D,$A:$A)</f>
        <v>0</v>
      </c>
      <c r="AC124" s="85">
        <f>SUMIFS('Payment Schedule'!$N:$N,'Payment Schedule'!$K:$K,AC$11,'Payment Schedule'!$D:$D,$A:$A)+SUMIFS('Payment Schedule'!$O:$O,'Payment Schedule'!$K:$K,AC$11,'Payment Schedule'!$D:$D,$A:$A)</f>
        <v>0</v>
      </c>
      <c r="AD124" s="85">
        <f>SUMIFS('Payment Schedule'!$N:$N,'Payment Schedule'!$K:$K,AD$11,'Payment Schedule'!$D:$D,$A:$A)+SUMIFS('Payment Schedule'!$O:$O,'Payment Schedule'!$K:$K,AD$11,'Payment Schedule'!$D:$D,$A:$A)</f>
        <v>0</v>
      </c>
      <c r="AE124" s="85">
        <f>SUMIFS('Payment Schedule'!$N:$N,'Payment Schedule'!$K:$K,AE$11,'Payment Schedule'!$D:$D,$A:$A)+SUMIFS('Payment Schedule'!$O:$O,'Payment Schedule'!$K:$K,AE$11,'Payment Schedule'!$D:$D,$A:$A)</f>
        <v>0</v>
      </c>
      <c r="AF124" s="85">
        <f>SUMIFS('Payment Schedule'!$N:$N,'Payment Schedule'!$K:$K,AF$11,'Payment Schedule'!$D:$D,$A:$A)+SUMIFS('Payment Schedule'!$O:$O,'Payment Schedule'!$K:$K,AF$11,'Payment Schedule'!$D:$D,$A:$A)</f>
        <v>0</v>
      </c>
      <c r="AG12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4" s="76">
        <f t="shared" si="34"/>
        <v>0</v>
      </c>
      <c r="AM124" s="76">
        <f t="shared" si="35"/>
        <v>0</v>
      </c>
      <c r="AN124" s="86">
        <f>IFERROR(VLOOKUP($B:$B,'Lease Types with GL Accts'!$A:$B,2,FALSE),0)</f>
        <v>0</v>
      </c>
      <c r="AO124" s="86">
        <f>IFERROR(VLOOKUP($B:$B,'Lease Types with GL Accts'!$A:$C,3,FALSE),0)</f>
        <v>0</v>
      </c>
      <c r="AP124" s="86">
        <f>IFERROR(VLOOKUP($B:$B,'Lease Types with GL Accts'!$A:$D,4,FALSE),0)</f>
        <v>0</v>
      </c>
      <c r="AT124" s="86" t="str">
        <f>VLOOKUP(C:C,'ACFR Business Areas'!A:C,3)</f>
        <v>A000</v>
      </c>
      <c r="AU124" s="205">
        <f t="shared" si="31"/>
        <v>0</v>
      </c>
      <c r="AV124" s="298">
        <f>IFERROR(VLOOKUP(A124,'Payment Schedule'!D:U,18,FALSE),0)</f>
        <v>0</v>
      </c>
    </row>
    <row r="125" spans="1:48" hidden="1" outlineLevel="1" x14ac:dyDescent="0.2">
      <c r="A125" s="239"/>
      <c r="B125" s="110"/>
      <c r="C125" s="12" t="str">
        <f t="shared" si="29"/>
        <v>E120</v>
      </c>
      <c r="D125" s="195"/>
      <c r="E125" s="312"/>
      <c r="F125" s="69">
        <v>0</v>
      </c>
      <c r="G125" s="69">
        <f>SUMIFS('Payment Schedule'!Y:Y,'Payment Schedule'!J:J,$G$10,'Payment Schedule'!D:D,A:A)</f>
        <v>0</v>
      </c>
      <c r="H125" s="69">
        <f>-SUMIFS('Payment Schedule'!M:M,'Payment Schedule'!K:K,$H$10,'Payment Schedule'!D:D,A:A)</f>
        <v>0</v>
      </c>
      <c r="I125" s="69">
        <f>-SUMIFS('Payment Schedule'!M:M,'Payment Schedule'!K:K,$I$10,'Payment Schedule'!D:D,A:A)</f>
        <v>0</v>
      </c>
      <c r="J125" s="69">
        <f t="shared" si="30"/>
        <v>0</v>
      </c>
      <c r="K125" s="69"/>
      <c r="L125" s="69">
        <f>SUMIFS('Payment Schedule'!M:M,'Payment Schedule'!K:K,$L$10,'Payment Schedule'!D:D,A:A)</f>
        <v>0</v>
      </c>
      <c r="M125" s="69">
        <f t="shared" si="32"/>
        <v>0</v>
      </c>
      <c r="N125" s="69"/>
      <c r="O125" s="85">
        <f>SUMIFS('Payment Schedule'!$M:$M,'Payment Schedule'!$K:$K,O$11,'Payment Schedule'!$D:$D,$A:$A)</f>
        <v>0</v>
      </c>
      <c r="P125" s="85">
        <f>SUMIFS('Payment Schedule'!$M:$M,'Payment Schedule'!$K:$K,P$11,'Payment Schedule'!$D:$D,$A:$A)</f>
        <v>0</v>
      </c>
      <c r="Q125" s="85">
        <f>SUMIFS('Payment Schedule'!$M:$M,'Payment Schedule'!$K:$K,Q$11,'Payment Schedule'!$D:$D,$A:$A)</f>
        <v>0</v>
      </c>
      <c r="R125" s="85">
        <f>SUMIFS('Payment Schedule'!$M:$M,'Payment Schedule'!$K:$K,R$11,'Payment Schedule'!$D:$D,$A:$A)</f>
        <v>0</v>
      </c>
      <c r="S125" s="85">
        <f>SUMIFS('Payment Schedule'!$M:$M,'Payment Schedule'!$K:$K,S$11,'Payment Schedule'!$D:$D,$A:$A)</f>
        <v>0</v>
      </c>
      <c r="T125" s="85">
        <f>SUMIFS('Payment Schedule'!$M:$M,'Payment Schedule'!$K:$K,T$11,'Payment Schedule'!$D:$D,$A:$A)</f>
        <v>0</v>
      </c>
      <c r="U12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5" s="76">
        <f t="shared" si="33"/>
        <v>0</v>
      </c>
      <c r="AA125" s="85">
        <f>SUMIFS('Payment Schedule'!$N:$N,'Payment Schedule'!$K:$K,AA$11,'Payment Schedule'!$D:$D,$A:$A)+SUMIFS('Payment Schedule'!$O:$O,'Payment Schedule'!$K:$K,AA$11,'Payment Schedule'!$D:$D,$A:$A)</f>
        <v>0</v>
      </c>
      <c r="AB125" s="85">
        <f>SUMIFS('Payment Schedule'!$N:$N,'Payment Schedule'!$K:$K,AB$11,'Payment Schedule'!$D:$D,$A:$A)+SUMIFS('Payment Schedule'!$O:$O,'Payment Schedule'!$K:$K,AB$11,'Payment Schedule'!$D:$D,$A:$A)</f>
        <v>0</v>
      </c>
      <c r="AC125" s="85">
        <f>SUMIFS('Payment Schedule'!$N:$N,'Payment Schedule'!$K:$K,AC$11,'Payment Schedule'!$D:$D,$A:$A)+SUMIFS('Payment Schedule'!$O:$O,'Payment Schedule'!$K:$K,AC$11,'Payment Schedule'!$D:$D,$A:$A)</f>
        <v>0</v>
      </c>
      <c r="AD125" s="85">
        <f>SUMIFS('Payment Schedule'!$N:$N,'Payment Schedule'!$K:$K,AD$11,'Payment Schedule'!$D:$D,$A:$A)+SUMIFS('Payment Schedule'!$O:$O,'Payment Schedule'!$K:$K,AD$11,'Payment Schedule'!$D:$D,$A:$A)</f>
        <v>0</v>
      </c>
      <c r="AE125" s="85">
        <f>SUMIFS('Payment Schedule'!$N:$N,'Payment Schedule'!$K:$K,AE$11,'Payment Schedule'!$D:$D,$A:$A)+SUMIFS('Payment Schedule'!$O:$O,'Payment Schedule'!$K:$K,AE$11,'Payment Schedule'!$D:$D,$A:$A)</f>
        <v>0</v>
      </c>
      <c r="AF125" s="85">
        <f>SUMIFS('Payment Schedule'!$N:$N,'Payment Schedule'!$K:$K,AF$11,'Payment Schedule'!$D:$D,$A:$A)+SUMIFS('Payment Schedule'!$O:$O,'Payment Schedule'!$K:$K,AF$11,'Payment Schedule'!$D:$D,$A:$A)</f>
        <v>0</v>
      </c>
      <c r="AG12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5" s="76">
        <f t="shared" si="34"/>
        <v>0</v>
      </c>
      <c r="AM125" s="76">
        <f t="shared" si="35"/>
        <v>0</v>
      </c>
      <c r="AN125" s="86">
        <f>IFERROR(VLOOKUP($B:$B,'Lease Types with GL Accts'!$A:$B,2,FALSE),0)</f>
        <v>0</v>
      </c>
      <c r="AO125" s="86">
        <f>IFERROR(VLOOKUP($B:$B,'Lease Types with GL Accts'!$A:$C,3,FALSE),0)</f>
        <v>0</v>
      </c>
      <c r="AP125" s="86">
        <f>IFERROR(VLOOKUP($B:$B,'Lease Types with GL Accts'!$A:$D,4,FALSE),0)</f>
        <v>0</v>
      </c>
      <c r="AT125" s="86" t="str">
        <f>VLOOKUP(C:C,'ACFR Business Areas'!A:C,3)</f>
        <v>A000</v>
      </c>
      <c r="AU125" s="205">
        <f t="shared" si="31"/>
        <v>0</v>
      </c>
      <c r="AV125" s="298">
        <f>IFERROR(VLOOKUP(A125,'Payment Schedule'!D:U,18,FALSE),0)</f>
        <v>0</v>
      </c>
    </row>
    <row r="126" spans="1:48" hidden="1" outlineLevel="1" x14ac:dyDescent="0.2">
      <c r="A126" s="239"/>
      <c r="B126" s="110"/>
      <c r="C126" s="12" t="str">
        <f t="shared" si="29"/>
        <v>E120</v>
      </c>
      <c r="D126" s="195"/>
      <c r="E126" s="312"/>
      <c r="F126" s="69">
        <v>0</v>
      </c>
      <c r="G126" s="69">
        <f>SUMIFS('Payment Schedule'!Y:Y,'Payment Schedule'!J:J,$G$10,'Payment Schedule'!D:D,A:A)</f>
        <v>0</v>
      </c>
      <c r="H126" s="69">
        <f>-SUMIFS('Payment Schedule'!M:M,'Payment Schedule'!K:K,$H$10,'Payment Schedule'!D:D,A:A)</f>
        <v>0</v>
      </c>
      <c r="I126" s="69">
        <f>-SUMIFS('Payment Schedule'!M:M,'Payment Schedule'!K:K,$I$10,'Payment Schedule'!D:D,A:A)</f>
        <v>0</v>
      </c>
      <c r="J126" s="69">
        <f t="shared" si="30"/>
        <v>0</v>
      </c>
      <c r="K126" s="69"/>
      <c r="L126" s="69">
        <f>SUMIFS('Payment Schedule'!M:M,'Payment Schedule'!K:K,$L$10,'Payment Schedule'!D:D,A:A)</f>
        <v>0</v>
      </c>
      <c r="M126" s="69">
        <f t="shared" si="32"/>
        <v>0</v>
      </c>
      <c r="N126" s="69"/>
      <c r="O126" s="85">
        <f>SUMIFS('Payment Schedule'!$M:$M,'Payment Schedule'!$K:$K,O$11,'Payment Schedule'!$D:$D,$A:$A)</f>
        <v>0</v>
      </c>
      <c r="P126" s="85">
        <f>SUMIFS('Payment Schedule'!$M:$M,'Payment Schedule'!$K:$K,P$11,'Payment Schedule'!$D:$D,$A:$A)</f>
        <v>0</v>
      </c>
      <c r="Q126" s="85">
        <f>SUMIFS('Payment Schedule'!$M:$M,'Payment Schedule'!$K:$K,Q$11,'Payment Schedule'!$D:$D,$A:$A)</f>
        <v>0</v>
      </c>
      <c r="R126" s="85">
        <f>SUMIFS('Payment Schedule'!$M:$M,'Payment Schedule'!$K:$K,R$11,'Payment Schedule'!$D:$D,$A:$A)</f>
        <v>0</v>
      </c>
      <c r="S126" s="85">
        <f>SUMIFS('Payment Schedule'!$M:$M,'Payment Schedule'!$K:$K,S$11,'Payment Schedule'!$D:$D,$A:$A)</f>
        <v>0</v>
      </c>
      <c r="T126" s="85">
        <f>SUMIFS('Payment Schedule'!$M:$M,'Payment Schedule'!$K:$K,T$11,'Payment Schedule'!$D:$D,$A:$A)</f>
        <v>0</v>
      </c>
      <c r="U12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6" s="76">
        <f t="shared" si="33"/>
        <v>0</v>
      </c>
      <c r="AA126" s="85">
        <f>SUMIFS('Payment Schedule'!$N:$N,'Payment Schedule'!$K:$K,AA$11,'Payment Schedule'!$D:$D,$A:$A)+SUMIFS('Payment Schedule'!$O:$O,'Payment Schedule'!$K:$K,AA$11,'Payment Schedule'!$D:$D,$A:$A)</f>
        <v>0</v>
      </c>
      <c r="AB126" s="85">
        <f>SUMIFS('Payment Schedule'!$N:$N,'Payment Schedule'!$K:$K,AB$11,'Payment Schedule'!$D:$D,$A:$A)+SUMIFS('Payment Schedule'!$O:$O,'Payment Schedule'!$K:$K,AB$11,'Payment Schedule'!$D:$D,$A:$A)</f>
        <v>0</v>
      </c>
      <c r="AC126" s="85">
        <f>SUMIFS('Payment Schedule'!$N:$N,'Payment Schedule'!$K:$K,AC$11,'Payment Schedule'!$D:$D,$A:$A)+SUMIFS('Payment Schedule'!$O:$O,'Payment Schedule'!$K:$K,AC$11,'Payment Schedule'!$D:$D,$A:$A)</f>
        <v>0</v>
      </c>
      <c r="AD126" s="85">
        <f>SUMIFS('Payment Schedule'!$N:$N,'Payment Schedule'!$K:$K,AD$11,'Payment Schedule'!$D:$D,$A:$A)+SUMIFS('Payment Schedule'!$O:$O,'Payment Schedule'!$K:$K,AD$11,'Payment Schedule'!$D:$D,$A:$A)</f>
        <v>0</v>
      </c>
      <c r="AE126" s="85">
        <f>SUMIFS('Payment Schedule'!$N:$N,'Payment Schedule'!$K:$K,AE$11,'Payment Schedule'!$D:$D,$A:$A)+SUMIFS('Payment Schedule'!$O:$O,'Payment Schedule'!$K:$K,AE$11,'Payment Schedule'!$D:$D,$A:$A)</f>
        <v>0</v>
      </c>
      <c r="AF126" s="85">
        <f>SUMIFS('Payment Schedule'!$N:$N,'Payment Schedule'!$K:$K,AF$11,'Payment Schedule'!$D:$D,$A:$A)+SUMIFS('Payment Schedule'!$O:$O,'Payment Schedule'!$K:$K,AF$11,'Payment Schedule'!$D:$D,$A:$A)</f>
        <v>0</v>
      </c>
      <c r="AG12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6" s="76">
        <f t="shared" si="34"/>
        <v>0</v>
      </c>
      <c r="AM126" s="76">
        <f t="shared" si="35"/>
        <v>0</v>
      </c>
      <c r="AN126" s="86">
        <f>IFERROR(VLOOKUP($B:$B,'Lease Types with GL Accts'!$A:$B,2,FALSE),0)</f>
        <v>0</v>
      </c>
      <c r="AO126" s="86">
        <f>IFERROR(VLOOKUP($B:$B,'Lease Types with GL Accts'!$A:$C,3,FALSE),0)</f>
        <v>0</v>
      </c>
      <c r="AP126" s="86">
        <f>IFERROR(VLOOKUP($B:$B,'Lease Types with GL Accts'!$A:$D,4,FALSE),0)</f>
        <v>0</v>
      </c>
      <c r="AT126" s="86" t="str">
        <f>VLOOKUP(C:C,'ACFR Business Areas'!A:C,3)</f>
        <v>A000</v>
      </c>
      <c r="AU126" s="205">
        <f t="shared" si="31"/>
        <v>0</v>
      </c>
      <c r="AV126" s="298">
        <f>IFERROR(VLOOKUP(A126,'Payment Schedule'!D:U,18,FALSE),0)</f>
        <v>0</v>
      </c>
    </row>
    <row r="127" spans="1:48" hidden="1" outlineLevel="1" x14ac:dyDescent="0.2">
      <c r="A127" s="239"/>
      <c r="B127" s="110"/>
      <c r="C127" s="12" t="str">
        <f t="shared" si="29"/>
        <v>E120</v>
      </c>
      <c r="D127" s="195"/>
      <c r="E127" s="312"/>
      <c r="F127" s="69">
        <v>0</v>
      </c>
      <c r="G127" s="69">
        <f>SUMIFS('Payment Schedule'!Y:Y,'Payment Schedule'!J:J,$G$10,'Payment Schedule'!D:D,A:A)</f>
        <v>0</v>
      </c>
      <c r="H127" s="69">
        <f>-SUMIFS('Payment Schedule'!M:M,'Payment Schedule'!K:K,$H$10,'Payment Schedule'!D:D,A:A)</f>
        <v>0</v>
      </c>
      <c r="I127" s="69">
        <f>-SUMIFS('Payment Schedule'!M:M,'Payment Schedule'!K:K,$I$10,'Payment Schedule'!D:D,A:A)</f>
        <v>0</v>
      </c>
      <c r="J127" s="69">
        <f t="shared" si="30"/>
        <v>0</v>
      </c>
      <c r="K127" s="69"/>
      <c r="L127" s="69">
        <f>SUMIFS('Payment Schedule'!M:M,'Payment Schedule'!K:K,$L$10,'Payment Schedule'!D:D,A:A)</f>
        <v>0</v>
      </c>
      <c r="M127" s="69">
        <f t="shared" si="32"/>
        <v>0</v>
      </c>
      <c r="N127" s="69"/>
      <c r="O127" s="85">
        <f>SUMIFS('Payment Schedule'!$M:$M,'Payment Schedule'!$K:$K,O$11,'Payment Schedule'!$D:$D,$A:$A)</f>
        <v>0</v>
      </c>
      <c r="P127" s="85">
        <f>SUMIFS('Payment Schedule'!$M:$M,'Payment Schedule'!$K:$K,P$11,'Payment Schedule'!$D:$D,$A:$A)</f>
        <v>0</v>
      </c>
      <c r="Q127" s="85">
        <f>SUMIFS('Payment Schedule'!$M:$M,'Payment Schedule'!$K:$K,Q$11,'Payment Schedule'!$D:$D,$A:$A)</f>
        <v>0</v>
      </c>
      <c r="R127" s="85">
        <f>SUMIFS('Payment Schedule'!$M:$M,'Payment Schedule'!$K:$K,R$11,'Payment Schedule'!$D:$D,$A:$A)</f>
        <v>0</v>
      </c>
      <c r="S127" s="85">
        <f>SUMIFS('Payment Schedule'!$M:$M,'Payment Schedule'!$K:$K,S$11,'Payment Schedule'!$D:$D,$A:$A)</f>
        <v>0</v>
      </c>
      <c r="T127" s="85">
        <f>SUMIFS('Payment Schedule'!$M:$M,'Payment Schedule'!$K:$K,T$11,'Payment Schedule'!$D:$D,$A:$A)</f>
        <v>0</v>
      </c>
      <c r="U12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7" s="76">
        <f t="shared" si="33"/>
        <v>0</v>
      </c>
      <c r="AA127" s="85">
        <f>SUMIFS('Payment Schedule'!$N:$N,'Payment Schedule'!$K:$K,AA$11,'Payment Schedule'!$D:$D,$A:$A)+SUMIFS('Payment Schedule'!$O:$O,'Payment Schedule'!$K:$K,AA$11,'Payment Schedule'!$D:$D,$A:$A)</f>
        <v>0</v>
      </c>
      <c r="AB127" s="85">
        <f>SUMIFS('Payment Schedule'!$N:$N,'Payment Schedule'!$K:$K,AB$11,'Payment Schedule'!$D:$D,$A:$A)+SUMIFS('Payment Schedule'!$O:$O,'Payment Schedule'!$K:$K,AB$11,'Payment Schedule'!$D:$D,$A:$A)</f>
        <v>0</v>
      </c>
      <c r="AC127" s="85">
        <f>SUMIFS('Payment Schedule'!$N:$N,'Payment Schedule'!$K:$K,AC$11,'Payment Schedule'!$D:$D,$A:$A)+SUMIFS('Payment Schedule'!$O:$O,'Payment Schedule'!$K:$K,AC$11,'Payment Schedule'!$D:$D,$A:$A)</f>
        <v>0</v>
      </c>
      <c r="AD127" s="85">
        <f>SUMIFS('Payment Schedule'!$N:$N,'Payment Schedule'!$K:$K,AD$11,'Payment Schedule'!$D:$D,$A:$A)+SUMIFS('Payment Schedule'!$O:$O,'Payment Schedule'!$K:$K,AD$11,'Payment Schedule'!$D:$D,$A:$A)</f>
        <v>0</v>
      </c>
      <c r="AE127" s="85">
        <f>SUMIFS('Payment Schedule'!$N:$N,'Payment Schedule'!$K:$K,AE$11,'Payment Schedule'!$D:$D,$A:$A)+SUMIFS('Payment Schedule'!$O:$O,'Payment Schedule'!$K:$K,AE$11,'Payment Schedule'!$D:$D,$A:$A)</f>
        <v>0</v>
      </c>
      <c r="AF127" s="85">
        <f>SUMIFS('Payment Schedule'!$N:$N,'Payment Schedule'!$K:$K,AF$11,'Payment Schedule'!$D:$D,$A:$A)+SUMIFS('Payment Schedule'!$O:$O,'Payment Schedule'!$K:$K,AF$11,'Payment Schedule'!$D:$D,$A:$A)</f>
        <v>0</v>
      </c>
      <c r="AG12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7" s="76">
        <f t="shared" si="34"/>
        <v>0</v>
      </c>
      <c r="AM127" s="76">
        <f t="shared" si="35"/>
        <v>0</v>
      </c>
      <c r="AN127" s="86">
        <f>IFERROR(VLOOKUP($B:$B,'Lease Types with GL Accts'!$A:$B,2,FALSE),0)</f>
        <v>0</v>
      </c>
      <c r="AO127" s="86">
        <f>IFERROR(VLOOKUP($B:$B,'Lease Types with GL Accts'!$A:$C,3,FALSE),0)</f>
        <v>0</v>
      </c>
      <c r="AP127" s="86">
        <f>IFERROR(VLOOKUP($B:$B,'Lease Types with GL Accts'!$A:$D,4,FALSE),0)</f>
        <v>0</v>
      </c>
      <c r="AT127" s="86" t="str">
        <f>VLOOKUP(C:C,'ACFR Business Areas'!A:C,3)</f>
        <v>A000</v>
      </c>
      <c r="AU127" s="205">
        <f t="shared" si="31"/>
        <v>0</v>
      </c>
      <c r="AV127" s="298">
        <f>IFERROR(VLOOKUP(A127,'Payment Schedule'!D:U,18,FALSE),0)</f>
        <v>0</v>
      </c>
    </row>
    <row r="128" spans="1:48" hidden="1" outlineLevel="1" x14ac:dyDescent="0.2">
      <c r="A128" s="239"/>
      <c r="B128" s="110"/>
      <c r="C128" s="12" t="str">
        <f t="shared" si="29"/>
        <v>E120</v>
      </c>
      <c r="D128" s="195"/>
      <c r="E128" s="312"/>
      <c r="F128" s="69">
        <v>0</v>
      </c>
      <c r="G128" s="69">
        <f>SUMIFS('Payment Schedule'!Y:Y,'Payment Schedule'!J:J,$G$10,'Payment Schedule'!D:D,A:A)</f>
        <v>0</v>
      </c>
      <c r="H128" s="69">
        <f>-SUMIFS('Payment Schedule'!M:M,'Payment Schedule'!K:K,$H$10,'Payment Schedule'!D:D,A:A)</f>
        <v>0</v>
      </c>
      <c r="I128" s="69">
        <f>-SUMIFS('Payment Schedule'!M:M,'Payment Schedule'!K:K,$I$10,'Payment Schedule'!D:D,A:A)</f>
        <v>0</v>
      </c>
      <c r="J128" s="69">
        <f t="shared" si="30"/>
        <v>0</v>
      </c>
      <c r="K128" s="69"/>
      <c r="L128" s="69">
        <f>SUMIFS('Payment Schedule'!M:M,'Payment Schedule'!K:K,$L$10,'Payment Schedule'!D:D,A:A)</f>
        <v>0</v>
      </c>
      <c r="M128" s="69">
        <f t="shared" si="32"/>
        <v>0</v>
      </c>
      <c r="N128" s="69"/>
      <c r="O128" s="85">
        <f>SUMIFS('Payment Schedule'!$M:$M,'Payment Schedule'!$K:$K,O$11,'Payment Schedule'!$D:$D,$A:$A)</f>
        <v>0</v>
      </c>
      <c r="P128" s="85">
        <f>SUMIFS('Payment Schedule'!$M:$M,'Payment Schedule'!$K:$K,P$11,'Payment Schedule'!$D:$D,$A:$A)</f>
        <v>0</v>
      </c>
      <c r="Q128" s="85">
        <f>SUMIFS('Payment Schedule'!$M:$M,'Payment Schedule'!$K:$K,Q$11,'Payment Schedule'!$D:$D,$A:$A)</f>
        <v>0</v>
      </c>
      <c r="R128" s="85">
        <f>SUMIFS('Payment Schedule'!$M:$M,'Payment Schedule'!$K:$K,R$11,'Payment Schedule'!$D:$D,$A:$A)</f>
        <v>0</v>
      </c>
      <c r="S128" s="85">
        <f>SUMIFS('Payment Schedule'!$M:$M,'Payment Schedule'!$K:$K,S$11,'Payment Schedule'!$D:$D,$A:$A)</f>
        <v>0</v>
      </c>
      <c r="T128" s="85">
        <f>SUMIFS('Payment Schedule'!$M:$M,'Payment Schedule'!$K:$K,T$11,'Payment Schedule'!$D:$D,$A:$A)</f>
        <v>0</v>
      </c>
      <c r="U12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8" s="76">
        <f t="shared" si="33"/>
        <v>0</v>
      </c>
      <c r="AA128" s="85">
        <f>SUMIFS('Payment Schedule'!$N:$N,'Payment Schedule'!$K:$K,AA$11,'Payment Schedule'!$D:$D,$A:$A)+SUMIFS('Payment Schedule'!$O:$O,'Payment Schedule'!$K:$K,AA$11,'Payment Schedule'!$D:$D,$A:$A)</f>
        <v>0</v>
      </c>
      <c r="AB128" s="85">
        <f>SUMIFS('Payment Schedule'!$N:$N,'Payment Schedule'!$K:$K,AB$11,'Payment Schedule'!$D:$D,$A:$A)+SUMIFS('Payment Schedule'!$O:$O,'Payment Schedule'!$K:$K,AB$11,'Payment Schedule'!$D:$D,$A:$A)</f>
        <v>0</v>
      </c>
      <c r="AC128" s="85">
        <f>SUMIFS('Payment Schedule'!$N:$N,'Payment Schedule'!$K:$K,AC$11,'Payment Schedule'!$D:$D,$A:$A)+SUMIFS('Payment Schedule'!$O:$O,'Payment Schedule'!$K:$K,AC$11,'Payment Schedule'!$D:$D,$A:$A)</f>
        <v>0</v>
      </c>
      <c r="AD128" s="85">
        <f>SUMIFS('Payment Schedule'!$N:$N,'Payment Schedule'!$K:$K,AD$11,'Payment Schedule'!$D:$D,$A:$A)+SUMIFS('Payment Schedule'!$O:$O,'Payment Schedule'!$K:$K,AD$11,'Payment Schedule'!$D:$D,$A:$A)</f>
        <v>0</v>
      </c>
      <c r="AE128" s="85">
        <f>SUMIFS('Payment Schedule'!$N:$N,'Payment Schedule'!$K:$K,AE$11,'Payment Schedule'!$D:$D,$A:$A)+SUMIFS('Payment Schedule'!$O:$O,'Payment Schedule'!$K:$K,AE$11,'Payment Schedule'!$D:$D,$A:$A)</f>
        <v>0</v>
      </c>
      <c r="AF128" s="85">
        <f>SUMIFS('Payment Schedule'!$N:$N,'Payment Schedule'!$K:$K,AF$11,'Payment Schedule'!$D:$D,$A:$A)+SUMIFS('Payment Schedule'!$O:$O,'Payment Schedule'!$K:$K,AF$11,'Payment Schedule'!$D:$D,$A:$A)</f>
        <v>0</v>
      </c>
      <c r="AG12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8" s="76">
        <f t="shared" si="34"/>
        <v>0</v>
      </c>
      <c r="AM128" s="76">
        <f t="shared" si="35"/>
        <v>0</v>
      </c>
      <c r="AN128" s="86">
        <f>IFERROR(VLOOKUP($B:$B,'Lease Types with GL Accts'!$A:$B,2,FALSE),0)</f>
        <v>0</v>
      </c>
      <c r="AO128" s="86">
        <f>IFERROR(VLOOKUP($B:$B,'Lease Types with GL Accts'!$A:$C,3,FALSE),0)</f>
        <v>0</v>
      </c>
      <c r="AP128" s="86">
        <f>IFERROR(VLOOKUP($B:$B,'Lease Types with GL Accts'!$A:$D,4,FALSE),0)</f>
        <v>0</v>
      </c>
      <c r="AT128" s="86" t="str">
        <f>VLOOKUP(C:C,'ACFR Business Areas'!A:C,3)</f>
        <v>A000</v>
      </c>
      <c r="AU128" s="205">
        <f t="shared" si="31"/>
        <v>0</v>
      </c>
      <c r="AV128" s="298">
        <f>IFERROR(VLOOKUP(A128,'Payment Schedule'!D:U,18,FALSE),0)</f>
        <v>0</v>
      </c>
    </row>
    <row r="129" spans="1:48" hidden="1" outlineLevel="1" x14ac:dyDescent="0.2">
      <c r="A129" s="239"/>
      <c r="B129" s="110"/>
      <c r="C129" s="12" t="str">
        <f t="shared" si="29"/>
        <v>E120</v>
      </c>
      <c r="D129" s="195"/>
      <c r="E129" s="312"/>
      <c r="F129" s="69">
        <v>0</v>
      </c>
      <c r="G129" s="69">
        <f>SUMIFS('Payment Schedule'!Y:Y,'Payment Schedule'!J:J,$G$10,'Payment Schedule'!D:D,A:A)</f>
        <v>0</v>
      </c>
      <c r="H129" s="69">
        <f>-SUMIFS('Payment Schedule'!M:M,'Payment Schedule'!K:K,$H$10,'Payment Schedule'!D:D,A:A)</f>
        <v>0</v>
      </c>
      <c r="I129" s="69">
        <f>-SUMIFS('Payment Schedule'!M:M,'Payment Schedule'!K:K,$I$10,'Payment Schedule'!D:D,A:A)</f>
        <v>0</v>
      </c>
      <c r="J129" s="69">
        <f t="shared" si="30"/>
        <v>0</v>
      </c>
      <c r="K129" s="69"/>
      <c r="L129" s="69">
        <f>SUMIFS('Payment Schedule'!M:M,'Payment Schedule'!K:K,$L$10,'Payment Schedule'!D:D,A:A)</f>
        <v>0</v>
      </c>
      <c r="M129" s="69">
        <f t="shared" si="32"/>
        <v>0</v>
      </c>
      <c r="N129" s="69"/>
      <c r="O129" s="85">
        <f>SUMIFS('Payment Schedule'!$M:$M,'Payment Schedule'!$K:$K,O$11,'Payment Schedule'!$D:$D,$A:$A)</f>
        <v>0</v>
      </c>
      <c r="P129" s="85">
        <f>SUMIFS('Payment Schedule'!$M:$M,'Payment Schedule'!$K:$K,P$11,'Payment Schedule'!$D:$D,$A:$A)</f>
        <v>0</v>
      </c>
      <c r="Q129" s="85">
        <f>SUMIFS('Payment Schedule'!$M:$M,'Payment Schedule'!$K:$K,Q$11,'Payment Schedule'!$D:$D,$A:$A)</f>
        <v>0</v>
      </c>
      <c r="R129" s="85">
        <f>SUMIFS('Payment Schedule'!$M:$M,'Payment Schedule'!$K:$K,R$11,'Payment Schedule'!$D:$D,$A:$A)</f>
        <v>0</v>
      </c>
      <c r="S129" s="85">
        <f>SUMIFS('Payment Schedule'!$M:$M,'Payment Schedule'!$K:$K,S$11,'Payment Schedule'!$D:$D,$A:$A)</f>
        <v>0</v>
      </c>
      <c r="T129" s="85">
        <f>SUMIFS('Payment Schedule'!$M:$M,'Payment Schedule'!$K:$K,T$11,'Payment Schedule'!$D:$D,$A:$A)</f>
        <v>0</v>
      </c>
      <c r="U12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2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2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2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2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29" s="76">
        <f t="shared" si="33"/>
        <v>0</v>
      </c>
      <c r="AA129" s="85">
        <f>SUMIFS('Payment Schedule'!$N:$N,'Payment Schedule'!$K:$K,AA$11,'Payment Schedule'!$D:$D,$A:$A)+SUMIFS('Payment Schedule'!$O:$O,'Payment Schedule'!$K:$K,AA$11,'Payment Schedule'!$D:$D,$A:$A)</f>
        <v>0</v>
      </c>
      <c r="AB129" s="85">
        <f>SUMIFS('Payment Schedule'!$N:$N,'Payment Schedule'!$K:$K,AB$11,'Payment Schedule'!$D:$D,$A:$A)+SUMIFS('Payment Schedule'!$O:$O,'Payment Schedule'!$K:$K,AB$11,'Payment Schedule'!$D:$D,$A:$A)</f>
        <v>0</v>
      </c>
      <c r="AC129" s="85">
        <f>SUMIFS('Payment Schedule'!$N:$N,'Payment Schedule'!$K:$K,AC$11,'Payment Schedule'!$D:$D,$A:$A)+SUMIFS('Payment Schedule'!$O:$O,'Payment Schedule'!$K:$K,AC$11,'Payment Schedule'!$D:$D,$A:$A)</f>
        <v>0</v>
      </c>
      <c r="AD129" s="85">
        <f>SUMIFS('Payment Schedule'!$N:$N,'Payment Schedule'!$K:$K,AD$11,'Payment Schedule'!$D:$D,$A:$A)+SUMIFS('Payment Schedule'!$O:$O,'Payment Schedule'!$K:$K,AD$11,'Payment Schedule'!$D:$D,$A:$A)</f>
        <v>0</v>
      </c>
      <c r="AE129" s="85">
        <f>SUMIFS('Payment Schedule'!$N:$N,'Payment Schedule'!$K:$K,AE$11,'Payment Schedule'!$D:$D,$A:$A)+SUMIFS('Payment Schedule'!$O:$O,'Payment Schedule'!$K:$K,AE$11,'Payment Schedule'!$D:$D,$A:$A)</f>
        <v>0</v>
      </c>
      <c r="AF129" s="85">
        <f>SUMIFS('Payment Schedule'!$N:$N,'Payment Schedule'!$K:$K,AF$11,'Payment Schedule'!$D:$D,$A:$A)+SUMIFS('Payment Schedule'!$O:$O,'Payment Schedule'!$K:$K,AF$11,'Payment Schedule'!$D:$D,$A:$A)</f>
        <v>0</v>
      </c>
      <c r="AG12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2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2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2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2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29" s="76">
        <f t="shared" si="34"/>
        <v>0</v>
      </c>
      <c r="AM129" s="76">
        <f t="shared" si="35"/>
        <v>0</v>
      </c>
      <c r="AN129" s="86">
        <f>IFERROR(VLOOKUP($B:$B,'Lease Types with GL Accts'!$A:$B,2,FALSE),0)</f>
        <v>0</v>
      </c>
      <c r="AO129" s="86">
        <f>IFERROR(VLOOKUP($B:$B,'Lease Types with GL Accts'!$A:$C,3,FALSE),0)</f>
        <v>0</v>
      </c>
      <c r="AP129" s="86">
        <f>IFERROR(VLOOKUP($B:$B,'Lease Types with GL Accts'!$A:$D,4,FALSE),0)</f>
        <v>0</v>
      </c>
      <c r="AT129" s="86" t="str">
        <f>VLOOKUP(C:C,'ACFR Business Areas'!A:C,3)</f>
        <v>A000</v>
      </c>
      <c r="AU129" s="205">
        <f t="shared" si="31"/>
        <v>0</v>
      </c>
      <c r="AV129" s="298">
        <f>IFERROR(VLOOKUP(A129,'Payment Schedule'!D:U,18,FALSE),0)</f>
        <v>0</v>
      </c>
    </row>
    <row r="130" spans="1:48" hidden="1" outlineLevel="1" x14ac:dyDescent="0.2">
      <c r="A130" s="239"/>
      <c r="B130" s="110"/>
      <c r="C130" s="12" t="str">
        <f t="shared" si="29"/>
        <v>E120</v>
      </c>
      <c r="D130" s="195"/>
      <c r="E130" s="312"/>
      <c r="F130" s="69">
        <v>0</v>
      </c>
      <c r="G130" s="69">
        <f>SUMIFS('Payment Schedule'!Y:Y,'Payment Schedule'!J:J,$G$10,'Payment Schedule'!D:D,A:A)</f>
        <v>0</v>
      </c>
      <c r="H130" s="69">
        <f>-SUMIFS('Payment Schedule'!M:M,'Payment Schedule'!K:K,$H$10,'Payment Schedule'!D:D,A:A)</f>
        <v>0</v>
      </c>
      <c r="I130" s="69">
        <f>-SUMIFS('Payment Schedule'!M:M,'Payment Schedule'!K:K,$I$10,'Payment Schedule'!D:D,A:A)</f>
        <v>0</v>
      </c>
      <c r="J130" s="69">
        <f t="shared" si="30"/>
        <v>0</v>
      </c>
      <c r="K130" s="69"/>
      <c r="L130" s="69">
        <f>SUMIFS('Payment Schedule'!M:M,'Payment Schedule'!K:K,$L$10,'Payment Schedule'!D:D,A:A)</f>
        <v>0</v>
      </c>
      <c r="M130" s="69">
        <f t="shared" si="32"/>
        <v>0</v>
      </c>
      <c r="N130" s="69"/>
      <c r="O130" s="85">
        <f>SUMIFS('Payment Schedule'!$M:$M,'Payment Schedule'!$K:$K,O$11,'Payment Schedule'!$D:$D,$A:$A)</f>
        <v>0</v>
      </c>
      <c r="P130" s="85">
        <f>SUMIFS('Payment Schedule'!$M:$M,'Payment Schedule'!$K:$K,P$11,'Payment Schedule'!$D:$D,$A:$A)</f>
        <v>0</v>
      </c>
      <c r="Q130" s="85">
        <f>SUMIFS('Payment Schedule'!$M:$M,'Payment Schedule'!$K:$K,Q$11,'Payment Schedule'!$D:$D,$A:$A)</f>
        <v>0</v>
      </c>
      <c r="R130" s="85">
        <f>SUMIFS('Payment Schedule'!$M:$M,'Payment Schedule'!$K:$K,R$11,'Payment Schedule'!$D:$D,$A:$A)</f>
        <v>0</v>
      </c>
      <c r="S130" s="85">
        <f>SUMIFS('Payment Schedule'!$M:$M,'Payment Schedule'!$K:$K,S$11,'Payment Schedule'!$D:$D,$A:$A)</f>
        <v>0</v>
      </c>
      <c r="T130" s="85">
        <f>SUMIFS('Payment Schedule'!$M:$M,'Payment Schedule'!$K:$K,T$11,'Payment Schedule'!$D:$D,$A:$A)</f>
        <v>0</v>
      </c>
      <c r="U13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0" s="76">
        <f t="shared" si="33"/>
        <v>0</v>
      </c>
      <c r="AA130" s="85">
        <f>SUMIFS('Payment Schedule'!$N:$N,'Payment Schedule'!$K:$K,AA$11,'Payment Schedule'!$D:$D,$A:$A)+SUMIFS('Payment Schedule'!$O:$O,'Payment Schedule'!$K:$K,AA$11,'Payment Schedule'!$D:$D,$A:$A)</f>
        <v>0</v>
      </c>
      <c r="AB130" s="85">
        <f>SUMIFS('Payment Schedule'!$N:$N,'Payment Schedule'!$K:$K,AB$11,'Payment Schedule'!$D:$D,$A:$A)+SUMIFS('Payment Schedule'!$O:$O,'Payment Schedule'!$K:$K,AB$11,'Payment Schedule'!$D:$D,$A:$A)</f>
        <v>0</v>
      </c>
      <c r="AC130" s="85">
        <f>SUMIFS('Payment Schedule'!$N:$N,'Payment Schedule'!$K:$K,AC$11,'Payment Schedule'!$D:$D,$A:$A)+SUMIFS('Payment Schedule'!$O:$O,'Payment Schedule'!$K:$K,AC$11,'Payment Schedule'!$D:$D,$A:$A)</f>
        <v>0</v>
      </c>
      <c r="AD130" s="85">
        <f>SUMIFS('Payment Schedule'!$N:$N,'Payment Schedule'!$K:$K,AD$11,'Payment Schedule'!$D:$D,$A:$A)+SUMIFS('Payment Schedule'!$O:$O,'Payment Schedule'!$K:$K,AD$11,'Payment Schedule'!$D:$D,$A:$A)</f>
        <v>0</v>
      </c>
      <c r="AE130" s="85">
        <f>SUMIFS('Payment Schedule'!$N:$N,'Payment Schedule'!$K:$K,AE$11,'Payment Schedule'!$D:$D,$A:$A)+SUMIFS('Payment Schedule'!$O:$O,'Payment Schedule'!$K:$K,AE$11,'Payment Schedule'!$D:$D,$A:$A)</f>
        <v>0</v>
      </c>
      <c r="AF130" s="85">
        <f>SUMIFS('Payment Schedule'!$N:$N,'Payment Schedule'!$K:$K,AF$11,'Payment Schedule'!$D:$D,$A:$A)+SUMIFS('Payment Schedule'!$O:$O,'Payment Schedule'!$K:$K,AF$11,'Payment Schedule'!$D:$D,$A:$A)</f>
        <v>0</v>
      </c>
      <c r="AG13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0" s="76">
        <f t="shared" si="34"/>
        <v>0</v>
      </c>
      <c r="AM130" s="76">
        <f t="shared" si="35"/>
        <v>0</v>
      </c>
      <c r="AN130" s="86">
        <f>IFERROR(VLOOKUP($B:$B,'Lease Types with GL Accts'!$A:$B,2,FALSE),0)</f>
        <v>0</v>
      </c>
      <c r="AO130" s="86">
        <f>IFERROR(VLOOKUP($B:$B,'Lease Types with GL Accts'!$A:$C,3,FALSE),0)</f>
        <v>0</v>
      </c>
      <c r="AP130" s="86">
        <f>IFERROR(VLOOKUP($B:$B,'Lease Types with GL Accts'!$A:$D,4,FALSE),0)</f>
        <v>0</v>
      </c>
      <c r="AT130" s="86" t="str">
        <f>VLOOKUP(C:C,'ACFR Business Areas'!A:C,3)</f>
        <v>A000</v>
      </c>
      <c r="AU130" s="205">
        <f t="shared" si="31"/>
        <v>0</v>
      </c>
      <c r="AV130" s="298">
        <f>IFERROR(VLOOKUP(A130,'Payment Schedule'!D:U,18,FALSE),0)</f>
        <v>0</v>
      </c>
    </row>
    <row r="131" spans="1:48" hidden="1" outlineLevel="1" x14ac:dyDescent="0.2">
      <c r="A131" s="239"/>
      <c r="B131" s="110"/>
      <c r="C131" s="12" t="str">
        <f t="shared" si="29"/>
        <v>E120</v>
      </c>
      <c r="D131" s="195"/>
      <c r="E131" s="312"/>
      <c r="F131" s="69">
        <v>0</v>
      </c>
      <c r="G131" s="69">
        <f>SUMIFS('Payment Schedule'!Y:Y,'Payment Schedule'!J:J,$G$10,'Payment Schedule'!D:D,A:A)</f>
        <v>0</v>
      </c>
      <c r="H131" s="69">
        <f>-SUMIFS('Payment Schedule'!M:M,'Payment Schedule'!K:K,$H$10,'Payment Schedule'!D:D,A:A)</f>
        <v>0</v>
      </c>
      <c r="I131" s="69">
        <f>-SUMIFS('Payment Schedule'!M:M,'Payment Schedule'!K:K,$I$10,'Payment Schedule'!D:D,A:A)</f>
        <v>0</v>
      </c>
      <c r="J131" s="69">
        <f t="shared" si="30"/>
        <v>0</v>
      </c>
      <c r="K131" s="69"/>
      <c r="L131" s="69">
        <f>SUMIFS('Payment Schedule'!M:M,'Payment Schedule'!K:K,$L$10,'Payment Schedule'!D:D,A:A)</f>
        <v>0</v>
      </c>
      <c r="M131" s="69">
        <f t="shared" si="32"/>
        <v>0</v>
      </c>
      <c r="N131" s="69"/>
      <c r="O131" s="85">
        <f>SUMIFS('Payment Schedule'!$M:$M,'Payment Schedule'!$K:$K,O$11,'Payment Schedule'!$D:$D,$A:$A)</f>
        <v>0</v>
      </c>
      <c r="P131" s="85">
        <f>SUMIFS('Payment Schedule'!$M:$M,'Payment Schedule'!$K:$K,P$11,'Payment Schedule'!$D:$D,$A:$A)</f>
        <v>0</v>
      </c>
      <c r="Q131" s="85">
        <f>SUMIFS('Payment Schedule'!$M:$M,'Payment Schedule'!$K:$K,Q$11,'Payment Schedule'!$D:$D,$A:$A)</f>
        <v>0</v>
      </c>
      <c r="R131" s="85">
        <f>SUMIFS('Payment Schedule'!$M:$M,'Payment Schedule'!$K:$K,R$11,'Payment Schedule'!$D:$D,$A:$A)</f>
        <v>0</v>
      </c>
      <c r="S131" s="85">
        <f>SUMIFS('Payment Schedule'!$M:$M,'Payment Schedule'!$K:$K,S$11,'Payment Schedule'!$D:$D,$A:$A)</f>
        <v>0</v>
      </c>
      <c r="T131" s="85">
        <f>SUMIFS('Payment Schedule'!$M:$M,'Payment Schedule'!$K:$K,T$11,'Payment Schedule'!$D:$D,$A:$A)</f>
        <v>0</v>
      </c>
      <c r="U13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1" s="76">
        <f t="shared" si="33"/>
        <v>0</v>
      </c>
      <c r="AA131" s="85">
        <f>SUMIFS('Payment Schedule'!$N:$N,'Payment Schedule'!$K:$K,AA$11,'Payment Schedule'!$D:$D,$A:$A)+SUMIFS('Payment Schedule'!$O:$O,'Payment Schedule'!$K:$K,AA$11,'Payment Schedule'!$D:$D,$A:$A)</f>
        <v>0</v>
      </c>
      <c r="AB131" s="85">
        <f>SUMIFS('Payment Schedule'!$N:$N,'Payment Schedule'!$K:$K,AB$11,'Payment Schedule'!$D:$D,$A:$A)+SUMIFS('Payment Schedule'!$O:$O,'Payment Schedule'!$K:$K,AB$11,'Payment Schedule'!$D:$D,$A:$A)</f>
        <v>0</v>
      </c>
      <c r="AC131" s="85">
        <f>SUMIFS('Payment Schedule'!$N:$N,'Payment Schedule'!$K:$K,AC$11,'Payment Schedule'!$D:$D,$A:$A)+SUMIFS('Payment Schedule'!$O:$O,'Payment Schedule'!$K:$K,AC$11,'Payment Schedule'!$D:$D,$A:$A)</f>
        <v>0</v>
      </c>
      <c r="AD131" s="85">
        <f>SUMIFS('Payment Schedule'!$N:$N,'Payment Schedule'!$K:$K,AD$11,'Payment Schedule'!$D:$D,$A:$A)+SUMIFS('Payment Schedule'!$O:$O,'Payment Schedule'!$K:$K,AD$11,'Payment Schedule'!$D:$D,$A:$A)</f>
        <v>0</v>
      </c>
      <c r="AE131" s="85">
        <f>SUMIFS('Payment Schedule'!$N:$N,'Payment Schedule'!$K:$K,AE$11,'Payment Schedule'!$D:$D,$A:$A)+SUMIFS('Payment Schedule'!$O:$O,'Payment Schedule'!$K:$K,AE$11,'Payment Schedule'!$D:$D,$A:$A)</f>
        <v>0</v>
      </c>
      <c r="AF131" s="85">
        <f>SUMIFS('Payment Schedule'!$N:$N,'Payment Schedule'!$K:$K,AF$11,'Payment Schedule'!$D:$D,$A:$A)+SUMIFS('Payment Schedule'!$O:$O,'Payment Schedule'!$K:$K,AF$11,'Payment Schedule'!$D:$D,$A:$A)</f>
        <v>0</v>
      </c>
      <c r="AG13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1" s="76">
        <f t="shared" si="34"/>
        <v>0</v>
      </c>
      <c r="AM131" s="76">
        <f t="shared" si="35"/>
        <v>0</v>
      </c>
      <c r="AN131" s="86">
        <f>IFERROR(VLOOKUP($B:$B,'Lease Types with GL Accts'!$A:$B,2,FALSE),0)</f>
        <v>0</v>
      </c>
      <c r="AO131" s="86">
        <f>IFERROR(VLOOKUP($B:$B,'Lease Types with GL Accts'!$A:$C,3,FALSE),0)</f>
        <v>0</v>
      </c>
      <c r="AP131" s="86">
        <f>IFERROR(VLOOKUP($B:$B,'Lease Types with GL Accts'!$A:$D,4,FALSE),0)</f>
        <v>0</v>
      </c>
      <c r="AT131" s="86" t="str">
        <f>VLOOKUP(C:C,'ACFR Business Areas'!A:C,3)</f>
        <v>A000</v>
      </c>
      <c r="AU131" s="205">
        <f t="shared" si="31"/>
        <v>0</v>
      </c>
      <c r="AV131" s="298">
        <f>IFERROR(VLOOKUP(A131,'Payment Schedule'!D:U,18,FALSE),0)</f>
        <v>0</v>
      </c>
    </row>
    <row r="132" spans="1:48" hidden="1" outlineLevel="1" x14ac:dyDescent="0.2">
      <c r="A132" s="239"/>
      <c r="B132" s="110"/>
      <c r="C132" s="12" t="str">
        <f t="shared" si="29"/>
        <v>E120</v>
      </c>
      <c r="D132" s="195"/>
      <c r="E132" s="312"/>
      <c r="F132" s="69">
        <v>0</v>
      </c>
      <c r="G132" s="69">
        <f>SUMIFS('Payment Schedule'!Y:Y,'Payment Schedule'!J:J,$G$10,'Payment Schedule'!D:D,A:A)</f>
        <v>0</v>
      </c>
      <c r="H132" s="69">
        <f>-SUMIFS('Payment Schedule'!M:M,'Payment Schedule'!K:K,$H$10,'Payment Schedule'!D:D,A:A)</f>
        <v>0</v>
      </c>
      <c r="I132" s="69">
        <f>-SUMIFS('Payment Schedule'!M:M,'Payment Schedule'!K:K,$I$10,'Payment Schedule'!D:D,A:A)</f>
        <v>0</v>
      </c>
      <c r="J132" s="69">
        <f t="shared" si="30"/>
        <v>0</v>
      </c>
      <c r="K132" s="69"/>
      <c r="L132" s="69">
        <f>SUMIFS('Payment Schedule'!M:M,'Payment Schedule'!K:K,$L$10,'Payment Schedule'!D:D,A:A)</f>
        <v>0</v>
      </c>
      <c r="M132" s="69">
        <f t="shared" si="32"/>
        <v>0</v>
      </c>
      <c r="N132" s="69"/>
      <c r="O132" s="85">
        <f>SUMIFS('Payment Schedule'!$M:$M,'Payment Schedule'!$K:$K,O$11,'Payment Schedule'!$D:$D,$A:$A)</f>
        <v>0</v>
      </c>
      <c r="P132" s="85">
        <f>SUMIFS('Payment Schedule'!$M:$M,'Payment Schedule'!$K:$K,P$11,'Payment Schedule'!$D:$D,$A:$A)</f>
        <v>0</v>
      </c>
      <c r="Q132" s="85">
        <f>SUMIFS('Payment Schedule'!$M:$M,'Payment Schedule'!$K:$K,Q$11,'Payment Schedule'!$D:$D,$A:$A)</f>
        <v>0</v>
      </c>
      <c r="R132" s="85">
        <f>SUMIFS('Payment Schedule'!$M:$M,'Payment Schedule'!$K:$K,R$11,'Payment Schedule'!$D:$D,$A:$A)</f>
        <v>0</v>
      </c>
      <c r="S132" s="85">
        <f>SUMIFS('Payment Schedule'!$M:$M,'Payment Schedule'!$K:$K,S$11,'Payment Schedule'!$D:$D,$A:$A)</f>
        <v>0</v>
      </c>
      <c r="T132" s="85">
        <f>SUMIFS('Payment Schedule'!$M:$M,'Payment Schedule'!$K:$K,T$11,'Payment Schedule'!$D:$D,$A:$A)</f>
        <v>0</v>
      </c>
      <c r="U13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2" s="76">
        <f t="shared" si="33"/>
        <v>0</v>
      </c>
      <c r="AA132" s="85">
        <f>SUMIFS('Payment Schedule'!$N:$N,'Payment Schedule'!$K:$K,AA$11,'Payment Schedule'!$D:$D,$A:$A)+SUMIFS('Payment Schedule'!$O:$O,'Payment Schedule'!$K:$K,AA$11,'Payment Schedule'!$D:$D,$A:$A)</f>
        <v>0</v>
      </c>
      <c r="AB132" s="85">
        <f>SUMIFS('Payment Schedule'!$N:$N,'Payment Schedule'!$K:$K,AB$11,'Payment Schedule'!$D:$D,$A:$A)+SUMIFS('Payment Schedule'!$O:$O,'Payment Schedule'!$K:$K,AB$11,'Payment Schedule'!$D:$D,$A:$A)</f>
        <v>0</v>
      </c>
      <c r="AC132" s="85">
        <f>SUMIFS('Payment Schedule'!$N:$N,'Payment Schedule'!$K:$K,AC$11,'Payment Schedule'!$D:$D,$A:$A)+SUMIFS('Payment Schedule'!$O:$O,'Payment Schedule'!$K:$K,AC$11,'Payment Schedule'!$D:$D,$A:$A)</f>
        <v>0</v>
      </c>
      <c r="AD132" s="85">
        <f>SUMIFS('Payment Schedule'!$N:$N,'Payment Schedule'!$K:$K,AD$11,'Payment Schedule'!$D:$D,$A:$A)+SUMIFS('Payment Schedule'!$O:$O,'Payment Schedule'!$K:$K,AD$11,'Payment Schedule'!$D:$D,$A:$A)</f>
        <v>0</v>
      </c>
      <c r="AE132" s="85">
        <f>SUMIFS('Payment Schedule'!$N:$N,'Payment Schedule'!$K:$K,AE$11,'Payment Schedule'!$D:$D,$A:$A)+SUMIFS('Payment Schedule'!$O:$O,'Payment Schedule'!$K:$K,AE$11,'Payment Schedule'!$D:$D,$A:$A)</f>
        <v>0</v>
      </c>
      <c r="AF132" s="85">
        <f>SUMIFS('Payment Schedule'!$N:$N,'Payment Schedule'!$K:$K,AF$11,'Payment Schedule'!$D:$D,$A:$A)+SUMIFS('Payment Schedule'!$O:$O,'Payment Schedule'!$K:$K,AF$11,'Payment Schedule'!$D:$D,$A:$A)</f>
        <v>0</v>
      </c>
      <c r="AG13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2" s="76">
        <f t="shared" si="34"/>
        <v>0</v>
      </c>
      <c r="AM132" s="76">
        <f t="shared" si="35"/>
        <v>0</v>
      </c>
      <c r="AN132" s="86">
        <f>IFERROR(VLOOKUP($B:$B,'Lease Types with GL Accts'!$A:$B,2,FALSE),0)</f>
        <v>0</v>
      </c>
      <c r="AO132" s="86">
        <f>IFERROR(VLOOKUP($B:$B,'Lease Types with GL Accts'!$A:$C,3,FALSE),0)</f>
        <v>0</v>
      </c>
      <c r="AP132" s="86">
        <f>IFERROR(VLOOKUP($B:$B,'Lease Types with GL Accts'!$A:$D,4,FALSE),0)</f>
        <v>0</v>
      </c>
      <c r="AT132" s="86" t="str">
        <f>VLOOKUP(C:C,'ACFR Business Areas'!A:C,3)</f>
        <v>A000</v>
      </c>
      <c r="AU132" s="205">
        <f t="shared" si="31"/>
        <v>0</v>
      </c>
      <c r="AV132" s="298">
        <f>IFERROR(VLOOKUP(A132,'Payment Schedule'!D:U,18,FALSE),0)</f>
        <v>0</v>
      </c>
    </row>
    <row r="133" spans="1:48" hidden="1" outlineLevel="1" x14ac:dyDescent="0.2">
      <c r="A133" s="239"/>
      <c r="B133" s="110"/>
      <c r="C133" s="12" t="str">
        <f t="shared" si="29"/>
        <v>E120</v>
      </c>
      <c r="D133" s="195"/>
      <c r="E133" s="312"/>
      <c r="F133" s="69">
        <v>0</v>
      </c>
      <c r="G133" s="69">
        <f>SUMIFS('Payment Schedule'!Y:Y,'Payment Schedule'!J:J,$G$10,'Payment Schedule'!D:D,A:A)</f>
        <v>0</v>
      </c>
      <c r="H133" s="69">
        <f>-SUMIFS('Payment Schedule'!M:M,'Payment Schedule'!K:K,$H$10,'Payment Schedule'!D:D,A:A)</f>
        <v>0</v>
      </c>
      <c r="I133" s="69">
        <f>-SUMIFS('Payment Schedule'!M:M,'Payment Schedule'!K:K,$I$10,'Payment Schedule'!D:D,A:A)</f>
        <v>0</v>
      </c>
      <c r="J133" s="69">
        <f t="shared" si="30"/>
        <v>0</v>
      </c>
      <c r="K133" s="69"/>
      <c r="L133" s="69">
        <f>SUMIFS('Payment Schedule'!M:M,'Payment Schedule'!K:K,$L$10,'Payment Schedule'!D:D,A:A)</f>
        <v>0</v>
      </c>
      <c r="M133" s="69">
        <f t="shared" si="32"/>
        <v>0</v>
      </c>
      <c r="N133" s="69"/>
      <c r="O133" s="85">
        <f>SUMIFS('Payment Schedule'!$M:$M,'Payment Schedule'!$K:$K,O$11,'Payment Schedule'!$D:$D,$A:$A)</f>
        <v>0</v>
      </c>
      <c r="P133" s="85">
        <f>SUMIFS('Payment Schedule'!$M:$M,'Payment Schedule'!$K:$K,P$11,'Payment Schedule'!$D:$D,$A:$A)</f>
        <v>0</v>
      </c>
      <c r="Q133" s="85">
        <f>SUMIFS('Payment Schedule'!$M:$M,'Payment Schedule'!$K:$K,Q$11,'Payment Schedule'!$D:$D,$A:$A)</f>
        <v>0</v>
      </c>
      <c r="R133" s="85">
        <f>SUMIFS('Payment Schedule'!$M:$M,'Payment Schedule'!$K:$K,R$11,'Payment Schedule'!$D:$D,$A:$A)</f>
        <v>0</v>
      </c>
      <c r="S133" s="85">
        <f>SUMIFS('Payment Schedule'!$M:$M,'Payment Schedule'!$K:$K,S$11,'Payment Schedule'!$D:$D,$A:$A)</f>
        <v>0</v>
      </c>
      <c r="T133" s="85">
        <f>SUMIFS('Payment Schedule'!$M:$M,'Payment Schedule'!$K:$K,T$11,'Payment Schedule'!$D:$D,$A:$A)</f>
        <v>0</v>
      </c>
      <c r="U13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3" s="76">
        <f t="shared" si="33"/>
        <v>0</v>
      </c>
      <c r="AA133" s="85">
        <f>SUMIFS('Payment Schedule'!$N:$N,'Payment Schedule'!$K:$K,AA$11,'Payment Schedule'!$D:$D,$A:$A)+SUMIFS('Payment Schedule'!$O:$O,'Payment Schedule'!$K:$K,AA$11,'Payment Schedule'!$D:$D,$A:$A)</f>
        <v>0</v>
      </c>
      <c r="AB133" s="85">
        <f>SUMIFS('Payment Schedule'!$N:$N,'Payment Schedule'!$K:$K,AB$11,'Payment Schedule'!$D:$D,$A:$A)+SUMIFS('Payment Schedule'!$O:$O,'Payment Schedule'!$K:$K,AB$11,'Payment Schedule'!$D:$D,$A:$A)</f>
        <v>0</v>
      </c>
      <c r="AC133" s="85">
        <f>SUMIFS('Payment Schedule'!$N:$N,'Payment Schedule'!$K:$K,AC$11,'Payment Schedule'!$D:$D,$A:$A)+SUMIFS('Payment Schedule'!$O:$O,'Payment Schedule'!$K:$K,AC$11,'Payment Schedule'!$D:$D,$A:$A)</f>
        <v>0</v>
      </c>
      <c r="AD133" s="85">
        <f>SUMIFS('Payment Schedule'!$N:$N,'Payment Schedule'!$K:$K,AD$11,'Payment Schedule'!$D:$D,$A:$A)+SUMIFS('Payment Schedule'!$O:$O,'Payment Schedule'!$K:$K,AD$11,'Payment Schedule'!$D:$D,$A:$A)</f>
        <v>0</v>
      </c>
      <c r="AE133" s="85">
        <f>SUMIFS('Payment Schedule'!$N:$N,'Payment Schedule'!$K:$K,AE$11,'Payment Schedule'!$D:$D,$A:$A)+SUMIFS('Payment Schedule'!$O:$O,'Payment Schedule'!$K:$K,AE$11,'Payment Schedule'!$D:$D,$A:$A)</f>
        <v>0</v>
      </c>
      <c r="AF133" s="85">
        <f>SUMIFS('Payment Schedule'!$N:$N,'Payment Schedule'!$K:$K,AF$11,'Payment Schedule'!$D:$D,$A:$A)+SUMIFS('Payment Schedule'!$O:$O,'Payment Schedule'!$K:$K,AF$11,'Payment Schedule'!$D:$D,$A:$A)</f>
        <v>0</v>
      </c>
      <c r="AG13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3" s="76">
        <f t="shared" si="34"/>
        <v>0</v>
      </c>
      <c r="AM133" s="76">
        <f t="shared" si="35"/>
        <v>0</v>
      </c>
      <c r="AN133" s="86">
        <f>IFERROR(VLOOKUP($B:$B,'Lease Types with GL Accts'!$A:$B,2,FALSE),0)</f>
        <v>0</v>
      </c>
      <c r="AO133" s="86">
        <f>IFERROR(VLOOKUP($B:$B,'Lease Types with GL Accts'!$A:$C,3,FALSE),0)</f>
        <v>0</v>
      </c>
      <c r="AP133" s="86">
        <f>IFERROR(VLOOKUP($B:$B,'Lease Types with GL Accts'!$A:$D,4,FALSE),0)</f>
        <v>0</v>
      </c>
      <c r="AT133" s="86" t="str">
        <f>VLOOKUP(C:C,'ACFR Business Areas'!A:C,3)</f>
        <v>A000</v>
      </c>
      <c r="AU133" s="205">
        <f t="shared" si="31"/>
        <v>0</v>
      </c>
      <c r="AV133" s="298">
        <f>IFERROR(VLOOKUP(A133,'Payment Schedule'!D:U,18,FALSE),0)</f>
        <v>0</v>
      </c>
    </row>
    <row r="134" spans="1:48" hidden="1" outlineLevel="1" x14ac:dyDescent="0.2">
      <c r="A134" s="239"/>
      <c r="B134" s="110"/>
      <c r="C134" s="12" t="str">
        <f t="shared" si="29"/>
        <v>E120</v>
      </c>
      <c r="D134" s="195"/>
      <c r="E134" s="312"/>
      <c r="F134" s="69">
        <v>0</v>
      </c>
      <c r="G134" s="69">
        <f>SUMIFS('Payment Schedule'!Y:Y,'Payment Schedule'!J:J,$G$10,'Payment Schedule'!D:D,A:A)</f>
        <v>0</v>
      </c>
      <c r="H134" s="69">
        <f>-SUMIFS('Payment Schedule'!M:M,'Payment Schedule'!K:K,$H$10,'Payment Schedule'!D:D,A:A)</f>
        <v>0</v>
      </c>
      <c r="I134" s="69">
        <f>-SUMIFS('Payment Schedule'!M:M,'Payment Schedule'!K:K,$I$10,'Payment Schedule'!D:D,A:A)</f>
        <v>0</v>
      </c>
      <c r="J134" s="69">
        <f t="shared" si="30"/>
        <v>0</v>
      </c>
      <c r="K134" s="69"/>
      <c r="L134" s="69">
        <f>SUMIFS('Payment Schedule'!M:M,'Payment Schedule'!K:K,$L$10,'Payment Schedule'!D:D,A:A)</f>
        <v>0</v>
      </c>
      <c r="M134" s="69">
        <f t="shared" si="32"/>
        <v>0</v>
      </c>
      <c r="N134" s="69"/>
      <c r="O134" s="85">
        <f>SUMIFS('Payment Schedule'!$M:$M,'Payment Schedule'!$K:$K,O$11,'Payment Schedule'!$D:$D,$A:$A)</f>
        <v>0</v>
      </c>
      <c r="P134" s="85">
        <f>SUMIFS('Payment Schedule'!$M:$M,'Payment Schedule'!$K:$K,P$11,'Payment Schedule'!$D:$D,$A:$A)</f>
        <v>0</v>
      </c>
      <c r="Q134" s="85">
        <f>SUMIFS('Payment Schedule'!$M:$M,'Payment Schedule'!$K:$K,Q$11,'Payment Schedule'!$D:$D,$A:$A)</f>
        <v>0</v>
      </c>
      <c r="R134" s="85">
        <f>SUMIFS('Payment Schedule'!$M:$M,'Payment Schedule'!$K:$K,R$11,'Payment Schedule'!$D:$D,$A:$A)</f>
        <v>0</v>
      </c>
      <c r="S134" s="85">
        <f>SUMIFS('Payment Schedule'!$M:$M,'Payment Schedule'!$K:$K,S$11,'Payment Schedule'!$D:$D,$A:$A)</f>
        <v>0</v>
      </c>
      <c r="T134" s="85">
        <f>SUMIFS('Payment Schedule'!$M:$M,'Payment Schedule'!$K:$K,T$11,'Payment Schedule'!$D:$D,$A:$A)</f>
        <v>0</v>
      </c>
      <c r="U13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4" s="76">
        <f t="shared" si="33"/>
        <v>0</v>
      </c>
      <c r="AA134" s="85">
        <f>SUMIFS('Payment Schedule'!$N:$N,'Payment Schedule'!$K:$K,AA$11,'Payment Schedule'!$D:$D,$A:$A)+SUMIFS('Payment Schedule'!$O:$O,'Payment Schedule'!$K:$K,AA$11,'Payment Schedule'!$D:$D,$A:$A)</f>
        <v>0</v>
      </c>
      <c r="AB134" s="85">
        <f>SUMIFS('Payment Schedule'!$N:$N,'Payment Schedule'!$K:$K,AB$11,'Payment Schedule'!$D:$D,$A:$A)+SUMIFS('Payment Schedule'!$O:$O,'Payment Schedule'!$K:$K,AB$11,'Payment Schedule'!$D:$D,$A:$A)</f>
        <v>0</v>
      </c>
      <c r="AC134" s="85">
        <f>SUMIFS('Payment Schedule'!$N:$N,'Payment Schedule'!$K:$K,AC$11,'Payment Schedule'!$D:$D,$A:$A)+SUMIFS('Payment Schedule'!$O:$O,'Payment Schedule'!$K:$K,AC$11,'Payment Schedule'!$D:$D,$A:$A)</f>
        <v>0</v>
      </c>
      <c r="AD134" s="85">
        <f>SUMIFS('Payment Schedule'!$N:$N,'Payment Schedule'!$K:$K,AD$11,'Payment Schedule'!$D:$D,$A:$A)+SUMIFS('Payment Schedule'!$O:$O,'Payment Schedule'!$K:$K,AD$11,'Payment Schedule'!$D:$D,$A:$A)</f>
        <v>0</v>
      </c>
      <c r="AE134" s="85">
        <f>SUMIFS('Payment Schedule'!$N:$N,'Payment Schedule'!$K:$K,AE$11,'Payment Schedule'!$D:$D,$A:$A)+SUMIFS('Payment Schedule'!$O:$O,'Payment Schedule'!$K:$K,AE$11,'Payment Schedule'!$D:$D,$A:$A)</f>
        <v>0</v>
      </c>
      <c r="AF134" s="85">
        <f>SUMIFS('Payment Schedule'!$N:$N,'Payment Schedule'!$K:$K,AF$11,'Payment Schedule'!$D:$D,$A:$A)+SUMIFS('Payment Schedule'!$O:$O,'Payment Schedule'!$K:$K,AF$11,'Payment Schedule'!$D:$D,$A:$A)</f>
        <v>0</v>
      </c>
      <c r="AG13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4" s="76">
        <f t="shared" si="34"/>
        <v>0</v>
      </c>
      <c r="AM134" s="76">
        <f t="shared" si="35"/>
        <v>0</v>
      </c>
      <c r="AN134" s="86">
        <f>IFERROR(VLOOKUP($B:$B,'Lease Types with GL Accts'!$A:$B,2,FALSE),0)</f>
        <v>0</v>
      </c>
      <c r="AO134" s="86">
        <f>IFERROR(VLOOKUP($B:$B,'Lease Types with GL Accts'!$A:$C,3,FALSE),0)</f>
        <v>0</v>
      </c>
      <c r="AP134" s="86">
        <f>IFERROR(VLOOKUP($B:$B,'Lease Types with GL Accts'!$A:$D,4,FALSE),0)</f>
        <v>0</v>
      </c>
      <c r="AT134" s="86" t="str">
        <f>VLOOKUP(C:C,'ACFR Business Areas'!A:C,3)</f>
        <v>A000</v>
      </c>
      <c r="AU134" s="205">
        <f t="shared" si="31"/>
        <v>0</v>
      </c>
      <c r="AV134" s="298">
        <f>IFERROR(VLOOKUP(A134,'Payment Schedule'!D:U,18,FALSE),0)</f>
        <v>0</v>
      </c>
    </row>
    <row r="135" spans="1:48" hidden="1" outlineLevel="1" x14ac:dyDescent="0.2">
      <c r="A135" s="239"/>
      <c r="B135" s="110"/>
      <c r="C135" s="12" t="str">
        <f t="shared" si="29"/>
        <v>E120</v>
      </c>
      <c r="D135" s="195"/>
      <c r="E135" s="312"/>
      <c r="F135" s="69">
        <v>0</v>
      </c>
      <c r="G135" s="69">
        <f>SUMIFS('Payment Schedule'!Y:Y,'Payment Schedule'!J:J,$G$10,'Payment Schedule'!D:D,A:A)</f>
        <v>0</v>
      </c>
      <c r="H135" s="69">
        <f>-SUMIFS('Payment Schedule'!M:M,'Payment Schedule'!K:K,$H$10,'Payment Schedule'!D:D,A:A)</f>
        <v>0</v>
      </c>
      <c r="I135" s="69">
        <f>-SUMIFS('Payment Schedule'!M:M,'Payment Schedule'!K:K,$I$10,'Payment Schedule'!D:D,A:A)</f>
        <v>0</v>
      </c>
      <c r="J135" s="69">
        <f t="shared" si="30"/>
        <v>0</v>
      </c>
      <c r="K135" s="69"/>
      <c r="L135" s="69">
        <f>SUMIFS('Payment Schedule'!M:M,'Payment Schedule'!K:K,$L$10,'Payment Schedule'!D:D,A:A)</f>
        <v>0</v>
      </c>
      <c r="M135" s="69">
        <f t="shared" si="32"/>
        <v>0</v>
      </c>
      <c r="N135" s="69"/>
      <c r="O135" s="85">
        <f>SUMIFS('Payment Schedule'!$M:$M,'Payment Schedule'!$K:$K,O$11,'Payment Schedule'!$D:$D,$A:$A)</f>
        <v>0</v>
      </c>
      <c r="P135" s="85">
        <f>SUMIFS('Payment Schedule'!$M:$M,'Payment Schedule'!$K:$K,P$11,'Payment Schedule'!$D:$D,$A:$A)</f>
        <v>0</v>
      </c>
      <c r="Q135" s="85">
        <f>SUMIFS('Payment Schedule'!$M:$M,'Payment Schedule'!$K:$K,Q$11,'Payment Schedule'!$D:$D,$A:$A)</f>
        <v>0</v>
      </c>
      <c r="R135" s="85">
        <f>SUMIFS('Payment Schedule'!$M:$M,'Payment Schedule'!$K:$K,R$11,'Payment Schedule'!$D:$D,$A:$A)</f>
        <v>0</v>
      </c>
      <c r="S135" s="85">
        <f>SUMIFS('Payment Schedule'!$M:$M,'Payment Schedule'!$K:$K,S$11,'Payment Schedule'!$D:$D,$A:$A)</f>
        <v>0</v>
      </c>
      <c r="T135" s="85">
        <f>SUMIFS('Payment Schedule'!$M:$M,'Payment Schedule'!$K:$K,T$11,'Payment Schedule'!$D:$D,$A:$A)</f>
        <v>0</v>
      </c>
      <c r="U13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5" s="76">
        <f t="shared" si="33"/>
        <v>0</v>
      </c>
      <c r="AA135" s="85">
        <f>SUMIFS('Payment Schedule'!$N:$N,'Payment Schedule'!$K:$K,AA$11,'Payment Schedule'!$D:$D,$A:$A)+SUMIFS('Payment Schedule'!$O:$O,'Payment Schedule'!$K:$K,AA$11,'Payment Schedule'!$D:$D,$A:$A)</f>
        <v>0</v>
      </c>
      <c r="AB135" s="85">
        <f>SUMIFS('Payment Schedule'!$N:$N,'Payment Schedule'!$K:$K,AB$11,'Payment Schedule'!$D:$D,$A:$A)+SUMIFS('Payment Schedule'!$O:$O,'Payment Schedule'!$K:$K,AB$11,'Payment Schedule'!$D:$D,$A:$A)</f>
        <v>0</v>
      </c>
      <c r="AC135" s="85">
        <f>SUMIFS('Payment Schedule'!$N:$N,'Payment Schedule'!$K:$K,AC$11,'Payment Schedule'!$D:$D,$A:$A)+SUMIFS('Payment Schedule'!$O:$O,'Payment Schedule'!$K:$K,AC$11,'Payment Schedule'!$D:$D,$A:$A)</f>
        <v>0</v>
      </c>
      <c r="AD135" s="85">
        <f>SUMIFS('Payment Schedule'!$N:$N,'Payment Schedule'!$K:$K,AD$11,'Payment Schedule'!$D:$D,$A:$A)+SUMIFS('Payment Schedule'!$O:$O,'Payment Schedule'!$K:$K,AD$11,'Payment Schedule'!$D:$D,$A:$A)</f>
        <v>0</v>
      </c>
      <c r="AE135" s="85">
        <f>SUMIFS('Payment Schedule'!$N:$N,'Payment Schedule'!$K:$K,AE$11,'Payment Schedule'!$D:$D,$A:$A)+SUMIFS('Payment Schedule'!$O:$O,'Payment Schedule'!$K:$K,AE$11,'Payment Schedule'!$D:$D,$A:$A)</f>
        <v>0</v>
      </c>
      <c r="AF135" s="85">
        <f>SUMIFS('Payment Schedule'!$N:$N,'Payment Schedule'!$K:$K,AF$11,'Payment Schedule'!$D:$D,$A:$A)+SUMIFS('Payment Schedule'!$O:$O,'Payment Schedule'!$K:$K,AF$11,'Payment Schedule'!$D:$D,$A:$A)</f>
        <v>0</v>
      </c>
      <c r="AG13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5" s="76">
        <f t="shared" si="34"/>
        <v>0</v>
      </c>
      <c r="AM135" s="76">
        <f t="shared" si="35"/>
        <v>0</v>
      </c>
      <c r="AN135" s="86">
        <f>IFERROR(VLOOKUP($B:$B,'Lease Types with GL Accts'!$A:$B,2,FALSE),0)</f>
        <v>0</v>
      </c>
      <c r="AO135" s="86">
        <f>IFERROR(VLOOKUP($B:$B,'Lease Types with GL Accts'!$A:$C,3,FALSE),0)</f>
        <v>0</v>
      </c>
      <c r="AP135" s="86">
        <f>IFERROR(VLOOKUP($B:$B,'Lease Types with GL Accts'!$A:$D,4,FALSE),0)</f>
        <v>0</v>
      </c>
      <c r="AT135" s="86" t="str">
        <f>VLOOKUP(C:C,'ACFR Business Areas'!A:C,3)</f>
        <v>A000</v>
      </c>
      <c r="AU135" s="205">
        <f t="shared" si="31"/>
        <v>0</v>
      </c>
      <c r="AV135" s="298">
        <f>IFERROR(VLOOKUP(A135,'Payment Schedule'!D:U,18,FALSE),0)</f>
        <v>0</v>
      </c>
    </row>
    <row r="136" spans="1:48" hidden="1" outlineLevel="1" x14ac:dyDescent="0.2">
      <c r="A136" s="239"/>
      <c r="B136" s="110"/>
      <c r="C136" s="12" t="str">
        <f t="shared" si="29"/>
        <v>E120</v>
      </c>
      <c r="D136" s="195"/>
      <c r="E136" s="312"/>
      <c r="F136" s="69">
        <v>0</v>
      </c>
      <c r="G136" s="69">
        <f>SUMIFS('Payment Schedule'!Y:Y,'Payment Schedule'!J:J,$G$10,'Payment Schedule'!D:D,A:A)</f>
        <v>0</v>
      </c>
      <c r="H136" s="69">
        <f>-SUMIFS('Payment Schedule'!M:M,'Payment Schedule'!K:K,$H$10,'Payment Schedule'!D:D,A:A)</f>
        <v>0</v>
      </c>
      <c r="I136" s="69">
        <f>-SUMIFS('Payment Schedule'!M:M,'Payment Schedule'!K:K,$I$10,'Payment Schedule'!D:D,A:A)</f>
        <v>0</v>
      </c>
      <c r="J136" s="69">
        <f t="shared" si="30"/>
        <v>0</v>
      </c>
      <c r="K136" s="69"/>
      <c r="L136" s="69">
        <f>SUMIFS('Payment Schedule'!M:M,'Payment Schedule'!K:K,$L$10,'Payment Schedule'!D:D,A:A)</f>
        <v>0</v>
      </c>
      <c r="M136" s="69">
        <f t="shared" si="32"/>
        <v>0</v>
      </c>
      <c r="N136" s="69"/>
      <c r="O136" s="85">
        <f>SUMIFS('Payment Schedule'!$M:$M,'Payment Schedule'!$K:$K,O$11,'Payment Schedule'!$D:$D,$A:$A)</f>
        <v>0</v>
      </c>
      <c r="P136" s="85">
        <f>SUMIFS('Payment Schedule'!$M:$M,'Payment Schedule'!$K:$K,P$11,'Payment Schedule'!$D:$D,$A:$A)</f>
        <v>0</v>
      </c>
      <c r="Q136" s="85">
        <f>SUMIFS('Payment Schedule'!$M:$M,'Payment Schedule'!$K:$K,Q$11,'Payment Schedule'!$D:$D,$A:$A)</f>
        <v>0</v>
      </c>
      <c r="R136" s="85">
        <f>SUMIFS('Payment Schedule'!$M:$M,'Payment Schedule'!$K:$K,R$11,'Payment Schedule'!$D:$D,$A:$A)</f>
        <v>0</v>
      </c>
      <c r="S136" s="85">
        <f>SUMIFS('Payment Schedule'!$M:$M,'Payment Schedule'!$K:$K,S$11,'Payment Schedule'!$D:$D,$A:$A)</f>
        <v>0</v>
      </c>
      <c r="T136" s="85">
        <f>SUMIFS('Payment Schedule'!$M:$M,'Payment Schedule'!$K:$K,T$11,'Payment Schedule'!$D:$D,$A:$A)</f>
        <v>0</v>
      </c>
      <c r="U13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6" s="76">
        <f t="shared" si="33"/>
        <v>0</v>
      </c>
      <c r="AA136" s="85">
        <f>SUMIFS('Payment Schedule'!$N:$N,'Payment Schedule'!$K:$K,AA$11,'Payment Schedule'!$D:$D,$A:$A)+SUMIFS('Payment Schedule'!$O:$O,'Payment Schedule'!$K:$K,AA$11,'Payment Schedule'!$D:$D,$A:$A)</f>
        <v>0</v>
      </c>
      <c r="AB136" s="85">
        <f>SUMIFS('Payment Schedule'!$N:$N,'Payment Schedule'!$K:$K,AB$11,'Payment Schedule'!$D:$D,$A:$A)+SUMIFS('Payment Schedule'!$O:$O,'Payment Schedule'!$K:$K,AB$11,'Payment Schedule'!$D:$D,$A:$A)</f>
        <v>0</v>
      </c>
      <c r="AC136" s="85">
        <f>SUMIFS('Payment Schedule'!$N:$N,'Payment Schedule'!$K:$K,AC$11,'Payment Schedule'!$D:$D,$A:$A)+SUMIFS('Payment Schedule'!$O:$O,'Payment Schedule'!$K:$K,AC$11,'Payment Schedule'!$D:$D,$A:$A)</f>
        <v>0</v>
      </c>
      <c r="AD136" s="85">
        <f>SUMIFS('Payment Schedule'!$N:$N,'Payment Schedule'!$K:$K,AD$11,'Payment Schedule'!$D:$D,$A:$A)+SUMIFS('Payment Schedule'!$O:$O,'Payment Schedule'!$K:$K,AD$11,'Payment Schedule'!$D:$D,$A:$A)</f>
        <v>0</v>
      </c>
      <c r="AE136" s="85">
        <f>SUMIFS('Payment Schedule'!$N:$N,'Payment Schedule'!$K:$K,AE$11,'Payment Schedule'!$D:$D,$A:$A)+SUMIFS('Payment Schedule'!$O:$O,'Payment Schedule'!$K:$K,AE$11,'Payment Schedule'!$D:$D,$A:$A)</f>
        <v>0</v>
      </c>
      <c r="AF136" s="85">
        <f>SUMIFS('Payment Schedule'!$N:$N,'Payment Schedule'!$K:$K,AF$11,'Payment Schedule'!$D:$D,$A:$A)+SUMIFS('Payment Schedule'!$O:$O,'Payment Schedule'!$K:$K,AF$11,'Payment Schedule'!$D:$D,$A:$A)</f>
        <v>0</v>
      </c>
      <c r="AG13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6" s="76">
        <f t="shared" si="34"/>
        <v>0</v>
      </c>
      <c r="AM136" s="76">
        <f t="shared" si="35"/>
        <v>0</v>
      </c>
      <c r="AN136" s="86">
        <f>IFERROR(VLOOKUP($B:$B,'Lease Types with GL Accts'!$A:$B,2,FALSE),0)</f>
        <v>0</v>
      </c>
      <c r="AO136" s="86">
        <f>IFERROR(VLOOKUP($B:$B,'Lease Types with GL Accts'!$A:$C,3,FALSE),0)</f>
        <v>0</v>
      </c>
      <c r="AP136" s="86">
        <f>IFERROR(VLOOKUP($B:$B,'Lease Types with GL Accts'!$A:$D,4,FALSE),0)</f>
        <v>0</v>
      </c>
      <c r="AT136" s="86" t="str">
        <f>VLOOKUP(C:C,'ACFR Business Areas'!A:C,3)</f>
        <v>A000</v>
      </c>
      <c r="AU136" s="205">
        <f t="shared" si="31"/>
        <v>0</v>
      </c>
      <c r="AV136" s="298">
        <f>IFERROR(VLOOKUP(A136,'Payment Schedule'!D:U,18,FALSE),0)</f>
        <v>0</v>
      </c>
    </row>
    <row r="137" spans="1:48" hidden="1" outlineLevel="1" x14ac:dyDescent="0.2">
      <c r="A137" s="239"/>
      <c r="B137" s="110"/>
      <c r="C137" s="12" t="str">
        <f t="shared" si="29"/>
        <v>E120</v>
      </c>
      <c r="D137" s="195"/>
      <c r="E137" s="312"/>
      <c r="F137" s="69">
        <v>0</v>
      </c>
      <c r="G137" s="69">
        <f>SUMIFS('Payment Schedule'!Y:Y,'Payment Schedule'!J:J,$G$10,'Payment Schedule'!D:D,A:A)</f>
        <v>0</v>
      </c>
      <c r="H137" s="69">
        <f>-SUMIFS('Payment Schedule'!M:M,'Payment Schedule'!K:K,$H$10,'Payment Schedule'!D:D,A:A)</f>
        <v>0</v>
      </c>
      <c r="I137" s="69">
        <f>-SUMIFS('Payment Schedule'!M:M,'Payment Schedule'!K:K,$I$10,'Payment Schedule'!D:D,A:A)</f>
        <v>0</v>
      </c>
      <c r="J137" s="69">
        <f t="shared" si="30"/>
        <v>0</v>
      </c>
      <c r="K137" s="69"/>
      <c r="L137" s="69">
        <f>SUMIFS('Payment Schedule'!M:M,'Payment Schedule'!K:K,$L$10,'Payment Schedule'!D:D,A:A)</f>
        <v>0</v>
      </c>
      <c r="M137" s="69">
        <f t="shared" si="32"/>
        <v>0</v>
      </c>
      <c r="N137" s="69"/>
      <c r="O137" s="85">
        <f>SUMIFS('Payment Schedule'!$M:$M,'Payment Schedule'!$K:$K,O$11,'Payment Schedule'!$D:$D,$A:$A)</f>
        <v>0</v>
      </c>
      <c r="P137" s="85">
        <f>SUMIFS('Payment Schedule'!$M:$M,'Payment Schedule'!$K:$K,P$11,'Payment Schedule'!$D:$D,$A:$A)</f>
        <v>0</v>
      </c>
      <c r="Q137" s="85">
        <f>SUMIFS('Payment Schedule'!$M:$M,'Payment Schedule'!$K:$K,Q$11,'Payment Schedule'!$D:$D,$A:$A)</f>
        <v>0</v>
      </c>
      <c r="R137" s="85">
        <f>SUMIFS('Payment Schedule'!$M:$M,'Payment Schedule'!$K:$K,R$11,'Payment Schedule'!$D:$D,$A:$A)</f>
        <v>0</v>
      </c>
      <c r="S137" s="85">
        <f>SUMIFS('Payment Schedule'!$M:$M,'Payment Schedule'!$K:$K,S$11,'Payment Schedule'!$D:$D,$A:$A)</f>
        <v>0</v>
      </c>
      <c r="T137" s="85">
        <f>SUMIFS('Payment Schedule'!$M:$M,'Payment Schedule'!$K:$K,T$11,'Payment Schedule'!$D:$D,$A:$A)</f>
        <v>0</v>
      </c>
      <c r="U13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7" s="76">
        <f t="shared" si="33"/>
        <v>0</v>
      </c>
      <c r="AA137" s="85">
        <f>SUMIFS('Payment Schedule'!$N:$N,'Payment Schedule'!$K:$K,AA$11,'Payment Schedule'!$D:$D,$A:$A)+SUMIFS('Payment Schedule'!$O:$O,'Payment Schedule'!$K:$K,AA$11,'Payment Schedule'!$D:$D,$A:$A)</f>
        <v>0</v>
      </c>
      <c r="AB137" s="85">
        <f>SUMIFS('Payment Schedule'!$N:$N,'Payment Schedule'!$K:$K,AB$11,'Payment Schedule'!$D:$D,$A:$A)+SUMIFS('Payment Schedule'!$O:$O,'Payment Schedule'!$K:$K,AB$11,'Payment Schedule'!$D:$D,$A:$A)</f>
        <v>0</v>
      </c>
      <c r="AC137" s="85">
        <f>SUMIFS('Payment Schedule'!$N:$N,'Payment Schedule'!$K:$K,AC$11,'Payment Schedule'!$D:$D,$A:$A)+SUMIFS('Payment Schedule'!$O:$O,'Payment Schedule'!$K:$K,AC$11,'Payment Schedule'!$D:$D,$A:$A)</f>
        <v>0</v>
      </c>
      <c r="AD137" s="85">
        <f>SUMIFS('Payment Schedule'!$N:$N,'Payment Schedule'!$K:$K,AD$11,'Payment Schedule'!$D:$D,$A:$A)+SUMIFS('Payment Schedule'!$O:$O,'Payment Schedule'!$K:$K,AD$11,'Payment Schedule'!$D:$D,$A:$A)</f>
        <v>0</v>
      </c>
      <c r="AE137" s="85">
        <f>SUMIFS('Payment Schedule'!$N:$N,'Payment Schedule'!$K:$K,AE$11,'Payment Schedule'!$D:$D,$A:$A)+SUMIFS('Payment Schedule'!$O:$O,'Payment Schedule'!$K:$K,AE$11,'Payment Schedule'!$D:$D,$A:$A)</f>
        <v>0</v>
      </c>
      <c r="AF137" s="85">
        <f>SUMIFS('Payment Schedule'!$N:$N,'Payment Schedule'!$K:$K,AF$11,'Payment Schedule'!$D:$D,$A:$A)+SUMIFS('Payment Schedule'!$O:$O,'Payment Schedule'!$K:$K,AF$11,'Payment Schedule'!$D:$D,$A:$A)</f>
        <v>0</v>
      </c>
      <c r="AG13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7" s="76">
        <f t="shared" si="34"/>
        <v>0</v>
      </c>
      <c r="AM137" s="76">
        <f t="shared" si="35"/>
        <v>0</v>
      </c>
      <c r="AN137" s="86">
        <f>IFERROR(VLOOKUP($B:$B,'Lease Types with GL Accts'!$A:$B,2,FALSE),0)</f>
        <v>0</v>
      </c>
      <c r="AO137" s="86">
        <f>IFERROR(VLOOKUP($B:$B,'Lease Types with GL Accts'!$A:$C,3,FALSE),0)</f>
        <v>0</v>
      </c>
      <c r="AP137" s="86">
        <f>IFERROR(VLOOKUP($B:$B,'Lease Types with GL Accts'!$A:$D,4,FALSE),0)</f>
        <v>0</v>
      </c>
      <c r="AT137" s="86" t="str">
        <f>VLOOKUP(C:C,'ACFR Business Areas'!A:C,3)</f>
        <v>A000</v>
      </c>
      <c r="AU137" s="205">
        <f t="shared" si="31"/>
        <v>0</v>
      </c>
      <c r="AV137" s="298">
        <f>IFERROR(VLOOKUP(A137,'Payment Schedule'!D:U,18,FALSE),0)</f>
        <v>0</v>
      </c>
    </row>
    <row r="138" spans="1:48" hidden="1" outlineLevel="1" x14ac:dyDescent="0.2">
      <c r="A138" s="239"/>
      <c r="B138" s="110"/>
      <c r="C138" s="12" t="str">
        <f t="shared" si="29"/>
        <v>E120</v>
      </c>
      <c r="D138" s="195"/>
      <c r="E138" s="312"/>
      <c r="F138" s="69">
        <v>0</v>
      </c>
      <c r="G138" s="69">
        <f>SUMIFS('Payment Schedule'!Y:Y,'Payment Schedule'!J:J,$G$10,'Payment Schedule'!D:D,A:A)</f>
        <v>0</v>
      </c>
      <c r="H138" s="69">
        <f>-SUMIFS('Payment Schedule'!M:M,'Payment Schedule'!K:K,$H$10,'Payment Schedule'!D:D,A:A)</f>
        <v>0</v>
      </c>
      <c r="I138" s="69">
        <f>-SUMIFS('Payment Schedule'!M:M,'Payment Schedule'!K:K,$I$10,'Payment Schedule'!D:D,A:A)</f>
        <v>0</v>
      </c>
      <c r="J138" s="69">
        <f t="shared" si="30"/>
        <v>0</v>
      </c>
      <c r="K138" s="69"/>
      <c r="L138" s="69">
        <f>SUMIFS('Payment Schedule'!M:M,'Payment Schedule'!K:K,$L$10,'Payment Schedule'!D:D,A:A)</f>
        <v>0</v>
      </c>
      <c r="M138" s="69">
        <f t="shared" si="32"/>
        <v>0</v>
      </c>
      <c r="N138" s="69"/>
      <c r="O138" s="85">
        <f>SUMIFS('Payment Schedule'!$M:$M,'Payment Schedule'!$K:$K,O$11,'Payment Schedule'!$D:$D,$A:$A)</f>
        <v>0</v>
      </c>
      <c r="P138" s="85">
        <f>SUMIFS('Payment Schedule'!$M:$M,'Payment Schedule'!$K:$K,P$11,'Payment Schedule'!$D:$D,$A:$A)</f>
        <v>0</v>
      </c>
      <c r="Q138" s="85">
        <f>SUMIFS('Payment Schedule'!$M:$M,'Payment Schedule'!$K:$K,Q$11,'Payment Schedule'!$D:$D,$A:$A)</f>
        <v>0</v>
      </c>
      <c r="R138" s="85">
        <f>SUMIFS('Payment Schedule'!$M:$M,'Payment Schedule'!$K:$K,R$11,'Payment Schedule'!$D:$D,$A:$A)</f>
        <v>0</v>
      </c>
      <c r="S138" s="85">
        <f>SUMIFS('Payment Schedule'!$M:$M,'Payment Schedule'!$K:$K,S$11,'Payment Schedule'!$D:$D,$A:$A)</f>
        <v>0</v>
      </c>
      <c r="T138" s="85">
        <f>SUMIFS('Payment Schedule'!$M:$M,'Payment Schedule'!$K:$K,T$11,'Payment Schedule'!$D:$D,$A:$A)</f>
        <v>0</v>
      </c>
      <c r="U13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8" s="76">
        <f t="shared" si="33"/>
        <v>0</v>
      </c>
      <c r="AA138" s="85">
        <f>SUMIFS('Payment Schedule'!$N:$N,'Payment Schedule'!$K:$K,AA$11,'Payment Schedule'!$D:$D,$A:$A)+SUMIFS('Payment Schedule'!$O:$O,'Payment Schedule'!$K:$K,AA$11,'Payment Schedule'!$D:$D,$A:$A)</f>
        <v>0</v>
      </c>
      <c r="AB138" s="85">
        <f>SUMIFS('Payment Schedule'!$N:$N,'Payment Schedule'!$K:$K,AB$11,'Payment Schedule'!$D:$D,$A:$A)+SUMIFS('Payment Schedule'!$O:$O,'Payment Schedule'!$K:$K,AB$11,'Payment Schedule'!$D:$D,$A:$A)</f>
        <v>0</v>
      </c>
      <c r="AC138" s="85">
        <f>SUMIFS('Payment Schedule'!$N:$N,'Payment Schedule'!$K:$K,AC$11,'Payment Schedule'!$D:$D,$A:$A)+SUMIFS('Payment Schedule'!$O:$O,'Payment Schedule'!$K:$K,AC$11,'Payment Schedule'!$D:$D,$A:$A)</f>
        <v>0</v>
      </c>
      <c r="AD138" s="85">
        <f>SUMIFS('Payment Schedule'!$N:$N,'Payment Schedule'!$K:$K,AD$11,'Payment Schedule'!$D:$D,$A:$A)+SUMIFS('Payment Schedule'!$O:$O,'Payment Schedule'!$K:$K,AD$11,'Payment Schedule'!$D:$D,$A:$A)</f>
        <v>0</v>
      </c>
      <c r="AE138" s="85">
        <f>SUMIFS('Payment Schedule'!$N:$N,'Payment Schedule'!$K:$K,AE$11,'Payment Schedule'!$D:$D,$A:$A)+SUMIFS('Payment Schedule'!$O:$O,'Payment Schedule'!$K:$K,AE$11,'Payment Schedule'!$D:$D,$A:$A)</f>
        <v>0</v>
      </c>
      <c r="AF138" s="85">
        <f>SUMIFS('Payment Schedule'!$N:$N,'Payment Schedule'!$K:$K,AF$11,'Payment Schedule'!$D:$D,$A:$A)+SUMIFS('Payment Schedule'!$O:$O,'Payment Schedule'!$K:$K,AF$11,'Payment Schedule'!$D:$D,$A:$A)</f>
        <v>0</v>
      </c>
      <c r="AG13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8" s="76">
        <f t="shared" si="34"/>
        <v>0</v>
      </c>
      <c r="AM138" s="76">
        <f t="shared" si="35"/>
        <v>0</v>
      </c>
      <c r="AN138" s="86">
        <f>IFERROR(VLOOKUP($B:$B,'Lease Types with GL Accts'!$A:$B,2,FALSE),0)</f>
        <v>0</v>
      </c>
      <c r="AO138" s="86">
        <f>IFERROR(VLOOKUP($B:$B,'Lease Types with GL Accts'!$A:$C,3,FALSE),0)</f>
        <v>0</v>
      </c>
      <c r="AP138" s="86">
        <f>IFERROR(VLOOKUP($B:$B,'Lease Types with GL Accts'!$A:$D,4,FALSE),0)</f>
        <v>0</v>
      </c>
      <c r="AT138" s="86" t="str">
        <f>VLOOKUP(C:C,'ACFR Business Areas'!A:C,3)</f>
        <v>A000</v>
      </c>
      <c r="AU138" s="205">
        <f t="shared" si="31"/>
        <v>0</v>
      </c>
      <c r="AV138" s="298">
        <f>IFERROR(VLOOKUP(A138,'Payment Schedule'!D:U,18,FALSE),0)</f>
        <v>0</v>
      </c>
    </row>
    <row r="139" spans="1:48" hidden="1" outlineLevel="1" x14ac:dyDescent="0.2">
      <c r="A139" s="239"/>
      <c r="B139" s="110"/>
      <c r="C139" s="12" t="str">
        <f t="shared" si="29"/>
        <v>E120</v>
      </c>
      <c r="D139" s="195"/>
      <c r="E139" s="312"/>
      <c r="F139" s="69">
        <v>0</v>
      </c>
      <c r="G139" s="69">
        <f>SUMIFS('Payment Schedule'!Y:Y,'Payment Schedule'!J:J,$G$10,'Payment Schedule'!D:D,A:A)</f>
        <v>0</v>
      </c>
      <c r="H139" s="69">
        <f>-SUMIFS('Payment Schedule'!M:M,'Payment Schedule'!K:K,$H$10,'Payment Schedule'!D:D,A:A)</f>
        <v>0</v>
      </c>
      <c r="I139" s="69">
        <f>-SUMIFS('Payment Schedule'!M:M,'Payment Schedule'!K:K,$I$10,'Payment Schedule'!D:D,A:A)</f>
        <v>0</v>
      </c>
      <c r="J139" s="69">
        <f t="shared" si="30"/>
        <v>0</v>
      </c>
      <c r="K139" s="69"/>
      <c r="L139" s="69">
        <f>SUMIFS('Payment Schedule'!M:M,'Payment Schedule'!K:K,$L$10,'Payment Schedule'!D:D,A:A)</f>
        <v>0</v>
      </c>
      <c r="M139" s="69">
        <f t="shared" si="32"/>
        <v>0</v>
      </c>
      <c r="N139" s="69"/>
      <c r="O139" s="85">
        <f>SUMIFS('Payment Schedule'!$M:$M,'Payment Schedule'!$K:$K,O$11,'Payment Schedule'!$D:$D,$A:$A)</f>
        <v>0</v>
      </c>
      <c r="P139" s="85">
        <f>SUMIFS('Payment Schedule'!$M:$M,'Payment Schedule'!$K:$K,P$11,'Payment Schedule'!$D:$D,$A:$A)</f>
        <v>0</v>
      </c>
      <c r="Q139" s="85">
        <f>SUMIFS('Payment Schedule'!$M:$M,'Payment Schedule'!$K:$K,Q$11,'Payment Schedule'!$D:$D,$A:$A)</f>
        <v>0</v>
      </c>
      <c r="R139" s="85">
        <f>SUMIFS('Payment Schedule'!$M:$M,'Payment Schedule'!$K:$K,R$11,'Payment Schedule'!$D:$D,$A:$A)</f>
        <v>0</v>
      </c>
      <c r="S139" s="85">
        <f>SUMIFS('Payment Schedule'!$M:$M,'Payment Schedule'!$K:$K,S$11,'Payment Schedule'!$D:$D,$A:$A)</f>
        <v>0</v>
      </c>
      <c r="T139" s="85">
        <f>SUMIFS('Payment Schedule'!$M:$M,'Payment Schedule'!$K:$K,T$11,'Payment Schedule'!$D:$D,$A:$A)</f>
        <v>0</v>
      </c>
      <c r="U13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3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3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3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3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39" s="76">
        <f t="shared" si="33"/>
        <v>0</v>
      </c>
      <c r="AA139" s="85">
        <f>SUMIFS('Payment Schedule'!$N:$N,'Payment Schedule'!$K:$K,AA$11,'Payment Schedule'!$D:$D,$A:$A)+SUMIFS('Payment Schedule'!$O:$O,'Payment Schedule'!$K:$K,AA$11,'Payment Schedule'!$D:$D,$A:$A)</f>
        <v>0</v>
      </c>
      <c r="AB139" s="85">
        <f>SUMIFS('Payment Schedule'!$N:$N,'Payment Schedule'!$K:$K,AB$11,'Payment Schedule'!$D:$D,$A:$A)+SUMIFS('Payment Schedule'!$O:$O,'Payment Schedule'!$K:$K,AB$11,'Payment Schedule'!$D:$D,$A:$A)</f>
        <v>0</v>
      </c>
      <c r="AC139" s="85">
        <f>SUMIFS('Payment Schedule'!$N:$N,'Payment Schedule'!$K:$K,AC$11,'Payment Schedule'!$D:$D,$A:$A)+SUMIFS('Payment Schedule'!$O:$O,'Payment Schedule'!$K:$K,AC$11,'Payment Schedule'!$D:$D,$A:$A)</f>
        <v>0</v>
      </c>
      <c r="AD139" s="85">
        <f>SUMIFS('Payment Schedule'!$N:$N,'Payment Schedule'!$K:$K,AD$11,'Payment Schedule'!$D:$D,$A:$A)+SUMIFS('Payment Schedule'!$O:$O,'Payment Schedule'!$K:$K,AD$11,'Payment Schedule'!$D:$D,$A:$A)</f>
        <v>0</v>
      </c>
      <c r="AE139" s="85">
        <f>SUMIFS('Payment Schedule'!$N:$N,'Payment Schedule'!$K:$K,AE$11,'Payment Schedule'!$D:$D,$A:$A)+SUMIFS('Payment Schedule'!$O:$O,'Payment Schedule'!$K:$K,AE$11,'Payment Schedule'!$D:$D,$A:$A)</f>
        <v>0</v>
      </c>
      <c r="AF139" s="85">
        <f>SUMIFS('Payment Schedule'!$N:$N,'Payment Schedule'!$K:$K,AF$11,'Payment Schedule'!$D:$D,$A:$A)+SUMIFS('Payment Schedule'!$O:$O,'Payment Schedule'!$K:$K,AF$11,'Payment Schedule'!$D:$D,$A:$A)</f>
        <v>0</v>
      </c>
      <c r="AG13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3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3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3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3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39" s="76">
        <f t="shared" si="34"/>
        <v>0</v>
      </c>
      <c r="AM139" s="76">
        <f t="shared" si="35"/>
        <v>0</v>
      </c>
      <c r="AN139" s="86">
        <f>IFERROR(VLOOKUP($B:$B,'Lease Types with GL Accts'!$A:$B,2,FALSE),0)</f>
        <v>0</v>
      </c>
      <c r="AO139" s="86">
        <f>IFERROR(VLOOKUP($B:$B,'Lease Types with GL Accts'!$A:$C,3,FALSE),0)</f>
        <v>0</v>
      </c>
      <c r="AP139" s="86">
        <f>IFERROR(VLOOKUP($B:$B,'Lease Types with GL Accts'!$A:$D,4,FALSE),0)</f>
        <v>0</v>
      </c>
      <c r="AT139" s="86" t="str">
        <f>VLOOKUP(C:C,'ACFR Business Areas'!A:C,3)</f>
        <v>A000</v>
      </c>
      <c r="AU139" s="205">
        <f t="shared" si="31"/>
        <v>0</v>
      </c>
      <c r="AV139" s="298">
        <f>IFERROR(VLOOKUP(A139,'Payment Schedule'!D:U,18,FALSE),0)</f>
        <v>0</v>
      </c>
    </row>
    <row r="140" spans="1:48" hidden="1" outlineLevel="1" x14ac:dyDescent="0.2">
      <c r="A140" s="239"/>
      <c r="B140" s="110"/>
      <c r="C140" s="12" t="str">
        <f t="shared" si="29"/>
        <v>E120</v>
      </c>
      <c r="D140" s="195"/>
      <c r="E140" s="312"/>
      <c r="F140" s="69">
        <v>0</v>
      </c>
      <c r="G140" s="69">
        <f>SUMIFS('Payment Schedule'!Y:Y,'Payment Schedule'!J:J,$G$10,'Payment Schedule'!D:D,A:A)</f>
        <v>0</v>
      </c>
      <c r="H140" s="69">
        <f>-SUMIFS('Payment Schedule'!M:M,'Payment Schedule'!K:K,$H$10,'Payment Schedule'!D:D,A:A)</f>
        <v>0</v>
      </c>
      <c r="I140" s="69">
        <f>-SUMIFS('Payment Schedule'!M:M,'Payment Schedule'!K:K,$I$10,'Payment Schedule'!D:D,A:A)</f>
        <v>0</v>
      </c>
      <c r="J140" s="69">
        <f t="shared" si="30"/>
        <v>0</v>
      </c>
      <c r="K140" s="69"/>
      <c r="L140" s="69">
        <f>SUMIFS('Payment Schedule'!M:M,'Payment Schedule'!K:K,$L$10,'Payment Schedule'!D:D,A:A)</f>
        <v>0</v>
      </c>
      <c r="M140" s="69">
        <f t="shared" si="32"/>
        <v>0</v>
      </c>
      <c r="N140" s="69"/>
      <c r="O140" s="85">
        <f>SUMIFS('Payment Schedule'!$M:$M,'Payment Schedule'!$K:$K,O$11,'Payment Schedule'!$D:$D,$A:$A)</f>
        <v>0</v>
      </c>
      <c r="P140" s="85">
        <f>SUMIFS('Payment Schedule'!$M:$M,'Payment Schedule'!$K:$K,P$11,'Payment Schedule'!$D:$D,$A:$A)</f>
        <v>0</v>
      </c>
      <c r="Q140" s="85">
        <f>SUMIFS('Payment Schedule'!$M:$M,'Payment Schedule'!$K:$K,Q$11,'Payment Schedule'!$D:$D,$A:$A)</f>
        <v>0</v>
      </c>
      <c r="R140" s="85">
        <f>SUMIFS('Payment Schedule'!$M:$M,'Payment Schedule'!$K:$K,R$11,'Payment Schedule'!$D:$D,$A:$A)</f>
        <v>0</v>
      </c>
      <c r="S140" s="85">
        <f>SUMIFS('Payment Schedule'!$M:$M,'Payment Schedule'!$K:$K,S$11,'Payment Schedule'!$D:$D,$A:$A)</f>
        <v>0</v>
      </c>
      <c r="T140" s="85">
        <f>SUMIFS('Payment Schedule'!$M:$M,'Payment Schedule'!$K:$K,T$11,'Payment Schedule'!$D:$D,$A:$A)</f>
        <v>0</v>
      </c>
      <c r="U14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0" s="76">
        <f t="shared" si="33"/>
        <v>0</v>
      </c>
      <c r="AA140" s="85">
        <f>SUMIFS('Payment Schedule'!$N:$N,'Payment Schedule'!$K:$K,AA$11,'Payment Schedule'!$D:$D,$A:$A)+SUMIFS('Payment Schedule'!$O:$O,'Payment Schedule'!$K:$K,AA$11,'Payment Schedule'!$D:$D,$A:$A)</f>
        <v>0</v>
      </c>
      <c r="AB140" s="85">
        <f>SUMIFS('Payment Schedule'!$N:$N,'Payment Schedule'!$K:$K,AB$11,'Payment Schedule'!$D:$D,$A:$A)+SUMIFS('Payment Schedule'!$O:$O,'Payment Schedule'!$K:$K,AB$11,'Payment Schedule'!$D:$D,$A:$A)</f>
        <v>0</v>
      </c>
      <c r="AC140" s="85">
        <f>SUMIFS('Payment Schedule'!$N:$N,'Payment Schedule'!$K:$K,AC$11,'Payment Schedule'!$D:$D,$A:$A)+SUMIFS('Payment Schedule'!$O:$O,'Payment Schedule'!$K:$K,AC$11,'Payment Schedule'!$D:$D,$A:$A)</f>
        <v>0</v>
      </c>
      <c r="AD140" s="85">
        <f>SUMIFS('Payment Schedule'!$N:$N,'Payment Schedule'!$K:$K,AD$11,'Payment Schedule'!$D:$D,$A:$A)+SUMIFS('Payment Schedule'!$O:$O,'Payment Schedule'!$K:$K,AD$11,'Payment Schedule'!$D:$D,$A:$A)</f>
        <v>0</v>
      </c>
      <c r="AE140" s="85">
        <f>SUMIFS('Payment Schedule'!$N:$N,'Payment Schedule'!$K:$K,AE$11,'Payment Schedule'!$D:$D,$A:$A)+SUMIFS('Payment Schedule'!$O:$O,'Payment Schedule'!$K:$K,AE$11,'Payment Schedule'!$D:$D,$A:$A)</f>
        <v>0</v>
      </c>
      <c r="AF140" s="85">
        <f>SUMIFS('Payment Schedule'!$N:$N,'Payment Schedule'!$K:$K,AF$11,'Payment Schedule'!$D:$D,$A:$A)+SUMIFS('Payment Schedule'!$O:$O,'Payment Schedule'!$K:$K,AF$11,'Payment Schedule'!$D:$D,$A:$A)</f>
        <v>0</v>
      </c>
      <c r="AG14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0" s="76">
        <f t="shared" si="34"/>
        <v>0</v>
      </c>
      <c r="AM140" s="76">
        <f t="shared" si="35"/>
        <v>0</v>
      </c>
      <c r="AN140" s="86">
        <f>IFERROR(VLOOKUP($B:$B,'Lease Types with GL Accts'!$A:$B,2,FALSE),0)</f>
        <v>0</v>
      </c>
      <c r="AO140" s="86">
        <f>IFERROR(VLOOKUP($B:$B,'Lease Types with GL Accts'!$A:$C,3,FALSE),0)</f>
        <v>0</v>
      </c>
      <c r="AP140" s="86">
        <f>IFERROR(VLOOKUP($B:$B,'Lease Types with GL Accts'!$A:$D,4,FALSE),0)</f>
        <v>0</v>
      </c>
      <c r="AT140" s="86" t="str">
        <f>VLOOKUP(C:C,'ACFR Business Areas'!A:C,3)</f>
        <v>A000</v>
      </c>
      <c r="AU140" s="205">
        <f t="shared" si="31"/>
        <v>0</v>
      </c>
      <c r="AV140" s="298">
        <f>IFERROR(VLOOKUP(A140,'Payment Schedule'!D:U,18,FALSE),0)</f>
        <v>0</v>
      </c>
    </row>
    <row r="141" spans="1:48" hidden="1" outlineLevel="1" x14ac:dyDescent="0.2">
      <c r="A141" s="239"/>
      <c r="B141" s="110"/>
      <c r="C141" s="12" t="str">
        <f t="shared" si="29"/>
        <v>E120</v>
      </c>
      <c r="D141" s="195"/>
      <c r="E141" s="312"/>
      <c r="F141" s="69">
        <v>0</v>
      </c>
      <c r="G141" s="69">
        <f>SUMIFS('Payment Schedule'!Y:Y,'Payment Schedule'!J:J,$G$10,'Payment Schedule'!D:D,A:A)</f>
        <v>0</v>
      </c>
      <c r="H141" s="69">
        <f>-SUMIFS('Payment Schedule'!M:M,'Payment Schedule'!K:K,$H$10,'Payment Schedule'!D:D,A:A)</f>
        <v>0</v>
      </c>
      <c r="I141" s="69">
        <f>-SUMIFS('Payment Schedule'!M:M,'Payment Schedule'!K:K,$I$10,'Payment Schedule'!D:D,A:A)</f>
        <v>0</v>
      </c>
      <c r="J141" s="69">
        <f t="shared" ref="J141:J200" si="36">SUM(F141:I141)</f>
        <v>0</v>
      </c>
      <c r="K141" s="69"/>
      <c r="L141" s="69">
        <f>SUMIFS('Payment Schedule'!M:M,'Payment Schedule'!K:K,$L$10,'Payment Schedule'!D:D,A:A)</f>
        <v>0</v>
      </c>
      <c r="M141" s="69">
        <f t="shared" ref="M141:M190" si="37">J141-L141</f>
        <v>0</v>
      </c>
      <c r="N141" s="69"/>
      <c r="O141" s="85">
        <f>SUMIFS('Payment Schedule'!$M:$M,'Payment Schedule'!$K:$K,O$11,'Payment Schedule'!$D:$D,$A:$A)</f>
        <v>0</v>
      </c>
      <c r="P141" s="85">
        <f>SUMIFS('Payment Schedule'!$M:$M,'Payment Schedule'!$K:$K,P$11,'Payment Schedule'!$D:$D,$A:$A)</f>
        <v>0</v>
      </c>
      <c r="Q141" s="85">
        <f>SUMIFS('Payment Schedule'!$M:$M,'Payment Schedule'!$K:$K,Q$11,'Payment Schedule'!$D:$D,$A:$A)</f>
        <v>0</v>
      </c>
      <c r="R141" s="85">
        <f>SUMIFS('Payment Schedule'!$M:$M,'Payment Schedule'!$K:$K,R$11,'Payment Schedule'!$D:$D,$A:$A)</f>
        <v>0</v>
      </c>
      <c r="S141" s="85">
        <f>SUMIFS('Payment Schedule'!$M:$M,'Payment Schedule'!$K:$K,S$11,'Payment Schedule'!$D:$D,$A:$A)</f>
        <v>0</v>
      </c>
      <c r="T141" s="85">
        <f>SUMIFS('Payment Schedule'!$M:$M,'Payment Schedule'!$K:$K,T$11,'Payment Schedule'!$D:$D,$A:$A)</f>
        <v>0</v>
      </c>
      <c r="U14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1" s="76">
        <f t="shared" ref="Z141:Z190" si="38">SUM(P141:Y141)</f>
        <v>0</v>
      </c>
      <c r="AA141" s="85">
        <f>SUMIFS('Payment Schedule'!$N:$N,'Payment Schedule'!$K:$K,AA$11,'Payment Schedule'!$D:$D,$A:$A)+SUMIFS('Payment Schedule'!$O:$O,'Payment Schedule'!$K:$K,AA$11,'Payment Schedule'!$D:$D,$A:$A)</f>
        <v>0</v>
      </c>
      <c r="AB141" s="85">
        <f>SUMIFS('Payment Schedule'!$N:$N,'Payment Schedule'!$K:$K,AB$11,'Payment Schedule'!$D:$D,$A:$A)+SUMIFS('Payment Schedule'!$O:$O,'Payment Schedule'!$K:$K,AB$11,'Payment Schedule'!$D:$D,$A:$A)</f>
        <v>0</v>
      </c>
      <c r="AC141" s="85">
        <f>SUMIFS('Payment Schedule'!$N:$N,'Payment Schedule'!$K:$K,AC$11,'Payment Schedule'!$D:$D,$A:$A)+SUMIFS('Payment Schedule'!$O:$O,'Payment Schedule'!$K:$K,AC$11,'Payment Schedule'!$D:$D,$A:$A)</f>
        <v>0</v>
      </c>
      <c r="AD141" s="85">
        <f>SUMIFS('Payment Schedule'!$N:$N,'Payment Schedule'!$K:$K,AD$11,'Payment Schedule'!$D:$D,$A:$A)+SUMIFS('Payment Schedule'!$O:$O,'Payment Schedule'!$K:$K,AD$11,'Payment Schedule'!$D:$D,$A:$A)</f>
        <v>0</v>
      </c>
      <c r="AE141" s="85">
        <f>SUMIFS('Payment Schedule'!$N:$N,'Payment Schedule'!$K:$K,AE$11,'Payment Schedule'!$D:$D,$A:$A)+SUMIFS('Payment Schedule'!$O:$O,'Payment Schedule'!$K:$K,AE$11,'Payment Schedule'!$D:$D,$A:$A)</f>
        <v>0</v>
      </c>
      <c r="AF141" s="85">
        <f>SUMIFS('Payment Schedule'!$N:$N,'Payment Schedule'!$K:$K,AF$11,'Payment Schedule'!$D:$D,$A:$A)+SUMIFS('Payment Schedule'!$O:$O,'Payment Schedule'!$K:$K,AF$11,'Payment Schedule'!$D:$D,$A:$A)</f>
        <v>0</v>
      </c>
      <c r="AG14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1" s="76">
        <f t="shared" ref="AL141:AL190" si="39">SUM(AB141:AK141)</f>
        <v>0</v>
      </c>
      <c r="AM141" s="76">
        <f t="shared" ref="AM141:AM190" si="40">Z141-AL141</f>
        <v>0</v>
      </c>
      <c r="AN141" s="86">
        <f>IFERROR(VLOOKUP($B:$B,'Lease Types with GL Accts'!$A:$B,2,FALSE),0)</f>
        <v>0</v>
      </c>
      <c r="AO141" s="86">
        <f>IFERROR(VLOOKUP($B:$B,'Lease Types with GL Accts'!$A:$C,3,FALSE),0)</f>
        <v>0</v>
      </c>
      <c r="AP141" s="86">
        <f>IFERROR(VLOOKUP($B:$B,'Lease Types with GL Accts'!$A:$D,4,FALSE),0)</f>
        <v>0</v>
      </c>
      <c r="AT141" s="86" t="str">
        <f>VLOOKUP(C:C,'ACFR Business Areas'!A:C,3)</f>
        <v>A000</v>
      </c>
      <c r="AU141" s="205">
        <f t="shared" ref="AU141:AU200" si="41">ROUND(SUM(P141:U141),0)-ROUND(J141,0)</f>
        <v>0</v>
      </c>
      <c r="AV141" s="298">
        <f>IFERROR(VLOOKUP(A141,'Payment Schedule'!D:U,18,FALSE),0)</f>
        <v>0</v>
      </c>
    </row>
    <row r="142" spans="1:48" hidden="1" outlineLevel="1" x14ac:dyDescent="0.2">
      <c r="A142" s="239"/>
      <c r="B142" s="110"/>
      <c r="C142" s="12" t="str">
        <f t="shared" ref="C142:C190" si="42">$B$1</f>
        <v>E120</v>
      </c>
      <c r="D142" s="195"/>
      <c r="E142" s="312"/>
      <c r="F142" s="69">
        <v>0</v>
      </c>
      <c r="G142" s="69">
        <f>SUMIFS('Payment Schedule'!Y:Y,'Payment Schedule'!J:J,$G$10,'Payment Schedule'!D:D,A:A)</f>
        <v>0</v>
      </c>
      <c r="H142" s="69">
        <f>-SUMIFS('Payment Schedule'!M:M,'Payment Schedule'!K:K,$H$10,'Payment Schedule'!D:D,A:A)</f>
        <v>0</v>
      </c>
      <c r="I142" s="69">
        <f>-SUMIFS('Payment Schedule'!M:M,'Payment Schedule'!K:K,$I$10,'Payment Schedule'!D:D,A:A)</f>
        <v>0</v>
      </c>
      <c r="J142" s="69">
        <f t="shared" si="36"/>
        <v>0</v>
      </c>
      <c r="K142" s="69"/>
      <c r="L142" s="69">
        <f>SUMIFS('Payment Schedule'!M:M,'Payment Schedule'!K:K,$L$10,'Payment Schedule'!D:D,A:A)</f>
        <v>0</v>
      </c>
      <c r="M142" s="69">
        <f t="shared" si="37"/>
        <v>0</v>
      </c>
      <c r="N142" s="69"/>
      <c r="O142" s="85">
        <f>SUMIFS('Payment Schedule'!$M:$M,'Payment Schedule'!$K:$K,O$11,'Payment Schedule'!$D:$D,$A:$A)</f>
        <v>0</v>
      </c>
      <c r="P142" s="85">
        <f>SUMIFS('Payment Schedule'!$M:$M,'Payment Schedule'!$K:$K,P$11,'Payment Schedule'!$D:$D,$A:$A)</f>
        <v>0</v>
      </c>
      <c r="Q142" s="85">
        <f>SUMIFS('Payment Schedule'!$M:$M,'Payment Schedule'!$K:$K,Q$11,'Payment Schedule'!$D:$D,$A:$A)</f>
        <v>0</v>
      </c>
      <c r="R142" s="85">
        <f>SUMIFS('Payment Schedule'!$M:$M,'Payment Schedule'!$K:$K,R$11,'Payment Schedule'!$D:$D,$A:$A)</f>
        <v>0</v>
      </c>
      <c r="S142" s="85">
        <f>SUMIFS('Payment Schedule'!$M:$M,'Payment Schedule'!$K:$K,S$11,'Payment Schedule'!$D:$D,$A:$A)</f>
        <v>0</v>
      </c>
      <c r="T142" s="85">
        <f>SUMIFS('Payment Schedule'!$M:$M,'Payment Schedule'!$K:$K,T$11,'Payment Schedule'!$D:$D,$A:$A)</f>
        <v>0</v>
      </c>
      <c r="U14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2" s="76">
        <f t="shared" si="38"/>
        <v>0</v>
      </c>
      <c r="AA142" s="85">
        <f>SUMIFS('Payment Schedule'!$N:$N,'Payment Schedule'!$K:$K,AA$11,'Payment Schedule'!$D:$D,$A:$A)+SUMIFS('Payment Schedule'!$O:$O,'Payment Schedule'!$K:$K,AA$11,'Payment Schedule'!$D:$D,$A:$A)</f>
        <v>0</v>
      </c>
      <c r="AB142" s="85">
        <f>SUMIFS('Payment Schedule'!$N:$N,'Payment Schedule'!$K:$K,AB$11,'Payment Schedule'!$D:$D,$A:$A)+SUMIFS('Payment Schedule'!$O:$O,'Payment Schedule'!$K:$K,AB$11,'Payment Schedule'!$D:$D,$A:$A)</f>
        <v>0</v>
      </c>
      <c r="AC142" s="85">
        <f>SUMIFS('Payment Schedule'!$N:$N,'Payment Schedule'!$K:$K,AC$11,'Payment Schedule'!$D:$D,$A:$A)+SUMIFS('Payment Schedule'!$O:$O,'Payment Schedule'!$K:$K,AC$11,'Payment Schedule'!$D:$D,$A:$A)</f>
        <v>0</v>
      </c>
      <c r="AD142" s="85">
        <f>SUMIFS('Payment Schedule'!$N:$N,'Payment Schedule'!$K:$K,AD$11,'Payment Schedule'!$D:$D,$A:$A)+SUMIFS('Payment Schedule'!$O:$O,'Payment Schedule'!$K:$K,AD$11,'Payment Schedule'!$D:$D,$A:$A)</f>
        <v>0</v>
      </c>
      <c r="AE142" s="85">
        <f>SUMIFS('Payment Schedule'!$N:$N,'Payment Schedule'!$K:$K,AE$11,'Payment Schedule'!$D:$D,$A:$A)+SUMIFS('Payment Schedule'!$O:$O,'Payment Schedule'!$K:$K,AE$11,'Payment Schedule'!$D:$D,$A:$A)</f>
        <v>0</v>
      </c>
      <c r="AF142" s="85">
        <f>SUMIFS('Payment Schedule'!$N:$N,'Payment Schedule'!$K:$K,AF$11,'Payment Schedule'!$D:$D,$A:$A)+SUMIFS('Payment Schedule'!$O:$O,'Payment Schedule'!$K:$K,AF$11,'Payment Schedule'!$D:$D,$A:$A)</f>
        <v>0</v>
      </c>
      <c r="AG14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2" s="76">
        <f t="shared" si="39"/>
        <v>0</v>
      </c>
      <c r="AM142" s="76">
        <f t="shared" si="40"/>
        <v>0</v>
      </c>
      <c r="AN142" s="86">
        <f>IFERROR(VLOOKUP($B:$B,'Lease Types with GL Accts'!$A:$B,2,FALSE),0)</f>
        <v>0</v>
      </c>
      <c r="AO142" s="86">
        <f>IFERROR(VLOOKUP($B:$B,'Lease Types with GL Accts'!$A:$C,3,FALSE),0)</f>
        <v>0</v>
      </c>
      <c r="AP142" s="86">
        <f>IFERROR(VLOOKUP($B:$B,'Lease Types with GL Accts'!$A:$D,4,FALSE),0)</f>
        <v>0</v>
      </c>
      <c r="AT142" s="86" t="str">
        <f>VLOOKUP(C:C,'ACFR Business Areas'!A:C,3)</f>
        <v>A000</v>
      </c>
      <c r="AU142" s="205">
        <f t="shared" si="41"/>
        <v>0</v>
      </c>
      <c r="AV142" s="298">
        <f>IFERROR(VLOOKUP(A142,'Payment Schedule'!D:U,18,FALSE),0)</f>
        <v>0</v>
      </c>
    </row>
    <row r="143" spans="1:48" hidden="1" outlineLevel="1" x14ac:dyDescent="0.2">
      <c r="A143" s="239"/>
      <c r="B143" s="110"/>
      <c r="C143" s="12" t="str">
        <f t="shared" si="42"/>
        <v>E120</v>
      </c>
      <c r="D143" s="105"/>
      <c r="E143" s="312"/>
      <c r="F143" s="69"/>
      <c r="G143" s="69">
        <f>SUMIFS('Payment Schedule'!Y:Y,'Payment Schedule'!J:J,$G$10,'Payment Schedule'!D:D,A:A)</f>
        <v>0</v>
      </c>
      <c r="H143" s="69">
        <f>-SUMIFS('Payment Schedule'!M:M,'Payment Schedule'!K:K,$H$10,'Payment Schedule'!D:D,A:A)</f>
        <v>0</v>
      </c>
      <c r="I143" s="69">
        <f>-SUMIFS('Payment Schedule'!M:M,'Payment Schedule'!K:K,$I$10,'Payment Schedule'!D:D,A:A)</f>
        <v>0</v>
      </c>
      <c r="J143" s="69">
        <f t="shared" si="36"/>
        <v>0</v>
      </c>
      <c r="K143" s="69"/>
      <c r="L143" s="69">
        <f>SUMIFS('Payment Schedule'!M:M,'Payment Schedule'!K:K,$L$10,'Payment Schedule'!D:D,A:A)</f>
        <v>0</v>
      </c>
      <c r="M143" s="69">
        <f t="shared" si="37"/>
        <v>0</v>
      </c>
      <c r="N143" s="69"/>
      <c r="O143" s="85">
        <f>SUMIFS('Payment Schedule'!$M:$M,'Payment Schedule'!$K:$K,O$11,'Payment Schedule'!$D:$D,$A:$A)</f>
        <v>0</v>
      </c>
      <c r="P143" s="85">
        <f>SUMIFS('Payment Schedule'!$M:$M,'Payment Schedule'!$K:$K,P$11,'Payment Schedule'!$D:$D,$A:$A)</f>
        <v>0</v>
      </c>
      <c r="Q143" s="85">
        <f>SUMIFS('Payment Schedule'!$M:$M,'Payment Schedule'!$K:$K,Q$11,'Payment Schedule'!$D:$D,$A:$A)</f>
        <v>0</v>
      </c>
      <c r="R143" s="85">
        <f>SUMIFS('Payment Schedule'!$M:$M,'Payment Schedule'!$K:$K,R$11,'Payment Schedule'!$D:$D,$A:$A)</f>
        <v>0</v>
      </c>
      <c r="S143" s="85">
        <f>SUMIFS('Payment Schedule'!$M:$M,'Payment Schedule'!$K:$K,S$11,'Payment Schedule'!$D:$D,$A:$A)</f>
        <v>0</v>
      </c>
      <c r="T143" s="85">
        <f>SUMIFS('Payment Schedule'!$M:$M,'Payment Schedule'!$K:$K,T$11,'Payment Schedule'!$D:$D,$A:$A)</f>
        <v>0</v>
      </c>
      <c r="U14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3" s="76">
        <f t="shared" si="38"/>
        <v>0</v>
      </c>
      <c r="AA143" s="85">
        <f>SUMIFS('Payment Schedule'!$N:$N,'Payment Schedule'!$K:$K,AA$11,'Payment Schedule'!$D:$D,$A:$A)+SUMIFS('Payment Schedule'!$O:$O,'Payment Schedule'!$K:$K,AA$11,'Payment Schedule'!$D:$D,$A:$A)</f>
        <v>0</v>
      </c>
      <c r="AB143" s="85">
        <f>SUMIFS('Payment Schedule'!$N:$N,'Payment Schedule'!$K:$K,AB$11,'Payment Schedule'!$D:$D,$A:$A)+SUMIFS('Payment Schedule'!$O:$O,'Payment Schedule'!$K:$K,AB$11,'Payment Schedule'!$D:$D,$A:$A)</f>
        <v>0</v>
      </c>
      <c r="AC143" s="85">
        <f>SUMIFS('Payment Schedule'!$N:$N,'Payment Schedule'!$K:$K,AC$11,'Payment Schedule'!$D:$D,$A:$A)+SUMIFS('Payment Schedule'!$O:$O,'Payment Schedule'!$K:$K,AC$11,'Payment Schedule'!$D:$D,$A:$A)</f>
        <v>0</v>
      </c>
      <c r="AD143" s="85">
        <f>SUMIFS('Payment Schedule'!$N:$N,'Payment Schedule'!$K:$K,AD$11,'Payment Schedule'!$D:$D,$A:$A)+SUMIFS('Payment Schedule'!$O:$O,'Payment Schedule'!$K:$K,AD$11,'Payment Schedule'!$D:$D,$A:$A)</f>
        <v>0</v>
      </c>
      <c r="AE143" s="85">
        <f>SUMIFS('Payment Schedule'!$N:$N,'Payment Schedule'!$K:$K,AE$11,'Payment Schedule'!$D:$D,$A:$A)+SUMIFS('Payment Schedule'!$O:$O,'Payment Schedule'!$K:$K,AE$11,'Payment Schedule'!$D:$D,$A:$A)</f>
        <v>0</v>
      </c>
      <c r="AF143" s="85">
        <f>SUMIFS('Payment Schedule'!$N:$N,'Payment Schedule'!$K:$K,AF$11,'Payment Schedule'!$D:$D,$A:$A)+SUMIFS('Payment Schedule'!$O:$O,'Payment Schedule'!$K:$K,AF$11,'Payment Schedule'!$D:$D,$A:$A)</f>
        <v>0</v>
      </c>
      <c r="AG14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3" s="76">
        <f t="shared" si="39"/>
        <v>0</v>
      </c>
      <c r="AM143" s="76">
        <f t="shared" si="40"/>
        <v>0</v>
      </c>
      <c r="AN143" s="86">
        <f>IFERROR(VLOOKUP($B:$B,'Lease Types with GL Accts'!$A:$B,2,FALSE),0)</f>
        <v>0</v>
      </c>
      <c r="AO143" s="86">
        <f>IFERROR(VLOOKUP($B:$B,'Lease Types with GL Accts'!$A:$C,3,FALSE),0)</f>
        <v>0</v>
      </c>
      <c r="AP143" s="86">
        <f>IFERROR(VLOOKUP($B:$B,'Lease Types with GL Accts'!$A:$D,4,FALSE),0)</f>
        <v>0</v>
      </c>
      <c r="AT143" s="86" t="str">
        <f>VLOOKUP(C:C,'ACFR Business Areas'!A:C,3)</f>
        <v>A000</v>
      </c>
      <c r="AU143" s="205">
        <f t="shared" si="41"/>
        <v>0</v>
      </c>
      <c r="AV143" s="298">
        <f>IFERROR(VLOOKUP(A143,'Payment Schedule'!D:U,18,FALSE),0)</f>
        <v>0</v>
      </c>
    </row>
    <row r="144" spans="1:48" hidden="1" outlineLevel="1" x14ac:dyDescent="0.2">
      <c r="A144" s="239"/>
      <c r="B144" s="110"/>
      <c r="C144" s="12" t="str">
        <f t="shared" si="42"/>
        <v>E120</v>
      </c>
      <c r="D144" s="105"/>
      <c r="E144" s="312"/>
      <c r="F144" s="69"/>
      <c r="G144" s="69">
        <f>SUMIFS('Payment Schedule'!Y:Y,'Payment Schedule'!J:J,$G$10,'Payment Schedule'!D:D,A:A)</f>
        <v>0</v>
      </c>
      <c r="H144" s="69">
        <f>-SUMIFS('Payment Schedule'!M:M,'Payment Schedule'!K:K,$H$10,'Payment Schedule'!D:D,A:A)</f>
        <v>0</v>
      </c>
      <c r="I144" s="69">
        <f>-SUMIFS('Payment Schedule'!M:M,'Payment Schedule'!K:K,$I$10,'Payment Schedule'!D:D,A:A)</f>
        <v>0</v>
      </c>
      <c r="J144" s="69">
        <f t="shared" si="36"/>
        <v>0</v>
      </c>
      <c r="K144" s="69"/>
      <c r="L144" s="69">
        <f>SUMIFS('Payment Schedule'!M:M,'Payment Schedule'!K:K,$L$10,'Payment Schedule'!D:D,A:A)</f>
        <v>0</v>
      </c>
      <c r="M144" s="69">
        <f t="shared" si="37"/>
        <v>0</v>
      </c>
      <c r="N144" s="69"/>
      <c r="O144" s="85">
        <f>SUMIFS('Payment Schedule'!$M:$M,'Payment Schedule'!$K:$K,O$11,'Payment Schedule'!$D:$D,$A:$A)</f>
        <v>0</v>
      </c>
      <c r="P144" s="85">
        <f>SUMIFS('Payment Schedule'!$M:$M,'Payment Schedule'!$K:$K,P$11,'Payment Schedule'!$D:$D,$A:$A)</f>
        <v>0</v>
      </c>
      <c r="Q144" s="85">
        <f>SUMIFS('Payment Schedule'!$M:$M,'Payment Schedule'!$K:$K,Q$11,'Payment Schedule'!$D:$D,$A:$A)</f>
        <v>0</v>
      </c>
      <c r="R144" s="85">
        <f>SUMIFS('Payment Schedule'!$M:$M,'Payment Schedule'!$K:$K,R$11,'Payment Schedule'!$D:$D,$A:$A)</f>
        <v>0</v>
      </c>
      <c r="S144" s="85">
        <f>SUMIFS('Payment Schedule'!$M:$M,'Payment Schedule'!$K:$K,S$11,'Payment Schedule'!$D:$D,$A:$A)</f>
        <v>0</v>
      </c>
      <c r="T144" s="85">
        <f>SUMIFS('Payment Schedule'!$M:$M,'Payment Schedule'!$K:$K,T$11,'Payment Schedule'!$D:$D,$A:$A)</f>
        <v>0</v>
      </c>
      <c r="U14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4" s="76">
        <f t="shared" si="38"/>
        <v>0</v>
      </c>
      <c r="AA144" s="85">
        <f>SUMIFS('Payment Schedule'!$N:$N,'Payment Schedule'!$K:$K,AA$11,'Payment Schedule'!$D:$D,$A:$A)+SUMIFS('Payment Schedule'!$O:$O,'Payment Schedule'!$K:$K,AA$11,'Payment Schedule'!$D:$D,$A:$A)</f>
        <v>0</v>
      </c>
      <c r="AB144" s="85">
        <f>SUMIFS('Payment Schedule'!$N:$N,'Payment Schedule'!$K:$K,AB$11,'Payment Schedule'!$D:$D,$A:$A)+SUMIFS('Payment Schedule'!$O:$O,'Payment Schedule'!$K:$K,AB$11,'Payment Schedule'!$D:$D,$A:$A)</f>
        <v>0</v>
      </c>
      <c r="AC144" s="85">
        <f>SUMIFS('Payment Schedule'!$N:$N,'Payment Schedule'!$K:$K,AC$11,'Payment Schedule'!$D:$D,$A:$A)+SUMIFS('Payment Schedule'!$O:$O,'Payment Schedule'!$K:$K,AC$11,'Payment Schedule'!$D:$D,$A:$A)</f>
        <v>0</v>
      </c>
      <c r="AD144" s="85">
        <f>SUMIFS('Payment Schedule'!$N:$N,'Payment Schedule'!$K:$K,AD$11,'Payment Schedule'!$D:$D,$A:$A)+SUMIFS('Payment Schedule'!$O:$O,'Payment Schedule'!$K:$K,AD$11,'Payment Schedule'!$D:$D,$A:$A)</f>
        <v>0</v>
      </c>
      <c r="AE144" s="85">
        <f>SUMIFS('Payment Schedule'!$N:$N,'Payment Schedule'!$K:$K,AE$11,'Payment Schedule'!$D:$D,$A:$A)+SUMIFS('Payment Schedule'!$O:$O,'Payment Schedule'!$K:$K,AE$11,'Payment Schedule'!$D:$D,$A:$A)</f>
        <v>0</v>
      </c>
      <c r="AF144" s="85">
        <f>SUMIFS('Payment Schedule'!$N:$N,'Payment Schedule'!$K:$K,AF$11,'Payment Schedule'!$D:$D,$A:$A)+SUMIFS('Payment Schedule'!$O:$O,'Payment Schedule'!$K:$K,AF$11,'Payment Schedule'!$D:$D,$A:$A)</f>
        <v>0</v>
      </c>
      <c r="AG14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4" s="76">
        <f t="shared" si="39"/>
        <v>0</v>
      </c>
      <c r="AM144" s="76">
        <f t="shared" si="40"/>
        <v>0</v>
      </c>
      <c r="AN144" s="86">
        <f>IFERROR(VLOOKUP($B:$B,'Lease Types with GL Accts'!$A:$B,2,FALSE),0)</f>
        <v>0</v>
      </c>
      <c r="AO144" s="86">
        <f>IFERROR(VLOOKUP($B:$B,'Lease Types with GL Accts'!$A:$C,3,FALSE),0)</f>
        <v>0</v>
      </c>
      <c r="AP144" s="86">
        <f>IFERROR(VLOOKUP($B:$B,'Lease Types with GL Accts'!$A:$D,4,FALSE),0)</f>
        <v>0</v>
      </c>
      <c r="AT144" s="86" t="str">
        <f>VLOOKUP(C:C,'ACFR Business Areas'!A:C,3)</f>
        <v>A000</v>
      </c>
      <c r="AU144" s="205">
        <f t="shared" si="41"/>
        <v>0</v>
      </c>
      <c r="AV144" s="298">
        <f>IFERROR(VLOOKUP(A144,'Payment Schedule'!D:U,18,FALSE),0)</f>
        <v>0</v>
      </c>
    </row>
    <row r="145" spans="1:48" hidden="1" outlineLevel="1" x14ac:dyDescent="0.2">
      <c r="A145" s="239"/>
      <c r="B145" s="110"/>
      <c r="C145" s="12" t="str">
        <f t="shared" si="42"/>
        <v>E120</v>
      </c>
      <c r="D145" s="105"/>
      <c r="E145" s="312"/>
      <c r="F145" s="69"/>
      <c r="G145" s="69">
        <f>SUMIFS('Payment Schedule'!Y:Y,'Payment Schedule'!J:J,$G$10,'Payment Schedule'!D:D,A:A)</f>
        <v>0</v>
      </c>
      <c r="H145" s="69">
        <f>-SUMIFS('Payment Schedule'!M:M,'Payment Schedule'!K:K,$H$10,'Payment Schedule'!D:D,A:A)</f>
        <v>0</v>
      </c>
      <c r="I145" s="69">
        <f>-SUMIFS('Payment Schedule'!M:M,'Payment Schedule'!K:K,$I$10,'Payment Schedule'!D:D,A:A)</f>
        <v>0</v>
      </c>
      <c r="J145" s="69">
        <f t="shared" si="36"/>
        <v>0</v>
      </c>
      <c r="K145" s="69"/>
      <c r="L145" s="69">
        <f>SUMIFS('Payment Schedule'!M:M,'Payment Schedule'!K:K,$L$10,'Payment Schedule'!D:D,A:A)</f>
        <v>0</v>
      </c>
      <c r="M145" s="69">
        <f t="shared" si="37"/>
        <v>0</v>
      </c>
      <c r="N145" s="69"/>
      <c r="O145" s="85">
        <f>SUMIFS('Payment Schedule'!$M:$M,'Payment Schedule'!$K:$K,O$11,'Payment Schedule'!$D:$D,$A:$A)</f>
        <v>0</v>
      </c>
      <c r="P145" s="85">
        <f>SUMIFS('Payment Schedule'!$M:$M,'Payment Schedule'!$K:$K,P$11,'Payment Schedule'!$D:$D,$A:$A)</f>
        <v>0</v>
      </c>
      <c r="Q145" s="85">
        <f>SUMIFS('Payment Schedule'!$M:$M,'Payment Schedule'!$K:$K,Q$11,'Payment Schedule'!$D:$D,$A:$A)</f>
        <v>0</v>
      </c>
      <c r="R145" s="85">
        <f>SUMIFS('Payment Schedule'!$M:$M,'Payment Schedule'!$K:$K,R$11,'Payment Schedule'!$D:$D,$A:$A)</f>
        <v>0</v>
      </c>
      <c r="S145" s="85">
        <f>SUMIFS('Payment Schedule'!$M:$M,'Payment Schedule'!$K:$K,S$11,'Payment Schedule'!$D:$D,$A:$A)</f>
        <v>0</v>
      </c>
      <c r="T145" s="85">
        <f>SUMIFS('Payment Schedule'!$M:$M,'Payment Schedule'!$K:$K,T$11,'Payment Schedule'!$D:$D,$A:$A)</f>
        <v>0</v>
      </c>
      <c r="U14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5" s="76">
        <f t="shared" si="38"/>
        <v>0</v>
      </c>
      <c r="AA145" s="85">
        <f>SUMIFS('Payment Schedule'!$N:$N,'Payment Schedule'!$K:$K,AA$11,'Payment Schedule'!$D:$D,$A:$A)+SUMIFS('Payment Schedule'!$O:$O,'Payment Schedule'!$K:$K,AA$11,'Payment Schedule'!$D:$D,$A:$A)</f>
        <v>0</v>
      </c>
      <c r="AB145" s="85">
        <f>SUMIFS('Payment Schedule'!$N:$N,'Payment Schedule'!$K:$K,AB$11,'Payment Schedule'!$D:$D,$A:$A)+SUMIFS('Payment Schedule'!$O:$O,'Payment Schedule'!$K:$K,AB$11,'Payment Schedule'!$D:$D,$A:$A)</f>
        <v>0</v>
      </c>
      <c r="AC145" s="85">
        <f>SUMIFS('Payment Schedule'!$N:$N,'Payment Schedule'!$K:$K,AC$11,'Payment Schedule'!$D:$D,$A:$A)+SUMIFS('Payment Schedule'!$O:$O,'Payment Schedule'!$K:$K,AC$11,'Payment Schedule'!$D:$D,$A:$A)</f>
        <v>0</v>
      </c>
      <c r="AD145" s="85">
        <f>SUMIFS('Payment Schedule'!$N:$N,'Payment Schedule'!$K:$K,AD$11,'Payment Schedule'!$D:$D,$A:$A)+SUMIFS('Payment Schedule'!$O:$O,'Payment Schedule'!$K:$K,AD$11,'Payment Schedule'!$D:$D,$A:$A)</f>
        <v>0</v>
      </c>
      <c r="AE145" s="85">
        <f>SUMIFS('Payment Schedule'!$N:$N,'Payment Schedule'!$K:$K,AE$11,'Payment Schedule'!$D:$D,$A:$A)+SUMIFS('Payment Schedule'!$O:$O,'Payment Schedule'!$K:$K,AE$11,'Payment Schedule'!$D:$D,$A:$A)</f>
        <v>0</v>
      </c>
      <c r="AF145" s="85">
        <f>SUMIFS('Payment Schedule'!$N:$N,'Payment Schedule'!$K:$K,AF$11,'Payment Schedule'!$D:$D,$A:$A)+SUMIFS('Payment Schedule'!$O:$O,'Payment Schedule'!$K:$K,AF$11,'Payment Schedule'!$D:$D,$A:$A)</f>
        <v>0</v>
      </c>
      <c r="AG14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5" s="76">
        <f t="shared" si="39"/>
        <v>0</v>
      </c>
      <c r="AM145" s="76">
        <f t="shared" si="40"/>
        <v>0</v>
      </c>
      <c r="AN145" s="86">
        <f>IFERROR(VLOOKUP($B:$B,'Lease Types with GL Accts'!$A:$B,2,FALSE),0)</f>
        <v>0</v>
      </c>
      <c r="AO145" s="86">
        <f>IFERROR(VLOOKUP($B:$B,'Lease Types with GL Accts'!$A:$C,3,FALSE),0)</f>
        <v>0</v>
      </c>
      <c r="AP145" s="86">
        <f>IFERROR(VLOOKUP($B:$B,'Lease Types with GL Accts'!$A:$D,4,FALSE),0)</f>
        <v>0</v>
      </c>
      <c r="AT145" s="86" t="str">
        <f>VLOOKUP(C:C,'ACFR Business Areas'!A:C,3)</f>
        <v>A000</v>
      </c>
      <c r="AU145" s="205">
        <f t="shared" si="41"/>
        <v>0</v>
      </c>
      <c r="AV145" s="298">
        <f>IFERROR(VLOOKUP(A145,'Payment Schedule'!D:U,18,FALSE),0)</f>
        <v>0</v>
      </c>
    </row>
    <row r="146" spans="1:48" hidden="1" outlineLevel="1" x14ac:dyDescent="0.2">
      <c r="A146" s="239"/>
      <c r="B146" s="110"/>
      <c r="C146" s="12" t="str">
        <f t="shared" si="42"/>
        <v>E120</v>
      </c>
      <c r="D146" s="105"/>
      <c r="E146" s="312"/>
      <c r="F146" s="69"/>
      <c r="G146" s="69">
        <f>SUMIFS('Payment Schedule'!Y:Y,'Payment Schedule'!J:J,$G$10,'Payment Schedule'!D:D,A:A)</f>
        <v>0</v>
      </c>
      <c r="H146" s="69">
        <f>-SUMIFS('Payment Schedule'!M:M,'Payment Schedule'!K:K,$H$10,'Payment Schedule'!D:D,A:A)</f>
        <v>0</v>
      </c>
      <c r="I146" s="69">
        <f>-SUMIFS('Payment Schedule'!M:M,'Payment Schedule'!K:K,$I$10,'Payment Schedule'!D:D,A:A)</f>
        <v>0</v>
      </c>
      <c r="J146" s="69">
        <f t="shared" si="36"/>
        <v>0</v>
      </c>
      <c r="K146" s="69"/>
      <c r="L146" s="69">
        <f>SUMIFS('Payment Schedule'!M:M,'Payment Schedule'!K:K,$L$10,'Payment Schedule'!D:D,A:A)</f>
        <v>0</v>
      </c>
      <c r="M146" s="69">
        <f t="shared" si="37"/>
        <v>0</v>
      </c>
      <c r="N146" s="69"/>
      <c r="O146" s="85">
        <f>SUMIFS('Payment Schedule'!$M:$M,'Payment Schedule'!$K:$K,O$11,'Payment Schedule'!$D:$D,$A:$A)</f>
        <v>0</v>
      </c>
      <c r="P146" s="85">
        <f>SUMIFS('Payment Schedule'!$M:$M,'Payment Schedule'!$K:$K,P$11,'Payment Schedule'!$D:$D,$A:$A)</f>
        <v>0</v>
      </c>
      <c r="Q146" s="85">
        <f>SUMIFS('Payment Schedule'!$M:$M,'Payment Schedule'!$K:$K,Q$11,'Payment Schedule'!$D:$D,$A:$A)</f>
        <v>0</v>
      </c>
      <c r="R146" s="85">
        <f>SUMIFS('Payment Schedule'!$M:$M,'Payment Schedule'!$K:$K,R$11,'Payment Schedule'!$D:$D,$A:$A)</f>
        <v>0</v>
      </c>
      <c r="S146" s="85">
        <f>SUMIFS('Payment Schedule'!$M:$M,'Payment Schedule'!$K:$K,S$11,'Payment Schedule'!$D:$D,$A:$A)</f>
        <v>0</v>
      </c>
      <c r="T146" s="85">
        <f>SUMIFS('Payment Schedule'!$M:$M,'Payment Schedule'!$K:$K,T$11,'Payment Schedule'!$D:$D,$A:$A)</f>
        <v>0</v>
      </c>
      <c r="U14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6" s="76">
        <f t="shared" si="38"/>
        <v>0</v>
      </c>
      <c r="AA146" s="85">
        <f>SUMIFS('Payment Schedule'!$N:$N,'Payment Schedule'!$K:$K,AA$11,'Payment Schedule'!$D:$D,$A:$A)+SUMIFS('Payment Schedule'!$O:$O,'Payment Schedule'!$K:$K,AA$11,'Payment Schedule'!$D:$D,$A:$A)</f>
        <v>0</v>
      </c>
      <c r="AB146" s="85">
        <f>SUMIFS('Payment Schedule'!$N:$N,'Payment Schedule'!$K:$K,AB$11,'Payment Schedule'!$D:$D,$A:$A)+SUMIFS('Payment Schedule'!$O:$O,'Payment Schedule'!$K:$K,AB$11,'Payment Schedule'!$D:$D,$A:$A)</f>
        <v>0</v>
      </c>
      <c r="AC146" s="85">
        <f>SUMIFS('Payment Schedule'!$N:$N,'Payment Schedule'!$K:$K,AC$11,'Payment Schedule'!$D:$D,$A:$A)+SUMIFS('Payment Schedule'!$O:$O,'Payment Schedule'!$K:$K,AC$11,'Payment Schedule'!$D:$D,$A:$A)</f>
        <v>0</v>
      </c>
      <c r="AD146" s="85">
        <f>SUMIFS('Payment Schedule'!$N:$N,'Payment Schedule'!$K:$K,AD$11,'Payment Schedule'!$D:$D,$A:$A)+SUMIFS('Payment Schedule'!$O:$O,'Payment Schedule'!$K:$K,AD$11,'Payment Schedule'!$D:$D,$A:$A)</f>
        <v>0</v>
      </c>
      <c r="AE146" s="85">
        <f>SUMIFS('Payment Schedule'!$N:$N,'Payment Schedule'!$K:$K,AE$11,'Payment Schedule'!$D:$D,$A:$A)+SUMIFS('Payment Schedule'!$O:$O,'Payment Schedule'!$K:$K,AE$11,'Payment Schedule'!$D:$D,$A:$A)</f>
        <v>0</v>
      </c>
      <c r="AF146" s="85">
        <f>SUMIFS('Payment Schedule'!$N:$N,'Payment Schedule'!$K:$K,AF$11,'Payment Schedule'!$D:$D,$A:$A)+SUMIFS('Payment Schedule'!$O:$O,'Payment Schedule'!$K:$K,AF$11,'Payment Schedule'!$D:$D,$A:$A)</f>
        <v>0</v>
      </c>
      <c r="AG14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6" s="76">
        <f t="shared" si="39"/>
        <v>0</v>
      </c>
      <c r="AM146" s="76">
        <f t="shared" si="40"/>
        <v>0</v>
      </c>
      <c r="AN146" s="86">
        <f>IFERROR(VLOOKUP($B:$B,'Lease Types with GL Accts'!$A:$B,2,FALSE),0)</f>
        <v>0</v>
      </c>
      <c r="AO146" s="86">
        <f>IFERROR(VLOOKUP($B:$B,'Lease Types with GL Accts'!$A:$C,3,FALSE),0)</f>
        <v>0</v>
      </c>
      <c r="AP146" s="86">
        <f>IFERROR(VLOOKUP($B:$B,'Lease Types with GL Accts'!$A:$D,4,FALSE),0)</f>
        <v>0</v>
      </c>
      <c r="AT146" s="86" t="str">
        <f>VLOOKUP(C:C,'ACFR Business Areas'!A:C,3)</f>
        <v>A000</v>
      </c>
      <c r="AU146" s="205">
        <f t="shared" si="41"/>
        <v>0</v>
      </c>
      <c r="AV146" s="298">
        <f>IFERROR(VLOOKUP(A146,'Payment Schedule'!D:U,18,FALSE),0)</f>
        <v>0</v>
      </c>
    </row>
    <row r="147" spans="1:48" hidden="1" outlineLevel="1" x14ac:dyDescent="0.2">
      <c r="A147" s="239"/>
      <c r="B147" s="110"/>
      <c r="C147" s="12" t="str">
        <f t="shared" si="42"/>
        <v>E120</v>
      </c>
      <c r="D147" s="105"/>
      <c r="E147" s="312"/>
      <c r="F147" s="69"/>
      <c r="G147" s="69">
        <f>SUMIFS('Payment Schedule'!Y:Y,'Payment Schedule'!J:J,$G$10,'Payment Schedule'!D:D,A:A)</f>
        <v>0</v>
      </c>
      <c r="H147" s="69">
        <f>-SUMIFS('Payment Schedule'!M:M,'Payment Schedule'!K:K,$H$10,'Payment Schedule'!D:D,A:A)</f>
        <v>0</v>
      </c>
      <c r="I147" s="69">
        <f>-SUMIFS('Payment Schedule'!M:M,'Payment Schedule'!K:K,$I$10,'Payment Schedule'!D:D,A:A)</f>
        <v>0</v>
      </c>
      <c r="J147" s="69">
        <f t="shared" si="36"/>
        <v>0</v>
      </c>
      <c r="K147" s="69"/>
      <c r="L147" s="69">
        <f>SUMIFS('Payment Schedule'!M:M,'Payment Schedule'!K:K,$L$10,'Payment Schedule'!D:D,A:A)</f>
        <v>0</v>
      </c>
      <c r="M147" s="69">
        <f t="shared" si="37"/>
        <v>0</v>
      </c>
      <c r="N147" s="69"/>
      <c r="O147" s="85">
        <f>SUMIFS('Payment Schedule'!$M:$M,'Payment Schedule'!$K:$K,O$11,'Payment Schedule'!$D:$D,$A:$A)</f>
        <v>0</v>
      </c>
      <c r="P147" s="85">
        <f>SUMIFS('Payment Schedule'!$M:$M,'Payment Schedule'!$K:$K,P$11,'Payment Schedule'!$D:$D,$A:$A)</f>
        <v>0</v>
      </c>
      <c r="Q147" s="85">
        <f>SUMIFS('Payment Schedule'!$M:$M,'Payment Schedule'!$K:$K,Q$11,'Payment Schedule'!$D:$D,$A:$A)</f>
        <v>0</v>
      </c>
      <c r="R147" s="85">
        <f>SUMIFS('Payment Schedule'!$M:$M,'Payment Schedule'!$K:$K,R$11,'Payment Schedule'!$D:$D,$A:$A)</f>
        <v>0</v>
      </c>
      <c r="S147" s="85">
        <f>SUMIFS('Payment Schedule'!$M:$M,'Payment Schedule'!$K:$K,S$11,'Payment Schedule'!$D:$D,$A:$A)</f>
        <v>0</v>
      </c>
      <c r="T147" s="85">
        <f>SUMIFS('Payment Schedule'!$M:$M,'Payment Schedule'!$K:$K,T$11,'Payment Schedule'!$D:$D,$A:$A)</f>
        <v>0</v>
      </c>
      <c r="U14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7" s="76">
        <f t="shared" si="38"/>
        <v>0</v>
      </c>
      <c r="AA147" s="85">
        <f>SUMIFS('Payment Schedule'!$N:$N,'Payment Schedule'!$K:$K,AA$11,'Payment Schedule'!$D:$D,$A:$A)+SUMIFS('Payment Schedule'!$O:$O,'Payment Schedule'!$K:$K,AA$11,'Payment Schedule'!$D:$D,$A:$A)</f>
        <v>0</v>
      </c>
      <c r="AB147" s="85">
        <f>SUMIFS('Payment Schedule'!$N:$N,'Payment Schedule'!$K:$K,AB$11,'Payment Schedule'!$D:$D,$A:$A)+SUMIFS('Payment Schedule'!$O:$O,'Payment Schedule'!$K:$K,AB$11,'Payment Schedule'!$D:$D,$A:$A)</f>
        <v>0</v>
      </c>
      <c r="AC147" s="85">
        <f>SUMIFS('Payment Schedule'!$N:$N,'Payment Schedule'!$K:$K,AC$11,'Payment Schedule'!$D:$D,$A:$A)+SUMIFS('Payment Schedule'!$O:$O,'Payment Schedule'!$K:$K,AC$11,'Payment Schedule'!$D:$D,$A:$A)</f>
        <v>0</v>
      </c>
      <c r="AD147" s="85">
        <f>SUMIFS('Payment Schedule'!$N:$N,'Payment Schedule'!$K:$K,AD$11,'Payment Schedule'!$D:$D,$A:$A)+SUMIFS('Payment Schedule'!$O:$O,'Payment Schedule'!$K:$K,AD$11,'Payment Schedule'!$D:$D,$A:$A)</f>
        <v>0</v>
      </c>
      <c r="AE147" s="85">
        <f>SUMIFS('Payment Schedule'!$N:$N,'Payment Schedule'!$K:$K,AE$11,'Payment Schedule'!$D:$D,$A:$A)+SUMIFS('Payment Schedule'!$O:$O,'Payment Schedule'!$K:$K,AE$11,'Payment Schedule'!$D:$D,$A:$A)</f>
        <v>0</v>
      </c>
      <c r="AF147" s="85">
        <f>SUMIFS('Payment Schedule'!$N:$N,'Payment Schedule'!$K:$K,AF$11,'Payment Schedule'!$D:$D,$A:$A)+SUMIFS('Payment Schedule'!$O:$O,'Payment Schedule'!$K:$K,AF$11,'Payment Schedule'!$D:$D,$A:$A)</f>
        <v>0</v>
      </c>
      <c r="AG14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7" s="76">
        <f t="shared" si="39"/>
        <v>0</v>
      </c>
      <c r="AM147" s="76">
        <f t="shared" si="40"/>
        <v>0</v>
      </c>
      <c r="AN147" s="86">
        <f>IFERROR(VLOOKUP($B:$B,'Lease Types with GL Accts'!$A:$B,2,FALSE),0)</f>
        <v>0</v>
      </c>
      <c r="AO147" s="86">
        <f>IFERROR(VLOOKUP($B:$B,'Lease Types with GL Accts'!$A:$C,3,FALSE),0)</f>
        <v>0</v>
      </c>
      <c r="AP147" s="86">
        <f>IFERROR(VLOOKUP($B:$B,'Lease Types with GL Accts'!$A:$D,4,FALSE),0)</f>
        <v>0</v>
      </c>
      <c r="AT147" s="86" t="str">
        <f>VLOOKUP(C:C,'ACFR Business Areas'!A:C,3)</f>
        <v>A000</v>
      </c>
      <c r="AU147" s="205">
        <f t="shared" si="41"/>
        <v>0</v>
      </c>
      <c r="AV147" s="298">
        <f>IFERROR(VLOOKUP(A147,'Payment Schedule'!D:U,18,FALSE),0)</f>
        <v>0</v>
      </c>
    </row>
    <row r="148" spans="1:48" hidden="1" outlineLevel="1" x14ac:dyDescent="0.2">
      <c r="A148" s="239"/>
      <c r="B148" s="110"/>
      <c r="C148" s="12" t="str">
        <f t="shared" si="42"/>
        <v>E120</v>
      </c>
      <c r="D148" s="105"/>
      <c r="E148" s="312"/>
      <c r="F148" s="69"/>
      <c r="G148" s="69">
        <f>SUMIFS('Payment Schedule'!Y:Y,'Payment Schedule'!J:J,$G$10,'Payment Schedule'!D:D,A:A)</f>
        <v>0</v>
      </c>
      <c r="H148" s="69">
        <f>-SUMIFS('Payment Schedule'!M:M,'Payment Schedule'!K:K,$H$10,'Payment Schedule'!D:D,A:A)</f>
        <v>0</v>
      </c>
      <c r="I148" s="69">
        <f>-SUMIFS('Payment Schedule'!M:M,'Payment Schedule'!K:K,$I$10,'Payment Schedule'!D:D,A:A)</f>
        <v>0</v>
      </c>
      <c r="J148" s="69">
        <f t="shared" si="36"/>
        <v>0</v>
      </c>
      <c r="K148" s="69"/>
      <c r="L148" s="69">
        <f>SUMIFS('Payment Schedule'!M:M,'Payment Schedule'!K:K,$L$10,'Payment Schedule'!D:D,A:A)</f>
        <v>0</v>
      </c>
      <c r="M148" s="69">
        <f t="shared" si="37"/>
        <v>0</v>
      </c>
      <c r="N148" s="69" t="b">
        <f t="shared" ref="N148:N163" si="43">ROUND(SUM(P148:U148),0)=ROUND(J148,0)</f>
        <v>1</v>
      </c>
      <c r="O148" s="85">
        <f>SUMIFS('Payment Schedule'!$M:$M,'Payment Schedule'!$K:$K,O$11,'Payment Schedule'!$D:$D,$A:$A)</f>
        <v>0</v>
      </c>
      <c r="P148" s="85">
        <f>SUMIFS('Payment Schedule'!$M:$M,'Payment Schedule'!$K:$K,P$11,'Payment Schedule'!$D:$D,$A:$A)</f>
        <v>0</v>
      </c>
      <c r="Q148" s="85">
        <f>SUMIFS('Payment Schedule'!$M:$M,'Payment Schedule'!$K:$K,Q$11,'Payment Schedule'!$D:$D,$A:$A)</f>
        <v>0</v>
      </c>
      <c r="R148" s="85">
        <f>SUMIFS('Payment Schedule'!$M:$M,'Payment Schedule'!$K:$K,R$11,'Payment Schedule'!$D:$D,$A:$A)</f>
        <v>0</v>
      </c>
      <c r="S148" s="85">
        <f>SUMIFS('Payment Schedule'!$M:$M,'Payment Schedule'!$K:$K,S$11,'Payment Schedule'!$D:$D,$A:$A)</f>
        <v>0</v>
      </c>
      <c r="T148" s="85">
        <f>SUMIFS('Payment Schedule'!$M:$M,'Payment Schedule'!$K:$K,T$11,'Payment Schedule'!$D:$D,$A:$A)</f>
        <v>0</v>
      </c>
      <c r="U14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8" s="76">
        <f t="shared" si="38"/>
        <v>0</v>
      </c>
      <c r="AA148" s="85">
        <f>SUMIFS('Payment Schedule'!$N:$N,'Payment Schedule'!$K:$K,AA$11,'Payment Schedule'!$D:$D,$A:$A)+SUMIFS('Payment Schedule'!$O:$O,'Payment Schedule'!$K:$K,AA$11,'Payment Schedule'!$D:$D,$A:$A)</f>
        <v>0</v>
      </c>
      <c r="AB148" s="85">
        <f>SUMIFS('Payment Schedule'!$N:$N,'Payment Schedule'!$K:$K,AB$11,'Payment Schedule'!$D:$D,$A:$A)+SUMIFS('Payment Schedule'!$O:$O,'Payment Schedule'!$K:$K,AB$11,'Payment Schedule'!$D:$D,$A:$A)</f>
        <v>0</v>
      </c>
      <c r="AC148" s="85">
        <f>SUMIFS('Payment Schedule'!$N:$N,'Payment Schedule'!$K:$K,AC$11,'Payment Schedule'!$D:$D,$A:$A)+SUMIFS('Payment Schedule'!$O:$O,'Payment Schedule'!$K:$K,AC$11,'Payment Schedule'!$D:$D,$A:$A)</f>
        <v>0</v>
      </c>
      <c r="AD148" s="85">
        <f>SUMIFS('Payment Schedule'!$N:$N,'Payment Schedule'!$K:$K,AD$11,'Payment Schedule'!$D:$D,$A:$A)+SUMIFS('Payment Schedule'!$O:$O,'Payment Schedule'!$K:$K,AD$11,'Payment Schedule'!$D:$D,$A:$A)</f>
        <v>0</v>
      </c>
      <c r="AE148" s="85">
        <f>SUMIFS('Payment Schedule'!$N:$N,'Payment Schedule'!$K:$K,AE$11,'Payment Schedule'!$D:$D,$A:$A)+SUMIFS('Payment Schedule'!$O:$O,'Payment Schedule'!$K:$K,AE$11,'Payment Schedule'!$D:$D,$A:$A)</f>
        <v>0</v>
      </c>
      <c r="AF148" s="85">
        <f>SUMIFS('Payment Schedule'!$N:$N,'Payment Schedule'!$K:$K,AF$11,'Payment Schedule'!$D:$D,$A:$A)+SUMIFS('Payment Schedule'!$O:$O,'Payment Schedule'!$K:$K,AF$11,'Payment Schedule'!$D:$D,$A:$A)</f>
        <v>0</v>
      </c>
      <c r="AG14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8" s="76">
        <f t="shared" si="39"/>
        <v>0</v>
      </c>
      <c r="AM148" s="76">
        <f t="shared" si="40"/>
        <v>0</v>
      </c>
      <c r="AN148" s="86">
        <f>IFERROR(VLOOKUP($B:$B,'Lease Types with GL Accts'!$A:$B,2,FALSE),0)</f>
        <v>0</v>
      </c>
      <c r="AO148" s="86">
        <f>IFERROR(VLOOKUP($B:$B,'Lease Types with GL Accts'!$A:$C,3,FALSE),0)</f>
        <v>0</v>
      </c>
      <c r="AP148" s="86">
        <f>IFERROR(VLOOKUP($B:$B,'Lease Types with GL Accts'!$A:$D,4,FALSE),0)</f>
        <v>0</v>
      </c>
      <c r="AT148" s="86" t="str">
        <f>VLOOKUP(C:C,'ACFR Business Areas'!A:C,3)</f>
        <v>A000</v>
      </c>
      <c r="AU148" s="205">
        <f t="shared" si="41"/>
        <v>0</v>
      </c>
      <c r="AV148" s="298">
        <f>IFERROR(VLOOKUP(A148,'Payment Schedule'!D:U,18,FALSE),0)</f>
        <v>0</v>
      </c>
    </row>
    <row r="149" spans="1:48" hidden="1" outlineLevel="1" x14ac:dyDescent="0.2">
      <c r="A149" s="239"/>
      <c r="B149" s="110"/>
      <c r="C149" s="12" t="str">
        <f t="shared" si="42"/>
        <v>E120</v>
      </c>
      <c r="D149" s="105"/>
      <c r="E149" s="312"/>
      <c r="F149" s="69"/>
      <c r="G149" s="69">
        <f>SUMIFS('Payment Schedule'!Y:Y,'Payment Schedule'!J:J,$G$10,'Payment Schedule'!D:D,A:A)</f>
        <v>0</v>
      </c>
      <c r="H149" s="69">
        <f>-SUMIFS('Payment Schedule'!M:M,'Payment Schedule'!K:K,$H$10,'Payment Schedule'!D:D,A:A)</f>
        <v>0</v>
      </c>
      <c r="I149" s="69">
        <f>-SUMIFS('Payment Schedule'!M:M,'Payment Schedule'!K:K,$I$10,'Payment Schedule'!D:D,A:A)</f>
        <v>0</v>
      </c>
      <c r="J149" s="69">
        <f t="shared" si="36"/>
        <v>0</v>
      </c>
      <c r="K149" s="69"/>
      <c r="L149" s="69">
        <f>SUMIFS('Payment Schedule'!M:M,'Payment Schedule'!K:K,$L$10,'Payment Schedule'!D:D,A:A)</f>
        <v>0</v>
      </c>
      <c r="M149" s="69">
        <f t="shared" si="37"/>
        <v>0</v>
      </c>
      <c r="N149" s="69" t="b">
        <f t="shared" si="43"/>
        <v>1</v>
      </c>
      <c r="O149" s="85">
        <f>SUMIFS('Payment Schedule'!$M:$M,'Payment Schedule'!$K:$K,O$11,'Payment Schedule'!$D:$D,$A:$A)</f>
        <v>0</v>
      </c>
      <c r="P149" s="85">
        <f>SUMIFS('Payment Schedule'!$M:$M,'Payment Schedule'!$K:$K,P$11,'Payment Schedule'!$D:$D,$A:$A)</f>
        <v>0</v>
      </c>
      <c r="Q149" s="85">
        <f>SUMIFS('Payment Schedule'!$M:$M,'Payment Schedule'!$K:$K,Q$11,'Payment Schedule'!$D:$D,$A:$A)</f>
        <v>0</v>
      </c>
      <c r="R149" s="85">
        <f>SUMIFS('Payment Schedule'!$M:$M,'Payment Schedule'!$K:$K,R$11,'Payment Schedule'!$D:$D,$A:$A)</f>
        <v>0</v>
      </c>
      <c r="S149" s="85">
        <f>SUMIFS('Payment Schedule'!$M:$M,'Payment Schedule'!$K:$K,S$11,'Payment Schedule'!$D:$D,$A:$A)</f>
        <v>0</v>
      </c>
      <c r="T149" s="85">
        <f>SUMIFS('Payment Schedule'!$M:$M,'Payment Schedule'!$K:$K,T$11,'Payment Schedule'!$D:$D,$A:$A)</f>
        <v>0</v>
      </c>
      <c r="U14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4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4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4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4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49" s="76">
        <f t="shared" si="38"/>
        <v>0</v>
      </c>
      <c r="AA149" s="85">
        <f>SUMIFS('Payment Schedule'!$N:$N,'Payment Schedule'!$K:$K,AA$11,'Payment Schedule'!$D:$D,$A:$A)+SUMIFS('Payment Schedule'!$O:$O,'Payment Schedule'!$K:$K,AA$11,'Payment Schedule'!$D:$D,$A:$A)</f>
        <v>0</v>
      </c>
      <c r="AB149" s="85">
        <f>SUMIFS('Payment Schedule'!$N:$N,'Payment Schedule'!$K:$K,AB$11,'Payment Schedule'!$D:$D,$A:$A)+SUMIFS('Payment Schedule'!$O:$O,'Payment Schedule'!$K:$K,AB$11,'Payment Schedule'!$D:$D,$A:$A)</f>
        <v>0</v>
      </c>
      <c r="AC149" s="85">
        <f>SUMIFS('Payment Schedule'!$N:$N,'Payment Schedule'!$K:$K,AC$11,'Payment Schedule'!$D:$D,$A:$A)+SUMIFS('Payment Schedule'!$O:$O,'Payment Schedule'!$K:$K,AC$11,'Payment Schedule'!$D:$D,$A:$A)</f>
        <v>0</v>
      </c>
      <c r="AD149" s="85">
        <f>SUMIFS('Payment Schedule'!$N:$N,'Payment Schedule'!$K:$K,AD$11,'Payment Schedule'!$D:$D,$A:$A)+SUMIFS('Payment Schedule'!$O:$O,'Payment Schedule'!$K:$K,AD$11,'Payment Schedule'!$D:$D,$A:$A)</f>
        <v>0</v>
      </c>
      <c r="AE149" s="85">
        <f>SUMIFS('Payment Schedule'!$N:$N,'Payment Schedule'!$K:$K,AE$11,'Payment Schedule'!$D:$D,$A:$A)+SUMIFS('Payment Schedule'!$O:$O,'Payment Schedule'!$K:$K,AE$11,'Payment Schedule'!$D:$D,$A:$A)</f>
        <v>0</v>
      </c>
      <c r="AF149" s="85">
        <f>SUMIFS('Payment Schedule'!$N:$N,'Payment Schedule'!$K:$K,AF$11,'Payment Schedule'!$D:$D,$A:$A)+SUMIFS('Payment Schedule'!$O:$O,'Payment Schedule'!$K:$K,AF$11,'Payment Schedule'!$D:$D,$A:$A)</f>
        <v>0</v>
      </c>
      <c r="AG14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4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4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4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4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49" s="76">
        <f t="shared" si="39"/>
        <v>0</v>
      </c>
      <c r="AM149" s="76">
        <f t="shared" si="40"/>
        <v>0</v>
      </c>
      <c r="AN149" s="86">
        <f>IFERROR(VLOOKUP($B:$B,'Lease Types with GL Accts'!$A:$B,2,FALSE),0)</f>
        <v>0</v>
      </c>
      <c r="AO149" s="86">
        <f>IFERROR(VLOOKUP($B:$B,'Lease Types with GL Accts'!$A:$C,3,FALSE),0)</f>
        <v>0</v>
      </c>
      <c r="AP149" s="86">
        <f>IFERROR(VLOOKUP($B:$B,'Lease Types with GL Accts'!$A:$D,4,FALSE),0)</f>
        <v>0</v>
      </c>
      <c r="AT149" s="86" t="str">
        <f>VLOOKUP(C:C,'ACFR Business Areas'!A:C,3)</f>
        <v>A000</v>
      </c>
      <c r="AU149" s="205">
        <f t="shared" si="41"/>
        <v>0</v>
      </c>
      <c r="AV149" s="298">
        <f>IFERROR(VLOOKUP(A149,'Payment Schedule'!D:U,18,FALSE),0)</f>
        <v>0</v>
      </c>
    </row>
    <row r="150" spans="1:48" hidden="1" outlineLevel="1" x14ac:dyDescent="0.2">
      <c r="A150" s="239"/>
      <c r="B150" s="110"/>
      <c r="C150" s="12" t="str">
        <f t="shared" si="42"/>
        <v>E120</v>
      </c>
      <c r="D150" s="105"/>
      <c r="E150" s="312"/>
      <c r="F150" s="69"/>
      <c r="G150" s="69">
        <f>SUMIFS('Payment Schedule'!Y:Y,'Payment Schedule'!J:J,$G$10,'Payment Schedule'!D:D,A:A)</f>
        <v>0</v>
      </c>
      <c r="H150" s="69">
        <f>-SUMIFS('Payment Schedule'!M:M,'Payment Schedule'!K:K,$H$10,'Payment Schedule'!D:D,A:A)</f>
        <v>0</v>
      </c>
      <c r="I150" s="69">
        <f>-SUMIFS('Payment Schedule'!M:M,'Payment Schedule'!K:K,$I$10,'Payment Schedule'!D:D,A:A)</f>
        <v>0</v>
      </c>
      <c r="J150" s="69">
        <f t="shared" si="36"/>
        <v>0</v>
      </c>
      <c r="K150" s="69"/>
      <c r="L150" s="69">
        <f>SUMIFS('Payment Schedule'!M:M,'Payment Schedule'!K:K,$L$10,'Payment Schedule'!D:D,A:A)</f>
        <v>0</v>
      </c>
      <c r="M150" s="69">
        <f t="shared" si="37"/>
        <v>0</v>
      </c>
      <c r="N150" s="69" t="b">
        <f t="shared" si="43"/>
        <v>1</v>
      </c>
      <c r="O150" s="85">
        <f>SUMIFS('Payment Schedule'!$M:$M,'Payment Schedule'!$K:$K,O$11,'Payment Schedule'!$D:$D,$A:$A)</f>
        <v>0</v>
      </c>
      <c r="P150" s="85">
        <f>SUMIFS('Payment Schedule'!$M:$M,'Payment Schedule'!$K:$K,P$11,'Payment Schedule'!$D:$D,$A:$A)</f>
        <v>0</v>
      </c>
      <c r="Q150" s="85">
        <f>SUMIFS('Payment Schedule'!$M:$M,'Payment Schedule'!$K:$K,Q$11,'Payment Schedule'!$D:$D,$A:$A)</f>
        <v>0</v>
      </c>
      <c r="R150" s="85">
        <f>SUMIFS('Payment Schedule'!$M:$M,'Payment Schedule'!$K:$K,R$11,'Payment Schedule'!$D:$D,$A:$A)</f>
        <v>0</v>
      </c>
      <c r="S150" s="85">
        <f>SUMIFS('Payment Schedule'!$M:$M,'Payment Schedule'!$K:$K,S$11,'Payment Schedule'!$D:$D,$A:$A)</f>
        <v>0</v>
      </c>
      <c r="T150" s="85">
        <f>SUMIFS('Payment Schedule'!$M:$M,'Payment Schedule'!$K:$K,T$11,'Payment Schedule'!$D:$D,$A:$A)</f>
        <v>0</v>
      </c>
      <c r="U15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0" s="76">
        <f t="shared" si="38"/>
        <v>0</v>
      </c>
      <c r="AA150" s="85">
        <f>SUMIFS('Payment Schedule'!$N:$N,'Payment Schedule'!$K:$K,AA$11,'Payment Schedule'!$D:$D,$A:$A)+SUMIFS('Payment Schedule'!$O:$O,'Payment Schedule'!$K:$K,AA$11,'Payment Schedule'!$D:$D,$A:$A)</f>
        <v>0</v>
      </c>
      <c r="AB150" s="85">
        <f>SUMIFS('Payment Schedule'!$N:$N,'Payment Schedule'!$K:$K,AB$11,'Payment Schedule'!$D:$D,$A:$A)+SUMIFS('Payment Schedule'!$O:$O,'Payment Schedule'!$K:$K,AB$11,'Payment Schedule'!$D:$D,$A:$A)</f>
        <v>0</v>
      </c>
      <c r="AC150" s="85">
        <f>SUMIFS('Payment Schedule'!$N:$N,'Payment Schedule'!$K:$K,AC$11,'Payment Schedule'!$D:$D,$A:$A)+SUMIFS('Payment Schedule'!$O:$O,'Payment Schedule'!$K:$K,AC$11,'Payment Schedule'!$D:$D,$A:$A)</f>
        <v>0</v>
      </c>
      <c r="AD150" s="85">
        <f>SUMIFS('Payment Schedule'!$N:$N,'Payment Schedule'!$K:$K,AD$11,'Payment Schedule'!$D:$D,$A:$A)+SUMIFS('Payment Schedule'!$O:$O,'Payment Schedule'!$K:$K,AD$11,'Payment Schedule'!$D:$D,$A:$A)</f>
        <v>0</v>
      </c>
      <c r="AE150" s="85">
        <f>SUMIFS('Payment Schedule'!$N:$N,'Payment Schedule'!$K:$K,AE$11,'Payment Schedule'!$D:$D,$A:$A)+SUMIFS('Payment Schedule'!$O:$O,'Payment Schedule'!$K:$K,AE$11,'Payment Schedule'!$D:$D,$A:$A)</f>
        <v>0</v>
      </c>
      <c r="AF150" s="85">
        <f>SUMIFS('Payment Schedule'!$N:$N,'Payment Schedule'!$K:$K,AF$11,'Payment Schedule'!$D:$D,$A:$A)+SUMIFS('Payment Schedule'!$O:$O,'Payment Schedule'!$K:$K,AF$11,'Payment Schedule'!$D:$D,$A:$A)</f>
        <v>0</v>
      </c>
      <c r="AG15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0" s="76">
        <f t="shared" si="39"/>
        <v>0</v>
      </c>
      <c r="AM150" s="76">
        <f t="shared" si="40"/>
        <v>0</v>
      </c>
      <c r="AN150" s="86">
        <f>IFERROR(VLOOKUP($B:$B,'Lease Types with GL Accts'!$A:$B,2,FALSE),0)</f>
        <v>0</v>
      </c>
      <c r="AO150" s="86">
        <f>IFERROR(VLOOKUP($B:$B,'Lease Types with GL Accts'!$A:$C,3,FALSE),0)</f>
        <v>0</v>
      </c>
      <c r="AP150" s="86">
        <f>IFERROR(VLOOKUP($B:$B,'Lease Types with GL Accts'!$A:$D,4,FALSE),0)</f>
        <v>0</v>
      </c>
      <c r="AT150" s="86" t="str">
        <f>VLOOKUP(C:C,'ACFR Business Areas'!A:C,3)</f>
        <v>A000</v>
      </c>
      <c r="AU150" s="205">
        <f t="shared" si="41"/>
        <v>0</v>
      </c>
      <c r="AV150" s="298">
        <f>IFERROR(VLOOKUP(A150,'Payment Schedule'!D:U,18,FALSE),0)</f>
        <v>0</v>
      </c>
    </row>
    <row r="151" spans="1:48" hidden="1" outlineLevel="1" x14ac:dyDescent="0.2">
      <c r="A151" s="239"/>
      <c r="B151" s="110"/>
      <c r="C151" s="12" t="str">
        <f t="shared" si="42"/>
        <v>E120</v>
      </c>
      <c r="D151" s="105"/>
      <c r="E151" s="312"/>
      <c r="F151" s="69"/>
      <c r="G151" s="69">
        <f>SUMIFS('Payment Schedule'!Y:Y,'Payment Schedule'!J:J,$G$10,'Payment Schedule'!D:D,A:A)</f>
        <v>0</v>
      </c>
      <c r="H151" s="69">
        <f>-SUMIFS('Payment Schedule'!M:M,'Payment Schedule'!K:K,$H$10,'Payment Schedule'!D:D,A:A)</f>
        <v>0</v>
      </c>
      <c r="I151" s="69">
        <f>-SUMIFS('Payment Schedule'!M:M,'Payment Schedule'!K:K,$I$10,'Payment Schedule'!D:D,A:A)</f>
        <v>0</v>
      </c>
      <c r="J151" s="69">
        <f t="shared" si="36"/>
        <v>0</v>
      </c>
      <c r="K151" s="69"/>
      <c r="L151" s="69">
        <f>SUMIFS('Payment Schedule'!M:M,'Payment Schedule'!K:K,$L$10,'Payment Schedule'!D:D,A:A)</f>
        <v>0</v>
      </c>
      <c r="M151" s="69">
        <f t="shared" si="37"/>
        <v>0</v>
      </c>
      <c r="N151" s="69" t="b">
        <f t="shared" si="43"/>
        <v>1</v>
      </c>
      <c r="O151" s="85">
        <f>SUMIFS('Payment Schedule'!$M:$M,'Payment Schedule'!$K:$K,O$11,'Payment Schedule'!$D:$D,$A:$A)</f>
        <v>0</v>
      </c>
      <c r="P151" s="85">
        <f>SUMIFS('Payment Schedule'!$M:$M,'Payment Schedule'!$K:$K,P$11,'Payment Schedule'!$D:$D,$A:$A)</f>
        <v>0</v>
      </c>
      <c r="Q151" s="85">
        <f>SUMIFS('Payment Schedule'!$M:$M,'Payment Schedule'!$K:$K,Q$11,'Payment Schedule'!$D:$D,$A:$A)</f>
        <v>0</v>
      </c>
      <c r="R151" s="85">
        <f>SUMIFS('Payment Schedule'!$M:$M,'Payment Schedule'!$K:$K,R$11,'Payment Schedule'!$D:$D,$A:$A)</f>
        <v>0</v>
      </c>
      <c r="S151" s="85">
        <f>SUMIFS('Payment Schedule'!$M:$M,'Payment Schedule'!$K:$K,S$11,'Payment Schedule'!$D:$D,$A:$A)</f>
        <v>0</v>
      </c>
      <c r="T151" s="85">
        <f>SUMIFS('Payment Schedule'!$M:$M,'Payment Schedule'!$K:$K,T$11,'Payment Schedule'!$D:$D,$A:$A)</f>
        <v>0</v>
      </c>
      <c r="U15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1" s="76">
        <f t="shared" si="38"/>
        <v>0</v>
      </c>
      <c r="AA151" s="85">
        <f>SUMIFS('Payment Schedule'!$N:$N,'Payment Schedule'!$K:$K,AA$11,'Payment Schedule'!$D:$D,$A:$A)+SUMIFS('Payment Schedule'!$O:$O,'Payment Schedule'!$K:$K,AA$11,'Payment Schedule'!$D:$D,$A:$A)</f>
        <v>0</v>
      </c>
      <c r="AB151" s="85">
        <f>SUMIFS('Payment Schedule'!$N:$N,'Payment Schedule'!$K:$K,AB$11,'Payment Schedule'!$D:$D,$A:$A)+SUMIFS('Payment Schedule'!$O:$O,'Payment Schedule'!$K:$K,AB$11,'Payment Schedule'!$D:$D,$A:$A)</f>
        <v>0</v>
      </c>
      <c r="AC151" s="85">
        <f>SUMIFS('Payment Schedule'!$N:$N,'Payment Schedule'!$K:$K,AC$11,'Payment Schedule'!$D:$D,$A:$A)+SUMIFS('Payment Schedule'!$O:$O,'Payment Schedule'!$K:$K,AC$11,'Payment Schedule'!$D:$D,$A:$A)</f>
        <v>0</v>
      </c>
      <c r="AD151" s="85">
        <f>SUMIFS('Payment Schedule'!$N:$N,'Payment Schedule'!$K:$K,AD$11,'Payment Schedule'!$D:$D,$A:$A)+SUMIFS('Payment Schedule'!$O:$O,'Payment Schedule'!$K:$K,AD$11,'Payment Schedule'!$D:$D,$A:$A)</f>
        <v>0</v>
      </c>
      <c r="AE151" s="85">
        <f>SUMIFS('Payment Schedule'!$N:$N,'Payment Schedule'!$K:$K,AE$11,'Payment Schedule'!$D:$D,$A:$A)+SUMIFS('Payment Schedule'!$O:$O,'Payment Schedule'!$K:$K,AE$11,'Payment Schedule'!$D:$D,$A:$A)</f>
        <v>0</v>
      </c>
      <c r="AF151" s="85">
        <f>SUMIFS('Payment Schedule'!$N:$N,'Payment Schedule'!$K:$K,AF$11,'Payment Schedule'!$D:$D,$A:$A)+SUMIFS('Payment Schedule'!$O:$O,'Payment Schedule'!$K:$K,AF$11,'Payment Schedule'!$D:$D,$A:$A)</f>
        <v>0</v>
      </c>
      <c r="AG15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1" s="76">
        <f t="shared" si="39"/>
        <v>0</v>
      </c>
      <c r="AM151" s="76">
        <f t="shared" si="40"/>
        <v>0</v>
      </c>
      <c r="AN151" s="86">
        <f>IFERROR(VLOOKUP($B:$B,'Lease Types with GL Accts'!$A:$B,2,FALSE),0)</f>
        <v>0</v>
      </c>
      <c r="AO151" s="86">
        <f>IFERROR(VLOOKUP($B:$B,'Lease Types with GL Accts'!$A:$C,3,FALSE),0)</f>
        <v>0</v>
      </c>
      <c r="AP151" s="86">
        <f>IFERROR(VLOOKUP($B:$B,'Lease Types with GL Accts'!$A:$D,4,FALSE),0)</f>
        <v>0</v>
      </c>
      <c r="AT151" s="86" t="str">
        <f>VLOOKUP(C:C,'ACFR Business Areas'!A:C,3)</f>
        <v>A000</v>
      </c>
      <c r="AU151" s="205">
        <f t="shared" si="41"/>
        <v>0</v>
      </c>
      <c r="AV151" s="298">
        <f>IFERROR(VLOOKUP(A151,'Payment Schedule'!D:U,18,FALSE),0)</f>
        <v>0</v>
      </c>
    </row>
    <row r="152" spans="1:48" hidden="1" outlineLevel="1" x14ac:dyDescent="0.2">
      <c r="A152" s="239"/>
      <c r="B152" s="110"/>
      <c r="C152" s="12" t="str">
        <f t="shared" si="42"/>
        <v>E120</v>
      </c>
      <c r="D152" s="105"/>
      <c r="E152" s="312"/>
      <c r="F152" s="69"/>
      <c r="G152" s="69">
        <f>SUMIFS('Payment Schedule'!Y:Y,'Payment Schedule'!J:J,$G$10,'Payment Schedule'!D:D,A:A)</f>
        <v>0</v>
      </c>
      <c r="H152" s="69">
        <f>-SUMIFS('Payment Schedule'!M:M,'Payment Schedule'!K:K,$H$10,'Payment Schedule'!D:D,A:A)</f>
        <v>0</v>
      </c>
      <c r="I152" s="69">
        <f>-SUMIFS('Payment Schedule'!M:M,'Payment Schedule'!K:K,$I$10,'Payment Schedule'!D:D,A:A)</f>
        <v>0</v>
      </c>
      <c r="J152" s="69">
        <f t="shared" si="36"/>
        <v>0</v>
      </c>
      <c r="K152" s="69"/>
      <c r="L152" s="69">
        <f>SUMIFS('Payment Schedule'!M:M,'Payment Schedule'!K:K,$L$10,'Payment Schedule'!D:D,A:A)</f>
        <v>0</v>
      </c>
      <c r="M152" s="69">
        <f t="shared" si="37"/>
        <v>0</v>
      </c>
      <c r="N152" s="69" t="b">
        <f t="shared" si="43"/>
        <v>1</v>
      </c>
      <c r="O152" s="85">
        <f>SUMIFS('Payment Schedule'!$M:$M,'Payment Schedule'!$K:$K,O$11,'Payment Schedule'!$D:$D,$A:$A)</f>
        <v>0</v>
      </c>
      <c r="P152" s="85">
        <f>SUMIFS('Payment Schedule'!$M:$M,'Payment Schedule'!$K:$K,P$11,'Payment Schedule'!$D:$D,$A:$A)</f>
        <v>0</v>
      </c>
      <c r="Q152" s="85">
        <f>SUMIFS('Payment Schedule'!$M:$M,'Payment Schedule'!$K:$K,Q$11,'Payment Schedule'!$D:$D,$A:$A)</f>
        <v>0</v>
      </c>
      <c r="R152" s="85">
        <f>SUMIFS('Payment Schedule'!$M:$M,'Payment Schedule'!$K:$K,R$11,'Payment Schedule'!$D:$D,$A:$A)</f>
        <v>0</v>
      </c>
      <c r="S152" s="85">
        <f>SUMIFS('Payment Schedule'!$M:$M,'Payment Schedule'!$K:$K,S$11,'Payment Schedule'!$D:$D,$A:$A)</f>
        <v>0</v>
      </c>
      <c r="T152" s="85">
        <f>SUMIFS('Payment Schedule'!$M:$M,'Payment Schedule'!$K:$K,T$11,'Payment Schedule'!$D:$D,$A:$A)</f>
        <v>0</v>
      </c>
      <c r="U15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2" s="76">
        <f t="shared" si="38"/>
        <v>0</v>
      </c>
      <c r="AA152" s="85">
        <f>SUMIFS('Payment Schedule'!$N:$N,'Payment Schedule'!$K:$K,AA$11,'Payment Schedule'!$D:$D,$A:$A)+SUMIFS('Payment Schedule'!$O:$O,'Payment Schedule'!$K:$K,AA$11,'Payment Schedule'!$D:$D,$A:$A)</f>
        <v>0</v>
      </c>
      <c r="AB152" s="85">
        <f>SUMIFS('Payment Schedule'!$N:$N,'Payment Schedule'!$K:$K,AB$11,'Payment Schedule'!$D:$D,$A:$A)+SUMIFS('Payment Schedule'!$O:$O,'Payment Schedule'!$K:$K,AB$11,'Payment Schedule'!$D:$D,$A:$A)</f>
        <v>0</v>
      </c>
      <c r="AC152" s="85">
        <f>SUMIFS('Payment Schedule'!$N:$N,'Payment Schedule'!$K:$K,AC$11,'Payment Schedule'!$D:$D,$A:$A)+SUMIFS('Payment Schedule'!$O:$O,'Payment Schedule'!$K:$K,AC$11,'Payment Schedule'!$D:$D,$A:$A)</f>
        <v>0</v>
      </c>
      <c r="AD152" s="85">
        <f>SUMIFS('Payment Schedule'!$N:$N,'Payment Schedule'!$K:$K,AD$11,'Payment Schedule'!$D:$D,$A:$A)+SUMIFS('Payment Schedule'!$O:$O,'Payment Schedule'!$K:$K,AD$11,'Payment Schedule'!$D:$D,$A:$A)</f>
        <v>0</v>
      </c>
      <c r="AE152" s="85">
        <f>SUMIFS('Payment Schedule'!$N:$N,'Payment Schedule'!$K:$K,AE$11,'Payment Schedule'!$D:$D,$A:$A)+SUMIFS('Payment Schedule'!$O:$O,'Payment Schedule'!$K:$K,AE$11,'Payment Schedule'!$D:$D,$A:$A)</f>
        <v>0</v>
      </c>
      <c r="AF152" s="85">
        <f>SUMIFS('Payment Schedule'!$N:$N,'Payment Schedule'!$K:$K,AF$11,'Payment Schedule'!$D:$D,$A:$A)+SUMIFS('Payment Schedule'!$O:$O,'Payment Schedule'!$K:$K,AF$11,'Payment Schedule'!$D:$D,$A:$A)</f>
        <v>0</v>
      </c>
      <c r="AG15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2" s="76">
        <f t="shared" si="39"/>
        <v>0</v>
      </c>
      <c r="AM152" s="76">
        <f t="shared" si="40"/>
        <v>0</v>
      </c>
      <c r="AN152" s="86">
        <f>IFERROR(VLOOKUP($B:$B,'Lease Types with GL Accts'!$A:$B,2,FALSE),0)</f>
        <v>0</v>
      </c>
      <c r="AO152" s="86">
        <f>IFERROR(VLOOKUP($B:$B,'Lease Types with GL Accts'!$A:$C,3,FALSE),0)</f>
        <v>0</v>
      </c>
      <c r="AP152" s="86">
        <f>IFERROR(VLOOKUP($B:$B,'Lease Types with GL Accts'!$A:$D,4,FALSE),0)</f>
        <v>0</v>
      </c>
      <c r="AT152" s="86" t="str">
        <f>VLOOKUP(C:C,'ACFR Business Areas'!A:C,3)</f>
        <v>A000</v>
      </c>
      <c r="AU152" s="205">
        <f t="shared" si="41"/>
        <v>0</v>
      </c>
      <c r="AV152" s="298">
        <f>IFERROR(VLOOKUP(A152,'Payment Schedule'!D:U,18,FALSE),0)</f>
        <v>0</v>
      </c>
    </row>
    <row r="153" spans="1:48" hidden="1" outlineLevel="1" x14ac:dyDescent="0.2">
      <c r="A153" s="239"/>
      <c r="B153" s="110"/>
      <c r="C153" s="12" t="str">
        <f t="shared" si="42"/>
        <v>E120</v>
      </c>
      <c r="D153" s="105"/>
      <c r="E153" s="312"/>
      <c r="F153" s="69"/>
      <c r="G153" s="69">
        <f>SUMIFS('Payment Schedule'!Y:Y,'Payment Schedule'!J:J,$G$10,'Payment Schedule'!D:D,A:A)</f>
        <v>0</v>
      </c>
      <c r="H153" s="69">
        <f>-SUMIFS('Payment Schedule'!M:M,'Payment Schedule'!K:K,$H$10,'Payment Schedule'!D:D,A:A)</f>
        <v>0</v>
      </c>
      <c r="I153" s="69">
        <f>-SUMIFS('Payment Schedule'!M:M,'Payment Schedule'!K:K,$I$10,'Payment Schedule'!D:D,A:A)</f>
        <v>0</v>
      </c>
      <c r="J153" s="69">
        <f t="shared" si="36"/>
        <v>0</v>
      </c>
      <c r="K153" s="69"/>
      <c r="L153" s="69">
        <f>SUMIFS('Payment Schedule'!M:M,'Payment Schedule'!K:K,$L$10,'Payment Schedule'!D:D,A:A)</f>
        <v>0</v>
      </c>
      <c r="M153" s="69">
        <f t="shared" si="37"/>
        <v>0</v>
      </c>
      <c r="N153" s="69" t="b">
        <f t="shared" si="43"/>
        <v>1</v>
      </c>
      <c r="O153" s="85">
        <f>SUMIFS('Payment Schedule'!$M:$M,'Payment Schedule'!$K:$K,O$11,'Payment Schedule'!$D:$D,$A:$A)</f>
        <v>0</v>
      </c>
      <c r="P153" s="85">
        <f>SUMIFS('Payment Schedule'!$M:$M,'Payment Schedule'!$K:$K,P$11,'Payment Schedule'!$D:$D,$A:$A)</f>
        <v>0</v>
      </c>
      <c r="Q153" s="85">
        <f>SUMIFS('Payment Schedule'!$M:$M,'Payment Schedule'!$K:$K,Q$11,'Payment Schedule'!$D:$D,$A:$A)</f>
        <v>0</v>
      </c>
      <c r="R153" s="85">
        <f>SUMIFS('Payment Schedule'!$M:$M,'Payment Schedule'!$K:$K,R$11,'Payment Schedule'!$D:$D,$A:$A)</f>
        <v>0</v>
      </c>
      <c r="S153" s="85">
        <f>SUMIFS('Payment Schedule'!$M:$M,'Payment Schedule'!$K:$K,S$11,'Payment Schedule'!$D:$D,$A:$A)</f>
        <v>0</v>
      </c>
      <c r="T153" s="85">
        <f>SUMIFS('Payment Schedule'!$M:$M,'Payment Schedule'!$K:$K,T$11,'Payment Schedule'!$D:$D,$A:$A)</f>
        <v>0</v>
      </c>
      <c r="U15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3" s="76">
        <f t="shared" si="38"/>
        <v>0</v>
      </c>
      <c r="AA153" s="85">
        <f>SUMIFS('Payment Schedule'!$N:$N,'Payment Schedule'!$K:$K,AA$11,'Payment Schedule'!$D:$D,$A:$A)+SUMIFS('Payment Schedule'!$O:$O,'Payment Schedule'!$K:$K,AA$11,'Payment Schedule'!$D:$D,$A:$A)</f>
        <v>0</v>
      </c>
      <c r="AB153" s="85">
        <f>SUMIFS('Payment Schedule'!$N:$N,'Payment Schedule'!$K:$K,AB$11,'Payment Schedule'!$D:$D,$A:$A)+SUMIFS('Payment Schedule'!$O:$O,'Payment Schedule'!$K:$K,AB$11,'Payment Schedule'!$D:$D,$A:$A)</f>
        <v>0</v>
      </c>
      <c r="AC153" s="85">
        <f>SUMIFS('Payment Schedule'!$N:$N,'Payment Schedule'!$K:$K,AC$11,'Payment Schedule'!$D:$D,$A:$A)+SUMIFS('Payment Schedule'!$O:$O,'Payment Schedule'!$K:$K,AC$11,'Payment Schedule'!$D:$D,$A:$A)</f>
        <v>0</v>
      </c>
      <c r="AD153" s="85">
        <f>SUMIFS('Payment Schedule'!$N:$N,'Payment Schedule'!$K:$K,AD$11,'Payment Schedule'!$D:$D,$A:$A)+SUMIFS('Payment Schedule'!$O:$O,'Payment Schedule'!$K:$K,AD$11,'Payment Schedule'!$D:$D,$A:$A)</f>
        <v>0</v>
      </c>
      <c r="AE153" s="85">
        <f>SUMIFS('Payment Schedule'!$N:$N,'Payment Schedule'!$K:$K,AE$11,'Payment Schedule'!$D:$D,$A:$A)+SUMIFS('Payment Schedule'!$O:$O,'Payment Schedule'!$K:$K,AE$11,'Payment Schedule'!$D:$D,$A:$A)</f>
        <v>0</v>
      </c>
      <c r="AF153" s="85">
        <f>SUMIFS('Payment Schedule'!$N:$N,'Payment Schedule'!$K:$K,AF$11,'Payment Schedule'!$D:$D,$A:$A)+SUMIFS('Payment Schedule'!$O:$O,'Payment Schedule'!$K:$K,AF$11,'Payment Schedule'!$D:$D,$A:$A)</f>
        <v>0</v>
      </c>
      <c r="AG15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3" s="76">
        <f t="shared" si="39"/>
        <v>0</v>
      </c>
      <c r="AM153" s="76">
        <f t="shared" si="40"/>
        <v>0</v>
      </c>
      <c r="AN153" s="86">
        <f>IFERROR(VLOOKUP($B:$B,'Lease Types with GL Accts'!$A:$B,2,FALSE),0)</f>
        <v>0</v>
      </c>
      <c r="AO153" s="86">
        <f>IFERROR(VLOOKUP($B:$B,'Lease Types with GL Accts'!$A:$C,3,FALSE),0)</f>
        <v>0</v>
      </c>
      <c r="AP153" s="86">
        <f>IFERROR(VLOOKUP($B:$B,'Lease Types with GL Accts'!$A:$D,4,FALSE),0)</f>
        <v>0</v>
      </c>
      <c r="AT153" s="86" t="str">
        <f>VLOOKUP(C:C,'ACFR Business Areas'!A:C,3)</f>
        <v>A000</v>
      </c>
      <c r="AU153" s="205">
        <f t="shared" si="41"/>
        <v>0</v>
      </c>
      <c r="AV153" s="298">
        <f>IFERROR(VLOOKUP(A153,'Payment Schedule'!D:U,18,FALSE),0)</f>
        <v>0</v>
      </c>
    </row>
    <row r="154" spans="1:48" hidden="1" outlineLevel="1" x14ac:dyDescent="0.2">
      <c r="A154" s="239"/>
      <c r="B154" s="110"/>
      <c r="C154" s="12" t="str">
        <f t="shared" si="42"/>
        <v>E120</v>
      </c>
      <c r="D154" s="105"/>
      <c r="E154" s="312"/>
      <c r="F154" s="69"/>
      <c r="G154" s="69">
        <f>SUMIFS('Payment Schedule'!Y:Y,'Payment Schedule'!J:J,$G$10,'Payment Schedule'!D:D,A:A)</f>
        <v>0</v>
      </c>
      <c r="H154" s="69">
        <f>-SUMIFS('Payment Schedule'!M:M,'Payment Schedule'!K:K,$H$10,'Payment Schedule'!D:D,A:A)</f>
        <v>0</v>
      </c>
      <c r="I154" s="69">
        <f>-SUMIFS('Payment Schedule'!M:M,'Payment Schedule'!K:K,$I$10,'Payment Schedule'!D:D,A:A)</f>
        <v>0</v>
      </c>
      <c r="J154" s="69">
        <f t="shared" si="36"/>
        <v>0</v>
      </c>
      <c r="K154" s="69"/>
      <c r="L154" s="69">
        <f>SUMIFS('Payment Schedule'!M:M,'Payment Schedule'!K:K,$L$10,'Payment Schedule'!D:D,A:A)</f>
        <v>0</v>
      </c>
      <c r="M154" s="69">
        <f t="shared" si="37"/>
        <v>0</v>
      </c>
      <c r="N154" s="69" t="b">
        <f t="shared" si="43"/>
        <v>1</v>
      </c>
      <c r="O154" s="85">
        <f>SUMIFS('Payment Schedule'!$M:$M,'Payment Schedule'!$K:$K,O$11,'Payment Schedule'!$D:$D,$A:$A)</f>
        <v>0</v>
      </c>
      <c r="P154" s="85">
        <f>SUMIFS('Payment Schedule'!$M:$M,'Payment Schedule'!$K:$K,P$11,'Payment Schedule'!$D:$D,$A:$A)</f>
        <v>0</v>
      </c>
      <c r="Q154" s="85">
        <f>SUMIFS('Payment Schedule'!$M:$M,'Payment Schedule'!$K:$K,Q$11,'Payment Schedule'!$D:$D,$A:$A)</f>
        <v>0</v>
      </c>
      <c r="R154" s="85">
        <f>SUMIFS('Payment Schedule'!$M:$M,'Payment Schedule'!$K:$K,R$11,'Payment Schedule'!$D:$D,$A:$A)</f>
        <v>0</v>
      </c>
      <c r="S154" s="85">
        <f>SUMIFS('Payment Schedule'!$M:$M,'Payment Schedule'!$K:$K,S$11,'Payment Schedule'!$D:$D,$A:$A)</f>
        <v>0</v>
      </c>
      <c r="T154" s="85">
        <f>SUMIFS('Payment Schedule'!$M:$M,'Payment Schedule'!$K:$K,T$11,'Payment Schedule'!$D:$D,$A:$A)</f>
        <v>0</v>
      </c>
      <c r="U15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4" s="76">
        <f t="shared" si="38"/>
        <v>0</v>
      </c>
      <c r="AA154" s="85">
        <f>SUMIFS('Payment Schedule'!$N:$N,'Payment Schedule'!$K:$K,AA$11,'Payment Schedule'!$D:$D,$A:$A)+SUMIFS('Payment Schedule'!$O:$O,'Payment Schedule'!$K:$K,AA$11,'Payment Schedule'!$D:$D,$A:$A)</f>
        <v>0</v>
      </c>
      <c r="AB154" s="85">
        <f>SUMIFS('Payment Schedule'!$N:$N,'Payment Schedule'!$K:$K,AB$11,'Payment Schedule'!$D:$D,$A:$A)+SUMIFS('Payment Schedule'!$O:$O,'Payment Schedule'!$K:$K,AB$11,'Payment Schedule'!$D:$D,$A:$A)</f>
        <v>0</v>
      </c>
      <c r="AC154" s="85">
        <f>SUMIFS('Payment Schedule'!$N:$N,'Payment Schedule'!$K:$K,AC$11,'Payment Schedule'!$D:$D,$A:$A)+SUMIFS('Payment Schedule'!$O:$O,'Payment Schedule'!$K:$K,AC$11,'Payment Schedule'!$D:$D,$A:$A)</f>
        <v>0</v>
      </c>
      <c r="AD154" s="85">
        <f>SUMIFS('Payment Schedule'!$N:$N,'Payment Schedule'!$K:$K,AD$11,'Payment Schedule'!$D:$D,$A:$A)+SUMIFS('Payment Schedule'!$O:$O,'Payment Schedule'!$K:$K,AD$11,'Payment Schedule'!$D:$D,$A:$A)</f>
        <v>0</v>
      </c>
      <c r="AE154" s="85">
        <f>SUMIFS('Payment Schedule'!$N:$N,'Payment Schedule'!$K:$K,AE$11,'Payment Schedule'!$D:$D,$A:$A)+SUMIFS('Payment Schedule'!$O:$O,'Payment Schedule'!$K:$K,AE$11,'Payment Schedule'!$D:$D,$A:$A)</f>
        <v>0</v>
      </c>
      <c r="AF154" s="85">
        <f>SUMIFS('Payment Schedule'!$N:$N,'Payment Schedule'!$K:$K,AF$11,'Payment Schedule'!$D:$D,$A:$A)+SUMIFS('Payment Schedule'!$O:$O,'Payment Schedule'!$K:$K,AF$11,'Payment Schedule'!$D:$D,$A:$A)</f>
        <v>0</v>
      </c>
      <c r="AG15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4" s="76">
        <f t="shared" si="39"/>
        <v>0</v>
      </c>
      <c r="AM154" s="76">
        <f t="shared" si="40"/>
        <v>0</v>
      </c>
      <c r="AN154" s="86">
        <f>IFERROR(VLOOKUP($B:$B,'Lease Types with GL Accts'!$A:$B,2,FALSE),0)</f>
        <v>0</v>
      </c>
      <c r="AO154" s="86">
        <f>IFERROR(VLOOKUP($B:$B,'Lease Types with GL Accts'!$A:$C,3,FALSE),0)</f>
        <v>0</v>
      </c>
      <c r="AP154" s="86">
        <f>IFERROR(VLOOKUP($B:$B,'Lease Types with GL Accts'!$A:$D,4,FALSE),0)</f>
        <v>0</v>
      </c>
      <c r="AT154" s="86" t="str">
        <f>VLOOKUP(C:C,'ACFR Business Areas'!A:C,3)</f>
        <v>A000</v>
      </c>
      <c r="AU154" s="205">
        <f t="shared" si="41"/>
        <v>0</v>
      </c>
      <c r="AV154" s="298">
        <f>IFERROR(VLOOKUP(A154,'Payment Schedule'!D:U,18,FALSE),0)</f>
        <v>0</v>
      </c>
    </row>
    <row r="155" spans="1:48" hidden="1" outlineLevel="1" x14ac:dyDescent="0.2">
      <c r="A155" s="239"/>
      <c r="B155" s="110"/>
      <c r="C155" s="12" t="str">
        <f t="shared" si="42"/>
        <v>E120</v>
      </c>
      <c r="D155" s="105"/>
      <c r="E155" s="312"/>
      <c r="F155" s="69"/>
      <c r="G155" s="69">
        <f>SUMIFS('Payment Schedule'!Y:Y,'Payment Schedule'!J:J,$G$10,'Payment Schedule'!D:D,A:A)</f>
        <v>0</v>
      </c>
      <c r="H155" s="69">
        <f>-SUMIFS('Payment Schedule'!M:M,'Payment Schedule'!K:K,$H$10,'Payment Schedule'!D:D,A:A)</f>
        <v>0</v>
      </c>
      <c r="I155" s="69">
        <f>-SUMIFS('Payment Schedule'!M:M,'Payment Schedule'!K:K,$I$10,'Payment Schedule'!D:D,A:A)</f>
        <v>0</v>
      </c>
      <c r="J155" s="69">
        <f t="shared" si="36"/>
        <v>0</v>
      </c>
      <c r="K155" s="69"/>
      <c r="L155" s="69">
        <f>SUMIFS('Payment Schedule'!M:M,'Payment Schedule'!K:K,$L$10,'Payment Schedule'!D:D,A:A)</f>
        <v>0</v>
      </c>
      <c r="M155" s="69">
        <f t="shared" si="37"/>
        <v>0</v>
      </c>
      <c r="N155" s="69" t="b">
        <f t="shared" si="43"/>
        <v>1</v>
      </c>
      <c r="O155" s="85">
        <f>SUMIFS('Payment Schedule'!$M:$M,'Payment Schedule'!$K:$K,O$11,'Payment Schedule'!$D:$D,$A:$A)</f>
        <v>0</v>
      </c>
      <c r="P155" s="85">
        <f>SUMIFS('Payment Schedule'!$M:$M,'Payment Schedule'!$K:$K,P$11,'Payment Schedule'!$D:$D,$A:$A)</f>
        <v>0</v>
      </c>
      <c r="Q155" s="85">
        <f>SUMIFS('Payment Schedule'!$M:$M,'Payment Schedule'!$K:$K,Q$11,'Payment Schedule'!$D:$D,$A:$A)</f>
        <v>0</v>
      </c>
      <c r="R155" s="85">
        <f>SUMIFS('Payment Schedule'!$M:$M,'Payment Schedule'!$K:$K,R$11,'Payment Schedule'!$D:$D,$A:$A)</f>
        <v>0</v>
      </c>
      <c r="S155" s="85">
        <f>SUMIFS('Payment Schedule'!$M:$M,'Payment Schedule'!$K:$K,S$11,'Payment Schedule'!$D:$D,$A:$A)</f>
        <v>0</v>
      </c>
      <c r="T155" s="85">
        <f>SUMIFS('Payment Schedule'!$M:$M,'Payment Schedule'!$K:$K,T$11,'Payment Schedule'!$D:$D,$A:$A)</f>
        <v>0</v>
      </c>
      <c r="U15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5" s="76">
        <f t="shared" si="38"/>
        <v>0</v>
      </c>
      <c r="AA155" s="85">
        <f>SUMIFS('Payment Schedule'!$N:$N,'Payment Schedule'!$K:$K,AA$11,'Payment Schedule'!$D:$D,$A:$A)+SUMIFS('Payment Schedule'!$O:$O,'Payment Schedule'!$K:$K,AA$11,'Payment Schedule'!$D:$D,$A:$A)</f>
        <v>0</v>
      </c>
      <c r="AB155" s="85">
        <f>SUMIFS('Payment Schedule'!$N:$N,'Payment Schedule'!$K:$K,AB$11,'Payment Schedule'!$D:$D,$A:$A)+SUMIFS('Payment Schedule'!$O:$O,'Payment Schedule'!$K:$K,AB$11,'Payment Schedule'!$D:$D,$A:$A)</f>
        <v>0</v>
      </c>
      <c r="AC155" s="85">
        <f>SUMIFS('Payment Schedule'!$N:$N,'Payment Schedule'!$K:$K,AC$11,'Payment Schedule'!$D:$D,$A:$A)+SUMIFS('Payment Schedule'!$O:$O,'Payment Schedule'!$K:$K,AC$11,'Payment Schedule'!$D:$D,$A:$A)</f>
        <v>0</v>
      </c>
      <c r="AD155" s="85">
        <f>SUMIFS('Payment Schedule'!$N:$N,'Payment Schedule'!$K:$K,AD$11,'Payment Schedule'!$D:$D,$A:$A)+SUMIFS('Payment Schedule'!$O:$O,'Payment Schedule'!$K:$K,AD$11,'Payment Schedule'!$D:$D,$A:$A)</f>
        <v>0</v>
      </c>
      <c r="AE155" s="85">
        <f>SUMIFS('Payment Schedule'!$N:$N,'Payment Schedule'!$K:$K,AE$11,'Payment Schedule'!$D:$D,$A:$A)+SUMIFS('Payment Schedule'!$O:$O,'Payment Schedule'!$K:$K,AE$11,'Payment Schedule'!$D:$D,$A:$A)</f>
        <v>0</v>
      </c>
      <c r="AF155" s="85">
        <f>SUMIFS('Payment Schedule'!$N:$N,'Payment Schedule'!$K:$K,AF$11,'Payment Schedule'!$D:$D,$A:$A)+SUMIFS('Payment Schedule'!$O:$O,'Payment Schedule'!$K:$K,AF$11,'Payment Schedule'!$D:$D,$A:$A)</f>
        <v>0</v>
      </c>
      <c r="AG15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5" s="76">
        <f t="shared" si="39"/>
        <v>0</v>
      </c>
      <c r="AM155" s="76">
        <f t="shared" si="40"/>
        <v>0</v>
      </c>
      <c r="AN155" s="86">
        <f>IFERROR(VLOOKUP($B:$B,'Lease Types with GL Accts'!$A:$B,2,FALSE),0)</f>
        <v>0</v>
      </c>
      <c r="AO155" s="86">
        <f>IFERROR(VLOOKUP($B:$B,'Lease Types with GL Accts'!$A:$C,3,FALSE),0)</f>
        <v>0</v>
      </c>
      <c r="AP155" s="86">
        <f>IFERROR(VLOOKUP($B:$B,'Lease Types with GL Accts'!$A:$D,4,FALSE),0)</f>
        <v>0</v>
      </c>
      <c r="AT155" s="86" t="str">
        <f>VLOOKUP(C:C,'ACFR Business Areas'!A:C,3)</f>
        <v>A000</v>
      </c>
      <c r="AU155" s="205">
        <f t="shared" si="41"/>
        <v>0</v>
      </c>
      <c r="AV155" s="298">
        <f>IFERROR(VLOOKUP(A155,'Payment Schedule'!D:U,18,FALSE),0)</f>
        <v>0</v>
      </c>
    </row>
    <row r="156" spans="1:48" hidden="1" outlineLevel="1" x14ac:dyDescent="0.2">
      <c r="A156" s="239"/>
      <c r="B156" s="110"/>
      <c r="C156" s="12" t="str">
        <f t="shared" si="42"/>
        <v>E120</v>
      </c>
      <c r="D156" s="105"/>
      <c r="E156" s="312"/>
      <c r="F156" s="69"/>
      <c r="G156" s="69">
        <f>SUMIFS('Payment Schedule'!Y:Y,'Payment Schedule'!J:J,$G$10,'Payment Schedule'!D:D,A:A)</f>
        <v>0</v>
      </c>
      <c r="H156" s="69">
        <f>-SUMIFS('Payment Schedule'!M:M,'Payment Schedule'!K:K,$H$10,'Payment Schedule'!D:D,A:A)</f>
        <v>0</v>
      </c>
      <c r="I156" s="69">
        <f>-SUMIFS('Payment Schedule'!M:M,'Payment Schedule'!K:K,$I$10,'Payment Schedule'!D:D,A:A)</f>
        <v>0</v>
      </c>
      <c r="J156" s="69">
        <f t="shared" si="36"/>
        <v>0</v>
      </c>
      <c r="K156" s="69"/>
      <c r="L156" s="69">
        <f>SUMIFS('Payment Schedule'!M:M,'Payment Schedule'!K:K,$L$10,'Payment Schedule'!D:D,A:A)</f>
        <v>0</v>
      </c>
      <c r="M156" s="69">
        <f t="shared" si="37"/>
        <v>0</v>
      </c>
      <c r="N156" s="69" t="b">
        <f t="shared" si="43"/>
        <v>1</v>
      </c>
      <c r="O156" s="85">
        <f>SUMIFS('Payment Schedule'!$M:$M,'Payment Schedule'!$K:$K,O$11,'Payment Schedule'!$D:$D,$A:$A)</f>
        <v>0</v>
      </c>
      <c r="P156" s="85">
        <f>SUMIFS('Payment Schedule'!$M:$M,'Payment Schedule'!$K:$K,P$11,'Payment Schedule'!$D:$D,$A:$A)</f>
        <v>0</v>
      </c>
      <c r="Q156" s="85">
        <f>SUMIFS('Payment Schedule'!$M:$M,'Payment Schedule'!$K:$K,Q$11,'Payment Schedule'!$D:$D,$A:$A)</f>
        <v>0</v>
      </c>
      <c r="R156" s="85">
        <f>SUMIFS('Payment Schedule'!$M:$M,'Payment Schedule'!$K:$K,R$11,'Payment Schedule'!$D:$D,$A:$A)</f>
        <v>0</v>
      </c>
      <c r="S156" s="85">
        <f>SUMIFS('Payment Schedule'!$M:$M,'Payment Schedule'!$K:$K,S$11,'Payment Schedule'!$D:$D,$A:$A)</f>
        <v>0</v>
      </c>
      <c r="T156" s="85">
        <f>SUMIFS('Payment Schedule'!$M:$M,'Payment Schedule'!$K:$K,T$11,'Payment Schedule'!$D:$D,$A:$A)</f>
        <v>0</v>
      </c>
      <c r="U15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6" s="76">
        <f t="shared" si="38"/>
        <v>0</v>
      </c>
      <c r="AA156" s="85">
        <f>SUMIFS('Payment Schedule'!$N:$N,'Payment Schedule'!$K:$K,AA$11,'Payment Schedule'!$D:$D,$A:$A)+SUMIFS('Payment Schedule'!$O:$O,'Payment Schedule'!$K:$K,AA$11,'Payment Schedule'!$D:$D,$A:$A)</f>
        <v>0</v>
      </c>
      <c r="AB156" s="85">
        <f>SUMIFS('Payment Schedule'!$N:$N,'Payment Schedule'!$K:$K,AB$11,'Payment Schedule'!$D:$D,$A:$A)+SUMIFS('Payment Schedule'!$O:$O,'Payment Schedule'!$K:$K,AB$11,'Payment Schedule'!$D:$D,$A:$A)</f>
        <v>0</v>
      </c>
      <c r="AC156" s="85">
        <f>SUMIFS('Payment Schedule'!$N:$N,'Payment Schedule'!$K:$K,AC$11,'Payment Schedule'!$D:$D,$A:$A)+SUMIFS('Payment Schedule'!$O:$O,'Payment Schedule'!$K:$K,AC$11,'Payment Schedule'!$D:$D,$A:$A)</f>
        <v>0</v>
      </c>
      <c r="AD156" s="85">
        <f>SUMIFS('Payment Schedule'!$N:$N,'Payment Schedule'!$K:$K,AD$11,'Payment Schedule'!$D:$D,$A:$A)+SUMIFS('Payment Schedule'!$O:$O,'Payment Schedule'!$K:$K,AD$11,'Payment Schedule'!$D:$D,$A:$A)</f>
        <v>0</v>
      </c>
      <c r="AE156" s="85">
        <f>SUMIFS('Payment Schedule'!$N:$N,'Payment Schedule'!$K:$K,AE$11,'Payment Schedule'!$D:$D,$A:$A)+SUMIFS('Payment Schedule'!$O:$O,'Payment Schedule'!$K:$K,AE$11,'Payment Schedule'!$D:$D,$A:$A)</f>
        <v>0</v>
      </c>
      <c r="AF156" s="85">
        <f>SUMIFS('Payment Schedule'!$N:$N,'Payment Schedule'!$K:$K,AF$11,'Payment Schedule'!$D:$D,$A:$A)+SUMIFS('Payment Schedule'!$O:$O,'Payment Schedule'!$K:$K,AF$11,'Payment Schedule'!$D:$D,$A:$A)</f>
        <v>0</v>
      </c>
      <c r="AG15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6" s="76">
        <f t="shared" si="39"/>
        <v>0</v>
      </c>
      <c r="AM156" s="76">
        <f t="shared" si="40"/>
        <v>0</v>
      </c>
      <c r="AN156" s="86">
        <f>IFERROR(VLOOKUP($B:$B,'Lease Types with GL Accts'!$A:$B,2,FALSE),0)</f>
        <v>0</v>
      </c>
      <c r="AO156" s="86">
        <f>IFERROR(VLOOKUP($B:$B,'Lease Types with GL Accts'!$A:$C,3,FALSE),0)</f>
        <v>0</v>
      </c>
      <c r="AP156" s="86">
        <f>IFERROR(VLOOKUP($B:$B,'Lease Types with GL Accts'!$A:$D,4,FALSE),0)</f>
        <v>0</v>
      </c>
      <c r="AT156" s="86" t="str">
        <f>VLOOKUP(C:C,'ACFR Business Areas'!A:C,3)</f>
        <v>A000</v>
      </c>
      <c r="AU156" s="205">
        <f t="shared" si="41"/>
        <v>0</v>
      </c>
      <c r="AV156" s="298">
        <f>IFERROR(VLOOKUP(A156,'Payment Schedule'!D:U,18,FALSE),0)</f>
        <v>0</v>
      </c>
    </row>
    <row r="157" spans="1:48" hidden="1" outlineLevel="1" x14ac:dyDescent="0.2">
      <c r="A157" s="239"/>
      <c r="B157" s="110"/>
      <c r="C157" s="12" t="str">
        <f t="shared" si="42"/>
        <v>E120</v>
      </c>
      <c r="D157" s="105"/>
      <c r="E157" s="312"/>
      <c r="F157" s="69"/>
      <c r="G157" s="69">
        <f>SUMIFS('Payment Schedule'!Y:Y,'Payment Schedule'!J:J,$G$10,'Payment Schedule'!D:D,A:A)</f>
        <v>0</v>
      </c>
      <c r="H157" s="69">
        <f>-SUMIFS('Payment Schedule'!M:M,'Payment Schedule'!K:K,$H$10,'Payment Schedule'!D:D,A:A)</f>
        <v>0</v>
      </c>
      <c r="I157" s="69">
        <f>-SUMIFS('Payment Schedule'!M:M,'Payment Schedule'!K:K,$I$10,'Payment Schedule'!D:D,A:A)</f>
        <v>0</v>
      </c>
      <c r="J157" s="69">
        <f t="shared" si="36"/>
        <v>0</v>
      </c>
      <c r="K157" s="69"/>
      <c r="L157" s="69">
        <f>SUMIFS('Payment Schedule'!M:M,'Payment Schedule'!K:K,$L$10,'Payment Schedule'!D:D,A:A)</f>
        <v>0</v>
      </c>
      <c r="M157" s="69">
        <f t="shared" si="37"/>
        <v>0</v>
      </c>
      <c r="N157" s="69" t="b">
        <f t="shared" si="43"/>
        <v>1</v>
      </c>
      <c r="O157" s="85">
        <f>SUMIFS('Payment Schedule'!$M:$M,'Payment Schedule'!$K:$K,O$11,'Payment Schedule'!$D:$D,$A:$A)</f>
        <v>0</v>
      </c>
      <c r="P157" s="85">
        <f>SUMIFS('Payment Schedule'!$M:$M,'Payment Schedule'!$K:$K,P$11,'Payment Schedule'!$D:$D,$A:$A)</f>
        <v>0</v>
      </c>
      <c r="Q157" s="85">
        <f>SUMIFS('Payment Schedule'!$M:$M,'Payment Schedule'!$K:$K,Q$11,'Payment Schedule'!$D:$D,$A:$A)</f>
        <v>0</v>
      </c>
      <c r="R157" s="85">
        <f>SUMIFS('Payment Schedule'!$M:$M,'Payment Schedule'!$K:$K,R$11,'Payment Schedule'!$D:$D,$A:$A)</f>
        <v>0</v>
      </c>
      <c r="S157" s="85">
        <f>SUMIFS('Payment Schedule'!$M:$M,'Payment Schedule'!$K:$K,S$11,'Payment Schedule'!$D:$D,$A:$A)</f>
        <v>0</v>
      </c>
      <c r="T157" s="85">
        <f>SUMIFS('Payment Schedule'!$M:$M,'Payment Schedule'!$K:$K,T$11,'Payment Schedule'!$D:$D,$A:$A)</f>
        <v>0</v>
      </c>
      <c r="U15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7" s="76">
        <f t="shared" si="38"/>
        <v>0</v>
      </c>
      <c r="AA157" s="85">
        <f>SUMIFS('Payment Schedule'!$N:$N,'Payment Schedule'!$K:$K,AA$11,'Payment Schedule'!$D:$D,$A:$A)+SUMIFS('Payment Schedule'!$O:$O,'Payment Schedule'!$K:$K,AA$11,'Payment Schedule'!$D:$D,$A:$A)</f>
        <v>0</v>
      </c>
      <c r="AB157" s="85">
        <f>SUMIFS('Payment Schedule'!$N:$N,'Payment Schedule'!$K:$K,AB$11,'Payment Schedule'!$D:$D,$A:$A)+SUMIFS('Payment Schedule'!$O:$O,'Payment Schedule'!$K:$K,AB$11,'Payment Schedule'!$D:$D,$A:$A)</f>
        <v>0</v>
      </c>
      <c r="AC157" s="85">
        <f>SUMIFS('Payment Schedule'!$N:$N,'Payment Schedule'!$K:$K,AC$11,'Payment Schedule'!$D:$D,$A:$A)+SUMIFS('Payment Schedule'!$O:$O,'Payment Schedule'!$K:$K,AC$11,'Payment Schedule'!$D:$D,$A:$A)</f>
        <v>0</v>
      </c>
      <c r="AD157" s="85">
        <f>SUMIFS('Payment Schedule'!$N:$N,'Payment Schedule'!$K:$K,AD$11,'Payment Schedule'!$D:$D,$A:$A)+SUMIFS('Payment Schedule'!$O:$O,'Payment Schedule'!$K:$K,AD$11,'Payment Schedule'!$D:$D,$A:$A)</f>
        <v>0</v>
      </c>
      <c r="AE157" s="85">
        <f>SUMIFS('Payment Schedule'!$N:$N,'Payment Schedule'!$K:$K,AE$11,'Payment Schedule'!$D:$D,$A:$A)+SUMIFS('Payment Schedule'!$O:$O,'Payment Schedule'!$K:$K,AE$11,'Payment Schedule'!$D:$D,$A:$A)</f>
        <v>0</v>
      </c>
      <c r="AF157" s="85">
        <f>SUMIFS('Payment Schedule'!$N:$N,'Payment Schedule'!$K:$K,AF$11,'Payment Schedule'!$D:$D,$A:$A)+SUMIFS('Payment Schedule'!$O:$O,'Payment Schedule'!$K:$K,AF$11,'Payment Schedule'!$D:$D,$A:$A)</f>
        <v>0</v>
      </c>
      <c r="AG15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7" s="76">
        <f t="shared" si="39"/>
        <v>0</v>
      </c>
      <c r="AM157" s="76">
        <f t="shared" si="40"/>
        <v>0</v>
      </c>
      <c r="AN157" s="86">
        <f>IFERROR(VLOOKUP($B:$B,'Lease Types with GL Accts'!$A:$B,2,FALSE),0)</f>
        <v>0</v>
      </c>
      <c r="AO157" s="86">
        <f>IFERROR(VLOOKUP($B:$B,'Lease Types with GL Accts'!$A:$C,3,FALSE),0)</f>
        <v>0</v>
      </c>
      <c r="AP157" s="86">
        <f>IFERROR(VLOOKUP($B:$B,'Lease Types with GL Accts'!$A:$D,4,FALSE),0)</f>
        <v>0</v>
      </c>
      <c r="AT157" s="86" t="str">
        <f>VLOOKUP(C:C,'ACFR Business Areas'!A:C,3)</f>
        <v>A000</v>
      </c>
      <c r="AU157" s="205">
        <f t="shared" si="41"/>
        <v>0</v>
      </c>
      <c r="AV157" s="298">
        <f>IFERROR(VLOOKUP(A157,'Payment Schedule'!D:U,18,FALSE),0)</f>
        <v>0</v>
      </c>
    </row>
    <row r="158" spans="1:48" hidden="1" outlineLevel="1" x14ac:dyDescent="0.2">
      <c r="A158" s="239"/>
      <c r="B158" s="110"/>
      <c r="C158" s="12" t="str">
        <f t="shared" si="42"/>
        <v>E120</v>
      </c>
      <c r="D158" s="105"/>
      <c r="E158" s="312"/>
      <c r="F158" s="69"/>
      <c r="G158" s="69">
        <f>SUMIFS('Payment Schedule'!Y:Y,'Payment Schedule'!J:J,$G$10,'Payment Schedule'!D:D,A:A)</f>
        <v>0</v>
      </c>
      <c r="H158" s="69">
        <f>-SUMIFS('Payment Schedule'!M:M,'Payment Schedule'!K:K,$H$10,'Payment Schedule'!D:D,A:A)</f>
        <v>0</v>
      </c>
      <c r="I158" s="69">
        <f>-SUMIFS('Payment Schedule'!M:M,'Payment Schedule'!K:K,$I$10,'Payment Schedule'!D:D,A:A)</f>
        <v>0</v>
      </c>
      <c r="J158" s="69">
        <f t="shared" si="36"/>
        <v>0</v>
      </c>
      <c r="K158" s="69"/>
      <c r="L158" s="69">
        <f>SUMIFS('Payment Schedule'!M:M,'Payment Schedule'!K:K,$L$10,'Payment Schedule'!D:D,A:A)</f>
        <v>0</v>
      </c>
      <c r="M158" s="69">
        <f t="shared" si="37"/>
        <v>0</v>
      </c>
      <c r="N158" s="69" t="b">
        <f t="shared" si="43"/>
        <v>1</v>
      </c>
      <c r="O158" s="85">
        <f>SUMIFS('Payment Schedule'!$M:$M,'Payment Schedule'!$K:$K,O$11,'Payment Schedule'!$D:$D,$A:$A)</f>
        <v>0</v>
      </c>
      <c r="P158" s="85">
        <f>SUMIFS('Payment Schedule'!$M:$M,'Payment Schedule'!$K:$K,P$11,'Payment Schedule'!$D:$D,$A:$A)</f>
        <v>0</v>
      </c>
      <c r="Q158" s="85">
        <f>SUMIFS('Payment Schedule'!$M:$M,'Payment Schedule'!$K:$K,Q$11,'Payment Schedule'!$D:$D,$A:$A)</f>
        <v>0</v>
      </c>
      <c r="R158" s="85">
        <f>SUMIFS('Payment Schedule'!$M:$M,'Payment Schedule'!$K:$K,R$11,'Payment Schedule'!$D:$D,$A:$A)</f>
        <v>0</v>
      </c>
      <c r="S158" s="85">
        <f>SUMIFS('Payment Schedule'!$M:$M,'Payment Schedule'!$K:$K,S$11,'Payment Schedule'!$D:$D,$A:$A)</f>
        <v>0</v>
      </c>
      <c r="T158" s="85">
        <f>SUMIFS('Payment Schedule'!$M:$M,'Payment Schedule'!$K:$K,T$11,'Payment Schedule'!$D:$D,$A:$A)</f>
        <v>0</v>
      </c>
      <c r="U15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8" s="76">
        <f t="shared" si="38"/>
        <v>0</v>
      </c>
      <c r="AA158" s="85">
        <f>SUMIFS('Payment Schedule'!$N:$N,'Payment Schedule'!$K:$K,AA$11,'Payment Schedule'!$D:$D,$A:$A)+SUMIFS('Payment Schedule'!$O:$O,'Payment Schedule'!$K:$K,AA$11,'Payment Schedule'!$D:$D,$A:$A)</f>
        <v>0</v>
      </c>
      <c r="AB158" s="85">
        <f>SUMIFS('Payment Schedule'!$N:$N,'Payment Schedule'!$K:$K,AB$11,'Payment Schedule'!$D:$D,$A:$A)+SUMIFS('Payment Schedule'!$O:$O,'Payment Schedule'!$K:$K,AB$11,'Payment Schedule'!$D:$D,$A:$A)</f>
        <v>0</v>
      </c>
      <c r="AC158" s="85">
        <f>SUMIFS('Payment Schedule'!$N:$N,'Payment Schedule'!$K:$K,AC$11,'Payment Schedule'!$D:$D,$A:$A)+SUMIFS('Payment Schedule'!$O:$O,'Payment Schedule'!$K:$K,AC$11,'Payment Schedule'!$D:$D,$A:$A)</f>
        <v>0</v>
      </c>
      <c r="AD158" s="85">
        <f>SUMIFS('Payment Schedule'!$N:$N,'Payment Schedule'!$K:$K,AD$11,'Payment Schedule'!$D:$D,$A:$A)+SUMIFS('Payment Schedule'!$O:$O,'Payment Schedule'!$K:$K,AD$11,'Payment Schedule'!$D:$D,$A:$A)</f>
        <v>0</v>
      </c>
      <c r="AE158" s="85">
        <f>SUMIFS('Payment Schedule'!$N:$N,'Payment Schedule'!$K:$K,AE$11,'Payment Schedule'!$D:$D,$A:$A)+SUMIFS('Payment Schedule'!$O:$O,'Payment Schedule'!$K:$K,AE$11,'Payment Schedule'!$D:$D,$A:$A)</f>
        <v>0</v>
      </c>
      <c r="AF158" s="85">
        <f>SUMIFS('Payment Schedule'!$N:$N,'Payment Schedule'!$K:$K,AF$11,'Payment Schedule'!$D:$D,$A:$A)+SUMIFS('Payment Schedule'!$O:$O,'Payment Schedule'!$K:$K,AF$11,'Payment Schedule'!$D:$D,$A:$A)</f>
        <v>0</v>
      </c>
      <c r="AG15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8" s="76">
        <f t="shared" si="39"/>
        <v>0</v>
      </c>
      <c r="AM158" s="76">
        <f t="shared" si="40"/>
        <v>0</v>
      </c>
      <c r="AN158" s="86">
        <f>IFERROR(VLOOKUP($B:$B,'Lease Types with GL Accts'!$A:$B,2,FALSE),0)</f>
        <v>0</v>
      </c>
      <c r="AO158" s="86">
        <f>IFERROR(VLOOKUP($B:$B,'Lease Types with GL Accts'!$A:$C,3,FALSE),0)</f>
        <v>0</v>
      </c>
      <c r="AP158" s="86">
        <f>IFERROR(VLOOKUP($B:$B,'Lease Types with GL Accts'!$A:$D,4,FALSE),0)</f>
        <v>0</v>
      </c>
      <c r="AT158" s="86" t="str">
        <f>VLOOKUP(C:C,'ACFR Business Areas'!A:C,3)</f>
        <v>A000</v>
      </c>
      <c r="AU158" s="205">
        <f t="shared" si="41"/>
        <v>0</v>
      </c>
      <c r="AV158" s="298">
        <f>IFERROR(VLOOKUP(A158,'Payment Schedule'!D:U,18,FALSE),0)</f>
        <v>0</v>
      </c>
    </row>
    <row r="159" spans="1:48" hidden="1" outlineLevel="1" x14ac:dyDescent="0.2">
      <c r="A159" s="239"/>
      <c r="B159" s="110"/>
      <c r="C159" s="12" t="str">
        <f t="shared" si="42"/>
        <v>E120</v>
      </c>
      <c r="D159" s="105"/>
      <c r="E159" s="312"/>
      <c r="F159" s="69"/>
      <c r="G159" s="69">
        <f>SUMIFS('Payment Schedule'!Y:Y,'Payment Schedule'!J:J,$G$10,'Payment Schedule'!D:D,A:A)</f>
        <v>0</v>
      </c>
      <c r="H159" s="69">
        <f>-SUMIFS('Payment Schedule'!M:M,'Payment Schedule'!K:K,$H$10,'Payment Schedule'!D:D,A:A)</f>
        <v>0</v>
      </c>
      <c r="I159" s="69">
        <f>-SUMIFS('Payment Schedule'!M:M,'Payment Schedule'!K:K,$I$10,'Payment Schedule'!D:D,A:A)</f>
        <v>0</v>
      </c>
      <c r="J159" s="69">
        <f t="shared" si="36"/>
        <v>0</v>
      </c>
      <c r="K159" s="69"/>
      <c r="L159" s="69">
        <f>SUMIFS('Payment Schedule'!M:M,'Payment Schedule'!K:K,$L$10,'Payment Schedule'!D:D,A:A)</f>
        <v>0</v>
      </c>
      <c r="M159" s="69">
        <f t="shared" si="37"/>
        <v>0</v>
      </c>
      <c r="N159" s="69" t="b">
        <f t="shared" si="43"/>
        <v>1</v>
      </c>
      <c r="O159" s="85">
        <f>SUMIFS('Payment Schedule'!$M:$M,'Payment Schedule'!$K:$K,O$11,'Payment Schedule'!$D:$D,$A:$A)</f>
        <v>0</v>
      </c>
      <c r="P159" s="85">
        <f>SUMIFS('Payment Schedule'!$M:$M,'Payment Schedule'!$K:$K,P$11,'Payment Schedule'!$D:$D,$A:$A)</f>
        <v>0</v>
      </c>
      <c r="Q159" s="85">
        <f>SUMIFS('Payment Schedule'!$M:$M,'Payment Schedule'!$K:$K,Q$11,'Payment Schedule'!$D:$D,$A:$A)</f>
        <v>0</v>
      </c>
      <c r="R159" s="85">
        <f>SUMIFS('Payment Schedule'!$M:$M,'Payment Schedule'!$K:$K,R$11,'Payment Schedule'!$D:$D,$A:$A)</f>
        <v>0</v>
      </c>
      <c r="S159" s="85">
        <f>SUMIFS('Payment Schedule'!$M:$M,'Payment Schedule'!$K:$K,S$11,'Payment Schedule'!$D:$D,$A:$A)</f>
        <v>0</v>
      </c>
      <c r="T159" s="85">
        <f>SUMIFS('Payment Schedule'!$M:$M,'Payment Schedule'!$K:$K,T$11,'Payment Schedule'!$D:$D,$A:$A)</f>
        <v>0</v>
      </c>
      <c r="U15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5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5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5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5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59" s="76">
        <f t="shared" si="38"/>
        <v>0</v>
      </c>
      <c r="AA159" s="85">
        <f>SUMIFS('Payment Schedule'!$N:$N,'Payment Schedule'!$K:$K,AA$11,'Payment Schedule'!$D:$D,$A:$A)+SUMIFS('Payment Schedule'!$O:$O,'Payment Schedule'!$K:$K,AA$11,'Payment Schedule'!$D:$D,$A:$A)</f>
        <v>0</v>
      </c>
      <c r="AB159" s="85">
        <f>SUMIFS('Payment Schedule'!$N:$N,'Payment Schedule'!$K:$K,AB$11,'Payment Schedule'!$D:$D,$A:$A)+SUMIFS('Payment Schedule'!$O:$O,'Payment Schedule'!$K:$K,AB$11,'Payment Schedule'!$D:$D,$A:$A)</f>
        <v>0</v>
      </c>
      <c r="AC159" s="85">
        <f>SUMIFS('Payment Schedule'!$N:$N,'Payment Schedule'!$K:$K,AC$11,'Payment Schedule'!$D:$D,$A:$A)+SUMIFS('Payment Schedule'!$O:$O,'Payment Schedule'!$K:$K,AC$11,'Payment Schedule'!$D:$D,$A:$A)</f>
        <v>0</v>
      </c>
      <c r="AD159" s="85">
        <f>SUMIFS('Payment Schedule'!$N:$N,'Payment Schedule'!$K:$K,AD$11,'Payment Schedule'!$D:$D,$A:$A)+SUMIFS('Payment Schedule'!$O:$O,'Payment Schedule'!$K:$K,AD$11,'Payment Schedule'!$D:$D,$A:$A)</f>
        <v>0</v>
      </c>
      <c r="AE159" s="85">
        <f>SUMIFS('Payment Schedule'!$N:$N,'Payment Schedule'!$K:$K,AE$11,'Payment Schedule'!$D:$D,$A:$A)+SUMIFS('Payment Schedule'!$O:$O,'Payment Schedule'!$K:$K,AE$11,'Payment Schedule'!$D:$D,$A:$A)</f>
        <v>0</v>
      </c>
      <c r="AF159" s="85">
        <f>SUMIFS('Payment Schedule'!$N:$N,'Payment Schedule'!$K:$K,AF$11,'Payment Schedule'!$D:$D,$A:$A)+SUMIFS('Payment Schedule'!$O:$O,'Payment Schedule'!$K:$K,AF$11,'Payment Schedule'!$D:$D,$A:$A)</f>
        <v>0</v>
      </c>
      <c r="AG15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5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5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5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5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59" s="76">
        <f t="shared" si="39"/>
        <v>0</v>
      </c>
      <c r="AM159" s="76">
        <f t="shared" si="40"/>
        <v>0</v>
      </c>
      <c r="AN159" s="86">
        <f>IFERROR(VLOOKUP($B:$B,'Lease Types with GL Accts'!$A:$B,2,FALSE),0)</f>
        <v>0</v>
      </c>
      <c r="AO159" s="86">
        <f>IFERROR(VLOOKUP($B:$B,'Lease Types with GL Accts'!$A:$C,3,FALSE),0)</f>
        <v>0</v>
      </c>
      <c r="AP159" s="86">
        <f>IFERROR(VLOOKUP($B:$B,'Lease Types with GL Accts'!$A:$D,4,FALSE),0)</f>
        <v>0</v>
      </c>
      <c r="AT159" s="86" t="str">
        <f>VLOOKUP(C:C,'ACFR Business Areas'!A:C,3)</f>
        <v>A000</v>
      </c>
      <c r="AU159" s="205">
        <f t="shared" si="41"/>
        <v>0</v>
      </c>
      <c r="AV159" s="298">
        <f>IFERROR(VLOOKUP(A159,'Payment Schedule'!D:U,18,FALSE),0)</f>
        <v>0</v>
      </c>
    </row>
    <row r="160" spans="1:48" hidden="1" outlineLevel="1" x14ac:dyDescent="0.2">
      <c r="A160" s="239"/>
      <c r="B160" s="110"/>
      <c r="C160" s="12" t="str">
        <f t="shared" si="42"/>
        <v>E120</v>
      </c>
      <c r="D160" s="105"/>
      <c r="E160" s="312"/>
      <c r="F160" s="69"/>
      <c r="G160" s="69">
        <f>SUMIFS('Payment Schedule'!Y:Y,'Payment Schedule'!J:J,$G$10,'Payment Schedule'!D:D,A:A)</f>
        <v>0</v>
      </c>
      <c r="H160" s="69">
        <f>-SUMIFS('Payment Schedule'!M:M,'Payment Schedule'!K:K,$H$10,'Payment Schedule'!D:D,A:A)</f>
        <v>0</v>
      </c>
      <c r="I160" s="69">
        <f>-SUMIFS('Payment Schedule'!M:M,'Payment Schedule'!K:K,$I$10,'Payment Schedule'!D:D,A:A)</f>
        <v>0</v>
      </c>
      <c r="J160" s="69">
        <f t="shared" si="36"/>
        <v>0</v>
      </c>
      <c r="K160" s="69"/>
      <c r="L160" s="69">
        <f>SUMIFS('Payment Schedule'!M:M,'Payment Schedule'!K:K,$L$10,'Payment Schedule'!D:D,A:A)</f>
        <v>0</v>
      </c>
      <c r="M160" s="69">
        <f t="shared" si="37"/>
        <v>0</v>
      </c>
      <c r="N160" s="69" t="b">
        <f t="shared" si="43"/>
        <v>1</v>
      </c>
      <c r="O160" s="85">
        <f>SUMIFS('Payment Schedule'!$M:$M,'Payment Schedule'!$K:$K,O$11,'Payment Schedule'!$D:$D,$A:$A)</f>
        <v>0</v>
      </c>
      <c r="P160" s="85">
        <f>SUMIFS('Payment Schedule'!$M:$M,'Payment Schedule'!$K:$K,P$11,'Payment Schedule'!$D:$D,$A:$A)</f>
        <v>0</v>
      </c>
      <c r="Q160" s="85">
        <f>SUMIFS('Payment Schedule'!$M:$M,'Payment Schedule'!$K:$K,Q$11,'Payment Schedule'!$D:$D,$A:$A)</f>
        <v>0</v>
      </c>
      <c r="R160" s="85">
        <f>SUMIFS('Payment Schedule'!$M:$M,'Payment Schedule'!$K:$K,R$11,'Payment Schedule'!$D:$D,$A:$A)</f>
        <v>0</v>
      </c>
      <c r="S160" s="85">
        <f>SUMIFS('Payment Schedule'!$M:$M,'Payment Schedule'!$K:$K,S$11,'Payment Schedule'!$D:$D,$A:$A)</f>
        <v>0</v>
      </c>
      <c r="T160" s="85">
        <f>SUMIFS('Payment Schedule'!$M:$M,'Payment Schedule'!$K:$K,T$11,'Payment Schedule'!$D:$D,$A:$A)</f>
        <v>0</v>
      </c>
      <c r="U16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0" s="76">
        <f t="shared" si="38"/>
        <v>0</v>
      </c>
      <c r="AA160" s="85">
        <f>SUMIFS('Payment Schedule'!$N:$N,'Payment Schedule'!$K:$K,AA$11,'Payment Schedule'!$D:$D,$A:$A)+SUMIFS('Payment Schedule'!$O:$O,'Payment Schedule'!$K:$K,AA$11,'Payment Schedule'!$D:$D,$A:$A)</f>
        <v>0</v>
      </c>
      <c r="AB160" s="85">
        <f>SUMIFS('Payment Schedule'!$N:$N,'Payment Schedule'!$K:$K,AB$11,'Payment Schedule'!$D:$D,$A:$A)+SUMIFS('Payment Schedule'!$O:$O,'Payment Schedule'!$K:$K,AB$11,'Payment Schedule'!$D:$D,$A:$A)</f>
        <v>0</v>
      </c>
      <c r="AC160" s="85">
        <f>SUMIFS('Payment Schedule'!$N:$N,'Payment Schedule'!$K:$K,AC$11,'Payment Schedule'!$D:$D,$A:$A)+SUMIFS('Payment Schedule'!$O:$O,'Payment Schedule'!$K:$K,AC$11,'Payment Schedule'!$D:$D,$A:$A)</f>
        <v>0</v>
      </c>
      <c r="AD160" s="85">
        <f>SUMIFS('Payment Schedule'!$N:$N,'Payment Schedule'!$K:$K,AD$11,'Payment Schedule'!$D:$D,$A:$A)+SUMIFS('Payment Schedule'!$O:$O,'Payment Schedule'!$K:$K,AD$11,'Payment Schedule'!$D:$D,$A:$A)</f>
        <v>0</v>
      </c>
      <c r="AE160" s="85">
        <f>SUMIFS('Payment Schedule'!$N:$N,'Payment Schedule'!$K:$K,AE$11,'Payment Schedule'!$D:$D,$A:$A)+SUMIFS('Payment Schedule'!$O:$O,'Payment Schedule'!$K:$K,AE$11,'Payment Schedule'!$D:$D,$A:$A)</f>
        <v>0</v>
      </c>
      <c r="AF160" s="85">
        <f>SUMIFS('Payment Schedule'!$N:$N,'Payment Schedule'!$K:$K,AF$11,'Payment Schedule'!$D:$D,$A:$A)+SUMIFS('Payment Schedule'!$O:$O,'Payment Schedule'!$K:$K,AF$11,'Payment Schedule'!$D:$D,$A:$A)</f>
        <v>0</v>
      </c>
      <c r="AG16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0" s="76">
        <f t="shared" si="39"/>
        <v>0</v>
      </c>
      <c r="AM160" s="76">
        <f t="shared" si="40"/>
        <v>0</v>
      </c>
      <c r="AN160" s="86">
        <f>IFERROR(VLOOKUP($B:$B,'Lease Types with GL Accts'!$A:$B,2,FALSE),0)</f>
        <v>0</v>
      </c>
      <c r="AO160" s="86">
        <f>IFERROR(VLOOKUP($B:$B,'Lease Types with GL Accts'!$A:$C,3,FALSE),0)</f>
        <v>0</v>
      </c>
      <c r="AP160" s="86">
        <f>IFERROR(VLOOKUP($B:$B,'Lease Types with GL Accts'!$A:$D,4,FALSE),0)</f>
        <v>0</v>
      </c>
      <c r="AT160" s="86" t="str">
        <f>VLOOKUP(C:C,'ACFR Business Areas'!A:C,3)</f>
        <v>A000</v>
      </c>
      <c r="AU160" s="205">
        <f t="shared" si="41"/>
        <v>0</v>
      </c>
      <c r="AV160" s="298">
        <f>IFERROR(VLOOKUP(A160,'Payment Schedule'!D:U,18,FALSE),0)</f>
        <v>0</v>
      </c>
    </row>
    <row r="161" spans="1:48" hidden="1" outlineLevel="1" x14ac:dyDescent="0.2">
      <c r="A161" s="239"/>
      <c r="B161" s="110"/>
      <c r="C161" s="12" t="str">
        <f t="shared" si="42"/>
        <v>E120</v>
      </c>
      <c r="D161" s="105"/>
      <c r="E161" s="312"/>
      <c r="F161" s="69"/>
      <c r="G161" s="69">
        <f>SUMIFS('Payment Schedule'!Y:Y,'Payment Schedule'!J:J,$G$10,'Payment Schedule'!D:D,A:A)</f>
        <v>0</v>
      </c>
      <c r="H161" s="69">
        <f>-SUMIFS('Payment Schedule'!M:M,'Payment Schedule'!K:K,$H$10,'Payment Schedule'!D:D,A:A)</f>
        <v>0</v>
      </c>
      <c r="I161" s="69">
        <f>-SUMIFS('Payment Schedule'!M:M,'Payment Schedule'!K:K,$I$10,'Payment Schedule'!D:D,A:A)</f>
        <v>0</v>
      </c>
      <c r="J161" s="69">
        <f t="shared" si="36"/>
        <v>0</v>
      </c>
      <c r="K161" s="69"/>
      <c r="L161" s="69">
        <f>SUMIFS('Payment Schedule'!M:M,'Payment Schedule'!K:K,$L$10,'Payment Schedule'!D:D,A:A)</f>
        <v>0</v>
      </c>
      <c r="M161" s="69">
        <f t="shared" si="37"/>
        <v>0</v>
      </c>
      <c r="N161" s="69" t="b">
        <f t="shared" si="43"/>
        <v>1</v>
      </c>
      <c r="O161" s="85">
        <f>SUMIFS('Payment Schedule'!$M:$M,'Payment Schedule'!$K:$K,O$11,'Payment Schedule'!$D:$D,$A:$A)</f>
        <v>0</v>
      </c>
      <c r="P161" s="85">
        <f>SUMIFS('Payment Schedule'!$M:$M,'Payment Schedule'!$K:$K,P$11,'Payment Schedule'!$D:$D,$A:$A)</f>
        <v>0</v>
      </c>
      <c r="Q161" s="85">
        <f>SUMIFS('Payment Schedule'!$M:$M,'Payment Schedule'!$K:$K,Q$11,'Payment Schedule'!$D:$D,$A:$A)</f>
        <v>0</v>
      </c>
      <c r="R161" s="85">
        <f>SUMIFS('Payment Schedule'!$M:$M,'Payment Schedule'!$K:$K,R$11,'Payment Schedule'!$D:$D,$A:$A)</f>
        <v>0</v>
      </c>
      <c r="S161" s="85">
        <f>SUMIFS('Payment Schedule'!$M:$M,'Payment Schedule'!$K:$K,S$11,'Payment Schedule'!$D:$D,$A:$A)</f>
        <v>0</v>
      </c>
      <c r="T161" s="85">
        <f>SUMIFS('Payment Schedule'!$M:$M,'Payment Schedule'!$K:$K,T$11,'Payment Schedule'!$D:$D,$A:$A)</f>
        <v>0</v>
      </c>
      <c r="U16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1" s="76">
        <f t="shared" si="38"/>
        <v>0</v>
      </c>
      <c r="AA161" s="85">
        <f>SUMIFS('Payment Schedule'!$N:$N,'Payment Schedule'!$K:$K,AA$11,'Payment Schedule'!$D:$D,$A:$A)+SUMIFS('Payment Schedule'!$O:$O,'Payment Schedule'!$K:$K,AA$11,'Payment Schedule'!$D:$D,$A:$A)</f>
        <v>0</v>
      </c>
      <c r="AB161" s="85">
        <f>SUMIFS('Payment Schedule'!$N:$N,'Payment Schedule'!$K:$K,AB$11,'Payment Schedule'!$D:$D,$A:$A)+SUMIFS('Payment Schedule'!$O:$O,'Payment Schedule'!$K:$K,AB$11,'Payment Schedule'!$D:$D,$A:$A)</f>
        <v>0</v>
      </c>
      <c r="AC161" s="85">
        <f>SUMIFS('Payment Schedule'!$N:$N,'Payment Schedule'!$K:$K,AC$11,'Payment Schedule'!$D:$D,$A:$A)+SUMIFS('Payment Schedule'!$O:$O,'Payment Schedule'!$K:$K,AC$11,'Payment Schedule'!$D:$D,$A:$A)</f>
        <v>0</v>
      </c>
      <c r="AD161" s="85">
        <f>SUMIFS('Payment Schedule'!$N:$N,'Payment Schedule'!$K:$K,AD$11,'Payment Schedule'!$D:$D,$A:$A)+SUMIFS('Payment Schedule'!$O:$O,'Payment Schedule'!$K:$K,AD$11,'Payment Schedule'!$D:$D,$A:$A)</f>
        <v>0</v>
      </c>
      <c r="AE161" s="85">
        <f>SUMIFS('Payment Schedule'!$N:$N,'Payment Schedule'!$K:$K,AE$11,'Payment Schedule'!$D:$D,$A:$A)+SUMIFS('Payment Schedule'!$O:$O,'Payment Schedule'!$K:$K,AE$11,'Payment Schedule'!$D:$D,$A:$A)</f>
        <v>0</v>
      </c>
      <c r="AF161" s="85">
        <f>SUMIFS('Payment Schedule'!$N:$N,'Payment Schedule'!$K:$K,AF$11,'Payment Schedule'!$D:$D,$A:$A)+SUMIFS('Payment Schedule'!$O:$O,'Payment Schedule'!$K:$K,AF$11,'Payment Schedule'!$D:$D,$A:$A)</f>
        <v>0</v>
      </c>
      <c r="AG16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1" s="76">
        <f t="shared" si="39"/>
        <v>0</v>
      </c>
      <c r="AM161" s="76">
        <f t="shared" si="40"/>
        <v>0</v>
      </c>
      <c r="AN161" s="86">
        <f>IFERROR(VLOOKUP($B:$B,'Lease Types with GL Accts'!$A:$B,2,FALSE),0)</f>
        <v>0</v>
      </c>
      <c r="AO161" s="86">
        <f>IFERROR(VLOOKUP($B:$B,'Lease Types with GL Accts'!$A:$C,3,FALSE),0)</f>
        <v>0</v>
      </c>
      <c r="AP161" s="86">
        <f>IFERROR(VLOOKUP($B:$B,'Lease Types with GL Accts'!$A:$D,4,FALSE),0)</f>
        <v>0</v>
      </c>
      <c r="AT161" s="86" t="str">
        <f>VLOOKUP(C:C,'ACFR Business Areas'!A:C,3)</f>
        <v>A000</v>
      </c>
      <c r="AU161" s="205">
        <f t="shared" si="41"/>
        <v>0</v>
      </c>
      <c r="AV161" s="298">
        <f>IFERROR(VLOOKUP(A161,'Payment Schedule'!D:U,18,FALSE),0)</f>
        <v>0</v>
      </c>
    </row>
    <row r="162" spans="1:48" hidden="1" outlineLevel="1" x14ac:dyDescent="0.2">
      <c r="A162" s="239"/>
      <c r="B162" s="110"/>
      <c r="C162" s="12" t="str">
        <f t="shared" si="42"/>
        <v>E120</v>
      </c>
      <c r="D162" s="105"/>
      <c r="E162" s="312"/>
      <c r="F162" s="69"/>
      <c r="G162" s="69">
        <f>SUMIFS('Payment Schedule'!Y:Y,'Payment Schedule'!J:J,$G$10,'Payment Schedule'!D:D,A:A)</f>
        <v>0</v>
      </c>
      <c r="H162" s="69">
        <f>-SUMIFS('Payment Schedule'!M:M,'Payment Schedule'!K:K,$H$10,'Payment Schedule'!D:D,A:A)</f>
        <v>0</v>
      </c>
      <c r="I162" s="69">
        <f>-SUMIFS('Payment Schedule'!M:M,'Payment Schedule'!K:K,$I$10,'Payment Schedule'!D:D,A:A)</f>
        <v>0</v>
      </c>
      <c r="J162" s="69">
        <f t="shared" si="36"/>
        <v>0</v>
      </c>
      <c r="K162" s="69"/>
      <c r="L162" s="69">
        <f>SUMIFS('Payment Schedule'!M:M,'Payment Schedule'!K:K,$L$10,'Payment Schedule'!D:D,A:A)</f>
        <v>0</v>
      </c>
      <c r="M162" s="69">
        <f t="shared" si="37"/>
        <v>0</v>
      </c>
      <c r="N162" s="69" t="b">
        <f t="shared" si="43"/>
        <v>1</v>
      </c>
      <c r="O162" s="85">
        <f>SUMIFS('Payment Schedule'!$M:$M,'Payment Schedule'!$K:$K,O$11,'Payment Schedule'!$D:$D,$A:$A)</f>
        <v>0</v>
      </c>
      <c r="P162" s="85">
        <f>SUMIFS('Payment Schedule'!$M:$M,'Payment Schedule'!$K:$K,P$11,'Payment Schedule'!$D:$D,$A:$A)</f>
        <v>0</v>
      </c>
      <c r="Q162" s="85">
        <f>SUMIFS('Payment Schedule'!$M:$M,'Payment Schedule'!$K:$K,Q$11,'Payment Schedule'!$D:$D,$A:$A)</f>
        <v>0</v>
      </c>
      <c r="R162" s="85">
        <f>SUMIFS('Payment Schedule'!$M:$M,'Payment Schedule'!$K:$K,R$11,'Payment Schedule'!$D:$D,$A:$A)</f>
        <v>0</v>
      </c>
      <c r="S162" s="85">
        <f>SUMIFS('Payment Schedule'!$M:$M,'Payment Schedule'!$K:$K,S$11,'Payment Schedule'!$D:$D,$A:$A)</f>
        <v>0</v>
      </c>
      <c r="T162" s="85">
        <f>SUMIFS('Payment Schedule'!$M:$M,'Payment Schedule'!$K:$K,T$11,'Payment Schedule'!$D:$D,$A:$A)</f>
        <v>0</v>
      </c>
      <c r="U16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2" s="76">
        <f t="shared" si="38"/>
        <v>0</v>
      </c>
      <c r="AA162" s="85">
        <f>SUMIFS('Payment Schedule'!$N:$N,'Payment Schedule'!$K:$K,AA$11,'Payment Schedule'!$D:$D,$A:$A)+SUMIFS('Payment Schedule'!$O:$O,'Payment Schedule'!$K:$K,AA$11,'Payment Schedule'!$D:$D,$A:$A)</f>
        <v>0</v>
      </c>
      <c r="AB162" s="85">
        <f>SUMIFS('Payment Schedule'!$N:$N,'Payment Schedule'!$K:$K,AB$11,'Payment Schedule'!$D:$D,$A:$A)+SUMIFS('Payment Schedule'!$O:$O,'Payment Schedule'!$K:$K,AB$11,'Payment Schedule'!$D:$D,$A:$A)</f>
        <v>0</v>
      </c>
      <c r="AC162" s="85">
        <f>SUMIFS('Payment Schedule'!$N:$N,'Payment Schedule'!$K:$K,AC$11,'Payment Schedule'!$D:$D,$A:$A)+SUMIFS('Payment Schedule'!$O:$O,'Payment Schedule'!$K:$K,AC$11,'Payment Schedule'!$D:$D,$A:$A)</f>
        <v>0</v>
      </c>
      <c r="AD162" s="85">
        <f>SUMIFS('Payment Schedule'!$N:$N,'Payment Schedule'!$K:$K,AD$11,'Payment Schedule'!$D:$D,$A:$A)+SUMIFS('Payment Schedule'!$O:$O,'Payment Schedule'!$K:$K,AD$11,'Payment Schedule'!$D:$D,$A:$A)</f>
        <v>0</v>
      </c>
      <c r="AE162" s="85">
        <f>SUMIFS('Payment Schedule'!$N:$N,'Payment Schedule'!$K:$K,AE$11,'Payment Schedule'!$D:$D,$A:$A)+SUMIFS('Payment Schedule'!$O:$O,'Payment Schedule'!$K:$K,AE$11,'Payment Schedule'!$D:$D,$A:$A)</f>
        <v>0</v>
      </c>
      <c r="AF162" s="85">
        <f>SUMIFS('Payment Schedule'!$N:$N,'Payment Schedule'!$K:$K,AF$11,'Payment Schedule'!$D:$D,$A:$A)+SUMIFS('Payment Schedule'!$O:$O,'Payment Schedule'!$K:$K,AF$11,'Payment Schedule'!$D:$D,$A:$A)</f>
        <v>0</v>
      </c>
      <c r="AG16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2" s="76">
        <f t="shared" si="39"/>
        <v>0</v>
      </c>
      <c r="AM162" s="76">
        <f t="shared" si="40"/>
        <v>0</v>
      </c>
      <c r="AN162" s="86">
        <f>IFERROR(VLOOKUP($B:$B,'Lease Types with GL Accts'!$A:$B,2,FALSE),0)</f>
        <v>0</v>
      </c>
      <c r="AO162" s="86">
        <f>IFERROR(VLOOKUP($B:$B,'Lease Types with GL Accts'!$A:$C,3,FALSE),0)</f>
        <v>0</v>
      </c>
      <c r="AP162" s="86">
        <f>IFERROR(VLOOKUP($B:$B,'Lease Types with GL Accts'!$A:$D,4,FALSE),0)</f>
        <v>0</v>
      </c>
      <c r="AT162" s="86" t="str">
        <f>VLOOKUP(C:C,'ACFR Business Areas'!A:C,3)</f>
        <v>A000</v>
      </c>
      <c r="AU162" s="205">
        <f t="shared" si="41"/>
        <v>0</v>
      </c>
      <c r="AV162" s="298">
        <f>IFERROR(VLOOKUP(A162,'Payment Schedule'!D:U,18,FALSE),0)</f>
        <v>0</v>
      </c>
    </row>
    <row r="163" spans="1:48" hidden="1" outlineLevel="1" x14ac:dyDescent="0.2">
      <c r="A163" s="239"/>
      <c r="B163" s="110"/>
      <c r="C163" s="12" t="str">
        <f t="shared" si="42"/>
        <v>E120</v>
      </c>
      <c r="D163" s="105"/>
      <c r="E163" s="312"/>
      <c r="F163" s="69"/>
      <c r="G163" s="69">
        <f>SUMIFS('Payment Schedule'!Y:Y,'Payment Schedule'!J:J,$G$10,'Payment Schedule'!D:D,A:A)</f>
        <v>0</v>
      </c>
      <c r="H163" s="69">
        <f>-SUMIFS('Payment Schedule'!M:M,'Payment Schedule'!K:K,$H$10,'Payment Schedule'!D:D,A:A)</f>
        <v>0</v>
      </c>
      <c r="I163" s="69">
        <f>-SUMIFS('Payment Schedule'!M:M,'Payment Schedule'!K:K,$I$10,'Payment Schedule'!D:D,A:A)</f>
        <v>0</v>
      </c>
      <c r="J163" s="69">
        <f t="shared" si="36"/>
        <v>0</v>
      </c>
      <c r="K163" s="69"/>
      <c r="L163" s="69">
        <f>SUMIFS('Payment Schedule'!M:M,'Payment Schedule'!K:K,$L$10,'Payment Schedule'!D:D,A:A)</f>
        <v>0</v>
      </c>
      <c r="M163" s="69">
        <f t="shared" si="37"/>
        <v>0</v>
      </c>
      <c r="N163" s="69" t="b">
        <f t="shared" si="43"/>
        <v>1</v>
      </c>
      <c r="O163" s="85">
        <f>SUMIFS('Payment Schedule'!$M:$M,'Payment Schedule'!$K:$K,O$11,'Payment Schedule'!$D:$D,$A:$A)</f>
        <v>0</v>
      </c>
      <c r="P163" s="85">
        <f>SUMIFS('Payment Schedule'!$M:$M,'Payment Schedule'!$K:$K,P$11,'Payment Schedule'!$D:$D,$A:$A)</f>
        <v>0</v>
      </c>
      <c r="Q163" s="85">
        <f>SUMIFS('Payment Schedule'!$M:$M,'Payment Schedule'!$K:$K,Q$11,'Payment Schedule'!$D:$D,$A:$A)</f>
        <v>0</v>
      </c>
      <c r="R163" s="85">
        <f>SUMIFS('Payment Schedule'!$M:$M,'Payment Schedule'!$K:$K,R$11,'Payment Schedule'!$D:$D,$A:$A)</f>
        <v>0</v>
      </c>
      <c r="S163" s="85">
        <f>SUMIFS('Payment Schedule'!$M:$M,'Payment Schedule'!$K:$K,S$11,'Payment Schedule'!$D:$D,$A:$A)</f>
        <v>0</v>
      </c>
      <c r="T163" s="85">
        <f>SUMIFS('Payment Schedule'!$M:$M,'Payment Schedule'!$K:$K,T$11,'Payment Schedule'!$D:$D,$A:$A)</f>
        <v>0</v>
      </c>
      <c r="U16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3" s="76">
        <f t="shared" si="38"/>
        <v>0</v>
      </c>
      <c r="AA163" s="85">
        <f>SUMIFS('Payment Schedule'!$N:$N,'Payment Schedule'!$K:$K,AA$11,'Payment Schedule'!$D:$D,$A:$A)+SUMIFS('Payment Schedule'!$O:$O,'Payment Schedule'!$K:$K,AA$11,'Payment Schedule'!$D:$D,$A:$A)</f>
        <v>0</v>
      </c>
      <c r="AB163" s="85">
        <f>SUMIFS('Payment Schedule'!$N:$N,'Payment Schedule'!$K:$K,AB$11,'Payment Schedule'!$D:$D,$A:$A)+SUMIFS('Payment Schedule'!$O:$O,'Payment Schedule'!$K:$K,AB$11,'Payment Schedule'!$D:$D,$A:$A)</f>
        <v>0</v>
      </c>
      <c r="AC163" s="85">
        <f>SUMIFS('Payment Schedule'!$N:$N,'Payment Schedule'!$K:$K,AC$11,'Payment Schedule'!$D:$D,$A:$A)+SUMIFS('Payment Schedule'!$O:$O,'Payment Schedule'!$K:$K,AC$11,'Payment Schedule'!$D:$D,$A:$A)</f>
        <v>0</v>
      </c>
      <c r="AD163" s="85">
        <f>SUMIFS('Payment Schedule'!$N:$N,'Payment Schedule'!$K:$K,AD$11,'Payment Schedule'!$D:$D,$A:$A)+SUMIFS('Payment Schedule'!$O:$O,'Payment Schedule'!$K:$K,AD$11,'Payment Schedule'!$D:$D,$A:$A)</f>
        <v>0</v>
      </c>
      <c r="AE163" s="85">
        <f>SUMIFS('Payment Schedule'!$N:$N,'Payment Schedule'!$K:$K,AE$11,'Payment Schedule'!$D:$D,$A:$A)+SUMIFS('Payment Schedule'!$O:$O,'Payment Schedule'!$K:$K,AE$11,'Payment Schedule'!$D:$D,$A:$A)</f>
        <v>0</v>
      </c>
      <c r="AF163" s="85">
        <f>SUMIFS('Payment Schedule'!$N:$N,'Payment Schedule'!$K:$K,AF$11,'Payment Schedule'!$D:$D,$A:$A)+SUMIFS('Payment Schedule'!$O:$O,'Payment Schedule'!$K:$K,AF$11,'Payment Schedule'!$D:$D,$A:$A)</f>
        <v>0</v>
      </c>
      <c r="AG16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3" s="76">
        <f t="shared" si="39"/>
        <v>0</v>
      </c>
      <c r="AM163" s="76">
        <f t="shared" si="40"/>
        <v>0</v>
      </c>
      <c r="AN163" s="86">
        <f>IFERROR(VLOOKUP($B:$B,'Lease Types with GL Accts'!$A:$B,2,FALSE),0)</f>
        <v>0</v>
      </c>
      <c r="AO163" s="86">
        <f>IFERROR(VLOOKUP($B:$B,'Lease Types with GL Accts'!$A:$C,3,FALSE),0)</f>
        <v>0</v>
      </c>
      <c r="AP163" s="86">
        <f>IFERROR(VLOOKUP($B:$B,'Lease Types with GL Accts'!$A:$D,4,FALSE),0)</f>
        <v>0</v>
      </c>
      <c r="AT163" s="86" t="str">
        <f>VLOOKUP(C:C,'ACFR Business Areas'!A:C,3)</f>
        <v>A000</v>
      </c>
      <c r="AU163" s="205">
        <f t="shared" si="41"/>
        <v>0</v>
      </c>
      <c r="AV163" s="298">
        <f>IFERROR(VLOOKUP(A163,'Payment Schedule'!D:U,18,FALSE),0)</f>
        <v>0</v>
      </c>
    </row>
    <row r="164" spans="1:48" hidden="1" outlineLevel="1" x14ac:dyDescent="0.2">
      <c r="A164" s="239"/>
      <c r="B164" s="110"/>
      <c r="C164" s="12" t="str">
        <f t="shared" si="42"/>
        <v>E120</v>
      </c>
      <c r="D164" s="105"/>
      <c r="E164" s="312"/>
      <c r="F164" s="69"/>
      <c r="G164" s="69">
        <f>SUMIFS('Payment Schedule'!Y:Y,'Payment Schedule'!J:J,$G$10,'Payment Schedule'!D:D,A:A)</f>
        <v>0</v>
      </c>
      <c r="H164" s="69">
        <f>-SUMIFS('Payment Schedule'!M:M,'Payment Schedule'!K:K,$H$10,'Payment Schedule'!D:D,A:A)</f>
        <v>0</v>
      </c>
      <c r="I164" s="69">
        <f>-SUMIFS('Payment Schedule'!M:M,'Payment Schedule'!K:K,$I$10,'Payment Schedule'!D:D,A:A)</f>
        <v>0</v>
      </c>
      <c r="J164" s="69">
        <f t="shared" si="36"/>
        <v>0</v>
      </c>
      <c r="K164" s="69"/>
      <c r="L164" s="69">
        <f>SUMIFS('Payment Schedule'!M:M,'Payment Schedule'!K:K,$L$10,'Payment Schedule'!D:D,A:A)</f>
        <v>0</v>
      </c>
      <c r="M164" s="69">
        <f t="shared" si="37"/>
        <v>0</v>
      </c>
      <c r="N164" s="69" t="b">
        <f t="shared" ref="N164:N199" si="44">ROUND(SUM(P164:U164),0)=ROUND(J164,0)</f>
        <v>1</v>
      </c>
      <c r="O164" s="85">
        <f>SUMIFS('Payment Schedule'!$M:$M,'Payment Schedule'!$K:$K,O$11,'Payment Schedule'!$D:$D,$A:$A)</f>
        <v>0</v>
      </c>
      <c r="P164" s="85">
        <f>SUMIFS('Payment Schedule'!$M:$M,'Payment Schedule'!$K:$K,P$11,'Payment Schedule'!$D:$D,$A:$A)</f>
        <v>0</v>
      </c>
      <c r="Q164" s="85">
        <f>SUMIFS('Payment Schedule'!$M:$M,'Payment Schedule'!$K:$K,Q$11,'Payment Schedule'!$D:$D,$A:$A)</f>
        <v>0</v>
      </c>
      <c r="R164" s="85">
        <f>SUMIFS('Payment Schedule'!$M:$M,'Payment Schedule'!$K:$K,R$11,'Payment Schedule'!$D:$D,$A:$A)</f>
        <v>0</v>
      </c>
      <c r="S164" s="85">
        <f>SUMIFS('Payment Schedule'!$M:$M,'Payment Schedule'!$K:$K,S$11,'Payment Schedule'!$D:$D,$A:$A)</f>
        <v>0</v>
      </c>
      <c r="T164" s="85">
        <f>SUMIFS('Payment Schedule'!$M:$M,'Payment Schedule'!$K:$K,T$11,'Payment Schedule'!$D:$D,$A:$A)</f>
        <v>0</v>
      </c>
      <c r="U16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4" s="76">
        <f t="shared" si="38"/>
        <v>0</v>
      </c>
      <c r="AA164" s="85">
        <f>SUMIFS('Payment Schedule'!$N:$N,'Payment Schedule'!$K:$K,AA$11,'Payment Schedule'!$D:$D,$A:$A)+SUMIFS('Payment Schedule'!$O:$O,'Payment Schedule'!$K:$K,AA$11,'Payment Schedule'!$D:$D,$A:$A)</f>
        <v>0</v>
      </c>
      <c r="AB164" s="85">
        <f>SUMIFS('Payment Schedule'!$N:$N,'Payment Schedule'!$K:$K,AB$11,'Payment Schedule'!$D:$D,$A:$A)+SUMIFS('Payment Schedule'!$O:$O,'Payment Schedule'!$K:$K,AB$11,'Payment Schedule'!$D:$D,$A:$A)</f>
        <v>0</v>
      </c>
      <c r="AC164" s="85">
        <f>SUMIFS('Payment Schedule'!$N:$N,'Payment Schedule'!$K:$K,AC$11,'Payment Schedule'!$D:$D,$A:$A)+SUMIFS('Payment Schedule'!$O:$O,'Payment Schedule'!$K:$K,AC$11,'Payment Schedule'!$D:$D,$A:$A)</f>
        <v>0</v>
      </c>
      <c r="AD164" s="85">
        <f>SUMIFS('Payment Schedule'!$N:$N,'Payment Schedule'!$K:$K,AD$11,'Payment Schedule'!$D:$D,$A:$A)+SUMIFS('Payment Schedule'!$O:$O,'Payment Schedule'!$K:$K,AD$11,'Payment Schedule'!$D:$D,$A:$A)</f>
        <v>0</v>
      </c>
      <c r="AE164" s="85">
        <f>SUMIFS('Payment Schedule'!$N:$N,'Payment Schedule'!$K:$K,AE$11,'Payment Schedule'!$D:$D,$A:$A)+SUMIFS('Payment Schedule'!$O:$O,'Payment Schedule'!$K:$K,AE$11,'Payment Schedule'!$D:$D,$A:$A)</f>
        <v>0</v>
      </c>
      <c r="AF164" s="85">
        <f>SUMIFS('Payment Schedule'!$N:$N,'Payment Schedule'!$K:$K,AF$11,'Payment Schedule'!$D:$D,$A:$A)+SUMIFS('Payment Schedule'!$O:$O,'Payment Schedule'!$K:$K,AF$11,'Payment Schedule'!$D:$D,$A:$A)</f>
        <v>0</v>
      </c>
      <c r="AG16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4" s="76">
        <f t="shared" si="39"/>
        <v>0</v>
      </c>
      <c r="AM164" s="76">
        <f t="shared" si="40"/>
        <v>0</v>
      </c>
      <c r="AN164" s="86">
        <f>IFERROR(VLOOKUP($B:$B,'Lease Types with GL Accts'!$A:$B,2,FALSE),0)</f>
        <v>0</v>
      </c>
      <c r="AO164" s="86">
        <f>IFERROR(VLOOKUP($B:$B,'Lease Types with GL Accts'!$A:$C,3,FALSE),0)</f>
        <v>0</v>
      </c>
      <c r="AP164" s="86">
        <f>IFERROR(VLOOKUP($B:$B,'Lease Types with GL Accts'!$A:$D,4,FALSE),0)</f>
        <v>0</v>
      </c>
      <c r="AT164" s="86" t="str">
        <f>VLOOKUP(C:C,'ACFR Business Areas'!A:C,3)</f>
        <v>A000</v>
      </c>
      <c r="AU164" s="205">
        <f t="shared" si="41"/>
        <v>0</v>
      </c>
      <c r="AV164" s="298">
        <f>IFERROR(VLOOKUP(A164,'Payment Schedule'!D:U,18,FALSE),0)</f>
        <v>0</v>
      </c>
    </row>
    <row r="165" spans="1:48" hidden="1" outlineLevel="1" x14ac:dyDescent="0.2">
      <c r="A165" s="239"/>
      <c r="B165" s="110"/>
      <c r="C165" s="12" t="str">
        <f t="shared" si="42"/>
        <v>E120</v>
      </c>
      <c r="D165" s="105"/>
      <c r="E165" s="312"/>
      <c r="F165" s="69"/>
      <c r="G165" s="69">
        <f>SUMIFS('Payment Schedule'!Y:Y,'Payment Schedule'!J:J,$G$10,'Payment Schedule'!D:D,A:A)</f>
        <v>0</v>
      </c>
      <c r="H165" s="69">
        <f>-SUMIFS('Payment Schedule'!M:M,'Payment Schedule'!K:K,$H$10,'Payment Schedule'!D:D,A:A)</f>
        <v>0</v>
      </c>
      <c r="I165" s="69">
        <f>-SUMIFS('Payment Schedule'!M:M,'Payment Schedule'!K:K,$I$10,'Payment Schedule'!D:D,A:A)</f>
        <v>0</v>
      </c>
      <c r="J165" s="69">
        <f t="shared" si="36"/>
        <v>0</v>
      </c>
      <c r="K165" s="69"/>
      <c r="L165" s="69">
        <f>SUMIFS('Payment Schedule'!M:M,'Payment Schedule'!K:K,$L$10,'Payment Schedule'!D:D,A:A)</f>
        <v>0</v>
      </c>
      <c r="M165" s="69">
        <f t="shared" si="37"/>
        <v>0</v>
      </c>
      <c r="N165" s="69" t="b">
        <f t="shared" si="44"/>
        <v>1</v>
      </c>
      <c r="O165" s="85">
        <f>SUMIFS('Payment Schedule'!$M:$M,'Payment Schedule'!$K:$K,O$11,'Payment Schedule'!$D:$D,$A:$A)</f>
        <v>0</v>
      </c>
      <c r="P165" s="85">
        <f>SUMIFS('Payment Schedule'!$M:$M,'Payment Schedule'!$K:$K,P$11,'Payment Schedule'!$D:$D,$A:$A)</f>
        <v>0</v>
      </c>
      <c r="Q165" s="85">
        <f>SUMIFS('Payment Schedule'!$M:$M,'Payment Schedule'!$K:$K,Q$11,'Payment Schedule'!$D:$D,$A:$A)</f>
        <v>0</v>
      </c>
      <c r="R165" s="85">
        <f>SUMIFS('Payment Schedule'!$M:$M,'Payment Schedule'!$K:$K,R$11,'Payment Schedule'!$D:$D,$A:$A)</f>
        <v>0</v>
      </c>
      <c r="S165" s="85">
        <f>SUMIFS('Payment Schedule'!$M:$M,'Payment Schedule'!$K:$K,S$11,'Payment Schedule'!$D:$D,$A:$A)</f>
        <v>0</v>
      </c>
      <c r="T165" s="85">
        <f>SUMIFS('Payment Schedule'!$M:$M,'Payment Schedule'!$K:$K,T$11,'Payment Schedule'!$D:$D,$A:$A)</f>
        <v>0</v>
      </c>
      <c r="U16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5" s="76">
        <f t="shared" si="38"/>
        <v>0</v>
      </c>
      <c r="AA165" s="85">
        <f>SUMIFS('Payment Schedule'!$N:$N,'Payment Schedule'!$K:$K,AA$11,'Payment Schedule'!$D:$D,$A:$A)+SUMIFS('Payment Schedule'!$O:$O,'Payment Schedule'!$K:$K,AA$11,'Payment Schedule'!$D:$D,$A:$A)</f>
        <v>0</v>
      </c>
      <c r="AB165" s="85">
        <f>SUMIFS('Payment Schedule'!$N:$N,'Payment Schedule'!$K:$K,AB$11,'Payment Schedule'!$D:$D,$A:$A)+SUMIFS('Payment Schedule'!$O:$O,'Payment Schedule'!$K:$K,AB$11,'Payment Schedule'!$D:$D,$A:$A)</f>
        <v>0</v>
      </c>
      <c r="AC165" s="85">
        <f>SUMIFS('Payment Schedule'!$N:$N,'Payment Schedule'!$K:$K,AC$11,'Payment Schedule'!$D:$D,$A:$A)+SUMIFS('Payment Schedule'!$O:$O,'Payment Schedule'!$K:$K,AC$11,'Payment Schedule'!$D:$D,$A:$A)</f>
        <v>0</v>
      </c>
      <c r="AD165" s="85">
        <f>SUMIFS('Payment Schedule'!$N:$N,'Payment Schedule'!$K:$K,AD$11,'Payment Schedule'!$D:$D,$A:$A)+SUMIFS('Payment Schedule'!$O:$O,'Payment Schedule'!$K:$K,AD$11,'Payment Schedule'!$D:$D,$A:$A)</f>
        <v>0</v>
      </c>
      <c r="AE165" s="85">
        <f>SUMIFS('Payment Schedule'!$N:$N,'Payment Schedule'!$K:$K,AE$11,'Payment Schedule'!$D:$D,$A:$A)+SUMIFS('Payment Schedule'!$O:$O,'Payment Schedule'!$K:$K,AE$11,'Payment Schedule'!$D:$D,$A:$A)</f>
        <v>0</v>
      </c>
      <c r="AF165" s="85">
        <f>SUMIFS('Payment Schedule'!$N:$N,'Payment Schedule'!$K:$K,AF$11,'Payment Schedule'!$D:$D,$A:$A)+SUMIFS('Payment Schedule'!$O:$O,'Payment Schedule'!$K:$K,AF$11,'Payment Schedule'!$D:$D,$A:$A)</f>
        <v>0</v>
      </c>
      <c r="AG16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5" s="76">
        <f t="shared" si="39"/>
        <v>0</v>
      </c>
      <c r="AM165" s="76">
        <f t="shared" si="40"/>
        <v>0</v>
      </c>
      <c r="AN165" s="86">
        <f>IFERROR(VLOOKUP($B:$B,'Lease Types with GL Accts'!$A:$B,2,FALSE),0)</f>
        <v>0</v>
      </c>
      <c r="AO165" s="86">
        <f>IFERROR(VLOOKUP($B:$B,'Lease Types with GL Accts'!$A:$C,3,FALSE),0)</f>
        <v>0</v>
      </c>
      <c r="AP165" s="86">
        <f>IFERROR(VLOOKUP($B:$B,'Lease Types with GL Accts'!$A:$D,4,FALSE),0)</f>
        <v>0</v>
      </c>
      <c r="AT165" s="86" t="str">
        <f>VLOOKUP(C:C,'ACFR Business Areas'!A:C,3)</f>
        <v>A000</v>
      </c>
      <c r="AU165" s="205">
        <f t="shared" si="41"/>
        <v>0</v>
      </c>
      <c r="AV165" s="298">
        <f>IFERROR(VLOOKUP(A165,'Payment Schedule'!D:U,18,FALSE),0)</f>
        <v>0</v>
      </c>
    </row>
    <row r="166" spans="1:48" hidden="1" outlineLevel="1" x14ac:dyDescent="0.2">
      <c r="A166" s="239"/>
      <c r="B166" s="110"/>
      <c r="C166" s="12" t="str">
        <f t="shared" si="42"/>
        <v>E120</v>
      </c>
      <c r="D166" s="105"/>
      <c r="E166" s="312"/>
      <c r="F166" s="69"/>
      <c r="G166" s="69">
        <f>SUMIFS('Payment Schedule'!Y:Y,'Payment Schedule'!J:J,$G$10,'Payment Schedule'!D:D,A:A)</f>
        <v>0</v>
      </c>
      <c r="H166" s="69">
        <f>-SUMIFS('Payment Schedule'!M:M,'Payment Schedule'!K:K,$H$10,'Payment Schedule'!D:D,A:A)</f>
        <v>0</v>
      </c>
      <c r="I166" s="69">
        <f>-SUMIFS('Payment Schedule'!M:M,'Payment Schedule'!K:K,$I$10,'Payment Schedule'!D:D,A:A)</f>
        <v>0</v>
      </c>
      <c r="J166" s="69">
        <f t="shared" si="36"/>
        <v>0</v>
      </c>
      <c r="K166" s="69"/>
      <c r="L166" s="69">
        <f>SUMIFS('Payment Schedule'!M:M,'Payment Schedule'!K:K,$L$10,'Payment Schedule'!D:D,A:A)</f>
        <v>0</v>
      </c>
      <c r="M166" s="69">
        <f t="shared" si="37"/>
        <v>0</v>
      </c>
      <c r="N166" s="69" t="b">
        <f t="shared" si="44"/>
        <v>1</v>
      </c>
      <c r="O166" s="85">
        <f>SUMIFS('Payment Schedule'!$M:$M,'Payment Schedule'!$K:$K,O$11,'Payment Schedule'!$D:$D,$A:$A)</f>
        <v>0</v>
      </c>
      <c r="P166" s="85">
        <f>SUMIFS('Payment Schedule'!$M:$M,'Payment Schedule'!$K:$K,P$11,'Payment Schedule'!$D:$D,$A:$A)</f>
        <v>0</v>
      </c>
      <c r="Q166" s="85">
        <f>SUMIFS('Payment Schedule'!$M:$M,'Payment Schedule'!$K:$K,Q$11,'Payment Schedule'!$D:$D,$A:$A)</f>
        <v>0</v>
      </c>
      <c r="R166" s="85">
        <f>SUMIFS('Payment Schedule'!$M:$M,'Payment Schedule'!$K:$K,R$11,'Payment Schedule'!$D:$D,$A:$A)</f>
        <v>0</v>
      </c>
      <c r="S166" s="85">
        <f>SUMIFS('Payment Schedule'!$M:$M,'Payment Schedule'!$K:$K,S$11,'Payment Schedule'!$D:$D,$A:$A)</f>
        <v>0</v>
      </c>
      <c r="T166" s="85">
        <f>SUMIFS('Payment Schedule'!$M:$M,'Payment Schedule'!$K:$K,T$11,'Payment Schedule'!$D:$D,$A:$A)</f>
        <v>0</v>
      </c>
      <c r="U16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6" s="76">
        <f t="shared" si="38"/>
        <v>0</v>
      </c>
      <c r="AA166" s="85">
        <f>SUMIFS('Payment Schedule'!$N:$N,'Payment Schedule'!$K:$K,AA$11,'Payment Schedule'!$D:$D,$A:$A)+SUMIFS('Payment Schedule'!$O:$O,'Payment Schedule'!$K:$K,AA$11,'Payment Schedule'!$D:$D,$A:$A)</f>
        <v>0</v>
      </c>
      <c r="AB166" s="85">
        <f>SUMIFS('Payment Schedule'!$N:$N,'Payment Schedule'!$K:$K,AB$11,'Payment Schedule'!$D:$D,$A:$A)+SUMIFS('Payment Schedule'!$O:$O,'Payment Schedule'!$K:$K,AB$11,'Payment Schedule'!$D:$D,$A:$A)</f>
        <v>0</v>
      </c>
      <c r="AC166" s="85">
        <f>SUMIFS('Payment Schedule'!$N:$N,'Payment Schedule'!$K:$K,AC$11,'Payment Schedule'!$D:$D,$A:$A)+SUMIFS('Payment Schedule'!$O:$O,'Payment Schedule'!$K:$K,AC$11,'Payment Schedule'!$D:$D,$A:$A)</f>
        <v>0</v>
      </c>
      <c r="AD166" s="85">
        <f>SUMIFS('Payment Schedule'!$N:$N,'Payment Schedule'!$K:$K,AD$11,'Payment Schedule'!$D:$D,$A:$A)+SUMIFS('Payment Schedule'!$O:$O,'Payment Schedule'!$K:$K,AD$11,'Payment Schedule'!$D:$D,$A:$A)</f>
        <v>0</v>
      </c>
      <c r="AE166" s="85">
        <f>SUMIFS('Payment Schedule'!$N:$N,'Payment Schedule'!$K:$K,AE$11,'Payment Schedule'!$D:$D,$A:$A)+SUMIFS('Payment Schedule'!$O:$O,'Payment Schedule'!$K:$K,AE$11,'Payment Schedule'!$D:$D,$A:$A)</f>
        <v>0</v>
      </c>
      <c r="AF166" s="85">
        <f>SUMIFS('Payment Schedule'!$N:$N,'Payment Schedule'!$K:$K,AF$11,'Payment Schedule'!$D:$D,$A:$A)+SUMIFS('Payment Schedule'!$O:$O,'Payment Schedule'!$K:$K,AF$11,'Payment Schedule'!$D:$D,$A:$A)</f>
        <v>0</v>
      </c>
      <c r="AG16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6" s="76">
        <f t="shared" si="39"/>
        <v>0</v>
      </c>
      <c r="AM166" s="76">
        <f t="shared" si="40"/>
        <v>0</v>
      </c>
      <c r="AN166" s="86">
        <f>IFERROR(VLOOKUP($B:$B,'Lease Types with GL Accts'!$A:$B,2,FALSE),0)</f>
        <v>0</v>
      </c>
      <c r="AO166" s="86">
        <f>IFERROR(VLOOKUP($B:$B,'Lease Types with GL Accts'!$A:$C,3,FALSE),0)</f>
        <v>0</v>
      </c>
      <c r="AP166" s="86">
        <f>IFERROR(VLOOKUP($B:$B,'Lease Types with GL Accts'!$A:$D,4,FALSE),0)</f>
        <v>0</v>
      </c>
      <c r="AT166" s="86" t="str">
        <f>VLOOKUP(C:C,'ACFR Business Areas'!A:C,3)</f>
        <v>A000</v>
      </c>
      <c r="AU166" s="205">
        <f t="shared" si="41"/>
        <v>0</v>
      </c>
      <c r="AV166" s="298">
        <f>IFERROR(VLOOKUP(A166,'Payment Schedule'!D:U,18,FALSE),0)</f>
        <v>0</v>
      </c>
    </row>
    <row r="167" spans="1:48" hidden="1" outlineLevel="1" x14ac:dyDescent="0.2">
      <c r="A167" s="239"/>
      <c r="B167" s="110"/>
      <c r="C167" s="12" t="str">
        <f t="shared" si="42"/>
        <v>E120</v>
      </c>
      <c r="D167" s="105"/>
      <c r="E167" s="312"/>
      <c r="F167" s="69"/>
      <c r="G167" s="69">
        <f>SUMIFS('Payment Schedule'!Y:Y,'Payment Schedule'!J:J,$G$10,'Payment Schedule'!D:D,A:A)</f>
        <v>0</v>
      </c>
      <c r="H167" s="69">
        <f>-SUMIFS('Payment Schedule'!M:M,'Payment Schedule'!K:K,$H$10,'Payment Schedule'!D:D,A:A)</f>
        <v>0</v>
      </c>
      <c r="I167" s="69">
        <f>-SUMIFS('Payment Schedule'!M:M,'Payment Schedule'!K:K,$I$10,'Payment Schedule'!D:D,A:A)</f>
        <v>0</v>
      </c>
      <c r="J167" s="69">
        <f t="shared" si="36"/>
        <v>0</v>
      </c>
      <c r="K167" s="69"/>
      <c r="L167" s="69">
        <f>SUMIFS('Payment Schedule'!M:M,'Payment Schedule'!K:K,$L$10,'Payment Schedule'!D:D,A:A)</f>
        <v>0</v>
      </c>
      <c r="M167" s="69">
        <f t="shared" si="37"/>
        <v>0</v>
      </c>
      <c r="N167" s="69" t="b">
        <f t="shared" si="44"/>
        <v>1</v>
      </c>
      <c r="O167" s="85">
        <f>SUMIFS('Payment Schedule'!$M:$M,'Payment Schedule'!$K:$K,O$11,'Payment Schedule'!$D:$D,$A:$A)</f>
        <v>0</v>
      </c>
      <c r="P167" s="85">
        <f>SUMIFS('Payment Schedule'!$M:$M,'Payment Schedule'!$K:$K,P$11,'Payment Schedule'!$D:$D,$A:$A)</f>
        <v>0</v>
      </c>
      <c r="Q167" s="85">
        <f>SUMIFS('Payment Schedule'!$M:$M,'Payment Schedule'!$K:$K,Q$11,'Payment Schedule'!$D:$D,$A:$A)</f>
        <v>0</v>
      </c>
      <c r="R167" s="85">
        <f>SUMIFS('Payment Schedule'!$M:$M,'Payment Schedule'!$K:$K,R$11,'Payment Schedule'!$D:$D,$A:$A)</f>
        <v>0</v>
      </c>
      <c r="S167" s="85">
        <f>SUMIFS('Payment Schedule'!$M:$M,'Payment Schedule'!$K:$K,S$11,'Payment Schedule'!$D:$D,$A:$A)</f>
        <v>0</v>
      </c>
      <c r="T167" s="85">
        <f>SUMIFS('Payment Schedule'!$M:$M,'Payment Schedule'!$K:$K,T$11,'Payment Schedule'!$D:$D,$A:$A)</f>
        <v>0</v>
      </c>
      <c r="U16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7" s="76">
        <f t="shared" si="38"/>
        <v>0</v>
      </c>
      <c r="AA167" s="85">
        <f>SUMIFS('Payment Schedule'!$N:$N,'Payment Schedule'!$K:$K,AA$11,'Payment Schedule'!$D:$D,$A:$A)+SUMIFS('Payment Schedule'!$O:$O,'Payment Schedule'!$K:$K,AA$11,'Payment Schedule'!$D:$D,$A:$A)</f>
        <v>0</v>
      </c>
      <c r="AB167" s="85">
        <f>SUMIFS('Payment Schedule'!$N:$N,'Payment Schedule'!$K:$K,AB$11,'Payment Schedule'!$D:$D,$A:$A)+SUMIFS('Payment Schedule'!$O:$O,'Payment Schedule'!$K:$K,AB$11,'Payment Schedule'!$D:$D,$A:$A)</f>
        <v>0</v>
      </c>
      <c r="AC167" s="85">
        <f>SUMIFS('Payment Schedule'!$N:$N,'Payment Schedule'!$K:$K,AC$11,'Payment Schedule'!$D:$D,$A:$A)+SUMIFS('Payment Schedule'!$O:$O,'Payment Schedule'!$K:$K,AC$11,'Payment Schedule'!$D:$D,$A:$A)</f>
        <v>0</v>
      </c>
      <c r="AD167" s="85">
        <f>SUMIFS('Payment Schedule'!$N:$N,'Payment Schedule'!$K:$K,AD$11,'Payment Schedule'!$D:$D,$A:$A)+SUMIFS('Payment Schedule'!$O:$O,'Payment Schedule'!$K:$K,AD$11,'Payment Schedule'!$D:$D,$A:$A)</f>
        <v>0</v>
      </c>
      <c r="AE167" s="85">
        <f>SUMIFS('Payment Schedule'!$N:$N,'Payment Schedule'!$K:$K,AE$11,'Payment Schedule'!$D:$D,$A:$A)+SUMIFS('Payment Schedule'!$O:$O,'Payment Schedule'!$K:$K,AE$11,'Payment Schedule'!$D:$D,$A:$A)</f>
        <v>0</v>
      </c>
      <c r="AF167" s="85">
        <f>SUMIFS('Payment Schedule'!$N:$N,'Payment Schedule'!$K:$K,AF$11,'Payment Schedule'!$D:$D,$A:$A)+SUMIFS('Payment Schedule'!$O:$O,'Payment Schedule'!$K:$K,AF$11,'Payment Schedule'!$D:$D,$A:$A)</f>
        <v>0</v>
      </c>
      <c r="AG16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7" s="76">
        <f t="shared" si="39"/>
        <v>0</v>
      </c>
      <c r="AM167" s="76">
        <f t="shared" si="40"/>
        <v>0</v>
      </c>
      <c r="AN167" s="86">
        <f>IFERROR(VLOOKUP($B:$B,'Lease Types with GL Accts'!$A:$B,2,FALSE),0)</f>
        <v>0</v>
      </c>
      <c r="AO167" s="86">
        <f>IFERROR(VLOOKUP($B:$B,'Lease Types with GL Accts'!$A:$C,3,FALSE),0)</f>
        <v>0</v>
      </c>
      <c r="AP167" s="86">
        <f>IFERROR(VLOOKUP($B:$B,'Lease Types with GL Accts'!$A:$D,4,FALSE),0)</f>
        <v>0</v>
      </c>
      <c r="AT167" s="86" t="str">
        <f>VLOOKUP(C:C,'ACFR Business Areas'!A:C,3)</f>
        <v>A000</v>
      </c>
      <c r="AU167" s="205">
        <f t="shared" si="41"/>
        <v>0</v>
      </c>
      <c r="AV167" s="298">
        <f>IFERROR(VLOOKUP(A167,'Payment Schedule'!D:U,18,FALSE),0)</f>
        <v>0</v>
      </c>
    </row>
    <row r="168" spans="1:48" hidden="1" outlineLevel="1" x14ac:dyDescent="0.2">
      <c r="A168" s="239"/>
      <c r="B168" s="110"/>
      <c r="C168" s="12" t="str">
        <f t="shared" si="42"/>
        <v>E120</v>
      </c>
      <c r="D168" s="105"/>
      <c r="E168" s="312"/>
      <c r="F168" s="69"/>
      <c r="G168" s="69">
        <f>SUMIFS('Payment Schedule'!Y:Y,'Payment Schedule'!J:J,$G$10,'Payment Schedule'!D:D,A:A)</f>
        <v>0</v>
      </c>
      <c r="H168" s="69">
        <f>-SUMIFS('Payment Schedule'!M:M,'Payment Schedule'!K:K,$H$10,'Payment Schedule'!D:D,A:A)</f>
        <v>0</v>
      </c>
      <c r="I168" s="69">
        <f>-SUMIFS('Payment Schedule'!M:M,'Payment Schedule'!K:K,$I$10,'Payment Schedule'!D:D,A:A)</f>
        <v>0</v>
      </c>
      <c r="J168" s="69">
        <f t="shared" si="36"/>
        <v>0</v>
      </c>
      <c r="K168" s="69"/>
      <c r="L168" s="69">
        <f>SUMIFS('Payment Schedule'!M:M,'Payment Schedule'!K:K,$L$10,'Payment Schedule'!D:D,A:A)</f>
        <v>0</v>
      </c>
      <c r="M168" s="69">
        <f t="shared" si="37"/>
        <v>0</v>
      </c>
      <c r="N168" s="69" t="b">
        <f t="shared" si="44"/>
        <v>1</v>
      </c>
      <c r="O168" s="85">
        <f>SUMIFS('Payment Schedule'!$M:$M,'Payment Schedule'!$K:$K,O$11,'Payment Schedule'!$D:$D,$A:$A)</f>
        <v>0</v>
      </c>
      <c r="P168" s="85">
        <f>SUMIFS('Payment Schedule'!$M:$M,'Payment Schedule'!$K:$K,P$11,'Payment Schedule'!$D:$D,$A:$A)</f>
        <v>0</v>
      </c>
      <c r="Q168" s="85">
        <f>SUMIFS('Payment Schedule'!$M:$M,'Payment Schedule'!$K:$K,Q$11,'Payment Schedule'!$D:$D,$A:$A)</f>
        <v>0</v>
      </c>
      <c r="R168" s="85">
        <f>SUMIFS('Payment Schedule'!$M:$M,'Payment Schedule'!$K:$K,R$11,'Payment Schedule'!$D:$D,$A:$A)</f>
        <v>0</v>
      </c>
      <c r="S168" s="85">
        <f>SUMIFS('Payment Schedule'!$M:$M,'Payment Schedule'!$K:$K,S$11,'Payment Schedule'!$D:$D,$A:$A)</f>
        <v>0</v>
      </c>
      <c r="T168" s="85">
        <f>SUMIFS('Payment Schedule'!$M:$M,'Payment Schedule'!$K:$K,T$11,'Payment Schedule'!$D:$D,$A:$A)</f>
        <v>0</v>
      </c>
      <c r="U16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8" s="76">
        <f t="shared" si="38"/>
        <v>0</v>
      </c>
      <c r="AA168" s="85">
        <f>SUMIFS('Payment Schedule'!$N:$N,'Payment Schedule'!$K:$K,AA$11,'Payment Schedule'!$D:$D,$A:$A)+SUMIFS('Payment Schedule'!$O:$O,'Payment Schedule'!$K:$K,AA$11,'Payment Schedule'!$D:$D,$A:$A)</f>
        <v>0</v>
      </c>
      <c r="AB168" s="85">
        <f>SUMIFS('Payment Schedule'!$N:$N,'Payment Schedule'!$K:$K,AB$11,'Payment Schedule'!$D:$D,$A:$A)+SUMIFS('Payment Schedule'!$O:$O,'Payment Schedule'!$K:$K,AB$11,'Payment Schedule'!$D:$D,$A:$A)</f>
        <v>0</v>
      </c>
      <c r="AC168" s="85">
        <f>SUMIFS('Payment Schedule'!$N:$N,'Payment Schedule'!$K:$K,AC$11,'Payment Schedule'!$D:$D,$A:$A)+SUMIFS('Payment Schedule'!$O:$O,'Payment Schedule'!$K:$K,AC$11,'Payment Schedule'!$D:$D,$A:$A)</f>
        <v>0</v>
      </c>
      <c r="AD168" s="85">
        <f>SUMIFS('Payment Schedule'!$N:$N,'Payment Schedule'!$K:$K,AD$11,'Payment Schedule'!$D:$D,$A:$A)+SUMIFS('Payment Schedule'!$O:$O,'Payment Schedule'!$K:$K,AD$11,'Payment Schedule'!$D:$D,$A:$A)</f>
        <v>0</v>
      </c>
      <c r="AE168" s="85">
        <f>SUMIFS('Payment Schedule'!$N:$N,'Payment Schedule'!$K:$K,AE$11,'Payment Schedule'!$D:$D,$A:$A)+SUMIFS('Payment Schedule'!$O:$O,'Payment Schedule'!$K:$K,AE$11,'Payment Schedule'!$D:$D,$A:$A)</f>
        <v>0</v>
      </c>
      <c r="AF168" s="85">
        <f>SUMIFS('Payment Schedule'!$N:$N,'Payment Schedule'!$K:$K,AF$11,'Payment Schedule'!$D:$D,$A:$A)+SUMIFS('Payment Schedule'!$O:$O,'Payment Schedule'!$K:$K,AF$11,'Payment Schedule'!$D:$D,$A:$A)</f>
        <v>0</v>
      </c>
      <c r="AG16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8" s="76">
        <f t="shared" si="39"/>
        <v>0</v>
      </c>
      <c r="AM168" s="76">
        <f t="shared" si="40"/>
        <v>0</v>
      </c>
      <c r="AN168" s="86">
        <f>IFERROR(VLOOKUP($B:$B,'Lease Types with GL Accts'!$A:$B,2,FALSE),0)</f>
        <v>0</v>
      </c>
      <c r="AO168" s="86">
        <f>IFERROR(VLOOKUP($B:$B,'Lease Types with GL Accts'!$A:$C,3,FALSE),0)</f>
        <v>0</v>
      </c>
      <c r="AP168" s="86">
        <f>IFERROR(VLOOKUP($B:$B,'Lease Types with GL Accts'!$A:$D,4,FALSE),0)</f>
        <v>0</v>
      </c>
      <c r="AT168" s="86" t="str">
        <f>VLOOKUP(C:C,'ACFR Business Areas'!A:C,3)</f>
        <v>A000</v>
      </c>
      <c r="AU168" s="205">
        <f t="shared" si="41"/>
        <v>0</v>
      </c>
      <c r="AV168" s="298">
        <f>IFERROR(VLOOKUP(A168,'Payment Schedule'!D:U,18,FALSE),0)</f>
        <v>0</v>
      </c>
    </row>
    <row r="169" spans="1:48" hidden="1" outlineLevel="1" x14ac:dyDescent="0.2">
      <c r="A169" s="239"/>
      <c r="B169" s="110"/>
      <c r="C169" s="12" t="str">
        <f t="shared" si="42"/>
        <v>E120</v>
      </c>
      <c r="D169" s="105"/>
      <c r="E169" s="312"/>
      <c r="F169" s="69"/>
      <c r="G169" s="69">
        <f>SUMIFS('Payment Schedule'!Y:Y,'Payment Schedule'!J:J,$G$10,'Payment Schedule'!D:D,A:A)</f>
        <v>0</v>
      </c>
      <c r="H169" s="69">
        <f>-SUMIFS('Payment Schedule'!M:M,'Payment Schedule'!K:K,$H$10,'Payment Schedule'!D:D,A:A)</f>
        <v>0</v>
      </c>
      <c r="I169" s="69">
        <f>-SUMIFS('Payment Schedule'!M:M,'Payment Schedule'!K:K,$I$10,'Payment Schedule'!D:D,A:A)</f>
        <v>0</v>
      </c>
      <c r="J169" s="69">
        <f t="shared" si="36"/>
        <v>0</v>
      </c>
      <c r="K169" s="69"/>
      <c r="L169" s="69">
        <f>SUMIFS('Payment Schedule'!M:M,'Payment Schedule'!K:K,$L$10,'Payment Schedule'!D:D,A:A)</f>
        <v>0</v>
      </c>
      <c r="M169" s="69">
        <f t="shared" si="37"/>
        <v>0</v>
      </c>
      <c r="N169" s="69" t="b">
        <f t="shared" si="44"/>
        <v>1</v>
      </c>
      <c r="O169" s="85">
        <f>SUMIFS('Payment Schedule'!$M:$M,'Payment Schedule'!$K:$K,O$11,'Payment Schedule'!$D:$D,$A:$A)</f>
        <v>0</v>
      </c>
      <c r="P169" s="85">
        <f>SUMIFS('Payment Schedule'!$M:$M,'Payment Schedule'!$K:$K,P$11,'Payment Schedule'!$D:$D,$A:$A)</f>
        <v>0</v>
      </c>
      <c r="Q169" s="85">
        <f>SUMIFS('Payment Schedule'!$M:$M,'Payment Schedule'!$K:$K,Q$11,'Payment Schedule'!$D:$D,$A:$A)</f>
        <v>0</v>
      </c>
      <c r="R169" s="85">
        <f>SUMIFS('Payment Schedule'!$M:$M,'Payment Schedule'!$K:$K,R$11,'Payment Schedule'!$D:$D,$A:$A)</f>
        <v>0</v>
      </c>
      <c r="S169" s="85">
        <f>SUMIFS('Payment Schedule'!$M:$M,'Payment Schedule'!$K:$K,S$11,'Payment Schedule'!$D:$D,$A:$A)</f>
        <v>0</v>
      </c>
      <c r="T169" s="85">
        <f>SUMIFS('Payment Schedule'!$M:$M,'Payment Schedule'!$K:$K,T$11,'Payment Schedule'!$D:$D,$A:$A)</f>
        <v>0</v>
      </c>
      <c r="U16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6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6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6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6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69" s="76">
        <f t="shared" si="38"/>
        <v>0</v>
      </c>
      <c r="AA169" s="85">
        <f>SUMIFS('Payment Schedule'!$N:$N,'Payment Schedule'!$K:$K,AA$11,'Payment Schedule'!$D:$D,$A:$A)+SUMIFS('Payment Schedule'!$O:$O,'Payment Schedule'!$K:$K,AA$11,'Payment Schedule'!$D:$D,$A:$A)</f>
        <v>0</v>
      </c>
      <c r="AB169" s="85">
        <f>SUMIFS('Payment Schedule'!$N:$N,'Payment Schedule'!$K:$K,AB$11,'Payment Schedule'!$D:$D,$A:$A)+SUMIFS('Payment Schedule'!$O:$O,'Payment Schedule'!$K:$K,AB$11,'Payment Schedule'!$D:$D,$A:$A)</f>
        <v>0</v>
      </c>
      <c r="AC169" s="85">
        <f>SUMIFS('Payment Schedule'!$N:$N,'Payment Schedule'!$K:$K,AC$11,'Payment Schedule'!$D:$D,$A:$A)+SUMIFS('Payment Schedule'!$O:$O,'Payment Schedule'!$K:$K,AC$11,'Payment Schedule'!$D:$D,$A:$A)</f>
        <v>0</v>
      </c>
      <c r="AD169" s="85">
        <f>SUMIFS('Payment Schedule'!$N:$N,'Payment Schedule'!$K:$K,AD$11,'Payment Schedule'!$D:$D,$A:$A)+SUMIFS('Payment Schedule'!$O:$O,'Payment Schedule'!$K:$K,AD$11,'Payment Schedule'!$D:$D,$A:$A)</f>
        <v>0</v>
      </c>
      <c r="AE169" s="85">
        <f>SUMIFS('Payment Schedule'!$N:$N,'Payment Schedule'!$K:$K,AE$11,'Payment Schedule'!$D:$D,$A:$A)+SUMIFS('Payment Schedule'!$O:$O,'Payment Schedule'!$K:$K,AE$11,'Payment Schedule'!$D:$D,$A:$A)</f>
        <v>0</v>
      </c>
      <c r="AF169" s="85">
        <f>SUMIFS('Payment Schedule'!$N:$N,'Payment Schedule'!$K:$K,AF$11,'Payment Schedule'!$D:$D,$A:$A)+SUMIFS('Payment Schedule'!$O:$O,'Payment Schedule'!$K:$K,AF$11,'Payment Schedule'!$D:$D,$A:$A)</f>
        <v>0</v>
      </c>
      <c r="AG16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6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6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6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6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69" s="76">
        <f t="shared" si="39"/>
        <v>0</v>
      </c>
      <c r="AM169" s="76">
        <f t="shared" si="40"/>
        <v>0</v>
      </c>
      <c r="AN169" s="86">
        <f>IFERROR(VLOOKUP($B:$B,'Lease Types with GL Accts'!$A:$B,2,FALSE),0)</f>
        <v>0</v>
      </c>
      <c r="AO169" s="86">
        <f>IFERROR(VLOOKUP($B:$B,'Lease Types with GL Accts'!$A:$C,3,FALSE),0)</f>
        <v>0</v>
      </c>
      <c r="AP169" s="86">
        <f>IFERROR(VLOOKUP($B:$B,'Lease Types with GL Accts'!$A:$D,4,FALSE),0)</f>
        <v>0</v>
      </c>
      <c r="AT169" s="86" t="str">
        <f>VLOOKUP(C:C,'ACFR Business Areas'!A:C,3)</f>
        <v>A000</v>
      </c>
      <c r="AU169" s="205">
        <f t="shared" si="41"/>
        <v>0</v>
      </c>
      <c r="AV169" s="298">
        <f>IFERROR(VLOOKUP(A169,'Payment Schedule'!D:U,18,FALSE),0)</f>
        <v>0</v>
      </c>
    </row>
    <row r="170" spans="1:48" hidden="1" outlineLevel="1" x14ac:dyDescent="0.2">
      <c r="A170" s="239"/>
      <c r="B170" s="110"/>
      <c r="C170" s="12" t="str">
        <f t="shared" si="42"/>
        <v>E120</v>
      </c>
      <c r="D170" s="105"/>
      <c r="E170" s="312"/>
      <c r="F170" s="69"/>
      <c r="G170" s="69">
        <f>SUMIFS('Payment Schedule'!Y:Y,'Payment Schedule'!J:J,$G$10,'Payment Schedule'!D:D,A:A)</f>
        <v>0</v>
      </c>
      <c r="H170" s="69">
        <f>-SUMIFS('Payment Schedule'!M:M,'Payment Schedule'!K:K,$H$10,'Payment Schedule'!D:D,A:A)</f>
        <v>0</v>
      </c>
      <c r="I170" s="69">
        <f>-SUMIFS('Payment Schedule'!M:M,'Payment Schedule'!K:K,$I$10,'Payment Schedule'!D:D,A:A)</f>
        <v>0</v>
      </c>
      <c r="J170" s="69">
        <f t="shared" si="36"/>
        <v>0</v>
      </c>
      <c r="K170" s="69"/>
      <c r="L170" s="69">
        <f>SUMIFS('Payment Schedule'!M:M,'Payment Schedule'!K:K,$L$10,'Payment Schedule'!D:D,A:A)</f>
        <v>0</v>
      </c>
      <c r="M170" s="69">
        <f t="shared" si="37"/>
        <v>0</v>
      </c>
      <c r="N170" s="69" t="b">
        <f t="shared" si="44"/>
        <v>1</v>
      </c>
      <c r="O170" s="85">
        <f>SUMIFS('Payment Schedule'!$M:$M,'Payment Schedule'!$K:$K,O$11,'Payment Schedule'!$D:$D,$A:$A)</f>
        <v>0</v>
      </c>
      <c r="P170" s="85">
        <f>SUMIFS('Payment Schedule'!$M:$M,'Payment Schedule'!$K:$K,P$11,'Payment Schedule'!$D:$D,$A:$A)</f>
        <v>0</v>
      </c>
      <c r="Q170" s="85">
        <f>SUMIFS('Payment Schedule'!$M:$M,'Payment Schedule'!$K:$K,Q$11,'Payment Schedule'!$D:$D,$A:$A)</f>
        <v>0</v>
      </c>
      <c r="R170" s="85">
        <f>SUMIFS('Payment Schedule'!$M:$M,'Payment Schedule'!$K:$K,R$11,'Payment Schedule'!$D:$D,$A:$A)</f>
        <v>0</v>
      </c>
      <c r="S170" s="85">
        <f>SUMIFS('Payment Schedule'!$M:$M,'Payment Schedule'!$K:$K,S$11,'Payment Schedule'!$D:$D,$A:$A)</f>
        <v>0</v>
      </c>
      <c r="T170" s="85">
        <f>SUMIFS('Payment Schedule'!$M:$M,'Payment Schedule'!$K:$K,T$11,'Payment Schedule'!$D:$D,$A:$A)</f>
        <v>0</v>
      </c>
      <c r="U17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0" s="76">
        <f t="shared" si="38"/>
        <v>0</v>
      </c>
      <c r="AA170" s="85">
        <f>SUMIFS('Payment Schedule'!$N:$N,'Payment Schedule'!$K:$K,AA$11,'Payment Schedule'!$D:$D,$A:$A)+SUMIFS('Payment Schedule'!$O:$O,'Payment Schedule'!$K:$K,AA$11,'Payment Schedule'!$D:$D,$A:$A)</f>
        <v>0</v>
      </c>
      <c r="AB170" s="85">
        <f>SUMIFS('Payment Schedule'!$N:$N,'Payment Schedule'!$K:$K,AB$11,'Payment Schedule'!$D:$D,$A:$A)+SUMIFS('Payment Schedule'!$O:$O,'Payment Schedule'!$K:$K,AB$11,'Payment Schedule'!$D:$D,$A:$A)</f>
        <v>0</v>
      </c>
      <c r="AC170" s="85">
        <f>SUMIFS('Payment Schedule'!$N:$N,'Payment Schedule'!$K:$K,AC$11,'Payment Schedule'!$D:$D,$A:$A)+SUMIFS('Payment Schedule'!$O:$O,'Payment Schedule'!$K:$K,AC$11,'Payment Schedule'!$D:$D,$A:$A)</f>
        <v>0</v>
      </c>
      <c r="AD170" s="85">
        <f>SUMIFS('Payment Schedule'!$N:$N,'Payment Schedule'!$K:$K,AD$11,'Payment Schedule'!$D:$D,$A:$A)+SUMIFS('Payment Schedule'!$O:$O,'Payment Schedule'!$K:$K,AD$11,'Payment Schedule'!$D:$D,$A:$A)</f>
        <v>0</v>
      </c>
      <c r="AE170" s="85">
        <f>SUMIFS('Payment Schedule'!$N:$N,'Payment Schedule'!$K:$K,AE$11,'Payment Schedule'!$D:$D,$A:$A)+SUMIFS('Payment Schedule'!$O:$O,'Payment Schedule'!$K:$K,AE$11,'Payment Schedule'!$D:$D,$A:$A)</f>
        <v>0</v>
      </c>
      <c r="AF170" s="85">
        <f>SUMIFS('Payment Schedule'!$N:$N,'Payment Schedule'!$K:$K,AF$11,'Payment Schedule'!$D:$D,$A:$A)+SUMIFS('Payment Schedule'!$O:$O,'Payment Schedule'!$K:$K,AF$11,'Payment Schedule'!$D:$D,$A:$A)</f>
        <v>0</v>
      </c>
      <c r="AG17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0" s="76">
        <f t="shared" si="39"/>
        <v>0</v>
      </c>
      <c r="AM170" s="76">
        <f t="shared" si="40"/>
        <v>0</v>
      </c>
      <c r="AN170" s="86">
        <f>IFERROR(VLOOKUP($B:$B,'Lease Types with GL Accts'!$A:$B,2,FALSE),0)</f>
        <v>0</v>
      </c>
      <c r="AO170" s="86">
        <f>IFERROR(VLOOKUP($B:$B,'Lease Types with GL Accts'!$A:$C,3,FALSE),0)</f>
        <v>0</v>
      </c>
      <c r="AP170" s="86">
        <f>IFERROR(VLOOKUP($B:$B,'Lease Types with GL Accts'!$A:$D,4,FALSE),0)</f>
        <v>0</v>
      </c>
      <c r="AT170" s="86" t="str">
        <f>VLOOKUP(C:C,'ACFR Business Areas'!A:C,3)</f>
        <v>A000</v>
      </c>
      <c r="AU170" s="205">
        <f t="shared" si="41"/>
        <v>0</v>
      </c>
      <c r="AV170" s="298">
        <f>IFERROR(VLOOKUP(A170,'Payment Schedule'!D:U,18,FALSE),0)</f>
        <v>0</v>
      </c>
    </row>
    <row r="171" spans="1:48" hidden="1" outlineLevel="1" x14ac:dyDescent="0.2">
      <c r="A171" s="239"/>
      <c r="B171" s="110"/>
      <c r="C171" s="12" t="str">
        <f t="shared" si="42"/>
        <v>E120</v>
      </c>
      <c r="D171" s="105"/>
      <c r="E171" s="312"/>
      <c r="F171" s="69"/>
      <c r="G171" s="69">
        <f>SUMIFS('Payment Schedule'!Y:Y,'Payment Schedule'!J:J,$G$10,'Payment Schedule'!D:D,A:A)</f>
        <v>0</v>
      </c>
      <c r="H171" s="69">
        <f>-SUMIFS('Payment Schedule'!M:M,'Payment Schedule'!K:K,$H$10,'Payment Schedule'!D:D,A:A)</f>
        <v>0</v>
      </c>
      <c r="I171" s="69">
        <f>-SUMIFS('Payment Schedule'!M:M,'Payment Schedule'!K:K,$I$10,'Payment Schedule'!D:D,A:A)</f>
        <v>0</v>
      </c>
      <c r="J171" s="69">
        <f t="shared" si="36"/>
        <v>0</v>
      </c>
      <c r="K171" s="69"/>
      <c r="L171" s="69">
        <f>SUMIFS('Payment Schedule'!M:M,'Payment Schedule'!K:K,$L$10,'Payment Schedule'!D:D,A:A)</f>
        <v>0</v>
      </c>
      <c r="M171" s="69">
        <f t="shared" si="37"/>
        <v>0</v>
      </c>
      <c r="N171" s="69" t="b">
        <f t="shared" si="44"/>
        <v>1</v>
      </c>
      <c r="O171" s="85">
        <f>SUMIFS('Payment Schedule'!$M:$M,'Payment Schedule'!$K:$K,O$11,'Payment Schedule'!$D:$D,$A:$A)</f>
        <v>0</v>
      </c>
      <c r="P171" s="85">
        <f>SUMIFS('Payment Schedule'!$M:$M,'Payment Schedule'!$K:$K,P$11,'Payment Schedule'!$D:$D,$A:$A)</f>
        <v>0</v>
      </c>
      <c r="Q171" s="85">
        <f>SUMIFS('Payment Schedule'!$M:$M,'Payment Schedule'!$K:$K,Q$11,'Payment Schedule'!$D:$D,$A:$A)</f>
        <v>0</v>
      </c>
      <c r="R171" s="85">
        <f>SUMIFS('Payment Schedule'!$M:$M,'Payment Schedule'!$K:$K,R$11,'Payment Schedule'!$D:$D,$A:$A)</f>
        <v>0</v>
      </c>
      <c r="S171" s="85">
        <f>SUMIFS('Payment Schedule'!$M:$M,'Payment Schedule'!$K:$K,S$11,'Payment Schedule'!$D:$D,$A:$A)</f>
        <v>0</v>
      </c>
      <c r="T171" s="85">
        <f>SUMIFS('Payment Schedule'!$M:$M,'Payment Schedule'!$K:$K,T$11,'Payment Schedule'!$D:$D,$A:$A)</f>
        <v>0</v>
      </c>
      <c r="U17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1" s="76">
        <f t="shared" si="38"/>
        <v>0</v>
      </c>
      <c r="AA171" s="85">
        <f>SUMIFS('Payment Schedule'!$N:$N,'Payment Schedule'!$K:$K,AA$11,'Payment Schedule'!$D:$D,$A:$A)+SUMIFS('Payment Schedule'!$O:$O,'Payment Schedule'!$K:$K,AA$11,'Payment Schedule'!$D:$D,$A:$A)</f>
        <v>0</v>
      </c>
      <c r="AB171" s="85">
        <f>SUMIFS('Payment Schedule'!$N:$N,'Payment Schedule'!$K:$K,AB$11,'Payment Schedule'!$D:$D,$A:$A)+SUMIFS('Payment Schedule'!$O:$O,'Payment Schedule'!$K:$K,AB$11,'Payment Schedule'!$D:$D,$A:$A)</f>
        <v>0</v>
      </c>
      <c r="AC171" s="85">
        <f>SUMIFS('Payment Schedule'!$N:$N,'Payment Schedule'!$K:$K,AC$11,'Payment Schedule'!$D:$D,$A:$A)+SUMIFS('Payment Schedule'!$O:$O,'Payment Schedule'!$K:$K,AC$11,'Payment Schedule'!$D:$D,$A:$A)</f>
        <v>0</v>
      </c>
      <c r="AD171" s="85">
        <f>SUMIFS('Payment Schedule'!$N:$N,'Payment Schedule'!$K:$K,AD$11,'Payment Schedule'!$D:$D,$A:$A)+SUMIFS('Payment Schedule'!$O:$O,'Payment Schedule'!$K:$K,AD$11,'Payment Schedule'!$D:$D,$A:$A)</f>
        <v>0</v>
      </c>
      <c r="AE171" s="85">
        <f>SUMIFS('Payment Schedule'!$N:$N,'Payment Schedule'!$K:$K,AE$11,'Payment Schedule'!$D:$D,$A:$A)+SUMIFS('Payment Schedule'!$O:$O,'Payment Schedule'!$K:$K,AE$11,'Payment Schedule'!$D:$D,$A:$A)</f>
        <v>0</v>
      </c>
      <c r="AF171" s="85">
        <f>SUMIFS('Payment Schedule'!$N:$N,'Payment Schedule'!$K:$K,AF$11,'Payment Schedule'!$D:$D,$A:$A)+SUMIFS('Payment Schedule'!$O:$O,'Payment Schedule'!$K:$K,AF$11,'Payment Schedule'!$D:$D,$A:$A)</f>
        <v>0</v>
      </c>
      <c r="AG17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1" s="76">
        <f t="shared" si="39"/>
        <v>0</v>
      </c>
      <c r="AM171" s="76">
        <f t="shared" si="40"/>
        <v>0</v>
      </c>
      <c r="AN171" s="86">
        <f>IFERROR(VLOOKUP($B:$B,'Lease Types with GL Accts'!$A:$B,2,FALSE),0)</f>
        <v>0</v>
      </c>
      <c r="AO171" s="86">
        <f>IFERROR(VLOOKUP($B:$B,'Lease Types with GL Accts'!$A:$C,3,FALSE),0)</f>
        <v>0</v>
      </c>
      <c r="AP171" s="86">
        <f>IFERROR(VLOOKUP($B:$B,'Lease Types with GL Accts'!$A:$D,4,FALSE),0)</f>
        <v>0</v>
      </c>
      <c r="AT171" s="86" t="str">
        <f>VLOOKUP(C:C,'ACFR Business Areas'!A:C,3)</f>
        <v>A000</v>
      </c>
      <c r="AU171" s="205">
        <f t="shared" si="41"/>
        <v>0</v>
      </c>
      <c r="AV171" s="298">
        <f>IFERROR(VLOOKUP(A171,'Payment Schedule'!D:U,18,FALSE),0)</f>
        <v>0</v>
      </c>
    </row>
    <row r="172" spans="1:48" hidden="1" outlineLevel="1" x14ac:dyDescent="0.2">
      <c r="A172" s="239"/>
      <c r="B172" s="110"/>
      <c r="C172" s="12" t="str">
        <f t="shared" si="42"/>
        <v>E120</v>
      </c>
      <c r="D172" s="105"/>
      <c r="E172" s="312"/>
      <c r="F172" s="69"/>
      <c r="G172" s="69">
        <f>SUMIFS('Payment Schedule'!Y:Y,'Payment Schedule'!J:J,$G$10,'Payment Schedule'!D:D,A:A)</f>
        <v>0</v>
      </c>
      <c r="H172" s="69">
        <f>-SUMIFS('Payment Schedule'!M:M,'Payment Schedule'!K:K,$H$10,'Payment Schedule'!D:D,A:A)</f>
        <v>0</v>
      </c>
      <c r="I172" s="69">
        <f>-SUMIFS('Payment Schedule'!M:M,'Payment Schedule'!K:K,$I$10,'Payment Schedule'!D:D,A:A)</f>
        <v>0</v>
      </c>
      <c r="J172" s="69">
        <f t="shared" si="36"/>
        <v>0</v>
      </c>
      <c r="K172" s="69"/>
      <c r="L172" s="69">
        <f>SUMIFS('Payment Schedule'!M:M,'Payment Schedule'!K:K,$L$10,'Payment Schedule'!D:D,A:A)</f>
        <v>0</v>
      </c>
      <c r="M172" s="69">
        <f t="shared" si="37"/>
        <v>0</v>
      </c>
      <c r="N172" s="69" t="b">
        <f t="shared" si="44"/>
        <v>1</v>
      </c>
      <c r="O172" s="85">
        <f>SUMIFS('Payment Schedule'!$M:$M,'Payment Schedule'!$K:$K,O$11,'Payment Schedule'!$D:$D,$A:$A)</f>
        <v>0</v>
      </c>
      <c r="P172" s="85">
        <f>SUMIFS('Payment Schedule'!$M:$M,'Payment Schedule'!$K:$K,P$11,'Payment Schedule'!$D:$D,$A:$A)</f>
        <v>0</v>
      </c>
      <c r="Q172" s="85">
        <f>SUMIFS('Payment Schedule'!$M:$M,'Payment Schedule'!$K:$K,Q$11,'Payment Schedule'!$D:$D,$A:$A)</f>
        <v>0</v>
      </c>
      <c r="R172" s="85">
        <f>SUMIFS('Payment Schedule'!$M:$M,'Payment Schedule'!$K:$K,R$11,'Payment Schedule'!$D:$D,$A:$A)</f>
        <v>0</v>
      </c>
      <c r="S172" s="85">
        <f>SUMIFS('Payment Schedule'!$M:$M,'Payment Schedule'!$K:$K,S$11,'Payment Schedule'!$D:$D,$A:$A)</f>
        <v>0</v>
      </c>
      <c r="T172" s="85">
        <f>SUMIFS('Payment Schedule'!$M:$M,'Payment Schedule'!$K:$K,T$11,'Payment Schedule'!$D:$D,$A:$A)</f>
        <v>0</v>
      </c>
      <c r="U17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2" s="76">
        <f t="shared" si="38"/>
        <v>0</v>
      </c>
      <c r="AA172" s="85">
        <f>SUMIFS('Payment Schedule'!$N:$N,'Payment Schedule'!$K:$K,AA$11,'Payment Schedule'!$D:$D,$A:$A)+SUMIFS('Payment Schedule'!$O:$O,'Payment Schedule'!$K:$K,AA$11,'Payment Schedule'!$D:$D,$A:$A)</f>
        <v>0</v>
      </c>
      <c r="AB172" s="85">
        <f>SUMIFS('Payment Schedule'!$N:$N,'Payment Schedule'!$K:$K,AB$11,'Payment Schedule'!$D:$D,$A:$A)+SUMIFS('Payment Schedule'!$O:$O,'Payment Schedule'!$K:$K,AB$11,'Payment Schedule'!$D:$D,$A:$A)</f>
        <v>0</v>
      </c>
      <c r="AC172" s="85">
        <f>SUMIFS('Payment Schedule'!$N:$N,'Payment Schedule'!$K:$K,AC$11,'Payment Schedule'!$D:$D,$A:$A)+SUMIFS('Payment Schedule'!$O:$O,'Payment Schedule'!$K:$K,AC$11,'Payment Schedule'!$D:$D,$A:$A)</f>
        <v>0</v>
      </c>
      <c r="AD172" s="85">
        <f>SUMIFS('Payment Schedule'!$N:$N,'Payment Schedule'!$K:$K,AD$11,'Payment Schedule'!$D:$D,$A:$A)+SUMIFS('Payment Schedule'!$O:$O,'Payment Schedule'!$K:$K,AD$11,'Payment Schedule'!$D:$D,$A:$A)</f>
        <v>0</v>
      </c>
      <c r="AE172" s="85">
        <f>SUMIFS('Payment Schedule'!$N:$N,'Payment Schedule'!$K:$K,AE$11,'Payment Schedule'!$D:$D,$A:$A)+SUMIFS('Payment Schedule'!$O:$O,'Payment Schedule'!$K:$K,AE$11,'Payment Schedule'!$D:$D,$A:$A)</f>
        <v>0</v>
      </c>
      <c r="AF172" s="85">
        <f>SUMIFS('Payment Schedule'!$N:$N,'Payment Schedule'!$K:$K,AF$11,'Payment Schedule'!$D:$D,$A:$A)+SUMIFS('Payment Schedule'!$O:$O,'Payment Schedule'!$K:$K,AF$11,'Payment Schedule'!$D:$D,$A:$A)</f>
        <v>0</v>
      </c>
      <c r="AG17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2" s="76">
        <f t="shared" si="39"/>
        <v>0</v>
      </c>
      <c r="AM172" s="76">
        <f t="shared" si="40"/>
        <v>0</v>
      </c>
      <c r="AN172" s="86">
        <f>IFERROR(VLOOKUP($B:$B,'Lease Types with GL Accts'!$A:$B,2,FALSE),0)</f>
        <v>0</v>
      </c>
      <c r="AO172" s="86">
        <f>IFERROR(VLOOKUP($B:$B,'Lease Types with GL Accts'!$A:$C,3,FALSE),0)</f>
        <v>0</v>
      </c>
      <c r="AP172" s="86">
        <f>IFERROR(VLOOKUP($B:$B,'Lease Types with GL Accts'!$A:$D,4,FALSE),0)</f>
        <v>0</v>
      </c>
      <c r="AT172" s="86" t="str">
        <f>VLOOKUP(C:C,'ACFR Business Areas'!A:C,3)</f>
        <v>A000</v>
      </c>
      <c r="AU172" s="205">
        <f t="shared" si="41"/>
        <v>0</v>
      </c>
      <c r="AV172" s="298">
        <f>IFERROR(VLOOKUP(A172,'Payment Schedule'!D:U,18,FALSE),0)</f>
        <v>0</v>
      </c>
    </row>
    <row r="173" spans="1:48" hidden="1" outlineLevel="1" x14ac:dyDescent="0.2">
      <c r="A173" s="239"/>
      <c r="B173" s="110"/>
      <c r="C173" s="12" t="str">
        <f t="shared" si="42"/>
        <v>E120</v>
      </c>
      <c r="D173" s="105"/>
      <c r="E173" s="312"/>
      <c r="F173" s="69"/>
      <c r="G173" s="69">
        <f>SUMIFS('Payment Schedule'!Y:Y,'Payment Schedule'!J:J,$G$10,'Payment Schedule'!D:D,A:A)</f>
        <v>0</v>
      </c>
      <c r="H173" s="69">
        <f>-SUMIFS('Payment Schedule'!M:M,'Payment Schedule'!K:K,$H$10,'Payment Schedule'!D:D,A:A)</f>
        <v>0</v>
      </c>
      <c r="I173" s="69">
        <f>-SUMIFS('Payment Schedule'!M:M,'Payment Schedule'!K:K,$I$10,'Payment Schedule'!D:D,A:A)</f>
        <v>0</v>
      </c>
      <c r="J173" s="69">
        <f t="shared" si="36"/>
        <v>0</v>
      </c>
      <c r="K173" s="69"/>
      <c r="L173" s="69">
        <f>SUMIFS('Payment Schedule'!M:M,'Payment Schedule'!K:K,$L$10,'Payment Schedule'!D:D,A:A)</f>
        <v>0</v>
      </c>
      <c r="M173" s="69">
        <f t="shared" si="37"/>
        <v>0</v>
      </c>
      <c r="N173" s="69" t="b">
        <f t="shared" si="44"/>
        <v>1</v>
      </c>
      <c r="O173" s="85">
        <f>SUMIFS('Payment Schedule'!$M:$M,'Payment Schedule'!$K:$K,O$11,'Payment Schedule'!$D:$D,$A:$A)</f>
        <v>0</v>
      </c>
      <c r="P173" s="85">
        <f>SUMIFS('Payment Schedule'!$M:$M,'Payment Schedule'!$K:$K,P$11,'Payment Schedule'!$D:$D,$A:$A)</f>
        <v>0</v>
      </c>
      <c r="Q173" s="85">
        <f>SUMIFS('Payment Schedule'!$M:$M,'Payment Schedule'!$K:$K,Q$11,'Payment Schedule'!$D:$D,$A:$A)</f>
        <v>0</v>
      </c>
      <c r="R173" s="85">
        <f>SUMIFS('Payment Schedule'!$M:$M,'Payment Schedule'!$K:$K,R$11,'Payment Schedule'!$D:$D,$A:$A)</f>
        <v>0</v>
      </c>
      <c r="S173" s="85">
        <f>SUMIFS('Payment Schedule'!$M:$M,'Payment Schedule'!$K:$K,S$11,'Payment Schedule'!$D:$D,$A:$A)</f>
        <v>0</v>
      </c>
      <c r="T173" s="85">
        <f>SUMIFS('Payment Schedule'!$M:$M,'Payment Schedule'!$K:$K,T$11,'Payment Schedule'!$D:$D,$A:$A)</f>
        <v>0</v>
      </c>
      <c r="U17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3" s="76">
        <f t="shared" si="38"/>
        <v>0</v>
      </c>
      <c r="AA173" s="85">
        <f>SUMIFS('Payment Schedule'!$N:$N,'Payment Schedule'!$K:$K,AA$11,'Payment Schedule'!$D:$D,$A:$A)+SUMIFS('Payment Schedule'!$O:$O,'Payment Schedule'!$K:$K,AA$11,'Payment Schedule'!$D:$D,$A:$A)</f>
        <v>0</v>
      </c>
      <c r="AB173" s="85">
        <f>SUMIFS('Payment Schedule'!$N:$N,'Payment Schedule'!$K:$K,AB$11,'Payment Schedule'!$D:$D,$A:$A)+SUMIFS('Payment Schedule'!$O:$O,'Payment Schedule'!$K:$K,AB$11,'Payment Schedule'!$D:$D,$A:$A)</f>
        <v>0</v>
      </c>
      <c r="AC173" s="85">
        <f>SUMIFS('Payment Schedule'!$N:$N,'Payment Schedule'!$K:$K,AC$11,'Payment Schedule'!$D:$D,$A:$A)+SUMIFS('Payment Schedule'!$O:$O,'Payment Schedule'!$K:$K,AC$11,'Payment Schedule'!$D:$D,$A:$A)</f>
        <v>0</v>
      </c>
      <c r="AD173" s="85">
        <f>SUMIFS('Payment Schedule'!$N:$N,'Payment Schedule'!$K:$K,AD$11,'Payment Schedule'!$D:$D,$A:$A)+SUMIFS('Payment Schedule'!$O:$O,'Payment Schedule'!$K:$K,AD$11,'Payment Schedule'!$D:$D,$A:$A)</f>
        <v>0</v>
      </c>
      <c r="AE173" s="85">
        <f>SUMIFS('Payment Schedule'!$N:$N,'Payment Schedule'!$K:$K,AE$11,'Payment Schedule'!$D:$D,$A:$A)+SUMIFS('Payment Schedule'!$O:$O,'Payment Schedule'!$K:$K,AE$11,'Payment Schedule'!$D:$D,$A:$A)</f>
        <v>0</v>
      </c>
      <c r="AF173" s="85">
        <f>SUMIFS('Payment Schedule'!$N:$N,'Payment Schedule'!$K:$K,AF$11,'Payment Schedule'!$D:$D,$A:$A)+SUMIFS('Payment Schedule'!$O:$O,'Payment Schedule'!$K:$K,AF$11,'Payment Schedule'!$D:$D,$A:$A)</f>
        <v>0</v>
      </c>
      <c r="AG17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3" s="76">
        <f t="shared" si="39"/>
        <v>0</v>
      </c>
      <c r="AM173" s="76">
        <f t="shared" si="40"/>
        <v>0</v>
      </c>
      <c r="AN173" s="86">
        <f>IFERROR(VLOOKUP($B:$B,'Lease Types with GL Accts'!$A:$B,2,FALSE),0)</f>
        <v>0</v>
      </c>
      <c r="AO173" s="86">
        <f>IFERROR(VLOOKUP($B:$B,'Lease Types with GL Accts'!$A:$C,3,FALSE),0)</f>
        <v>0</v>
      </c>
      <c r="AP173" s="86">
        <f>IFERROR(VLOOKUP($B:$B,'Lease Types with GL Accts'!$A:$D,4,FALSE),0)</f>
        <v>0</v>
      </c>
      <c r="AT173" s="86" t="str">
        <f>VLOOKUP(C:C,'ACFR Business Areas'!A:C,3)</f>
        <v>A000</v>
      </c>
      <c r="AU173" s="205">
        <f t="shared" si="41"/>
        <v>0</v>
      </c>
      <c r="AV173" s="298">
        <f>IFERROR(VLOOKUP(A173,'Payment Schedule'!D:U,18,FALSE),0)</f>
        <v>0</v>
      </c>
    </row>
    <row r="174" spans="1:48" hidden="1" outlineLevel="1" x14ac:dyDescent="0.2">
      <c r="A174" s="239"/>
      <c r="B174" s="110"/>
      <c r="C174" s="12" t="str">
        <f t="shared" si="42"/>
        <v>E120</v>
      </c>
      <c r="D174" s="105"/>
      <c r="E174" s="312"/>
      <c r="F174" s="69"/>
      <c r="G174" s="69">
        <f>SUMIFS('Payment Schedule'!Y:Y,'Payment Schedule'!J:J,$G$10,'Payment Schedule'!D:D,A:A)</f>
        <v>0</v>
      </c>
      <c r="H174" s="69">
        <f>-SUMIFS('Payment Schedule'!M:M,'Payment Schedule'!K:K,$H$10,'Payment Schedule'!D:D,A:A)</f>
        <v>0</v>
      </c>
      <c r="I174" s="69">
        <f>-SUMIFS('Payment Schedule'!M:M,'Payment Schedule'!K:K,$I$10,'Payment Schedule'!D:D,A:A)</f>
        <v>0</v>
      </c>
      <c r="J174" s="69">
        <f t="shared" si="36"/>
        <v>0</v>
      </c>
      <c r="K174" s="69"/>
      <c r="L174" s="69">
        <f>SUMIFS('Payment Schedule'!M:M,'Payment Schedule'!K:K,$L$10,'Payment Schedule'!D:D,A:A)</f>
        <v>0</v>
      </c>
      <c r="M174" s="69">
        <f t="shared" si="37"/>
        <v>0</v>
      </c>
      <c r="N174" s="69" t="b">
        <f t="shared" si="44"/>
        <v>1</v>
      </c>
      <c r="O174" s="85">
        <f>SUMIFS('Payment Schedule'!$M:$M,'Payment Schedule'!$K:$K,O$11,'Payment Schedule'!$D:$D,$A:$A)</f>
        <v>0</v>
      </c>
      <c r="P174" s="85">
        <f>SUMIFS('Payment Schedule'!$M:$M,'Payment Schedule'!$K:$K,P$11,'Payment Schedule'!$D:$D,$A:$A)</f>
        <v>0</v>
      </c>
      <c r="Q174" s="85">
        <f>SUMIFS('Payment Schedule'!$M:$M,'Payment Schedule'!$K:$K,Q$11,'Payment Schedule'!$D:$D,$A:$A)</f>
        <v>0</v>
      </c>
      <c r="R174" s="85">
        <f>SUMIFS('Payment Schedule'!$M:$M,'Payment Schedule'!$K:$K,R$11,'Payment Schedule'!$D:$D,$A:$A)</f>
        <v>0</v>
      </c>
      <c r="S174" s="85">
        <f>SUMIFS('Payment Schedule'!$M:$M,'Payment Schedule'!$K:$K,S$11,'Payment Schedule'!$D:$D,$A:$A)</f>
        <v>0</v>
      </c>
      <c r="T174" s="85">
        <f>SUMIFS('Payment Schedule'!$M:$M,'Payment Schedule'!$K:$K,T$11,'Payment Schedule'!$D:$D,$A:$A)</f>
        <v>0</v>
      </c>
      <c r="U17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4" s="76">
        <f t="shared" si="38"/>
        <v>0</v>
      </c>
      <c r="AA174" s="85">
        <f>SUMIFS('Payment Schedule'!$N:$N,'Payment Schedule'!$K:$K,AA$11,'Payment Schedule'!$D:$D,$A:$A)+SUMIFS('Payment Schedule'!$O:$O,'Payment Schedule'!$K:$K,AA$11,'Payment Schedule'!$D:$D,$A:$A)</f>
        <v>0</v>
      </c>
      <c r="AB174" s="85">
        <f>SUMIFS('Payment Schedule'!$N:$N,'Payment Schedule'!$K:$K,AB$11,'Payment Schedule'!$D:$D,$A:$A)+SUMIFS('Payment Schedule'!$O:$O,'Payment Schedule'!$K:$K,AB$11,'Payment Schedule'!$D:$D,$A:$A)</f>
        <v>0</v>
      </c>
      <c r="AC174" s="85">
        <f>SUMIFS('Payment Schedule'!$N:$N,'Payment Schedule'!$K:$K,AC$11,'Payment Schedule'!$D:$D,$A:$A)+SUMIFS('Payment Schedule'!$O:$O,'Payment Schedule'!$K:$K,AC$11,'Payment Schedule'!$D:$D,$A:$A)</f>
        <v>0</v>
      </c>
      <c r="AD174" s="85">
        <f>SUMIFS('Payment Schedule'!$N:$N,'Payment Schedule'!$K:$K,AD$11,'Payment Schedule'!$D:$D,$A:$A)+SUMIFS('Payment Schedule'!$O:$O,'Payment Schedule'!$K:$K,AD$11,'Payment Schedule'!$D:$D,$A:$A)</f>
        <v>0</v>
      </c>
      <c r="AE174" s="85">
        <f>SUMIFS('Payment Schedule'!$N:$N,'Payment Schedule'!$K:$K,AE$11,'Payment Schedule'!$D:$D,$A:$A)+SUMIFS('Payment Schedule'!$O:$O,'Payment Schedule'!$K:$K,AE$11,'Payment Schedule'!$D:$D,$A:$A)</f>
        <v>0</v>
      </c>
      <c r="AF174" s="85">
        <f>SUMIFS('Payment Schedule'!$N:$N,'Payment Schedule'!$K:$K,AF$11,'Payment Schedule'!$D:$D,$A:$A)+SUMIFS('Payment Schedule'!$O:$O,'Payment Schedule'!$K:$K,AF$11,'Payment Schedule'!$D:$D,$A:$A)</f>
        <v>0</v>
      </c>
      <c r="AG17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4" s="76">
        <f t="shared" si="39"/>
        <v>0</v>
      </c>
      <c r="AM174" s="76">
        <f t="shared" si="40"/>
        <v>0</v>
      </c>
      <c r="AN174" s="86">
        <f>IFERROR(VLOOKUP($B:$B,'Lease Types with GL Accts'!$A:$B,2,FALSE),0)</f>
        <v>0</v>
      </c>
      <c r="AO174" s="86">
        <f>IFERROR(VLOOKUP($B:$B,'Lease Types with GL Accts'!$A:$C,3,FALSE),0)</f>
        <v>0</v>
      </c>
      <c r="AP174" s="86">
        <f>IFERROR(VLOOKUP($B:$B,'Lease Types with GL Accts'!$A:$D,4,FALSE),0)</f>
        <v>0</v>
      </c>
      <c r="AT174" s="86" t="str">
        <f>VLOOKUP(C:C,'ACFR Business Areas'!A:C,3)</f>
        <v>A000</v>
      </c>
      <c r="AU174" s="205">
        <f t="shared" si="41"/>
        <v>0</v>
      </c>
      <c r="AV174" s="298">
        <f>IFERROR(VLOOKUP(A174,'Payment Schedule'!D:U,18,FALSE),0)</f>
        <v>0</v>
      </c>
    </row>
    <row r="175" spans="1:48" hidden="1" outlineLevel="1" x14ac:dyDescent="0.2">
      <c r="A175" s="239"/>
      <c r="B175" s="110"/>
      <c r="C175" s="12" t="str">
        <f t="shared" si="42"/>
        <v>E120</v>
      </c>
      <c r="D175" s="105"/>
      <c r="E175" s="312"/>
      <c r="F175" s="69"/>
      <c r="G175" s="69">
        <f>SUMIFS('Payment Schedule'!Y:Y,'Payment Schedule'!J:J,$G$10,'Payment Schedule'!D:D,A:A)</f>
        <v>0</v>
      </c>
      <c r="H175" s="69">
        <f>-SUMIFS('Payment Schedule'!M:M,'Payment Schedule'!K:K,$H$10,'Payment Schedule'!D:D,A:A)</f>
        <v>0</v>
      </c>
      <c r="I175" s="69">
        <f>-SUMIFS('Payment Schedule'!M:M,'Payment Schedule'!K:K,$I$10,'Payment Schedule'!D:D,A:A)</f>
        <v>0</v>
      </c>
      <c r="J175" s="69">
        <f t="shared" si="36"/>
        <v>0</v>
      </c>
      <c r="K175" s="69"/>
      <c r="L175" s="69">
        <f>SUMIFS('Payment Schedule'!M:M,'Payment Schedule'!K:K,$L$10,'Payment Schedule'!D:D,A:A)</f>
        <v>0</v>
      </c>
      <c r="M175" s="69">
        <f t="shared" si="37"/>
        <v>0</v>
      </c>
      <c r="N175" s="69" t="b">
        <f t="shared" si="44"/>
        <v>1</v>
      </c>
      <c r="O175" s="85">
        <f>SUMIFS('Payment Schedule'!$M:$M,'Payment Schedule'!$K:$K,O$11,'Payment Schedule'!$D:$D,$A:$A)</f>
        <v>0</v>
      </c>
      <c r="P175" s="85">
        <f>SUMIFS('Payment Schedule'!$M:$M,'Payment Schedule'!$K:$K,P$11,'Payment Schedule'!$D:$D,$A:$A)</f>
        <v>0</v>
      </c>
      <c r="Q175" s="85">
        <f>SUMIFS('Payment Schedule'!$M:$M,'Payment Schedule'!$K:$K,Q$11,'Payment Schedule'!$D:$D,$A:$A)</f>
        <v>0</v>
      </c>
      <c r="R175" s="85">
        <f>SUMIFS('Payment Schedule'!$M:$M,'Payment Schedule'!$K:$K,R$11,'Payment Schedule'!$D:$D,$A:$A)</f>
        <v>0</v>
      </c>
      <c r="S175" s="85">
        <f>SUMIFS('Payment Schedule'!$M:$M,'Payment Schedule'!$K:$K,S$11,'Payment Schedule'!$D:$D,$A:$A)</f>
        <v>0</v>
      </c>
      <c r="T175" s="85">
        <f>SUMIFS('Payment Schedule'!$M:$M,'Payment Schedule'!$K:$K,T$11,'Payment Schedule'!$D:$D,$A:$A)</f>
        <v>0</v>
      </c>
      <c r="U17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5" s="76">
        <f t="shared" si="38"/>
        <v>0</v>
      </c>
      <c r="AA175" s="85">
        <f>SUMIFS('Payment Schedule'!$N:$N,'Payment Schedule'!$K:$K,AA$11,'Payment Schedule'!$D:$D,$A:$A)+SUMIFS('Payment Schedule'!$O:$O,'Payment Schedule'!$K:$K,AA$11,'Payment Schedule'!$D:$D,$A:$A)</f>
        <v>0</v>
      </c>
      <c r="AB175" s="85">
        <f>SUMIFS('Payment Schedule'!$N:$N,'Payment Schedule'!$K:$K,AB$11,'Payment Schedule'!$D:$D,$A:$A)+SUMIFS('Payment Schedule'!$O:$O,'Payment Schedule'!$K:$K,AB$11,'Payment Schedule'!$D:$D,$A:$A)</f>
        <v>0</v>
      </c>
      <c r="AC175" s="85">
        <f>SUMIFS('Payment Schedule'!$N:$N,'Payment Schedule'!$K:$K,AC$11,'Payment Schedule'!$D:$D,$A:$A)+SUMIFS('Payment Schedule'!$O:$O,'Payment Schedule'!$K:$K,AC$11,'Payment Schedule'!$D:$D,$A:$A)</f>
        <v>0</v>
      </c>
      <c r="AD175" s="85">
        <f>SUMIFS('Payment Schedule'!$N:$N,'Payment Schedule'!$K:$K,AD$11,'Payment Schedule'!$D:$D,$A:$A)+SUMIFS('Payment Schedule'!$O:$O,'Payment Schedule'!$K:$K,AD$11,'Payment Schedule'!$D:$D,$A:$A)</f>
        <v>0</v>
      </c>
      <c r="AE175" s="85">
        <f>SUMIFS('Payment Schedule'!$N:$N,'Payment Schedule'!$K:$K,AE$11,'Payment Schedule'!$D:$D,$A:$A)+SUMIFS('Payment Schedule'!$O:$O,'Payment Schedule'!$K:$K,AE$11,'Payment Schedule'!$D:$D,$A:$A)</f>
        <v>0</v>
      </c>
      <c r="AF175" s="85">
        <f>SUMIFS('Payment Schedule'!$N:$N,'Payment Schedule'!$K:$K,AF$11,'Payment Schedule'!$D:$D,$A:$A)+SUMIFS('Payment Schedule'!$O:$O,'Payment Schedule'!$K:$K,AF$11,'Payment Schedule'!$D:$D,$A:$A)</f>
        <v>0</v>
      </c>
      <c r="AG17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5" s="76">
        <f t="shared" si="39"/>
        <v>0</v>
      </c>
      <c r="AM175" s="76">
        <f t="shared" si="40"/>
        <v>0</v>
      </c>
      <c r="AN175" s="86">
        <f>IFERROR(VLOOKUP($B:$B,'Lease Types with GL Accts'!$A:$B,2,FALSE),0)</f>
        <v>0</v>
      </c>
      <c r="AO175" s="86">
        <f>IFERROR(VLOOKUP($B:$B,'Lease Types with GL Accts'!$A:$C,3,FALSE),0)</f>
        <v>0</v>
      </c>
      <c r="AP175" s="86">
        <f>IFERROR(VLOOKUP($B:$B,'Lease Types with GL Accts'!$A:$D,4,FALSE),0)</f>
        <v>0</v>
      </c>
      <c r="AT175" s="86" t="str">
        <f>VLOOKUP(C:C,'ACFR Business Areas'!A:C,3)</f>
        <v>A000</v>
      </c>
      <c r="AU175" s="205">
        <f t="shared" si="41"/>
        <v>0</v>
      </c>
      <c r="AV175" s="298">
        <f>IFERROR(VLOOKUP(A175,'Payment Schedule'!D:U,18,FALSE),0)</f>
        <v>0</v>
      </c>
    </row>
    <row r="176" spans="1:48" hidden="1" outlineLevel="1" x14ac:dyDescent="0.2">
      <c r="A176" s="239"/>
      <c r="B176" s="110"/>
      <c r="C176" s="12" t="str">
        <f t="shared" si="42"/>
        <v>E120</v>
      </c>
      <c r="D176" s="105"/>
      <c r="E176" s="312"/>
      <c r="F176" s="69"/>
      <c r="G176" s="69">
        <f>SUMIFS('Payment Schedule'!Y:Y,'Payment Schedule'!J:J,$G$10,'Payment Schedule'!D:D,A:A)</f>
        <v>0</v>
      </c>
      <c r="H176" s="69">
        <f>-SUMIFS('Payment Schedule'!M:M,'Payment Schedule'!K:K,$H$10,'Payment Schedule'!D:D,A:A)</f>
        <v>0</v>
      </c>
      <c r="I176" s="69">
        <f>-SUMIFS('Payment Schedule'!M:M,'Payment Schedule'!K:K,$I$10,'Payment Schedule'!D:D,A:A)</f>
        <v>0</v>
      </c>
      <c r="J176" s="69">
        <f t="shared" si="36"/>
        <v>0</v>
      </c>
      <c r="K176" s="69"/>
      <c r="L176" s="69">
        <f>SUMIFS('Payment Schedule'!M:M,'Payment Schedule'!K:K,$L$10,'Payment Schedule'!D:D,A:A)</f>
        <v>0</v>
      </c>
      <c r="M176" s="69">
        <f t="shared" si="37"/>
        <v>0</v>
      </c>
      <c r="N176" s="69" t="b">
        <f t="shared" si="44"/>
        <v>1</v>
      </c>
      <c r="O176" s="85">
        <f>SUMIFS('Payment Schedule'!$M:$M,'Payment Schedule'!$K:$K,O$11,'Payment Schedule'!$D:$D,$A:$A)</f>
        <v>0</v>
      </c>
      <c r="P176" s="85">
        <f>SUMIFS('Payment Schedule'!$M:$M,'Payment Schedule'!$K:$K,P$11,'Payment Schedule'!$D:$D,$A:$A)</f>
        <v>0</v>
      </c>
      <c r="Q176" s="85">
        <f>SUMIFS('Payment Schedule'!$M:$M,'Payment Schedule'!$K:$K,Q$11,'Payment Schedule'!$D:$D,$A:$A)</f>
        <v>0</v>
      </c>
      <c r="R176" s="85">
        <f>SUMIFS('Payment Schedule'!$M:$M,'Payment Schedule'!$K:$K,R$11,'Payment Schedule'!$D:$D,$A:$A)</f>
        <v>0</v>
      </c>
      <c r="S176" s="85">
        <f>SUMIFS('Payment Schedule'!$M:$M,'Payment Schedule'!$K:$K,S$11,'Payment Schedule'!$D:$D,$A:$A)</f>
        <v>0</v>
      </c>
      <c r="T176" s="85">
        <f>SUMIFS('Payment Schedule'!$M:$M,'Payment Schedule'!$K:$K,T$11,'Payment Schedule'!$D:$D,$A:$A)</f>
        <v>0</v>
      </c>
      <c r="U17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6" s="76">
        <f t="shared" si="38"/>
        <v>0</v>
      </c>
      <c r="AA176" s="85">
        <f>SUMIFS('Payment Schedule'!$N:$N,'Payment Schedule'!$K:$K,AA$11,'Payment Schedule'!$D:$D,$A:$A)+SUMIFS('Payment Schedule'!$O:$O,'Payment Schedule'!$K:$K,AA$11,'Payment Schedule'!$D:$D,$A:$A)</f>
        <v>0</v>
      </c>
      <c r="AB176" s="85">
        <f>SUMIFS('Payment Schedule'!$N:$N,'Payment Schedule'!$K:$K,AB$11,'Payment Schedule'!$D:$D,$A:$A)+SUMIFS('Payment Schedule'!$O:$O,'Payment Schedule'!$K:$K,AB$11,'Payment Schedule'!$D:$D,$A:$A)</f>
        <v>0</v>
      </c>
      <c r="AC176" s="85">
        <f>SUMIFS('Payment Schedule'!$N:$N,'Payment Schedule'!$K:$K,AC$11,'Payment Schedule'!$D:$D,$A:$A)+SUMIFS('Payment Schedule'!$O:$O,'Payment Schedule'!$K:$K,AC$11,'Payment Schedule'!$D:$D,$A:$A)</f>
        <v>0</v>
      </c>
      <c r="AD176" s="85">
        <f>SUMIFS('Payment Schedule'!$N:$N,'Payment Schedule'!$K:$K,AD$11,'Payment Schedule'!$D:$D,$A:$A)+SUMIFS('Payment Schedule'!$O:$O,'Payment Schedule'!$K:$K,AD$11,'Payment Schedule'!$D:$D,$A:$A)</f>
        <v>0</v>
      </c>
      <c r="AE176" s="85">
        <f>SUMIFS('Payment Schedule'!$N:$N,'Payment Schedule'!$K:$K,AE$11,'Payment Schedule'!$D:$D,$A:$A)+SUMIFS('Payment Schedule'!$O:$O,'Payment Schedule'!$K:$K,AE$11,'Payment Schedule'!$D:$D,$A:$A)</f>
        <v>0</v>
      </c>
      <c r="AF176" s="85">
        <f>SUMIFS('Payment Schedule'!$N:$N,'Payment Schedule'!$K:$K,AF$11,'Payment Schedule'!$D:$D,$A:$A)+SUMIFS('Payment Schedule'!$O:$O,'Payment Schedule'!$K:$K,AF$11,'Payment Schedule'!$D:$D,$A:$A)</f>
        <v>0</v>
      </c>
      <c r="AG17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6" s="76">
        <f t="shared" si="39"/>
        <v>0</v>
      </c>
      <c r="AM176" s="76">
        <f t="shared" si="40"/>
        <v>0</v>
      </c>
      <c r="AN176" s="86">
        <f>IFERROR(VLOOKUP($B:$B,'Lease Types with GL Accts'!$A:$B,2,FALSE),0)</f>
        <v>0</v>
      </c>
      <c r="AO176" s="86">
        <f>IFERROR(VLOOKUP($B:$B,'Lease Types with GL Accts'!$A:$C,3,FALSE),0)</f>
        <v>0</v>
      </c>
      <c r="AP176" s="86">
        <f>IFERROR(VLOOKUP($B:$B,'Lease Types with GL Accts'!$A:$D,4,FALSE),0)</f>
        <v>0</v>
      </c>
      <c r="AT176" s="86" t="str">
        <f>VLOOKUP(C:C,'ACFR Business Areas'!A:C,3)</f>
        <v>A000</v>
      </c>
      <c r="AU176" s="205">
        <f t="shared" si="41"/>
        <v>0</v>
      </c>
      <c r="AV176" s="298">
        <f>IFERROR(VLOOKUP(A176,'Payment Schedule'!D:U,18,FALSE),0)</f>
        <v>0</v>
      </c>
    </row>
    <row r="177" spans="1:48" hidden="1" outlineLevel="1" x14ac:dyDescent="0.2">
      <c r="A177" s="239"/>
      <c r="B177" s="110"/>
      <c r="C177" s="12" t="str">
        <f t="shared" si="42"/>
        <v>E120</v>
      </c>
      <c r="D177" s="105"/>
      <c r="E177" s="312"/>
      <c r="F177" s="69"/>
      <c r="G177" s="69">
        <f>SUMIFS('Payment Schedule'!Y:Y,'Payment Schedule'!J:J,$G$10,'Payment Schedule'!D:D,A:A)</f>
        <v>0</v>
      </c>
      <c r="H177" s="69">
        <f>-SUMIFS('Payment Schedule'!M:M,'Payment Schedule'!K:K,$H$10,'Payment Schedule'!D:D,A:A)</f>
        <v>0</v>
      </c>
      <c r="I177" s="69">
        <f>-SUMIFS('Payment Schedule'!M:M,'Payment Schedule'!K:K,$I$10,'Payment Schedule'!D:D,A:A)</f>
        <v>0</v>
      </c>
      <c r="J177" s="69">
        <f t="shared" si="36"/>
        <v>0</v>
      </c>
      <c r="K177" s="69"/>
      <c r="L177" s="69">
        <f>SUMIFS('Payment Schedule'!M:M,'Payment Schedule'!K:K,$L$10,'Payment Schedule'!D:D,A:A)</f>
        <v>0</v>
      </c>
      <c r="M177" s="69">
        <f t="shared" si="37"/>
        <v>0</v>
      </c>
      <c r="N177" s="69" t="b">
        <f t="shared" si="44"/>
        <v>1</v>
      </c>
      <c r="O177" s="85">
        <f>SUMIFS('Payment Schedule'!$M:$M,'Payment Schedule'!$K:$K,O$11,'Payment Schedule'!$D:$D,$A:$A)</f>
        <v>0</v>
      </c>
      <c r="P177" s="85">
        <f>SUMIFS('Payment Schedule'!$M:$M,'Payment Schedule'!$K:$K,P$11,'Payment Schedule'!$D:$D,$A:$A)</f>
        <v>0</v>
      </c>
      <c r="Q177" s="85">
        <f>SUMIFS('Payment Schedule'!$M:$M,'Payment Schedule'!$K:$K,Q$11,'Payment Schedule'!$D:$D,$A:$A)</f>
        <v>0</v>
      </c>
      <c r="R177" s="85">
        <f>SUMIFS('Payment Schedule'!$M:$M,'Payment Schedule'!$K:$K,R$11,'Payment Schedule'!$D:$D,$A:$A)</f>
        <v>0</v>
      </c>
      <c r="S177" s="85">
        <f>SUMIFS('Payment Schedule'!$M:$M,'Payment Schedule'!$K:$K,S$11,'Payment Schedule'!$D:$D,$A:$A)</f>
        <v>0</v>
      </c>
      <c r="T177" s="85">
        <f>SUMIFS('Payment Schedule'!$M:$M,'Payment Schedule'!$K:$K,T$11,'Payment Schedule'!$D:$D,$A:$A)</f>
        <v>0</v>
      </c>
      <c r="U17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7" s="76">
        <f t="shared" si="38"/>
        <v>0</v>
      </c>
      <c r="AA177" s="85">
        <f>SUMIFS('Payment Schedule'!$N:$N,'Payment Schedule'!$K:$K,AA$11,'Payment Schedule'!$D:$D,$A:$A)+SUMIFS('Payment Schedule'!$O:$O,'Payment Schedule'!$K:$K,AA$11,'Payment Schedule'!$D:$D,$A:$A)</f>
        <v>0</v>
      </c>
      <c r="AB177" s="85">
        <f>SUMIFS('Payment Schedule'!$N:$N,'Payment Schedule'!$K:$K,AB$11,'Payment Schedule'!$D:$D,$A:$A)+SUMIFS('Payment Schedule'!$O:$O,'Payment Schedule'!$K:$K,AB$11,'Payment Schedule'!$D:$D,$A:$A)</f>
        <v>0</v>
      </c>
      <c r="AC177" s="85">
        <f>SUMIFS('Payment Schedule'!$N:$N,'Payment Schedule'!$K:$K,AC$11,'Payment Schedule'!$D:$D,$A:$A)+SUMIFS('Payment Schedule'!$O:$O,'Payment Schedule'!$K:$K,AC$11,'Payment Schedule'!$D:$D,$A:$A)</f>
        <v>0</v>
      </c>
      <c r="AD177" s="85">
        <f>SUMIFS('Payment Schedule'!$N:$N,'Payment Schedule'!$K:$K,AD$11,'Payment Schedule'!$D:$D,$A:$A)+SUMIFS('Payment Schedule'!$O:$O,'Payment Schedule'!$K:$K,AD$11,'Payment Schedule'!$D:$D,$A:$A)</f>
        <v>0</v>
      </c>
      <c r="AE177" s="85">
        <f>SUMIFS('Payment Schedule'!$N:$N,'Payment Schedule'!$K:$K,AE$11,'Payment Schedule'!$D:$D,$A:$A)+SUMIFS('Payment Schedule'!$O:$O,'Payment Schedule'!$K:$K,AE$11,'Payment Schedule'!$D:$D,$A:$A)</f>
        <v>0</v>
      </c>
      <c r="AF177" s="85">
        <f>SUMIFS('Payment Schedule'!$N:$N,'Payment Schedule'!$K:$K,AF$11,'Payment Schedule'!$D:$D,$A:$A)+SUMIFS('Payment Schedule'!$O:$O,'Payment Schedule'!$K:$K,AF$11,'Payment Schedule'!$D:$D,$A:$A)</f>
        <v>0</v>
      </c>
      <c r="AG17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7" s="76">
        <f t="shared" si="39"/>
        <v>0</v>
      </c>
      <c r="AM177" s="76">
        <f t="shared" si="40"/>
        <v>0</v>
      </c>
      <c r="AN177" s="86">
        <f>IFERROR(VLOOKUP($B:$B,'Lease Types with GL Accts'!$A:$B,2,FALSE),0)</f>
        <v>0</v>
      </c>
      <c r="AO177" s="86">
        <f>IFERROR(VLOOKUP($B:$B,'Lease Types with GL Accts'!$A:$C,3,FALSE),0)</f>
        <v>0</v>
      </c>
      <c r="AP177" s="86">
        <f>IFERROR(VLOOKUP($B:$B,'Lease Types with GL Accts'!$A:$D,4,FALSE),0)</f>
        <v>0</v>
      </c>
      <c r="AT177" s="86" t="str">
        <f>VLOOKUP(C:C,'ACFR Business Areas'!A:C,3)</f>
        <v>A000</v>
      </c>
      <c r="AU177" s="205">
        <f t="shared" si="41"/>
        <v>0</v>
      </c>
      <c r="AV177" s="298">
        <f>IFERROR(VLOOKUP(A177,'Payment Schedule'!D:U,18,FALSE),0)</f>
        <v>0</v>
      </c>
    </row>
    <row r="178" spans="1:48" hidden="1" outlineLevel="1" x14ac:dyDescent="0.2">
      <c r="A178" s="239"/>
      <c r="B178" s="110"/>
      <c r="C178" s="12" t="str">
        <f t="shared" si="42"/>
        <v>E120</v>
      </c>
      <c r="D178" s="105"/>
      <c r="E178" s="312"/>
      <c r="F178" s="69"/>
      <c r="G178" s="69">
        <f>SUMIFS('Payment Schedule'!Y:Y,'Payment Schedule'!J:J,$G$10,'Payment Schedule'!D:D,A:A)</f>
        <v>0</v>
      </c>
      <c r="H178" s="69">
        <f>-SUMIFS('Payment Schedule'!M:M,'Payment Schedule'!K:K,$H$10,'Payment Schedule'!D:D,A:A)</f>
        <v>0</v>
      </c>
      <c r="I178" s="69">
        <f>-SUMIFS('Payment Schedule'!M:M,'Payment Schedule'!K:K,$I$10,'Payment Schedule'!D:D,A:A)</f>
        <v>0</v>
      </c>
      <c r="J178" s="69">
        <f t="shared" si="36"/>
        <v>0</v>
      </c>
      <c r="K178" s="69"/>
      <c r="L178" s="69">
        <f>SUMIFS('Payment Schedule'!M:M,'Payment Schedule'!K:K,$L$10,'Payment Schedule'!D:D,A:A)</f>
        <v>0</v>
      </c>
      <c r="M178" s="69">
        <f t="shared" si="37"/>
        <v>0</v>
      </c>
      <c r="N178" s="69" t="b">
        <f t="shared" si="44"/>
        <v>1</v>
      </c>
      <c r="O178" s="85">
        <f>SUMIFS('Payment Schedule'!$M:$M,'Payment Schedule'!$K:$K,O$11,'Payment Schedule'!$D:$D,$A:$A)</f>
        <v>0</v>
      </c>
      <c r="P178" s="85">
        <f>SUMIFS('Payment Schedule'!$M:$M,'Payment Schedule'!$K:$K,P$11,'Payment Schedule'!$D:$D,$A:$A)</f>
        <v>0</v>
      </c>
      <c r="Q178" s="85">
        <f>SUMIFS('Payment Schedule'!$M:$M,'Payment Schedule'!$K:$K,Q$11,'Payment Schedule'!$D:$D,$A:$A)</f>
        <v>0</v>
      </c>
      <c r="R178" s="85">
        <f>SUMIFS('Payment Schedule'!$M:$M,'Payment Schedule'!$K:$K,R$11,'Payment Schedule'!$D:$D,$A:$A)</f>
        <v>0</v>
      </c>
      <c r="S178" s="85">
        <f>SUMIFS('Payment Schedule'!$M:$M,'Payment Schedule'!$K:$K,S$11,'Payment Schedule'!$D:$D,$A:$A)</f>
        <v>0</v>
      </c>
      <c r="T178" s="85">
        <f>SUMIFS('Payment Schedule'!$M:$M,'Payment Schedule'!$K:$K,T$11,'Payment Schedule'!$D:$D,$A:$A)</f>
        <v>0</v>
      </c>
      <c r="U17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8" s="76">
        <f t="shared" si="38"/>
        <v>0</v>
      </c>
      <c r="AA178" s="85">
        <f>SUMIFS('Payment Schedule'!$N:$N,'Payment Schedule'!$K:$K,AA$11,'Payment Schedule'!$D:$D,$A:$A)+SUMIFS('Payment Schedule'!$O:$O,'Payment Schedule'!$K:$K,AA$11,'Payment Schedule'!$D:$D,$A:$A)</f>
        <v>0</v>
      </c>
      <c r="AB178" s="85">
        <f>SUMIFS('Payment Schedule'!$N:$N,'Payment Schedule'!$K:$K,AB$11,'Payment Schedule'!$D:$D,$A:$A)+SUMIFS('Payment Schedule'!$O:$O,'Payment Schedule'!$K:$K,AB$11,'Payment Schedule'!$D:$D,$A:$A)</f>
        <v>0</v>
      </c>
      <c r="AC178" s="85">
        <f>SUMIFS('Payment Schedule'!$N:$N,'Payment Schedule'!$K:$K,AC$11,'Payment Schedule'!$D:$D,$A:$A)+SUMIFS('Payment Schedule'!$O:$O,'Payment Schedule'!$K:$K,AC$11,'Payment Schedule'!$D:$D,$A:$A)</f>
        <v>0</v>
      </c>
      <c r="AD178" s="85">
        <f>SUMIFS('Payment Schedule'!$N:$N,'Payment Schedule'!$K:$K,AD$11,'Payment Schedule'!$D:$D,$A:$A)+SUMIFS('Payment Schedule'!$O:$O,'Payment Schedule'!$K:$K,AD$11,'Payment Schedule'!$D:$D,$A:$A)</f>
        <v>0</v>
      </c>
      <c r="AE178" s="85">
        <f>SUMIFS('Payment Schedule'!$N:$N,'Payment Schedule'!$K:$K,AE$11,'Payment Schedule'!$D:$D,$A:$A)+SUMIFS('Payment Schedule'!$O:$O,'Payment Schedule'!$K:$K,AE$11,'Payment Schedule'!$D:$D,$A:$A)</f>
        <v>0</v>
      </c>
      <c r="AF178" s="85">
        <f>SUMIFS('Payment Schedule'!$N:$N,'Payment Schedule'!$K:$K,AF$11,'Payment Schedule'!$D:$D,$A:$A)+SUMIFS('Payment Schedule'!$O:$O,'Payment Schedule'!$K:$K,AF$11,'Payment Schedule'!$D:$D,$A:$A)</f>
        <v>0</v>
      </c>
      <c r="AG17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8" s="76">
        <f t="shared" si="39"/>
        <v>0</v>
      </c>
      <c r="AM178" s="76">
        <f t="shared" si="40"/>
        <v>0</v>
      </c>
      <c r="AN178" s="86">
        <f>IFERROR(VLOOKUP($B:$B,'Lease Types with GL Accts'!$A:$B,2,FALSE),0)</f>
        <v>0</v>
      </c>
      <c r="AO178" s="86">
        <f>IFERROR(VLOOKUP($B:$B,'Lease Types with GL Accts'!$A:$C,3,FALSE),0)</f>
        <v>0</v>
      </c>
      <c r="AP178" s="86">
        <f>IFERROR(VLOOKUP($B:$B,'Lease Types with GL Accts'!$A:$D,4,FALSE),0)</f>
        <v>0</v>
      </c>
      <c r="AT178" s="86" t="str">
        <f>VLOOKUP(C:C,'ACFR Business Areas'!A:C,3)</f>
        <v>A000</v>
      </c>
      <c r="AU178" s="205">
        <f t="shared" si="41"/>
        <v>0</v>
      </c>
      <c r="AV178" s="298">
        <f>IFERROR(VLOOKUP(A178,'Payment Schedule'!D:U,18,FALSE),0)</f>
        <v>0</v>
      </c>
    </row>
    <row r="179" spans="1:48" hidden="1" outlineLevel="1" x14ac:dyDescent="0.2">
      <c r="A179" s="239"/>
      <c r="B179" s="110"/>
      <c r="C179" s="12" t="str">
        <f t="shared" si="42"/>
        <v>E120</v>
      </c>
      <c r="D179" s="105"/>
      <c r="E179" s="312"/>
      <c r="F179" s="69"/>
      <c r="G179" s="69">
        <f>SUMIFS('Payment Schedule'!Y:Y,'Payment Schedule'!J:J,$G$10,'Payment Schedule'!D:D,A:A)</f>
        <v>0</v>
      </c>
      <c r="H179" s="69">
        <f>-SUMIFS('Payment Schedule'!M:M,'Payment Schedule'!K:K,$H$10,'Payment Schedule'!D:D,A:A)</f>
        <v>0</v>
      </c>
      <c r="I179" s="69">
        <f>-SUMIFS('Payment Schedule'!M:M,'Payment Schedule'!K:K,$I$10,'Payment Schedule'!D:D,A:A)</f>
        <v>0</v>
      </c>
      <c r="J179" s="69">
        <f t="shared" si="36"/>
        <v>0</v>
      </c>
      <c r="K179" s="69"/>
      <c r="L179" s="69">
        <f>SUMIFS('Payment Schedule'!M:M,'Payment Schedule'!K:K,$L$10,'Payment Schedule'!D:D,A:A)</f>
        <v>0</v>
      </c>
      <c r="M179" s="69">
        <f t="shared" si="37"/>
        <v>0</v>
      </c>
      <c r="N179" s="69" t="b">
        <f t="shared" si="44"/>
        <v>1</v>
      </c>
      <c r="O179" s="85">
        <f>SUMIFS('Payment Schedule'!$M:$M,'Payment Schedule'!$K:$K,O$11,'Payment Schedule'!$D:$D,$A:$A)</f>
        <v>0</v>
      </c>
      <c r="P179" s="85">
        <f>SUMIFS('Payment Schedule'!$M:$M,'Payment Schedule'!$K:$K,P$11,'Payment Schedule'!$D:$D,$A:$A)</f>
        <v>0</v>
      </c>
      <c r="Q179" s="85">
        <f>SUMIFS('Payment Schedule'!$M:$M,'Payment Schedule'!$K:$K,Q$11,'Payment Schedule'!$D:$D,$A:$A)</f>
        <v>0</v>
      </c>
      <c r="R179" s="85">
        <f>SUMIFS('Payment Schedule'!$M:$M,'Payment Schedule'!$K:$K,R$11,'Payment Schedule'!$D:$D,$A:$A)</f>
        <v>0</v>
      </c>
      <c r="S179" s="85">
        <f>SUMIFS('Payment Schedule'!$M:$M,'Payment Schedule'!$K:$K,S$11,'Payment Schedule'!$D:$D,$A:$A)</f>
        <v>0</v>
      </c>
      <c r="T179" s="85">
        <f>SUMIFS('Payment Schedule'!$M:$M,'Payment Schedule'!$K:$K,T$11,'Payment Schedule'!$D:$D,$A:$A)</f>
        <v>0</v>
      </c>
      <c r="U17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7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7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7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7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79" s="76">
        <f t="shared" si="38"/>
        <v>0</v>
      </c>
      <c r="AA179" s="85">
        <f>SUMIFS('Payment Schedule'!$N:$N,'Payment Schedule'!$K:$K,AA$11,'Payment Schedule'!$D:$D,$A:$A)+SUMIFS('Payment Schedule'!$O:$O,'Payment Schedule'!$K:$K,AA$11,'Payment Schedule'!$D:$D,$A:$A)</f>
        <v>0</v>
      </c>
      <c r="AB179" s="85">
        <f>SUMIFS('Payment Schedule'!$N:$N,'Payment Schedule'!$K:$K,AB$11,'Payment Schedule'!$D:$D,$A:$A)+SUMIFS('Payment Schedule'!$O:$O,'Payment Schedule'!$K:$K,AB$11,'Payment Schedule'!$D:$D,$A:$A)</f>
        <v>0</v>
      </c>
      <c r="AC179" s="85">
        <f>SUMIFS('Payment Schedule'!$N:$N,'Payment Schedule'!$K:$K,AC$11,'Payment Schedule'!$D:$D,$A:$A)+SUMIFS('Payment Schedule'!$O:$O,'Payment Schedule'!$K:$K,AC$11,'Payment Schedule'!$D:$D,$A:$A)</f>
        <v>0</v>
      </c>
      <c r="AD179" s="85">
        <f>SUMIFS('Payment Schedule'!$N:$N,'Payment Schedule'!$K:$K,AD$11,'Payment Schedule'!$D:$D,$A:$A)+SUMIFS('Payment Schedule'!$O:$O,'Payment Schedule'!$K:$K,AD$11,'Payment Schedule'!$D:$D,$A:$A)</f>
        <v>0</v>
      </c>
      <c r="AE179" s="85">
        <f>SUMIFS('Payment Schedule'!$N:$N,'Payment Schedule'!$K:$K,AE$11,'Payment Schedule'!$D:$D,$A:$A)+SUMIFS('Payment Schedule'!$O:$O,'Payment Schedule'!$K:$K,AE$11,'Payment Schedule'!$D:$D,$A:$A)</f>
        <v>0</v>
      </c>
      <c r="AF179" s="85">
        <f>SUMIFS('Payment Schedule'!$N:$N,'Payment Schedule'!$K:$K,AF$11,'Payment Schedule'!$D:$D,$A:$A)+SUMIFS('Payment Schedule'!$O:$O,'Payment Schedule'!$K:$K,AF$11,'Payment Schedule'!$D:$D,$A:$A)</f>
        <v>0</v>
      </c>
      <c r="AG17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7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7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7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7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79" s="76">
        <f t="shared" si="39"/>
        <v>0</v>
      </c>
      <c r="AM179" s="76">
        <f t="shared" si="40"/>
        <v>0</v>
      </c>
      <c r="AN179" s="86">
        <f>IFERROR(VLOOKUP($B:$B,'Lease Types with GL Accts'!$A:$B,2,FALSE),0)</f>
        <v>0</v>
      </c>
      <c r="AO179" s="86">
        <f>IFERROR(VLOOKUP($B:$B,'Lease Types with GL Accts'!$A:$C,3,FALSE),0)</f>
        <v>0</v>
      </c>
      <c r="AP179" s="86">
        <f>IFERROR(VLOOKUP($B:$B,'Lease Types with GL Accts'!$A:$D,4,FALSE),0)</f>
        <v>0</v>
      </c>
      <c r="AT179" s="86" t="str">
        <f>VLOOKUP(C:C,'ACFR Business Areas'!A:C,3)</f>
        <v>A000</v>
      </c>
      <c r="AU179" s="205">
        <f t="shared" si="41"/>
        <v>0</v>
      </c>
      <c r="AV179" s="298">
        <f>IFERROR(VLOOKUP(A179,'Payment Schedule'!D:U,18,FALSE),0)</f>
        <v>0</v>
      </c>
    </row>
    <row r="180" spans="1:48" hidden="1" outlineLevel="1" x14ac:dyDescent="0.2">
      <c r="A180" s="239"/>
      <c r="B180" s="110"/>
      <c r="C180" s="12" t="str">
        <f t="shared" si="42"/>
        <v>E120</v>
      </c>
      <c r="D180" s="105"/>
      <c r="E180" s="312"/>
      <c r="F180" s="69"/>
      <c r="G180" s="69">
        <f>SUMIFS('Payment Schedule'!Y:Y,'Payment Schedule'!J:J,$G$10,'Payment Schedule'!D:D,A:A)</f>
        <v>0</v>
      </c>
      <c r="H180" s="69">
        <f>-SUMIFS('Payment Schedule'!M:M,'Payment Schedule'!K:K,$H$10,'Payment Schedule'!D:D,A:A)</f>
        <v>0</v>
      </c>
      <c r="I180" s="69">
        <f>-SUMIFS('Payment Schedule'!M:M,'Payment Schedule'!K:K,$I$10,'Payment Schedule'!D:D,A:A)</f>
        <v>0</v>
      </c>
      <c r="J180" s="69">
        <f t="shared" si="36"/>
        <v>0</v>
      </c>
      <c r="K180" s="69"/>
      <c r="L180" s="69">
        <f>SUMIFS('Payment Schedule'!M:M,'Payment Schedule'!K:K,$L$10,'Payment Schedule'!D:D,A:A)</f>
        <v>0</v>
      </c>
      <c r="M180" s="69">
        <f t="shared" si="37"/>
        <v>0</v>
      </c>
      <c r="N180" s="69" t="b">
        <f t="shared" si="44"/>
        <v>1</v>
      </c>
      <c r="O180" s="85">
        <f>SUMIFS('Payment Schedule'!$M:$M,'Payment Schedule'!$K:$K,O$11,'Payment Schedule'!$D:$D,$A:$A)</f>
        <v>0</v>
      </c>
      <c r="P180" s="85">
        <f>SUMIFS('Payment Schedule'!$M:$M,'Payment Schedule'!$K:$K,P$11,'Payment Schedule'!$D:$D,$A:$A)</f>
        <v>0</v>
      </c>
      <c r="Q180" s="85">
        <f>SUMIFS('Payment Schedule'!$M:$M,'Payment Schedule'!$K:$K,Q$11,'Payment Schedule'!$D:$D,$A:$A)</f>
        <v>0</v>
      </c>
      <c r="R180" s="85">
        <f>SUMIFS('Payment Schedule'!$M:$M,'Payment Schedule'!$K:$K,R$11,'Payment Schedule'!$D:$D,$A:$A)</f>
        <v>0</v>
      </c>
      <c r="S180" s="85">
        <f>SUMIFS('Payment Schedule'!$M:$M,'Payment Schedule'!$K:$K,S$11,'Payment Schedule'!$D:$D,$A:$A)</f>
        <v>0</v>
      </c>
      <c r="T180" s="85">
        <f>SUMIFS('Payment Schedule'!$M:$M,'Payment Schedule'!$K:$K,T$11,'Payment Schedule'!$D:$D,$A:$A)</f>
        <v>0</v>
      </c>
      <c r="U18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0" s="76">
        <f t="shared" si="38"/>
        <v>0</v>
      </c>
      <c r="AA180" s="85">
        <f>SUMIFS('Payment Schedule'!$N:$N,'Payment Schedule'!$K:$K,AA$11,'Payment Schedule'!$D:$D,$A:$A)+SUMIFS('Payment Schedule'!$O:$O,'Payment Schedule'!$K:$K,AA$11,'Payment Schedule'!$D:$D,$A:$A)</f>
        <v>0</v>
      </c>
      <c r="AB180" s="85">
        <f>SUMIFS('Payment Schedule'!$N:$N,'Payment Schedule'!$K:$K,AB$11,'Payment Schedule'!$D:$D,$A:$A)+SUMIFS('Payment Schedule'!$O:$O,'Payment Schedule'!$K:$K,AB$11,'Payment Schedule'!$D:$D,$A:$A)</f>
        <v>0</v>
      </c>
      <c r="AC180" s="85">
        <f>SUMIFS('Payment Schedule'!$N:$N,'Payment Schedule'!$K:$K,AC$11,'Payment Schedule'!$D:$D,$A:$A)+SUMIFS('Payment Schedule'!$O:$O,'Payment Schedule'!$K:$K,AC$11,'Payment Schedule'!$D:$D,$A:$A)</f>
        <v>0</v>
      </c>
      <c r="AD180" s="85">
        <f>SUMIFS('Payment Schedule'!$N:$N,'Payment Schedule'!$K:$K,AD$11,'Payment Schedule'!$D:$D,$A:$A)+SUMIFS('Payment Schedule'!$O:$O,'Payment Schedule'!$K:$K,AD$11,'Payment Schedule'!$D:$D,$A:$A)</f>
        <v>0</v>
      </c>
      <c r="AE180" s="85">
        <f>SUMIFS('Payment Schedule'!$N:$N,'Payment Schedule'!$K:$K,AE$11,'Payment Schedule'!$D:$D,$A:$A)+SUMIFS('Payment Schedule'!$O:$O,'Payment Schedule'!$K:$K,AE$11,'Payment Schedule'!$D:$D,$A:$A)</f>
        <v>0</v>
      </c>
      <c r="AF180" s="85">
        <f>SUMIFS('Payment Schedule'!$N:$N,'Payment Schedule'!$K:$K,AF$11,'Payment Schedule'!$D:$D,$A:$A)+SUMIFS('Payment Schedule'!$O:$O,'Payment Schedule'!$K:$K,AF$11,'Payment Schedule'!$D:$D,$A:$A)</f>
        <v>0</v>
      </c>
      <c r="AG18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0" s="76">
        <f t="shared" si="39"/>
        <v>0</v>
      </c>
      <c r="AM180" s="76">
        <f t="shared" si="40"/>
        <v>0</v>
      </c>
      <c r="AN180" s="86">
        <f>IFERROR(VLOOKUP($B:$B,'Lease Types with GL Accts'!$A:$B,2,FALSE),0)</f>
        <v>0</v>
      </c>
      <c r="AO180" s="86">
        <f>IFERROR(VLOOKUP($B:$B,'Lease Types with GL Accts'!$A:$C,3,FALSE),0)</f>
        <v>0</v>
      </c>
      <c r="AP180" s="86">
        <f>IFERROR(VLOOKUP($B:$B,'Lease Types with GL Accts'!$A:$D,4,FALSE),0)</f>
        <v>0</v>
      </c>
      <c r="AT180" s="86" t="str">
        <f>VLOOKUP(C:C,'ACFR Business Areas'!A:C,3)</f>
        <v>A000</v>
      </c>
      <c r="AU180" s="205">
        <f t="shared" si="41"/>
        <v>0</v>
      </c>
      <c r="AV180" s="298">
        <f>IFERROR(VLOOKUP(A180,'Payment Schedule'!D:U,18,FALSE),0)</f>
        <v>0</v>
      </c>
    </row>
    <row r="181" spans="1:48" hidden="1" outlineLevel="1" x14ac:dyDescent="0.2">
      <c r="A181" s="239"/>
      <c r="B181" s="110"/>
      <c r="C181" s="12" t="str">
        <f t="shared" si="42"/>
        <v>E120</v>
      </c>
      <c r="D181" s="105"/>
      <c r="E181" s="312"/>
      <c r="F181" s="69"/>
      <c r="G181" s="69">
        <f>SUMIFS('Payment Schedule'!Y:Y,'Payment Schedule'!J:J,$G$10,'Payment Schedule'!D:D,A:A)</f>
        <v>0</v>
      </c>
      <c r="H181" s="69">
        <f>-SUMIFS('Payment Schedule'!M:M,'Payment Schedule'!K:K,$H$10,'Payment Schedule'!D:D,A:A)</f>
        <v>0</v>
      </c>
      <c r="I181" s="69">
        <f>-SUMIFS('Payment Schedule'!M:M,'Payment Schedule'!K:K,$I$10,'Payment Schedule'!D:D,A:A)</f>
        <v>0</v>
      </c>
      <c r="J181" s="69">
        <f t="shared" si="36"/>
        <v>0</v>
      </c>
      <c r="K181" s="69"/>
      <c r="L181" s="69">
        <f>SUMIFS('Payment Schedule'!M:M,'Payment Schedule'!K:K,$L$10,'Payment Schedule'!D:D,A:A)</f>
        <v>0</v>
      </c>
      <c r="M181" s="69">
        <f t="shared" si="37"/>
        <v>0</v>
      </c>
      <c r="N181" s="69" t="b">
        <f t="shared" si="44"/>
        <v>1</v>
      </c>
      <c r="O181" s="85">
        <f>SUMIFS('Payment Schedule'!$M:$M,'Payment Schedule'!$K:$K,O$11,'Payment Schedule'!$D:$D,$A:$A)</f>
        <v>0</v>
      </c>
      <c r="P181" s="85">
        <f>SUMIFS('Payment Schedule'!$M:$M,'Payment Schedule'!$K:$K,P$11,'Payment Schedule'!$D:$D,$A:$A)</f>
        <v>0</v>
      </c>
      <c r="Q181" s="85">
        <f>SUMIFS('Payment Schedule'!$M:$M,'Payment Schedule'!$K:$K,Q$11,'Payment Schedule'!$D:$D,$A:$A)</f>
        <v>0</v>
      </c>
      <c r="R181" s="85">
        <f>SUMIFS('Payment Schedule'!$M:$M,'Payment Schedule'!$K:$K,R$11,'Payment Schedule'!$D:$D,$A:$A)</f>
        <v>0</v>
      </c>
      <c r="S181" s="85">
        <f>SUMIFS('Payment Schedule'!$M:$M,'Payment Schedule'!$K:$K,S$11,'Payment Schedule'!$D:$D,$A:$A)</f>
        <v>0</v>
      </c>
      <c r="T181" s="85">
        <f>SUMIFS('Payment Schedule'!$M:$M,'Payment Schedule'!$K:$K,T$11,'Payment Schedule'!$D:$D,$A:$A)</f>
        <v>0</v>
      </c>
      <c r="U18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1" s="76">
        <f t="shared" si="38"/>
        <v>0</v>
      </c>
      <c r="AA181" s="85">
        <f>SUMIFS('Payment Schedule'!$N:$N,'Payment Schedule'!$K:$K,AA$11,'Payment Schedule'!$D:$D,$A:$A)+SUMIFS('Payment Schedule'!$O:$O,'Payment Schedule'!$K:$K,AA$11,'Payment Schedule'!$D:$D,$A:$A)</f>
        <v>0</v>
      </c>
      <c r="AB181" s="85">
        <f>SUMIFS('Payment Schedule'!$N:$N,'Payment Schedule'!$K:$K,AB$11,'Payment Schedule'!$D:$D,$A:$A)+SUMIFS('Payment Schedule'!$O:$O,'Payment Schedule'!$K:$K,AB$11,'Payment Schedule'!$D:$D,$A:$A)</f>
        <v>0</v>
      </c>
      <c r="AC181" s="85">
        <f>SUMIFS('Payment Schedule'!$N:$N,'Payment Schedule'!$K:$K,AC$11,'Payment Schedule'!$D:$D,$A:$A)+SUMIFS('Payment Schedule'!$O:$O,'Payment Schedule'!$K:$K,AC$11,'Payment Schedule'!$D:$D,$A:$A)</f>
        <v>0</v>
      </c>
      <c r="AD181" s="85">
        <f>SUMIFS('Payment Schedule'!$N:$N,'Payment Schedule'!$K:$K,AD$11,'Payment Schedule'!$D:$D,$A:$A)+SUMIFS('Payment Schedule'!$O:$O,'Payment Schedule'!$K:$K,AD$11,'Payment Schedule'!$D:$D,$A:$A)</f>
        <v>0</v>
      </c>
      <c r="AE181" s="85">
        <f>SUMIFS('Payment Schedule'!$N:$N,'Payment Schedule'!$K:$K,AE$11,'Payment Schedule'!$D:$D,$A:$A)+SUMIFS('Payment Schedule'!$O:$O,'Payment Schedule'!$K:$K,AE$11,'Payment Schedule'!$D:$D,$A:$A)</f>
        <v>0</v>
      </c>
      <c r="AF181" s="85">
        <f>SUMIFS('Payment Schedule'!$N:$N,'Payment Schedule'!$K:$K,AF$11,'Payment Schedule'!$D:$D,$A:$A)+SUMIFS('Payment Schedule'!$O:$O,'Payment Schedule'!$K:$K,AF$11,'Payment Schedule'!$D:$D,$A:$A)</f>
        <v>0</v>
      </c>
      <c r="AG18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1" s="76">
        <f t="shared" si="39"/>
        <v>0</v>
      </c>
      <c r="AM181" s="76">
        <f t="shared" si="40"/>
        <v>0</v>
      </c>
      <c r="AN181" s="86">
        <f>IFERROR(VLOOKUP($B:$B,'Lease Types with GL Accts'!$A:$B,2,FALSE),0)</f>
        <v>0</v>
      </c>
      <c r="AO181" s="86">
        <f>IFERROR(VLOOKUP($B:$B,'Lease Types with GL Accts'!$A:$C,3,FALSE),0)</f>
        <v>0</v>
      </c>
      <c r="AP181" s="86">
        <f>IFERROR(VLOOKUP($B:$B,'Lease Types with GL Accts'!$A:$D,4,FALSE),0)</f>
        <v>0</v>
      </c>
      <c r="AT181" s="86" t="str">
        <f>VLOOKUP(C:C,'ACFR Business Areas'!A:C,3)</f>
        <v>A000</v>
      </c>
      <c r="AU181" s="205">
        <f t="shared" si="41"/>
        <v>0</v>
      </c>
      <c r="AV181" s="298">
        <f>IFERROR(VLOOKUP(A181,'Payment Schedule'!D:U,18,FALSE),0)</f>
        <v>0</v>
      </c>
    </row>
    <row r="182" spans="1:48" hidden="1" outlineLevel="1" x14ac:dyDescent="0.2">
      <c r="A182" s="239"/>
      <c r="B182" s="110"/>
      <c r="C182" s="12" t="str">
        <f t="shared" si="42"/>
        <v>E120</v>
      </c>
      <c r="D182" s="105"/>
      <c r="E182" s="312"/>
      <c r="F182" s="69"/>
      <c r="G182" s="69">
        <f>SUMIFS('Payment Schedule'!Y:Y,'Payment Schedule'!J:J,$G$10,'Payment Schedule'!D:D,A:A)</f>
        <v>0</v>
      </c>
      <c r="H182" s="69">
        <f>-SUMIFS('Payment Schedule'!M:M,'Payment Schedule'!K:K,$H$10,'Payment Schedule'!D:D,A:A)</f>
        <v>0</v>
      </c>
      <c r="I182" s="69">
        <f>-SUMIFS('Payment Schedule'!M:M,'Payment Schedule'!K:K,$I$10,'Payment Schedule'!D:D,A:A)</f>
        <v>0</v>
      </c>
      <c r="J182" s="69">
        <f t="shared" si="36"/>
        <v>0</v>
      </c>
      <c r="K182" s="69"/>
      <c r="L182" s="69">
        <f>SUMIFS('Payment Schedule'!M:M,'Payment Schedule'!K:K,$L$10,'Payment Schedule'!D:D,A:A)</f>
        <v>0</v>
      </c>
      <c r="M182" s="69">
        <f t="shared" si="37"/>
        <v>0</v>
      </c>
      <c r="N182" s="69" t="b">
        <f t="shared" si="44"/>
        <v>1</v>
      </c>
      <c r="O182" s="85">
        <f>SUMIFS('Payment Schedule'!$M:$M,'Payment Schedule'!$K:$K,O$11,'Payment Schedule'!$D:$D,$A:$A)</f>
        <v>0</v>
      </c>
      <c r="P182" s="85">
        <f>SUMIFS('Payment Schedule'!$M:$M,'Payment Schedule'!$K:$K,P$11,'Payment Schedule'!$D:$D,$A:$A)</f>
        <v>0</v>
      </c>
      <c r="Q182" s="85">
        <f>SUMIFS('Payment Schedule'!$M:$M,'Payment Schedule'!$K:$K,Q$11,'Payment Schedule'!$D:$D,$A:$A)</f>
        <v>0</v>
      </c>
      <c r="R182" s="85">
        <f>SUMIFS('Payment Schedule'!$M:$M,'Payment Schedule'!$K:$K,R$11,'Payment Schedule'!$D:$D,$A:$A)</f>
        <v>0</v>
      </c>
      <c r="S182" s="85">
        <f>SUMIFS('Payment Schedule'!$M:$M,'Payment Schedule'!$K:$K,S$11,'Payment Schedule'!$D:$D,$A:$A)</f>
        <v>0</v>
      </c>
      <c r="T182" s="85">
        <f>SUMIFS('Payment Schedule'!$M:$M,'Payment Schedule'!$K:$K,T$11,'Payment Schedule'!$D:$D,$A:$A)</f>
        <v>0</v>
      </c>
      <c r="U18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2" s="76">
        <f t="shared" si="38"/>
        <v>0</v>
      </c>
      <c r="AA182" s="85">
        <f>SUMIFS('Payment Schedule'!$N:$N,'Payment Schedule'!$K:$K,AA$11,'Payment Schedule'!$D:$D,$A:$A)+SUMIFS('Payment Schedule'!$O:$O,'Payment Schedule'!$K:$K,AA$11,'Payment Schedule'!$D:$D,$A:$A)</f>
        <v>0</v>
      </c>
      <c r="AB182" s="85">
        <f>SUMIFS('Payment Schedule'!$N:$N,'Payment Schedule'!$K:$K,AB$11,'Payment Schedule'!$D:$D,$A:$A)+SUMIFS('Payment Schedule'!$O:$O,'Payment Schedule'!$K:$K,AB$11,'Payment Schedule'!$D:$D,$A:$A)</f>
        <v>0</v>
      </c>
      <c r="AC182" s="85">
        <f>SUMIFS('Payment Schedule'!$N:$N,'Payment Schedule'!$K:$K,AC$11,'Payment Schedule'!$D:$D,$A:$A)+SUMIFS('Payment Schedule'!$O:$O,'Payment Schedule'!$K:$K,AC$11,'Payment Schedule'!$D:$D,$A:$A)</f>
        <v>0</v>
      </c>
      <c r="AD182" s="85">
        <f>SUMIFS('Payment Schedule'!$N:$N,'Payment Schedule'!$K:$K,AD$11,'Payment Schedule'!$D:$D,$A:$A)+SUMIFS('Payment Schedule'!$O:$O,'Payment Schedule'!$K:$K,AD$11,'Payment Schedule'!$D:$D,$A:$A)</f>
        <v>0</v>
      </c>
      <c r="AE182" s="85">
        <f>SUMIFS('Payment Schedule'!$N:$N,'Payment Schedule'!$K:$K,AE$11,'Payment Schedule'!$D:$D,$A:$A)+SUMIFS('Payment Schedule'!$O:$O,'Payment Schedule'!$K:$K,AE$11,'Payment Schedule'!$D:$D,$A:$A)</f>
        <v>0</v>
      </c>
      <c r="AF182" s="85">
        <f>SUMIFS('Payment Schedule'!$N:$N,'Payment Schedule'!$K:$K,AF$11,'Payment Schedule'!$D:$D,$A:$A)+SUMIFS('Payment Schedule'!$O:$O,'Payment Schedule'!$K:$K,AF$11,'Payment Schedule'!$D:$D,$A:$A)</f>
        <v>0</v>
      </c>
      <c r="AG18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2" s="76">
        <f t="shared" si="39"/>
        <v>0</v>
      </c>
      <c r="AM182" s="76">
        <f t="shared" si="40"/>
        <v>0</v>
      </c>
      <c r="AN182" s="86">
        <f>IFERROR(VLOOKUP($B:$B,'Lease Types with GL Accts'!$A:$B,2,FALSE),0)</f>
        <v>0</v>
      </c>
      <c r="AO182" s="86">
        <f>IFERROR(VLOOKUP($B:$B,'Lease Types with GL Accts'!$A:$C,3,FALSE),0)</f>
        <v>0</v>
      </c>
      <c r="AP182" s="86">
        <f>IFERROR(VLOOKUP($B:$B,'Lease Types with GL Accts'!$A:$D,4,FALSE),0)</f>
        <v>0</v>
      </c>
      <c r="AT182" s="86" t="str">
        <f>VLOOKUP(C:C,'ACFR Business Areas'!A:C,3)</f>
        <v>A000</v>
      </c>
      <c r="AU182" s="205">
        <f t="shared" si="41"/>
        <v>0</v>
      </c>
      <c r="AV182" s="298">
        <f>IFERROR(VLOOKUP(A182,'Payment Schedule'!D:U,18,FALSE),0)</f>
        <v>0</v>
      </c>
    </row>
    <row r="183" spans="1:48" hidden="1" outlineLevel="1" x14ac:dyDescent="0.2">
      <c r="A183" s="239"/>
      <c r="B183" s="110"/>
      <c r="C183" s="12" t="str">
        <f t="shared" si="42"/>
        <v>E120</v>
      </c>
      <c r="D183" s="105"/>
      <c r="E183" s="312"/>
      <c r="F183" s="69"/>
      <c r="G183" s="69">
        <f>SUMIFS('Payment Schedule'!Y:Y,'Payment Schedule'!J:J,$G$10,'Payment Schedule'!D:D,A:A)</f>
        <v>0</v>
      </c>
      <c r="H183" s="69">
        <f>-SUMIFS('Payment Schedule'!M:M,'Payment Schedule'!K:K,$H$10,'Payment Schedule'!D:D,A:A)</f>
        <v>0</v>
      </c>
      <c r="I183" s="69">
        <f>-SUMIFS('Payment Schedule'!M:M,'Payment Schedule'!K:K,$I$10,'Payment Schedule'!D:D,A:A)</f>
        <v>0</v>
      </c>
      <c r="J183" s="69">
        <f t="shared" si="36"/>
        <v>0</v>
      </c>
      <c r="K183" s="69"/>
      <c r="L183" s="69">
        <f>SUMIFS('Payment Schedule'!M:M,'Payment Schedule'!K:K,$L$10,'Payment Schedule'!D:D,A:A)</f>
        <v>0</v>
      </c>
      <c r="M183" s="69">
        <f t="shared" si="37"/>
        <v>0</v>
      </c>
      <c r="N183" s="69" t="b">
        <f t="shared" si="44"/>
        <v>1</v>
      </c>
      <c r="O183" s="85">
        <f>SUMIFS('Payment Schedule'!$M:$M,'Payment Schedule'!$K:$K,O$11,'Payment Schedule'!$D:$D,$A:$A)</f>
        <v>0</v>
      </c>
      <c r="P183" s="85">
        <f>SUMIFS('Payment Schedule'!$M:$M,'Payment Schedule'!$K:$K,P$11,'Payment Schedule'!$D:$D,$A:$A)</f>
        <v>0</v>
      </c>
      <c r="Q183" s="85">
        <f>SUMIFS('Payment Schedule'!$M:$M,'Payment Schedule'!$K:$K,Q$11,'Payment Schedule'!$D:$D,$A:$A)</f>
        <v>0</v>
      </c>
      <c r="R183" s="85">
        <f>SUMIFS('Payment Schedule'!$M:$M,'Payment Schedule'!$K:$K,R$11,'Payment Schedule'!$D:$D,$A:$A)</f>
        <v>0</v>
      </c>
      <c r="S183" s="85">
        <f>SUMIFS('Payment Schedule'!$M:$M,'Payment Schedule'!$K:$K,S$11,'Payment Schedule'!$D:$D,$A:$A)</f>
        <v>0</v>
      </c>
      <c r="T183" s="85">
        <f>SUMIFS('Payment Schedule'!$M:$M,'Payment Schedule'!$K:$K,T$11,'Payment Schedule'!$D:$D,$A:$A)</f>
        <v>0</v>
      </c>
      <c r="U18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3" s="76">
        <f t="shared" si="38"/>
        <v>0</v>
      </c>
      <c r="AA183" s="85">
        <f>SUMIFS('Payment Schedule'!$N:$N,'Payment Schedule'!$K:$K,AA$11,'Payment Schedule'!$D:$D,$A:$A)+SUMIFS('Payment Schedule'!$O:$O,'Payment Schedule'!$K:$K,AA$11,'Payment Schedule'!$D:$D,$A:$A)</f>
        <v>0</v>
      </c>
      <c r="AB183" s="85">
        <f>SUMIFS('Payment Schedule'!$N:$N,'Payment Schedule'!$K:$K,AB$11,'Payment Schedule'!$D:$D,$A:$A)+SUMIFS('Payment Schedule'!$O:$O,'Payment Schedule'!$K:$K,AB$11,'Payment Schedule'!$D:$D,$A:$A)</f>
        <v>0</v>
      </c>
      <c r="AC183" s="85">
        <f>SUMIFS('Payment Schedule'!$N:$N,'Payment Schedule'!$K:$K,AC$11,'Payment Schedule'!$D:$D,$A:$A)+SUMIFS('Payment Schedule'!$O:$O,'Payment Schedule'!$K:$K,AC$11,'Payment Schedule'!$D:$D,$A:$A)</f>
        <v>0</v>
      </c>
      <c r="AD183" s="85">
        <f>SUMIFS('Payment Schedule'!$N:$N,'Payment Schedule'!$K:$K,AD$11,'Payment Schedule'!$D:$D,$A:$A)+SUMIFS('Payment Schedule'!$O:$O,'Payment Schedule'!$K:$K,AD$11,'Payment Schedule'!$D:$D,$A:$A)</f>
        <v>0</v>
      </c>
      <c r="AE183" s="85">
        <f>SUMIFS('Payment Schedule'!$N:$N,'Payment Schedule'!$K:$K,AE$11,'Payment Schedule'!$D:$D,$A:$A)+SUMIFS('Payment Schedule'!$O:$O,'Payment Schedule'!$K:$K,AE$11,'Payment Schedule'!$D:$D,$A:$A)</f>
        <v>0</v>
      </c>
      <c r="AF183" s="85">
        <f>SUMIFS('Payment Schedule'!$N:$N,'Payment Schedule'!$K:$K,AF$11,'Payment Schedule'!$D:$D,$A:$A)+SUMIFS('Payment Schedule'!$O:$O,'Payment Schedule'!$K:$K,AF$11,'Payment Schedule'!$D:$D,$A:$A)</f>
        <v>0</v>
      </c>
      <c r="AG18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3" s="76">
        <f t="shared" si="39"/>
        <v>0</v>
      </c>
      <c r="AM183" s="76">
        <f t="shared" si="40"/>
        <v>0</v>
      </c>
      <c r="AN183" s="86">
        <f>IFERROR(VLOOKUP($B:$B,'Lease Types with GL Accts'!$A:$B,2,FALSE),0)</f>
        <v>0</v>
      </c>
      <c r="AO183" s="86">
        <f>IFERROR(VLOOKUP($B:$B,'Lease Types with GL Accts'!$A:$C,3,FALSE),0)</f>
        <v>0</v>
      </c>
      <c r="AP183" s="86">
        <f>IFERROR(VLOOKUP($B:$B,'Lease Types with GL Accts'!$A:$D,4,FALSE),0)</f>
        <v>0</v>
      </c>
      <c r="AT183" s="86" t="str">
        <f>VLOOKUP(C:C,'ACFR Business Areas'!A:C,3)</f>
        <v>A000</v>
      </c>
      <c r="AU183" s="205">
        <f t="shared" si="41"/>
        <v>0</v>
      </c>
      <c r="AV183" s="298">
        <f>IFERROR(VLOOKUP(A183,'Payment Schedule'!D:U,18,FALSE),0)</f>
        <v>0</v>
      </c>
    </row>
    <row r="184" spans="1:48" hidden="1" outlineLevel="1" x14ac:dyDescent="0.2">
      <c r="A184" s="239"/>
      <c r="B184" s="110"/>
      <c r="C184" s="12" t="str">
        <f t="shared" si="42"/>
        <v>E120</v>
      </c>
      <c r="D184" s="105"/>
      <c r="E184" s="312"/>
      <c r="F184" s="69"/>
      <c r="G184" s="69">
        <f>SUMIFS('Payment Schedule'!Y:Y,'Payment Schedule'!J:J,$G$10,'Payment Schedule'!D:D,A:A)</f>
        <v>0</v>
      </c>
      <c r="H184" s="69">
        <f>-SUMIFS('Payment Schedule'!M:M,'Payment Schedule'!K:K,$H$10,'Payment Schedule'!D:D,A:A)</f>
        <v>0</v>
      </c>
      <c r="I184" s="69">
        <f>-SUMIFS('Payment Schedule'!M:M,'Payment Schedule'!K:K,$I$10,'Payment Schedule'!D:D,A:A)</f>
        <v>0</v>
      </c>
      <c r="J184" s="69">
        <f t="shared" si="36"/>
        <v>0</v>
      </c>
      <c r="K184" s="69"/>
      <c r="L184" s="69">
        <f>SUMIFS('Payment Schedule'!M:M,'Payment Schedule'!K:K,$L$10,'Payment Schedule'!D:D,A:A)</f>
        <v>0</v>
      </c>
      <c r="M184" s="69">
        <f t="shared" si="37"/>
        <v>0</v>
      </c>
      <c r="N184" s="69" t="b">
        <f t="shared" si="44"/>
        <v>1</v>
      </c>
      <c r="O184" s="85">
        <f>SUMIFS('Payment Schedule'!$M:$M,'Payment Schedule'!$K:$K,O$11,'Payment Schedule'!$D:$D,$A:$A)</f>
        <v>0</v>
      </c>
      <c r="P184" s="85">
        <f>SUMIFS('Payment Schedule'!$M:$M,'Payment Schedule'!$K:$K,P$11,'Payment Schedule'!$D:$D,$A:$A)</f>
        <v>0</v>
      </c>
      <c r="Q184" s="85">
        <f>SUMIFS('Payment Schedule'!$M:$M,'Payment Schedule'!$K:$K,Q$11,'Payment Schedule'!$D:$D,$A:$A)</f>
        <v>0</v>
      </c>
      <c r="R184" s="85">
        <f>SUMIFS('Payment Schedule'!$M:$M,'Payment Schedule'!$K:$K,R$11,'Payment Schedule'!$D:$D,$A:$A)</f>
        <v>0</v>
      </c>
      <c r="S184" s="85">
        <f>SUMIFS('Payment Schedule'!$M:$M,'Payment Schedule'!$K:$K,S$11,'Payment Schedule'!$D:$D,$A:$A)</f>
        <v>0</v>
      </c>
      <c r="T184" s="85">
        <f>SUMIFS('Payment Schedule'!$M:$M,'Payment Schedule'!$K:$K,T$11,'Payment Schedule'!$D:$D,$A:$A)</f>
        <v>0</v>
      </c>
      <c r="U18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4" s="76">
        <f t="shared" si="38"/>
        <v>0</v>
      </c>
      <c r="AA184" s="85">
        <f>SUMIFS('Payment Schedule'!$N:$N,'Payment Schedule'!$K:$K,AA$11,'Payment Schedule'!$D:$D,$A:$A)+SUMIFS('Payment Schedule'!$O:$O,'Payment Schedule'!$K:$K,AA$11,'Payment Schedule'!$D:$D,$A:$A)</f>
        <v>0</v>
      </c>
      <c r="AB184" s="85">
        <f>SUMIFS('Payment Schedule'!$N:$N,'Payment Schedule'!$K:$K,AB$11,'Payment Schedule'!$D:$D,$A:$A)+SUMIFS('Payment Schedule'!$O:$O,'Payment Schedule'!$K:$K,AB$11,'Payment Schedule'!$D:$D,$A:$A)</f>
        <v>0</v>
      </c>
      <c r="AC184" s="85">
        <f>SUMIFS('Payment Schedule'!$N:$N,'Payment Schedule'!$K:$K,AC$11,'Payment Schedule'!$D:$D,$A:$A)+SUMIFS('Payment Schedule'!$O:$O,'Payment Schedule'!$K:$K,AC$11,'Payment Schedule'!$D:$D,$A:$A)</f>
        <v>0</v>
      </c>
      <c r="AD184" s="85">
        <f>SUMIFS('Payment Schedule'!$N:$N,'Payment Schedule'!$K:$K,AD$11,'Payment Schedule'!$D:$D,$A:$A)+SUMIFS('Payment Schedule'!$O:$O,'Payment Schedule'!$K:$K,AD$11,'Payment Schedule'!$D:$D,$A:$A)</f>
        <v>0</v>
      </c>
      <c r="AE184" s="85">
        <f>SUMIFS('Payment Schedule'!$N:$N,'Payment Schedule'!$K:$K,AE$11,'Payment Schedule'!$D:$D,$A:$A)+SUMIFS('Payment Schedule'!$O:$O,'Payment Schedule'!$K:$K,AE$11,'Payment Schedule'!$D:$D,$A:$A)</f>
        <v>0</v>
      </c>
      <c r="AF184" s="85">
        <f>SUMIFS('Payment Schedule'!$N:$N,'Payment Schedule'!$K:$K,AF$11,'Payment Schedule'!$D:$D,$A:$A)+SUMIFS('Payment Schedule'!$O:$O,'Payment Schedule'!$K:$K,AF$11,'Payment Schedule'!$D:$D,$A:$A)</f>
        <v>0</v>
      </c>
      <c r="AG18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4" s="76">
        <f t="shared" si="39"/>
        <v>0</v>
      </c>
      <c r="AM184" s="76">
        <f t="shared" si="40"/>
        <v>0</v>
      </c>
      <c r="AN184" s="86">
        <f>IFERROR(VLOOKUP($B:$B,'Lease Types with GL Accts'!$A:$B,2,FALSE),0)</f>
        <v>0</v>
      </c>
      <c r="AO184" s="86">
        <f>IFERROR(VLOOKUP($B:$B,'Lease Types with GL Accts'!$A:$C,3,FALSE),0)</f>
        <v>0</v>
      </c>
      <c r="AP184" s="86">
        <f>IFERROR(VLOOKUP($B:$B,'Lease Types with GL Accts'!$A:$D,4,FALSE),0)</f>
        <v>0</v>
      </c>
      <c r="AT184" s="86" t="str">
        <f>VLOOKUP(C:C,'ACFR Business Areas'!A:C,3)</f>
        <v>A000</v>
      </c>
      <c r="AU184" s="205">
        <f t="shared" si="41"/>
        <v>0</v>
      </c>
      <c r="AV184" s="298">
        <f>IFERROR(VLOOKUP(A184,'Payment Schedule'!D:U,18,FALSE),0)</f>
        <v>0</v>
      </c>
    </row>
    <row r="185" spans="1:48" hidden="1" outlineLevel="1" x14ac:dyDescent="0.2">
      <c r="A185" s="239"/>
      <c r="B185" s="110"/>
      <c r="C185" s="12" t="str">
        <f t="shared" si="42"/>
        <v>E120</v>
      </c>
      <c r="D185" s="105"/>
      <c r="E185" s="312"/>
      <c r="F185" s="69"/>
      <c r="G185" s="69">
        <f>SUMIFS('Payment Schedule'!Y:Y,'Payment Schedule'!J:J,$G$10,'Payment Schedule'!D:D,A:A)</f>
        <v>0</v>
      </c>
      <c r="H185" s="69">
        <f>-SUMIFS('Payment Schedule'!M:M,'Payment Schedule'!K:K,$H$10,'Payment Schedule'!D:D,A:A)</f>
        <v>0</v>
      </c>
      <c r="I185" s="69">
        <f>-SUMIFS('Payment Schedule'!M:M,'Payment Schedule'!K:K,$I$10,'Payment Schedule'!D:D,A:A)</f>
        <v>0</v>
      </c>
      <c r="J185" s="69">
        <f t="shared" si="36"/>
        <v>0</v>
      </c>
      <c r="K185" s="69"/>
      <c r="L185" s="69">
        <f>SUMIFS('Payment Schedule'!M:M,'Payment Schedule'!K:K,$L$10,'Payment Schedule'!D:D,A:A)</f>
        <v>0</v>
      </c>
      <c r="M185" s="69">
        <f t="shared" si="37"/>
        <v>0</v>
      </c>
      <c r="N185" s="69" t="b">
        <f t="shared" si="44"/>
        <v>1</v>
      </c>
      <c r="O185" s="85">
        <f>SUMIFS('Payment Schedule'!$M:$M,'Payment Schedule'!$K:$K,O$11,'Payment Schedule'!$D:$D,$A:$A)</f>
        <v>0</v>
      </c>
      <c r="P185" s="85">
        <f>SUMIFS('Payment Schedule'!$M:$M,'Payment Schedule'!$K:$K,P$11,'Payment Schedule'!$D:$D,$A:$A)</f>
        <v>0</v>
      </c>
      <c r="Q185" s="85">
        <f>SUMIFS('Payment Schedule'!$M:$M,'Payment Schedule'!$K:$K,Q$11,'Payment Schedule'!$D:$D,$A:$A)</f>
        <v>0</v>
      </c>
      <c r="R185" s="85">
        <f>SUMIFS('Payment Schedule'!$M:$M,'Payment Schedule'!$K:$K,R$11,'Payment Schedule'!$D:$D,$A:$A)</f>
        <v>0</v>
      </c>
      <c r="S185" s="85">
        <f>SUMIFS('Payment Schedule'!$M:$M,'Payment Schedule'!$K:$K,S$11,'Payment Schedule'!$D:$D,$A:$A)</f>
        <v>0</v>
      </c>
      <c r="T185" s="85">
        <f>SUMIFS('Payment Schedule'!$M:$M,'Payment Schedule'!$K:$K,T$11,'Payment Schedule'!$D:$D,$A:$A)</f>
        <v>0</v>
      </c>
      <c r="U18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5" s="76">
        <f t="shared" si="38"/>
        <v>0</v>
      </c>
      <c r="AA185" s="85">
        <f>SUMIFS('Payment Schedule'!$N:$N,'Payment Schedule'!$K:$K,AA$11,'Payment Schedule'!$D:$D,$A:$A)+SUMIFS('Payment Schedule'!$O:$O,'Payment Schedule'!$K:$K,AA$11,'Payment Schedule'!$D:$D,$A:$A)</f>
        <v>0</v>
      </c>
      <c r="AB185" s="85">
        <f>SUMIFS('Payment Schedule'!$N:$N,'Payment Schedule'!$K:$K,AB$11,'Payment Schedule'!$D:$D,$A:$A)+SUMIFS('Payment Schedule'!$O:$O,'Payment Schedule'!$K:$K,AB$11,'Payment Schedule'!$D:$D,$A:$A)</f>
        <v>0</v>
      </c>
      <c r="AC185" s="85">
        <f>SUMIFS('Payment Schedule'!$N:$N,'Payment Schedule'!$K:$K,AC$11,'Payment Schedule'!$D:$D,$A:$A)+SUMIFS('Payment Schedule'!$O:$O,'Payment Schedule'!$K:$K,AC$11,'Payment Schedule'!$D:$D,$A:$A)</f>
        <v>0</v>
      </c>
      <c r="AD185" s="85">
        <f>SUMIFS('Payment Schedule'!$N:$N,'Payment Schedule'!$K:$K,AD$11,'Payment Schedule'!$D:$D,$A:$A)+SUMIFS('Payment Schedule'!$O:$O,'Payment Schedule'!$K:$K,AD$11,'Payment Schedule'!$D:$D,$A:$A)</f>
        <v>0</v>
      </c>
      <c r="AE185" s="85">
        <f>SUMIFS('Payment Schedule'!$N:$N,'Payment Schedule'!$K:$K,AE$11,'Payment Schedule'!$D:$D,$A:$A)+SUMIFS('Payment Schedule'!$O:$O,'Payment Schedule'!$K:$K,AE$11,'Payment Schedule'!$D:$D,$A:$A)</f>
        <v>0</v>
      </c>
      <c r="AF185" s="85">
        <f>SUMIFS('Payment Schedule'!$N:$N,'Payment Schedule'!$K:$K,AF$11,'Payment Schedule'!$D:$D,$A:$A)+SUMIFS('Payment Schedule'!$O:$O,'Payment Schedule'!$K:$K,AF$11,'Payment Schedule'!$D:$D,$A:$A)</f>
        <v>0</v>
      </c>
      <c r="AG18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5" s="76">
        <f t="shared" si="39"/>
        <v>0</v>
      </c>
      <c r="AM185" s="76">
        <f t="shared" si="40"/>
        <v>0</v>
      </c>
      <c r="AN185" s="86">
        <f>IFERROR(VLOOKUP($B:$B,'Lease Types with GL Accts'!$A:$B,2,FALSE),0)</f>
        <v>0</v>
      </c>
      <c r="AO185" s="86">
        <f>IFERROR(VLOOKUP($B:$B,'Lease Types with GL Accts'!$A:$C,3,FALSE),0)</f>
        <v>0</v>
      </c>
      <c r="AP185" s="86">
        <f>IFERROR(VLOOKUP($B:$B,'Lease Types with GL Accts'!$A:$D,4,FALSE),0)</f>
        <v>0</v>
      </c>
      <c r="AT185" s="86" t="str">
        <f>VLOOKUP(C:C,'ACFR Business Areas'!A:C,3)</f>
        <v>A000</v>
      </c>
      <c r="AU185" s="205">
        <f t="shared" si="41"/>
        <v>0</v>
      </c>
      <c r="AV185" s="298">
        <f>IFERROR(VLOOKUP(A185,'Payment Schedule'!D:U,18,FALSE),0)</f>
        <v>0</v>
      </c>
    </row>
    <row r="186" spans="1:48" hidden="1" outlineLevel="1" x14ac:dyDescent="0.2">
      <c r="A186" s="239"/>
      <c r="B186" s="110"/>
      <c r="C186" s="12" t="str">
        <f t="shared" si="42"/>
        <v>E120</v>
      </c>
      <c r="D186" s="105"/>
      <c r="E186" s="312"/>
      <c r="F186" s="69"/>
      <c r="G186" s="69">
        <f>SUMIFS('Payment Schedule'!Y:Y,'Payment Schedule'!J:J,$G$10,'Payment Schedule'!D:D,A:A)</f>
        <v>0</v>
      </c>
      <c r="H186" s="69">
        <f>-SUMIFS('Payment Schedule'!M:M,'Payment Schedule'!K:K,$H$10,'Payment Schedule'!D:D,A:A)</f>
        <v>0</v>
      </c>
      <c r="I186" s="69">
        <f>-SUMIFS('Payment Schedule'!M:M,'Payment Schedule'!K:K,$I$10,'Payment Schedule'!D:D,A:A)</f>
        <v>0</v>
      </c>
      <c r="J186" s="69">
        <f t="shared" si="36"/>
        <v>0</v>
      </c>
      <c r="K186" s="69"/>
      <c r="L186" s="69">
        <f>SUMIFS('Payment Schedule'!M:M,'Payment Schedule'!K:K,$L$10,'Payment Schedule'!D:D,A:A)</f>
        <v>0</v>
      </c>
      <c r="M186" s="69">
        <f t="shared" si="37"/>
        <v>0</v>
      </c>
      <c r="N186" s="69" t="b">
        <f t="shared" si="44"/>
        <v>1</v>
      </c>
      <c r="O186" s="85">
        <f>SUMIFS('Payment Schedule'!$M:$M,'Payment Schedule'!$K:$K,O$11,'Payment Schedule'!$D:$D,$A:$A)</f>
        <v>0</v>
      </c>
      <c r="P186" s="85">
        <f>SUMIFS('Payment Schedule'!$M:$M,'Payment Schedule'!$K:$K,P$11,'Payment Schedule'!$D:$D,$A:$A)</f>
        <v>0</v>
      </c>
      <c r="Q186" s="85">
        <f>SUMIFS('Payment Schedule'!$M:$M,'Payment Schedule'!$K:$K,Q$11,'Payment Schedule'!$D:$D,$A:$A)</f>
        <v>0</v>
      </c>
      <c r="R186" s="85">
        <f>SUMIFS('Payment Schedule'!$M:$M,'Payment Schedule'!$K:$K,R$11,'Payment Schedule'!$D:$D,$A:$A)</f>
        <v>0</v>
      </c>
      <c r="S186" s="85">
        <f>SUMIFS('Payment Schedule'!$M:$M,'Payment Schedule'!$K:$K,S$11,'Payment Schedule'!$D:$D,$A:$A)</f>
        <v>0</v>
      </c>
      <c r="T186" s="85">
        <f>SUMIFS('Payment Schedule'!$M:$M,'Payment Schedule'!$K:$K,T$11,'Payment Schedule'!$D:$D,$A:$A)</f>
        <v>0</v>
      </c>
      <c r="U18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6" s="76">
        <f t="shared" si="38"/>
        <v>0</v>
      </c>
      <c r="AA186" s="85">
        <f>SUMIFS('Payment Schedule'!$N:$N,'Payment Schedule'!$K:$K,AA$11,'Payment Schedule'!$D:$D,$A:$A)+SUMIFS('Payment Schedule'!$O:$O,'Payment Schedule'!$K:$K,AA$11,'Payment Schedule'!$D:$D,$A:$A)</f>
        <v>0</v>
      </c>
      <c r="AB186" s="85">
        <f>SUMIFS('Payment Schedule'!$N:$N,'Payment Schedule'!$K:$K,AB$11,'Payment Schedule'!$D:$D,$A:$A)+SUMIFS('Payment Schedule'!$O:$O,'Payment Schedule'!$K:$K,AB$11,'Payment Schedule'!$D:$D,$A:$A)</f>
        <v>0</v>
      </c>
      <c r="AC186" s="85">
        <f>SUMIFS('Payment Schedule'!$N:$N,'Payment Schedule'!$K:$K,AC$11,'Payment Schedule'!$D:$D,$A:$A)+SUMIFS('Payment Schedule'!$O:$O,'Payment Schedule'!$K:$K,AC$11,'Payment Schedule'!$D:$D,$A:$A)</f>
        <v>0</v>
      </c>
      <c r="AD186" s="85">
        <f>SUMIFS('Payment Schedule'!$N:$N,'Payment Schedule'!$K:$K,AD$11,'Payment Schedule'!$D:$D,$A:$A)+SUMIFS('Payment Schedule'!$O:$O,'Payment Schedule'!$K:$K,AD$11,'Payment Schedule'!$D:$D,$A:$A)</f>
        <v>0</v>
      </c>
      <c r="AE186" s="85">
        <f>SUMIFS('Payment Schedule'!$N:$N,'Payment Schedule'!$K:$K,AE$11,'Payment Schedule'!$D:$D,$A:$A)+SUMIFS('Payment Schedule'!$O:$O,'Payment Schedule'!$K:$K,AE$11,'Payment Schedule'!$D:$D,$A:$A)</f>
        <v>0</v>
      </c>
      <c r="AF186" s="85">
        <f>SUMIFS('Payment Schedule'!$N:$N,'Payment Schedule'!$K:$K,AF$11,'Payment Schedule'!$D:$D,$A:$A)+SUMIFS('Payment Schedule'!$O:$O,'Payment Schedule'!$K:$K,AF$11,'Payment Schedule'!$D:$D,$A:$A)</f>
        <v>0</v>
      </c>
      <c r="AG18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6" s="76">
        <f t="shared" si="39"/>
        <v>0</v>
      </c>
      <c r="AM186" s="76">
        <f t="shared" si="40"/>
        <v>0</v>
      </c>
      <c r="AN186" s="86">
        <f>IFERROR(VLOOKUP($B:$B,'Lease Types with GL Accts'!$A:$B,2,FALSE),0)</f>
        <v>0</v>
      </c>
      <c r="AO186" s="86">
        <f>IFERROR(VLOOKUP($B:$B,'Lease Types with GL Accts'!$A:$C,3,FALSE),0)</f>
        <v>0</v>
      </c>
      <c r="AP186" s="86">
        <f>IFERROR(VLOOKUP($B:$B,'Lease Types with GL Accts'!$A:$D,4,FALSE),0)</f>
        <v>0</v>
      </c>
      <c r="AT186" s="86" t="str">
        <f>VLOOKUP(C:C,'ACFR Business Areas'!A:C,3)</f>
        <v>A000</v>
      </c>
      <c r="AU186" s="205">
        <f t="shared" si="41"/>
        <v>0</v>
      </c>
      <c r="AV186" s="298">
        <f>IFERROR(VLOOKUP(A186,'Payment Schedule'!D:U,18,FALSE),0)</f>
        <v>0</v>
      </c>
    </row>
    <row r="187" spans="1:48" hidden="1" outlineLevel="1" x14ac:dyDescent="0.2">
      <c r="A187" s="239"/>
      <c r="B187" s="110"/>
      <c r="C187" s="12" t="str">
        <f t="shared" si="42"/>
        <v>E120</v>
      </c>
      <c r="D187" s="105"/>
      <c r="E187" s="312"/>
      <c r="F187" s="69"/>
      <c r="G187" s="69">
        <f>SUMIFS('Payment Schedule'!Y:Y,'Payment Schedule'!J:J,$G$10,'Payment Schedule'!D:D,A:A)</f>
        <v>0</v>
      </c>
      <c r="H187" s="69">
        <f>-SUMIFS('Payment Schedule'!M:M,'Payment Schedule'!K:K,$H$10,'Payment Schedule'!D:D,A:A)</f>
        <v>0</v>
      </c>
      <c r="I187" s="69">
        <f>-SUMIFS('Payment Schedule'!M:M,'Payment Schedule'!K:K,$I$10,'Payment Schedule'!D:D,A:A)</f>
        <v>0</v>
      </c>
      <c r="J187" s="69">
        <f t="shared" si="36"/>
        <v>0</v>
      </c>
      <c r="K187" s="69"/>
      <c r="L187" s="69">
        <f>SUMIFS('Payment Schedule'!M:M,'Payment Schedule'!K:K,$L$10,'Payment Schedule'!D:D,A:A)</f>
        <v>0</v>
      </c>
      <c r="M187" s="69">
        <f t="shared" si="37"/>
        <v>0</v>
      </c>
      <c r="N187" s="69" t="b">
        <f t="shared" si="44"/>
        <v>1</v>
      </c>
      <c r="O187" s="85">
        <f>SUMIFS('Payment Schedule'!$M:$M,'Payment Schedule'!$K:$K,O$11,'Payment Schedule'!$D:$D,$A:$A)</f>
        <v>0</v>
      </c>
      <c r="P187" s="85">
        <f>SUMIFS('Payment Schedule'!$M:$M,'Payment Schedule'!$K:$K,P$11,'Payment Schedule'!$D:$D,$A:$A)</f>
        <v>0</v>
      </c>
      <c r="Q187" s="85">
        <f>SUMIFS('Payment Schedule'!$M:$M,'Payment Schedule'!$K:$K,Q$11,'Payment Schedule'!$D:$D,$A:$A)</f>
        <v>0</v>
      </c>
      <c r="R187" s="85">
        <f>SUMIFS('Payment Schedule'!$M:$M,'Payment Schedule'!$K:$K,R$11,'Payment Schedule'!$D:$D,$A:$A)</f>
        <v>0</v>
      </c>
      <c r="S187" s="85">
        <f>SUMIFS('Payment Schedule'!$M:$M,'Payment Schedule'!$K:$K,S$11,'Payment Schedule'!$D:$D,$A:$A)</f>
        <v>0</v>
      </c>
      <c r="T187" s="85">
        <f>SUMIFS('Payment Schedule'!$M:$M,'Payment Schedule'!$K:$K,T$11,'Payment Schedule'!$D:$D,$A:$A)</f>
        <v>0</v>
      </c>
      <c r="U18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7" s="76">
        <f t="shared" si="38"/>
        <v>0</v>
      </c>
      <c r="AA187" s="85">
        <f>SUMIFS('Payment Schedule'!$N:$N,'Payment Schedule'!$K:$K,AA$11,'Payment Schedule'!$D:$D,$A:$A)+SUMIFS('Payment Schedule'!$O:$O,'Payment Schedule'!$K:$K,AA$11,'Payment Schedule'!$D:$D,$A:$A)</f>
        <v>0</v>
      </c>
      <c r="AB187" s="85">
        <f>SUMIFS('Payment Schedule'!$N:$N,'Payment Schedule'!$K:$K,AB$11,'Payment Schedule'!$D:$D,$A:$A)+SUMIFS('Payment Schedule'!$O:$O,'Payment Schedule'!$K:$K,AB$11,'Payment Schedule'!$D:$D,$A:$A)</f>
        <v>0</v>
      </c>
      <c r="AC187" s="85">
        <f>SUMIFS('Payment Schedule'!$N:$N,'Payment Schedule'!$K:$K,AC$11,'Payment Schedule'!$D:$D,$A:$A)+SUMIFS('Payment Schedule'!$O:$O,'Payment Schedule'!$K:$K,AC$11,'Payment Schedule'!$D:$D,$A:$A)</f>
        <v>0</v>
      </c>
      <c r="AD187" s="85">
        <f>SUMIFS('Payment Schedule'!$N:$N,'Payment Schedule'!$K:$K,AD$11,'Payment Schedule'!$D:$D,$A:$A)+SUMIFS('Payment Schedule'!$O:$O,'Payment Schedule'!$K:$K,AD$11,'Payment Schedule'!$D:$D,$A:$A)</f>
        <v>0</v>
      </c>
      <c r="AE187" s="85">
        <f>SUMIFS('Payment Schedule'!$N:$N,'Payment Schedule'!$K:$K,AE$11,'Payment Schedule'!$D:$D,$A:$A)+SUMIFS('Payment Schedule'!$O:$O,'Payment Schedule'!$K:$K,AE$11,'Payment Schedule'!$D:$D,$A:$A)</f>
        <v>0</v>
      </c>
      <c r="AF187" s="85">
        <f>SUMIFS('Payment Schedule'!$N:$N,'Payment Schedule'!$K:$K,AF$11,'Payment Schedule'!$D:$D,$A:$A)+SUMIFS('Payment Schedule'!$O:$O,'Payment Schedule'!$K:$K,AF$11,'Payment Schedule'!$D:$D,$A:$A)</f>
        <v>0</v>
      </c>
      <c r="AG18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7" s="76">
        <f t="shared" si="39"/>
        <v>0</v>
      </c>
      <c r="AM187" s="76">
        <f t="shared" si="40"/>
        <v>0</v>
      </c>
      <c r="AN187" s="86">
        <f>IFERROR(VLOOKUP($B:$B,'Lease Types with GL Accts'!$A:$B,2,FALSE),0)</f>
        <v>0</v>
      </c>
      <c r="AO187" s="86">
        <f>IFERROR(VLOOKUP($B:$B,'Lease Types with GL Accts'!$A:$C,3,FALSE),0)</f>
        <v>0</v>
      </c>
      <c r="AP187" s="86">
        <f>IFERROR(VLOOKUP($B:$B,'Lease Types with GL Accts'!$A:$D,4,FALSE),0)</f>
        <v>0</v>
      </c>
      <c r="AT187" s="86" t="str">
        <f>VLOOKUP(C:C,'ACFR Business Areas'!A:C,3)</f>
        <v>A000</v>
      </c>
      <c r="AU187" s="205">
        <f t="shared" si="41"/>
        <v>0</v>
      </c>
      <c r="AV187" s="298">
        <f>IFERROR(VLOOKUP(A187,'Payment Schedule'!D:U,18,FALSE),0)</f>
        <v>0</v>
      </c>
    </row>
    <row r="188" spans="1:48" hidden="1" outlineLevel="1" x14ac:dyDescent="0.2">
      <c r="A188" s="239"/>
      <c r="B188" s="110"/>
      <c r="C188" s="12" t="str">
        <f t="shared" si="42"/>
        <v>E120</v>
      </c>
      <c r="D188" s="105"/>
      <c r="E188" s="312"/>
      <c r="F188" s="69"/>
      <c r="G188" s="69">
        <f>SUMIFS('Payment Schedule'!Y:Y,'Payment Schedule'!J:J,$G$10,'Payment Schedule'!D:D,A:A)</f>
        <v>0</v>
      </c>
      <c r="H188" s="69">
        <f>-SUMIFS('Payment Schedule'!M:M,'Payment Schedule'!K:K,$H$10,'Payment Schedule'!D:D,A:A)</f>
        <v>0</v>
      </c>
      <c r="I188" s="69">
        <f>-SUMIFS('Payment Schedule'!M:M,'Payment Schedule'!K:K,$I$10,'Payment Schedule'!D:D,A:A)</f>
        <v>0</v>
      </c>
      <c r="J188" s="69">
        <f t="shared" si="36"/>
        <v>0</v>
      </c>
      <c r="K188" s="69"/>
      <c r="L188" s="69">
        <f>SUMIFS('Payment Schedule'!M:M,'Payment Schedule'!K:K,$L$10,'Payment Schedule'!D:D,A:A)</f>
        <v>0</v>
      </c>
      <c r="M188" s="69">
        <f t="shared" si="37"/>
        <v>0</v>
      </c>
      <c r="N188" s="69" t="b">
        <f t="shared" si="44"/>
        <v>1</v>
      </c>
      <c r="O188" s="85">
        <f>SUMIFS('Payment Schedule'!$M:$M,'Payment Schedule'!$K:$K,O$11,'Payment Schedule'!$D:$D,$A:$A)</f>
        <v>0</v>
      </c>
      <c r="P188" s="85">
        <f>SUMIFS('Payment Schedule'!$M:$M,'Payment Schedule'!$K:$K,P$11,'Payment Schedule'!$D:$D,$A:$A)</f>
        <v>0</v>
      </c>
      <c r="Q188" s="85">
        <f>SUMIFS('Payment Schedule'!$M:$M,'Payment Schedule'!$K:$K,Q$11,'Payment Schedule'!$D:$D,$A:$A)</f>
        <v>0</v>
      </c>
      <c r="R188" s="85">
        <f>SUMIFS('Payment Schedule'!$M:$M,'Payment Schedule'!$K:$K,R$11,'Payment Schedule'!$D:$D,$A:$A)</f>
        <v>0</v>
      </c>
      <c r="S188" s="85">
        <f>SUMIFS('Payment Schedule'!$M:$M,'Payment Schedule'!$K:$K,S$11,'Payment Schedule'!$D:$D,$A:$A)</f>
        <v>0</v>
      </c>
      <c r="T188" s="85">
        <f>SUMIFS('Payment Schedule'!$M:$M,'Payment Schedule'!$K:$K,T$11,'Payment Schedule'!$D:$D,$A:$A)</f>
        <v>0</v>
      </c>
      <c r="U18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8" s="76">
        <f t="shared" si="38"/>
        <v>0</v>
      </c>
      <c r="AA188" s="85">
        <f>SUMIFS('Payment Schedule'!$N:$N,'Payment Schedule'!$K:$K,AA$11,'Payment Schedule'!$D:$D,$A:$A)+SUMIFS('Payment Schedule'!$O:$O,'Payment Schedule'!$K:$K,AA$11,'Payment Schedule'!$D:$D,$A:$A)</f>
        <v>0</v>
      </c>
      <c r="AB188" s="85">
        <f>SUMIFS('Payment Schedule'!$N:$N,'Payment Schedule'!$K:$K,AB$11,'Payment Schedule'!$D:$D,$A:$A)+SUMIFS('Payment Schedule'!$O:$O,'Payment Schedule'!$K:$K,AB$11,'Payment Schedule'!$D:$D,$A:$A)</f>
        <v>0</v>
      </c>
      <c r="AC188" s="85">
        <f>SUMIFS('Payment Schedule'!$N:$N,'Payment Schedule'!$K:$K,AC$11,'Payment Schedule'!$D:$D,$A:$A)+SUMIFS('Payment Schedule'!$O:$O,'Payment Schedule'!$K:$K,AC$11,'Payment Schedule'!$D:$D,$A:$A)</f>
        <v>0</v>
      </c>
      <c r="AD188" s="85">
        <f>SUMIFS('Payment Schedule'!$N:$N,'Payment Schedule'!$K:$K,AD$11,'Payment Schedule'!$D:$D,$A:$A)+SUMIFS('Payment Schedule'!$O:$O,'Payment Schedule'!$K:$K,AD$11,'Payment Schedule'!$D:$D,$A:$A)</f>
        <v>0</v>
      </c>
      <c r="AE188" s="85">
        <f>SUMIFS('Payment Schedule'!$N:$N,'Payment Schedule'!$K:$K,AE$11,'Payment Schedule'!$D:$D,$A:$A)+SUMIFS('Payment Schedule'!$O:$O,'Payment Schedule'!$K:$K,AE$11,'Payment Schedule'!$D:$D,$A:$A)</f>
        <v>0</v>
      </c>
      <c r="AF188" s="85">
        <f>SUMIFS('Payment Schedule'!$N:$N,'Payment Schedule'!$K:$K,AF$11,'Payment Schedule'!$D:$D,$A:$A)+SUMIFS('Payment Schedule'!$O:$O,'Payment Schedule'!$K:$K,AF$11,'Payment Schedule'!$D:$D,$A:$A)</f>
        <v>0</v>
      </c>
      <c r="AG18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8" s="76">
        <f t="shared" si="39"/>
        <v>0</v>
      </c>
      <c r="AM188" s="76">
        <f t="shared" si="40"/>
        <v>0</v>
      </c>
      <c r="AN188" s="86">
        <f>IFERROR(VLOOKUP($B:$B,'Lease Types with GL Accts'!$A:$B,2,FALSE),0)</f>
        <v>0</v>
      </c>
      <c r="AO188" s="86">
        <f>IFERROR(VLOOKUP($B:$B,'Lease Types with GL Accts'!$A:$C,3,FALSE),0)</f>
        <v>0</v>
      </c>
      <c r="AP188" s="86">
        <f>IFERROR(VLOOKUP($B:$B,'Lease Types with GL Accts'!$A:$D,4,FALSE),0)</f>
        <v>0</v>
      </c>
      <c r="AT188" s="86" t="str">
        <f>VLOOKUP(C:C,'ACFR Business Areas'!A:C,3)</f>
        <v>A000</v>
      </c>
      <c r="AU188" s="205">
        <f t="shared" si="41"/>
        <v>0</v>
      </c>
      <c r="AV188" s="298">
        <f>IFERROR(VLOOKUP(A188,'Payment Schedule'!D:U,18,FALSE),0)</f>
        <v>0</v>
      </c>
    </row>
    <row r="189" spans="1:48" hidden="1" outlineLevel="1" x14ac:dyDescent="0.2">
      <c r="A189" s="239"/>
      <c r="B189" s="110"/>
      <c r="C189" s="12" t="str">
        <f t="shared" si="42"/>
        <v>E120</v>
      </c>
      <c r="D189" s="105"/>
      <c r="E189" s="312"/>
      <c r="F189" s="69"/>
      <c r="G189" s="69">
        <f>SUMIFS('Payment Schedule'!Y:Y,'Payment Schedule'!J:J,$G$10,'Payment Schedule'!D:D,A:A)</f>
        <v>0</v>
      </c>
      <c r="H189" s="69">
        <f>-SUMIFS('Payment Schedule'!M:M,'Payment Schedule'!K:K,$H$10,'Payment Schedule'!D:D,A:A)</f>
        <v>0</v>
      </c>
      <c r="I189" s="69">
        <f>-SUMIFS('Payment Schedule'!M:M,'Payment Schedule'!K:K,$I$10,'Payment Schedule'!D:D,A:A)</f>
        <v>0</v>
      </c>
      <c r="J189" s="69">
        <f t="shared" si="36"/>
        <v>0</v>
      </c>
      <c r="K189" s="69"/>
      <c r="L189" s="69">
        <f>SUMIFS('Payment Schedule'!M:M,'Payment Schedule'!K:K,$L$10,'Payment Schedule'!D:D,A:A)</f>
        <v>0</v>
      </c>
      <c r="M189" s="69">
        <f t="shared" si="37"/>
        <v>0</v>
      </c>
      <c r="N189" s="69" t="b">
        <f t="shared" si="44"/>
        <v>1</v>
      </c>
      <c r="O189" s="85">
        <f>SUMIFS('Payment Schedule'!$M:$M,'Payment Schedule'!$K:$K,O$11,'Payment Schedule'!$D:$D,$A:$A)</f>
        <v>0</v>
      </c>
      <c r="P189" s="85">
        <f>SUMIFS('Payment Schedule'!$M:$M,'Payment Schedule'!$K:$K,P$11,'Payment Schedule'!$D:$D,$A:$A)</f>
        <v>0</v>
      </c>
      <c r="Q189" s="85">
        <f>SUMIFS('Payment Schedule'!$M:$M,'Payment Schedule'!$K:$K,Q$11,'Payment Schedule'!$D:$D,$A:$A)</f>
        <v>0</v>
      </c>
      <c r="R189" s="85">
        <f>SUMIFS('Payment Schedule'!$M:$M,'Payment Schedule'!$K:$K,R$11,'Payment Schedule'!$D:$D,$A:$A)</f>
        <v>0</v>
      </c>
      <c r="S189" s="85">
        <f>SUMIFS('Payment Schedule'!$M:$M,'Payment Schedule'!$K:$K,S$11,'Payment Schedule'!$D:$D,$A:$A)</f>
        <v>0</v>
      </c>
      <c r="T189" s="85">
        <f>SUMIFS('Payment Schedule'!$M:$M,'Payment Schedule'!$K:$K,T$11,'Payment Schedule'!$D:$D,$A:$A)</f>
        <v>0</v>
      </c>
      <c r="U18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8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8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8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8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89" s="76">
        <f t="shared" si="38"/>
        <v>0</v>
      </c>
      <c r="AA189" s="85">
        <f>SUMIFS('Payment Schedule'!$N:$N,'Payment Schedule'!$K:$K,AA$11,'Payment Schedule'!$D:$D,$A:$A)+SUMIFS('Payment Schedule'!$O:$O,'Payment Schedule'!$K:$K,AA$11,'Payment Schedule'!$D:$D,$A:$A)</f>
        <v>0</v>
      </c>
      <c r="AB189" s="85">
        <f>SUMIFS('Payment Schedule'!$N:$N,'Payment Schedule'!$K:$K,AB$11,'Payment Schedule'!$D:$D,$A:$A)+SUMIFS('Payment Schedule'!$O:$O,'Payment Schedule'!$K:$K,AB$11,'Payment Schedule'!$D:$D,$A:$A)</f>
        <v>0</v>
      </c>
      <c r="AC189" s="85">
        <f>SUMIFS('Payment Schedule'!$N:$N,'Payment Schedule'!$K:$K,AC$11,'Payment Schedule'!$D:$D,$A:$A)+SUMIFS('Payment Schedule'!$O:$O,'Payment Schedule'!$K:$K,AC$11,'Payment Schedule'!$D:$D,$A:$A)</f>
        <v>0</v>
      </c>
      <c r="AD189" s="85">
        <f>SUMIFS('Payment Schedule'!$N:$N,'Payment Schedule'!$K:$K,AD$11,'Payment Schedule'!$D:$D,$A:$A)+SUMIFS('Payment Schedule'!$O:$O,'Payment Schedule'!$K:$K,AD$11,'Payment Schedule'!$D:$D,$A:$A)</f>
        <v>0</v>
      </c>
      <c r="AE189" s="85">
        <f>SUMIFS('Payment Schedule'!$N:$N,'Payment Schedule'!$K:$K,AE$11,'Payment Schedule'!$D:$D,$A:$A)+SUMIFS('Payment Schedule'!$O:$O,'Payment Schedule'!$K:$K,AE$11,'Payment Schedule'!$D:$D,$A:$A)</f>
        <v>0</v>
      </c>
      <c r="AF189" s="85">
        <f>SUMIFS('Payment Schedule'!$N:$N,'Payment Schedule'!$K:$K,AF$11,'Payment Schedule'!$D:$D,$A:$A)+SUMIFS('Payment Schedule'!$O:$O,'Payment Schedule'!$K:$K,AF$11,'Payment Schedule'!$D:$D,$A:$A)</f>
        <v>0</v>
      </c>
      <c r="AG18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8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8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8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8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89" s="76">
        <f t="shared" si="39"/>
        <v>0</v>
      </c>
      <c r="AM189" s="76">
        <f t="shared" si="40"/>
        <v>0</v>
      </c>
      <c r="AN189" s="86">
        <f>IFERROR(VLOOKUP($B:$B,'Lease Types with GL Accts'!$A:$B,2,FALSE),0)</f>
        <v>0</v>
      </c>
      <c r="AO189" s="86">
        <f>IFERROR(VLOOKUP($B:$B,'Lease Types with GL Accts'!$A:$C,3,FALSE),0)</f>
        <v>0</v>
      </c>
      <c r="AP189" s="86">
        <f>IFERROR(VLOOKUP($B:$B,'Lease Types with GL Accts'!$A:$D,4,FALSE),0)</f>
        <v>0</v>
      </c>
      <c r="AT189" s="86" t="str">
        <f>VLOOKUP(C:C,'ACFR Business Areas'!A:C,3)</f>
        <v>A000</v>
      </c>
      <c r="AU189" s="205">
        <f t="shared" si="41"/>
        <v>0</v>
      </c>
      <c r="AV189" s="298">
        <f>IFERROR(VLOOKUP(A189,'Payment Schedule'!D:U,18,FALSE),0)</f>
        <v>0</v>
      </c>
    </row>
    <row r="190" spans="1:48" hidden="1" outlineLevel="1" x14ac:dyDescent="0.2">
      <c r="A190" s="239"/>
      <c r="B190" s="110"/>
      <c r="C190" s="12" t="str">
        <f t="shared" si="42"/>
        <v>E120</v>
      </c>
      <c r="D190" s="105"/>
      <c r="E190" s="312"/>
      <c r="F190" s="69"/>
      <c r="G190" s="69">
        <f>SUMIFS('Payment Schedule'!Y:Y,'Payment Schedule'!J:J,$G$10,'Payment Schedule'!D:D,A:A)</f>
        <v>0</v>
      </c>
      <c r="H190" s="69">
        <f>-SUMIFS('Payment Schedule'!M:M,'Payment Schedule'!K:K,$H$10,'Payment Schedule'!D:D,A:A)</f>
        <v>0</v>
      </c>
      <c r="I190" s="69">
        <f>-SUMIFS('Payment Schedule'!M:M,'Payment Schedule'!K:K,$I$10,'Payment Schedule'!D:D,A:A)</f>
        <v>0</v>
      </c>
      <c r="J190" s="69">
        <f t="shared" si="36"/>
        <v>0</v>
      </c>
      <c r="K190" s="69"/>
      <c r="L190" s="69">
        <f>SUMIFS('Payment Schedule'!M:M,'Payment Schedule'!K:K,$L$10,'Payment Schedule'!D:D,A:A)</f>
        <v>0</v>
      </c>
      <c r="M190" s="69">
        <f t="shared" si="37"/>
        <v>0</v>
      </c>
      <c r="N190" s="69" t="b">
        <f t="shared" si="44"/>
        <v>1</v>
      </c>
      <c r="O190" s="85">
        <f>SUMIFS('Payment Schedule'!$M:$M,'Payment Schedule'!$K:$K,O$11,'Payment Schedule'!$D:$D,$A:$A)</f>
        <v>0</v>
      </c>
      <c r="P190" s="85">
        <f>SUMIFS('Payment Schedule'!$M:$M,'Payment Schedule'!$K:$K,P$11,'Payment Schedule'!$D:$D,$A:$A)</f>
        <v>0</v>
      </c>
      <c r="Q190" s="85">
        <f>SUMIFS('Payment Schedule'!$M:$M,'Payment Schedule'!$K:$K,Q$11,'Payment Schedule'!$D:$D,$A:$A)</f>
        <v>0</v>
      </c>
      <c r="R190" s="85">
        <f>SUMIFS('Payment Schedule'!$M:$M,'Payment Schedule'!$K:$K,R$11,'Payment Schedule'!$D:$D,$A:$A)</f>
        <v>0</v>
      </c>
      <c r="S190" s="85">
        <f>SUMIFS('Payment Schedule'!$M:$M,'Payment Schedule'!$K:$K,S$11,'Payment Schedule'!$D:$D,$A:$A)</f>
        <v>0</v>
      </c>
      <c r="T190" s="85">
        <f>SUMIFS('Payment Schedule'!$M:$M,'Payment Schedule'!$K:$K,T$11,'Payment Schedule'!$D:$D,$A:$A)</f>
        <v>0</v>
      </c>
      <c r="U19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0" s="76">
        <f t="shared" si="38"/>
        <v>0</v>
      </c>
      <c r="AA190" s="85">
        <f>SUMIFS('Payment Schedule'!$N:$N,'Payment Schedule'!$K:$K,AA$11,'Payment Schedule'!$D:$D,$A:$A)+SUMIFS('Payment Schedule'!$O:$O,'Payment Schedule'!$K:$K,AA$11,'Payment Schedule'!$D:$D,$A:$A)</f>
        <v>0</v>
      </c>
      <c r="AB190" s="85">
        <f>SUMIFS('Payment Schedule'!$N:$N,'Payment Schedule'!$K:$K,AB$11,'Payment Schedule'!$D:$D,$A:$A)+SUMIFS('Payment Schedule'!$O:$O,'Payment Schedule'!$K:$K,AB$11,'Payment Schedule'!$D:$D,$A:$A)</f>
        <v>0</v>
      </c>
      <c r="AC190" s="85">
        <f>SUMIFS('Payment Schedule'!$N:$N,'Payment Schedule'!$K:$K,AC$11,'Payment Schedule'!$D:$D,$A:$A)+SUMIFS('Payment Schedule'!$O:$O,'Payment Schedule'!$K:$K,AC$11,'Payment Schedule'!$D:$D,$A:$A)</f>
        <v>0</v>
      </c>
      <c r="AD190" s="85">
        <f>SUMIFS('Payment Schedule'!$N:$N,'Payment Schedule'!$K:$K,AD$11,'Payment Schedule'!$D:$D,$A:$A)+SUMIFS('Payment Schedule'!$O:$O,'Payment Schedule'!$K:$K,AD$11,'Payment Schedule'!$D:$D,$A:$A)</f>
        <v>0</v>
      </c>
      <c r="AE190" s="85">
        <f>SUMIFS('Payment Schedule'!$N:$N,'Payment Schedule'!$K:$K,AE$11,'Payment Schedule'!$D:$D,$A:$A)+SUMIFS('Payment Schedule'!$O:$O,'Payment Schedule'!$K:$K,AE$11,'Payment Schedule'!$D:$D,$A:$A)</f>
        <v>0</v>
      </c>
      <c r="AF190" s="85">
        <f>SUMIFS('Payment Schedule'!$N:$N,'Payment Schedule'!$K:$K,AF$11,'Payment Schedule'!$D:$D,$A:$A)+SUMIFS('Payment Schedule'!$O:$O,'Payment Schedule'!$K:$K,AF$11,'Payment Schedule'!$D:$D,$A:$A)</f>
        <v>0</v>
      </c>
      <c r="AG19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0" s="76">
        <f t="shared" si="39"/>
        <v>0</v>
      </c>
      <c r="AM190" s="76">
        <f t="shared" si="40"/>
        <v>0</v>
      </c>
      <c r="AN190" s="86">
        <f>IFERROR(VLOOKUP($B:$B,'Lease Types with GL Accts'!$A:$B,2,FALSE),0)</f>
        <v>0</v>
      </c>
      <c r="AO190" s="86">
        <f>IFERROR(VLOOKUP($B:$B,'Lease Types with GL Accts'!$A:$C,3,FALSE),0)</f>
        <v>0</v>
      </c>
      <c r="AP190" s="86">
        <f>IFERROR(VLOOKUP($B:$B,'Lease Types with GL Accts'!$A:$D,4,FALSE),0)</f>
        <v>0</v>
      </c>
      <c r="AT190" s="86" t="str">
        <f>VLOOKUP(C:C,'ACFR Business Areas'!A:C,3)</f>
        <v>A000</v>
      </c>
      <c r="AU190" s="205">
        <f t="shared" si="41"/>
        <v>0</v>
      </c>
      <c r="AV190" s="298">
        <f>IFERROR(VLOOKUP(A190,'Payment Schedule'!D:U,18,FALSE),0)</f>
        <v>0</v>
      </c>
    </row>
    <row r="191" spans="1:48" hidden="1" outlineLevel="1" x14ac:dyDescent="0.2">
      <c r="A191" s="239"/>
      <c r="B191" s="110"/>
      <c r="C191" s="12" t="str">
        <f t="shared" ref="C191:C199" si="45">$B$1</f>
        <v>E120</v>
      </c>
      <c r="D191" s="105"/>
      <c r="E191" s="312"/>
      <c r="F191" s="69"/>
      <c r="G191" s="69">
        <f>SUMIFS('Payment Schedule'!Y:Y,'Payment Schedule'!J:J,$G$10,'Payment Schedule'!D:D,A:A)</f>
        <v>0</v>
      </c>
      <c r="H191" s="69">
        <f>-SUMIFS('Payment Schedule'!M:M,'Payment Schedule'!K:K,$H$10,'Payment Schedule'!D:D,A:A)</f>
        <v>0</v>
      </c>
      <c r="I191" s="69">
        <f>-SUMIFS('Payment Schedule'!M:M,'Payment Schedule'!K:K,$I$10,'Payment Schedule'!D:D,A:A)</f>
        <v>0</v>
      </c>
      <c r="J191" s="69">
        <f t="shared" si="36"/>
        <v>0</v>
      </c>
      <c r="K191" s="69"/>
      <c r="L191" s="69">
        <f>SUMIFS('Payment Schedule'!M:M,'Payment Schedule'!K:K,$L$10,'Payment Schedule'!D:D,A:A)</f>
        <v>0</v>
      </c>
      <c r="M191" s="69">
        <f t="shared" si="32"/>
        <v>0</v>
      </c>
      <c r="N191" s="69" t="b">
        <f t="shared" si="44"/>
        <v>1</v>
      </c>
      <c r="O191" s="85">
        <f>SUMIFS('Payment Schedule'!$M:$M,'Payment Schedule'!$K:$K,O$11,'Payment Schedule'!$D:$D,$A:$A)</f>
        <v>0</v>
      </c>
      <c r="P191" s="85">
        <f>SUMIFS('Payment Schedule'!$M:$M,'Payment Schedule'!$K:$K,P$11,'Payment Schedule'!$D:$D,$A:$A)</f>
        <v>0</v>
      </c>
      <c r="Q191" s="85">
        <f>SUMIFS('Payment Schedule'!$M:$M,'Payment Schedule'!$K:$K,Q$11,'Payment Schedule'!$D:$D,$A:$A)</f>
        <v>0</v>
      </c>
      <c r="R191" s="85">
        <f>SUMIFS('Payment Schedule'!$M:$M,'Payment Schedule'!$K:$K,R$11,'Payment Schedule'!$D:$D,$A:$A)</f>
        <v>0</v>
      </c>
      <c r="S191" s="85">
        <f>SUMIFS('Payment Schedule'!$M:$M,'Payment Schedule'!$K:$K,S$11,'Payment Schedule'!$D:$D,$A:$A)</f>
        <v>0</v>
      </c>
      <c r="T191" s="85">
        <f>SUMIFS('Payment Schedule'!$M:$M,'Payment Schedule'!$K:$K,T$11,'Payment Schedule'!$D:$D,$A:$A)</f>
        <v>0</v>
      </c>
      <c r="U191"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1"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1"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1"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1"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1" s="76">
        <f t="shared" si="33"/>
        <v>0</v>
      </c>
      <c r="AA191" s="85">
        <f>SUMIFS('Payment Schedule'!$N:$N,'Payment Schedule'!$K:$K,AA$11,'Payment Schedule'!$D:$D,$A:$A)+SUMIFS('Payment Schedule'!$O:$O,'Payment Schedule'!$K:$K,AA$11,'Payment Schedule'!$D:$D,$A:$A)</f>
        <v>0</v>
      </c>
      <c r="AB191" s="85">
        <f>SUMIFS('Payment Schedule'!$N:$N,'Payment Schedule'!$K:$K,AB$11,'Payment Schedule'!$D:$D,$A:$A)+SUMIFS('Payment Schedule'!$O:$O,'Payment Schedule'!$K:$K,AB$11,'Payment Schedule'!$D:$D,$A:$A)</f>
        <v>0</v>
      </c>
      <c r="AC191" s="85">
        <f>SUMIFS('Payment Schedule'!$N:$N,'Payment Schedule'!$K:$K,AC$11,'Payment Schedule'!$D:$D,$A:$A)+SUMIFS('Payment Schedule'!$O:$O,'Payment Schedule'!$K:$K,AC$11,'Payment Schedule'!$D:$D,$A:$A)</f>
        <v>0</v>
      </c>
      <c r="AD191" s="85">
        <f>SUMIFS('Payment Schedule'!$N:$N,'Payment Schedule'!$K:$K,AD$11,'Payment Schedule'!$D:$D,$A:$A)+SUMIFS('Payment Schedule'!$O:$O,'Payment Schedule'!$K:$K,AD$11,'Payment Schedule'!$D:$D,$A:$A)</f>
        <v>0</v>
      </c>
      <c r="AE191" s="85">
        <f>SUMIFS('Payment Schedule'!$N:$N,'Payment Schedule'!$K:$K,AE$11,'Payment Schedule'!$D:$D,$A:$A)+SUMIFS('Payment Schedule'!$O:$O,'Payment Schedule'!$K:$K,AE$11,'Payment Schedule'!$D:$D,$A:$A)</f>
        <v>0</v>
      </c>
      <c r="AF191" s="85">
        <f>SUMIFS('Payment Schedule'!$N:$N,'Payment Schedule'!$K:$K,AF$11,'Payment Schedule'!$D:$D,$A:$A)+SUMIFS('Payment Schedule'!$O:$O,'Payment Schedule'!$K:$K,AF$11,'Payment Schedule'!$D:$D,$A:$A)</f>
        <v>0</v>
      </c>
      <c r="AG191"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1"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1"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1"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1"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1" s="76">
        <f t="shared" si="34"/>
        <v>0</v>
      </c>
      <c r="AM191" s="76">
        <f t="shared" si="35"/>
        <v>0</v>
      </c>
      <c r="AN191" s="86">
        <f>IFERROR(VLOOKUP($B:$B,'Lease Types with GL Accts'!$A:$B,2,FALSE),0)</f>
        <v>0</v>
      </c>
      <c r="AO191" s="86">
        <f>IFERROR(VLOOKUP($B:$B,'Lease Types with GL Accts'!$A:$C,3,FALSE),0)</f>
        <v>0</v>
      </c>
      <c r="AP191" s="86">
        <f>IFERROR(VLOOKUP($B:$B,'Lease Types with GL Accts'!$A:$D,4,FALSE),0)</f>
        <v>0</v>
      </c>
      <c r="AT191" s="86" t="str">
        <f>VLOOKUP(C:C,'ACFR Business Areas'!A:C,3)</f>
        <v>A000</v>
      </c>
      <c r="AU191" s="205">
        <f t="shared" si="41"/>
        <v>0</v>
      </c>
      <c r="AV191" s="298">
        <f>IFERROR(VLOOKUP(A191,'Payment Schedule'!D:U,18,FALSE),0)</f>
        <v>0</v>
      </c>
    </row>
    <row r="192" spans="1:48" hidden="1" outlineLevel="1" x14ac:dyDescent="0.2">
      <c r="A192" s="239"/>
      <c r="B192" s="110"/>
      <c r="C192" s="12" t="str">
        <f t="shared" si="45"/>
        <v>E120</v>
      </c>
      <c r="D192" s="105"/>
      <c r="E192" s="312"/>
      <c r="F192" s="69"/>
      <c r="G192" s="69">
        <f>SUMIFS('Payment Schedule'!Y:Y,'Payment Schedule'!J:J,$G$10,'Payment Schedule'!D:D,A:A)</f>
        <v>0</v>
      </c>
      <c r="H192" s="69">
        <f>-SUMIFS('Payment Schedule'!M:M,'Payment Schedule'!K:K,$H$10,'Payment Schedule'!D:D,A:A)</f>
        <v>0</v>
      </c>
      <c r="I192" s="69">
        <f>-SUMIFS('Payment Schedule'!M:M,'Payment Schedule'!K:K,$I$10,'Payment Schedule'!D:D,A:A)</f>
        <v>0</v>
      </c>
      <c r="J192" s="69">
        <f t="shared" si="36"/>
        <v>0</v>
      </c>
      <c r="K192" s="69"/>
      <c r="L192" s="69">
        <f>SUMIFS('Payment Schedule'!M:M,'Payment Schedule'!K:K,$L$10,'Payment Schedule'!D:D,A:A)</f>
        <v>0</v>
      </c>
      <c r="M192" s="69">
        <f t="shared" si="32"/>
        <v>0</v>
      </c>
      <c r="N192" s="69" t="b">
        <f t="shared" si="44"/>
        <v>1</v>
      </c>
      <c r="O192" s="85">
        <f>SUMIFS('Payment Schedule'!$M:$M,'Payment Schedule'!$K:$K,O$11,'Payment Schedule'!$D:$D,$A:$A)</f>
        <v>0</v>
      </c>
      <c r="P192" s="85">
        <f>SUMIFS('Payment Schedule'!$M:$M,'Payment Schedule'!$K:$K,P$11,'Payment Schedule'!$D:$D,$A:$A)</f>
        <v>0</v>
      </c>
      <c r="Q192" s="85">
        <f>SUMIFS('Payment Schedule'!$M:$M,'Payment Schedule'!$K:$K,Q$11,'Payment Schedule'!$D:$D,$A:$A)</f>
        <v>0</v>
      </c>
      <c r="R192" s="85">
        <f>SUMIFS('Payment Schedule'!$M:$M,'Payment Schedule'!$K:$K,R$11,'Payment Schedule'!$D:$D,$A:$A)</f>
        <v>0</v>
      </c>
      <c r="S192" s="85">
        <f>SUMIFS('Payment Schedule'!$M:$M,'Payment Schedule'!$K:$K,S$11,'Payment Schedule'!$D:$D,$A:$A)</f>
        <v>0</v>
      </c>
      <c r="T192" s="85">
        <f>SUMIFS('Payment Schedule'!$M:$M,'Payment Schedule'!$K:$K,T$11,'Payment Schedule'!$D:$D,$A:$A)</f>
        <v>0</v>
      </c>
      <c r="U192"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2"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2"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2"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2"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2" s="76">
        <f t="shared" si="33"/>
        <v>0</v>
      </c>
      <c r="AA192" s="85">
        <f>SUMIFS('Payment Schedule'!$N:$N,'Payment Schedule'!$K:$K,AA$11,'Payment Schedule'!$D:$D,$A:$A)+SUMIFS('Payment Schedule'!$O:$O,'Payment Schedule'!$K:$K,AA$11,'Payment Schedule'!$D:$D,$A:$A)</f>
        <v>0</v>
      </c>
      <c r="AB192" s="85">
        <f>SUMIFS('Payment Schedule'!$N:$N,'Payment Schedule'!$K:$K,AB$11,'Payment Schedule'!$D:$D,$A:$A)+SUMIFS('Payment Schedule'!$O:$O,'Payment Schedule'!$K:$K,AB$11,'Payment Schedule'!$D:$D,$A:$A)</f>
        <v>0</v>
      </c>
      <c r="AC192" s="85">
        <f>SUMIFS('Payment Schedule'!$N:$N,'Payment Schedule'!$K:$K,AC$11,'Payment Schedule'!$D:$D,$A:$A)+SUMIFS('Payment Schedule'!$O:$O,'Payment Schedule'!$K:$K,AC$11,'Payment Schedule'!$D:$D,$A:$A)</f>
        <v>0</v>
      </c>
      <c r="AD192" s="85">
        <f>SUMIFS('Payment Schedule'!$N:$N,'Payment Schedule'!$K:$K,AD$11,'Payment Schedule'!$D:$D,$A:$A)+SUMIFS('Payment Schedule'!$O:$O,'Payment Schedule'!$K:$K,AD$11,'Payment Schedule'!$D:$D,$A:$A)</f>
        <v>0</v>
      </c>
      <c r="AE192" s="85">
        <f>SUMIFS('Payment Schedule'!$N:$N,'Payment Schedule'!$K:$K,AE$11,'Payment Schedule'!$D:$D,$A:$A)+SUMIFS('Payment Schedule'!$O:$O,'Payment Schedule'!$K:$K,AE$11,'Payment Schedule'!$D:$D,$A:$A)</f>
        <v>0</v>
      </c>
      <c r="AF192" s="85">
        <f>SUMIFS('Payment Schedule'!$N:$N,'Payment Schedule'!$K:$K,AF$11,'Payment Schedule'!$D:$D,$A:$A)+SUMIFS('Payment Schedule'!$O:$O,'Payment Schedule'!$K:$K,AF$11,'Payment Schedule'!$D:$D,$A:$A)</f>
        <v>0</v>
      </c>
      <c r="AG192"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2"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2"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2"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2"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2" s="76">
        <f t="shared" si="34"/>
        <v>0</v>
      </c>
      <c r="AM192" s="76">
        <f t="shared" si="35"/>
        <v>0</v>
      </c>
      <c r="AN192" s="86">
        <f>IFERROR(VLOOKUP($B:$B,'Lease Types with GL Accts'!$A:$B,2,FALSE),0)</f>
        <v>0</v>
      </c>
      <c r="AO192" s="86">
        <f>IFERROR(VLOOKUP($B:$B,'Lease Types with GL Accts'!$A:$C,3,FALSE),0)</f>
        <v>0</v>
      </c>
      <c r="AP192" s="86">
        <f>IFERROR(VLOOKUP($B:$B,'Lease Types with GL Accts'!$A:$D,4,FALSE),0)</f>
        <v>0</v>
      </c>
      <c r="AT192" s="86" t="str">
        <f>VLOOKUP(C:C,'ACFR Business Areas'!A:C,3)</f>
        <v>A000</v>
      </c>
      <c r="AU192" s="205">
        <f t="shared" si="41"/>
        <v>0</v>
      </c>
      <c r="AV192" s="298">
        <f>IFERROR(VLOOKUP(A192,'Payment Schedule'!D:U,18,FALSE),0)</f>
        <v>0</v>
      </c>
    </row>
    <row r="193" spans="1:48" hidden="1" outlineLevel="1" x14ac:dyDescent="0.2">
      <c r="A193" s="239"/>
      <c r="B193" s="110"/>
      <c r="C193" s="12" t="str">
        <f t="shared" si="45"/>
        <v>E120</v>
      </c>
      <c r="D193" s="105"/>
      <c r="E193" s="312"/>
      <c r="F193" s="69"/>
      <c r="G193" s="69">
        <f>SUMIFS('Payment Schedule'!Y:Y,'Payment Schedule'!J:J,$G$10,'Payment Schedule'!D:D,A:A)</f>
        <v>0</v>
      </c>
      <c r="H193" s="69">
        <f>-SUMIFS('Payment Schedule'!M:M,'Payment Schedule'!K:K,$H$10,'Payment Schedule'!D:D,A:A)</f>
        <v>0</v>
      </c>
      <c r="I193" s="69">
        <f>-SUMIFS('Payment Schedule'!M:M,'Payment Schedule'!K:K,$I$10,'Payment Schedule'!D:D,A:A)</f>
        <v>0</v>
      </c>
      <c r="J193" s="69">
        <f t="shared" si="36"/>
        <v>0</v>
      </c>
      <c r="K193" s="69"/>
      <c r="L193" s="69">
        <f>SUMIFS('Payment Schedule'!M:M,'Payment Schedule'!K:K,$L$10,'Payment Schedule'!D:D,A:A)</f>
        <v>0</v>
      </c>
      <c r="M193" s="69">
        <f t="shared" si="32"/>
        <v>0</v>
      </c>
      <c r="N193" s="69" t="b">
        <f t="shared" si="44"/>
        <v>1</v>
      </c>
      <c r="O193" s="85">
        <f>SUMIFS('Payment Schedule'!$M:$M,'Payment Schedule'!$K:$K,O$11,'Payment Schedule'!$D:$D,$A:$A)</f>
        <v>0</v>
      </c>
      <c r="P193" s="85">
        <f>SUMIFS('Payment Schedule'!$M:$M,'Payment Schedule'!$K:$K,P$11,'Payment Schedule'!$D:$D,$A:$A)</f>
        <v>0</v>
      </c>
      <c r="Q193" s="85">
        <f>SUMIFS('Payment Schedule'!$M:$M,'Payment Schedule'!$K:$K,Q$11,'Payment Schedule'!$D:$D,$A:$A)</f>
        <v>0</v>
      </c>
      <c r="R193" s="85">
        <f>SUMIFS('Payment Schedule'!$M:$M,'Payment Schedule'!$K:$K,R$11,'Payment Schedule'!$D:$D,$A:$A)</f>
        <v>0</v>
      </c>
      <c r="S193" s="85">
        <f>SUMIFS('Payment Schedule'!$M:$M,'Payment Schedule'!$K:$K,S$11,'Payment Schedule'!$D:$D,$A:$A)</f>
        <v>0</v>
      </c>
      <c r="T193" s="85">
        <f>SUMIFS('Payment Schedule'!$M:$M,'Payment Schedule'!$K:$K,T$11,'Payment Schedule'!$D:$D,$A:$A)</f>
        <v>0</v>
      </c>
      <c r="U193"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3"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3"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3"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3"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3" s="76">
        <f t="shared" si="33"/>
        <v>0</v>
      </c>
      <c r="AA193" s="85">
        <f>SUMIFS('Payment Schedule'!$N:$N,'Payment Schedule'!$K:$K,AA$11,'Payment Schedule'!$D:$D,$A:$A)+SUMIFS('Payment Schedule'!$O:$O,'Payment Schedule'!$K:$K,AA$11,'Payment Schedule'!$D:$D,$A:$A)</f>
        <v>0</v>
      </c>
      <c r="AB193" s="85">
        <f>SUMIFS('Payment Schedule'!$N:$N,'Payment Schedule'!$K:$K,AB$11,'Payment Schedule'!$D:$D,$A:$A)+SUMIFS('Payment Schedule'!$O:$O,'Payment Schedule'!$K:$K,AB$11,'Payment Schedule'!$D:$D,$A:$A)</f>
        <v>0</v>
      </c>
      <c r="AC193" s="85">
        <f>SUMIFS('Payment Schedule'!$N:$N,'Payment Schedule'!$K:$K,AC$11,'Payment Schedule'!$D:$D,$A:$A)+SUMIFS('Payment Schedule'!$O:$O,'Payment Schedule'!$K:$K,AC$11,'Payment Schedule'!$D:$D,$A:$A)</f>
        <v>0</v>
      </c>
      <c r="AD193" s="85">
        <f>SUMIFS('Payment Schedule'!$N:$N,'Payment Schedule'!$K:$K,AD$11,'Payment Schedule'!$D:$D,$A:$A)+SUMIFS('Payment Schedule'!$O:$O,'Payment Schedule'!$K:$K,AD$11,'Payment Schedule'!$D:$D,$A:$A)</f>
        <v>0</v>
      </c>
      <c r="AE193" s="85">
        <f>SUMIFS('Payment Schedule'!$N:$N,'Payment Schedule'!$K:$K,AE$11,'Payment Schedule'!$D:$D,$A:$A)+SUMIFS('Payment Schedule'!$O:$O,'Payment Schedule'!$K:$K,AE$11,'Payment Schedule'!$D:$D,$A:$A)</f>
        <v>0</v>
      </c>
      <c r="AF193" s="85">
        <f>SUMIFS('Payment Schedule'!$N:$N,'Payment Schedule'!$K:$K,AF$11,'Payment Schedule'!$D:$D,$A:$A)+SUMIFS('Payment Schedule'!$O:$O,'Payment Schedule'!$K:$K,AF$11,'Payment Schedule'!$D:$D,$A:$A)</f>
        <v>0</v>
      </c>
      <c r="AG193"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3"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3"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3"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3"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3" s="76">
        <f t="shared" si="34"/>
        <v>0</v>
      </c>
      <c r="AM193" s="76">
        <f t="shared" si="35"/>
        <v>0</v>
      </c>
      <c r="AN193" s="86">
        <f>IFERROR(VLOOKUP($B:$B,'Lease Types with GL Accts'!$A:$B,2,FALSE),0)</f>
        <v>0</v>
      </c>
      <c r="AO193" s="86">
        <f>IFERROR(VLOOKUP($B:$B,'Lease Types with GL Accts'!$A:$C,3,FALSE),0)</f>
        <v>0</v>
      </c>
      <c r="AP193" s="86">
        <f>IFERROR(VLOOKUP($B:$B,'Lease Types with GL Accts'!$A:$D,4,FALSE),0)</f>
        <v>0</v>
      </c>
      <c r="AT193" s="86" t="str">
        <f>VLOOKUP(C:C,'ACFR Business Areas'!A:C,3)</f>
        <v>A000</v>
      </c>
      <c r="AU193" s="205">
        <f t="shared" si="41"/>
        <v>0</v>
      </c>
      <c r="AV193" s="298">
        <f>IFERROR(VLOOKUP(A193,'Payment Schedule'!D:U,18,FALSE),0)</f>
        <v>0</v>
      </c>
    </row>
    <row r="194" spans="1:48" hidden="1" outlineLevel="1" x14ac:dyDescent="0.2">
      <c r="A194" s="239"/>
      <c r="B194" s="110"/>
      <c r="C194" s="12" t="str">
        <f t="shared" si="45"/>
        <v>E120</v>
      </c>
      <c r="D194" s="105"/>
      <c r="E194" s="312"/>
      <c r="F194" s="69"/>
      <c r="G194" s="69">
        <f>SUMIFS('Payment Schedule'!Y:Y,'Payment Schedule'!J:J,$G$10,'Payment Schedule'!D:D,A:A)</f>
        <v>0</v>
      </c>
      <c r="H194" s="69">
        <f>-SUMIFS('Payment Schedule'!M:M,'Payment Schedule'!K:K,$H$10,'Payment Schedule'!D:D,A:A)</f>
        <v>0</v>
      </c>
      <c r="I194" s="69">
        <f>-SUMIFS('Payment Schedule'!M:M,'Payment Schedule'!K:K,$I$10,'Payment Schedule'!D:D,A:A)</f>
        <v>0</v>
      </c>
      <c r="J194" s="69">
        <f t="shared" si="36"/>
        <v>0</v>
      </c>
      <c r="K194" s="69"/>
      <c r="L194" s="69">
        <f>SUMIFS('Payment Schedule'!M:M,'Payment Schedule'!K:K,$L$10,'Payment Schedule'!D:D,A:A)</f>
        <v>0</v>
      </c>
      <c r="M194" s="69">
        <f t="shared" si="32"/>
        <v>0</v>
      </c>
      <c r="N194" s="69" t="b">
        <f t="shared" si="44"/>
        <v>1</v>
      </c>
      <c r="O194" s="85">
        <f>SUMIFS('Payment Schedule'!$M:$M,'Payment Schedule'!$K:$K,O$11,'Payment Schedule'!$D:$D,$A:$A)</f>
        <v>0</v>
      </c>
      <c r="P194" s="85">
        <f>SUMIFS('Payment Schedule'!$M:$M,'Payment Schedule'!$K:$K,P$11,'Payment Schedule'!$D:$D,$A:$A)</f>
        <v>0</v>
      </c>
      <c r="Q194" s="85">
        <f>SUMIFS('Payment Schedule'!$M:$M,'Payment Schedule'!$K:$K,Q$11,'Payment Schedule'!$D:$D,$A:$A)</f>
        <v>0</v>
      </c>
      <c r="R194" s="85">
        <f>SUMIFS('Payment Schedule'!$M:$M,'Payment Schedule'!$K:$K,R$11,'Payment Schedule'!$D:$D,$A:$A)</f>
        <v>0</v>
      </c>
      <c r="S194" s="85">
        <f>SUMIFS('Payment Schedule'!$M:$M,'Payment Schedule'!$K:$K,S$11,'Payment Schedule'!$D:$D,$A:$A)</f>
        <v>0</v>
      </c>
      <c r="T194" s="85">
        <f>SUMIFS('Payment Schedule'!$M:$M,'Payment Schedule'!$K:$K,T$11,'Payment Schedule'!$D:$D,$A:$A)</f>
        <v>0</v>
      </c>
      <c r="U194"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4"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4"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4"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4"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4" s="76">
        <f t="shared" si="33"/>
        <v>0</v>
      </c>
      <c r="AA194" s="85">
        <f>SUMIFS('Payment Schedule'!$N:$N,'Payment Schedule'!$K:$K,AA$11,'Payment Schedule'!$D:$D,$A:$A)+SUMIFS('Payment Schedule'!$O:$O,'Payment Schedule'!$K:$K,AA$11,'Payment Schedule'!$D:$D,$A:$A)</f>
        <v>0</v>
      </c>
      <c r="AB194" s="85">
        <f>SUMIFS('Payment Schedule'!$N:$N,'Payment Schedule'!$K:$K,AB$11,'Payment Schedule'!$D:$D,$A:$A)+SUMIFS('Payment Schedule'!$O:$O,'Payment Schedule'!$K:$K,AB$11,'Payment Schedule'!$D:$D,$A:$A)</f>
        <v>0</v>
      </c>
      <c r="AC194" s="85">
        <f>SUMIFS('Payment Schedule'!$N:$N,'Payment Schedule'!$K:$K,AC$11,'Payment Schedule'!$D:$D,$A:$A)+SUMIFS('Payment Schedule'!$O:$O,'Payment Schedule'!$K:$K,AC$11,'Payment Schedule'!$D:$D,$A:$A)</f>
        <v>0</v>
      </c>
      <c r="AD194" s="85">
        <f>SUMIFS('Payment Schedule'!$N:$N,'Payment Schedule'!$K:$K,AD$11,'Payment Schedule'!$D:$D,$A:$A)+SUMIFS('Payment Schedule'!$O:$O,'Payment Schedule'!$K:$K,AD$11,'Payment Schedule'!$D:$D,$A:$A)</f>
        <v>0</v>
      </c>
      <c r="AE194" s="85">
        <f>SUMIFS('Payment Schedule'!$N:$N,'Payment Schedule'!$K:$K,AE$11,'Payment Schedule'!$D:$D,$A:$A)+SUMIFS('Payment Schedule'!$O:$O,'Payment Schedule'!$K:$K,AE$11,'Payment Schedule'!$D:$D,$A:$A)</f>
        <v>0</v>
      </c>
      <c r="AF194" s="85">
        <f>SUMIFS('Payment Schedule'!$N:$N,'Payment Schedule'!$K:$K,AF$11,'Payment Schedule'!$D:$D,$A:$A)+SUMIFS('Payment Schedule'!$O:$O,'Payment Schedule'!$K:$K,AF$11,'Payment Schedule'!$D:$D,$A:$A)</f>
        <v>0</v>
      </c>
      <c r="AG194"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4"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4"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4"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4"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4" s="76">
        <f t="shared" si="34"/>
        <v>0</v>
      </c>
      <c r="AM194" s="76">
        <f t="shared" si="35"/>
        <v>0</v>
      </c>
      <c r="AN194" s="86">
        <f>IFERROR(VLOOKUP($B:$B,'Lease Types with GL Accts'!$A:$B,2,FALSE),0)</f>
        <v>0</v>
      </c>
      <c r="AO194" s="86">
        <f>IFERROR(VLOOKUP($B:$B,'Lease Types with GL Accts'!$A:$C,3,FALSE),0)</f>
        <v>0</v>
      </c>
      <c r="AP194" s="86">
        <f>IFERROR(VLOOKUP($B:$B,'Lease Types with GL Accts'!$A:$D,4,FALSE),0)</f>
        <v>0</v>
      </c>
      <c r="AT194" s="86" t="str">
        <f>VLOOKUP(C:C,'ACFR Business Areas'!A:C,3)</f>
        <v>A000</v>
      </c>
      <c r="AU194" s="205">
        <f t="shared" si="41"/>
        <v>0</v>
      </c>
      <c r="AV194" s="298">
        <f>IFERROR(VLOOKUP(A194,'Payment Schedule'!D:U,18,FALSE),0)</f>
        <v>0</v>
      </c>
    </row>
    <row r="195" spans="1:48" hidden="1" outlineLevel="1" x14ac:dyDescent="0.2">
      <c r="A195" s="239"/>
      <c r="B195" s="110"/>
      <c r="C195" s="12" t="str">
        <f t="shared" si="45"/>
        <v>E120</v>
      </c>
      <c r="D195" s="105"/>
      <c r="E195" s="312"/>
      <c r="F195" s="69"/>
      <c r="G195" s="69">
        <f>SUMIFS('Payment Schedule'!Y:Y,'Payment Schedule'!J:J,$G$10,'Payment Schedule'!D:D,A:A)</f>
        <v>0</v>
      </c>
      <c r="H195" s="69">
        <f>-SUMIFS('Payment Schedule'!M:M,'Payment Schedule'!K:K,$H$10,'Payment Schedule'!D:D,A:A)</f>
        <v>0</v>
      </c>
      <c r="I195" s="69">
        <f>-SUMIFS('Payment Schedule'!M:M,'Payment Schedule'!K:K,$I$10,'Payment Schedule'!D:D,A:A)</f>
        <v>0</v>
      </c>
      <c r="J195" s="69">
        <f t="shared" si="36"/>
        <v>0</v>
      </c>
      <c r="K195" s="69"/>
      <c r="L195" s="69">
        <f>SUMIFS('Payment Schedule'!M:M,'Payment Schedule'!K:K,$L$10,'Payment Schedule'!D:D,A:A)</f>
        <v>0</v>
      </c>
      <c r="M195" s="69">
        <f t="shared" si="32"/>
        <v>0</v>
      </c>
      <c r="N195" s="69" t="b">
        <f t="shared" si="44"/>
        <v>1</v>
      </c>
      <c r="O195" s="85">
        <f>SUMIFS('Payment Schedule'!$M:$M,'Payment Schedule'!$K:$K,O$11,'Payment Schedule'!$D:$D,$A:$A)</f>
        <v>0</v>
      </c>
      <c r="P195" s="85">
        <f>SUMIFS('Payment Schedule'!$M:$M,'Payment Schedule'!$K:$K,P$11,'Payment Schedule'!$D:$D,$A:$A)</f>
        <v>0</v>
      </c>
      <c r="Q195" s="85">
        <f>SUMIFS('Payment Schedule'!$M:$M,'Payment Schedule'!$K:$K,Q$11,'Payment Schedule'!$D:$D,$A:$A)</f>
        <v>0</v>
      </c>
      <c r="R195" s="85">
        <f>SUMIFS('Payment Schedule'!$M:$M,'Payment Schedule'!$K:$K,R$11,'Payment Schedule'!$D:$D,$A:$A)</f>
        <v>0</v>
      </c>
      <c r="S195" s="85">
        <f>SUMIFS('Payment Schedule'!$M:$M,'Payment Schedule'!$K:$K,S$11,'Payment Schedule'!$D:$D,$A:$A)</f>
        <v>0</v>
      </c>
      <c r="T195" s="85">
        <f>SUMIFS('Payment Schedule'!$M:$M,'Payment Schedule'!$K:$K,T$11,'Payment Schedule'!$D:$D,$A:$A)</f>
        <v>0</v>
      </c>
      <c r="U195"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5"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5"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5"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5"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5" s="76">
        <f t="shared" si="33"/>
        <v>0</v>
      </c>
      <c r="AA195" s="85">
        <f>SUMIFS('Payment Schedule'!$N:$N,'Payment Schedule'!$K:$K,AA$11,'Payment Schedule'!$D:$D,$A:$A)+SUMIFS('Payment Schedule'!$O:$O,'Payment Schedule'!$K:$K,AA$11,'Payment Schedule'!$D:$D,$A:$A)</f>
        <v>0</v>
      </c>
      <c r="AB195" s="85">
        <f>SUMIFS('Payment Schedule'!$N:$N,'Payment Schedule'!$K:$K,AB$11,'Payment Schedule'!$D:$D,$A:$A)+SUMIFS('Payment Schedule'!$O:$O,'Payment Schedule'!$K:$K,AB$11,'Payment Schedule'!$D:$D,$A:$A)</f>
        <v>0</v>
      </c>
      <c r="AC195" s="85">
        <f>SUMIFS('Payment Schedule'!$N:$N,'Payment Schedule'!$K:$K,AC$11,'Payment Schedule'!$D:$D,$A:$A)+SUMIFS('Payment Schedule'!$O:$O,'Payment Schedule'!$K:$K,AC$11,'Payment Schedule'!$D:$D,$A:$A)</f>
        <v>0</v>
      </c>
      <c r="AD195" s="85">
        <f>SUMIFS('Payment Schedule'!$N:$N,'Payment Schedule'!$K:$K,AD$11,'Payment Schedule'!$D:$D,$A:$A)+SUMIFS('Payment Schedule'!$O:$O,'Payment Schedule'!$K:$K,AD$11,'Payment Schedule'!$D:$D,$A:$A)</f>
        <v>0</v>
      </c>
      <c r="AE195" s="85">
        <f>SUMIFS('Payment Schedule'!$N:$N,'Payment Schedule'!$K:$K,AE$11,'Payment Schedule'!$D:$D,$A:$A)+SUMIFS('Payment Schedule'!$O:$O,'Payment Schedule'!$K:$K,AE$11,'Payment Schedule'!$D:$D,$A:$A)</f>
        <v>0</v>
      </c>
      <c r="AF195" s="85">
        <f>SUMIFS('Payment Schedule'!$N:$N,'Payment Schedule'!$K:$K,AF$11,'Payment Schedule'!$D:$D,$A:$A)+SUMIFS('Payment Schedule'!$O:$O,'Payment Schedule'!$K:$K,AF$11,'Payment Schedule'!$D:$D,$A:$A)</f>
        <v>0</v>
      </c>
      <c r="AG195"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5"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5"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5"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5"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5" s="76">
        <f t="shared" si="34"/>
        <v>0</v>
      </c>
      <c r="AM195" s="76">
        <f t="shared" si="35"/>
        <v>0</v>
      </c>
      <c r="AN195" s="86">
        <f>IFERROR(VLOOKUP($B:$B,'Lease Types with GL Accts'!$A:$B,2,FALSE),0)</f>
        <v>0</v>
      </c>
      <c r="AO195" s="86">
        <f>IFERROR(VLOOKUP($B:$B,'Lease Types with GL Accts'!$A:$C,3,FALSE),0)</f>
        <v>0</v>
      </c>
      <c r="AP195" s="86">
        <f>IFERROR(VLOOKUP($B:$B,'Lease Types with GL Accts'!$A:$D,4,FALSE),0)</f>
        <v>0</v>
      </c>
      <c r="AT195" s="86" t="str">
        <f>VLOOKUP(C:C,'ACFR Business Areas'!A:C,3)</f>
        <v>A000</v>
      </c>
      <c r="AU195" s="205">
        <f t="shared" si="41"/>
        <v>0</v>
      </c>
      <c r="AV195" s="298">
        <f>IFERROR(VLOOKUP(A195,'Payment Schedule'!D:U,18,FALSE),0)</f>
        <v>0</v>
      </c>
    </row>
    <row r="196" spans="1:48" hidden="1" outlineLevel="1" x14ac:dyDescent="0.2">
      <c r="A196" s="239"/>
      <c r="B196" s="110"/>
      <c r="C196" s="12" t="str">
        <f t="shared" si="45"/>
        <v>E120</v>
      </c>
      <c r="D196" s="105"/>
      <c r="E196" s="312"/>
      <c r="F196" s="69"/>
      <c r="G196" s="69">
        <f>SUMIFS('Payment Schedule'!Y:Y,'Payment Schedule'!J:J,$G$10,'Payment Schedule'!D:D,A:A)</f>
        <v>0</v>
      </c>
      <c r="H196" s="69">
        <f>-SUMIFS('Payment Schedule'!M:M,'Payment Schedule'!K:K,$H$10,'Payment Schedule'!D:D,A:A)</f>
        <v>0</v>
      </c>
      <c r="I196" s="69">
        <f>-SUMIFS('Payment Schedule'!M:M,'Payment Schedule'!K:K,$I$10,'Payment Schedule'!D:D,A:A)</f>
        <v>0</v>
      </c>
      <c r="J196" s="69">
        <f t="shared" si="36"/>
        <v>0</v>
      </c>
      <c r="K196" s="69"/>
      <c r="L196" s="69">
        <f>SUMIFS('Payment Schedule'!M:M,'Payment Schedule'!K:K,$L$10,'Payment Schedule'!D:D,A:A)</f>
        <v>0</v>
      </c>
      <c r="M196" s="69">
        <f t="shared" si="32"/>
        <v>0</v>
      </c>
      <c r="N196" s="69" t="b">
        <f t="shared" si="44"/>
        <v>1</v>
      </c>
      <c r="O196" s="85">
        <f>SUMIFS('Payment Schedule'!$M:$M,'Payment Schedule'!$K:$K,O$11,'Payment Schedule'!$D:$D,$A:$A)</f>
        <v>0</v>
      </c>
      <c r="P196" s="85">
        <f>SUMIFS('Payment Schedule'!$M:$M,'Payment Schedule'!$K:$K,P$11,'Payment Schedule'!$D:$D,$A:$A)</f>
        <v>0</v>
      </c>
      <c r="Q196" s="85">
        <f>SUMIFS('Payment Schedule'!$M:$M,'Payment Schedule'!$K:$K,Q$11,'Payment Schedule'!$D:$D,$A:$A)</f>
        <v>0</v>
      </c>
      <c r="R196" s="85">
        <f>SUMIFS('Payment Schedule'!$M:$M,'Payment Schedule'!$K:$K,R$11,'Payment Schedule'!$D:$D,$A:$A)</f>
        <v>0</v>
      </c>
      <c r="S196" s="85">
        <f>SUMIFS('Payment Schedule'!$M:$M,'Payment Schedule'!$K:$K,S$11,'Payment Schedule'!$D:$D,$A:$A)</f>
        <v>0</v>
      </c>
      <c r="T196" s="85">
        <f>SUMIFS('Payment Schedule'!$M:$M,'Payment Schedule'!$K:$K,T$11,'Payment Schedule'!$D:$D,$A:$A)</f>
        <v>0</v>
      </c>
      <c r="U196"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6"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6"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6"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6"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6" s="76">
        <f t="shared" si="33"/>
        <v>0</v>
      </c>
      <c r="AA196" s="85">
        <f>SUMIFS('Payment Schedule'!$N:$N,'Payment Schedule'!$K:$K,AA$11,'Payment Schedule'!$D:$D,$A:$A)+SUMIFS('Payment Schedule'!$O:$O,'Payment Schedule'!$K:$K,AA$11,'Payment Schedule'!$D:$D,$A:$A)</f>
        <v>0</v>
      </c>
      <c r="AB196" s="85">
        <f>SUMIFS('Payment Schedule'!$N:$N,'Payment Schedule'!$K:$K,AB$11,'Payment Schedule'!$D:$D,$A:$A)+SUMIFS('Payment Schedule'!$O:$O,'Payment Schedule'!$K:$K,AB$11,'Payment Schedule'!$D:$D,$A:$A)</f>
        <v>0</v>
      </c>
      <c r="AC196" s="85">
        <f>SUMIFS('Payment Schedule'!$N:$N,'Payment Schedule'!$K:$K,AC$11,'Payment Schedule'!$D:$D,$A:$A)+SUMIFS('Payment Schedule'!$O:$O,'Payment Schedule'!$K:$K,AC$11,'Payment Schedule'!$D:$D,$A:$A)</f>
        <v>0</v>
      </c>
      <c r="AD196" s="85">
        <f>SUMIFS('Payment Schedule'!$N:$N,'Payment Schedule'!$K:$K,AD$11,'Payment Schedule'!$D:$D,$A:$A)+SUMIFS('Payment Schedule'!$O:$O,'Payment Schedule'!$K:$K,AD$11,'Payment Schedule'!$D:$D,$A:$A)</f>
        <v>0</v>
      </c>
      <c r="AE196" s="85">
        <f>SUMIFS('Payment Schedule'!$N:$N,'Payment Schedule'!$K:$K,AE$11,'Payment Schedule'!$D:$D,$A:$A)+SUMIFS('Payment Schedule'!$O:$O,'Payment Schedule'!$K:$K,AE$11,'Payment Schedule'!$D:$D,$A:$A)</f>
        <v>0</v>
      </c>
      <c r="AF196" s="85">
        <f>SUMIFS('Payment Schedule'!$N:$N,'Payment Schedule'!$K:$K,AF$11,'Payment Schedule'!$D:$D,$A:$A)+SUMIFS('Payment Schedule'!$O:$O,'Payment Schedule'!$K:$K,AF$11,'Payment Schedule'!$D:$D,$A:$A)</f>
        <v>0</v>
      </c>
      <c r="AG196"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6"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6"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6"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6"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6" s="76">
        <f t="shared" si="34"/>
        <v>0</v>
      </c>
      <c r="AM196" s="76">
        <f t="shared" si="35"/>
        <v>0</v>
      </c>
      <c r="AN196" s="86">
        <f>IFERROR(VLOOKUP($B:$B,'Lease Types with GL Accts'!$A:$B,2,FALSE),0)</f>
        <v>0</v>
      </c>
      <c r="AO196" s="86">
        <f>IFERROR(VLOOKUP($B:$B,'Lease Types with GL Accts'!$A:$C,3,FALSE),0)</f>
        <v>0</v>
      </c>
      <c r="AP196" s="86">
        <f>IFERROR(VLOOKUP($B:$B,'Lease Types with GL Accts'!$A:$D,4,FALSE),0)</f>
        <v>0</v>
      </c>
      <c r="AT196" s="86" t="str">
        <f>VLOOKUP(C:C,'ACFR Business Areas'!A:C,3)</f>
        <v>A000</v>
      </c>
      <c r="AU196" s="205">
        <f t="shared" si="41"/>
        <v>0</v>
      </c>
      <c r="AV196" s="298">
        <f>IFERROR(VLOOKUP(A196,'Payment Schedule'!D:U,18,FALSE),0)</f>
        <v>0</v>
      </c>
    </row>
    <row r="197" spans="1:48" hidden="1" outlineLevel="1" x14ac:dyDescent="0.2">
      <c r="A197" s="239"/>
      <c r="B197" s="110"/>
      <c r="C197" s="12" t="str">
        <f t="shared" si="45"/>
        <v>E120</v>
      </c>
      <c r="D197" s="105"/>
      <c r="E197" s="312"/>
      <c r="F197" s="69"/>
      <c r="G197" s="69">
        <f>SUMIFS('Payment Schedule'!Y:Y,'Payment Schedule'!J:J,$G$10,'Payment Schedule'!D:D,A:A)</f>
        <v>0</v>
      </c>
      <c r="H197" s="69">
        <f>-SUMIFS('Payment Schedule'!M:M,'Payment Schedule'!K:K,$H$10,'Payment Schedule'!D:D,A:A)</f>
        <v>0</v>
      </c>
      <c r="I197" s="69">
        <f>-SUMIFS('Payment Schedule'!M:M,'Payment Schedule'!K:K,$I$10,'Payment Schedule'!D:D,A:A)</f>
        <v>0</v>
      </c>
      <c r="J197" s="69">
        <f t="shared" si="36"/>
        <v>0</v>
      </c>
      <c r="K197" s="69"/>
      <c r="L197" s="69">
        <f>SUMIFS('Payment Schedule'!M:M,'Payment Schedule'!K:K,$L$10,'Payment Schedule'!D:D,A:A)</f>
        <v>0</v>
      </c>
      <c r="M197" s="69">
        <f t="shared" si="32"/>
        <v>0</v>
      </c>
      <c r="N197" s="69" t="b">
        <f t="shared" si="44"/>
        <v>1</v>
      </c>
      <c r="O197" s="85">
        <f>SUMIFS('Payment Schedule'!$M:$M,'Payment Schedule'!$K:$K,O$11,'Payment Schedule'!$D:$D,$A:$A)</f>
        <v>0</v>
      </c>
      <c r="P197" s="85">
        <f>SUMIFS('Payment Schedule'!$M:$M,'Payment Schedule'!$K:$K,P$11,'Payment Schedule'!$D:$D,$A:$A)</f>
        <v>0</v>
      </c>
      <c r="Q197" s="85">
        <f>SUMIFS('Payment Schedule'!$M:$M,'Payment Schedule'!$K:$K,Q$11,'Payment Schedule'!$D:$D,$A:$A)</f>
        <v>0</v>
      </c>
      <c r="R197" s="85">
        <f>SUMIFS('Payment Schedule'!$M:$M,'Payment Schedule'!$K:$K,R$11,'Payment Schedule'!$D:$D,$A:$A)</f>
        <v>0</v>
      </c>
      <c r="S197" s="85">
        <f>SUMIFS('Payment Schedule'!$M:$M,'Payment Schedule'!$K:$K,S$11,'Payment Schedule'!$D:$D,$A:$A)</f>
        <v>0</v>
      </c>
      <c r="T197" s="85">
        <f>SUMIFS('Payment Schedule'!$M:$M,'Payment Schedule'!$K:$K,T$11,'Payment Schedule'!$D:$D,$A:$A)</f>
        <v>0</v>
      </c>
      <c r="U197"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7"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7"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7"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7"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7" s="76">
        <f t="shared" si="33"/>
        <v>0</v>
      </c>
      <c r="AA197" s="85">
        <f>SUMIFS('Payment Schedule'!$N:$N,'Payment Schedule'!$K:$K,AA$11,'Payment Schedule'!$D:$D,$A:$A)+SUMIFS('Payment Schedule'!$O:$O,'Payment Schedule'!$K:$K,AA$11,'Payment Schedule'!$D:$D,$A:$A)</f>
        <v>0</v>
      </c>
      <c r="AB197" s="85">
        <f>SUMIFS('Payment Schedule'!$N:$N,'Payment Schedule'!$K:$K,AB$11,'Payment Schedule'!$D:$D,$A:$A)+SUMIFS('Payment Schedule'!$O:$O,'Payment Schedule'!$K:$K,AB$11,'Payment Schedule'!$D:$D,$A:$A)</f>
        <v>0</v>
      </c>
      <c r="AC197" s="85">
        <f>SUMIFS('Payment Schedule'!$N:$N,'Payment Schedule'!$K:$K,AC$11,'Payment Schedule'!$D:$D,$A:$A)+SUMIFS('Payment Schedule'!$O:$O,'Payment Schedule'!$K:$K,AC$11,'Payment Schedule'!$D:$D,$A:$A)</f>
        <v>0</v>
      </c>
      <c r="AD197" s="85">
        <f>SUMIFS('Payment Schedule'!$N:$N,'Payment Schedule'!$K:$K,AD$11,'Payment Schedule'!$D:$D,$A:$A)+SUMIFS('Payment Schedule'!$O:$O,'Payment Schedule'!$K:$K,AD$11,'Payment Schedule'!$D:$D,$A:$A)</f>
        <v>0</v>
      </c>
      <c r="AE197" s="85">
        <f>SUMIFS('Payment Schedule'!$N:$N,'Payment Schedule'!$K:$K,AE$11,'Payment Schedule'!$D:$D,$A:$A)+SUMIFS('Payment Schedule'!$O:$O,'Payment Schedule'!$K:$K,AE$11,'Payment Schedule'!$D:$D,$A:$A)</f>
        <v>0</v>
      </c>
      <c r="AF197" s="85">
        <f>SUMIFS('Payment Schedule'!$N:$N,'Payment Schedule'!$K:$K,AF$11,'Payment Schedule'!$D:$D,$A:$A)+SUMIFS('Payment Schedule'!$O:$O,'Payment Schedule'!$K:$K,AF$11,'Payment Schedule'!$D:$D,$A:$A)</f>
        <v>0</v>
      </c>
      <c r="AG197"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7"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7"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7"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7"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7" s="76">
        <f t="shared" si="34"/>
        <v>0</v>
      </c>
      <c r="AM197" s="76">
        <f t="shared" si="35"/>
        <v>0</v>
      </c>
      <c r="AN197" s="86">
        <f>IFERROR(VLOOKUP($B:$B,'Lease Types with GL Accts'!$A:$B,2,FALSE),0)</f>
        <v>0</v>
      </c>
      <c r="AO197" s="86">
        <f>IFERROR(VLOOKUP($B:$B,'Lease Types with GL Accts'!$A:$C,3,FALSE),0)</f>
        <v>0</v>
      </c>
      <c r="AP197" s="86">
        <f>IFERROR(VLOOKUP($B:$B,'Lease Types with GL Accts'!$A:$D,4,FALSE),0)</f>
        <v>0</v>
      </c>
      <c r="AT197" s="86" t="str">
        <f>VLOOKUP(C:C,'ACFR Business Areas'!A:C,3)</f>
        <v>A000</v>
      </c>
      <c r="AU197" s="205">
        <f t="shared" si="41"/>
        <v>0</v>
      </c>
      <c r="AV197" s="298">
        <f>IFERROR(VLOOKUP(A197,'Payment Schedule'!D:U,18,FALSE),0)</f>
        <v>0</v>
      </c>
    </row>
    <row r="198" spans="1:48" hidden="1" outlineLevel="1" x14ac:dyDescent="0.2">
      <c r="A198" s="239"/>
      <c r="B198" s="110"/>
      <c r="C198" s="12" t="str">
        <f t="shared" si="45"/>
        <v>E120</v>
      </c>
      <c r="D198" s="105"/>
      <c r="E198" s="312"/>
      <c r="F198" s="69"/>
      <c r="G198" s="69">
        <f>SUMIFS('Payment Schedule'!Y:Y,'Payment Schedule'!J:J,$G$10,'Payment Schedule'!D:D,A:A)</f>
        <v>0</v>
      </c>
      <c r="H198" s="69">
        <f>-SUMIFS('Payment Schedule'!M:M,'Payment Schedule'!K:K,$H$10,'Payment Schedule'!D:D,A:A)</f>
        <v>0</v>
      </c>
      <c r="I198" s="69">
        <f>-SUMIFS('Payment Schedule'!M:M,'Payment Schedule'!K:K,$I$10,'Payment Schedule'!D:D,A:A)</f>
        <v>0</v>
      </c>
      <c r="J198" s="69">
        <f t="shared" si="36"/>
        <v>0</v>
      </c>
      <c r="K198" s="69"/>
      <c r="L198" s="69">
        <f>SUMIFS('Payment Schedule'!M:M,'Payment Schedule'!K:K,$L$10,'Payment Schedule'!D:D,A:A)</f>
        <v>0</v>
      </c>
      <c r="M198" s="69">
        <f t="shared" si="32"/>
        <v>0</v>
      </c>
      <c r="N198" s="69" t="b">
        <f t="shared" si="44"/>
        <v>1</v>
      </c>
      <c r="O198" s="85">
        <f>SUMIFS('Payment Schedule'!$M:$M,'Payment Schedule'!$K:$K,O$11,'Payment Schedule'!$D:$D,$A:$A)</f>
        <v>0</v>
      </c>
      <c r="P198" s="85">
        <f>SUMIFS('Payment Schedule'!$M:$M,'Payment Schedule'!$K:$K,P$11,'Payment Schedule'!$D:$D,$A:$A)</f>
        <v>0</v>
      </c>
      <c r="Q198" s="85">
        <f>SUMIFS('Payment Schedule'!$M:$M,'Payment Schedule'!$K:$K,Q$11,'Payment Schedule'!$D:$D,$A:$A)</f>
        <v>0</v>
      </c>
      <c r="R198" s="85">
        <f>SUMIFS('Payment Schedule'!$M:$M,'Payment Schedule'!$K:$K,R$11,'Payment Schedule'!$D:$D,$A:$A)</f>
        <v>0</v>
      </c>
      <c r="S198" s="85">
        <f>SUMIFS('Payment Schedule'!$M:$M,'Payment Schedule'!$K:$K,S$11,'Payment Schedule'!$D:$D,$A:$A)</f>
        <v>0</v>
      </c>
      <c r="T198" s="85">
        <f>SUMIFS('Payment Schedule'!$M:$M,'Payment Schedule'!$K:$K,T$11,'Payment Schedule'!$D:$D,$A:$A)</f>
        <v>0</v>
      </c>
      <c r="U198"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8"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8"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8"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8"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8" s="76">
        <f t="shared" si="33"/>
        <v>0</v>
      </c>
      <c r="AA198" s="85">
        <f>SUMIFS('Payment Schedule'!$N:$N,'Payment Schedule'!$K:$K,AA$11,'Payment Schedule'!$D:$D,$A:$A)+SUMIFS('Payment Schedule'!$O:$O,'Payment Schedule'!$K:$K,AA$11,'Payment Schedule'!$D:$D,$A:$A)</f>
        <v>0</v>
      </c>
      <c r="AB198" s="85">
        <f>SUMIFS('Payment Schedule'!$N:$N,'Payment Schedule'!$K:$K,AB$11,'Payment Schedule'!$D:$D,$A:$A)+SUMIFS('Payment Schedule'!$O:$O,'Payment Schedule'!$K:$K,AB$11,'Payment Schedule'!$D:$D,$A:$A)</f>
        <v>0</v>
      </c>
      <c r="AC198" s="85">
        <f>SUMIFS('Payment Schedule'!$N:$N,'Payment Schedule'!$K:$K,AC$11,'Payment Schedule'!$D:$D,$A:$A)+SUMIFS('Payment Schedule'!$O:$O,'Payment Schedule'!$K:$K,AC$11,'Payment Schedule'!$D:$D,$A:$A)</f>
        <v>0</v>
      </c>
      <c r="AD198" s="85">
        <f>SUMIFS('Payment Schedule'!$N:$N,'Payment Schedule'!$K:$K,AD$11,'Payment Schedule'!$D:$D,$A:$A)+SUMIFS('Payment Schedule'!$O:$O,'Payment Schedule'!$K:$K,AD$11,'Payment Schedule'!$D:$D,$A:$A)</f>
        <v>0</v>
      </c>
      <c r="AE198" s="85">
        <f>SUMIFS('Payment Schedule'!$N:$N,'Payment Schedule'!$K:$K,AE$11,'Payment Schedule'!$D:$D,$A:$A)+SUMIFS('Payment Schedule'!$O:$O,'Payment Schedule'!$K:$K,AE$11,'Payment Schedule'!$D:$D,$A:$A)</f>
        <v>0</v>
      </c>
      <c r="AF198" s="85">
        <f>SUMIFS('Payment Schedule'!$N:$N,'Payment Schedule'!$K:$K,AF$11,'Payment Schedule'!$D:$D,$A:$A)+SUMIFS('Payment Schedule'!$O:$O,'Payment Schedule'!$K:$K,AF$11,'Payment Schedule'!$D:$D,$A:$A)</f>
        <v>0</v>
      </c>
      <c r="AG198"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8"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8"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8"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8"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8" s="76">
        <f t="shared" si="34"/>
        <v>0</v>
      </c>
      <c r="AM198" s="76">
        <f t="shared" si="35"/>
        <v>0</v>
      </c>
      <c r="AN198" s="86">
        <f>IFERROR(VLOOKUP($B:$B,'Lease Types with GL Accts'!$A:$B,2,FALSE),0)</f>
        <v>0</v>
      </c>
      <c r="AO198" s="86">
        <f>IFERROR(VLOOKUP($B:$B,'Lease Types with GL Accts'!$A:$C,3,FALSE),0)</f>
        <v>0</v>
      </c>
      <c r="AP198" s="86">
        <f>IFERROR(VLOOKUP($B:$B,'Lease Types with GL Accts'!$A:$D,4,FALSE),0)</f>
        <v>0</v>
      </c>
      <c r="AT198" s="86" t="str">
        <f>VLOOKUP(C:C,'ACFR Business Areas'!A:C,3)</f>
        <v>A000</v>
      </c>
      <c r="AU198" s="205">
        <f t="shared" si="41"/>
        <v>0</v>
      </c>
      <c r="AV198" s="298">
        <f>IFERROR(VLOOKUP(A198,'Payment Schedule'!D:U,18,FALSE),0)</f>
        <v>0</v>
      </c>
    </row>
    <row r="199" spans="1:48" hidden="1" outlineLevel="1" x14ac:dyDescent="0.2">
      <c r="A199" s="239"/>
      <c r="B199" s="110"/>
      <c r="C199" s="12" t="str">
        <f t="shared" si="45"/>
        <v>E120</v>
      </c>
      <c r="D199" s="105"/>
      <c r="E199" s="312"/>
      <c r="F199" s="69"/>
      <c r="G199" s="69">
        <f>SUMIFS('Payment Schedule'!Y:Y,'Payment Schedule'!J:J,$G$10,'Payment Schedule'!D:D,A:A)</f>
        <v>0</v>
      </c>
      <c r="H199" s="69">
        <f>-SUMIFS('Payment Schedule'!M:M,'Payment Schedule'!K:K,$H$10,'Payment Schedule'!D:D,A:A)</f>
        <v>0</v>
      </c>
      <c r="I199" s="69">
        <f>-SUMIFS('Payment Schedule'!M:M,'Payment Schedule'!K:K,$I$10,'Payment Schedule'!D:D,A:A)</f>
        <v>0</v>
      </c>
      <c r="J199" s="69">
        <f t="shared" si="36"/>
        <v>0</v>
      </c>
      <c r="K199" s="69"/>
      <c r="L199" s="69">
        <f>SUMIFS('Payment Schedule'!M:M,'Payment Schedule'!K:K,$L$10,'Payment Schedule'!D:D,A:A)</f>
        <v>0</v>
      </c>
      <c r="M199" s="69">
        <f t="shared" ref="M199" si="46">J199-L199</f>
        <v>0</v>
      </c>
      <c r="N199" s="69" t="b">
        <f t="shared" si="44"/>
        <v>1</v>
      </c>
      <c r="O199" s="85">
        <f>SUMIFS('Payment Schedule'!$M:$M,'Payment Schedule'!$K:$K,O$11,'Payment Schedule'!$D:$D,$A:$A)</f>
        <v>0</v>
      </c>
      <c r="P199" s="85">
        <f>SUMIFS('Payment Schedule'!$M:$M,'Payment Schedule'!$K:$K,P$11,'Payment Schedule'!$D:$D,$A:$A)</f>
        <v>0</v>
      </c>
      <c r="Q199" s="85">
        <f>SUMIFS('Payment Schedule'!$M:$M,'Payment Schedule'!$K:$K,Q$11,'Payment Schedule'!$D:$D,$A:$A)</f>
        <v>0</v>
      </c>
      <c r="R199" s="85">
        <f>SUMIFS('Payment Schedule'!$M:$M,'Payment Schedule'!$K:$K,R$11,'Payment Schedule'!$D:$D,$A:$A)</f>
        <v>0</v>
      </c>
      <c r="S199" s="85">
        <f>SUMIFS('Payment Schedule'!$M:$M,'Payment Schedule'!$K:$K,S$11,'Payment Schedule'!$D:$D,$A:$A)</f>
        <v>0</v>
      </c>
      <c r="T199" s="85">
        <f>SUMIFS('Payment Schedule'!$M:$M,'Payment Schedule'!$K:$K,T$11,'Payment Schedule'!$D:$D,$A:$A)</f>
        <v>0</v>
      </c>
      <c r="U199"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199"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199"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199"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199"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199" s="76">
        <f t="shared" ref="Z199" si="47">SUM(P199:Y199)</f>
        <v>0</v>
      </c>
      <c r="AA199" s="85">
        <f>SUMIFS('Payment Schedule'!$N:$N,'Payment Schedule'!$K:$K,AA$11,'Payment Schedule'!$D:$D,$A:$A)+SUMIFS('Payment Schedule'!$O:$O,'Payment Schedule'!$K:$K,AA$11,'Payment Schedule'!$D:$D,$A:$A)</f>
        <v>0</v>
      </c>
      <c r="AB199" s="85">
        <f>SUMIFS('Payment Schedule'!$N:$N,'Payment Schedule'!$K:$K,AB$11,'Payment Schedule'!$D:$D,$A:$A)+SUMIFS('Payment Schedule'!$O:$O,'Payment Schedule'!$K:$K,AB$11,'Payment Schedule'!$D:$D,$A:$A)</f>
        <v>0</v>
      </c>
      <c r="AC199" s="85">
        <f>SUMIFS('Payment Schedule'!$N:$N,'Payment Schedule'!$K:$K,AC$11,'Payment Schedule'!$D:$D,$A:$A)+SUMIFS('Payment Schedule'!$O:$O,'Payment Schedule'!$K:$K,AC$11,'Payment Schedule'!$D:$D,$A:$A)</f>
        <v>0</v>
      </c>
      <c r="AD199" s="85">
        <f>SUMIFS('Payment Schedule'!$N:$N,'Payment Schedule'!$K:$K,AD$11,'Payment Schedule'!$D:$D,$A:$A)+SUMIFS('Payment Schedule'!$O:$O,'Payment Schedule'!$K:$K,AD$11,'Payment Schedule'!$D:$D,$A:$A)</f>
        <v>0</v>
      </c>
      <c r="AE199" s="85">
        <f>SUMIFS('Payment Schedule'!$N:$N,'Payment Schedule'!$K:$K,AE$11,'Payment Schedule'!$D:$D,$A:$A)+SUMIFS('Payment Schedule'!$O:$O,'Payment Schedule'!$K:$K,AE$11,'Payment Schedule'!$D:$D,$A:$A)</f>
        <v>0</v>
      </c>
      <c r="AF199" s="85">
        <f>SUMIFS('Payment Schedule'!$N:$N,'Payment Schedule'!$K:$K,AF$11,'Payment Schedule'!$D:$D,$A:$A)+SUMIFS('Payment Schedule'!$O:$O,'Payment Schedule'!$K:$K,AF$11,'Payment Schedule'!$D:$D,$A:$A)</f>
        <v>0</v>
      </c>
      <c r="AG199"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199"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199"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199"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199"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199" s="76">
        <f t="shared" ref="AL199" si="48">SUM(AB199:AK199)</f>
        <v>0</v>
      </c>
      <c r="AM199" s="76">
        <f t="shared" ref="AM199" si="49">Z199-AL199</f>
        <v>0</v>
      </c>
      <c r="AN199" s="86">
        <f>IFERROR(VLOOKUP($B:$B,'Lease Types with GL Accts'!$A:$B,2,FALSE),0)</f>
        <v>0</v>
      </c>
      <c r="AO199" s="86">
        <f>IFERROR(VLOOKUP($B:$B,'Lease Types with GL Accts'!$A:$C,3,FALSE),0)</f>
        <v>0</v>
      </c>
      <c r="AP199" s="86">
        <f>IFERROR(VLOOKUP($B:$B,'Lease Types with GL Accts'!$A:$D,4,FALSE),0)</f>
        <v>0</v>
      </c>
      <c r="AT199" s="86" t="str">
        <f>VLOOKUP(C:C,'ACFR Business Areas'!A:C,3)</f>
        <v>A000</v>
      </c>
      <c r="AU199" s="205">
        <f t="shared" si="41"/>
        <v>0</v>
      </c>
      <c r="AV199" s="298">
        <f>IFERROR(VLOOKUP(A199,'Payment Schedule'!D:U,18,FALSE),0)</f>
        <v>0</v>
      </c>
    </row>
    <row r="200" spans="1:48" collapsed="1" x14ac:dyDescent="0.2">
      <c r="A200" s="239"/>
      <c r="B200" s="110"/>
      <c r="C200" s="12" t="str">
        <f t="shared" ref="C200" si="50">$B$1</f>
        <v>E120</v>
      </c>
      <c r="D200" s="105"/>
      <c r="E200" s="312"/>
      <c r="F200" s="69"/>
      <c r="G200" s="69">
        <f>SUMIFS('Payment Schedule'!Y:Y,'Payment Schedule'!J:J,$G$10,'Payment Schedule'!D:D,A:A)</f>
        <v>0</v>
      </c>
      <c r="H200" s="69">
        <f>-SUMIFS('Payment Schedule'!M:M,'Payment Schedule'!K:K,$H$10,'Payment Schedule'!D:D,A:A)</f>
        <v>0</v>
      </c>
      <c r="I200" s="69">
        <f>-SUMIFS('Payment Schedule'!M:M,'Payment Schedule'!K:K,$I$10,'Payment Schedule'!D:D,A:A)</f>
        <v>0</v>
      </c>
      <c r="J200" s="69">
        <f t="shared" si="36"/>
        <v>0</v>
      </c>
      <c r="K200" s="69"/>
      <c r="L200" s="69">
        <f>SUMIFS('Payment Schedule'!M:M,'Payment Schedule'!K:K,$L$10,'Payment Schedule'!D:D,A:A)</f>
        <v>0</v>
      </c>
      <c r="M200" s="69">
        <f t="shared" ref="M200" si="51">J200-L200</f>
        <v>0</v>
      </c>
      <c r="N200" s="69" t="b">
        <f>ROUND(SUM(P200:Y200),0)=ROUND(J200,0)</f>
        <v>1</v>
      </c>
      <c r="O200" s="85">
        <f>SUMIFS('Payment Schedule'!$M:$M,'Payment Schedule'!$K:$K,O$11,'Payment Schedule'!$D:$D,$A:$A)</f>
        <v>0</v>
      </c>
      <c r="P200" s="85">
        <f>SUMIFS('Payment Schedule'!$M:$M,'Payment Schedule'!$K:$K,P$11,'Payment Schedule'!$D:$D,$A:$A)</f>
        <v>0</v>
      </c>
      <c r="Q200" s="85">
        <f>SUMIFS('Payment Schedule'!$M:$M,'Payment Schedule'!$K:$K,Q$11,'Payment Schedule'!$D:$D,$A:$A)</f>
        <v>0</v>
      </c>
      <c r="R200" s="85">
        <f>SUMIFS('Payment Schedule'!$M:$M,'Payment Schedule'!$K:$K,R$11,'Payment Schedule'!$D:$D,$A:$A)</f>
        <v>0</v>
      </c>
      <c r="S200" s="85">
        <f>SUMIFS('Payment Schedule'!$M:$M,'Payment Schedule'!$K:$K,S$11,'Payment Schedule'!$D:$D,$A:$A)</f>
        <v>0</v>
      </c>
      <c r="T200" s="85">
        <f>SUMIFS('Payment Schedule'!$M:$M,'Payment Schedule'!$K:$K,T$11,'Payment Schedule'!$D:$D,$A:$A)</f>
        <v>0</v>
      </c>
      <c r="U200" s="85">
        <f>SUMIFS('Payment Schedule'!$M:$M,'Payment Schedule'!$K:$K,U$5,'Payment Schedule'!$D:$D,$A:$A)+SUMIFS('Payment Schedule'!$M:$M,'Payment Schedule'!$K:$K,U$6,'Payment Schedule'!$D:$D,$A:$A)+SUMIFS('Payment Schedule'!$M:$M,'Payment Schedule'!$K:$K,U$7,'Payment Schedule'!$D:$D,$A:$A)+SUMIFS('Payment Schedule'!$M:$M,'Payment Schedule'!$K:$K,U$8,'Payment Schedule'!$D:$D,$A:$A)+SUMIFS('Payment Schedule'!$M:$M,'Payment Schedule'!$K:$K,U$9,'Payment Schedule'!$D:$D,$A:$A)</f>
        <v>0</v>
      </c>
      <c r="V200" s="85">
        <f>SUMIFS('Payment Schedule'!$M:$M,'Payment Schedule'!$K:$K,V$5,'Payment Schedule'!$D:$D,$A:$A)+SUMIFS('Payment Schedule'!$M:$M,'Payment Schedule'!$K:$K,V$6,'Payment Schedule'!$D:$D,$A:$A)+SUMIFS('Payment Schedule'!$M:$M,'Payment Schedule'!$K:$K,V$7,'Payment Schedule'!$D:$D,$A:$A)+SUMIFS('Payment Schedule'!$M:$M,'Payment Schedule'!$K:$K,V$8,'Payment Schedule'!$D:$D,$A:$A)+SUMIFS('Payment Schedule'!$M:$M,'Payment Schedule'!$K:$K,V$9,'Payment Schedule'!$D:$D,$A:$A)</f>
        <v>0</v>
      </c>
      <c r="W200" s="85">
        <f>SUMIFS('Payment Schedule'!$M:$M,'Payment Schedule'!$K:$K,W$5,'Payment Schedule'!$D:$D,$A:$A)+SUMIFS('Payment Schedule'!$M:$M,'Payment Schedule'!$K:$K,W$6,'Payment Schedule'!$D:$D,$A:$A)+SUMIFS('Payment Schedule'!$M:$M,'Payment Schedule'!$K:$K,W$7,'Payment Schedule'!$D:$D,$A:$A)+SUMIFS('Payment Schedule'!$M:$M,'Payment Schedule'!$K:$K,W$8,'Payment Schedule'!$D:$D,$A:$A)+SUMIFS('Payment Schedule'!$M:$M,'Payment Schedule'!$K:$K,W$9,'Payment Schedule'!$D:$D,$A:$A)</f>
        <v>0</v>
      </c>
      <c r="X200" s="85">
        <f>SUMIFS('Payment Schedule'!$M:$M,'Payment Schedule'!$K:$K,X$5,'Payment Schedule'!$D:$D,$A:$A)+SUMIFS('Payment Schedule'!$M:$M,'Payment Schedule'!$K:$K,X$6,'Payment Schedule'!$D:$D,$A:$A)+SUMIFS('Payment Schedule'!$M:$M,'Payment Schedule'!$K:$K,X$7,'Payment Schedule'!$D:$D,$A:$A)+SUMIFS('Payment Schedule'!$M:$M,'Payment Schedule'!$K:$K,X$8,'Payment Schedule'!$D:$D,$A:$A)+SUMIFS('Payment Schedule'!$M:$M,'Payment Schedule'!$K:$K,X$9,'Payment Schedule'!$D:$D,$A:$A)</f>
        <v>0</v>
      </c>
      <c r="Y200" s="85">
        <f>SUMIFS('Payment Schedule'!$M:$M,'Payment Schedule'!$K:$K,Y$5,'Payment Schedule'!$D:$D,$A:$A)+SUMIFS('Payment Schedule'!$M:$M,'Payment Schedule'!$K:$K,Y$6,'Payment Schedule'!$D:$D,$A:$A)+SUMIFS('Payment Schedule'!$M:$M,'Payment Schedule'!$K:$K,Y$7,'Payment Schedule'!$D:$D,$A:$A)+SUMIFS('Payment Schedule'!$M:$M,'Payment Schedule'!$K:$K,Y$8,'Payment Schedule'!$D:$D,$A:$A)+SUMIFS('Payment Schedule'!$M:$M,'Payment Schedule'!$K:$K,Y$9,'Payment Schedule'!$D:$D,$A:$A)</f>
        <v>0</v>
      </c>
      <c r="Z200" s="76">
        <f t="shared" ref="Z200" si="52">SUM(P200:Y200)</f>
        <v>0</v>
      </c>
      <c r="AA200" s="85">
        <f>SUMIFS('Payment Schedule'!$N:$N,'Payment Schedule'!$K:$K,AA$11,'Payment Schedule'!$D:$D,$A:$A)+SUMIFS('Payment Schedule'!$O:$O,'Payment Schedule'!$K:$K,AA$11,'Payment Schedule'!$D:$D,$A:$A)</f>
        <v>0</v>
      </c>
      <c r="AB200" s="85">
        <f>SUMIFS('Payment Schedule'!$N:$N,'Payment Schedule'!$K:$K,AB$11,'Payment Schedule'!$D:$D,$A:$A)+SUMIFS('Payment Schedule'!$O:$O,'Payment Schedule'!$K:$K,AB$11,'Payment Schedule'!$D:$D,$A:$A)</f>
        <v>0</v>
      </c>
      <c r="AC200" s="85">
        <f>SUMIFS('Payment Schedule'!$N:$N,'Payment Schedule'!$K:$K,AC$11,'Payment Schedule'!$D:$D,$A:$A)+SUMIFS('Payment Schedule'!$O:$O,'Payment Schedule'!$K:$K,AC$11,'Payment Schedule'!$D:$D,$A:$A)</f>
        <v>0</v>
      </c>
      <c r="AD200" s="85">
        <f>SUMIFS('Payment Schedule'!$N:$N,'Payment Schedule'!$K:$K,AD$11,'Payment Schedule'!$D:$D,$A:$A)+SUMIFS('Payment Schedule'!$O:$O,'Payment Schedule'!$K:$K,AD$11,'Payment Schedule'!$D:$D,$A:$A)</f>
        <v>0</v>
      </c>
      <c r="AE200" s="85">
        <f>SUMIFS('Payment Schedule'!$N:$N,'Payment Schedule'!$K:$K,AE$11,'Payment Schedule'!$D:$D,$A:$A)+SUMIFS('Payment Schedule'!$O:$O,'Payment Schedule'!$K:$K,AE$11,'Payment Schedule'!$D:$D,$A:$A)</f>
        <v>0</v>
      </c>
      <c r="AF200" s="85">
        <f>SUMIFS('Payment Schedule'!$N:$N,'Payment Schedule'!$K:$K,AF$11,'Payment Schedule'!$D:$D,$A:$A)+SUMIFS('Payment Schedule'!$O:$O,'Payment Schedule'!$K:$K,AF$11,'Payment Schedule'!$D:$D,$A:$A)</f>
        <v>0</v>
      </c>
      <c r="AG200" s="85">
        <f>SUMIFS('Payment Schedule'!$N:$N,'Payment Schedule'!$K:$K,AG$5,'Payment Schedule'!$D:$D,$A:$A)+SUMIFS('Payment Schedule'!$N:$N,'Payment Schedule'!$K:$K,AG$6,'Payment Schedule'!$D:$D,$A:$A)+SUMIFS('Payment Schedule'!$N:$N,'Payment Schedule'!$K:$K,AG$7,'Payment Schedule'!$D:$D,$A:$A)+SUMIFS('Payment Schedule'!$N:$N,'Payment Schedule'!$K:$K,AG$8,'Payment Schedule'!$D:$D,$A:$A)+SUMIFS('Payment Schedule'!$N:$N,'Payment Schedule'!$K:$K,AG$9,'Payment Schedule'!$D:$D,$A:$A)+SUMIFS('Payment Schedule'!$O:$O,'Payment Schedule'!$K:$K,AG$5,'Payment Schedule'!$D:$D,$A:$A)+SUMIFS('Payment Schedule'!$O:$O,'Payment Schedule'!$K:$K,AG$6,'Payment Schedule'!$D:$D,$A:$A)+SUMIFS('Payment Schedule'!$O:$O,'Payment Schedule'!$K:$K,AG$7,'Payment Schedule'!$D:$D,$A:$A)+SUMIFS('Payment Schedule'!$O:$O,'Payment Schedule'!$K:$K,AG$8,'Payment Schedule'!$D:$D,$A:$A)+SUMIFS('Payment Schedule'!$O:$O,'Payment Schedule'!$K:$K,AG$9,'Payment Schedule'!$D:$D,$A:$A)</f>
        <v>0</v>
      </c>
      <c r="AH200" s="85">
        <f>SUMIFS('Payment Schedule'!$N:$N,'Payment Schedule'!$K:$K,AH$5,'Payment Schedule'!$D:$D,$A:$A)+SUMIFS('Payment Schedule'!$N:$N,'Payment Schedule'!$K:$K,AH$6,'Payment Schedule'!$D:$D,$A:$A)+SUMIFS('Payment Schedule'!$N:$N,'Payment Schedule'!$K:$K,AH$7,'Payment Schedule'!$D:$D,$A:$A)+SUMIFS('Payment Schedule'!$N:$N,'Payment Schedule'!$K:$K,AH$8,'Payment Schedule'!$D:$D,$A:$A)+SUMIFS('Payment Schedule'!$N:$N,'Payment Schedule'!$K:$K,AH$9,'Payment Schedule'!$D:$D,$A:$A)+SUMIFS('Payment Schedule'!$O:$O,'Payment Schedule'!$K:$K,AH$5,'Payment Schedule'!$D:$D,$A:$A)+SUMIFS('Payment Schedule'!$O:$O,'Payment Schedule'!$K:$K,AH$6,'Payment Schedule'!$D:$D,$A:$A)+SUMIFS('Payment Schedule'!$O:$O,'Payment Schedule'!$K:$K,AH$7,'Payment Schedule'!$D:$D,$A:$A)+SUMIFS('Payment Schedule'!$O:$O,'Payment Schedule'!$K:$K,AH$8,'Payment Schedule'!$D:$D,$A:$A)+SUMIFS('Payment Schedule'!$O:$O,'Payment Schedule'!$K:$K,AH$9,'Payment Schedule'!$D:$D,$A:$A)</f>
        <v>0</v>
      </c>
      <c r="AI200" s="85">
        <f>SUMIFS('Payment Schedule'!$N:$N,'Payment Schedule'!$K:$K,AI$5,'Payment Schedule'!$D:$D,$A:$A)+SUMIFS('Payment Schedule'!$N:$N,'Payment Schedule'!$K:$K,AI$6,'Payment Schedule'!$D:$D,$A:$A)+SUMIFS('Payment Schedule'!$N:$N,'Payment Schedule'!$K:$K,AI$7,'Payment Schedule'!$D:$D,$A:$A)+SUMIFS('Payment Schedule'!$N:$N,'Payment Schedule'!$K:$K,AI$8,'Payment Schedule'!$D:$D,$A:$A)+SUMIFS('Payment Schedule'!$N:$N,'Payment Schedule'!$K:$K,AI$9,'Payment Schedule'!$D:$D,$A:$A)+SUMIFS('Payment Schedule'!$O:$O,'Payment Schedule'!$K:$K,AI$5,'Payment Schedule'!$D:$D,$A:$A)+SUMIFS('Payment Schedule'!$O:$O,'Payment Schedule'!$K:$K,AI$6,'Payment Schedule'!$D:$D,$A:$A)+SUMIFS('Payment Schedule'!$O:$O,'Payment Schedule'!$K:$K,AI$7,'Payment Schedule'!$D:$D,$A:$A)+SUMIFS('Payment Schedule'!$O:$O,'Payment Schedule'!$K:$K,AI$8,'Payment Schedule'!$D:$D,$A:$A)+SUMIFS('Payment Schedule'!$O:$O,'Payment Schedule'!$K:$K,AI$9,'Payment Schedule'!$D:$D,$A:$A)</f>
        <v>0</v>
      </c>
      <c r="AJ200" s="85">
        <f>SUMIFS('Payment Schedule'!$N:$N,'Payment Schedule'!$K:$K,AJ$5,'Payment Schedule'!$D:$D,$A:$A)+SUMIFS('Payment Schedule'!$N:$N,'Payment Schedule'!$K:$K,AJ$6,'Payment Schedule'!$D:$D,$A:$A)+SUMIFS('Payment Schedule'!$N:$N,'Payment Schedule'!$K:$K,AJ$7,'Payment Schedule'!$D:$D,$A:$A)+SUMIFS('Payment Schedule'!$N:$N,'Payment Schedule'!$K:$K,AJ$8,'Payment Schedule'!$D:$D,$A:$A)+SUMIFS('Payment Schedule'!$N:$N,'Payment Schedule'!$K:$K,AJ$9,'Payment Schedule'!$D:$D,$A:$A)+SUMIFS('Payment Schedule'!$O:$O,'Payment Schedule'!$K:$K,AJ$5,'Payment Schedule'!$D:$D,$A:$A)+SUMIFS('Payment Schedule'!$O:$O,'Payment Schedule'!$K:$K,AJ$6,'Payment Schedule'!$D:$D,$A:$A)+SUMIFS('Payment Schedule'!$O:$O,'Payment Schedule'!$K:$K,AJ$7,'Payment Schedule'!$D:$D,$A:$A)+SUMIFS('Payment Schedule'!$O:$O,'Payment Schedule'!$K:$K,AJ$8,'Payment Schedule'!$D:$D,$A:$A)+SUMIFS('Payment Schedule'!$O:$O,'Payment Schedule'!$K:$K,AJ$9,'Payment Schedule'!$D:$D,$A:$A)</f>
        <v>0</v>
      </c>
      <c r="AK200" s="85">
        <f>SUMIFS('Payment Schedule'!$N:$N,'Payment Schedule'!$K:$K,AK$5,'Payment Schedule'!$D:$D,$A:$A)+SUMIFS('Payment Schedule'!$N:$N,'Payment Schedule'!$K:$K,AK$6,'Payment Schedule'!$D:$D,$A:$A)+SUMIFS('Payment Schedule'!$N:$N,'Payment Schedule'!$K:$K,AK$7,'Payment Schedule'!$D:$D,$A:$A)+SUMIFS('Payment Schedule'!$N:$N,'Payment Schedule'!$K:$K,AK$8,'Payment Schedule'!$D:$D,$A:$A)+SUMIFS('Payment Schedule'!$N:$N,'Payment Schedule'!$K:$K,AK$9,'Payment Schedule'!$D:$D,$A:$A)+SUMIFS('Payment Schedule'!$O:$O,'Payment Schedule'!$K:$K,AK$5,'Payment Schedule'!$D:$D,$A:$A)+SUMIFS('Payment Schedule'!$O:$O,'Payment Schedule'!$K:$K,AK$6,'Payment Schedule'!$D:$D,$A:$A)+SUMIFS('Payment Schedule'!$O:$O,'Payment Schedule'!$K:$K,AK$7,'Payment Schedule'!$D:$D,$A:$A)+SUMIFS('Payment Schedule'!$O:$O,'Payment Schedule'!$K:$K,AK$8,'Payment Schedule'!$D:$D,$A:$A)+SUMIFS('Payment Schedule'!$O:$O,'Payment Schedule'!$K:$K,AK$9,'Payment Schedule'!$D:$D,$A:$A)</f>
        <v>0</v>
      </c>
      <c r="AL200" s="76">
        <f t="shared" ref="AL200" si="53">SUM(AB200:AK200)</f>
        <v>0</v>
      </c>
      <c r="AM200" s="76">
        <f t="shared" ref="AM200" si="54">Z200-AL200</f>
        <v>0</v>
      </c>
      <c r="AN200" s="86">
        <f>IFERROR(VLOOKUP($B:$B,'Lease Types with GL Accts'!$A:$B,2,FALSE),0)</f>
        <v>0</v>
      </c>
      <c r="AO200" s="86">
        <f>IFERROR(VLOOKUP($B:$B,'Lease Types with GL Accts'!$A:$C,3,FALSE),0)</f>
        <v>0</v>
      </c>
      <c r="AP200" s="86">
        <f>IFERROR(VLOOKUP($B:$B,'Lease Types with GL Accts'!$A:$D,4,FALSE),0)</f>
        <v>0</v>
      </c>
      <c r="AT200" s="86" t="str">
        <f>VLOOKUP(C:C,'ACFR Business Areas'!A:C,3)</f>
        <v>A000</v>
      </c>
      <c r="AU200" s="205">
        <f t="shared" si="41"/>
        <v>0</v>
      </c>
      <c r="AV200" s="298">
        <f>IFERROR(VLOOKUP(A200,'Payment Schedule'!D:U,18,FALSE),0)</f>
        <v>0</v>
      </c>
    </row>
    <row r="201" spans="1:48" x14ac:dyDescent="0.2">
      <c r="A201" s="103"/>
      <c r="C201" s="12"/>
      <c r="D201" s="105"/>
      <c r="E201" s="312"/>
      <c r="F201" s="13"/>
      <c r="G201" s="69"/>
      <c r="H201" s="69"/>
      <c r="I201" s="69"/>
      <c r="J201" s="69"/>
      <c r="K201" s="69"/>
      <c r="L201" s="69"/>
      <c r="M201" s="69"/>
      <c r="N201" s="69"/>
      <c r="O201" s="85"/>
      <c r="P201" s="76"/>
      <c r="Q201" s="76"/>
      <c r="R201" s="76"/>
      <c r="S201" s="76"/>
      <c r="T201" s="76"/>
      <c r="U201" s="76"/>
      <c r="V201" s="76"/>
      <c r="W201" s="76"/>
      <c r="X201" s="76"/>
      <c r="Y201" s="76"/>
      <c r="Z201" s="76"/>
      <c r="AA201" s="85"/>
      <c r="AB201" s="76"/>
      <c r="AC201" s="76"/>
      <c r="AD201" s="76"/>
      <c r="AE201" s="76"/>
      <c r="AF201" s="76"/>
      <c r="AG201" s="76"/>
      <c r="AH201" s="76"/>
      <c r="AI201" s="76"/>
      <c r="AJ201" s="76"/>
      <c r="AK201" s="76"/>
      <c r="AL201" s="76"/>
      <c r="AM201" s="76"/>
      <c r="AT201" s="77"/>
    </row>
    <row r="202" spans="1:48" s="63" customFormat="1" x14ac:dyDescent="0.2">
      <c r="A202" s="106"/>
      <c r="D202" s="154" t="s">
        <v>335</v>
      </c>
      <c r="E202" s="241"/>
      <c r="F202" s="241">
        <f>SUM(F12:F201)</f>
        <v>0</v>
      </c>
      <c r="G202" s="66">
        <f>SUM(G12:G201)</f>
        <v>905646.97</v>
      </c>
      <c r="H202" s="66">
        <f>SUM(H12:H201)</f>
        <v>-371986.74</v>
      </c>
      <c r="I202" s="66">
        <f>SUM(I12:I201)</f>
        <v>0</v>
      </c>
      <c r="J202" s="66">
        <f>SUM(J12:J201)</f>
        <v>533660.23</v>
      </c>
      <c r="K202" s="66"/>
      <c r="L202" s="66">
        <f>SUM(L12:L201)</f>
        <v>355782.60000000003</v>
      </c>
      <c r="M202" s="66">
        <f>SUM(M12:M201)</f>
        <v>177877.63</v>
      </c>
      <c r="N202" s="66"/>
      <c r="O202" s="87">
        <f t="shared" ref="O202:AM202" si="55">SUM(O12:O201)</f>
        <v>371986.74</v>
      </c>
      <c r="P202" s="66">
        <f t="shared" si="55"/>
        <v>355782.60000000003</v>
      </c>
      <c r="Q202" s="66">
        <f t="shared" si="55"/>
        <v>177877.63</v>
      </c>
      <c r="R202" s="66">
        <f t="shared" si="55"/>
        <v>0</v>
      </c>
      <c r="S202" s="66">
        <f t="shared" si="55"/>
        <v>0</v>
      </c>
      <c r="T202" s="66">
        <f t="shared" si="55"/>
        <v>0</v>
      </c>
      <c r="U202" s="66">
        <f t="shared" si="55"/>
        <v>0</v>
      </c>
      <c r="V202" s="66">
        <f t="shared" si="55"/>
        <v>0</v>
      </c>
      <c r="W202" s="66">
        <f t="shared" si="55"/>
        <v>0</v>
      </c>
      <c r="X202" s="66">
        <f t="shared" si="55"/>
        <v>0</v>
      </c>
      <c r="Y202" s="66">
        <f t="shared" si="55"/>
        <v>0</v>
      </c>
      <c r="Z202" s="66">
        <f t="shared" si="55"/>
        <v>533660.23</v>
      </c>
      <c r="AA202" s="87">
        <f t="shared" si="55"/>
        <v>22112.23</v>
      </c>
      <c r="AB202" s="66">
        <f t="shared" si="55"/>
        <v>19601.370000000003</v>
      </c>
      <c r="AC202" s="66">
        <f t="shared" si="55"/>
        <v>6431.34</v>
      </c>
      <c r="AD202" s="66">
        <f t="shared" si="55"/>
        <v>0</v>
      </c>
      <c r="AE202" s="66">
        <f t="shared" si="55"/>
        <v>0</v>
      </c>
      <c r="AF202" s="66">
        <f t="shared" si="55"/>
        <v>0</v>
      </c>
      <c r="AG202" s="66">
        <f t="shared" si="55"/>
        <v>0</v>
      </c>
      <c r="AH202" s="66">
        <f t="shared" si="55"/>
        <v>0</v>
      </c>
      <c r="AI202" s="66">
        <f t="shared" si="55"/>
        <v>0</v>
      </c>
      <c r="AJ202" s="66">
        <f t="shared" si="55"/>
        <v>0</v>
      </c>
      <c r="AK202" s="66">
        <f t="shared" si="55"/>
        <v>0</v>
      </c>
      <c r="AL202" s="66">
        <f t="shared" si="55"/>
        <v>26032.71</v>
      </c>
      <c r="AM202" s="66">
        <f t="shared" si="55"/>
        <v>507627.51999999996</v>
      </c>
      <c r="AN202" s="65"/>
      <c r="AO202" s="65"/>
      <c r="AP202" s="65"/>
      <c r="AQ202" s="146"/>
      <c r="AR202" s="146"/>
      <c r="AS202" s="146"/>
      <c r="AT202" s="65"/>
      <c r="AU202" s="205"/>
      <c r="AV202" s="297"/>
    </row>
    <row r="204" spans="1:48" ht="12.75" thickBot="1" x14ac:dyDescent="0.25"/>
    <row r="205" spans="1:48" ht="15.75" thickBot="1" x14ac:dyDescent="0.3">
      <c r="A205" s="242" t="s">
        <v>341</v>
      </c>
      <c r="B205" s="243"/>
      <c r="C205" s="196"/>
      <c r="D205" s="65"/>
      <c r="E205" s="71"/>
      <c r="F205" s="71"/>
      <c r="G205" s="70"/>
      <c r="K205" s="71"/>
      <c r="L205" s="88"/>
      <c r="M205" s="88"/>
      <c r="N205" s="71"/>
      <c r="O205" s="89" t="s">
        <v>347</v>
      </c>
      <c r="P205" s="90"/>
      <c r="Q205" s="91"/>
      <c r="R205" s="91"/>
      <c r="AA205" s="92"/>
    </row>
    <row r="206" spans="1:48" ht="15" x14ac:dyDescent="0.25">
      <c r="A206" s="244"/>
      <c r="B206" s="65"/>
      <c r="C206" s="65"/>
      <c r="D206" s="65"/>
      <c r="E206" s="141"/>
      <c r="F206" s="245"/>
      <c r="G206" s="71"/>
      <c r="K206" s="93"/>
      <c r="L206" s="93"/>
      <c r="M206" s="93"/>
      <c r="N206" s="93"/>
      <c r="O206" s="199" t="s">
        <v>553</v>
      </c>
      <c r="P206" s="200"/>
      <c r="Q206" s="91"/>
      <c r="R206" s="91"/>
      <c r="Z206" s="76"/>
      <c r="AA206" s="71"/>
    </row>
    <row r="207" spans="1:48" ht="15" x14ac:dyDescent="0.2">
      <c r="A207" s="246" t="s">
        <v>336</v>
      </c>
      <c r="B207" s="65" t="s">
        <v>334</v>
      </c>
      <c r="C207" s="180">
        <f>G202</f>
        <v>905646.97</v>
      </c>
      <c r="E207" s="104"/>
      <c r="F207" s="247"/>
      <c r="G207" s="72"/>
      <c r="K207" s="95"/>
      <c r="L207" s="96"/>
      <c r="M207" s="96"/>
      <c r="N207" s="95"/>
      <c r="O207" s="94" t="s">
        <v>348</v>
      </c>
      <c r="P207" s="94" t="s">
        <v>349</v>
      </c>
      <c r="Q207" s="94" t="s">
        <v>350</v>
      </c>
      <c r="R207" s="94" t="s">
        <v>351</v>
      </c>
      <c r="AA207" s="99"/>
    </row>
    <row r="208" spans="1:48" ht="12.75" thickBot="1" x14ac:dyDescent="0.25">
      <c r="A208" s="246" t="s">
        <v>342</v>
      </c>
      <c r="B208" s="65" t="s">
        <v>673</v>
      </c>
      <c r="C208" s="180">
        <f>'BW Asset Listing'!I16</f>
        <v>905646.97</v>
      </c>
      <c r="D208" s="313"/>
      <c r="E208" s="104"/>
      <c r="F208" s="65"/>
      <c r="O208" s="97">
        <f>P11</f>
        <v>2025</v>
      </c>
      <c r="P208" s="197">
        <f>SUMIF('Payment Schedule'!K:K,O208,'Payment Schedule'!M:M)</f>
        <v>355782.6</v>
      </c>
      <c r="Q208" s="197">
        <f>SUMIF('Payment Schedule'!K:K,O208,'Payment Schedule'!N:N)</f>
        <v>19601.370000000003</v>
      </c>
      <c r="R208" s="98">
        <f>SUMIF('Payment Schedule'!K:K,O208,'Payment Schedule'!O:O)</f>
        <v>0</v>
      </c>
    </row>
    <row r="209" spans="1:18" ht="12.75" thickBot="1" x14ac:dyDescent="0.25">
      <c r="A209" s="248"/>
      <c r="B209" s="150" t="s">
        <v>364</v>
      </c>
      <c r="C209" s="181">
        <f>ROUND(C207-C208,2)</f>
        <v>0</v>
      </c>
      <c r="E209" s="104"/>
      <c r="F209" s="65"/>
      <c r="O209" s="97">
        <f>O208+1</f>
        <v>2026</v>
      </c>
      <c r="P209" s="197">
        <f>SUMIF('Payment Schedule'!K:K,O209,'Payment Schedule'!M:M)</f>
        <v>177877.63</v>
      </c>
      <c r="Q209" s="197">
        <f>SUMIF('Payment Schedule'!K:K,O209,'Payment Schedule'!N:N)</f>
        <v>6431.34</v>
      </c>
      <c r="R209" s="98">
        <f>SUMIF('Payment Schedule'!K:K,O209,'Payment Schedule'!O:O)</f>
        <v>0</v>
      </c>
    </row>
    <row r="210" spans="1:18" x14ac:dyDescent="0.2">
      <c r="A210" s="248"/>
      <c r="B210" s="65"/>
      <c r="C210" s="180"/>
      <c r="E210" s="104"/>
      <c r="F210" s="65"/>
      <c r="O210" s="97">
        <f t="shared" ref="O210:O237" si="56">O209+1</f>
        <v>2027</v>
      </c>
      <c r="P210" s="197">
        <f>SUMIF('Payment Schedule'!K:K,O210,'Payment Schedule'!M:M)</f>
        <v>0</v>
      </c>
      <c r="Q210" s="197">
        <f>SUMIF('Payment Schedule'!K:K,O210,'Payment Schedule'!N:N)</f>
        <v>0</v>
      </c>
      <c r="R210" s="98">
        <f>SUMIF('Payment Schedule'!K:K,O210,'Payment Schedule'!O:O)</f>
        <v>0</v>
      </c>
    </row>
    <row r="211" spans="1:18" x14ac:dyDescent="0.2">
      <c r="A211" s="246" t="s">
        <v>337</v>
      </c>
      <c r="B211" s="65" t="s">
        <v>338</v>
      </c>
      <c r="C211" s="180">
        <f>H202</f>
        <v>-371986.74</v>
      </c>
      <c r="E211" s="104"/>
      <c r="F211" s="74"/>
      <c r="G211" s="73"/>
      <c r="O211" s="97">
        <f t="shared" si="56"/>
        <v>2028</v>
      </c>
      <c r="P211" s="197">
        <f>SUMIF('Payment Schedule'!K:K,O211,'Payment Schedule'!M:M)</f>
        <v>0</v>
      </c>
      <c r="Q211" s="197">
        <f>SUMIF('Payment Schedule'!K:K,O211,'Payment Schedule'!N:N)</f>
        <v>0</v>
      </c>
      <c r="R211" s="98">
        <f>SUMIF('Payment Schedule'!K:K,O211,'Payment Schedule'!O:O)</f>
        <v>0</v>
      </c>
    </row>
    <row r="212" spans="1:18" ht="24.75" thickBot="1" x14ac:dyDescent="0.25">
      <c r="A212" s="246" t="s">
        <v>340</v>
      </c>
      <c r="B212" s="65" t="s">
        <v>343</v>
      </c>
      <c r="C212" s="182">
        <f>-SUMIF('Payment Schedule'!K:K,$H$10,'Payment Schedule'!M:M)</f>
        <v>-371986.74</v>
      </c>
      <c r="E212" s="104"/>
      <c r="F212" s="71"/>
      <c r="G212" s="74"/>
      <c r="M212" s="100"/>
      <c r="O212" s="97">
        <f t="shared" si="56"/>
        <v>2029</v>
      </c>
      <c r="P212" s="197">
        <f>SUMIF('Payment Schedule'!K:K,O212,'Payment Schedule'!M:M)</f>
        <v>0</v>
      </c>
      <c r="Q212" s="197">
        <f>SUMIF('Payment Schedule'!K:K,O212,'Payment Schedule'!N:N)</f>
        <v>0</v>
      </c>
      <c r="R212" s="98">
        <f>SUMIF('Payment Schedule'!K:K,O212,'Payment Schedule'!O:O)</f>
        <v>0</v>
      </c>
    </row>
    <row r="213" spans="1:18" ht="12.75" thickBot="1" x14ac:dyDescent="0.25">
      <c r="A213" s="248"/>
      <c r="B213" s="150" t="s">
        <v>364</v>
      </c>
      <c r="C213" s="181">
        <f>ROUND(C211-C212,2)</f>
        <v>0</v>
      </c>
      <c r="E213" s="104"/>
      <c r="F213" s="71"/>
      <c r="G213" s="74"/>
      <c r="O213" s="97">
        <f t="shared" si="56"/>
        <v>2030</v>
      </c>
      <c r="P213" s="197">
        <f>SUMIF('Payment Schedule'!K:K,O213,'Payment Schedule'!M:M)</f>
        <v>0</v>
      </c>
      <c r="Q213" s="197">
        <f>SUMIF('Payment Schedule'!K:K,O213,'Payment Schedule'!N:N)</f>
        <v>0</v>
      </c>
      <c r="R213" s="98">
        <f>SUMIF('Payment Schedule'!K:K,O213,'Payment Schedule'!O:O)</f>
        <v>0</v>
      </c>
    </row>
    <row r="214" spans="1:18" x14ac:dyDescent="0.2">
      <c r="A214" s="248"/>
      <c r="B214" s="65"/>
      <c r="C214" s="180"/>
      <c r="E214" s="104"/>
      <c r="F214" s="71"/>
      <c r="O214" s="97">
        <f t="shared" si="56"/>
        <v>2031</v>
      </c>
      <c r="P214" s="197">
        <f>SUMIF('Payment Schedule'!K:K,O214,'Payment Schedule'!M:M)</f>
        <v>0</v>
      </c>
      <c r="Q214" s="197">
        <f>SUMIF('Payment Schedule'!K:K,O214,'Payment Schedule'!N:N)</f>
        <v>0</v>
      </c>
      <c r="R214" s="98">
        <f>SUMIF('Payment Schedule'!K:K,O214,'Payment Schedule'!O:O)</f>
        <v>0</v>
      </c>
    </row>
    <row r="215" spans="1:18" x14ac:dyDescent="0.2">
      <c r="A215" s="249" t="str">
        <f>J11</f>
        <v>Debt Outstanding 6/30/24</v>
      </c>
      <c r="B215" s="65" t="s">
        <v>664</v>
      </c>
      <c r="C215" s="180">
        <f>J202</f>
        <v>533660.23</v>
      </c>
      <c r="E215" s="104"/>
      <c r="F215" s="65"/>
      <c r="O215" s="97">
        <f t="shared" si="56"/>
        <v>2032</v>
      </c>
      <c r="P215" s="197">
        <f>SUMIF('Payment Schedule'!K:K,O215,'Payment Schedule'!M:M)</f>
        <v>0</v>
      </c>
      <c r="Q215" s="197">
        <f>SUMIF('Payment Schedule'!K:K,O215,'Payment Schedule'!N:N)</f>
        <v>0</v>
      </c>
      <c r="R215" s="98">
        <f>SUMIF('Payment Schedule'!K:K,O215,'Payment Schedule'!O:O)</f>
        <v>0</v>
      </c>
    </row>
    <row r="216" spans="1:18" ht="24.75" thickBot="1" x14ac:dyDescent="0.25">
      <c r="A216" s="246" t="s">
        <v>339</v>
      </c>
      <c r="B216" s="249" t="s">
        <v>345</v>
      </c>
      <c r="C216" s="180">
        <f>P238</f>
        <v>533660.23</v>
      </c>
      <c r="E216" s="104"/>
      <c r="F216" s="65"/>
      <c r="G216" s="74"/>
      <c r="O216" s="97">
        <f t="shared" si="56"/>
        <v>2033</v>
      </c>
      <c r="P216" s="197">
        <f>SUMIF('Payment Schedule'!K:K,O216,'Payment Schedule'!M:M)</f>
        <v>0</v>
      </c>
      <c r="Q216" s="197">
        <f>SUMIF('Payment Schedule'!K:K,O216,'Payment Schedule'!N:N)</f>
        <v>0</v>
      </c>
      <c r="R216" s="98">
        <f>SUMIF('Payment Schedule'!K:K,O216,'Payment Schedule'!O:O)</f>
        <v>0</v>
      </c>
    </row>
    <row r="217" spans="1:18" ht="12.75" thickBot="1" x14ac:dyDescent="0.25">
      <c r="A217" s="248"/>
      <c r="B217" s="150" t="s">
        <v>364</v>
      </c>
      <c r="C217" s="181">
        <f>ROUND(C215-C216,2)</f>
        <v>0</v>
      </c>
      <c r="E217" s="104"/>
      <c r="F217" s="65"/>
      <c r="O217" s="97">
        <f t="shared" si="56"/>
        <v>2034</v>
      </c>
      <c r="P217" s="197">
        <f>SUMIF('Payment Schedule'!K:K,O217,'Payment Schedule'!M:M)</f>
        <v>0</v>
      </c>
      <c r="Q217" s="197">
        <f>SUMIF('Payment Schedule'!K:K,O217,'Payment Schedule'!N:N)</f>
        <v>0</v>
      </c>
      <c r="R217" s="98">
        <f>SUMIF('Payment Schedule'!K:K,O217,'Payment Schedule'!O:O)</f>
        <v>0</v>
      </c>
    </row>
    <row r="218" spans="1:18" x14ac:dyDescent="0.2">
      <c r="A218" s="248"/>
      <c r="B218" s="65"/>
      <c r="C218" s="180"/>
      <c r="E218" s="104"/>
      <c r="F218" s="65"/>
      <c r="O218" s="97">
        <f t="shared" si="56"/>
        <v>2035</v>
      </c>
      <c r="P218" s="197">
        <f>SUMIF('Payment Schedule'!K:K,O218,'Payment Schedule'!M:M)</f>
        <v>0</v>
      </c>
      <c r="Q218" s="197">
        <f>SUMIF('Payment Schedule'!K:K,O218,'Payment Schedule'!N:N)</f>
        <v>0</v>
      </c>
      <c r="R218" s="98">
        <f>SUMIF('Payment Schedule'!K:K,O218,'Payment Schedule'!O:O)</f>
        <v>0</v>
      </c>
    </row>
    <row r="219" spans="1:18" x14ac:dyDescent="0.2">
      <c r="A219" s="246" t="str">
        <f>L11</f>
        <v>Due Within One Year</v>
      </c>
      <c r="B219" s="65" t="s">
        <v>344</v>
      </c>
      <c r="C219" s="180">
        <f>L202</f>
        <v>355782.60000000003</v>
      </c>
      <c r="E219" s="104"/>
      <c r="F219" s="65"/>
      <c r="O219" s="97">
        <f t="shared" si="56"/>
        <v>2036</v>
      </c>
      <c r="P219" s="197">
        <f>SUMIF('Payment Schedule'!K:K,O219,'Payment Schedule'!M:M)</f>
        <v>0</v>
      </c>
      <c r="Q219" s="197">
        <f>SUMIF('Payment Schedule'!K:K,O219,'Payment Schedule'!N:N)</f>
        <v>0</v>
      </c>
      <c r="R219" s="98">
        <f>SUMIF('Payment Schedule'!K:K,O219,'Payment Schedule'!O:O)</f>
        <v>0</v>
      </c>
    </row>
    <row r="220" spans="1:18" ht="24.75" thickBot="1" x14ac:dyDescent="0.25">
      <c r="A220" s="246" t="str">
        <f>"Principal payments to be made in FY"&amp;(RIGHT(B2,2)+1)</f>
        <v>Principal payments to be made in FY25</v>
      </c>
      <c r="B220" s="249" t="s">
        <v>352</v>
      </c>
      <c r="C220" s="180">
        <f>P208</f>
        <v>355782.6</v>
      </c>
      <c r="E220" s="104"/>
      <c r="F220" s="65"/>
      <c r="O220" s="97">
        <f t="shared" si="56"/>
        <v>2037</v>
      </c>
      <c r="P220" s="197">
        <f>SUMIF('Payment Schedule'!K:K,O220,'Payment Schedule'!M:M)</f>
        <v>0</v>
      </c>
      <c r="Q220" s="197">
        <f>SUMIF('Payment Schedule'!K:K,O220,'Payment Schedule'!N:N)</f>
        <v>0</v>
      </c>
      <c r="R220" s="98">
        <f>SUMIF('Payment Schedule'!K:K,O220,'Payment Schedule'!O:O)</f>
        <v>0</v>
      </c>
    </row>
    <row r="221" spans="1:18" ht="12.75" thickBot="1" x14ac:dyDescent="0.25">
      <c r="A221" s="249"/>
      <c r="B221" s="150" t="s">
        <v>364</v>
      </c>
      <c r="C221" s="181">
        <f>ROUND(C219-C220,2)</f>
        <v>0</v>
      </c>
      <c r="E221" s="104"/>
      <c r="F221" s="65"/>
      <c r="O221" s="97">
        <f t="shared" si="56"/>
        <v>2038</v>
      </c>
      <c r="P221" s="197">
        <f>SUMIF('Payment Schedule'!K:K,O221,'Payment Schedule'!M:M)</f>
        <v>0</v>
      </c>
      <c r="Q221" s="197">
        <f>SUMIF('Payment Schedule'!K:K,O221,'Payment Schedule'!N:N)</f>
        <v>0</v>
      </c>
      <c r="R221" s="98">
        <f>SUMIF('Payment Schedule'!K:K,O221,'Payment Schedule'!O:O)</f>
        <v>0</v>
      </c>
    </row>
    <row r="222" spans="1:18" x14ac:dyDescent="0.2">
      <c r="A222" s="249"/>
      <c r="B222" s="65"/>
      <c r="C222" s="180"/>
      <c r="E222" s="104"/>
      <c r="F222" s="65"/>
      <c r="O222" s="97">
        <f t="shared" si="56"/>
        <v>2039</v>
      </c>
      <c r="P222" s="197">
        <f>SUMIF('Payment Schedule'!K:K,O222,'Payment Schedule'!M:M)</f>
        <v>0</v>
      </c>
      <c r="Q222" s="197">
        <f>SUMIF('Payment Schedule'!K:K,O222,'Payment Schedule'!N:N)</f>
        <v>0</v>
      </c>
      <c r="R222" s="98">
        <f>SUMIF('Payment Schedule'!K:K,O222,'Payment Schedule'!O:O)</f>
        <v>0</v>
      </c>
    </row>
    <row r="223" spans="1:18" x14ac:dyDescent="0.2">
      <c r="A223" s="249" t="str">
        <f>M11</f>
        <v>Net Long-Term Liability</v>
      </c>
      <c r="B223" s="65" t="s">
        <v>665</v>
      </c>
      <c r="C223" s="180">
        <f>M202</f>
        <v>177877.63</v>
      </c>
      <c r="E223" s="104"/>
      <c r="F223" s="65"/>
      <c r="O223" s="97">
        <f t="shared" si="56"/>
        <v>2040</v>
      </c>
      <c r="P223" s="197">
        <f>SUMIF('Payment Schedule'!K:K,O223,'Payment Schedule'!M:M)</f>
        <v>0</v>
      </c>
      <c r="Q223" s="197">
        <f>SUMIF('Payment Schedule'!K:K,O223,'Payment Schedule'!N:N)</f>
        <v>0</v>
      </c>
      <c r="R223" s="98">
        <f>SUMIF('Payment Schedule'!K:K,O223,'Payment Schedule'!O:O)</f>
        <v>0</v>
      </c>
    </row>
    <row r="224" spans="1:18" ht="24.75" thickBot="1" x14ac:dyDescent="0.25">
      <c r="A224" s="246" t="str">
        <f>"Principal payments to be made after FY"&amp;(RIGHT(B2,2)+1)</f>
        <v>Principal payments to be made after FY25</v>
      </c>
      <c r="B224" s="249" t="s">
        <v>352</v>
      </c>
      <c r="C224" s="252">
        <f>SUM(P209:P237)</f>
        <v>177877.63</v>
      </c>
      <c r="D224" s="314"/>
      <c r="E224" s="104"/>
      <c r="F224" s="65"/>
      <c r="O224" s="97">
        <f t="shared" si="56"/>
        <v>2041</v>
      </c>
      <c r="P224" s="197">
        <f>SUMIF('Payment Schedule'!K:K,O224,'Payment Schedule'!M:M)</f>
        <v>0</v>
      </c>
      <c r="Q224" s="197">
        <f>SUMIF('Payment Schedule'!K:K,O224,'Payment Schedule'!N:N)</f>
        <v>0</v>
      </c>
      <c r="R224" s="98">
        <f>SUMIF('Payment Schedule'!K:K,O224,'Payment Schedule'!O:O)</f>
        <v>0</v>
      </c>
    </row>
    <row r="225" spans="1:18" ht="12.75" thickBot="1" x14ac:dyDescent="0.25">
      <c r="A225" s="249"/>
      <c r="B225" s="150" t="s">
        <v>364</v>
      </c>
      <c r="C225" s="181">
        <f>ROUND(C223-C224,2)</f>
        <v>0</v>
      </c>
      <c r="E225" s="104"/>
      <c r="F225" s="65"/>
      <c r="O225" s="97">
        <f t="shared" si="56"/>
        <v>2042</v>
      </c>
      <c r="P225" s="197">
        <f>SUMIF('Payment Schedule'!K:K,O225,'Payment Schedule'!M:M)</f>
        <v>0</v>
      </c>
      <c r="Q225" s="197">
        <f>SUMIF('Payment Schedule'!K:K,O225,'Payment Schedule'!N:N)</f>
        <v>0</v>
      </c>
      <c r="R225" s="98">
        <f>SUMIF('Payment Schedule'!K:K,O225,'Payment Schedule'!O:O)</f>
        <v>0</v>
      </c>
    </row>
    <row r="226" spans="1:18" x14ac:dyDescent="0.2">
      <c r="A226" s="249"/>
      <c r="B226" s="65"/>
      <c r="C226" s="180"/>
      <c r="E226" s="104"/>
      <c r="F226" s="65"/>
      <c r="O226" s="97">
        <f t="shared" si="56"/>
        <v>2043</v>
      </c>
      <c r="P226" s="197">
        <f>SUMIF('Payment Schedule'!K:K,O226,'Payment Schedule'!M:M)</f>
        <v>0</v>
      </c>
      <c r="Q226" s="197">
        <f>SUMIF('Payment Schedule'!K:K,O226,'Payment Schedule'!N:N)</f>
        <v>0</v>
      </c>
      <c r="R226" s="98">
        <f>SUMIF('Payment Schedule'!K:K,O226,'Payment Schedule'!O:O)</f>
        <v>0</v>
      </c>
    </row>
    <row r="227" spans="1:18" x14ac:dyDescent="0.2">
      <c r="A227" s="249" t="str">
        <f>J11</f>
        <v>Debt Outstanding 6/30/24</v>
      </c>
      <c r="B227" s="65" t="s">
        <v>664</v>
      </c>
      <c r="C227" s="180">
        <f>J202</f>
        <v>533660.23</v>
      </c>
      <c r="E227" s="104"/>
      <c r="F227" s="65"/>
      <c r="O227" s="97">
        <f t="shared" si="56"/>
        <v>2044</v>
      </c>
      <c r="P227" s="197">
        <f>SUMIF('Payment Schedule'!K:K,O227,'Payment Schedule'!M:M)</f>
        <v>0</v>
      </c>
      <c r="Q227" s="197">
        <f>SUMIF('Payment Schedule'!K:K,O227,'Payment Schedule'!N:N)</f>
        <v>0</v>
      </c>
      <c r="R227" s="98">
        <f>SUMIF('Payment Schedule'!K:K,O227,'Payment Schedule'!O:O)</f>
        <v>0</v>
      </c>
    </row>
    <row r="228" spans="1:18" ht="24.75" thickBot="1" x14ac:dyDescent="0.25">
      <c r="A228" s="249" t="s">
        <v>346</v>
      </c>
      <c r="B228" s="65" t="s">
        <v>666</v>
      </c>
      <c r="C228" s="180">
        <f>L202+M202</f>
        <v>533660.23</v>
      </c>
      <c r="E228" s="104"/>
      <c r="F228" s="65"/>
      <c r="O228" s="97">
        <f t="shared" si="56"/>
        <v>2045</v>
      </c>
      <c r="P228" s="197">
        <f>SUMIF('Payment Schedule'!K:K,O228,'Payment Schedule'!M:M)</f>
        <v>0</v>
      </c>
      <c r="Q228" s="197">
        <f>SUMIF('Payment Schedule'!K:K,O228,'Payment Schedule'!N:N)</f>
        <v>0</v>
      </c>
      <c r="R228" s="98">
        <f>SUMIF('Payment Schedule'!K:K,O228,'Payment Schedule'!O:O)</f>
        <v>0</v>
      </c>
    </row>
    <row r="229" spans="1:18" ht="12.75" thickBot="1" x14ac:dyDescent="0.25">
      <c r="A229" s="65"/>
      <c r="B229" s="150" t="s">
        <v>364</v>
      </c>
      <c r="C229" s="181">
        <f>ROUND(C227-C228,2)</f>
        <v>0</v>
      </c>
      <c r="E229" s="104"/>
      <c r="F229" s="65"/>
      <c r="O229" s="97">
        <f t="shared" si="56"/>
        <v>2046</v>
      </c>
      <c r="P229" s="197">
        <f>SUMIF('Payment Schedule'!K:K,O229,'Payment Schedule'!M:M)</f>
        <v>0</v>
      </c>
      <c r="Q229" s="197">
        <f>SUMIF('Payment Schedule'!K:K,O229,'Payment Schedule'!N:N)</f>
        <v>0</v>
      </c>
      <c r="R229" s="98">
        <f>SUMIF('Payment Schedule'!K:K,O229,'Payment Schedule'!O:O)</f>
        <v>0</v>
      </c>
    </row>
    <row r="230" spans="1:18" x14ac:dyDescent="0.2">
      <c r="A230" s="65"/>
      <c r="B230" s="65"/>
      <c r="C230" s="180"/>
      <c r="E230" s="104"/>
      <c r="F230" s="65"/>
      <c r="O230" s="97">
        <f t="shared" si="56"/>
        <v>2047</v>
      </c>
      <c r="P230" s="197">
        <f>SUMIF('Payment Schedule'!K:K,O230,'Payment Schedule'!M:M)</f>
        <v>0</v>
      </c>
      <c r="Q230" s="197">
        <f>SUMIF('Payment Schedule'!K:K,O230,'Payment Schedule'!N:N)</f>
        <v>0</v>
      </c>
      <c r="R230" s="98">
        <f>SUMIF('Payment Schedule'!K:K,O230,'Payment Schedule'!O:O)</f>
        <v>0</v>
      </c>
    </row>
    <row r="231" spans="1:18" x14ac:dyDescent="0.2">
      <c r="A231" s="65" t="str">
        <f>H11</f>
        <v>Decreases/
(Expenditures)</v>
      </c>
      <c r="B231" s="65" t="s">
        <v>667</v>
      </c>
      <c r="C231" s="180">
        <f>O202</f>
        <v>371986.74</v>
      </c>
      <c r="E231" s="104"/>
      <c r="F231" s="65"/>
      <c r="O231" s="97">
        <f t="shared" si="56"/>
        <v>2048</v>
      </c>
      <c r="P231" s="197">
        <f>SUMIF('Payment Schedule'!K:K,O231,'Payment Schedule'!M:M)</f>
        <v>0</v>
      </c>
      <c r="Q231" s="197">
        <f>SUMIF('Payment Schedule'!K:K,O231,'Payment Schedule'!N:N)</f>
        <v>0</v>
      </c>
      <c r="R231" s="98">
        <f>SUMIF('Payment Schedule'!K:K,O231,'Payment Schedule'!O:O)</f>
        <v>0</v>
      </c>
    </row>
    <row r="232" spans="1:18" ht="12.75" thickBot="1" x14ac:dyDescent="0.25">
      <c r="A232" s="65" t="str">
        <f>"Principal Payments in FY"&amp;RIGHT(B2,2)</f>
        <v>Principal Payments in FY24</v>
      </c>
      <c r="B232" s="65" t="s">
        <v>343</v>
      </c>
      <c r="C232" s="180">
        <f>SUMIF('Payment Schedule'!K:K,$H$10,'Payment Schedule'!M:M)</f>
        <v>371986.74</v>
      </c>
      <c r="E232" s="104"/>
      <c r="F232" s="65"/>
      <c r="O232" s="97">
        <f t="shared" si="56"/>
        <v>2049</v>
      </c>
      <c r="P232" s="197">
        <f>SUMIF('Payment Schedule'!K:K,O232,'Payment Schedule'!M:M)</f>
        <v>0</v>
      </c>
      <c r="Q232" s="197">
        <f>SUMIF('Payment Schedule'!K:K,O232,'Payment Schedule'!N:N)</f>
        <v>0</v>
      </c>
      <c r="R232" s="98">
        <f>SUMIF('Payment Schedule'!K:K,O232,'Payment Schedule'!O:O)</f>
        <v>0</v>
      </c>
    </row>
    <row r="233" spans="1:18" ht="12.75" thickBot="1" x14ac:dyDescent="0.25">
      <c r="A233" s="65"/>
      <c r="B233" s="150" t="s">
        <v>364</v>
      </c>
      <c r="C233" s="181">
        <f>ROUND(C231-C232,2)</f>
        <v>0</v>
      </c>
      <c r="E233" s="104"/>
      <c r="F233" s="65"/>
      <c r="O233" s="97">
        <f t="shared" si="56"/>
        <v>2050</v>
      </c>
      <c r="P233" s="197">
        <f>SUMIF('Payment Schedule'!K:K,O233,'Payment Schedule'!M:M)</f>
        <v>0</v>
      </c>
      <c r="Q233" s="197">
        <f>SUMIF('Payment Schedule'!K:K,O233,'Payment Schedule'!N:N)</f>
        <v>0</v>
      </c>
      <c r="R233" s="98">
        <f>SUMIF('Payment Schedule'!K:K,O233,'Payment Schedule'!O:O)</f>
        <v>0</v>
      </c>
    </row>
    <row r="234" spans="1:18" x14ac:dyDescent="0.2">
      <c r="A234" s="65"/>
      <c r="B234" s="65"/>
      <c r="C234" s="180"/>
      <c r="E234" s="104"/>
      <c r="F234" s="65"/>
      <c r="O234" s="97">
        <f t="shared" si="56"/>
        <v>2051</v>
      </c>
      <c r="P234" s="197">
        <f>SUMIF('Payment Schedule'!K:K,O234,'Payment Schedule'!M:M)</f>
        <v>0</v>
      </c>
      <c r="Q234" s="197">
        <f>SUMIF('Payment Schedule'!K:K,O234,'Payment Schedule'!N:N)</f>
        <v>0</v>
      </c>
      <c r="R234" s="98">
        <f>SUMIF('Payment Schedule'!K:K,O234,'Payment Schedule'!O:O)</f>
        <v>0</v>
      </c>
    </row>
    <row r="235" spans="1:18" ht="36" x14ac:dyDescent="0.2">
      <c r="A235" s="249" t="str">
        <f>"Total Future Interest &amp; Executory Costs - FY"&amp;(RIGHT(B2,2)+1)&amp;" and Beyond"</f>
        <v>Total Future Interest &amp; Executory Costs - FY25 and Beyond</v>
      </c>
      <c r="B235" s="65" t="s">
        <v>668</v>
      </c>
      <c r="C235" s="180">
        <f>AL202</f>
        <v>26032.71</v>
      </c>
      <c r="E235" s="104"/>
      <c r="F235" s="65"/>
      <c r="O235" s="97">
        <f t="shared" si="56"/>
        <v>2052</v>
      </c>
      <c r="P235" s="197">
        <f>SUMIF('Payment Schedule'!K:K,O235,'Payment Schedule'!M:M)</f>
        <v>0</v>
      </c>
      <c r="Q235" s="197">
        <f>SUMIF('Payment Schedule'!K:K,O235,'Payment Schedule'!N:N)</f>
        <v>0</v>
      </c>
      <c r="R235" s="98">
        <f>SUMIF('Payment Schedule'!K:K,O235,'Payment Schedule'!O:O)</f>
        <v>0</v>
      </c>
    </row>
    <row r="236" spans="1:18" ht="36.75" thickBot="1" x14ac:dyDescent="0.25">
      <c r="A236" s="249" t="s">
        <v>353</v>
      </c>
      <c r="B236" s="249" t="s">
        <v>352</v>
      </c>
      <c r="C236" s="180">
        <f>Q238+R238</f>
        <v>26032.710000000003</v>
      </c>
      <c r="E236" s="104"/>
      <c r="F236" s="65"/>
      <c r="O236" s="97">
        <f t="shared" si="56"/>
        <v>2053</v>
      </c>
      <c r="P236" s="197">
        <f>SUMIF('Payment Schedule'!K:K,O236,'Payment Schedule'!M:M)</f>
        <v>0</v>
      </c>
      <c r="Q236" s="197">
        <f>SUMIF('Payment Schedule'!K:K,O236,'Payment Schedule'!N:N)</f>
        <v>0</v>
      </c>
      <c r="R236" s="98">
        <f>SUMIF('Payment Schedule'!K:K,O236,'Payment Schedule'!O:O)</f>
        <v>0</v>
      </c>
    </row>
    <row r="237" spans="1:18" ht="12.75" thickBot="1" x14ac:dyDescent="0.25">
      <c r="A237" s="65"/>
      <c r="B237" s="150" t="s">
        <v>364</v>
      </c>
      <c r="C237" s="181">
        <f>ROUND(C235-C236,2)</f>
        <v>0</v>
      </c>
      <c r="E237" s="104"/>
      <c r="F237" s="65"/>
      <c r="O237" s="97">
        <f t="shared" si="56"/>
        <v>2054</v>
      </c>
      <c r="P237" s="197">
        <f>SUMIF('Payment Schedule'!K:K,O237,'Payment Schedule'!M:M)</f>
        <v>0</v>
      </c>
      <c r="Q237" s="197">
        <f>SUMIF('Payment Schedule'!K:K,O237,'Payment Schedule'!N:N)</f>
        <v>0</v>
      </c>
      <c r="R237" s="98">
        <f>SUMIF('Payment Schedule'!K:K,O237,'Payment Schedule'!O:O)</f>
        <v>0</v>
      </c>
    </row>
    <row r="238" spans="1:18" x14ac:dyDescent="0.2">
      <c r="A238" s="65"/>
      <c r="B238" s="65"/>
      <c r="C238" s="65"/>
      <c r="E238" s="104"/>
      <c r="F238" s="65"/>
      <c r="O238" s="79" t="s">
        <v>301</v>
      </c>
      <c r="P238" s="198">
        <f>SUM(P208:P237)</f>
        <v>533660.23</v>
      </c>
      <c r="Q238" s="198">
        <f t="shared" ref="Q238:R238" si="57">SUM(Q208:Q237)</f>
        <v>26032.710000000003</v>
      </c>
      <c r="R238" s="101">
        <f t="shared" si="57"/>
        <v>0</v>
      </c>
    </row>
    <row r="239" spans="1:18" ht="24" x14ac:dyDescent="0.2">
      <c r="A239" s="249" t="s">
        <v>658</v>
      </c>
      <c r="B239" s="249" t="str">
        <f>CONCATENATE("Prior Year Reporting Package - ",F11)</f>
        <v>Prior Year Reporting Package - Debt Outstanding 6/30/23</v>
      </c>
      <c r="C239" s="180"/>
      <c r="D239" s="314" t="s">
        <v>660</v>
      </c>
      <c r="E239" s="104"/>
      <c r="F239" s="65"/>
      <c r="O239" s="79"/>
      <c r="P239" s="310"/>
      <c r="Q239" s="310"/>
      <c r="R239" s="311"/>
    </row>
    <row r="240" spans="1:18" ht="24.75" thickBot="1" x14ac:dyDescent="0.25">
      <c r="A240" s="249" t="s">
        <v>659</v>
      </c>
      <c r="B240" s="249" t="str">
        <f>CONCATENATE("This tab - ",F11)</f>
        <v>This tab - Debt Outstanding 6/30/23</v>
      </c>
      <c r="C240" s="180">
        <f>F202</f>
        <v>0</v>
      </c>
      <c r="E240" s="104"/>
      <c r="F240" s="65"/>
      <c r="O240" s="79"/>
      <c r="P240" s="310"/>
      <c r="Q240" s="310"/>
      <c r="R240" s="311"/>
    </row>
    <row r="241" spans="1:18" ht="12.75" thickBot="1" x14ac:dyDescent="0.25">
      <c r="A241" s="65"/>
      <c r="B241" s="150" t="s">
        <v>364</v>
      </c>
      <c r="C241" s="181">
        <f>ROUND(C239-C240,2)</f>
        <v>0</v>
      </c>
      <c r="E241" s="104"/>
      <c r="F241" s="65"/>
      <c r="O241" s="79"/>
      <c r="P241" s="310"/>
      <c r="Q241" s="310"/>
      <c r="R241" s="311"/>
    </row>
    <row r="242" spans="1:18" ht="12.75" thickBot="1" x14ac:dyDescent="0.25">
      <c r="A242" s="65"/>
      <c r="B242" s="65"/>
      <c r="C242" s="65"/>
      <c r="E242" s="104"/>
      <c r="F242" s="65"/>
      <c r="O242" s="79"/>
      <c r="P242" s="310"/>
      <c r="Q242" s="310"/>
      <c r="R242" s="311"/>
    </row>
    <row r="243" spans="1:18" ht="24.75" thickBot="1" x14ac:dyDescent="0.25">
      <c r="A243" s="249" t="s">
        <v>552</v>
      </c>
      <c r="B243" s="249" t="s">
        <v>663</v>
      </c>
      <c r="C243" s="181">
        <f>'Expenditure Reconciliation'!H14</f>
        <v>0</v>
      </c>
      <c r="E243" s="104"/>
      <c r="F243" s="65"/>
    </row>
    <row r="244" spans="1:18" ht="12.75" thickBot="1" x14ac:dyDescent="0.25">
      <c r="A244" s="65"/>
      <c r="B244" s="65"/>
      <c r="C244" s="65"/>
      <c r="E244" s="104"/>
      <c r="F244" s="65"/>
    </row>
    <row r="245" spans="1:18" ht="24.75" thickBot="1" x14ac:dyDescent="0.25">
      <c r="A245" s="249" t="s">
        <v>552</v>
      </c>
      <c r="B245" s="249" t="s">
        <v>662</v>
      </c>
      <c r="C245" s="181">
        <f>'Expenditure Reconciliation'!D14-'Expenditure Reconciliation'!G14</f>
        <v>0</v>
      </c>
      <c r="D245" s="314" t="s">
        <v>661</v>
      </c>
      <c r="E245" s="104"/>
      <c r="F245" s="65"/>
    </row>
    <row r="246" spans="1:18" ht="12.75" thickBot="1" x14ac:dyDescent="0.25">
      <c r="A246" s="65"/>
      <c r="B246" s="65"/>
      <c r="C246" s="65"/>
      <c r="E246" s="104"/>
      <c r="F246" s="65"/>
    </row>
    <row r="247" spans="1:18" ht="48.75" thickBot="1" x14ac:dyDescent="0.25">
      <c r="A247" s="249" t="s">
        <v>555</v>
      </c>
      <c r="B247" s="250" t="s">
        <v>669</v>
      </c>
      <c r="C247" s="251"/>
      <c r="E247" s="104"/>
      <c r="F247" s="65"/>
    </row>
    <row r="248" spans="1:18" x14ac:dyDescent="0.2">
      <c r="A248" s="65"/>
      <c r="B248" s="65"/>
      <c r="C248" s="65"/>
      <c r="D248" s="65"/>
      <c r="F248" s="65"/>
    </row>
    <row r="249" spans="1:18" x14ac:dyDescent="0.2">
      <c r="A249" s="65"/>
      <c r="B249" s="65"/>
      <c r="C249" s="65"/>
      <c r="D249" s="65"/>
      <c r="F249" s="65"/>
    </row>
  </sheetData>
  <sheetProtection algorithmName="SHA-512" hashValue="rCnOVStaUNNCnPSMSUAIamvBw+rlRw3ZRUzke6V95uNmCGkx1ct1H9IYp8DgFB3QHcYoB8rpzFwNP9/5m+bZhQ==" saltValue="AEe8UUSOxp1WGIjaHe8WBQ==" spinCount="100000" sheet="1" formatColumns="0" formatRows="0" autoFilter="0"/>
  <autoFilter ref="A11:AT201" xr:uid="{91DDEA04-A5C3-41F3-8982-3E82391389D5}"/>
  <phoneticPr fontId="4" type="noConversion"/>
  <conditionalFormatting sqref="C209">
    <cfRule type="cellIs" dxfId="9" priority="12" operator="notEqual">
      <formula>0</formula>
    </cfRule>
  </conditionalFormatting>
  <conditionalFormatting sqref="C237 C233 C229 C225 C221 C217 C213">
    <cfRule type="cellIs" dxfId="8" priority="11" operator="notEqual">
      <formula>0</formula>
    </cfRule>
  </conditionalFormatting>
  <conditionalFormatting sqref="C243">
    <cfRule type="cellIs" dxfId="7" priority="10" operator="notEqual">
      <formula>0</formula>
    </cfRule>
  </conditionalFormatting>
  <conditionalFormatting sqref="F64">
    <cfRule type="cellIs" dxfId="6" priority="7" operator="notEqual">
      <formula>0</formula>
    </cfRule>
  </conditionalFormatting>
  <conditionalFormatting sqref="AU12:AU147">
    <cfRule type="cellIs" dxfId="5" priority="6" operator="notEqual">
      <formula>0</formula>
    </cfRule>
  </conditionalFormatting>
  <conditionalFormatting sqref="AU148:AU200">
    <cfRule type="cellIs" dxfId="4" priority="5" operator="notEqual">
      <formula>0</formula>
    </cfRule>
  </conditionalFormatting>
  <conditionalFormatting sqref="C241 C245">
    <cfRule type="cellIs" dxfId="3" priority="3" operator="notEqual">
      <formula>0</formula>
    </cfRule>
  </conditionalFormatting>
  <conditionalFormatting sqref="C245">
    <cfRule type="cellIs" dxfId="2" priority="2" operator="notEqual">
      <formula>0</formula>
    </cfRule>
  </conditionalFormatting>
  <dataValidations xWindow="305" yWindow="360" count="2">
    <dataValidation type="list" allowBlank="1" showInputMessage="1" showErrorMessage="1" error="Lease type must be selected from drop down box" prompt="Select Lease Type" sqref="B12:B200" xr:uid="{3E079247-980B-462F-AA1B-33F2C720FCF2}">
      <formula1>Lease_Type_Included_for_GASB87</formula1>
    </dataValidation>
    <dataValidation type="list" allowBlank="1" showInputMessage="1" showErrorMessage="1" prompt="Select Yes, No" sqref="E12:E200" xr:uid="{E2164FB9-6643-46AD-8357-C9CC826F1EF9}">
      <formula1>"Yes,No"</formula1>
    </dataValidation>
  </dataValidations>
  <pageMargins left="0.25" right="0.25" top="0.75" bottom="0.75" header="0.3" footer="0.3"/>
  <pageSetup paperSize="3" scale="51" fitToHeight="0" orientation="landscape" r:id="rId1"/>
  <colBreaks count="1" manualBreakCount="1">
    <brk id="39" max="1048575" man="1"/>
  </colBreaks>
  <cellWatches>
    <cellWatch r="AA13"/>
  </cellWatch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6419D-3CDA-4246-A56D-E7AB88946375}">
  <sheetPr>
    <tabColor rgb="FFFF3399"/>
    <pageSetUpPr fitToPage="1"/>
  </sheetPr>
  <dimension ref="A1:K26"/>
  <sheetViews>
    <sheetView zoomScaleNormal="100" workbookViewId="0">
      <pane xSplit="1" ySplit="6" topLeftCell="B7" activePane="bottomRight" state="frozen"/>
      <selection pane="topRight" activeCell="B1" sqref="B1"/>
      <selection pane="bottomLeft" activeCell="A3" sqref="A3"/>
      <selection pane="bottomRight" activeCell="A5" sqref="A5"/>
    </sheetView>
  </sheetViews>
  <sheetFormatPr defaultColWidth="9.140625" defaultRowHeight="12" x14ac:dyDescent="0.2"/>
  <cols>
    <col min="1" max="1" width="31.42578125" style="5" customWidth="1"/>
    <col min="2" max="2" width="12.7109375" style="5" customWidth="1"/>
    <col min="3" max="3" width="38.42578125" style="19" customWidth="1"/>
    <col min="4" max="4" width="21.140625" style="21" customWidth="1"/>
    <col min="5" max="5" width="3.140625" style="21" customWidth="1"/>
    <col min="6" max="6" width="20" style="19" customWidth="1"/>
    <col min="7" max="7" width="19.5703125" style="19" customWidth="1"/>
    <col min="8" max="8" width="19.28515625" style="19" customWidth="1"/>
    <col min="9" max="9" width="9.7109375" style="19" customWidth="1"/>
    <col min="10" max="10" width="33.7109375" style="19" customWidth="1"/>
    <col min="11" max="11" width="11.7109375" style="19" bestFit="1" customWidth="1"/>
    <col min="12" max="16384" width="9.140625" style="19"/>
  </cols>
  <sheetData>
    <row r="1" spans="1:11" ht="15" x14ac:dyDescent="0.25">
      <c r="A1" s="30" t="s">
        <v>357</v>
      </c>
      <c r="G1" s="46" t="s">
        <v>296</v>
      </c>
      <c r="H1" s="47" t="s">
        <v>332</v>
      </c>
      <c r="I1" s="48"/>
    </row>
    <row r="2" spans="1:11" ht="15" x14ac:dyDescent="0.25">
      <c r="A2" s="39" t="s">
        <v>365</v>
      </c>
      <c r="G2" s="26"/>
    </row>
    <row r="3" spans="1:11" x14ac:dyDescent="0.2">
      <c r="A3" s="20" t="s">
        <v>314</v>
      </c>
      <c r="B3" s="258">
        <v>12</v>
      </c>
      <c r="G3" s="26"/>
    </row>
    <row r="4" spans="1:11" x14ac:dyDescent="0.2">
      <c r="A4" s="20" t="s">
        <v>311</v>
      </c>
      <c r="B4" s="107">
        <f>'BW Expense Report GL'!B4</f>
        <v>2024</v>
      </c>
      <c r="G4" s="26"/>
    </row>
    <row r="5" spans="1:11" ht="36" x14ac:dyDescent="0.2">
      <c r="A5" s="214" t="str">
        <f>AgencyCode</f>
        <v>E120</v>
      </c>
      <c r="B5" s="19"/>
      <c r="D5" s="49" t="s">
        <v>331</v>
      </c>
      <c r="E5" s="49"/>
      <c r="F5" s="49" t="s">
        <v>329</v>
      </c>
      <c r="G5" s="49" t="s">
        <v>330</v>
      </c>
      <c r="H5" s="50" t="s">
        <v>322</v>
      </c>
    </row>
    <row r="6" spans="1:11" ht="44.25" customHeight="1" x14ac:dyDescent="0.2">
      <c r="A6" s="25" t="s">
        <v>4</v>
      </c>
      <c r="B6" s="14" t="s">
        <v>30</v>
      </c>
      <c r="C6" s="14" t="s">
        <v>249</v>
      </c>
      <c r="D6" s="32" t="str">
        <f>"Total Lease Payments to be made in FY"&amp;RIGHT('Lease Rollforward'!$B$2,2)</f>
        <v>Total Lease Payments to be made in FY24</v>
      </c>
      <c r="E6" s="49"/>
      <c r="F6" s="32" t="str">
        <f>"Total Payments through Period - "&amp;B3</f>
        <v>Total Payments through Period - 12</v>
      </c>
      <c r="G6" s="32" t="str">
        <f>"Total Payments through Period - "&amp;B3</f>
        <v>Total Payments through Period - 12</v>
      </c>
      <c r="H6" s="32" t="s">
        <v>358</v>
      </c>
      <c r="J6" s="54" t="s">
        <v>318</v>
      </c>
      <c r="K6" s="54"/>
    </row>
    <row r="7" spans="1:11" x14ac:dyDescent="0.2">
      <c r="A7" s="8" t="s">
        <v>561</v>
      </c>
      <c r="B7" s="6">
        <v>5041827000</v>
      </c>
      <c r="C7" s="19" t="s">
        <v>565</v>
      </c>
      <c r="D7" s="34">
        <f>SUMIFS('Payment Schedule'!M:M,'Payment Schedule'!G:G,B7,'Payment Schedule'!K:K,$B$4)</f>
        <v>371986.74</v>
      </c>
      <c r="E7" s="34"/>
      <c r="F7" s="31">
        <f>SUMIF('BW Expense Report GL'!G:G,B:B,'BW Expense Report GL'!I:I)</f>
        <v>371986.74</v>
      </c>
      <c r="G7" s="31">
        <f>SUMIFS('Payment Schedule'!M:M,'Payment Schedule'!G:G,B7,'Payment Schedule'!Q:Q,$G$1,'Payment Schedule'!K:K,'Expenditure Reconciliation'!$B$4)</f>
        <v>371986.74</v>
      </c>
      <c r="H7" s="51">
        <f t="shared" ref="H7:H9" si="0">G7-F7</f>
        <v>0</v>
      </c>
      <c r="I7" s="22"/>
      <c r="J7" s="55" t="s">
        <v>289</v>
      </c>
      <c r="K7" s="61">
        <f>SUMIF('BW Expense Report GL'!J:J,J:J,'BW Expense Report GL'!I:I)</f>
        <v>394098.97</v>
      </c>
    </row>
    <row r="8" spans="1:11" x14ac:dyDescent="0.2">
      <c r="A8" s="8" t="s">
        <v>561</v>
      </c>
      <c r="B8" s="6">
        <v>5041837000</v>
      </c>
      <c r="C8" s="19" t="s">
        <v>566</v>
      </c>
      <c r="D8" s="34">
        <f>SUMIFS('Payment Schedule'!N:N,'Payment Schedule'!H:H,B8,'Payment Schedule'!K:K,$B$4)</f>
        <v>22112.23</v>
      </c>
      <c r="E8" s="34"/>
      <c r="F8" s="31">
        <f>SUMIF('BW Expense Report GL'!G:G,B:B,'BW Expense Report GL'!I:I)</f>
        <v>22112.230000000003</v>
      </c>
      <c r="G8" s="31">
        <f>SUMIFS('Payment Schedule'!N:N,'Payment Schedule'!H:H,B:B,'Payment Schedule'!K:K,$B$4,'Payment Schedule'!Q:Q,'Expenditure Reconciliation'!$G$1)</f>
        <v>22112.23</v>
      </c>
      <c r="H8" s="51">
        <f t="shared" si="0"/>
        <v>0</v>
      </c>
      <c r="I8" s="22"/>
      <c r="J8" s="29"/>
      <c r="K8" s="29"/>
    </row>
    <row r="9" spans="1:11" x14ac:dyDescent="0.2">
      <c r="A9" s="8" t="s">
        <v>561</v>
      </c>
      <c r="B9" s="6">
        <v>5041817000</v>
      </c>
      <c r="C9" s="19" t="s">
        <v>567</v>
      </c>
      <c r="D9" s="31">
        <f>SUMIFS('Payment Schedule'!O:O,'Payment Schedule'!I:I,B9,'Payment Schedule'!K:K,$B$4)</f>
        <v>0</v>
      </c>
      <c r="E9" s="34"/>
      <c r="F9" s="31">
        <f>SUMIF('BW Expense Report GL'!G:G,B:B,'BW Expense Report GL'!I:I)</f>
        <v>0</v>
      </c>
      <c r="G9" s="34">
        <f>SUMIFS('Payment Schedule'!O:O,'Payment Schedule'!H:H,B:B,'Payment Schedule'!K:K,$B$4,'Payment Schedule'!Q:Q,'Expenditure Reconciliation'!$G$1)</f>
        <v>0</v>
      </c>
      <c r="H9" s="51">
        <f t="shared" si="0"/>
        <v>0</v>
      </c>
      <c r="I9" s="22"/>
      <c r="J9" s="56" t="s">
        <v>287</v>
      </c>
      <c r="K9" s="31">
        <f>SUMIF('BW Expense Report GL'!J:J,J:J,'BW Expense Report GL'!I:I)</f>
        <v>0</v>
      </c>
    </row>
    <row r="10" spans="1:11" x14ac:dyDescent="0.2">
      <c r="A10" s="221"/>
      <c r="B10" s="62"/>
      <c r="C10" s="35"/>
      <c r="D10" s="34"/>
      <c r="E10" s="34"/>
      <c r="F10" s="34"/>
      <c r="G10" s="34"/>
      <c r="H10" s="51"/>
      <c r="I10" s="22"/>
      <c r="J10" s="56" t="s">
        <v>212</v>
      </c>
      <c r="K10" s="31">
        <f>SUMIF('BW Expense Report GL'!J:J,J:J,'BW Expense Report GL'!I:I)</f>
        <v>0</v>
      </c>
    </row>
    <row r="11" spans="1:11" ht="12" customHeight="1" x14ac:dyDescent="0.25">
      <c r="A11"/>
      <c r="B11"/>
      <c r="C11"/>
      <c r="D11"/>
      <c r="E11"/>
      <c r="F11"/>
      <c r="G11"/>
      <c r="H11"/>
      <c r="J11" s="57" t="s">
        <v>288</v>
      </c>
      <c r="K11" s="31">
        <f>SUMIF('BW Expense Report GL'!J:J,J:J,'BW Expense Report GL'!I:I)</f>
        <v>0</v>
      </c>
    </row>
    <row r="12" spans="1:11" ht="12" customHeight="1" x14ac:dyDescent="0.25">
      <c r="A12"/>
      <c r="B12"/>
      <c r="C12"/>
      <c r="D12"/>
      <c r="E12"/>
      <c r="F12"/>
      <c r="G12"/>
      <c r="H12"/>
      <c r="J12" s="56" t="s">
        <v>250</v>
      </c>
      <c r="K12" s="31">
        <f>SUMIF('BW Expense Report GL'!J:J,J:J,'BW Expense Report GL'!I:I)</f>
        <v>0</v>
      </c>
    </row>
    <row r="13" spans="1:11" x14ac:dyDescent="0.2">
      <c r="A13" s="8"/>
      <c r="B13" s="6"/>
      <c r="C13" s="19" t="s">
        <v>333</v>
      </c>
      <c r="J13" s="29"/>
      <c r="K13" s="29"/>
    </row>
    <row r="14" spans="1:11" x14ac:dyDescent="0.2">
      <c r="D14" s="193">
        <f>SUM(D7:D13)</f>
        <v>394098.97</v>
      </c>
      <c r="E14" s="193"/>
      <c r="F14" s="193">
        <f>SUM(F7:F13)</f>
        <v>394098.97</v>
      </c>
      <c r="G14" s="193">
        <f>SUM(G7:G13)</f>
        <v>394098.97</v>
      </c>
      <c r="H14" s="193">
        <f>G14-F14</f>
        <v>0</v>
      </c>
      <c r="J14" s="29" t="s">
        <v>301</v>
      </c>
      <c r="K14" s="58">
        <f>SUM(K7:K12)</f>
        <v>394098.97</v>
      </c>
    </row>
    <row r="15" spans="1:11" x14ac:dyDescent="0.2">
      <c r="A15" s="8"/>
      <c r="B15" s="6"/>
      <c r="C15" s="19" t="s">
        <v>333</v>
      </c>
      <c r="D15" s="31"/>
      <c r="E15" s="31"/>
      <c r="F15" s="31"/>
      <c r="G15" s="31"/>
      <c r="H15" s="52"/>
      <c r="J15" s="23" t="s">
        <v>313</v>
      </c>
      <c r="K15" s="17">
        <f>'BW Expense Report GL'!P26</f>
        <v>394098.97</v>
      </c>
    </row>
    <row r="16" spans="1:11" x14ac:dyDescent="0.2">
      <c r="A16" s="27" t="s">
        <v>577</v>
      </c>
      <c r="B16" s="6"/>
      <c r="C16" s="19" t="s">
        <v>333</v>
      </c>
      <c r="D16" s="31"/>
      <c r="E16" s="31"/>
      <c r="F16" s="31"/>
      <c r="G16" s="31"/>
      <c r="H16" s="52"/>
      <c r="J16" s="23" t="s">
        <v>310</v>
      </c>
      <c r="K16" s="140">
        <f>ROUND(K14-K15,2)</f>
        <v>0</v>
      </c>
    </row>
    <row r="17" spans="1:8" x14ac:dyDescent="0.2">
      <c r="A17" s="8" t="s">
        <v>287</v>
      </c>
      <c r="B17" s="6">
        <v>5040847000</v>
      </c>
      <c r="C17" s="19" t="s">
        <v>569</v>
      </c>
      <c r="D17" s="253"/>
      <c r="E17" s="53"/>
      <c r="F17" s="31">
        <f>SUMIF('BW Expense Report GL'!G:G,B:B,'BW Expense Report GL'!I:I)</f>
        <v>0</v>
      </c>
      <c r="G17" s="253"/>
      <c r="H17" s="256"/>
    </row>
    <row r="18" spans="1:8" x14ac:dyDescent="0.2">
      <c r="A18" s="8"/>
      <c r="B18" s="6"/>
      <c r="C18" s="19" t="s">
        <v>333</v>
      </c>
      <c r="D18" s="254"/>
      <c r="E18" s="9"/>
      <c r="F18" s="31">
        <f>SUMIF('BW Expense Report GL'!G:G,B:B,'BW Expense Report GL'!I:I)</f>
        <v>0</v>
      </c>
      <c r="G18" s="254"/>
      <c r="H18" s="257"/>
    </row>
    <row r="19" spans="1:8" x14ac:dyDescent="0.2">
      <c r="A19" s="8" t="s">
        <v>212</v>
      </c>
      <c r="B19" s="6">
        <v>5040807000</v>
      </c>
      <c r="C19" s="19" t="s">
        <v>568</v>
      </c>
      <c r="D19" s="253"/>
      <c r="E19" s="53"/>
      <c r="F19" s="31">
        <f>SUMIF('BW Expense Report GL'!G:G,B:B,'BW Expense Report GL'!I:I)</f>
        <v>0</v>
      </c>
      <c r="G19" s="253"/>
      <c r="H19" s="256"/>
    </row>
    <row r="20" spans="1:8" x14ac:dyDescent="0.2">
      <c r="A20" s="8"/>
      <c r="B20" s="6"/>
      <c r="C20" s="19" t="s">
        <v>333</v>
      </c>
      <c r="D20" s="255"/>
      <c r="E20" s="31"/>
      <c r="F20" s="31">
        <f>SUMIF('BW Expense Report GL'!G:G,B:B,'BW Expense Report GL'!I:I)</f>
        <v>0</v>
      </c>
      <c r="G20" s="254"/>
      <c r="H20" s="257"/>
    </row>
    <row r="21" spans="1:8" x14ac:dyDescent="0.2">
      <c r="A21" s="5" t="s">
        <v>250</v>
      </c>
      <c r="B21" s="6">
        <v>5040057100</v>
      </c>
      <c r="C21" s="19" t="s">
        <v>570</v>
      </c>
      <c r="D21" s="253"/>
      <c r="E21" s="53"/>
      <c r="F21" s="31">
        <f>SUMIF('BW Expense Report GL'!G:G,B:B,'BW Expense Report GL'!I:I)</f>
        <v>0</v>
      </c>
      <c r="G21" s="253"/>
      <c r="H21" s="256"/>
    </row>
    <row r="22" spans="1:8" x14ac:dyDescent="0.2">
      <c r="B22" s="6"/>
      <c r="D22" s="31"/>
      <c r="E22" s="31"/>
      <c r="F22" s="31">
        <f>SUMIF('BW Expense Report GL'!G:G,B:B,'BW Expense Report GL'!I:I)</f>
        <v>0</v>
      </c>
      <c r="G22" s="31"/>
      <c r="H22" s="29"/>
    </row>
    <row r="23" spans="1:8" ht="12.75" thickBot="1" x14ac:dyDescent="0.25">
      <c r="C23" s="24" t="s">
        <v>301</v>
      </c>
      <c r="D23" s="194">
        <f>SUM(D14:D22)</f>
        <v>394098.97</v>
      </c>
      <c r="E23" s="194"/>
      <c r="F23" s="194">
        <f>SUM(F14:F22)</f>
        <v>394098.97</v>
      </c>
      <c r="G23" s="194">
        <f>SUM(G14:G22)</f>
        <v>394098.97</v>
      </c>
      <c r="H23" s="194">
        <f>SUM(H14:H22)</f>
        <v>0</v>
      </c>
    </row>
    <row r="24" spans="1:8" ht="12.75" thickTop="1" x14ac:dyDescent="0.2">
      <c r="F24" s="17">
        <f>K15</f>
        <v>394098.97</v>
      </c>
    </row>
    <row r="25" spans="1:8" x14ac:dyDescent="0.2">
      <c r="F25" s="17">
        <f>F23-F24</f>
        <v>0</v>
      </c>
    </row>
    <row r="26" spans="1:8" x14ac:dyDescent="0.2">
      <c r="D26" s="21" t="s">
        <v>674</v>
      </c>
    </row>
  </sheetData>
  <sheetProtection algorithmName="SHA-512" hashValue="Ffr+/9kSt947c0tZt1XGeH1rJCLad7BTLJHltqUdFjyqgYNclkeSDzuK4q1fwc9tM/ow/YxHVLcCwiz/y85xew==" saltValue="/hpXQXEZnjJ2ZHwCf57SKQ==" spinCount="100000" sheet="1" objects="1" scenarios="1"/>
  <autoFilter ref="A6:H32" xr:uid="{37F31362-D8B5-4B2D-9F53-21C649BD46D5}"/>
  <conditionalFormatting sqref="K16">
    <cfRule type="cellIs" dxfId="1" priority="1" operator="notEqual">
      <formula>0</formula>
    </cfRule>
  </conditionalFormatting>
  <printOptions horizontalCentered="1" gridLines="1"/>
  <pageMargins left="0.25" right="0.25" top="0.5" bottom="0.25" header="0.3" footer="0.3"/>
  <pageSetup paperSize="17"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B15C8-4322-4F91-8E48-F69F489F5786}">
  <sheetPr>
    <tabColor rgb="FFFF3399"/>
    <pageSetUpPr fitToPage="1"/>
  </sheetPr>
  <dimension ref="A1:AL2200"/>
  <sheetViews>
    <sheetView zoomScale="106" zoomScaleNormal="106" workbookViewId="0">
      <pane xSplit="4" ySplit="4" topLeftCell="E5" activePane="bottomRight" state="frozen"/>
      <selection pane="topRight" activeCell="E1" sqref="E1"/>
      <selection pane="bottomLeft" activeCell="A2" sqref="A2"/>
      <selection pane="bottomRight" activeCell="R13" sqref="R13:R47"/>
    </sheetView>
  </sheetViews>
  <sheetFormatPr defaultColWidth="9.140625" defaultRowHeight="12" x14ac:dyDescent="0.2"/>
  <cols>
    <col min="1" max="2" width="9.140625" style="254"/>
    <col min="3" max="3" width="17.28515625" style="257" customWidth="1"/>
    <col min="4" max="4" width="19.28515625" style="108" bestFit="1" customWidth="1"/>
    <col min="5" max="5" width="19.7109375" style="109" customWidth="1"/>
    <col min="6" max="6" width="9" style="110" customWidth="1"/>
    <col min="7" max="9" width="11.42578125" style="257" customWidth="1"/>
    <col min="10" max="10" width="10.7109375" style="254" bestFit="1" customWidth="1"/>
    <col min="11" max="11" width="9.140625" style="110"/>
    <col min="12" max="12" width="11" style="111" customWidth="1"/>
    <col min="13" max="13" width="13" style="112" customWidth="1"/>
    <col min="14" max="14" width="9.140625" style="112"/>
    <col min="15" max="15" width="13" style="112" bestFit="1" customWidth="1"/>
    <col min="16" max="16" width="10.140625" style="255" customWidth="1"/>
    <col min="17" max="17" width="9.85546875" style="112" customWidth="1"/>
    <col min="18" max="18" width="10.42578125" style="112" customWidth="1"/>
    <col min="19" max="19" width="16.28515625" style="115" customWidth="1"/>
    <col min="20" max="20" width="15.28515625" style="115" customWidth="1"/>
    <col min="21" max="21" width="22.5703125" style="116" customWidth="1"/>
    <col min="22" max="22" width="47.5703125" style="257" customWidth="1"/>
    <col min="23" max="23" width="9.140625" style="257" customWidth="1"/>
    <col min="24" max="24" width="27.5703125" style="257" customWidth="1"/>
    <col min="25" max="25" width="17" style="257" customWidth="1"/>
    <col min="26" max="26" width="16" style="255" customWidth="1"/>
    <col min="27" max="28" width="12.140625" style="112" customWidth="1"/>
    <col min="29" max="29" width="19.140625" style="110" customWidth="1"/>
    <col min="30" max="30" width="13.140625" style="110" customWidth="1"/>
    <col min="31" max="31" width="25.5703125" style="110" customWidth="1"/>
    <col min="32" max="32" width="9.140625" style="112"/>
    <col min="33" max="33" width="10.28515625" style="112" customWidth="1"/>
    <col min="34" max="35" width="9.140625" style="112"/>
    <col min="36" max="36" width="14.7109375" style="110" customWidth="1"/>
    <col min="37" max="16384" width="9.140625" style="110"/>
  </cols>
  <sheetData>
    <row r="1" spans="1:38" s="271" customFormat="1" x14ac:dyDescent="0.2">
      <c r="A1" s="267" t="s">
        <v>601</v>
      </c>
      <c r="B1" s="268"/>
      <c r="C1" s="268"/>
      <c r="D1" s="269"/>
      <c r="E1" s="270"/>
      <c r="G1" s="272"/>
      <c r="H1" s="272"/>
      <c r="I1" s="272"/>
      <c r="J1" s="273"/>
      <c r="L1" s="274"/>
      <c r="M1" s="118"/>
      <c r="N1" s="118"/>
      <c r="O1" s="118"/>
      <c r="P1" s="98"/>
      <c r="Q1" s="118"/>
      <c r="R1" s="118"/>
      <c r="S1" s="275"/>
      <c r="T1" s="275"/>
      <c r="U1" s="276"/>
      <c r="V1" s="272"/>
      <c r="W1" s="272"/>
      <c r="X1" s="272"/>
      <c r="Y1" s="272"/>
      <c r="Z1" s="98"/>
      <c r="AA1" s="118"/>
      <c r="AB1" s="118"/>
      <c r="AF1" s="118"/>
      <c r="AG1" s="118"/>
      <c r="AH1" s="118"/>
      <c r="AI1" s="118"/>
    </row>
    <row r="2" spans="1:38" s="271" customFormat="1" x14ac:dyDescent="0.2">
      <c r="A2" s="277" t="s">
        <v>359</v>
      </c>
      <c r="B2" s="267">
        <f>'Expenditure Reconciliation'!$B$3</f>
        <v>12</v>
      </c>
      <c r="C2" s="268"/>
      <c r="D2" s="269"/>
      <c r="E2" s="270"/>
      <c r="G2" s="272"/>
      <c r="H2" s="272"/>
      <c r="I2" s="272"/>
      <c r="J2" s="273"/>
      <c r="L2" s="274"/>
      <c r="M2" s="118"/>
      <c r="N2" s="118"/>
      <c r="O2" s="118"/>
      <c r="P2" s="98"/>
      <c r="Q2" s="118"/>
      <c r="R2" s="118"/>
      <c r="S2" s="275"/>
      <c r="T2" s="275"/>
      <c r="U2" s="276"/>
      <c r="V2" s="272"/>
      <c r="W2" s="272"/>
      <c r="X2" s="272"/>
      <c r="Y2" s="272"/>
      <c r="Z2" s="98"/>
      <c r="AA2" s="118"/>
      <c r="AB2" s="118"/>
      <c r="AF2" s="118"/>
      <c r="AG2" s="118"/>
      <c r="AH2" s="118"/>
      <c r="AI2" s="118"/>
    </row>
    <row r="3" spans="1:38" s="259" customFormat="1" ht="24" x14ac:dyDescent="0.2">
      <c r="A3" s="113" t="s">
        <v>322</v>
      </c>
      <c r="B3" s="113" t="s">
        <v>322</v>
      </c>
      <c r="C3" s="113" t="s">
        <v>322</v>
      </c>
      <c r="D3" s="119" t="s">
        <v>323</v>
      </c>
      <c r="E3" s="119" t="s">
        <v>323</v>
      </c>
      <c r="F3" s="119" t="s">
        <v>323</v>
      </c>
      <c r="G3" s="113" t="s">
        <v>322</v>
      </c>
      <c r="H3" s="113" t="s">
        <v>322</v>
      </c>
      <c r="I3" s="113" t="s">
        <v>322</v>
      </c>
      <c r="J3" s="113" t="s">
        <v>322</v>
      </c>
      <c r="K3" s="119" t="s">
        <v>323</v>
      </c>
      <c r="L3" s="119" t="s">
        <v>323</v>
      </c>
      <c r="M3" s="119" t="s">
        <v>323</v>
      </c>
      <c r="N3" s="119" t="s">
        <v>323</v>
      </c>
      <c r="O3" s="119" t="s">
        <v>323</v>
      </c>
      <c r="P3" s="113" t="s">
        <v>322</v>
      </c>
      <c r="Q3" s="119" t="s">
        <v>323</v>
      </c>
      <c r="R3" s="119" t="s">
        <v>323</v>
      </c>
      <c r="S3" s="119" t="s">
        <v>323</v>
      </c>
      <c r="T3" s="119" t="s">
        <v>323</v>
      </c>
      <c r="U3" s="315" t="s">
        <v>323</v>
      </c>
      <c r="V3" s="113" t="s">
        <v>322</v>
      </c>
      <c r="W3" s="113" t="s">
        <v>322</v>
      </c>
      <c r="X3" s="113" t="s">
        <v>322</v>
      </c>
      <c r="Y3" s="113" t="s">
        <v>322</v>
      </c>
      <c r="Z3" s="113" t="s">
        <v>322</v>
      </c>
      <c r="AA3" s="113" t="s">
        <v>322</v>
      </c>
      <c r="AB3" s="113" t="s">
        <v>322</v>
      </c>
      <c r="AC3" s="119" t="s">
        <v>369</v>
      </c>
      <c r="AD3" s="119" t="s">
        <v>369</v>
      </c>
      <c r="AE3" s="113" t="s">
        <v>322</v>
      </c>
      <c r="AF3" s="113" t="s">
        <v>322</v>
      </c>
      <c r="AG3" s="113" t="s">
        <v>322</v>
      </c>
      <c r="AH3" s="113" t="s">
        <v>322</v>
      </c>
      <c r="AI3" s="113" t="s">
        <v>322</v>
      </c>
      <c r="AJ3" s="119" t="s">
        <v>369</v>
      </c>
      <c r="AK3" s="113" t="s">
        <v>322</v>
      </c>
      <c r="AL3" s="113" t="s">
        <v>322</v>
      </c>
    </row>
    <row r="4" spans="1:38" s="260" customFormat="1" ht="36" x14ac:dyDescent="0.25">
      <c r="A4" s="68" t="s">
        <v>0</v>
      </c>
      <c r="B4" s="68" t="s">
        <v>1</v>
      </c>
      <c r="C4" s="68" t="s">
        <v>2</v>
      </c>
      <c r="D4" s="260" t="s">
        <v>3</v>
      </c>
      <c r="E4" s="260" t="s">
        <v>238</v>
      </c>
      <c r="F4" s="260" t="s">
        <v>4</v>
      </c>
      <c r="G4" s="68" t="s">
        <v>5</v>
      </c>
      <c r="H4" s="68" t="s">
        <v>6</v>
      </c>
      <c r="I4" s="68" t="s">
        <v>7</v>
      </c>
      <c r="J4" s="68" t="s">
        <v>8</v>
      </c>
      <c r="K4" s="260" t="s">
        <v>9</v>
      </c>
      <c r="L4" s="261" t="s">
        <v>10</v>
      </c>
      <c r="M4" s="120" t="s">
        <v>11</v>
      </c>
      <c r="N4" s="120" t="s">
        <v>12</v>
      </c>
      <c r="O4" s="120" t="s">
        <v>13</v>
      </c>
      <c r="P4" s="114" t="s">
        <v>14</v>
      </c>
      <c r="Q4" s="120" t="s">
        <v>361</v>
      </c>
      <c r="R4" s="262" t="s">
        <v>360</v>
      </c>
      <c r="S4" s="263" t="s">
        <v>28</v>
      </c>
      <c r="T4" s="263" t="s">
        <v>29</v>
      </c>
      <c r="U4" s="264" t="s">
        <v>26</v>
      </c>
      <c r="V4" s="68" t="s">
        <v>320</v>
      </c>
      <c r="W4" s="68" t="s">
        <v>206</v>
      </c>
      <c r="X4" s="68" t="s">
        <v>207</v>
      </c>
      <c r="Y4" s="68" t="s">
        <v>234</v>
      </c>
      <c r="Z4" s="68" t="s">
        <v>233</v>
      </c>
      <c r="AA4" s="114" t="s">
        <v>235</v>
      </c>
      <c r="AB4" s="114" t="s">
        <v>356</v>
      </c>
      <c r="AC4" s="260" t="s">
        <v>317</v>
      </c>
      <c r="AD4" s="260" t="s">
        <v>602</v>
      </c>
      <c r="AE4" s="114" t="s">
        <v>604</v>
      </c>
      <c r="AF4" s="114" t="s">
        <v>603</v>
      </c>
      <c r="AG4" s="114" t="s">
        <v>605</v>
      </c>
      <c r="AH4" s="114" t="s">
        <v>350</v>
      </c>
      <c r="AI4" s="114" t="s">
        <v>606</v>
      </c>
      <c r="AJ4" s="260" t="s">
        <v>608</v>
      </c>
      <c r="AK4" s="114" t="s">
        <v>4</v>
      </c>
      <c r="AL4" s="114" t="s">
        <v>3</v>
      </c>
    </row>
    <row r="5" spans="1:38" s="121" customFormat="1" ht="12.75" x14ac:dyDescent="0.2">
      <c r="A5" s="293" t="str">
        <f>VLOOKUP(B:B,'ACFR Business Areas'!A:C,3,FALSE)</f>
        <v>A000</v>
      </c>
      <c r="B5" s="293" t="str">
        <f>'Lease Rollforward'!$B$1</f>
        <v>E120</v>
      </c>
      <c r="C5" s="122" t="str">
        <f>VLOOKUP(B:B,'ACFR Business Areas'!A:B,2,FALSE)</f>
        <v>Comptroller General</v>
      </c>
      <c r="D5" s="237">
        <v>123</v>
      </c>
      <c r="E5" s="265" t="s">
        <v>238</v>
      </c>
      <c r="F5" s="121" t="s">
        <v>561</v>
      </c>
      <c r="G5" s="122">
        <f>IFERROR(VLOOKUP($F:$F,'Lease Types with GL Accts'!A:B,2,FALSE),0)</f>
        <v>5041827000</v>
      </c>
      <c r="H5" s="122">
        <f>IFERROR(VLOOKUP($F:$F,'Lease Types with GL Accts'!$A:$C,3,FALSE),0)</f>
        <v>5041837000</v>
      </c>
      <c r="I5" s="122">
        <f>IFERROR(VLOOKUP($F:$F,'Lease Types with GL Accts'!$A:$D,4,FALSE),0)</f>
        <v>5041817000</v>
      </c>
      <c r="J5" s="293" t="str">
        <f>IF(AND(AB5=1,K5='Lease Rollforward'!$B$2),"Yes",IF(AB5=1,"No",""))</f>
        <v>Yes</v>
      </c>
      <c r="K5" s="121">
        <v>2024</v>
      </c>
      <c r="L5" s="216">
        <v>45108</v>
      </c>
      <c r="M5" s="217">
        <v>11183.12</v>
      </c>
      <c r="N5" s="217">
        <v>1096.8800000000001</v>
      </c>
      <c r="O5" s="217"/>
      <c r="P5" s="294">
        <f t="shared" ref="P5:P6" si="0">SUM(M5:O5)</f>
        <v>12280</v>
      </c>
      <c r="Q5" s="124" t="s">
        <v>296</v>
      </c>
      <c r="R5" s="124" t="s">
        <v>208</v>
      </c>
      <c r="S5" s="219">
        <v>44743</v>
      </c>
      <c r="T5" s="219">
        <v>45688</v>
      </c>
      <c r="U5" s="266">
        <v>260000000123</v>
      </c>
      <c r="V5" s="122">
        <f>IF($AB5=1,VLOOKUP(U:U,'BW Asset Listing'!D:E,2,FALSE),"")</f>
        <v>123</v>
      </c>
      <c r="W5" s="122">
        <f>IF($AB5=1,VLOOKUP(U:U,'BW Asset Listing'!D:F,3,FALSE),"")</f>
        <v>26509</v>
      </c>
      <c r="X5" s="122" t="str">
        <f>IF($AB5=1,VLOOKUP(U:U,'BW Asset Listing'!D:G,4,FALSE),"")</f>
        <v>SCEIS SBITA Deprec</v>
      </c>
      <c r="Y5" s="294">
        <f>IF($AB5=1,VLOOKUP(U:U,'BW Asset Listing'!D:O,12,FALSE),"")</f>
        <v>376073.65</v>
      </c>
      <c r="Z5" s="294">
        <f t="shared" ref="Z5:Z6" si="1">IF($AB5=1,SUMIF(D:D,D5,M:M),"")</f>
        <v>376073.64999999997</v>
      </c>
      <c r="AA5" s="294">
        <f t="shared" ref="AA5" si="2">IF($AB5=1,Y5-Z5,"")</f>
        <v>5.8207660913467407E-11</v>
      </c>
      <c r="AB5" s="294">
        <f>COUNTIF($D$4:D5,$D5)</f>
        <v>1</v>
      </c>
      <c r="AD5" s="121">
        <v>5703560294</v>
      </c>
      <c r="AE5" s="122" t="str">
        <f>IF(ISBLANK(D5),"",D5&amp;" Payment #"&amp;AB5)</f>
        <v>123 Payment #1</v>
      </c>
      <c r="AF5" s="124">
        <f>SUMIFS('BW Expense Report GL'!I:I,'BW Expense Report GL'!F:F,AD:AD,'BW Expense Report GL'!G:G,G:G)</f>
        <v>11281.45</v>
      </c>
      <c r="AG5" s="124">
        <f>IF(ISBLANK(AD5),"",M5-AF5)</f>
        <v>-98.329999999999927</v>
      </c>
      <c r="AH5" s="124">
        <f>SUMIFS('BW Expense Report GL'!I:I,'BW Expense Report GL'!F:F,AD:AD,'BW Expense Report GL'!G:G,H:H)</f>
        <v>998.55</v>
      </c>
      <c r="AI5" s="124">
        <f>IF(ISBLANK(AD5),"",N5-AH5)</f>
        <v>98.330000000000155</v>
      </c>
      <c r="AJ5" s="110"/>
      <c r="AK5" s="121" t="str">
        <f>F5</f>
        <v>SBITA</v>
      </c>
      <c r="AL5" s="121">
        <f>D5</f>
        <v>123</v>
      </c>
    </row>
    <row r="6" spans="1:38" s="121" customFormat="1" ht="12.75" x14ac:dyDescent="0.2">
      <c r="A6" s="293" t="str">
        <f>VLOOKUP(B:B,'ACFR Business Areas'!A:C,3,FALSE)</f>
        <v>A000</v>
      </c>
      <c r="B6" s="293" t="str">
        <f>'Lease Rollforward'!$B$1</f>
        <v>E120</v>
      </c>
      <c r="C6" s="122" t="str">
        <f>VLOOKUP(B:B,'ACFR Business Areas'!A:B,2,FALSE)</f>
        <v>Comptroller General</v>
      </c>
      <c r="D6" s="237">
        <v>123</v>
      </c>
      <c r="E6" s="265" t="s">
        <v>238</v>
      </c>
      <c r="F6" s="121" t="s">
        <v>561</v>
      </c>
      <c r="G6" s="122">
        <f>IFERROR(VLOOKUP($F:$F,'Lease Types with GL Accts'!A:B,2,FALSE),0)</f>
        <v>5041827000</v>
      </c>
      <c r="H6" s="122">
        <f>IFERROR(VLOOKUP($F:$F,'Lease Types with GL Accts'!$A:$C,3,FALSE),0)</f>
        <v>5041837000</v>
      </c>
      <c r="I6" s="122">
        <f>IFERROR(VLOOKUP($F:$F,'Lease Types with GL Accts'!$A:$D,4,FALSE),0)</f>
        <v>5041817000</v>
      </c>
      <c r="J6" s="293" t="str">
        <f>IF(AND(AB6=1,K6='Lease Rollforward'!$B$2),"Yes",IF(AB6=1,"No",""))</f>
        <v/>
      </c>
      <c r="K6" s="121">
        <v>2024</v>
      </c>
      <c r="L6" s="216">
        <v>45139</v>
      </c>
      <c r="M6" s="217">
        <v>11215.74</v>
      </c>
      <c r="N6" s="217">
        <v>1064.26</v>
      </c>
      <c r="O6" s="217"/>
      <c r="P6" s="294">
        <f t="shared" si="0"/>
        <v>12280</v>
      </c>
      <c r="Q6" s="124" t="s">
        <v>296</v>
      </c>
      <c r="R6" s="124" t="s">
        <v>208</v>
      </c>
      <c r="S6" s="219"/>
      <c r="T6" s="219"/>
      <c r="U6" s="266"/>
      <c r="V6" s="122" t="str">
        <f>IF($AB6=1,VLOOKUP(U:U,'BW Asset Listing'!D:E,2,FALSE),"")</f>
        <v/>
      </c>
      <c r="W6" s="122" t="str">
        <f>IF($AB6=1,VLOOKUP(U:U,'BW Asset Listing'!D:F,3,FALSE),"")</f>
        <v/>
      </c>
      <c r="X6" s="122" t="str">
        <f>IF($AB6=1,VLOOKUP(U:U,'BW Asset Listing'!D:G,4,FALSE),"")</f>
        <v/>
      </c>
      <c r="Y6" s="294" t="str">
        <f>IF($AB6=1,VLOOKUP(U:U,'BW Asset Listing'!D:O,12,FALSE),"")</f>
        <v/>
      </c>
      <c r="Z6" s="294" t="str">
        <f t="shared" si="1"/>
        <v/>
      </c>
      <c r="AA6" s="294" t="str">
        <f t="shared" ref="AA6" si="3">IF($AB6=1,Y6-Z6,"")</f>
        <v/>
      </c>
      <c r="AB6" s="294">
        <f>COUNTIF($D$4:D6,$D6)</f>
        <v>2</v>
      </c>
      <c r="AD6" s="121">
        <v>5703591311</v>
      </c>
      <c r="AE6" s="122" t="str">
        <f t="shared" ref="AE6" si="4">IF(ISBLANK(D6),"",D6&amp;" Payment #"&amp;AB6)</f>
        <v>123 Payment #2</v>
      </c>
      <c r="AF6" s="124">
        <f>SUMIFS('BW Expense Report GL'!I:I,'BW Expense Report GL'!F:F,AD:AD,'BW Expense Report GL'!G:G,G:G)</f>
        <v>11215.74</v>
      </c>
      <c r="AG6" s="124">
        <f t="shared" ref="AG6" si="5">IF(ISBLANK(AD6),"",M6-AF6)</f>
        <v>0</v>
      </c>
      <c r="AH6" s="124">
        <f>SUMIFS('BW Expense Report GL'!I:I,'BW Expense Report GL'!F:F,AD:AD,'BW Expense Report GL'!G:G,H:H)</f>
        <v>1064.26</v>
      </c>
      <c r="AI6" s="124">
        <f t="shared" ref="AI6" si="6">IF(ISBLANK(AD6),"",N6-AH6)</f>
        <v>0</v>
      </c>
      <c r="AK6" s="121" t="str">
        <f t="shared" ref="AK6" si="7">F6</f>
        <v>SBITA</v>
      </c>
      <c r="AL6" s="121">
        <f t="shared" ref="AL6" si="8">D6</f>
        <v>123</v>
      </c>
    </row>
    <row r="7" spans="1:38" s="121" customFormat="1" ht="12.75" x14ac:dyDescent="0.2">
      <c r="A7" s="293" t="str">
        <f>VLOOKUP(B:B,'ACFR Business Areas'!A:C,3,FALSE)</f>
        <v>A000</v>
      </c>
      <c r="B7" s="293" t="str">
        <f>'Lease Rollforward'!$B$1</f>
        <v>E120</v>
      </c>
      <c r="C7" s="122" t="str">
        <f>VLOOKUP(B:B,'ACFR Business Areas'!A:B,2,FALSE)</f>
        <v>Comptroller General</v>
      </c>
      <c r="D7" s="237">
        <v>123</v>
      </c>
      <c r="E7" s="265" t="s">
        <v>238</v>
      </c>
      <c r="F7" s="121" t="s">
        <v>561</v>
      </c>
      <c r="G7" s="122">
        <f>IFERROR(VLOOKUP($F:$F,'Lease Types with GL Accts'!A:B,2,FALSE),0)</f>
        <v>5041827000</v>
      </c>
      <c r="H7" s="122">
        <f>IFERROR(VLOOKUP($F:$F,'Lease Types with GL Accts'!$A:$C,3,FALSE),0)</f>
        <v>5041837000</v>
      </c>
      <c r="I7" s="122">
        <f>IFERROR(VLOOKUP($F:$F,'Lease Types with GL Accts'!$A:$D,4,FALSE),0)</f>
        <v>5041817000</v>
      </c>
      <c r="J7" s="293" t="str">
        <f>IF(AND(AB7=1,K7='Lease Rollforward'!$B$2),"Yes",IF(AB7=1,"No",""))</f>
        <v/>
      </c>
      <c r="K7" s="121">
        <v>2024</v>
      </c>
      <c r="L7" s="216">
        <v>45170</v>
      </c>
      <c r="M7" s="217">
        <v>11248.45</v>
      </c>
      <c r="N7" s="217">
        <v>1031.55</v>
      </c>
      <c r="O7" s="217"/>
      <c r="P7" s="294">
        <f t="shared" ref="P7" si="9">SUM(M7:O7)</f>
        <v>12280</v>
      </c>
      <c r="Q7" s="124" t="s">
        <v>296</v>
      </c>
      <c r="R7" s="124" t="s">
        <v>208</v>
      </c>
      <c r="S7" s="219"/>
      <c r="T7" s="219"/>
      <c r="U7" s="266"/>
      <c r="V7" s="122" t="str">
        <f>IF($AB7=1,VLOOKUP(U:U,'BW Asset Listing'!D:E,2,FALSE),"")</f>
        <v/>
      </c>
      <c r="W7" s="122" t="str">
        <f>IF($AB7=1,VLOOKUP(U:U,'BW Asset Listing'!D:F,3,FALSE),"")</f>
        <v/>
      </c>
      <c r="X7" s="122" t="str">
        <f>IF($AB7=1,VLOOKUP(U:U,'BW Asset Listing'!D:G,4,FALSE),"")</f>
        <v/>
      </c>
      <c r="Y7" s="294" t="str">
        <f>IF($AB7=1,VLOOKUP(U:U,'BW Asset Listing'!D:O,12,FALSE),"")</f>
        <v/>
      </c>
      <c r="Z7" s="294" t="str">
        <f t="shared" ref="Z7" si="10">IF($AB7=1,SUMIF(D:D,D7,M:M),"")</f>
        <v/>
      </c>
      <c r="AA7" s="294" t="str">
        <f t="shared" ref="AA7" si="11">IF($AB7=1,Y7-Z7,"")</f>
        <v/>
      </c>
      <c r="AB7" s="294">
        <f>COUNTIF($D$4:D7,$D7)</f>
        <v>3</v>
      </c>
      <c r="AD7" s="121">
        <v>5703604897</v>
      </c>
      <c r="AE7" s="122" t="str">
        <f t="shared" ref="AE7" si="12">IF(ISBLANK(D7),"",D7&amp;" Payment #"&amp;AB7)</f>
        <v>123 Payment #3</v>
      </c>
      <c r="AF7" s="124">
        <f>SUMIFS('BW Expense Report GL'!I:I,'BW Expense Report GL'!F:F,AD:AD,'BW Expense Report GL'!G:G,G:G)</f>
        <v>11248.45</v>
      </c>
      <c r="AG7" s="124">
        <f t="shared" ref="AG7" si="13">IF(ISBLANK(AD7),"",M7-AF7)</f>
        <v>0</v>
      </c>
      <c r="AH7" s="124">
        <f>SUMIFS('BW Expense Report GL'!I:I,'BW Expense Report GL'!F:F,AD:AD,'BW Expense Report GL'!G:G,H:H)</f>
        <v>1031.55</v>
      </c>
      <c r="AI7" s="124">
        <f t="shared" ref="AI7" si="14">IF(ISBLANK(AD7),"",N7-AH7)</f>
        <v>0</v>
      </c>
      <c r="AK7" s="121" t="str">
        <f t="shared" ref="AK7" si="15">F7</f>
        <v>SBITA</v>
      </c>
      <c r="AL7" s="121">
        <f t="shared" ref="AL7" si="16">D7</f>
        <v>123</v>
      </c>
    </row>
    <row r="8" spans="1:38" s="121" customFormat="1" ht="12.75" x14ac:dyDescent="0.2">
      <c r="A8" s="293" t="str">
        <f>VLOOKUP(B:B,'ACFR Business Areas'!A:C,3,FALSE)</f>
        <v>A000</v>
      </c>
      <c r="B8" s="293" t="str">
        <f>'Lease Rollforward'!$B$1</f>
        <v>E120</v>
      </c>
      <c r="C8" s="122" t="str">
        <f>VLOOKUP(B:B,'ACFR Business Areas'!A:B,2,FALSE)</f>
        <v>Comptroller General</v>
      </c>
      <c r="D8" s="237">
        <v>123</v>
      </c>
      <c r="E8" s="265" t="s">
        <v>238</v>
      </c>
      <c r="F8" s="121" t="s">
        <v>561</v>
      </c>
      <c r="G8" s="122">
        <f>IFERROR(VLOOKUP($F:$F,'Lease Types with GL Accts'!A:B,2,FALSE),0)</f>
        <v>5041827000</v>
      </c>
      <c r="H8" s="122">
        <f>IFERROR(VLOOKUP($F:$F,'Lease Types with GL Accts'!$A:$C,3,FALSE),0)</f>
        <v>5041837000</v>
      </c>
      <c r="I8" s="122">
        <f>IFERROR(VLOOKUP($F:$F,'Lease Types with GL Accts'!$A:$D,4,FALSE),0)</f>
        <v>5041817000</v>
      </c>
      <c r="J8" s="293" t="str">
        <f>IF(AND(AB8=1,K8='Lease Rollforward'!$B$2),"Yes",IF(AB8=1,"No",""))</f>
        <v/>
      </c>
      <c r="K8" s="121">
        <v>2024</v>
      </c>
      <c r="L8" s="216">
        <v>45200</v>
      </c>
      <c r="M8" s="217">
        <v>11281.26</v>
      </c>
      <c r="N8" s="217">
        <v>998.74</v>
      </c>
      <c r="O8" s="217"/>
      <c r="P8" s="294">
        <f t="shared" ref="P8:P71" si="17">SUM(M8:O8)</f>
        <v>12280</v>
      </c>
      <c r="Q8" s="124" t="s">
        <v>296</v>
      </c>
      <c r="R8" s="124" t="s">
        <v>208</v>
      </c>
      <c r="S8" s="219"/>
      <c r="T8" s="219"/>
      <c r="U8" s="266"/>
      <c r="V8" s="122" t="str">
        <f>IF($AB8=1,VLOOKUP(U:U,'BW Asset Listing'!D:E,2,FALSE),"")</f>
        <v/>
      </c>
      <c r="W8" s="122" t="str">
        <f>IF($AB8=1,VLOOKUP(U:U,'BW Asset Listing'!D:F,3,FALSE),"")</f>
        <v/>
      </c>
      <c r="X8" s="122" t="str">
        <f>IF($AB8=1,VLOOKUP(U:U,'BW Asset Listing'!D:G,4,FALSE),"")</f>
        <v/>
      </c>
      <c r="Y8" s="294" t="str">
        <f>IF($AB8=1,VLOOKUP(U:U,'BW Asset Listing'!D:O,12,FALSE),"")</f>
        <v/>
      </c>
      <c r="Z8" s="294" t="str">
        <f t="shared" ref="Z8:Z71" si="18">IF($AB8=1,SUMIF(D:D,D8,M:M),"")</f>
        <v/>
      </c>
      <c r="AA8" s="294" t="str">
        <f t="shared" ref="AA8:AA71" si="19">IF($AB8=1,Y8-Z8,"")</f>
        <v/>
      </c>
      <c r="AB8" s="294">
        <f>COUNTIF($D$4:D8,$D8)</f>
        <v>4</v>
      </c>
      <c r="AD8" s="121">
        <v>5703653603</v>
      </c>
      <c r="AE8" s="122" t="str">
        <f t="shared" ref="AE8:AE71" si="20">IF(ISBLANK(D8),"",D8&amp;" Payment #"&amp;AB8)</f>
        <v>123 Payment #4</v>
      </c>
      <c r="AF8" s="124">
        <f>SUMIFS('BW Expense Report GL'!I:I,'BW Expense Report GL'!F:F,AD:AD,'BW Expense Report GL'!G:G,G:G)</f>
        <v>11281.26</v>
      </c>
      <c r="AG8" s="124">
        <f t="shared" ref="AG8:AG71" si="21">IF(ISBLANK(AD8),"",M8-AF8)</f>
        <v>0</v>
      </c>
      <c r="AH8" s="124">
        <f>SUMIFS('BW Expense Report GL'!I:I,'BW Expense Report GL'!F:F,AD:AD,'BW Expense Report GL'!G:G,H:H)</f>
        <v>998.74</v>
      </c>
      <c r="AI8" s="124">
        <f t="shared" ref="AI8:AI71" si="22">IF(ISBLANK(AD8),"",N8-AH8)</f>
        <v>0</v>
      </c>
      <c r="AK8" s="121" t="str">
        <f t="shared" ref="AK8:AK71" si="23">F8</f>
        <v>SBITA</v>
      </c>
      <c r="AL8" s="121">
        <f t="shared" ref="AL8:AL71" si="24">D8</f>
        <v>123</v>
      </c>
    </row>
    <row r="9" spans="1:38" s="121" customFormat="1" ht="12.75" x14ac:dyDescent="0.2">
      <c r="A9" s="293" t="str">
        <f>VLOOKUP(B:B,'ACFR Business Areas'!A:C,3,FALSE)</f>
        <v>A000</v>
      </c>
      <c r="B9" s="293" t="str">
        <f>'Lease Rollforward'!$B$1</f>
        <v>E120</v>
      </c>
      <c r="C9" s="122" t="str">
        <f>VLOOKUP(B:B,'ACFR Business Areas'!A:B,2,FALSE)</f>
        <v>Comptroller General</v>
      </c>
      <c r="D9" s="237">
        <v>123</v>
      </c>
      <c r="E9" s="265" t="s">
        <v>238</v>
      </c>
      <c r="F9" s="121" t="s">
        <v>561</v>
      </c>
      <c r="G9" s="122">
        <f>IFERROR(VLOOKUP($F:$F,'Lease Types with GL Accts'!A:B,2,FALSE),0)</f>
        <v>5041827000</v>
      </c>
      <c r="H9" s="122">
        <f>IFERROR(VLOOKUP($F:$F,'Lease Types with GL Accts'!$A:$C,3,FALSE),0)</f>
        <v>5041837000</v>
      </c>
      <c r="I9" s="122">
        <f>IFERROR(VLOOKUP($F:$F,'Lease Types with GL Accts'!$A:$D,4,FALSE),0)</f>
        <v>5041817000</v>
      </c>
      <c r="J9" s="293" t="str">
        <f>IF(AND(AB9=1,K9='Lease Rollforward'!$B$2),"Yes",IF(AB9=1,"No",""))</f>
        <v/>
      </c>
      <c r="K9" s="121">
        <v>2024</v>
      </c>
      <c r="L9" s="216">
        <v>45231</v>
      </c>
      <c r="M9" s="217">
        <v>11314.16</v>
      </c>
      <c r="N9" s="217">
        <v>965.84</v>
      </c>
      <c r="O9" s="217"/>
      <c r="P9" s="294">
        <f t="shared" si="17"/>
        <v>12280</v>
      </c>
      <c r="Q9" s="124" t="s">
        <v>296</v>
      </c>
      <c r="R9" s="124" t="s">
        <v>208</v>
      </c>
      <c r="S9" s="219"/>
      <c r="T9" s="219"/>
      <c r="U9" s="266"/>
      <c r="V9" s="122" t="str">
        <f>IF($AB9=1,VLOOKUP(U:U,'BW Asset Listing'!D:E,2,FALSE),"")</f>
        <v/>
      </c>
      <c r="W9" s="122" t="str">
        <f>IF($AB9=1,VLOOKUP(U:U,'BW Asset Listing'!D:F,3,FALSE),"")</f>
        <v/>
      </c>
      <c r="X9" s="122" t="str">
        <f>IF($AB9=1,VLOOKUP(U:U,'BW Asset Listing'!D:G,4,FALSE),"")</f>
        <v/>
      </c>
      <c r="Y9" s="294" t="str">
        <f>IF($AB9=1,VLOOKUP(U:U,'BW Asset Listing'!D:O,12,FALSE),"")</f>
        <v/>
      </c>
      <c r="Z9" s="294" t="str">
        <f t="shared" si="18"/>
        <v/>
      </c>
      <c r="AA9" s="294" t="str">
        <f t="shared" si="19"/>
        <v/>
      </c>
      <c r="AB9" s="294">
        <f>COUNTIF($D$4:D9,$D9)</f>
        <v>5</v>
      </c>
      <c r="AD9" s="121">
        <v>5703653604</v>
      </c>
      <c r="AE9" s="122" t="str">
        <f t="shared" si="20"/>
        <v>123 Payment #5</v>
      </c>
      <c r="AF9" s="124">
        <f>SUMIFS('BW Expense Report GL'!I:I,'BW Expense Report GL'!F:F,AD:AD,'BW Expense Report GL'!G:G,G:G)</f>
        <v>11314.16</v>
      </c>
      <c r="AG9" s="124">
        <f t="shared" si="21"/>
        <v>0</v>
      </c>
      <c r="AH9" s="124">
        <f>SUMIFS('BW Expense Report GL'!I:I,'BW Expense Report GL'!F:F,AD:AD,'BW Expense Report GL'!G:G,H:H)</f>
        <v>965.84</v>
      </c>
      <c r="AI9" s="124">
        <f t="shared" si="22"/>
        <v>0</v>
      </c>
      <c r="AK9" s="121" t="str">
        <f t="shared" si="23"/>
        <v>SBITA</v>
      </c>
      <c r="AL9" s="121">
        <f t="shared" si="24"/>
        <v>123</v>
      </c>
    </row>
    <row r="10" spans="1:38" s="121" customFormat="1" ht="12.75" x14ac:dyDescent="0.2">
      <c r="A10" s="293" t="str">
        <f>VLOOKUP(B:B,'ACFR Business Areas'!A:C,3,FALSE)</f>
        <v>A000</v>
      </c>
      <c r="B10" s="293" t="str">
        <f>'Lease Rollforward'!$B$1</f>
        <v>E120</v>
      </c>
      <c r="C10" s="122" t="str">
        <f>VLOOKUP(B:B,'ACFR Business Areas'!A:B,2,FALSE)</f>
        <v>Comptroller General</v>
      </c>
      <c r="D10" s="237">
        <v>123</v>
      </c>
      <c r="E10" s="265" t="s">
        <v>238</v>
      </c>
      <c r="F10" s="121" t="s">
        <v>561</v>
      </c>
      <c r="G10" s="122">
        <f>IFERROR(VLOOKUP($F:$F,'Lease Types with GL Accts'!A:B,2,FALSE),0)</f>
        <v>5041827000</v>
      </c>
      <c r="H10" s="122">
        <f>IFERROR(VLOOKUP($F:$F,'Lease Types with GL Accts'!$A:$C,3,FALSE),0)</f>
        <v>5041837000</v>
      </c>
      <c r="I10" s="122">
        <f>IFERROR(VLOOKUP($F:$F,'Lease Types with GL Accts'!$A:$D,4,FALSE),0)</f>
        <v>5041817000</v>
      </c>
      <c r="J10" s="293" t="str">
        <f>IF(AND(AB10=1,K10='Lease Rollforward'!$B$2),"Yes",IF(AB10=1,"No",""))</f>
        <v/>
      </c>
      <c r="K10" s="121">
        <v>2024</v>
      </c>
      <c r="L10" s="216">
        <v>45261</v>
      </c>
      <c r="M10" s="217">
        <v>11347.16</v>
      </c>
      <c r="N10" s="217">
        <v>932.84</v>
      </c>
      <c r="O10" s="217"/>
      <c r="P10" s="294">
        <f t="shared" si="17"/>
        <v>12280</v>
      </c>
      <c r="Q10" s="124" t="s">
        <v>296</v>
      </c>
      <c r="R10" s="124" t="s">
        <v>208</v>
      </c>
      <c r="S10" s="219"/>
      <c r="T10" s="219"/>
      <c r="U10" s="266"/>
      <c r="V10" s="122" t="str">
        <f>IF($AB10=1,VLOOKUP(U:U,'BW Asset Listing'!D:E,2,FALSE),"")</f>
        <v/>
      </c>
      <c r="W10" s="122" t="str">
        <f>IF($AB10=1,VLOOKUP(U:U,'BW Asset Listing'!D:F,3,FALSE),"")</f>
        <v/>
      </c>
      <c r="X10" s="122" t="str">
        <f>IF($AB10=1,VLOOKUP(U:U,'BW Asset Listing'!D:G,4,FALSE),"")</f>
        <v/>
      </c>
      <c r="Y10" s="294" t="str">
        <f>IF($AB10=1,VLOOKUP(U:U,'BW Asset Listing'!D:O,12,FALSE),"")</f>
        <v/>
      </c>
      <c r="Z10" s="294" t="str">
        <f t="shared" si="18"/>
        <v/>
      </c>
      <c r="AA10" s="294" t="str">
        <f t="shared" si="19"/>
        <v/>
      </c>
      <c r="AB10" s="294">
        <f>COUNTIF($D$4:D10,$D10)</f>
        <v>6</v>
      </c>
      <c r="AD10" s="121">
        <v>5703678805</v>
      </c>
      <c r="AE10" s="122" t="str">
        <f t="shared" si="20"/>
        <v>123 Payment #6</v>
      </c>
      <c r="AF10" s="124">
        <f>SUMIFS('BW Expense Report GL'!I:I,'BW Expense Report GL'!F:F,AD:AD,'BW Expense Report GL'!G:G,G:G)</f>
        <v>11347.16</v>
      </c>
      <c r="AG10" s="124">
        <f t="shared" si="21"/>
        <v>0</v>
      </c>
      <c r="AH10" s="124">
        <f>SUMIFS('BW Expense Report GL'!I:I,'BW Expense Report GL'!F:F,AD:AD,'BW Expense Report GL'!G:G,H:H)</f>
        <v>932.84</v>
      </c>
      <c r="AI10" s="124">
        <f t="shared" si="22"/>
        <v>0</v>
      </c>
      <c r="AK10" s="121" t="str">
        <f t="shared" si="23"/>
        <v>SBITA</v>
      </c>
      <c r="AL10" s="121">
        <f t="shared" si="24"/>
        <v>123</v>
      </c>
    </row>
    <row r="11" spans="1:38" s="121" customFormat="1" ht="12.75" x14ac:dyDescent="0.2">
      <c r="A11" s="293" t="str">
        <f>VLOOKUP(B:B,'ACFR Business Areas'!A:C,3,FALSE)</f>
        <v>A000</v>
      </c>
      <c r="B11" s="293" t="str">
        <f>'Lease Rollforward'!$B$1</f>
        <v>E120</v>
      </c>
      <c r="C11" s="122" t="str">
        <f>VLOOKUP(B:B,'ACFR Business Areas'!A:B,2,FALSE)</f>
        <v>Comptroller General</v>
      </c>
      <c r="D11" s="237">
        <v>123</v>
      </c>
      <c r="E11" s="265" t="s">
        <v>238</v>
      </c>
      <c r="F11" s="121" t="s">
        <v>561</v>
      </c>
      <c r="G11" s="122">
        <f>IFERROR(VLOOKUP($F:$F,'Lease Types with GL Accts'!A:B,2,FALSE),0)</f>
        <v>5041827000</v>
      </c>
      <c r="H11" s="122">
        <f>IFERROR(VLOOKUP($F:$F,'Lease Types with GL Accts'!$A:$C,3,FALSE),0)</f>
        <v>5041837000</v>
      </c>
      <c r="I11" s="122">
        <f>IFERROR(VLOOKUP($F:$F,'Lease Types with GL Accts'!$A:$D,4,FALSE),0)</f>
        <v>5041817000</v>
      </c>
      <c r="J11" s="293" t="str">
        <f>IF(AND(AB11=1,K11='Lease Rollforward'!$B$2),"Yes",IF(AB11=1,"No",""))</f>
        <v/>
      </c>
      <c r="K11" s="121">
        <v>2024</v>
      </c>
      <c r="L11" s="216">
        <v>45292</v>
      </c>
      <c r="M11" s="217">
        <v>11380.26</v>
      </c>
      <c r="N11" s="217">
        <v>899.74</v>
      </c>
      <c r="O11" s="217"/>
      <c r="P11" s="294">
        <f t="shared" si="17"/>
        <v>12280</v>
      </c>
      <c r="Q11" s="124" t="s">
        <v>296</v>
      </c>
      <c r="R11" s="124" t="s">
        <v>208</v>
      </c>
      <c r="S11" s="219"/>
      <c r="T11" s="219"/>
      <c r="U11" s="266"/>
      <c r="V11" s="122" t="str">
        <f>IF($AB11=1,VLOOKUP(U:U,'BW Asset Listing'!D:E,2,FALSE),"")</f>
        <v/>
      </c>
      <c r="W11" s="122" t="str">
        <f>IF($AB11=1,VLOOKUP(U:U,'BW Asset Listing'!D:F,3,FALSE),"")</f>
        <v/>
      </c>
      <c r="X11" s="122" t="str">
        <f>IF($AB11=1,VLOOKUP(U:U,'BW Asset Listing'!D:G,4,FALSE),"")</f>
        <v/>
      </c>
      <c r="Y11" s="294" t="str">
        <f>IF($AB11=1,VLOOKUP(U:U,'BW Asset Listing'!D:O,12,FALSE),"")</f>
        <v/>
      </c>
      <c r="Z11" s="294" t="str">
        <f t="shared" si="18"/>
        <v/>
      </c>
      <c r="AA11" s="294" t="str">
        <f t="shared" si="19"/>
        <v/>
      </c>
      <c r="AB11" s="294">
        <f>COUNTIF($D$4:D11,$D11)</f>
        <v>7</v>
      </c>
      <c r="AD11" s="121">
        <v>5703700939</v>
      </c>
      <c r="AE11" s="122" t="str">
        <f t="shared" si="20"/>
        <v>123 Payment #7</v>
      </c>
      <c r="AF11" s="124">
        <f>SUMIFS('BW Expense Report GL'!I:I,'BW Expense Report GL'!F:F,AD:AD,'BW Expense Report GL'!G:G,G:G)</f>
        <v>11380.26</v>
      </c>
      <c r="AG11" s="124">
        <f t="shared" si="21"/>
        <v>0</v>
      </c>
      <c r="AH11" s="124">
        <f>SUMIFS('BW Expense Report GL'!I:I,'BW Expense Report GL'!F:F,AD:AD,'BW Expense Report GL'!G:G,H:H)</f>
        <v>899.74</v>
      </c>
      <c r="AI11" s="124">
        <f t="shared" si="22"/>
        <v>0</v>
      </c>
      <c r="AK11" s="121" t="str">
        <f t="shared" si="23"/>
        <v>SBITA</v>
      </c>
      <c r="AL11" s="121">
        <f t="shared" si="24"/>
        <v>123</v>
      </c>
    </row>
    <row r="12" spans="1:38" s="121" customFormat="1" ht="12.75" x14ac:dyDescent="0.2">
      <c r="A12" s="293" t="str">
        <f>VLOOKUP(B:B,'ACFR Business Areas'!A:C,3,FALSE)</f>
        <v>A000</v>
      </c>
      <c r="B12" s="293" t="str">
        <f>'Lease Rollforward'!$B$1</f>
        <v>E120</v>
      </c>
      <c r="C12" s="122" t="str">
        <f>VLOOKUP(B:B,'ACFR Business Areas'!A:B,2,FALSE)</f>
        <v>Comptroller General</v>
      </c>
      <c r="D12" s="237">
        <v>123</v>
      </c>
      <c r="E12" s="265" t="s">
        <v>238</v>
      </c>
      <c r="F12" s="121" t="s">
        <v>561</v>
      </c>
      <c r="G12" s="122">
        <f>IFERROR(VLOOKUP($F:$F,'Lease Types with GL Accts'!A:B,2,FALSE),0)</f>
        <v>5041827000</v>
      </c>
      <c r="H12" s="122">
        <f>IFERROR(VLOOKUP($F:$F,'Lease Types with GL Accts'!$A:$C,3,FALSE),0)</f>
        <v>5041837000</v>
      </c>
      <c r="I12" s="122">
        <f>IFERROR(VLOOKUP($F:$F,'Lease Types with GL Accts'!$A:$D,4,FALSE),0)</f>
        <v>5041817000</v>
      </c>
      <c r="J12" s="293" t="str">
        <f>IF(AND(AB12=1,K12='Lease Rollforward'!$B$2),"Yes",IF(AB12=1,"No",""))</f>
        <v/>
      </c>
      <c r="K12" s="121">
        <v>2024</v>
      </c>
      <c r="L12" s="216">
        <v>45323</v>
      </c>
      <c r="M12" s="217">
        <v>11782.45</v>
      </c>
      <c r="N12" s="217">
        <v>866.55</v>
      </c>
      <c r="O12" s="217"/>
      <c r="P12" s="294">
        <f t="shared" si="17"/>
        <v>12649</v>
      </c>
      <c r="Q12" s="124" t="s">
        <v>296</v>
      </c>
      <c r="R12" s="124" t="s">
        <v>208</v>
      </c>
      <c r="S12" s="219"/>
      <c r="T12" s="219"/>
      <c r="U12" s="266"/>
      <c r="V12" s="122" t="str">
        <f>IF($AB12=1,VLOOKUP(U:U,'BW Asset Listing'!D:E,2,FALSE),"")</f>
        <v/>
      </c>
      <c r="W12" s="122" t="str">
        <f>IF($AB12=1,VLOOKUP(U:U,'BW Asset Listing'!D:F,3,FALSE),"")</f>
        <v/>
      </c>
      <c r="X12" s="122" t="str">
        <f>IF($AB12=1,VLOOKUP(U:U,'BW Asset Listing'!D:G,4,FALSE),"")</f>
        <v/>
      </c>
      <c r="Y12" s="294" t="str">
        <f>IF($AB12=1,VLOOKUP(U:U,'BW Asset Listing'!D:O,12,FALSE),"")</f>
        <v/>
      </c>
      <c r="Z12" s="294" t="str">
        <f t="shared" si="18"/>
        <v/>
      </c>
      <c r="AA12" s="294" t="str">
        <f t="shared" si="19"/>
        <v/>
      </c>
      <c r="AB12" s="294">
        <f>COUNTIF($D$4:D12,$D12)</f>
        <v>8</v>
      </c>
      <c r="AE12" s="122" t="str">
        <f t="shared" si="20"/>
        <v>123 Payment #8</v>
      </c>
      <c r="AF12" s="124">
        <f>SUMIFS('BW Expense Report GL'!I:I,'BW Expense Report GL'!F:F,AD:AD,'BW Expense Report GL'!G:G,G:G)</f>
        <v>0</v>
      </c>
      <c r="AG12" s="124" t="str">
        <f t="shared" si="21"/>
        <v/>
      </c>
      <c r="AH12" s="124">
        <f>SUMIFS('BW Expense Report GL'!I:I,'BW Expense Report GL'!F:F,AD:AD,'BW Expense Report GL'!G:G,H:H)</f>
        <v>0</v>
      </c>
      <c r="AI12" s="124" t="str">
        <f t="shared" si="22"/>
        <v/>
      </c>
      <c r="AK12" s="121" t="str">
        <f t="shared" si="23"/>
        <v>SBITA</v>
      </c>
      <c r="AL12" s="121">
        <f t="shared" si="24"/>
        <v>123</v>
      </c>
    </row>
    <row r="13" spans="1:38" s="121" customFormat="1" ht="12.75" x14ac:dyDescent="0.2">
      <c r="A13" s="293" t="str">
        <f>VLOOKUP(B:B,'ACFR Business Areas'!A:C,3,FALSE)</f>
        <v>A000</v>
      </c>
      <c r="B13" s="293" t="str">
        <f>'Lease Rollforward'!$B$1</f>
        <v>E120</v>
      </c>
      <c r="C13" s="122" t="str">
        <f>VLOOKUP(B:B,'ACFR Business Areas'!A:B,2,FALSE)</f>
        <v>Comptroller General</v>
      </c>
      <c r="D13" s="237">
        <v>123</v>
      </c>
      <c r="E13" s="265" t="s">
        <v>238</v>
      </c>
      <c r="F13" s="121" t="s">
        <v>561</v>
      </c>
      <c r="G13" s="122">
        <f>IFERROR(VLOOKUP($F:$F,'Lease Types with GL Accts'!A:B,2,FALSE),0)</f>
        <v>5041827000</v>
      </c>
      <c r="H13" s="122">
        <f>IFERROR(VLOOKUP($F:$F,'Lease Types with GL Accts'!$A:$C,3,FALSE),0)</f>
        <v>5041837000</v>
      </c>
      <c r="I13" s="122">
        <f>IFERROR(VLOOKUP($F:$F,'Lease Types with GL Accts'!$A:$D,4,FALSE),0)</f>
        <v>5041817000</v>
      </c>
      <c r="J13" s="293" t="str">
        <f>IF(AND(AB13=1,K13='Lease Rollforward'!$B$2),"Yes",IF(AB13=1,"No",""))</f>
        <v/>
      </c>
      <c r="K13" s="121">
        <v>2024</v>
      </c>
      <c r="L13" s="216">
        <v>45351</v>
      </c>
      <c r="M13" s="217">
        <v>11816.81</v>
      </c>
      <c r="N13" s="217">
        <v>832.19</v>
      </c>
      <c r="O13" s="217"/>
      <c r="P13" s="294">
        <f t="shared" si="17"/>
        <v>12649</v>
      </c>
      <c r="Q13" s="124" t="s">
        <v>296</v>
      </c>
      <c r="R13" s="124" t="s">
        <v>208</v>
      </c>
      <c r="S13" s="219"/>
      <c r="T13" s="219"/>
      <c r="U13" s="266"/>
      <c r="V13" s="122" t="str">
        <f>IF($AB13=1,VLOOKUP(U:U,'BW Asset Listing'!D:E,2,FALSE),"")</f>
        <v/>
      </c>
      <c r="W13" s="122" t="str">
        <f>IF($AB13=1,VLOOKUP(U:U,'BW Asset Listing'!D:F,3,FALSE),"")</f>
        <v/>
      </c>
      <c r="X13" s="122" t="str">
        <f>IF($AB13=1,VLOOKUP(U:U,'BW Asset Listing'!D:G,4,FALSE),"")</f>
        <v/>
      </c>
      <c r="Y13" s="294" t="str">
        <f>IF($AB13=1,VLOOKUP(U:U,'BW Asset Listing'!D:O,12,FALSE),"")</f>
        <v/>
      </c>
      <c r="Z13" s="294" t="str">
        <f t="shared" si="18"/>
        <v/>
      </c>
      <c r="AA13" s="294" t="str">
        <f t="shared" si="19"/>
        <v/>
      </c>
      <c r="AB13" s="294">
        <f>COUNTIF($D$4:D13,$D13)</f>
        <v>9</v>
      </c>
      <c r="AE13" s="122" t="str">
        <f t="shared" si="20"/>
        <v>123 Payment #9</v>
      </c>
      <c r="AF13" s="124">
        <f>SUMIFS('BW Expense Report GL'!I:I,'BW Expense Report GL'!F:F,AD:AD,'BW Expense Report GL'!G:G,G:G)</f>
        <v>0</v>
      </c>
      <c r="AG13" s="124" t="str">
        <f t="shared" si="21"/>
        <v/>
      </c>
      <c r="AH13" s="124">
        <f>SUMIFS('BW Expense Report GL'!I:I,'BW Expense Report GL'!F:F,AD:AD,'BW Expense Report GL'!G:G,H:H)</f>
        <v>0</v>
      </c>
      <c r="AI13" s="124" t="str">
        <f t="shared" si="22"/>
        <v/>
      </c>
      <c r="AK13" s="121" t="str">
        <f t="shared" si="23"/>
        <v>SBITA</v>
      </c>
      <c r="AL13" s="121">
        <f t="shared" si="24"/>
        <v>123</v>
      </c>
    </row>
    <row r="14" spans="1:38" s="121" customFormat="1" ht="12.75" x14ac:dyDescent="0.2">
      <c r="A14" s="293" t="str">
        <f>VLOOKUP(B:B,'ACFR Business Areas'!A:C,3,FALSE)</f>
        <v>A000</v>
      </c>
      <c r="B14" s="293" t="str">
        <f>'Lease Rollforward'!$B$1</f>
        <v>E120</v>
      </c>
      <c r="C14" s="122" t="str">
        <f>VLOOKUP(B:B,'ACFR Business Areas'!A:B,2,FALSE)</f>
        <v>Comptroller General</v>
      </c>
      <c r="D14" s="237">
        <v>123</v>
      </c>
      <c r="E14" s="265" t="s">
        <v>238</v>
      </c>
      <c r="F14" s="121" t="s">
        <v>561</v>
      </c>
      <c r="G14" s="122">
        <f>IFERROR(VLOOKUP($F:$F,'Lease Types with GL Accts'!A:B,2,FALSE),0)</f>
        <v>5041827000</v>
      </c>
      <c r="H14" s="122">
        <f>IFERROR(VLOOKUP($F:$F,'Lease Types with GL Accts'!$A:$C,3,FALSE),0)</f>
        <v>5041837000</v>
      </c>
      <c r="I14" s="122">
        <f>IFERROR(VLOOKUP($F:$F,'Lease Types with GL Accts'!$A:$D,4,FALSE),0)</f>
        <v>5041817000</v>
      </c>
      <c r="J14" s="293" t="str">
        <f>IF(AND(AB14=1,K14='Lease Rollforward'!$B$2),"Yes",IF(AB14=1,"No",""))</f>
        <v/>
      </c>
      <c r="K14" s="121">
        <v>2024</v>
      </c>
      <c r="L14" s="216">
        <v>45382</v>
      </c>
      <c r="M14" s="217">
        <v>11851.28</v>
      </c>
      <c r="N14" s="217">
        <v>797.72</v>
      </c>
      <c r="O14" s="217"/>
      <c r="P14" s="294">
        <f t="shared" si="17"/>
        <v>12649</v>
      </c>
      <c r="Q14" s="124" t="s">
        <v>296</v>
      </c>
      <c r="R14" s="124" t="s">
        <v>208</v>
      </c>
      <c r="S14" s="219"/>
      <c r="T14" s="219"/>
      <c r="U14" s="266"/>
      <c r="V14" s="122" t="str">
        <f>IF($AB14=1,VLOOKUP(U:U,'BW Asset Listing'!D:E,2,FALSE),"")</f>
        <v/>
      </c>
      <c r="W14" s="122" t="str">
        <f>IF($AB14=1,VLOOKUP(U:U,'BW Asset Listing'!D:F,3,FALSE),"")</f>
        <v/>
      </c>
      <c r="X14" s="122" t="str">
        <f>IF($AB14=1,VLOOKUP(U:U,'BW Asset Listing'!D:G,4,FALSE),"")</f>
        <v/>
      </c>
      <c r="Y14" s="294" t="str">
        <f>IF($AB14=1,VLOOKUP(U:U,'BW Asset Listing'!D:O,12,FALSE),"")</f>
        <v/>
      </c>
      <c r="Z14" s="294" t="str">
        <f t="shared" si="18"/>
        <v/>
      </c>
      <c r="AA14" s="294" t="str">
        <f t="shared" si="19"/>
        <v/>
      </c>
      <c r="AB14" s="294">
        <f>COUNTIF($D$4:D14,$D14)</f>
        <v>10</v>
      </c>
      <c r="AE14" s="122" t="str">
        <f t="shared" si="20"/>
        <v>123 Payment #10</v>
      </c>
      <c r="AF14" s="124">
        <f>SUMIFS('BW Expense Report GL'!I:I,'BW Expense Report GL'!F:F,AD:AD,'BW Expense Report GL'!G:G,G:G)</f>
        <v>0</v>
      </c>
      <c r="AG14" s="124" t="str">
        <f t="shared" si="21"/>
        <v/>
      </c>
      <c r="AH14" s="124">
        <f>SUMIFS('BW Expense Report GL'!I:I,'BW Expense Report GL'!F:F,AD:AD,'BW Expense Report GL'!G:G,H:H)</f>
        <v>0</v>
      </c>
      <c r="AI14" s="124" t="str">
        <f t="shared" si="22"/>
        <v/>
      </c>
      <c r="AK14" s="121" t="str">
        <f t="shared" si="23"/>
        <v>SBITA</v>
      </c>
      <c r="AL14" s="121">
        <f t="shared" si="24"/>
        <v>123</v>
      </c>
    </row>
    <row r="15" spans="1:38" s="121" customFormat="1" ht="12.75" x14ac:dyDescent="0.2">
      <c r="A15" s="293" t="str">
        <f>VLOOKUP(B:B,'ACFR Business Areas'!A:C,3,FALSE)</f>
        <v>A000</v>
      </c>
      <c r="B15" s="293" t="str">
        <f>'Lease Rollforward'!$B$1</f>
        <v>E120</v>
      </c>
      <c r="C15" s="122" t="str">
        <f>VLOOKUP(B:B,'ACFR Business Areas'!A:B,2,FALSE)</f>
        <v>Comptroller General</v>
      </c>
      <c r="D15" s="237">
        <v>123</v>
      </c>
      <c r="E15" s="265" t="s">
        <v>238</v>
      </c>
      <c r="F15" s="121" t="s">
        <v>561</v>
      </c>
      <c r="G15" s="122">
        <f>IFERROR(VLOOKUP($F:$F,'Lease Types with GL Accts'!A:B,2,FALSE),0)</f>
        <v>5041827000</v>
      </c>
      <c r="H15" s="122">
        <f>IFERROR(VLOOKUP($F:$F,'Lease Types with GL Accts'!$A:$C,3,FALSE),0)</f>
        <v>5041837000</v>
      </c>
      <c r="I15" s="122">
        <f>IFERROR(VLOOKUP($F:$F,'Lease Types with GL Accts'!$A:$D,4,FALSE),0)</f>
        <v>5041817000</v>
      </c>
      <c r="J15" s="293" t="str">
        <f>IF(AND(AB15=1,K15='Lease Rollforward'!$B$2),"Yes",IF(AB15=1,"No",""))</f>
        <v/>
      </c>
      <c r="K15" s="121">
        <v>2024</v>
      </c>
      <c r="L15" s="216">
        <v>45412</v>
      </c>
      <c r="M15" s="217">
        <v>11885.85</v>
      </c>
      <c r="N15" s="217">
        <v>763.15</v>
      </c>
      <c r="O15" s="217"/>
      <c r="P15" s="294">
        <f t="shared" si="17"/>
        <v>12649</v>
      </c>
      <c r="Q15" s="124" t="s">
        <v>296</v>
      </c>
      <c r="R15" s="124" t="s">
        <v>208</v>
      </c>
      <c r="S15" s="219"/>
      <c r="T15" s="219"/>
      <c r="U15" s="266"/>
      <c r="V15" s="122" t="str">
        <f>IF($AB15=1,VLOOKUP(U:U,'BW Asset Listing'!D:E,2,FALSE),"")</f>
        <v/>
      </c>
      <c r="W15" s="122" t="str">
        <f>IF($AB15=1,VLOOKUP(U:U,'BW Asset Listing'!D:F,3,FALSE),"")</f>
        <v/>
      </c>
      <c r="X15" s="122" t="str">
        <f>IF($AB15=1,VLOOKUP(U:U,'BW Asset Listing'!D:G,4,FALSE),"")</f>
        <v/>
      </c>
      <c r="Y15" s="294" t="str">
        <f>IF($AB15=1,VLOOKUP(U:U,'BW Asset Listing'!D:O,12,FALSE),"")</f>
        <v/>
      </c>
      <c r="Z15" s="294" t="str">
        <f t="shared" si="18"/>
        <v/>
      </c>
      <c r="AA15" s="294" t="str">
        <f t="shared" si="19"/>
        <v/>
      </c>
      <c r="AB15" s="294">
        <f>COUNTIF($D$4:D15,$D15)</f>
        <v>11</v>
      </c>
      <c r="AE15" s="122" t="str">
        <f t="shared" si="20"/>
        <v>123 Payment #11</v>
      </c>
      <c r="AF15" s="124">
        <f>SUMIFS('BW Expense Report GL'!I:I,'BW Expense Report GL'!F:F,AD:AD,'BW Expense Report GL'!G:G,G:G)</f>
        <v>0</v>
      </c>
      <c r="AG15" s="124" t="str">
        <f t="shared" si="21"/>
        <v/>
      </c>
      <c r="AH15" s="124">
        <f>SUMIFS('BW Expense Report GL'!I:I,'BW Expense Report GL'!F:F,AD:AD,'BW Expense Report GL'!G:G,H:H)</f>
        <v>0</v>
      </c>
      <c r="AI15" s="124" t="str">
        <f t="shared" si="22"/>
        <v/>
      </c>
      <c r="AK15" s="121" t="str">
        <f t="shared" si="23"/>
        <v>SBITA</v>
      </c>
      <c r="AL15" s="121">
        <f t="shared" si="24"/>
        <v>123</v>
      </c>
    </row>
    <row r="16" spans="1:38" s="121" customFormat="1" ht="12.75" x14ac:dyDescent="0.2">
      <c r="A16" s="293" t="str">
        <f>VLOOKUP(B:B,'ACFR Business Areas'!A:C,3,FALSE)</f>
        <v>A000</v>
      </c>
      <c r="B16" s="293" t="str">
        <f>'Lease Rollforward'!$B$1</f>
        <v>E120</v>
      </c>
      <c r="C16" s="122" t="str">
        <f>VLOOKUP(B:B,'ACFR Business Areas'!A:B,2,FALSE)</f>
        <v>Comptroller General</v>
      </c>
      <c r="D16" s="237">
        <v>123</v>
      </c>
      <c r="E16" s="265" t="s">
        <v>238</v>
      </c>
      <c r="F16" s="121" t="s">
        <v>561</v>
      </c>
      <c r="G16" s="122">
        <f>IFERROR(VLOOKUP($F:$F,'Lease Types with GL Accts'!A:B,2,FALSE),0)</f>
        <v>5041827000</v>
      </c>
      <c r="H16" s="122">
        <f>IFERROR(VLOOKUP($F:$F,'Lease Types with GL Accts'!$A:$C,3,FALSE),0)</f>
        <v>5041837000</v>
      </c>
      <c r="I16" s="122">
        <f>IFERROR(VLOOKUP($F:$F,'Lease Types with GL Accts'!$A:$D,4,FALSE),0)</f>
        <v>5041817000</v>
      </c>
      <c r="J16" s="293" t="str">
        <f>IF(AND(AB16=1,K16='Lease Rollforward'!$B$2),"Yes",IF(AB16=1,"No",""))</f>
        <v/>
      </c>
      <c r="K16" s="121">
        <v>2024</v>
      </c>
      <c r="L16" s="216">
        <v>45443</v>
      </c>
      <c r="M16" s="217">
        <v>11920.51</v>
      </c>
      <c r="N16" s="217">
        <v>728.49</v>
      </c>
      <c r="O16" s="217"/>
      <c r="P16" s="294">
        <f t="shared" si="17"/>
        <v>12649</v>
      </c>
      <c r="Q16" s="124" t="s">
        <v>296</v>
      </c>
      <c r="R16" s="124" t="s">
        <v>208</v>
      </c>
      <c r="S16" s="219"/>
      <c r="T16" s="219"/>
      <c r="U16" s="266"/>
      <c r="V16" s="122" t="str">
        <f>IF($AB16=1,VLOOKUP(U:U,'BW Asset Listing'!D:E,2,FALSE),"")</f>
        <v/>
      </c>
      <c r="W16" s="122" t="str">
        <f>IF($AB16=1,VLOOKUP(U:U,'BW Asset Listing'!D:F,3,FALSE),"")</f>
        <v/>
      </c>
      <c r="X16" s="122" t="str">
        <f>IF($AB16=1,VLOOKUP(U:U,'BW Asset Listing'!D:G,4,FALSE),"")</f>
        <v/>
      </c>
      <c r="Y16" s="294" t="str">
        <f>IF($AB16=1,VLOOKUP(U:U,'BW Asset Listing'!D:O,12,FALSE),"")</f>
        <v/>
      </c>
      <c r="Z16" s="294" t="str">
        <f t="shared" si="18"/>
        <v/>
      </c>
      <c r="AA16" s="294" t="str">
        <f t="shared" si="19"/>
        <v/>
      </c>
      <c r="AB16" s="294">
        <f>COUNTIF($D$4:D16,$D16)</f>
        <v>12</v>
      </c>
      <c r="AE16" s="122" t="str">
        <f t="shared" si="20"/>
        <v>123 Payment #12</v>
      </c>
      <c r="AF16" s="124">
        <f>SUMIFS('BW Expense Report GL'!I:I,'BW Expense Report GL'!F:F,AD:AD,'BW Expense Report GL'!G:G,G:G)</f>
        <v>0</v>
      </c>
      <c r="AG16" s="124" t="str">
        <f t="shared" si="21"/>
        <v/>
      </c>
      <c r="AH16" s="124">
        <f>SUMIFS('BW Expense Report GL'!I:I,'BW Expense Report GL'!F:F,AD:AD,'BW Expense Report GL'!G:G,H:H)</f>
        <v>0</v>
      </c>
      <c r="AI16" s="124" t="str">
        <f t="shared" si="22"/>
        <v/>
      </c>
      <c r="AK16" s="121" t="str">
        <f t="shared" si="23"/>
        <v>SBITA</v>
      </c>
      <c r="AL16" s="121">
        <f t="shared" si="24"/>
        <v>123</v>
      </c>
    </row>
    <row r="17" spans="1:38" s="121" customFormat="1" ht="12.75" x14ac:dyDescent="0.2">
      <c r="A17" s="293" t="str">
        <f>VLOOKUP(B:B,'ACFR Business Areas'!A:C,3,FALSE)</f>
        <v>A000</v>
      </c>
      <c r="B17" s="293" t="str">
        <f>'Lease Rollforward'!$B$1</f>
        <v>E120</v>
      </c>
      <c r="C17" s="122" t="str">
        <f>VLOOKUP(B:B,'ACFR Business Areas'!A:B,2,FALSE)</f>
        <v>Comptroller General</v>
      </c>
      <c r="D17" s="237">
        <v>123</v>
      </c>
      <c r="E17" s="265" t="s">
        <v>238</v>
      </c>
      <c r="F17" s="121" t="s">
        <v>561</v>
      </c>
      <c r="G17" s="122">
        <f>IFERROR(VLOOKUP($F:$F,'Lease Types with GL Accts'!A:B,2,FALSE),0)</f>
        <v>5041827000</v>
      </c>
      <c r="H17" s="122">
        <f>IFERROR(VLOOKUP($F:$F,'Lease Types with GL Accts'!$A:$C,3,FALSE),0)</f>
        <v>5041837000</v>
      </c>
      <c r="I17" s="122">
        <f>IFERROR(VLOOKUP($F:$F,'Lease Types with GL Accts'!$A:$D,4,FALSE),0)</f>
        <v>5041817000</v>
      </c>
      <c r="J17" s="293" t="str">
        <f>IF(AND(AB17=1,K17='Lease Rollforward'!$B$2),"Yes",IF(AB17=1,"No",""))</f>
        <v/>
      </c>
      <c r="K17" s="121">
        <v>2025</v>
      </c>
      <c r="L17" s="216">
        <v>45473</v>
      </c>
      <c r="M17" s="217">
        <v>11955.28</v>
      </c>
      <c r="N17" s="217">
        <v>693.72</v>
      </c>
      <c r="O17" s="217"/>
      <c r="P17" s="294">
        <f t="shared" si="17"/>
        <v>12649</v>
      </c>
      <c r="Q17" s="124"/>
      <c r="R17" s="124"/>
      <c r="S17" s="219"/>
      <c r="T17" s="219"/>
      <c r="U17" s="266"/>
      <c r="V17" s="122" t="str">
        <f>IF($AB17=1,VLOOKUP(U:U,'BW Asset Listing'!D:E,2,FALSE),"")</f>
        <v/>
      </c>
      <c r="W17" s="122" t="str">
        <f>IF($AB17=1,VLOOKUP(U:U,'BW Asset Listing'!D:F,3,FALSE),"")</f>
        <v/>
      </c>
      <c r="X17" s="122" t="str">
        <f>IF($AB17=1,VLOOKUP(U:U,'BW Asset Listing'!D:G,4,FALSE),"")</f>
        <v/>
      </c>
      <c r="Y17" s="294" t="str">
        <f>IF($AB17=1,VLOOKUP(U:U,'BW Asset Listing'!D:O,12,FALSE),"")</f>
        <v/>
      </c>
      <c r="Z17" s="294" t="str">
        <f t="shared" si="18"/>
        <v/>
      </c>
      <c r="AA17" s="294" t="str">
        <f t="shared" si="19"/>
        <v/>
      </c>
      <c r="AB17" s="294">
        <f>COUNTIF($D$4:D17,$D17)</f>
        <v>13</v>
      </c>
      <c r="AE17" s="122" t="str">
        <f t="shared" si="20"/>
        <v>123 Payment #13</v>
      </c>
      <c r="AF17" s="124">
        <f>SUMIFS('BW Expense Report GL'!I:I,'BW Expense Report GL'!F:F,AD:AD,'BW Expense Report GL'!G:G,G:G)</f>
        <v>0</v>
      </c>
      <c r="AG17" s="124" t="str">
        <f t="shared" si="21"/>
        <v/>
      </c>
      <c r="AH17" s="124">
        <f>SUMIFS('BW Expense Report GL'!I:I,'BW Expense Report GL'!F:F,AD:AD,'BW Expense Report GL'!G:G,H:H)</f>
        <v>0</v>
      </c>
      <c r="AI17" s="124" t="str">
        <f t="shared" si="22"/>
        <v/>
      </c>
      <c r="AK17" s="121" t="str">
        <f t="shared" si="23"/>
        <v>SBITA</v>
      </c>
      <c r="AL17" s="121">
        <f t="shared" si="24"/>
        <v>123</v>
      </c>
    </row>
    <row r="18" spans="1:38" s="121" customFormat="1" ht="12.75" x14ac:dyDescent="0.2">
      <c r="A18" s="293" t="str">
        <f>VLOOKUP(B:B,'ACFR Business Areas'!A:C,3,FALSE)</f>
        <v>A000</v>
      </c>
      <c r="B18" s="293" t="str">
        <f>'Lease Rollforward'!$B$1</f>
        <v>E120</v>
      </c>
      <c r="C18" s="122" t="str">
        <f>VLOOKUP(B:B,'ACFR Business Areas'!A:B,2,FALSE)</f>
        <v>Comptroller General</v>
      </c>
      <c r="D18" s="237">
        <v>123</v>
      </c>
      <c r="E18" s="265" t="s">
        <v>238</v>
      </c>
      <c r="F18" s="121" t="s">
        <v>561</v>
      </c>
      <c r="G18" s="122">
        <f>IFERROR(VLOOKUP($F:$F,'Lease Types with GL Accts'!A:B,2,FALSE),0)</f>
        <v>5041827000</v>
      </c>
      <c r="H18" s="122">
        <f>IFERROR(VLOOKUP($F:$F,'Lease Types with GL Accts'!$A:$C,3,FALSE),0)</f>
        <v>5041837000</v>
      </c>
      <c r="I18" s="122">
        <f>IFERROR(VLOOKUP($F:$F,'Lease Types with GL Accts'!$A:$D,4,FALSE),0)</f>
        <v>5041817000</v>
      </c>
      <c r="J18" s="293" t="str">
        <f>IF(AND(AB18=1,K18='Lease Rollforward'!$B$2),"Yes",IF(AB18=1,"No",""))</f>
        <v/>
      </c>
      <c r="K18" s="121">
        <v>2025</v>
      </c>
      <c r="L18" s="216">
        <v>45504</v>
      </c>
      <c r="M18" s="217">
        <v>11990.15</v>
      </c>
      <c r="N18" s="217">
        <v>658.85</v>
      </c>
      <c r="O18" s="217"/>
      <c r="P18" s="294">
        <f t="shared" si="17"/>
        <v>12649</v>
      </c>
      <c r="Q18" s="124"/>
      <c r="R18" s="124"/>
      <c r="S18" s="219"/>
      <c r="T18" s="219"/>
      <c r="U18" s="266"/>
      <c r="V18" s="122" t="str">
        <f>IF($AB18=1,VLOOKUP(U:U,'BW Asset Listing'!D:E,2,FALSE),"")</f>
        <v/>
      </c>
      <c r="W18" s="122" t="str">
        <f>IF($AB18=1,VLOOKUP(U:U,'BW Asset Listing'!D:F,3,FALSE),"")</f>
        <v/>
      </c>
      <c r="X18" s="122" t="str">
        <f>IF($AB18=1,VLOOKUP(U:U,'BW Asset Listing'!D:G,4,FALSE),"")</f>
        <v/>
      </c>
      <c r="Y18" s="294" t="str">
        <f>IF($AB18=1,VLOOKUP(U:U,'BW Asset Listing'!D:O,12,FALSE),"")</f>
        <v/>
      </c>
      <c r="Z18" s="294" t="str">
        <f t="shared" si="18"/>
        <v/>
      </c>
      <c r="AA18" s="294" t="str">
        <f t="shared" si="19"/>
        <v/>
      </c>
      <c r="AB18" s="294">
        <f>COUNTIF($D$4:D18,$D18)</f>
        <v>14</v>
      </c>
      <c r="AE18" s="122" t="str">
        <f t="shared" si="20"/>
        <v>123 Payment #14</v>
      </c>
      <c r="AF18" s="124">
        <f>SUMIFS('BW Expense Report GL'!I:I,'BW Expense Report GL'!F:F,AD:AD,'BW Expense Report GL'!G:G,G:G)</f>
        <v>0</v>
      </c>
      <c r="AG18" s="124" t="str">
        <f t="shared" si="21"/>
        <v/>
      </c>
      <c r="AH18" s="124">
        <f>SUMIFS('BW Expense Report GL'!I:I,'BW Expense Report GL'!F:F,AD:AD,'BW Expense Report GL'!G:G,H:H)</f>
        <v>0</v>
      </c>
      <c r="AI18" s="124" t="str">
        <f t="shared" si="22"/>
        <v/>
      </c>
      <c r="AK18" s="121" t="str">
        <f t="shared" si="23"/>
        <v>SBITA</v>
      </c>
      <c r="AL18" s="121">
        <f t="shared" si="24"/>
        <v>123</v>
      </c>
    </row>
    <row r="19" spans="1:38" s="121" customFormat="1" ht="12.75" x14ac:dyDescent="0.2">
      <c r="A19" s="293" t="str">
        <f>VLOOKUP(B:B,'ACFR Business Areas'!A:C,3,FALSE)</f>
        <v>A000</v>
      </c>
      <c r="B19" s="293" t="str">
        <f>'Lease Rollforward'!$B$1</f>
        <v>E120</v>
      </c>
      <c r="C19" s="122" t="str">
        <f>VLOOKUP(B:B,'ACFR Business Areas'!A:B,2,FALSE)</f>
        <v>Comptroller General</v>
      </c>
      <c r="D19" s="237">
        <v>123</v>
      </c>
      <c r="E19" s="265" t="s">
        <v>238</v>
      </c>
      <c r="F19" s="121" t="s">
        <v>561</v>
      </c>
      <c r="G19" s="122">
        <f>IFERROR(VLOOKUP($F:$F,'Lease Types with GL Accts'!A:B,2,FALSE),0)</f>
        <v>5041827000</v>
      </c>
      <c r="H19" s="122">
        <f>IFERROR(VLOOKUP($F:$F,'Lease Types with GL Accts'!$A:$C,3,FALSE),0)</f>
        <v>5041837000</v>
      </c>
      <c r="I19" s="122">
        <f>IFERROR(VLOOKUP($F:$F,'Lease Types with GL Accts'!$A:$D,4,FALSE),0)</f>
        <v>5041817000</v>
      </c>
      <c r="J19" s="293" t="str">
        <f>IF(AND(AB19=1,K19='Lease Rollforward'!$B$2),"Yes",IF(AB19=1,"No",""))</f>
        <v/>
      </c>
      <c r="K19" s="121">
        <v>2025</v>
      </c>
      <c r="L19" s="216">
        <v>45535</v>
      </c>
      <c r="M19" s="217">
        <v>12025.12</v>
      </c>
      <c r="N19" s="217">
        <v>623.88</v>
      </c>
      <c r="O19" s="217"/>
      <c r="P19" s="294">
        <f t="shared" si="17"/>
        <v>12649</v>
      </c>
      <c r="Q19" s="124"/>
      <c r="R19" s="124"/>
      <c r="S19" s="219"/>
      <c r="T19" s="219"/>
      <c r="U19" s="266"/>
      <c r="V19" s="122" t="str">
        <f>IF($AB19=1,VLOOKUP(U:U,'BW Asset Listing'!D:E,2,FALSE),"")</f>
        <v/>
      </c>
      <c r="W19" s="122" t="str">
        <f>IF($AB19=1,VLOOKUP(U:U,'BW Asset Listing'!D:F,3,FALSE),"")</f>
        <v/>
      </c>
      <c r="X19" s="122" t="str">
        <f>IF($AB19=1,VLOOKUP(U:U,'BW Asset Listing'!D:G,4,FALSE),"")</f>
        <v/>
      </c>
      <c r="Y19" s="294" t="str">
        <f>IF($AB19=1,VLOOKUP(U:U,'BW Asset Listing'!D:O,12,FALSE),"")</f>
        <v/>
      </c>
      <c r="Z19" s="294" t="str">
        <f t="shared" si="18"/>
        <v/>
      </c>
      <c r="AA19" s="294" t="str">
        <f t="shared" si="19"/>
        <v/>
      </c>
      <c r="AB19" s="294">
        <f>COUNTIF($D$4:D19,$D19)</f>
        <v>15</v>
      </c>
      <c r="AE19" s="122" t="str">
        <f t="shared" si="20"/>
        <v>123 Payment #15</v>
      </c>
      <c r="AF19" s="124">
        <f>SUMIFS('BW Expense Report GL'!I:I,'BW Expense Report GL'!F:F,AD:AD,'BW Expense Report GL'!G:G,G:G)</f>
        <v>0</v>
      </c>
      <c r="AG19" s="124" t="str">
        <f t="shared" si="21"/>
        <v/>
      </c>
      <c r="AH19" s="124">
        <f>SUMIFS('BW Expense Report GL'!I:I,'BW Expense Report GL'!F:F,AD:AD,'BW Expense Report GL'!G:G,H:H)</f>
        <v>0</v>
      </c>
      <c r="AI19" s="124" t="str">
        <f t="shared" si="22"/>
        <v/>
      </c>
      <c r="AK19" s="121" t="str">
        <f t="shared" si="23"/>
        <v>SBITA</v>
      </c>
      <c r="AL19" s="121">
        <f t="shared" si="24"/>
        <v>123</v>
      </c>
    </row>
    <row r="20" spans="1:38" s="121" customFormat="1" ht="12.75" x14ac:dyDescent="0.2">
      <c r="A20" s="293" t="str">
        <f>VLOOKUP(B:B,'ACFR Business Areas'!A:C,3,FALSE)</f>
        <v>A000</v>
      </c>
      <c r="B20" s="293" t="str">
        <f>'Lease Rollforward'!$B$1</f>
        <v>E120</v>
      </c>
      <c r="C20" s="122" t="str">
        <f>VLOOKUP(B:B,'ACFR Business Areas'!A:B,2,FALSE)</f>
        <v>Comptroller General</v>
      </c>
      <c r="D20" s="237">
        <v>123</v>
      </c>
      <c r="E20" s="265" t="s">
        <v>238</v>
      </c>
      <c r="F20" s="121" t="s">
        <v>561</v>
      </c>
      <c r="G20" s="122">
        <f>IFERROR(VLOOKUP($F:$F,'Lease Types with GL Accts'!A:B,2,FALSE),0)</f>
        <v>5041827000</v>
      </c>
      <c r="H20" s="122">
        <f>IFERROR(VLOOKUP($F:$F,'Lease Types with GL Accts'!$A:$C,3,FALSE),0)</f>
        <v>5041837000</v>
      </c>
      <c r="I20" s="122">
        <f>IFERROR(VLOOKUP($F:$F,'Lease Types with GL Accts'!$A:$D,4,FALSE),0)</f>
        <v>5041817000</v>
      </c>
      <c r="J20" s="293" t="str">
        <f>IF(AND(AB20=1,K20='Lease Rollforward'!$B$2),"Yes",IF(AB20=1,"No",""))</f>
        <v/>
      </c>
      <c r="K20" s="121">
        <v>2025</v>
      </c>
      <c r="L20" s="216">
        <v>45565</v>
      </c>
      <c r="M20" s="217">
        <v>12060.19</v>
      </c>
      <c r="N20" s="217">
        <v>588.80999999999995</v>
      </c>
      <c r="O20" s="217"/>
      <c r="P20" s="294">
        <f t="shared" si="17"/>
        <v>12649</v>
      </c>
      <c r="Q20" s="124"/>
      <c r="R20" s="124"/>
      <c r="S20" s="219"/>
      <c r="T20" s="219"/>
      <c r="U20" s="266"/>
      <c r="V20" s="122" t="str">
        <f>IF($AB20=1,VLOOKUP(U:U,'BW Asset Listing'!D:E,2,FALSE),"")</f>
        <v/>
      </c>
      <c r="W20" s="122" t="str">
        <f>IF($AB20=1,VLOOKUP(U:U,'BW Asset Listing'!D:F,3,FALSE),"")</f>
        <v/>
      </c>
      <c r="X20" s="122" t="str">
        <f>IF($AB20=1,VLOOKUP(U:U,'BW Asset Listing'!D:G,4,FALSE),"")</f>
        <v/>
      </c>
      <c r="Y20" s="294" t="str">
        <f>IF($AB20=1,VLOOKUP(U:U,'BW Asset Listing'!D:O,12,FALSE),"")</f>
        <v/>
      </c>
      <c r="Z20" s="294" t="str">
        <f t="shared" si="18"/>
        <v/>
      </c>
      <c r="AA20" s="294" t="str">
        <f t="shared" si="19"/>
        <v/>
      </c>
      <c r="AB20" s="294">
        <f>COUNTIF($D$4:D20,$D20)</f>
        <v>16</v>
      </c>
      <c r="AE20" s="122" t="str">
        <f t="shared" si="20"/>
        <v>123 Payment #16</v>
      </c>
      <c r="AF20" s="124">
        <f>SUMIFS('BW Expense Report GL'!I:I,'BW Expense Report GL'!F:F,AD:AD,'BW Expense Report GL'!G:G,G:G)</f>
        <v>0</v>
      </c>
      <c r="AG20" s="124" t="str">
        <f t="shared" si="21"/>
        <v/>
      </c>
      <c r="AH20" s="124">
        <f>SUMIFS('BW Expense Report GL'!I:I,'BW Expense Report GL'!F:F,AD:AD,'BW Expense Report GL'!G:G,H:H)</f>
        <v>0</v>
      </c>
      <c r="AI20" s="124" t="str">
        <f t="shared" si="22"/>
        <v/>
      </c>
      <c r="AK20" s="121" t="str">
        <f t="shared" si="23"/>
        <v>SBITA</v>
      </c>
      <c r="AL20" s="121">
        <f t="shared" si="24"/>
        <v>123</v>
      </c>
    </row>
    <row r="21" spans="1:38" s="121" customFormat="1" ht="12.75" x14ac:dyDescent="0.2">
      <c r="A21" s="293" t="str">
        <f>VLOOKUP(B:B,'ACFR Business Areas'!A:C,3,FALSE)</f>
        <v>A000</v>
      </c>
      <c r="B21" s="293" t="str">
        <f>'Lease Rollforward'!$B$1</f>
        <v>E120</v>
      </c>
      <c r="C21" s="122" t="str">
        <f>VLOOKUP(B:B,'ACFR Business Areas'!A:B,2,FALSE)</f>
        <v>Comptroller General</v>
      </c>
      <c r="D21" s="237">
        <v>123</v>
      </c>
      <c r="E21" s="265" t="s">
        <v>238</v>
      </c>
      <c r="F21" s="121" t="s">
        <v>561</v>
      </c>
      <c r="G21" s="122">
        <f>IFERROR(VLOOKUP($F:$F,'Lease Types with GL Accts'!A:B,2,FALSE),0)</f>
        <v>5041827000</v>
      </c>
      <c r="H21" s="122">
        <f>IFERROR(VLOOKUP($F:$F,'Lease Types with GL Accts'!$A:$C,3,FALSE),0)</f>
        <v>5041837000</v>
      </c>
      <c r="I21" s="122">
        <f>IFERROR(VLOOKUP($F:$F,'Lease Types with GL Accts'!$A:$D,4,FALSE),0)</f>
        <v>5041817000</v>
      </c>
      <c r="J21" s="293" t="str">
        <f>IF(AND(AB21=1,K21='Lease Rollforward'!$B$2),"Yes",IF(AB21=1,"No",""))</f>
        <v/>
      </c>
      <c r="K21" s="121">
        <v>2025</v>
      </c>
      <c r="L21" s="216">
        <v>45596</v>
      </c>
      <c r="M21" s="217">
        <v>12095.37</v>
      </c>
      <c r="N21" s="217">
        <v>553.63</v>
      </c>
      <c r="O21" s="217"/>
      <c r="P21" s="294">
        <f t="shared" si="17"/>
        <v>12649</v>
      </c>
      <c r="Q21" s="124"/>
      <c r="R21" s="124"/>
      <c r="S21" s="219"/>
      <c r="T21" s="219"/>
      <c r="U21" s="266"/>
      <c r="V21" s="122" t="str">
        <f>IF($AB21=1,VLOOKUP(U:U,'BW Asset Listing'!D:E,2,FALSE),"")</f>
        <v/>
      </c>
      <c r="W21" s="122" t="str">
        <f>IF($AB21=1,VLOOKUP(U:U,'BW Asset Listing'!D:F,3,FALSE),"")</f>
        <v/>
      </c>
      <c r="X21" s="122" t="str">
        <f>IF($AB21=1,VLOOKUP(U:U,'BW Asset Listing'!D:G,4,FALSE),"")</f>
        <v/>
      </c>
      <c r="Y21" s="294" t="str">
        <f>IF($AB21=1,VLOOKUP(U:U,'BW Asset Listing'!D:O,12,FALSE),"")</f>
        <v/>
      </c>
      <c r="Z21" s="294" t="str">
        <f t="shared" si="18"/>
        <v/>
      </c>
      <c r="AA21" s="294" t="str">
        <f t="shared" si="19"/>
        <v/>
      </c>
      <c r="AB21" s="294">
        <f>COUNTIF($D$4:D21,$D21)</f>
        <v>17</v>
      </c>
      <c r="AE21" s="122" t="str">
        <f t="shared" si="20"/>
        <v>123 Payment #17</v>
      </c>
      <c r="AF21" s="124">
        <f>SUMIFS('BW Expense Report GL'!I:I,'BW Expense Report GL'!F:F,AD:AD,'BW Expense Report GL'!G:G,G:G)</f>
        <v>0</v>
      </c>
      <c r="AG21" s="124" t="str">
        <f t="shared" si="21"/>
        <v/>
      </c>
      <c r="AH21" s="124">
        <f>SUMIFS('BW Expense Report GL'!I:I,'BW Expense Report GL'!F:F,AD:AD,'BW Expense Report GL'!G:G,H:H)</f>
        <v>0</v>
      </c>
      <c r="AI21" s="124" t="str">
        <f t="shared" si="22"/>
        <v/>
      </c>
      <c r="AK21" s="121" t="str">
        <f t="shared" si="23"/>
        <v>SBITA</v>
      </c>
      <c r="AL21" s="121">
        <f t="shared" si="24"/>
        <v>123</v>
      </c>
    </row>
    <row r="22" spans="1:38" s="121" customFormat="1" ht="12.75" x14ac:dyDescent="0.2">
      <c r="A22" s="293" t="str">
        <f>VLOOKUP(B:B,'ACFR Business Areas'!A:C,3,FALSE)</f>
        <v>A000</v>
      </c>
      <c r="B22" s="293" t="str">
        <f>'Lease Rollforward'!$B$1</f>
        <v>E120</v>
      </c>
      <c r="C22" s="122" t="str">
        <f>VLOOKUP(B:B,'ACFR Business Areas'!A:B,2,FALSE)</f>
        <v>Comptroller General</v>
      </c>
      <c r="D22" s="237">
        <v>123</v>
      </c>
      <c r="E22" s="265" t="s">
        <v>238</v>
      </c>
      <c r="F22" s="121" t="s">
        <v>561</v>
      </c>
      <c r="G22" s="122">
        <f>IFERROR(VLOOKUP($F:$F,'Lease Types with GL Accts'!A:B,2,FALSE),0)</f>
        <v>5041827000</v>
      </c>
      <c r="H22" s="122">
        <f>IFERROR(VLOOKUP($F:$F,'Lease Types with GL Accts'!$A:$C,3,FALSE),0)</f>
        <v>5041837000</v>
      </c>
      <c r="I22" s="122">
        <f>IFERROR(VLOOKUP($F:$F,'Lease Types with GL Accts'!$A:$D,4,FALSE),0)</f>
        <v>5041817000</v>
      </c>
      <c r="J22" s="293" t="str">
        <f>IF(AND(AB22=1,K22='Lease Rollforward'!$B$2),"Yes",IF(AB22=1,"No",""))</f>
        <v/>
      </c>
      <c r="K22" s="121">
        <v>2025</v>
      </c>
      <c r="L22" s="216">
        <v>45626</v>
      </c>
      <c r="M22" s="217">
        <v>12130.65</v>
      </c>
      <c r="N22" s="217">
        <v>518.35</v>
      </c>
      <c r="O22" s="217"/>
      <c r="P22" s="294">
        <f t="shared" si="17"/>
        <v>12649</v>
      </c>
      <c r="Q22" s="124"/>
      <c r="R22" s="124"/>
      <c r="S22" s="219"/>
      <c r="T22" s="219"/>
      <c r="U22" s="266"/>
      <c r="V22" s="122" t="str">
        <f>IF($AB22=1,VLOOKUP(U:U,'BW Asset Listing'!D:E,2,FALSE),"")</f>
        <v/>
      </c>
      <c r="W22" s="122" t="str">
        <f>IF($AB22=1,VLOOKUP(U:U,'BW Asset Listing'!D:F,3,FALSE),"")</f>
        <v/>
      </c>
      <c r="X22" s="122" t="str">
        <f>IF($AB22=1,VLOOKUP(U:U,'BW Asset Listing'!D:G,4,FALSE),"")</f>
        <v/>
      </c>
      <c r="Y22" s="294" t="str">
        <f>IF($AB22=1,VLOOKUP(U:U,'BW Asset Listing'!D:O,12,FALSE),"")</f>
        <v/>
      </c>
      <c r="Z22" s="294" t="str">
        <f t="shared" si="18"/>
        <v/>
      </c>
      <c r="AA22" s="294" t="str">
        <f t="shared" si="19"/>
        <v/>
      </c>
      <c r="AB22" s="294">
        <f>COUNTIF($D$4:D22,$D22)</f>
        <v>18</v>
      </c>
      <c r="AE22" s="122" t="str">
        <f t="shared" si="20"/>
        <v>123 Payment #18</v>
      </c>
      <c r="AF22" s="124">
        <f>SUMIFS('BW Expense Report GL'!I:I,'BW Expense Report GL'!F:F,AD:AD,'BW Expense Report GL'!G:G,G:G)</f>
        <v>0</v>
      </c>
      <c r="AG22" s="124" t="str">
        <f t="shared" si="21"/>
        <v/>
      </c>
      <c r="AH22" s="124">
        <f>SUMIFS('BW Expense Report GL'!I:I,'BW Expense Report GL'!F:F,AD:AD,'BW Expense Report GL'!G:G,H:H)</f>
        <v>0</v>
      </c>
      <c r="AI22" s="124" t="str">
        <f t="shared" si="22"/>
        <v/>
      </c>
      <c r="AK22" s="121" t="str">
        <f t="shared" si="23"/>
        <v>SBITA</v>
      </c>
      <c r="AL22" s="121">
        <f t="shared" si="24"/>
        <v>123</v>
      </c>
    </row>
    <row r="23" spans="1:38" s="121" customFormat="1" ht="12.75" x14ac:dyDescent="0.2">
      <c r="A23" s="293" t="str">
        <f>VLOOKUP(B:B,'ACFR Business Areas'!A:C,3,FALSE)</f>
        <v>A000</v>
      </c>
      <c r="B23" s="293" t="str">
        <f>'Lease Rollforward'!$B$1</f>
        <v>E120</v>
      </c>
      <c r="C23" s="122" t="str">
        <f>VLOOKUP(B:B,'ACFR Business Areas'!A:B,2,FALSE)</f>
        <v>Comptroller General</v>
      </c>
      <c r="D23" s="237">
        <v>123</v>
      </c>
      <c r="E23" s="265" t="s">
        <v>238</v>
      </c>
      <c r="F23" s="121" t="s">
        <v>561</v>
      </c>
      <c r="G23" s="122">
        <f>IFERROR(VLOOKUP($F:$F,'Lease Types with GL Accts'!A:B,2,FALSE),0)</f>
        <v>5041827000</v>
      </c>
      <c r="H23" s="122">
        <f>IFERROR(VLOOKUP($F:$F,'Lease Types with GL Accts'!$A:$C,3,FALSE),0)</f>
        <v>5041837000</v>
      </c>
      <c r="I23" s="122">
        <f>IFERROR(VLOOKUP($F:$F,'Lease Types with GL Accts'!$A:$D,4,FALSE),0)</f>
        <v>5041817000</v>
      </c>
      <c r="J23" s="293" t="str">
        <f>IF(AND(AB23=1,K23='Lease Rollforward'!$B$2),"Yes",IF(AB23=1,"No",""))</f>
        <v/>
      </c>
      <c r="K23" s="121">
        <v>2025</v>
      </c>
      <c r="L23" s="216">
        <v>45657</v>
      </c>
      <c r="M23" s="217">
        <v>12166.03</v>
      </c>
      <c r="N23" s="217">
        <v>482.97</v>
      </c>
      <c r="O23" s="217"/>
      <c r="P23" s="294">
        <f t="shared" si="17"/>
        <v>12649</v>
      </c>
      <c r="Q23" s="124"/>
      <c r="R23" s="124"/>
      <c r="S23" s="219"/>
      <c r="T23" s="219"/>
      <c r="U23" s="266"/>
      <c r="V23" s="122" t="str">
        <f>IF($AB23=1,VLOOKUP(U:U,'BW Asset Listing'!D:E,2,FALSE),"")</f>
        <v/>
      </c>
      <c r="W23" s="122" t="str">
        <f>IF($AB23=1,VLOOKUP(U:U,'BW Asset Listing'!D:F,3,FALSE),"")</f>
        <v/>
      </c>
      <c r="X23" s="122" t="str">
        <f>IF($AB23=1,VLOOKUP(U:U,'BW Asset Listing'!D:G,4,FALSE),"")</f>
        <v/>
      </c>
      <c r="Y23" s="294" t="str">
        <f>IF($AB23=1,VLOOKUP(U:U,'BW Asset Listing'!D:O,12,FALSE),"")</f>
        <v/>
      </c>
      <c r="Z23" s="294" t="str">
        <f t="shared" si="18"/>
        <v/>
      </c>
      <c r="AA23" s="294" t="str">
        <f t="shared" si="19"/>
        <v/>
      </c>
      <c r="AB23" s="294">
        <f>COUNTIF($D$4:D23,$D23)</f>
        <v>19</v>
      </c>
      <c r="AE23" s="122" t="str">
        <f t="shared" si="20"/>
        <v>123 Payment #19</v>
      </c>
      <c r="AF23" s="124">
        <f>SUMIFS('BW Expense Report GL'!I:I,'BW Expense Report GL'!F:F,AD:AD,'BW Expense Report GL'!G:G,G:G)</f>
        <v>0</v>
      </c>
      <c r="AG23" s="124" t="str">
        <f t="shared" si="21"/>
        <v/>
      </c>
      <c r="AH23" s="124">
        <f>SUMIFS('BW Expense Report GL'!I:I,'BW Expense Report GL'!F:F,AD:AD,'BW Expense Report GL'!G:G,H:H)</f>
        <v>0</v>
      </c>
      <c r="AI23" s="124" t="str">
        <f t="shared" si="22"/>
        <v/>
      </c>
      <c r="AK23" s="121" t="str">
        <f t="shared" si="23"/>
        <v>SBITA</v>
      </c>
      <c r="AL23" s="121">
        <f t="shared" si="24"/>
        <v>123</v>
      </c>
    </row>
    <row r="24" spans="1:38" s="121" customFormat="1" ht="12.75" x14ac:dyDescent="0.2">
      <c r="A24" s="293" t="str">
        <f>VLOOKUP(B:B,'ACFR Business Areas'!A:C,3,FALSE)</f>
        <v>A000</v>
      </c>
      <c r="B24" s="293" t="str">
        <f>'Lease Rollforward'!$B$1</f>
        <v>E120</v>
      </c>
      <c r="C24" s="122" t="str">
        <f>VLOOKUP(B:B,'ACFR Business Areas'!A:B,2,FALSE)</f>
        <v>Comptroller General</v>
      </c>
      <c r="D24" s="237">
        <v>123</v>
      </c>
      <c r="E24" s="265" t="s">
        <v>238</v>
      </c>
      <c r="F24" s="121" t="s">
        <v>561</v>
      </c>
      <c r="G24" s="122">
        <f>IFERROR(VLOOKUP($F:$F,'Lease Types with GL Accts'!A:B,2,FALSE),0)</f>
        <v>5041827000</v>
      </c>
      <c r="H24" s="122">
        <f>IFERROR(VLOOKUP($F:$F,'Lease Types with GL Accts'!$A:$C,3,FALSE),0)</f>
        <v>5041837000</v>
      </c>
      <c r="I24" s="122">
        <f>IFERROR(VLOOKUP($F:$F,'Lease Types with GL Accts'!$A:$D,4,FALSE),0)</f>
        <v>5041817000</v>
      </c>
      <c r="J24" s="293" t="str">
        <f>IF(AND(AB24=1,K24='Lease Rollforward'!$B$2),"Yes",IF(AB24=1,"No",""))</f>
        <v/>
      </c>
      <c r="K24" s="121">
        <v>2025</v>
      </c>
      <c r="L24" s="216">
        <v>45688</v>
      </c>
      <c r="M24" s="217">
        <v>12581.51</v>
      </c>
      <c r="N24" s="217">
        <v>447.49</v>
      </c>
      <c r="O24" s="217"/>
      <c r="P24" s="294">
        <f t="shared" si="17"/>
        <v>13029</v>
      </c>
      <c r="Q24" s="124"/>
      <c r="R24" s="124"/>
      <c r="S24" s="219"/>
      <c r="T24" s="219"/>
      <c r="U24" s="266"/>
      <c r="V24" s="122" t="str">
        <f>IF($AB24=1,VLOOKUP(U:U,'BW Asset Listing'!D:E,2,FALSE),"")</f>
        <v/>
      </c>
      <c r="W24" s="122" t="str">
        <f>IF($AB24=1,VLOOKUP(U:U,'BW Asset Listing'!D:F,3,FALSE),"")</f>
        <v/>
      </c>
      <c r="X24" s="122" t="str">
        <f>IF($AB24=1,VLOOKUP(U:U,'BW Asset Listing'!D:G,4,FALSE),"")</f>
        <v/>
      </c>
      <c r="Y24" s="294" t="str">
        <f>IF($AB24=1,VLOOKUP(U:U,'BW Asset Listing'!D:O,12,FALSE),"")</f>
        <v/>
      </c>
      <c r="Z24" s="294" t="str">
        <f t="shared" si="18"/>
        <v/>
      </c>
      <c r="AA24" s="294" t="str">
        <f t="shared" si="19"/>
        <v/>
      </c>
      <c r="AB24" s="294">
        <f>COUNTIF($D$4:D24,$D24)</f>
        <v>20</v>
      </c>
      <c r="AE24" s="122" t="str">
        <f t="shared" si="20"/>
        <v>123 Payment #20</v>
      </c>
      <c r="AF24" s="124">
        <f>SUMIFS('BW Expense Report GL'!I:I,'BW Expense Report GL'!F:F,AD:AD,'BW Expense Report GL'!G:G,G:G)</f>
        <v>0</v>
      </c>
      <c r="AG24" s="124" t="str">
        <f t="shared" si="21"/>
        <v/>
      </c>
      <c r="AH24" s="124">
        <f>SUMIFS('BW Expense Report GL'!I:I,'BW Expense Report GL'!F:F,AD:AD,'BW Expense Report GL'!G:G,H:H)</f>
        <v>0</v>
      </c>
      <c r="AI24" s="124" t="str">
        <f t="shared" si="22"/>
        <v/>
      </c>
      <c r="AK24" s="121" t="str">
        <f t="shared" si="23"/>
        <v>SBITA</v>
      </c>
      <c r="AL24" s="121">
        <f t="shared" si="24"/>
        <v>123</v>
      </c>
    </row>
    <row r="25" spans="1:38" s="121" customFormat="1" ht="12.75" x14ac:dyDescent="0.2">
      <c r="A25" s="293" t="str">
        <f>VLOOKUP(B:B,'ACFR Business Areas'!A:C,3,FALSE)</f>
        <v>A000</v>
      </c>
      <c r="B25" s="293" t="str">
        <f>'Lease Rollforward'!$B$1</f>
        <v>E120</v>
      </c>
      <c r="C25" s="122" t="str">
        <f>VLOOKUP(B:B,'ACFR Business Areas'!A:B,2,FALSE)</f>
        <v>Comptroller General</v>
      </c>
      <c r="D25" s="237">
        <v>123</v>
      </c>
      <c r="E25" s="265" t="s">
        <v>238</v>
      </c>
      <c r="F25" s="121" t="s">
        <v>561</v>
      </c>
      <c r="G25" s="122">
        <f>IFERROR(VLOOKUP($F:$F,'Lease Types with GL Accts'!A:B,2,FALSE),0)</f>
        <v>5041827000</v>
      </c>
      <c r="H25" s="122">
        <f>IFERROR(VLOOKUP($F:$F,'Lease Types with GL Accts'!$A:$C,3,FALSE),0)</f>
        <v>5041837000</v>
      </c>
      <c r="I25" s="122">
        <f>IFERROR(VLOOKUP($F:$F,'Lease Types with GL Accts'!$A:$D,4,FALSE),0)</f>
        <v>5041817000</v>
      </c>
      <c r="J25" s="293" t="str">
        <f>IF(AND(AB25=1,K25='Lease Rollforward'!$B$2),"Yes",IF(AB25=1,"No",""))</f>
        <v/>
      </c>
      <c r="K25" s="121">
        <v>2025</v>
      </c>
      <c r="L25" s="216">
        <v>45717</v>
      </c>
      <c r="M25" s="217">
        <v>12618.21</v>
      </c>
      <c r="N25" s="217">
        <v>410.79</v>
      </c>
      <c r="O25" s="217"/>
      <c r="P25" s="294">
        <f t="shared" si="17"/>
        <v>13029</v>
      </c>
      <c r="Q25" s="124"/>
      <c r="R25" s="124"/>
      <c r="S25" s="219"/>
      <c r="T25" s="219"/>
      <c r="U25" s="266"/>
      <c r="V25" s="122" t="str">
        <f>IF($AB25=1,VLOOKUP(U:U,'BW Asset Listing'!D:E,2,FALSE),"")</f>
        <v/>
      </c>
      <c r="W25" s="122" t="str">
        <f>IF($AB25=1,VLOOKUP(U:U,'BW Asset Listing'!D:F,3,FALSE),"")</f>
        <v/>
      </c>
      <c r="X25" s="122" t="str">
        <f>IF($AB25=1,VLOOKUP(U:U,'BW Asset Listing'!D:G,4,FALSE),"")</f>
        <v/>
      </c>
      <c r="Y25" s="294" t="str">
        <f>IF($AB25=1,VLOOKUP(U:U,'BW Asset Listing'!D:O,12,FALSE),"")</f>
        <v/>
      </c>
      <c r="Z25" s="294" t="str">
        <f t="shared" si="18"/>
        <v/>
      </c>
      <c r="AA25" s="294" t="str">
        <f t="shared" si="19"/>
        <v/>
      </c>
      <c r="AB25" s="294">
        <f>COUNTIF($D$4:D25,$D25)</f>
        <v>21</v>
      </c>
      <c r="AE25" s="122" t="str">
        <f t="shared" si="20"/>
        <v>123 Payment #21</v>
      </c>
      <c r="AF25" s="124">
        <f>SUMIFS('BW Expense Report GL'!I:I,'BW Expense Report GL'!F:F,AD:AD,'BW Expense Report GL'!G:G,G:G)</f>
        <v>0</v>
      </c>
      <c r="AG25" s="124" t="str">
        <f t="shared" si="21"/>
        <v/>
      </c>
      <c r="AH25" s="124">
        <f>SUMIFS('BW Expense Report GL'!I:I,'BW Expense Report GL'!F:F,AD:AD,'BW Expense Report GL'!G:G,H:H)</f>
        <v>0</v>
      </c>
      <c r="AI25" s="124" t="str">
        <f t="shared" si="22"/>
        <v/>
      </c>
      <c r="AK25" s="121" t="str">
        <f t="shared" si="23"/>
        <v>SBITA</v>
      </c>
      <c r="AL25" s="121">
        <f t="shared" si="24"/>
        <v>123</v>
      </c>
    </row>
    <row r="26" spans="1:38" s="121" customFormat="1" ht="12.75" x14ac:dyDescent="0.2">
      <c r="A26" s="293" t="str">
        <f>VLOOKUP(B:B,'ACFR Business Areas'!A:C,3,FALSE)</f>
        <v>A000</v>
      </c>
      <c r="B26" s="293" t="str">
        <f>'Lease Rollforward'!$B$1</f>
        <v>E120</v>
      </c>
      <c r="C26" s="122" t="str">
        <f>VLOOKUP(B:B,'ACFR Business Areas'!A:B,2,FALSE)</f>
        <v>Comptroller General</v>
      </c>
      <c r="D26" s="237">
        <v>123</v>
      </c>
      <c r="E26" s="265" t="s">
        <v>238</v>
      </c>
      <c r="F26" s="121" t="s">
        <v>561</v>
      </c>
      <c r="G26" s="122">
        <f>IFERROR(VLOOKUP($F:$F,'Lease Types with GL Accts'!A:B,2,FALSE),0)</f>
        <v>5041827000</v>
      </c>
      <c r="H26" s="122">
        <f>IFERROR(VLOOKUP($F:$F,'Lease Types with GL Accts'!$A:$C,3,FALSE),0)</f>
        <v>5041837000</v>
      </c>
      <c r="I26" s="122">
        <f>IFERROR(VLOOKUP($F:$F,'Lease Types with GL Accts'!$A:$D,4,FALSE),0)</f>
        <v>5041817000</v>
      </c>
      <c r="J26" s="293" t="str">
        <f>IF(AND(AB26=1,K26='Lease Rollforward'!$B$2),"Yes",IF(AB26=1,"No",""))</f>
        <v/>
      </c>
      <c r="K26" s="121">
        <v>2025</v>
      </c>
      <c r="L26" s="216">
        <v>45748</v>
      </c>
      <c r="M26" s="217">
        <v>12655.01</v>
      </c>
      <c r="N26" s="217">
        <v>373.99</v>
      </c>
      <c r="O26" s="217"/>
      <c r="P26" s="294">
        <f t="shared" si="17"/>
        <v>13029</v>
      </c>
      <c r="Q26" s="124"/>
      <c r="R26" s="124"/>
      <c r="S26" s="219"/>
      <c r="T26" s="219"/>
      <c r="U26" s="266"/>
      <c r="V26" s="122" t="str">
        <f>IF($AB26=1,VLOOKUP(U:U,'BW Asset Listing'!D:E,2,FALSE),"")</f>
        <v/>
      </c>
      <c r="W26" s="122" t="str">
        <f>IF($AB26=1,VLOOKUP(U:U,'BW Asset Listing'!D:F,3,FALSE),"")</f>
        <v/>
      </c>
      <c r="X26" s="122" t="str">
        <f>IF($AB26=1,VLOOKUP(U:U,'BW Asset Listing'!D:G,4,FALSE),"")</f>
        <v/>
      </c>
      <c r="Y26" s="294" t="str">
        <f>IF($AB26=1,VLOOKUP(U:U,'BW Asset Listing'!D:O,12,FALSE),"")</f>
        <v/>
      </c>
      <c r="Z26" s="294" t="str">
        <f t="shared" si="18"/>
        <v/>
      </c>
      <c r="AA26" s="294" t="str">
        <f t="shared" si="19"/>
        <v/>
      </c>
      <c r="AB26" s="294">
        <f>COUNTIF($D$4:D26,$D26)</f>
        <v>22</v>
      </c>
      <c r="AE26" s="122" t="str">
        <f t="shared" si="20"/>
        <v>123 Payment #22</v>
      </c>
      <c r="AF26" s="124">
        <f>SUMIFS('BW Expense Report GL'!I:I,'BW Expense Report GL'!F:F,AD:AD,'BW Expense Report GL'!G:G,G:G)</f>
        <v>0</v>
      </c>
      <c r="AG26" s="124" t="str">
        <f t="shared" si="21"/>
        <v/>
      </c>
      <c r="AH26" s="124">
        <f>SUMIFS('BW Expense Report GL'!I:I,'BW Expense Report GL'!F:F,AD:AD,'BW Expense Report GL'!G:G,H:H)</f>
        <v>0</v>
      </c>
      <c r="AI26" s="124" t="str">
        <f t="shared" si="22"/>
        <v/>
      </c>
      <c r="AK26" s="121" t="str">
        <f t="shared" si="23"/>
        <v>SBITA</v>
      </c>
      <c r="AL26" s="121">
        <f t="shared" si="24"/>
        <v>123</v>
      </c>
    </row>
    <row r="27" spans="1:38" s="121" customFormat="1" ht="12.75" x14ac:dyDescent="0.2">
      <c r="A27" s="293" t="str">
        <f>VLOOKUP(B:B,'ACFR Business Areas'!A:C,3,FALSE)</f>
        <v>A000</v>
      </c>
      <c r="B27" s="293" t="str">
        <f>'Lease Rollforward'!$B$1</f>
        <v>E120</v>
      </c>
      <c r="C27" s="122" t="str">
        <f>VLOOKUP(B:B,'ACFR Business Areas'!A:B,2,FALSE)</f>
        <v>Comptroller General</v>
      </c>
      <c r="D27" s="237">
        <v>123</v>
      </c>
      <c r="E27" s="265" t="s">
        <v>238</v>
      </c>
      <c r="F27" s="121" t="s">
        <v>561</v>
      </c>
      <c r="G27" s="122">
        <f>IFERROR(VLOOKUP($F:$F,'Lease Types with GL Accts'!A:B,2,FALSE),0)</f>
        <v>5041827000</v>
      </c>
      <c r="H27" s="122">
        <f>IFERROR(VLOOKUP($F:$F,'Lease Types with GL Accts'!$A:$C,3,FALSE),0)</f>
        <v>5041837000</v>
      </c>
      <c r="I27" s="122">
        <f>IFERROR(VLOOKUP($F:$F,'Lease Types with GL Accts'!$A:$D,4,FALSE),0)</f>
        <v>5041817000</v>
      </c>
      <c r="J27" s="293" t="str">
        <f>IF(AND(AB27=1,K27='Lease Rollforward'!$B$2),"Yes",IF(AB27=1,"No",""))</f>
        <v/>
      </c>
      <c r="K27" s="121">
        <v>2025</v>
      </c>
      <c r="L27" s="216">
        <v>45778</v>
      </c>
      <c r="M27" s="217">
        <v>12691.92</v>
      </c>
      <c r="N27" s="217">
        <v>337.08</v>
      </c>
      <c r="O27" s="217"/>
      <c r="P27" s="294">
        <f t="shared" si="17"/>
        <v>13029</v>
      </c>
      <c r="Q27" s="124"/>
      <c r="R27" s="124"/>
      <c r="S27" s="219"/>
      <c r="T27" s="219"/>
      <c r="U27" s="266"/>
      <c r="V27" s="122" t="str">
        <f>IF($AB27=1,VLOOKUP(U:U,'BW Asset Listing'!D:E,2,FALSE),"")</f>
        <v/>
      </c>
      <c r="W27" s="122" t="str">
        <f>IF($AB27=1,VLOOKUP(U:U,'BW Asset Listing'!D:F,3,FALSE),"")</f>
        <v/>
      </c>
      <c r="X27" s="122" t="str">
        <f>IF($AB27=1,VLOOKUP(U:U,'BW Asset Listing'!D:G,4,FALSE),"")</f>
        <v/>
      </c>
      <c r="Y27" s="294" t="str">
        <f>IF($AB27=1,VLOOKUP(U:U,'BW Asset Listing'!D:O,12,FALSE),"")</f>
        <v/>
      </c>
      <c r="Z27" s="294" t="str">
        <f t="shared" si="18"/>
        <v/>
      </c>
      <c r="AA27" s="294" t="str">
        <f t="shared" si="19"/>
        <v/>
      </c>
      <c r="AB27" s="294">
        <f>COUNTIF($D$4:D27,$D27)</f>
        <v>23</v>
      </c>
      <c r="AE27" s="122" t="str">
        <f t="shared" si="20"/>
        <v>123 Payment #23</v>
      </c>
      <c r="AF27" s="124">
        <f>SUMIFS('BW Expense Report GL'!I:I,'BW Expense Report GL'!F:F,AD:AD,'BW Expense Report GL'!G:G,G:G)</f>
        <v>0</v>
      </c>
      <c r="AG27" s="124" t="str">
        <f t="shared" si="21"/>
        <v/>
      </c>
      <c r="AH27" s="124">
        <f>SUMIFS('BW Expense Report GL'!I:I,'BW Expense Report GL'!F:F,AD:AD,'BW Expense Report GL'!G:G,H:H)</f>
        <v>0</v>
      </c>
      <c r="AI27" s="124" t="str">
        <f t="shared" si="22"/>
        <v/>
      </c>
      <c r="AK27" s="121" t="str">
        <f t="shared" si="23"/>
        <v>SBITA</v>
      </c>
      <c r="AL27" s="121">
        <f t="shared" si="24"/>
        <v>123</v>
      </c>
    </row>
    <row r="28" spans="1:38" s="121" customFormat="1" ht="12.75" x14ac:dyDescent="0.2">
      <c r="A28" s="293" t="str">
        <f>VLOOKUP(B:B,'ACFR Business Areas'!A:C,3,FALSE)</f>
        <v>A000</v>
      </c>
      <c r="B28" s="293" t="str">
        <f>'Lease Rollforward'!$B$1</f>
        <v>E120</v>
      </c>
      <c r="C28" s="122" t="str">
        <f>VLOOKUP(B:B,'ACFR Business Areas'!A:B,2,FALSE)</f>
        <v>Comptroller General</v>
      </c>
      <c r="D28" s="237">
        <v>123</v>
      </c>
      <c r="E28" s="265" t="s">
        <v>238</v>
      </c>
      <c r="F28" s="121" t="s">
        <v>561</v>
      </c>
      <c r="G28" s="122">
        <f>IFERROR(VLOOKUP($F:$F,'Lease Types with GL Accts'!A:B,2,FALSE),0)</f>
        <v>5041827000</v>
      </c>
      <c r="H28" s="122">
        <f>IFERROR(VLOOKUP($F:$F,'Lease Types with GL Accts'!$A:$C,3,FALSE),0)</f>
        <v>5041837000</v>
      </c>
      <c r="I28" s="122">
        <f>IFERROR(VLOOKUP($F:$F,'Lease Types with GL Accts'!$A:$D,4,FALSE),0)</f>
        <v>5041817000</v>
      </c>
      <c r="J28" s="293" t="str">
        <f>IF(AND(AB28=1,K28='Lease Rollforward'!$B$2),"Yes",IF(AB28=1,"No",""))</f>
        <v/>
      </c>
      <c r="K28" s="121">
        <v>2025</v>
      </c>
      <c r="L28" s="216">
        <v>45809</v>
      </c>
      <c r="M28" s="217">
        <v>12728.94</v>
      </c>
      <c r="N28" s="217">
        <v>300.06</v>
      </c>
      <c r="O28" s="217"/>
      <c r="P28" s="294">
        <f t="shared" si="17"/>
        <v>13029</v>
      </c>
      <c r="Q28" s="124"/>
      <c r="R28" s="124"/>
      <c r="S28" s="219"/>
      <c r="T28" s="219"/>
      <c r="U28" s="266"/>
      <c r="V28" s="122" t="str">
        <f>IF($AB28=1,VLOOKUP(U:U,'BW Asset Listing'!D:E,2,FALSE),"")</f>
        <v/>
      </c>
      <c r="W28" s="122" t="str">
        <f>IF($AB28=1,VLOOKUP(U:U,'BW Asset Listing'!D:F,3,FALSE),"")</f>
        <v/>
      </c>
      <c r="X28" s="122" t="str">
        <f>IF($AB28=1,VLOOKUP(U:U,'BW Asset Listing'!D:G,4,FALSE),"")</f>
        <v/>
      </c>
      <c r="Y28" s="294" t="str">
        <f>IF($AB28=1,VLOOKUP(U:U,'BW Asset Listing'!D:O,12,FALSE),"")</f>
        <v/>
      </c>
      <c r="Z28" s="294" t="str">
        <f t="shared" si="18"/>
        <v/>
      </c>
      <c r="AA28" s="294" t="str">
        <f t="shared" si="19"/>
        <v/>
      </c>
      <c r="AB28" s="294">
        <f>COUNTIF($D$4:D28,$D28)</f>
        <v>24</v>
      </c>
      <c r="AE28" s="122" t="str">
        <f t="shared" si="20"/>
        <v>123 Payment #24</v>
      </c>
      <c r="AF28" s="124">
        <f>SUMIFS('BW Expense Report GL'!I:I,'BW Expense Report GL'!F:F,AD:AD,'BW Expense Report GL'!G:G,G:G)</f>
        <v>0</v>
      </c>
      <c r="AG28" s="124" t="str">
        <f t="shared" si="21"/>
        <v/>
      </c>
      <c r="AH28" s="124">
        <f>SUMIFS('BW Expense Report GL'!I:I,'BW Expense Report GL'!F:F,AD:AD,'BW Expense Report GL'!G:G,H:H)</f>
        <v>0</v>
      </c>
      <c r="AI28" s="124" t="str">
        <f t="shared" si="22"/>
        <v/>
      </c>
      <c r="AK28" s="121" t="str">
        <f t="shared" si="23"/>
        <v>SBITA</v>
      </c>
      <c r="AL28" s="121">
        <f t="shared" si="24"/>
        <v>123</v>
      </c>
    </row>
    <row r="29" spans="1:38" s="121" customFormat="1" ht="12.75" x14ac:dyDescent="0.2">
      <c r="A29" s="293" t="str">
        <f>VLOOKUP(B:B,'ACFR Business Areas'!A:C,3,FALSE)</f>
        <v>A000</v>
      </c>
      <c r="B29" s="293" t="str">
        <f>'Lease Rollforward'!$B$1</f>
        <v>E120</v>
      </c>
      <c r="C29" s="122" t="str">
        <f>VLOOKUP(B:B,'ACFR Business Areas'!A:B,2,FALSE)</f>
        <v>Comptroller General</v>
      </c>
      <c r="D29" s="237">
        <v>123</v>
      </c>
      <c r="E29" s="265" t="s">
        <v>238</v>
      </c>
      <c r="F29" s="121" t="s">
        <v>561</v>
      </c>
      <c r="G29" s="122">
        <f>IFERROR(VLOOKUP($F:$F,'Lease Types with GL Accts'!A:B,2,FALSE),0)</f>
        <v>5041827000</v>
      </c>
      <c r="H29" s="122">
        <f>IFERROR(VLOOKUP($F:$F,'Lease Types with GL Accts'!$A:$C,3,FALSE),0)</f>
        <v>5041837000</v>
      </c>
      <c r="I29" s="122">
        <f>IFERROR(VLOOKUP($F:$F,'Lease Types with GL Accts'!$A:$D,4,FALSE),0)</f>
        <v>5041817000</v>
      </c>
      <c r="J29" s="293" t="str">
        <f>IF(AND(AB29=1,K29='Lease Rollforward'!$B$2),"Yes",IF(AB29=1,"No",""))</f>
        <v/>
      </c>
      <c r="K29" s="121">
        <v>2026</v>
      </c>
      <c r="L29" s="216">
        <v>45839</v>
      </c>
      <c r="M29" s="217">
        <v>12766.07</v>
      </c>
      <c r="N29" s="217">
        <v>262.93</v>
      </c>
      <c r="O29" s="217"/>
      <c r="P29" s="294">
        <f t="shared" si="17"/>
        <v>13029</v>
      </c>
      <c r="Q29" s="124"/>
      <c r="R29" s="124"/>
      <c r="S29" s="219"/>
      <c r="T29" s="219"/>
      <c r="U29" s="266"/>
      <c r="V29" s="122" t="str">
        <f>IF($AB29=1,VLOOKUP(U:U,'BW Asset Listing'!D:E,2,FALSE),"")</f>
        <v/>
      </c>
      <c r="W29" s="122" t="str">
        <f>IF($AB29=1,VLOOKUP(U:U,'BW Asset Listing'!D:F,3,FALSE),"")</f>
        <v/>
      </c>
      <c r="X29" s="122" t="str">
        <f>IF($AB29=1,VLOOKUP(U:U,'BW Asset Listing'!D:G,4,FALSE),"")</f>
        <v/>
      </c>
      <c r="Y29" s="294" t="str">
        <f>IF($AB29=1,VLOOKUP(U:U,'BW Asset Listing'!D:O,12,FALSE),"")</f>
        <v/>
      </c>
      <c r="Z29" s="294" t="str">
        <f t="shared" si="18"/>
        <v/>
      </c>
      <c r="AA29" s="294" t="str">
        <f t="shared" si="19"/>
        <v/>
      </c>
      <c r="AB29" s="294">
        <f>COUNTIF($D$4:D29,$D29)</f>
        <v>25</v>
      </c>
      <c r="AE29" s="122" t="str">
        <f t="shared" si="20"/>
        <v>123 Payment #25</v>
      </c>
      <c r="AF29" s="124">
        <f>SUMIFS('BW Expense Report GL'!I:I,'BW Expense Report GL'!F:F,AD:AD,'BW Expense Report GL'!G:G,G:G)</f>
        <v>0</v>
      </c>
      <c r="AG29" s="124" t="str">
        <f t="shared" si="21"/>
        <v/>
      </c>
      <c r="AH29" s="124">
        <f>SUMIFS('BW Expense Report GL'!I:I,'BW Expense Report GL'!F:F,AD:AD,'BW Expense Report GL'!G:G,H:H)</f>
        <v>0</v>
      </c>
      <c r="AI29" s="124" t="str">
        <f t="shared" si="22"/>
        <v/>
      </c>
      <c r="AK29" s="121" t="str">
        <f t="shared" si="23"/>
        <v>SBITA</v>
      </c>
      <c r="AL29" s="121">
        <f t="shared" si="24"/>
        <v>123</v>
      </c>
    </row>
    <row r="30" spans="1:38" s="121" customFormat="1" ht="12.75" x14ac:dyDescent="0.2">
      <c r="A30" s="293" t="str">
        <f>VLOOKUP(B:B,'ACFR Business Areas'!A:C,3,FALSE)</f>
        <v>A000</v>
      </c>
      <c r="B30" s="293" t="str">
        <f>'Lease Rollforward'!$B$1</f>
        <v>E120</v>
      </c>
      <c r="C30" s="122" t="str">
        <f>VLOOKUP(B:B,'ACFR Business Areas'!A:B,2,FALSE)</f>
        <v>Comptroller General</v>
      </c>
      <c r="D30" s="237">
        <v>123</v>
      </c>
      <c r="E30" s="265" t="s">
        <v>238</v>
      </c>
      <c r="F30" s="121" t="s">
        <v>561</v>
      </c>
      <c r="G30" s="122">
        <f>IFERROR(VLOOKUP($F:$F,'Lease Types with GL Accts'!A:B,2,FALSE),0)</f>
        <v>5041827000</v>
      </c>
      <c r="H30" s="122">
        <f>IFERROR(VLOOKUP($F:$F,'Lease Types with GL Accts'!$A:$C,3,FALSE),0)</f>
        <v>5041837000</v>
      </c>
      <c r="I30" s="122">
        <f>IFERROR(VLOOKUP($F:$F,'Lease Types with GL Accts'!$A:$D,4,FALSE),0)</f>
        <v>5041817000</v>
      </c>
      <c r="J30" s="293" t="str">
        <f>IF(AND(AB30=1,K30='Lease Rollforward'!$B$2),"Yes",IF(AB30=1,"No",""))</f>
        <v/>
      </c>
      <c r="K30" s="121">
        <v>2026</v>
      </c>
      <c r="L30" s="216">
        <v>45870</v>
      </c>
      <c r="M30" s="217">
        <v>12803.3</v>
      </c>
      <c r="N30" s="217">
        <v>225.7</v>
      </c>
      <c r="O30" s="217"/>
      <c r="P30" s="294">
        <f t="shared" si="17"/>
        <v>13029</v>
      </c>
      <c r="Q30" s="124"/>
      <c r="R30" s="124"/>
      <c r="S30" s="219"/>
      <c r="T30" s="219"/>
      <c r="U30" s="266"/>
      <c r="V30" s="122" t="str">
        <f>IF($AB30=1,VLOOKUP(U:U,'BW Asset Listing'!D:E,2,FALSE),"")</f>
        <v/>
      </c>
      <c r="W30" s="122" t="str">
        <f>IF($AB30=1,VLOOKUP(U:U,'BW Asset Listing'!D:F,3,FALSE),"")</f>
        <v/>
      </c>
      <c r="X30" s="122" t="str">
        <f>IF($AB30=1,VLOOKUP(U:U,'BW Asset Listing'!D:G,4,FALSE),"")</f>
        <v/>
      </c>
      <c r="Y30" s="294" t="str">
        <f>IF($AB30=1,VLOOKUP(U:U,'BW Asset Listing'!D:O,12,FALSE),"")</f>
        <v/>
      </c>
      <c r="Z30" s="294" t="str">
        <f t="shared" si="18"/>
        <v/>
      </c>
      <c r="AA30" s="294" t="str">
        <f t="shared" si="19"/>
        <v/>
      </c>
      <c r="AB30" s="294">
        <f>COUNTIF($D$4:D30,$D30)</f>
        <v>26</v>
      </c>
      <c r="AE30" s="122" t="str">
        <f t="shared" si="20"/>
        <v>123 Payment #26</v>
      </c>
      <c r="AF30" s="124">
        <f>SUMIFS('BW Expense Report GL'!I:I,'BW Expense Report GL'!F:F,AD:AD,'BW Expense Report GL'!G:G,G:G)</f>
        <v>0</v>
      </c>
      <c r="AG30" s="124" t="str">
        <f t="shared" si="21"/>
        <v/>
      </c>
      <c r="AH30" s="124">
        <f>SUMIFS('BW Expense Report GL'!I:I,'BW Expense Report GL'!F:F,AD:AD,'BW Expense Report GL'!G:G,H:H)</f>
        <v>0</v>
      </c>
      <c r="AI30" s="124" t="str">
        <f t="shared" si="22"/>
        <v/>
      </c>
      <c r="AK30" s="121" t="str">
        <f t="shared" si="23"/>
        <v>SBITA</v>
      </c>
      <c r="AL30" s="121">
        <f t="shared" si="24"/>
        <v>123</v>
      </c>
    </row>
    <row r="31" spans="1:38" s="121" customFormat="1" ht="12.75" x14ac:dyDescent="0.2">
      <c r="A31" s="293" t="str">
        <f>VLOOKUP(B:B,'ACFR Business Areas'!A:C,3,FALSE)</f>
        <v>A000</v>
      </c>
      <c r="B31" s="293" t="str">
        <f>'Lease Rollforward'!$B$1</f>
        <v>E120</v>
      </c>
      <c r="C31" s="122" t="str">
        <f>VLOOKUP(B:B,'ACFR Business Areas'!A:B,2,FALSE)</f>
        <v>Comptroller General</v>
      </c>
      <c r="D31" s="237">
        <v>123</v>
      </c>
      <c r="E31" s="265" t="s">
        <v>238</v>
      </c>
      <c r="F31" s="121" t="s">
        <v>561</v>
      </c>
      <c r="G31" s="122">
        <f>IFERROR(VLOOKUP($F:$F,'Lease Types with GL Accts'!A:B,2,FALSE),0)</f>
        <v>5041827000</v>
      </c>
      <c r="H31" s="122">
        <f>IFERROR(VLOOKUP($F:$F,'Lease Types with GL Accts'!$A:$C,3,FALSE),0)</f>
        <v>5041837000</v>
      </c>
      <c r="I31" s="122">
        <f>IFERROR(VLOOKUP($F:$F,'Lease Types with GL Accts'!$A:$D,4,FALSE),0)</f>
        <v>5041817000</v>
      </c>
      <c r="J31" s="293" t="str">
        <f>IF(AND(AB31=1,K31='Lease Rollforward'!$B$2),"Yes",IF(AB31=1,"No",""))</f>
        <v/>
      </c>
      <c r="K31" s="121">
        <v>2026</v>
      </c>
      <c r="L31" s="216">
        <v>45901</v>
      </c>
      <c r="M31" s="217">
        <v>12840.65</v>
      </c>
      <c r="N31" s="217">
        <v>188.35</v>
      </c>
      <c r="O31" s="217"/>
      <c r="P31" s="294">
        <f t="shared" si="17"/>
        <v>13029</v>
      </c>
      <c r="Q31" s="124"/>
      <c r="R31" s="124"/>
      <c r="S31" s="219"/>
      <c r="T31" s="219"/>
      <c r="U31" s="266"/>
      <c r="V31" s="122" t="str">
        <f>IF($AB31=1,VLOOKUP(U:U,'BW Asset Listing'!D:E,2,FALSE),"")</f>
        <v/>
      </c>
      <c r="W31" s="122" t="str">
        <f>IF($AB31=1,VLOOKUP(U:U,'BW Asset Listing'!D:F,3,FALSE),"")</f>
        <v/>
      </c>
      <c r="X31" s="122" t="str">
        <f>IF($AB31=1,VLOOKUP(U:U,'BW Asset Listing'!D:G,4,FALSE),"")</f>
        <v/>
      </c>
      <c r="Y31" s="294" t="str">
        <f>IF($AB31=1,VLOOKUP(U:U,'BW Asset Listing'!D:O,12,FALSE),"")</f>
        <v/>
      </c>
      <c r="Z31" s="294" t="str">
        <f t="shared" si="18"/>
        <v/>
      </c>
      <c r="AA31" s="294" t="str">
        <f t="shared" si="19"/>
        <v/>
      </c>
      <c r="AB31" s="294">
        <f>COUNTIF($D$4:D31,$D31)</f>
        <v>27</v>
      </c>
      <c r="AE31" s="122" t="str">
        <f t="shared" si="20"/>
        <v>123 Payment #27</v>
      </c>
      <c r="AF31" s="124">
        <f>SUMIFS('BW Expense Report GL'!I:I,'BW Expense Report GL'!F:F,AD:AD,'BW Expense Report GL'!G:G,G:G)</f>
        <v>0</v>
      </c>
      <c r="AG31" s="124" t="str">
        <f t="shared" si="21"/>
        <v/>
      </c>
      <c r="AH31" s="124">
        <f>SUMIFS('BW Expense Report GL'!I:I,'BW Expense Report GL'!F:F,AD:AD,'BW Expense Report GL'!G:G,H:H)</f>
        <v>0</v>
      </c>
      <c r="AI31" s="124" t="str">
        <f t="shared" si="22"/>
        <v/>
      </c>
      <c r="AK31" s="121" t="str">
        <f t="shared" si="23"/>
        <v>SBITA</v>
      </c>
      <c r="AL31" s="121">
        <f t="shared" si="24"/>
        <v>123</v>
      </c>
    </row>
    <row r="32" spans="1:38" s="121" customFormat="1" ht="12.75" x14ac:dyDescent="0.2">
      <c r="A32" s="293" t="str">
        <f>VLOOKUP(B:B,'ACFR Business Areas'!A:C,3,FALSE)</f>
        <v>A000</v>
      </c>
      <c r="B32" s="293" t="str">
        <f>'Lease Rollforward'!$B$1</f>
        <v>E120</v>
      </c>
      <c r="C32" s="122" t="str">
        <f>VLOOKUP(B:B,'ACFR Business Areas'!A:B,2,FALSE)</f>
        <v>Comptroller General</v>
      </c>
      <c r="D32" s="237">
        <v>123</v>
      </c>
      <c r="E32" s="265" t="s">
        <v>238</v>
      </c>
      <c r="F32" s="121" t="s">
        <v>561</v>
      </c>
      <c r="G32" s="122">
        <f>IFERROR(VLOOKUP($F:$F,'Lease Types with GL Accts'!A:B,2,FALSE),0)</f>
        <v>5041827000</v>
      </c>
      <c r="H32" s="122">
        <f>IFERROR(VLOOKUP($F:$F,'Lease Types with GL Accts'!$A:$C,3,FALSE),0)</f>
        <v>5041837000</v>
      </c>
      <c r="I32" s="122">
        <f>IFERROR(VLOOKUP($F:$F,'Lease Types with GL Accts'!$A:$D,4,FALSE),0)</f>
        <v>5041817000</v>
      </c>
      <c r="J32" s="293" t="str">
        <f>IF(AND(AB32=1,K32='Lease Rollforward'!$B$2),"Yes",IF(AB32=1,"No",""))</f>
        <v/>
      </c>
      <c r="K32" s="121">
        <v>2026</v>
      </c>
      <c r="L32" s="216">
        <v>45931</v>
      </c>
      <c r="M32" s="217">
        <v>12878.1</v>
      </c>
      <c r="N32" s="217">
        <v>150.9</v>
      </c>
      <c r="O32" s="217"/>
      <c r="P32" s="294">
        <f t="shared" si="17"/>
        <v>13029</v>
      </c>
      <c r="Q32" s="124"/>
      <c r="R32" s="124"/>
      <c r="S32" s="219"/>
      <c r="T32" s="219"/>
      <c r="U32" s="266"/>
      <c r="V32" s="122" t="str">
        <f>IF($AB32=1,VLOOKUP(U:U,'BW Asset Listing'!D:E,2,FALSE),"")</f>
        <v/>
      </c>
      <c r="W32" s="122" t="str">
        <f>IF($AB32=1,VLOOKUP(U:U,'BW Asset Listing'!D:F,3,FALSE),"")</f>
        <v/>
      </c>
      <c r="X32" s="122" t="str">
        <f>IF($AB32=1,VLOOKUP(U:U,'BW Asset Listing'!D:G,4,FALSE),"")</f>
        <v/>
      </c>
      <c r="Y32" s="294" t="str">
        <f>IF($AB32=1,VLOOKUP(U:U,'BW Asset Listing'!D:O,12,FALSE),"")</f>
        <v/>
      </c>
      <c r="Z32" s="294" t="str">
        <f t="shared" si="18"/>
        <v/>
      </c>
      <c r="AA32" s="294" t="str">
        <f t="shared" si="19"/>
        <v/>
      </c>
      <c r="AB32" s="294">
        <f>COUNTIF($D$4:D32,$D32)</f>
        <v>28</v>
      </c>
      <c r="AE32" s="122" t="str">
        <f t="shared" si="20"/>
        <v>123 Payment #28</v>
      </c>
      <c r="AF32" s="124">
        <f>SUMIFS('BW Expense Report GL'!I:I,'BW Expense Report GL'!F:F,AD:AD,'BW Expense Report GL'!G:G,G:G)</f>
        <v>0</v>
      </c>
      <c r="AG32" s="124" t="str">
        <f t="shared" si="21"/>
        <v/>
      </c>
      <c r="AH32" s="124">
        <f>SUMIFS('BW Expense Report GL'!I:I,'BW Expense Report GL'!F:F,AD:AD,'BW Expense Report GL'!G:G,H:H)</f>
        <v>0</v>
      </c>
      <c r="AI32" s="124" t="str">
        <f t="shared" si="22"/>
        <v/>
      </c>
      <c r="AK32" s="121" t="str">
        <f t="shared" si="23"/>
        <v>SBITA</v>
      </c>
      <c r="AL32" s="121">
        <f t="shared" si="24"/>
        <v>123</v>
      </c>
    </row>
    <row r="33" spans="1:38" s="121" customFormat="1" ht="12.75" x14ac:dyDescent="0.2">
      <c r="A33" s="293" t="str">
        <f>VLOOKUP(B:B,'ACFR Business Areas'!A:C,3,FALSE)</f>
        <v>A000</v>
      </c>
      <c r="B33" s="293" t="str">
        <f>'Lease Rollforward'!$B$1</f>
        <v>E120</v>
      </c>
      <c r="C33" s="122" t="str">
        <f>VLOOKUP(B:B,'ACFR Business Areas'!A:B,2,FALSE)</f>
        <v>Comptroller General</v>
      </c>
      <c r="D33" s="237">
        <v>123</v>
      </c>
      <c r="E33" s="265" t="s">
        <v>238</v>
      </c>
      <c r="F33" s="121" t="s">
        <v>561</v>
      </c>
      <c r="G33" s="122">
        <f>IFERROR(VLOOKUP($F:$F,'Lease Types with GL Accts'!A:B,2,FALSE),0)</f>
        <v>5041827000</v>
      </c>
      <c r="H33" s="122">
        <f>IFERROR(VLOOKUP($F:$F,'Lease Types with GL Accts'!$A:$C,3,FALSE),0)</f>
        <v>5041837000</v>
      </c>
      <c r="I33" s="122">
        <f>IFERROR(VLOOKUP($F:$F,'Lease Types with GL Accts'!$A:$D,4,FALSE),0)</f>
        <v>5041817000</v>
      </c>
      <c r="J33" s="293" t="str">
        <f>IF(AND(AB33=1,K33='Lease Rollforward'!$B$2),"Yes",IF(AB33=1,"No",""))</f>
        <v/>
      </c>
      <c r="K33" s="121">
        <v>2026</v>
      </c>
      <c r="L33" s="216">
        <v>45962</v>
      </c>
      <c r="M33" s="217">
        <v>12915.66</v>
      </c>
      <c r="N33" s="217">
        <v>113.34</v>
      </c>
      <c r="O33" s="217"/>
      <c r="P33" s="294">
        <f t="shared" si="17"/>
        <v>13029</v>
      </c>
      <c r="Q33" s="124"/>
      <c r="R33" s="124"/>
      <c r="S33" s="219"/>
      <c r="T33" s="219"/>
      <c r="U33" s="266"/>
      <c r="V33" s="122" t="str">
        <f>IF($AB33=1,VLOOKUP(U:U,'BW Asset Listing'!D:E,2,FALSE),"")</f>
        <v/>
      </c>
      <c r="W33" s="122" t="str">
        <f>IF($AB33=1,VLOOKUP(U:U,'BW Asset Listing'!D:F,3,FALSE),"")</f>
        <v/>
      </c>
      <c r="X33" s="122" t="str">
        <f>IF($AB33=1,VLOOKUP(U:U,'BW Asset Listing'!D:G,4,FALSE),"")</f>
        <v/>
      </c>
      <c r="Y33" s="294" t="str">
        <f>IF($AB33=1,VLOOKUP(U:U,'BW Asset Listing'!D:O,12,FALSE),"")</f>
        <v/>
      </c>
      <c r="Z33" s="294" t="str">
        <f t="shared" si="18"/>
        <v/>
      </c>
      <c r="AA33" s="294" t="str">
        <f t="shared" si="19"/>
        <v/>
      </c>
      <c r="AB33" s="294">
        <f>COUNTIF($D$4:D33,$D33)</f>
        <v>29</v>
      </c>
      <c r="AE33" s="122" t="str">
        <f t="shared" si="20"/>
        <v>123 Payment #29</v>
      </c>
      <c r="AF33" s="124">
        <f>SUMIFS('BW Expense Report GL'!I:I,'BW Expense Report GL'!F:F,AD:AD,'BW Expense Report GL'!G:G,G:G)</f>
        <v>0</v>
      </c>
      <c r="AG33" s="124" t="str">
        <f t="shared" si="21"/>
        <v/>
      </c>
      <c r="AH33" s="124">
        <f>SUMIFS('BW Expense Report GL'!I:I,'BW Expense Report GL'!F:F,AD:AD,'BW Expense Report GL'!G:G,H:H)</f>
        <v>0</v>
      </c>
      <c r="AI33" s="124" t="str">
        <f t="shared" si="22"/>
        <v/>
      </c>
      <c r="AK33" s="121" t="str">
        <f t="shared" si="23"/>
        <v>SBITA</v>
      </c>
      <c r="AL33" s="121">
        <f t="shared" si="24"/>
        <v>123</v>
      </c>
    </row>
    <row r="34" spans="1:38" s="121" customFormat="1" ht="12.75" x14ac:dyDescent="0.2">
      <c r="A34" s="293" t="str">
        <f>VLOOKUP(B:B,'ACFR Business Areas'!A:C,3,FALSE)</f>
        <v>A000</v>
      </c>
      <c r="B34" s="293" t="str">
        <f>'Lease Rollforward'!$B$1</f>
        <v>E120</v>
      </c>
      <c r="C34" s="122" t="str">
        <f>VLOOKUP(B:B,'ACFR Business Areas'!A:B,2,FALSE)</f>
        <v>Comptroller General</v>
      </c>
      <c r="D34" s="237">
        <v>123</v>
      </c>
      <c r="E34" s="265" t="s">
        <v>238</v>
      </c>
      <c r="F34" s="121" t="s">
        <v>561</v>
      </c>
      <c r="G34" s="122">
        <f>IFERROR(VLOOKUP($F:$F,'Lease Types with GL Accts'!A:B,2,FALSE),0)</f>
        <v>5041827000</v>
      </c>
      <c r="H34" s="122">
        <f>IFERROR(VLOOKUP($F:$F,'Lease Types with GL Accts'!$A:$C,3,FALSE),0)</f>
        <v>5041837000</v>
      </c>
      <c r="I34" s="122">
        <f>IFERROR(VLOOKUP($F:$F,'Lease Types with GL Accts'!$A:$D,4,FALSE),0)</f>
        <v>5041817000</v>
      </c>
      <c r="J34" s="293" t="str">
        <f>IF(AND(AB34=1,K34='Lease Rollforward'!$B$2),"Yes",IF(AB34=1,"No",""))</f>
        <v/>
      </c>
      <c r="K34" s="121">
        <v>2026</v>
      </c>
      <c r="L34" s="216">
        <v>45992</v>
      </c>
      <c r="M34" s="217">
        <v>12953.33</v>
      </c>
      <c r="N34" s="217">
        <v>75.67</v>
      </c>
      <c r="O34" s="217"/>
      <c r="P34" s="294">
        <f t="shared" si="17"/>
        <v>13029</v>
      </c>
      <c r="Q34" s="124"/>
      <c r="R34" s="124"/>
      <c r="S34" s="219"/>
      <c r="T34" s="219"/>
      <c r="U34" s="266"/>
      <c r="V34" s="122" t="str">
        <f>IF($AB34=1,VLOOKUP(U:U,'BW Asset Listing'!D:E,2,FALSE),"")</f>
        <v/>
      </c>
      <c r="W34" s="122" t="str">
        <f>IF($AB34=1,VLOOKUP(U:U,'BW Asset Listing'!D:F,3,FALSE),"")</f>
        <v/>
      </c>
      <c r="X34" s="122" t="str">
        <f>IF($AB34=1,VLOOKUP(U:U,'BW Asset Listing'!D:G,4,FALSE),"")</f>
        <v/>
      </c>
      <c r="Y34" s="294" t="str">
        <f>IF($AB34=1,VLOOKUP(U:U,'BW Asset Listing'!D:O,12,FALSE),"")</f>
        <v/>
      </c>
      <c r="Z34" s="294" t="str">
        <f t="shared" si="18"/>
        <v/>
      </c>
      <c r="AA34" s="294" t="str">
        <f t="shared" si="19"/>
        <v/>
      </c>
      <c r="AB34" s="294">
        <f>COUNTIF($D$4:D34,$D34)</f>
        <v>30</v>
      </c>
      <c r="AE34" s="122" t="str">
        <f t="shared" si="20"/>
        <v>123 Payment #30</v>
      </c>
      <c r="AF34" s="124">
        <f>SUMIFS('BW Expense Report GL'!I:I,'BW Expense Report GL'!F:F,AD:AD,'BW Expense Report GL'!G:G,G:G)</f>
        <v>0</v>
      </c>
      <c r="AG34" s="124" t="str">
        <f t="shared" si="21"/>
        <v/>
      </c>
      <c r="AH34" s="124">
        <f>SUMIFS('BW Expense Report GL'!I:I,'BW Expense Report GL'!F:F,AD:AD,'BW Expense Report GL'!G:G,H:H)</f>
        <v>0</v>
      </c>
      <c r="AI34" s="124" t="str">
        <f t="shared" si="22"/>
        <v/>
      </c>
      <c r="AK34" s="121" t="str">
        <f t="shared" si="23"/>
        <v>SBITA</v>
      </c>
      <c r="AL34" s="121">
        <f t="shared" si="24"/>
        <v>123</v>
      </c>
    </row>
    <row r="35" spans="1:38" s="121" customFormat="1" ht="12.75" x14ac:dyDescent="0.2">
      <c r="A35" s="293" t="str">
        <f>VLOOKUP(B:B,'ACFR Business Areas'!A:C,3,FALSE)</f>
        <v>A000</v>
      </c>
      <c r="B35" s="293" t="str">
        <f>'Lease Rollforward'!$B$1</f>
        <v>E120</v>
      </c>
      <c r="C35" s="122" t="str">
        <f>VLOOKUP(B:B,'ACFR Business Areas'!A:B,2,FALSE)</f>
        <v>Comptroller General</v>
      </c>
      <c r="D35" s="237">
        <v>123</v>
      </c>
      <c r="E35" s="265" t="s">
        <v>238</v>
      </c>
      <c r="F35" s="121" t="s">
        <v>561</v>
      </c>
      <c r="G35" s="122">
        <f>IFERROR(VLOOKUP($F:$F,'Lease Types with GL Accts'!A:B,2,FALSE),0)</f>
        <v>5041827000</v>
      </c>
      <c r="H35" s="122">
        <f>IFERROR(VLOOKUP($F:$F,'Lease Types with GL Accts'!$A:$C,3,FALSE),0)</f>
        <v>5041837000</v>
      </c>
      <c r="I35" s="122">
        <f>IFERROR(VLOOKUP($F:$F,'Lease Types with GL Accts'!$A:$D,4,FALSE),0)</f>
        <v>5041817000</v>
      </c>
      <c r="J35" s="293" t="str">
        <f>IF(AND(AB35=1,K35='Lease Rollforward'!$B$2),"Yes",IF(AB35=1,"No",""))</f>
        <v/>
      </c>
      <c r="K35" s="121">
        <v>2026</v>
      </c>
      <c r="L35" s="216">
        <v>46023</v>
      </c>
      <c r="M35" s="217">
        <v>12991.11</v>
      </c>
      <c r="N35" s="217">
        <v>37.89</v>
      </c>
      <c r="O35" s="217"/>
      <c r="P35" s="294">
        <f t="shared" si="17"/>
        <v>13029</v>
      </c>
      <c r="Q35" s="124"/>
      <c r="R35" s="124"/>
      <c r="S35" s="219"/>
      <c r="T35" s="219"/>
      <c r="U35" s="266"/>
      <c r="V35" s="122" t="str">
        <f>IF($AB35=1,VLOOKUP(U:U,'BW Asset Listing'!D:E,2,FALSE),"")</f>
        <v/>
      </c>
      <c r="W35" s="122" t="str">
        <f>IF($AB35=1,VLOOKUP(U:U,'BW Asset Listing'!D:F,3,FALSE),"")</f>
        <v/>
      </c>
      <c r="X35" s="122" t="str">
        <f>IF($AB35=1,VLOOKUP(U:U,'BW Asset Listing'!D:G,4,FALSE),"")</f>
        <v/>
      </c>
      <c r="Y35" s="294" t="str">
        <f>IF($AB35=1,VLOOKUP(U:U,'BW Asset Listing'!D:O,12,FALSE),"")</f>
        <v/>
      </c>
      <c r="Z35" s="294" t="str">
        <f t="shared" si="18"/>
        <v/>
      </c>
      <c r="AA35" s="294" t="str">
        <f t="shared" si="19"/>
        <v/>
      </c>
      <c r="AB35" s="294">
        <f>COUNTIF($D$4:D35,$D35)</f>
        <v>31</v>
      </c>
      <c r="AE35" s="122" t="str">
        <f t="shared" si="20"/>
        <v>123 Payment #31</v>
      </c>
      <c r="AF35" s="124">
        <f>SUMIFS('BW Expense Report GL'!I:I,'BW Expense Report GL'!F:F,AD:AD,'BW Expense Report GL'!G:G,G:G)</f>
        <v>0</v>
      </c>
      <c r="AG35" s="124" t="str">
        <f t="shared" si="21"/>
        <v/>
      </c>
      <c r="AH35" s="124">
        <f>SUMIFS('BW Expense Report GL'!I:I,'BW Expense Report GL'!F:F,AD:AD,'BW Expense Report GL'!G:G,H:H)</f>
        <v>0</v>
      </c>
      <c r="AI35" s="124" t="str">
        <f t="shared" si="22"/>
        <v/>
      </c>
      <c r="AK35" s="121" t="str">
        <f t="shared" si="23"/>
        <v>SBITA</v>
      </c>
      <c r="AL35" s="121">
        <f t="shared" si="24"/>
        <v>123</v>
      </c>
    </row>
    <row r="36" spans="1:38" s="121" customFormat="1" ht="12.75" x14ac:dyDescent="0.2">
      <c r="A36" s="293" t="str">
        <f>VLOOKUP(B:B,'ACFR Business Areas'!A:C,3,FALSE)</f>
        <v>A000</v>
      </c>
      <c r="B36" s="293" t="str">
        <f>'Lease Rollforward'!$B$1</f>
        <v>E120</v>
      </c>
      <c r="C36" s="122" t="str">
        <f>VLOOKUP(B:B,'ACFR Business Areas'!A:B,2,FALSE)</f>
        <v>Comptroller General</v>
      </c>
      <c r="D36" s="237">
        <v>1234</v>
      </c>
      <c r="E36" s="265" t="s">
        <v>238</v>
      </c>
      <c r="F36" s="121" t="s">
        <v>561</v>
      </c>
      <c r="G36" s="122">
        <f>IFERROR(VLOOKUP($F:$F,'Lease Types with GL Accts'!A:B,2,FALSE),0)</f>
        <v>5041827000</v>
      </c>
      <c r="H36" s="122">
        <f>IFERROR(VLOOKUP($F:$F,'Lease Types with GL Accts'!$A:$C,3,FALSE),0)</f>
        <v>5041837000</v>
      </c>
      <c r="I36" s="122">
        <f>IFERROR(VLOOKUP($F:$F,'Lease Types with GL Accts'!$A:$D,4,FALSE),0)</f>
        <v>5041817000</v>
      </c>
      <c r="J36" s="293" t="str">
        <f>IF(AND(AB36=1,K36='Lease Rollforward'!$B$2),"Yes",IF(AB36=1,"No",""))</f>
        <v>Yes</v>
      </c>
      <c r="K36" s="121">
        <v>2024</v>
      </c>
      <c r="L36" s="216">
        <v>45108</v>
      </c>
      <c r="M36" s="217">
        <v>11387.55</v>
      </c>
      <c r="N36" s="217">
        <v>1219.45</v>
      </c>
      <c r="O36" s="217"/>
      <c r="P36" s="294">
        <f t="shared" si="17"/>
        <v>12607</v>
      </c>
      <c r="Q36" s="124" t="s">
        <v>296</v>
      </c>
      <c r="R36" s="124" t="s">
        <v>208</v>
      </c>
      <c r="S36" s="219">
        <v>44743</v>
      </c>
      <c r="T36" s="219">
        <v>45412</v>
      </c>
      <c r="U36" s="266">
        <v>260000001234</v>
      </c>
      <c r="V36" s="122">
        <f>IF($AB36=1,VLOOKUP(U:U,'BW Asset Listing'!D:E,2,FALSE),"")</f>
        <v>1234</v>
      </c>
      <c r="W36" s="122">
        <f>IF($AB36=1,VLOOKUP(U:U,'BW Asset Listing'!D:F,3,FALSE),"")</f>
        <v>26509</v>
      </c>
      <c r="X36" s="122" t="str">
        <f>IF($AB36=1,VLOOKUP(U:U,'BW Asset Listing'!D:G,4,FALSE),"")</f>
        <v>SCEIS SBITA Deprec</v>
      </c>
      <c r="Y36" s="294">
        <f>IF($AB36=1,VLOOKUP(U:U,'BW Asset Listing'!D:O,12,FALSE),"")</f>
        <v>266060.73</v>
      </c>
      <c r="Z36" s="294">
        <f t="shared" si="18"/>
        <v>266060.73</v>
      </c>
      <c r="AA36" s="294">
        <f t="shared" si="19"/>
        <v>0</v>
      </c>
      <c r="AB36" s="294">
        <f>COUNTIF($D$4:D36,$D36)</f>
        <v>1</v>
      </c>
      <c r="AD36" s="121">
        <v>5703560292</v>
      </c>
      <c r="AE36" s="122" t="str">
        <f t="shared" si="20"/>
        <v>1234 Payment #1</v>
      </c>
      <c r="AF36" s="124">
        <f>SUMIFS('BW Expense Report GL'!I:I,'BW Expense Report GL'!F:F,AD:AD,'BW Expense Report GL'!G:G,G:G)</f>
        <v>11625.32</v>
      </c>
      <c r="AG36" s="124">
        <f t="shared" si="21"/>
        <v>-237.77000000000044</v>
      </c>
      <c r="AH36" s="124">
        <f>SUMIFS('BW Expense Report GL'!I:I,'BW Expense Report GL'!F:F,AD:AD,'BW Expense Report GL'!G:G,H:H)</f>
        <v>981.68</v>
      </c>
      <c r="AI36" s="124">
        <f t="shared" si="22"/>
        <v>237.7700000000001</v>
      </c>
      <c r="AK36" s="121" t="str">
        <f t="shared" si="23"/>
        <v>SBITA</v>
      </c>
      <c r="AL36" s="121">
        <f t="shared" si="24"/>
        <v>1234</v>
      </c>
    </row>
    <row r="37" spans="1:38" s="121" customFormat="1" ht="12.75" x14ac:dyDescent="0.2">
      <c r="A37" s="293" t="str">
        <f>VLOOKUP(B:B,'ACFR Business Areas'!A:C,3,FALSE)</f>
        <v>A000</v>
      </c>
      <c r="B37" s="293" t="str">
        <f>'Lease Rollforward'!$B$1</f>
        <v>E120</v>
      </c>
      <c r="C37" s="122" t="str">
        <f>VLOOKUP(B:B,'ACFR Business Areas'!A:B,2,FALSE)</f>
        <v>Comptroller General</v>
      </c>
      <c r="D37" s="237">
        <v>1234</v>
      </c>
      <c r="E37" s="265" t="s">
        <v>238</v>
      </c>
      <c r="F37" s="121" t="s">
        <v>561</v>
      </c>
      <c r="G37" s="122">
        <f>IFERROR(VLOOKUP($F:$F,'Lease Types with GL Accts'!A:B,2,FALSE),0)</f>
        <v>5041827000</v>
      </c>
      <c r="H37" s="122">
        <f>IFERROR(VLOOKUP($F:$F,'Lease Types with GL Accts'!$A:$C,3,FALSE),0)</f>
        <v>5041837000</v>
      </c>
      <c r="I37" s="122">
        <f>IFERROR(VLOOKUP($F:$F,'Lease Types with GL Accts'!$A:$D,4,FALSE),0)</f>
        <v>5041817000</v>
      </c>
      <c r="J37" s="293" t="str">
        <f>IF(AND(AB37=1,K37='Lease Rollforward'!$B$2),"Yes",IF(AB37=1,"No",""))</f>
        <v/>
      </c>
      <c r="K37" s="121">
        <v>2024</v>
      </c>
      <c r="L37" s="216">
        <v>45139</v>
      </c>
      <c r="M37" s="217">
        <v>11439.75</v>
      </c>
      <c r="N37" s="217">
        <v>1167.25</v>
      </c>
      <c r="O37" s="217"/>
      <c r="P37" s="294">
        <f t="shared" si="17"/>
        <v>12607</v>
      </c>
      <c r="Q37" s="124" t="s">
        <v>296</v>
      </c>
      <c r="R37" s="124" t="s">
        <v>208</v>
      </c>
      <c r="S37" s="219"/>
      <c r="T37" s="219"/>
      <c r="U37" s="266"/>
      <c r="V37" s="122" t="str">
        <f>IF($AB37=1,VLOOKUP(U:U,'BW Asset Listing'!D:E,2,FALSE),"")</f>
        <v/>
      </c>
      <c r="W37" s="122" t="str">
        <f>IF($AB37=1,VLOOKUP(U:U,'BW Asset Listing'!D:F,3,FALSE),"")</f>
        <v/>
      </c>
      <c r="X37" s="122" t="str">
        <f>IF($AB37=1,VLOOKUP(U:U,'BW Asset Listing'!D:G,4,FALSE),"")</f>
        <v/>
      </c>
      <c r="Y37" s="294" t="str">
        <f>IF($AB37=1,VLOOKUP(U:U,'BW Asset Listing'!D:O,12,FALSE),"")</f>
        <v/>
      </c>
      <c r="Z37" s="294" t="str">
        <f t="shared" si="18"/>
        <v/>
      </c>
      <c r="AA37" s="294" t="str">
        <f t="shared" si="19"/>
        <v/>
      </c>
      <c r="AB37" s="294">
        <f>COUNTIF($D$4:D37,$D37)</f>
        <v>2</v>
      </c>
      <c r="AD37" s="121">
        <v>5703591228</v>
      </c>
      <c r="AE37" s="122" t="str">
        <f t="shared" si="20"/>
        <v>1234 Payment #2</v>
      </c>
      <c r="AF37" s="124">
        <f>SUMIFS('BW Expense Report GL'!I:I,'BW Expense Report GL'!F:F,AD:AD,'BW Expense Report GL'!G:G,G:G)</f>
        <v>11439.75</v>
      </c>
      <c r="AG37" s="124">
        <f t="shared" si="21"/>
        <v>0</v>
      </c>
      <c r="AH37" s="124">
        <f>SUMIFS('BW Expense Report GL'!I:I,'BW Expense Report GL'!F:F,AD:AD,'BW Expense Report GL'!G:G,H:H)</f>
        <v>1167.25</v>
      </c>
      <c r="AI37" s="124">
        <f t="shared" si="22"/>
        <v>0</v>
      </c>
      <c r="AK37" s="121" t="str">
        <f t="shared" si="23"/>
        <v>SBITA</v>
      </c>
      <c r="AL37" s="121">
        <f t="shared" si="24"/>
        <v>1234</v>
      </c>
    </row>
    <row r="38" spans="1:38" s="121" customFormat="1" ht="12.75" x14ac:dyDescent="0.2">
      <c r="A38" s="293" t="str">
        <f>VLOOKUP(B:B,'ACFR Business Areas'!A:C,3,FALSE)</f>
        <v>A000</v>
      </c>
      <c r="B38" s="293" t="str">
        <f>'Lease Rollforward'!$B$1</f>
        <v>E120</v>
      </c>
      <c r="C38" s="122" t="str">
        <f>VLOOKUP(B:B,'ACFR Business Areas'!A:B,2,FALSE)</f>
        <v>Comptroller General</v>
      </c>
      <c r="D38" s="237">
        <v>1234</v>
      </c>
      <c r="E38" s="265" t="s">
        <v>238</v>
      </c>
      <c r="F38" s="121" t="s">
        <v>561</v>
      </c>
      <c r="G38" s="122">
        <f>IFERROR(VLOOKUP($F:$F,'Lease Types with GL Accts'!A:B,2,FALSE),0)</f>
        <v>5041827000</v>
      </c>
      <c r="H38" s="122">
        <f>IFERROR(VLOOKUP($F:$F,'Lease Types with GL Accts'!$A:$C,3,FALSE),0)</f>
        <v>5041837000</v>
      </c>
      <c r="I38" s="122">
        <f>IFERROR(VLOOKUP($F:$F,'Lease Types with GL Accts'!$A:$D,4,FALSE),0)</f>
        <v>5041817000</v>
      </c>
      <c r="J38" s="293" t="str">
        <f>IF(AND(AB38=1,K38='Lease Rollforward'!$B$2),"Yes",IF(AB38=1,"No",""))</f>
        <v/>
      </c>
      <c r="K38" s="121">
        <v>2024</v>
      </c>
      <c r="L38" s="216">
        <v>45170</v>
      </c>
      <c r="M38" s="217">
        <v>11492.18</v>
      </c>
      <c r="N38" s="217">
        <v>1114.82</v>
      </c>
      <c r="O38" s="217"/>
      <c r="P38" s="294">
        <f t="shared" si="17"/>
        <v>12607</v>
      </c>
      <c r="Q38" s="124" t="s">
        <v>296</v>
      </c>
      <c r="R38" s="124" t="s">
        <v>208</v>
      </c>
      <c r="S38" s="219"/>
      <c r="T38" s="219"/>
      <c r="U38" s="266"/>
      <c r="V38" s="122" t="str">
        <f>IF($AB38=1,VLOOKUP(U:U,'BW Asset Listing'!D:E,2,FALSE),"")</f>
        <v/>
      </c>
      <c r="W38" s="122" t="str">
        <f>IF($AB38=1,VLOOKUP(U:U,'BW Asset Listing'!D:F,3,FALSE),"")</f>
        <v/>
      </c>
      <c r="X38" s="122" t="str">
        <f>IF($AB38=1,VLOOKUP(U:U,'BW Asset Listing'!D:G,4,FALSE),"")</f>
        <v/>
      </c>
      <c r="Y38" s="294" t="str">
        <f>IF($AB38=1,VLOOKUP(U:U,'BW Asset Listing'!D:O,12,FALSE),"")</f>
        <v/>
      </c>
      <c r="Z38" s="294" t="str">
        <f t="shared" si="18"/>
        <v/>
      </c>
      <c r="AA38" s="294" t="str">
        <f t="shared" si="19"/>
        <v/>
      </c>
      <c r="AB38" s="294">
        <f>COUNTIF($D$4:D38,$D38)</f>
        <v>3</v>
      </c>
      <c r="AD38" s="121">
        <v>5703605150</v>
      </c>
      <c r="AE38" s="122" t="str">
        <f t="shared" si="20"/>
        <v>1234 Payment #3</v>
      </c>
      <c r="AF38" s="124">
        <f>SUMIFS('BW Expense Report GL'!I:I,'BW Expense Report GL'!F:F,AD:AD,'BW Expense Report GL'!G:G,G:G)</f>
        <v>11492.18</v>
      </c>
      <c r="AG38" s="124">
        <f t="shared" si="21"/>
        <v>0</v>
      </c>
      <c r="AH38" s="124">
        <f>SUMIFS('BW Expense Report GL'!I:I,'BW Expense Report GL'!F:F,AD:AD,'BW Expense Report GL'!G:G,H:H)</f>
        <v>1114.82</v>
      </c>
      <c r="AI38" s="124">
        <f t="shared" si="22"/>
        <v>0</v>
      </c>
      <c r="AK38" s="121" t="str">
        <f t="shared" si="23"/>
        <v>SBITA</v>
      </c>
      <c r="AL38" s="121">
        <f t="shared" si="24"/>
        <v>1234</v>
      </c>
    </row>
    <row r="39" spans="1:38" s="121" customFormat="1" ht="12.75" x14ac:dyDescent="0.2">
      <c r="A39" s="293" t="str">
        <f>VLOOKUP(B:B,'ACFR Business Areas'!A:C,3,FALSE)</f>
        <v>A000</v>
      </c>
      <c r="B39" s="293" t="str">
        <f>'Lease Rollforward'!$B$1</f>
        <v>E120</v>
      </c>
      <c r="C39" s="122" t="str">
        <f>VLOOKUP(B:B,'ACFR Business Areas'!A:B,2,FALSE)</f>
        <v>Comptroller General</v>
      </c>
      <c r="D39" s="237">
        <v>1234</v>
      </c>
      <c r="E39" s="265" t="s">
        <v>238</v>
      </c>
      <c r="F39" s="121" t="s">
        <v>561</v>
      </c>
      <c r="G39" s="122">
        <f>IFERROR(VLOOKUP($F:$F,'Lease Types with GL Accts'!A:B,2,FALSE),0)</f>
        <v>5041827000</v>
      </c>
      <c r="H39" s="122">
        <f>IFERROR(VLOOKUP($F:$F,'Lease Types with GL Accts'!$A:$C,3,FALSE),0)</f>
        <v>5041837000</v>
      </c>
      <c r="I39" s="122">
        <f>IFERROR(VLOOKUP($F:$F,'Lease Types with GL Accts'!$A:$D,4,FALSE),0)</f>
        <v>5041817000</v>
      </c>
      <c r="J39" s="293" t="str">
        <f>IF(AND(AB39=1,K39='Lease Rollforward'!$B$2),"Yes",IF(AB39=1,"No",""))</f>
        <v/>
      </c>
      <c r="K39" s="121">
        <v>2024</v>
      </c>
      <c r="L39" s="216">
        <v>45200</v>
      </c>
      <c r="M39" s="217">
        <v>11544.85</v>
      </c>
      <c r="N39" s="217">
        <v>1062.1500000000001</v>
      </c>
      <c r="O39" s="217"/>
      <c r="P39" s="294">
        <f t="shared" si="17"/>
        <v>12607</v>
      </c>
      <c r="Q39" s="124" t="s">
        <v>296</v>
      </c>
      <c r="R39" s="124" t="s">
        <v>208</v>
      </c>
      <c r="S39" s="219"/>
      <c r="T39" s="219"/>
      <c r="U39" s="266"/>
      <c r="V39" s="122" t="str">
        <f>IF($AB39=1,VLOOKUP(U:U,'BW Asset Listing'!D:E,2,FALSE),"")</f>
        <v/>
      </c>
      <c r="W39" s="122" t="str">
        <f>IF($AB39=1,VLOOKUP(U:U,'BW Asset Listing'!D:F,3,FALSE),"")</f>
        <v/>
      </c>
      <c r="X39" s="122" t="str">
        <f>IF($AB39=1,VLOOKUP(U:U,'BW Asset Listing'!D:G,4,FALSE),"")</f>
        <v/>
      </c>
      <c r="Y39" s="294" t="str">
        <f>IF($AB39=1,VLOOKUP(U:U,'BW Asset Listing'!D:O,12,FALSE),"")</f>
        <v/>
      </c>
      <c r="Z39" s="294" t="str">
        <f t="shared" si="18"/>
        <v/>
      </c>
      <c r="AA39" s="294" t="str">
        <f t="shared" si="19"/>
        <v/>
      </c>
      <c r="AB39" s="294">
        <f>COUNTIF($D$4:D39,$D39)</f>
        <v>4</v>
      </c>
      <c r="AD39" s="121">
        <v>5703653486</v>
      </c>
      <c r="AE39" s="122" t="str">
        <f t="shared" si="20"/>
        <v>1234 Payment #4</v>
      </c>
      <c r="AF39" s="124">
        <f>SUMIFS('BW Expense Report GL'!I:I,'BW Expense Report GL'!F:F,AD:AD,'BW Expense Report GL'!G:G,G:G)</f>
        <v>11544.85</v>
      </c>
      <c r="AG39" s="124">
        <f t="shared" si="21"/>
        <v>0</v>
      </c>
      <c r="AH39" s="124">
        <f>SUMIFS('BW Expense Report GL'!I:I,'BW Expense Report GL'!F:F,AD:AD,'BW Expense Report GL'!G:G,H:H)</f>
        <v>1062.1500000000001</v>
      </c>
      <c r="AI39" s="124">
        <f t="shared" si="22"/>
        <v>0</v>
      </c>
      <c r="AK39" s="121" t="str">
        <f t="shared" si="23"/>
        <v>SBITA</v>
      </c>
      <c r="AL39" s="121">
        <f t="shared" si="24"/>
        <v>1234</v>
      </c>
    </row>
    <row r="40" spans="1:38" s="121" customFormat="1" ht="12.75" x14ac:dyDescent="0.2">
      <c r="A40" s="293" t="str">
        <f>VLOOKUP(B:B,'ACFR Business Areas'!A:C,3,FALSE)</f>
        <v>A000</v>
      </c>
      <c r="B40" s="293" t="str">
        <f>'Lease Rollforward'!$B$1</f>
        <v>E120</v>
      </c>
      <c r="C40" s="122" t="str">
        <f>VLOOKUP(B:B,'ACFR Business Areas'!A:B,2,FALSE)</f>
        <v>Comptroller General</v>
      </c>
      <c r="D40" s="237">
        <v>1234</v>
      </c>
      <c r="E40" s="265" t="s">
        <v>238</v>
      </c>
      <c r="F40" s="121" t="s">
        <v>561</v>
      </c>
      <c r="G40" s="122">
        <f>IFERROR(VLOOKUP($F:$F,'Lease Types with GL Accts'!A:B,2,FALSE),0)</f>
        <v>5041827000</v>
      </c>
      <c r="H40" s="122">
        <f>IFERROR(VLOOKUP($F:$F,'Lease Types with GL Accts'!$A:$C,3,FALSE),0)</f>
        <v>5041837000</v>
      </c>
      <c r="I40" s="122">
        <f>IFERROR(VLOOKUP($F:$F,'Lease Types with GL Accts'!$A:$D,4,FALSE),0)</f>
        <v>5041817000</v>
      </c>
      <c r="J40" s="293" t="str">
        <f>IF(AND(AB40=1,K40='Lease Rollforward'!$B$2),"Yes",IF(AB40=1,"No",""))</f>
        <v/>
      </c>
      <c r="K40" s="121">
        <v>2024</v>
      </c>
      <c r="L40" s="216">
        <v>45231</v>
      </c>
      <c r="M40" s="217">
        <v>11597.77</v>
      </c>
      <c r="N40" s="217">
        <v>1009.23</v>
      </c>
      <c r="O40" s="217"/>
      <c r="P40" s="294">
        <f t="shared" si="17"/>
        <v>12607</v>
      </c>
      <c r="Q40" s="124" t="s">
        <v>296</v>
      </c>
      <c r="R40" s="124" t="s">
        <v>208</v>
      </c>
      <c r="S40" s="219"/>
      <c r="T40" s="219"/>
      <c r="U40" s="266"/>
      <c r="V40" s="122" t="str">
        <f>IF($AB40=1,VLOOKUP(U:U,'BW Asset Listing'!D:E,2,FALSE),"")</f>
        <v/>
      </c>
      <c r="W40" s="122" t="str">
        <f>IF($AB40=1,VLOOKUP(U:U,'BW Asset Listing'!D:F,3,FALSE),"")</f>
        <v/>
      </c>
      <c r="X40" s="122" t="str">
        <f>IF($AB40=1,VLOOKUP(U:U,'BW Asset Listing'!D:G,4,FALSE),"")</f>
        <v/>
      </c>
      <c r="Y40" s="294" t="str">
        <f>IF($AB40=1,VLOOKUP(U:U,'BW Asset Listing'!D:O,12,FALSE),"")</f>
        <v/>
      </c>
      <c r="Z40" s="294" t="str">
        <f t="shared" si="18"/>
        <v/>
      </c>
      <c r="AA40" s="294" t="str">
        <f t="shared" si="19"/>
        <v/>
      </c>
      <c r="AB40" s="294">
        <f>COUNTIF($D$4:D40,$D40)</f>
        <v>5</v>
      </c>
      <c r="AD40" s="121">
        <v>5703653487</v>
      </c>
      <c r="AE40" s="122" t="str">
        <f t="shared" si="20"/>
        <v>1234 Payment #5</v>
      </c>
      <c r="AF40" s="124">
        <f>SUMIFS('BW Expense Report GL'!I:I,'BW Expense Report GL'!F:F,AD:AD,'BW Expense Report GL'!G:G,G:G)</f>
        <v>11597.77</v>
      </c>
      <c r="AG40" s="124">
        <f t="shared" si="21"/>
        <v>0</v>
      </c>
      <c r="AH40" s="124">
        <f>SUMIFS('BW Expense Report GL'!I:I,'BW Expense Report GL'!F:F,AD:AD,'BW Expense Report GL'!G:G,H:H)</f>
        <v>1009.23</v>
      </c>
      <c r="AI40" s="124">
        <f t="shared" si="22"/>
        <v>0</v>
      </c>
      <c r="AK40" s="121" t="str">
        <f t="shared" si="23"/>
        <v>SBITA</v>
      </c>
      <c r="AL40" s="121">
        <f t="shared" si="24"/>
        <v>1234</v>
      </c>
    </row>
    <row r="41" spans="1:38" s="121" customFormat="1" ht="12.75" x14ac:dyDescent="0.2">
      <c r="A41" s="293" t="str">
        <f>VLOOKUP(B:B,'ACFR Business Areas'!A:C,3,FALSE)</f>
        <v>A000</v>
      </c>
      <c r="B41" s="293" t="str">
        <f>'Lease Rollforward'!$B$1</f>
        <v>E120</v>
      </c>
      <c r="C41" s="122" t="str">
        <f>VLOOKUP(B:B,'ACFR Business Areas'!A:B,2,FALSE)</f>
        <v>Comptroller General</v>
      </c>
      <c r="D41" s="237">
        <v>1234</v>
      </c>
      <c r="E41" s="265" t="s">
        <v>238</v>
      </c>
      <c r="F41" s="121" t="s">
        <v>561</v>
      </c>
      <c r="G41" s="122">
        <f>IFERROR(VLOOKUP($F:$F,'Lease Types with GL Accts'!A:B,2,FALSE),0)</f>
        <v>5041827000</v>
      </c>
      <c r="H41" s="122">
        <f>IFERROR(VLOOKUP($F:$F,'Lease Types with GL Accts'!$A:$C,3,FALSE),0)</f>
        <v>5041837000</v>
      </c>
      <c r="I41" s="122">
        <f>IFERROR(VLOOKUP($F:$F,'Lease Types with GL Accts'!$A:$D,4,FALSE),0)</f>
        <v>5041817000</v>
      </c>
      <c r="J41" s="293" t="str">
        <f>IF(AND(AB41=1,K41='Lease Rollforward'!$B$2),"Yes",IF(AB41=1,"No",""))</f>
        <v/>
      </c>
      <c r="K41" s="121">
        <v>2024</v>
      </c>
      <c r="L41" s="216">
        <v>45261</v>
      </c>
      <c r="M41" s="217">
        <v>11650.92</v>
      </c>
      <c r="N41" s="217">
        <v>956.08</v>
      </c>
      <c r="O41" s="217"/>
      <c r="P41" s="294">
        <f t="shared" si="17"/>
        <v>12607</v>
      </c>
      <c r="Q41" s="124" t="s">
        <v>296</v>
      </c>
      <c r="R41" s="124" t="s">
        <v>208</v>
      </c>
      <c r="S41" s="219"/>
      <c r="T41" s="219"/>
      <c r="U41" s="266"/>
      <c r="V41" s="122" t="str">
        <f>IF($AB41=1,VLOOKUP(U:U,'BW Asset Listing'!D:E,2,FALSE),"")</f>
        <v/>
      </c>
      <c r="W41" s="122" t="str">
        <f>IF($AB41=1,VLOOKUP(U:U,'BW Asset Listing'!D:F,3,FALSE),"")</f>
        <v/>
      </c>
      <c r="X41" s="122" t="str">
        <f>IF($AB41=1,VLOOKUP(U:U,'BW Asset Listing'!D:G,4,FALSE),"")</f>
        <v/>
      </c>
      <c r="Y41" s="294" t="str">
        <f>IF($AB41=1,VLOOKUP(U:U,'BW Asset Listing'!D:O,12,FALSE),"")</f>
        <v/>
      </c>
      <c r="Z41" s="294" t="str">
        <f t="shared" si="18"/>
        <v/>
      </c>
      <c r="AA41" s="294" t="str">
        <f t="shared" si="19"/>
        <v/>
      </c>
      <c r="AB41" s="294">
        <f>COUNTIF($D$4:D41,$D41)</f>
        <v>6</v>
      </c>
      <c r="AD41" s="121">
        <v>5703678564</v>
      </c>
      <c r="AE41" s="122" t="str">
        <f t="shared" si="20"/>
        <v>1234 Payment #6</v>
      </c>
      <c r="AF41" s="124">
        <f>SUMIFS('BW Expense Report GL'!I:I,'BW Expense Report GL'!F:F,AD:AD,'BW Expense Report GL'!G:G,G:G)</f>
        <v>11650.92</v>
      </c>
      <c r="AG41" s="124">
        <f t="shared" si="21"/>
        <v>0</v>
      </c>
      <c r="AH41" s="124">
        <f>SUMIFS('BW Expense Report GL'!I:I,'BW Expense Report GL'!F:F,AD:AD,'BW Expense Report GL'!G:G,H:H)</f>
        <v>956.08</v>
      </c>
      <c r="AI41" s="124">
        <f t="shared" si="22"/>
        <v>0</v>
      </c>
      <c r="AK41" s="121" t="str">
        <f t="shared" si="23"/>
        <v>SBITA</v>
      </c>
      <c r="AL41" s="121">
        <f t="shared" si="24"/>
        <v>1234</v>
      </c>
    </row>
    <row r="42" spans="1:38" s="121" customFormat="1" ht="12.75" x14ac:dyDescent="0.2">
      <c r="A42" s="293" t="str">
        <f>VLOOKUP(B:B,'ACFR Business Areas'!A:C,3,FALSE)</f>
        <v>A000</v>
      </c>
      <c r="B42" s="293" t="str">
        <f>'Lease Rollforward'!$B$1</f>
        <v>E120</v>
      </c>
      <c r="C42" s="122" t="str">
        <f>VLOOKUP(B:B,'ACFR Business Areas'!A:B,2,FALSE)</f>
        <v>Comptroller General</v>
      </c>
      <c r="D42" s="237">
        <v>1234</v>
      </c>
      <c r="E42" s="265" t="s">
        <v>238</v>
      </c>
      <c r="F42" s="121" t="s">
        <v>561</v>
      </c>
      <c r="G42" s="122">
        <f>IFERROR(VLOOKUP($F:$F,'Lease Types with GL Accts'!A:B,2,FALSE),0)</f>
        <v>5041827000</v>
      </c>
      <c r="H42" s="122">
        <f>IFERROR(VLOOKUP($F:$F,'Lease Types with GL Accts'!$A:$C,3,FALSE),0)</f>
        <v>5041837000</v>
      </c>
      <c r="I42" s="122">
        <f>IFERROR(VLOOKUP($F:$F,'Lease Types with GL Accts'!$A:$D,4,FALSE),0)</f>
        <v>5041817000</v>
      </c>
      <c r="J42" s="293" t="str">
        <f>IF(AND(AB42=1,K42='Lease Rollforward'!$B$2),"Yes",IF(AB42=1,"No",""))</f>
        <v/>
      </c>
      <c r="K42" s="121">
        <v>2024</v>
      </c>
      <c r="L42" s="216">
        <v>45292</v>
      </c>
      <c r="M42" s="217">
        <v>11704.32</v>
      </c>
      <c r="N42" s="217">
        <v>902.68</v>
      </c>
      <c r="O42" s="217"/>
      <c r="P42" s="294">
        <f t="shared" si="17"/>
        <v>12607</v>
      </c>
      <c r="Q42" s="124" t="s">
        <v>296</v>
      </c>
      <c r="R42" s="124" t="s">
        <v>208</v>
      </c>
      <c r="S42" s="219"/>
      <c r="T42" s="219"/>
      <c r="U42" s="266"/>
      <c r="V42" s="122" t="str">
        <f>IF($AB42=1,VLOOKUP(U:U,'BW Asset Listing'!D:E,2,FALSE),"")</f>
        <v/>
      </c>
      <c r="W42" s="122" t="str">
        <f>IF($AB42=1,VLOOKUP(U:U,'BW Asset Listing'!D:F,3,FALSE),"")</f>
        <v/>
      </c>
      <c r="X42" s="122" t="str">
        <f>IF($AB42=1,VLOOKUP(U:U,'BW Asset Listing'!D:G,4,FALSE),"")</f>
        <v/>
      </c>
      <c r="Y42" s="294" t="str">
        <f>IF($AB42=1,VLOOKUP(U:U,'BW Asset Listing'!D:O,12,FALSE),"")</f>
        <v/>
      </c>
      <c r="Z42" s="294" t="str">
        <f t="shared" si="18"/>
        <v/>
      </c>
      <c r="AA42" s="294" t="str">
        <f t="shared" si="19"/>
        <v/>
      </c>
      <c r="AB42" s="294">
        <f>COUNTIF($D$4:D42,$D42)</f>
        <v>7</v>
      </c>
      <c r="AD42" s="121">
        <v>5703700937</v>
      </c>
      <c r="AE42" s="122" t="str">
        <f t="shared" si="20"/>
        <v>1234 Payment #7</v>
      </c>
      <c r="AF42" s="124">
        <f>SUMIFS('BW Expense Report GL'!I:I,'BW Expense Report GL'!F:F,AD:AD,'BW Expense Report GL'!G:G,G:G)</f>
        <v>11704.32</v>
      </c>
      <c r="AG42" s="124">
        <f t="shared" si="21"/>
        <v>0</v>
      </c>
      <c r="AH42" s="124">
        <f>SUMIFS('BW Expense Report GL'!I:I,'BW Expense Report GL'!F:F,AD:AD,'BW Expense Report GL'!G:G,H:H)</f>
        <v>902.68</v>
      </c>
      <c r="AI42" s="124">
        <f t="shared" si="22"/>
        <v>0</v>
      </c>
      <c r="AK42" s="121" t="str">
        <f t="shared" si="23"/>
        <v>SBITA</v>
      </c>
      <c r="AL42" s="121">
        <f t="shared" si="24"/>
        <v>1234</v>
      </c>
    </row>
    <row r="43" spans="1:38" s="121" customFormat="1" ht="12.75" x14ac:dyDescent="0.2">
      <c r="A43" s="293" t="str">
        <f>VLOOKUP(B:B,'ACFR Business Areas'!A:C,3,FALSE)</f>
        <v>A000</v>
      </c>
      <c r="B43" s="293" t="str">
        <f>'Lease Rollforward'!$B$1</f>
        <v>E120</v>
      </c>
      <c r="C43" s="122" t="str">
        <f>VLOOKUP(B:B,'ACFR Business Areas'!A:B,2,FALSE)</f>
        <v>Comptroller General</v>
      </c>
      <c r="D43" s="237">
        <v>1234</v>
      </c>
      <c r="E43" s="265" t="s">
        <v>238</v>
      </c>
      <c r="F43" s="121" t="s">
        <v>561</v>
      </c>
      <c r="G43" s="122">
        <f>IFERROR(VLOOKUP($F:$F,'Lease Types with GL Accts'!A:B,2,FALSE),0)</f>
        <v>5041827000</v>
      </c>
      <c r="H43" s="122">
        <f>IFERROR(VLOOKUP($F:$F,'Lease Types with GL Accts'!$A:$C,3,FALSE),0)</f>
        <v>5041837000</v>
      </c>
      <c r="I43" s="122">
        <f>IFERROR(VLOOKUP($F:$F,'Lease Types with GL Accts'!$A:$D,4,FALSE),0)</f>
        <v>5041817000</v>
      </c>
      <c r="J43" s="293" t="str">
        <f>IF(AND(AB43=1,K43='Lease Rollforward'!$B$2),"Yes",IF(AB43=1,"No",""))</f>
        <v/>
      </c>
      <c r="K43" s="121">
        <v>2024</v>
      </c>
      <c r="L43" s="216">
        <v>45323</v>
      </c>
      <c r="M43" s="217">
        <v>11757.97</v>
      </c>
      <c r="N43" s="217">
        <v>849.03</v>
      </c>
      <c r="O43" s="217"/>
      <c r="P43" s="294">
        <f t="shared" si="17"/>
        <v>12607</v>
      </c>
      <c r="Q43" s="124" t="s">
        <v>296</v>
      </c>
      <c r="R43" s="124" t="s">
        <v>208</v>
      </c>
      <c r="S43" s="219"/>
      <c r="T43" s="219"/>
      <c r="U43" s="266"/>
      <c r="V43" s="122" t="str">
        <f>IF($AB43=1,VLOOKUP(U:U,'BW Asset Listing'!D:E,2,FALSE),"")</f>
        <v/>
      </c>
      <c r="W43" s="122" t="str">
        <f>IF($AB43=1,VLOOKUP(U:U,'BW Asset Listing'!D:F,3,FALSE),"")</f>
        <v/>
      </c>
      <c r="X43" s="122" t="str">
        <f>IF($AB43=1,VLOOKUP(U:U,'BW Asset Listing'!D:G,4,FALSE),"")</f>
        <v/>
      </c>
      <c r="Y43" s="294" t="str">
        <f>IF($AB43=1,VLOOKUP(U:U,'BW Asset Listing'!D:O,12,FALSE),"")</f>
        <v/>
      </c>
      <c r="Z43" s="294" t="str">
        <f t="shared" si="18"/>
        <v/>
      </c>
      <c r="AA43" s="294" t="str">
        <f t="shared" si="19"/>
        <v/>
      </c>
      <c r="AB43" s="294">
        <f>COUNTIF($D$4:D43,$D43)</f>
        <v>8</v>
      </c>
      <c r="AE43" s="122" t="str">
        <f t="shared" si="20"/>
        <v>1234 Payment #8</v>
      </c>
      <c r="AF43" s="124">
        <f>SUMIFS('BW Expense Report GL'!I:I,'BW Expense Report GL'!F:F,AD:AD,'BW Expense Report GL'!G:G,G:G)</f>
        <v>0</v>
      </c>
      <c r="AG43" s="124" t="str">
        <f t="shared" si="21"/>
        <v/>
      </c>
      <c r="AH43" s="124">
        <f>SUMIFS('BW Expense Report GL'!I:I,'BW Expense Report GL'!F:F,AD:AD,'BW Expense Report GL'!G:G,H:H)</f>
        <v>0</v>
      </c>
      <c r="AI43" s="124" t="str">
        <f t="shared" si="22"/>
        <v/>
      </c>
      <c r="AK43" s="121" t="str">
        <f t="shared" si="23"/>
        <v>SBITA</v>
      </c>
      <c r="AL43" s="121">
        <f t="shared" si="24"/>
        <v>1234</v>
      </c>
    </row>
    <row r="44" spans="1:38" s="121" customFormat="1" ht="12.75" x14ac:dyDescent="0.2">
      <c r="A44" s="293" t="str">
        <f>VLOOKUP(B:B,'ACFR Business Areas'!A:C,3,FALSE)</f>
        <v>A000</v>
      </c>
      <c r="B44" s="293" t="str">
        <f>'Lease Rollforward'!$B$1</f>
        <v>E120</v>
      </c>
      <c r="C44" s="122" t="str">
        <f>VLOOKUP(B:B,'ACFR Business Areas'!A:B,2,FALSE)</f>
        <v>Comptroller General</v>
      </c>
      <c r="D44" s="237">
        <v>1234</v>
      </c>
      <c r="E44" s="265" t="s">
        <v>238</v>
      </c>
      <c r="F44" s="121" t="s">
        <v>561</v>
      </c>
      <c r="G44" s="122">
        <f>IFERROR(VLOOKUP($F:$F,'Lease Types with GL Accts'!A:B,2,FALSE),0)</f>
        <v>5041827000</v>
      </c>
      <c r="H44" s="122">
        <f>IFERROR(VLOOKUP($F:$F,'Lease Types with GL Accts'!$A:$C,3,FALSE),0)</f>
        <v>5041837000</v>
      </c>
      <c r="I44" s="122">
        <f>IFERROR(VLOOKUP($F:$F,'Lease Types with GL Accts'!$A:$D,4,FALSE),0)</f>
        <v>5041817000</v>
      </c>
      <c r="J44" s="293" t="str">
        <f>IF(AND(AB44=1,K44='Lease Rollforward'!$B$2),"Yes",IF(AB44=1,"No",""))</f>
        <v/>
      </c>
      <c r="K44" s="121">
        <v>2024</v>
      </c>
      <c r="L44" s="216">
        <v>45351</v>
      </c>
      <c r="M44" s="217">
        <v>11811.86</v>
      </c>
      <c r="N44" s="217">
        <v>795.14</v>
      </c>
      <c r="O44" s="217"/>
      <c r="P44" s="294">
        <f t="shared" si="17"/>
        <v>12607</v>
      </c>
      <c r="Q44" s="124" t="s">
        <v>296</v>
      </c>
      <c r="R44" s="124" t="s">
        <v>208</v>
      </c>
      <c r="S44" s="219"/>
      <c r="T44" s="219"/>
      <c r="U44" s="266"/>
      <c r="V44" s="122" t="str">
        <f>IF($AB44=1,VLOOKUP(U:U,'BW Asset Listing'!D:E,2,FALSE),"")</f>
        <v/>
      </c>
      <c r="W44" s="122" t="str">
        <f>IF($AB44=1,VLOOKUP(U:U,'BW Asset Listing'!D:F,3,FALSE),"")</f>
        <v/>
      </c>
      <c r="X44" s="122" t="str">
        <f>IF($AB44=1,VLOOKUP(U:U,'BW Asset Listing'!D:G,4,FALSE),"")</f>
        <v/>
      </c>
      <c r="Y44" s="294" t="str">
        <f>IF($AB44=1,VLOOKUP(U:U,'BW Asset Listing'!D:O,12,FALSE),"")</f>
        <v/>
      </c>
      <c r="Z44" s="294" t="str">
        <f t="shared" si="18"/>
        <v/>
      </c>
      <c r="AA44" s="294" t="str">
        <f t="shared" si="19"/>
        <v/>
      </c>
      <c r="AB44" s="294">
        <f>COUNTIF($D$4:D44,$D44)</f>
        <v>9</v>
      </c>
      <c r="AE44" s="122" t="str">
        <f t="shared" si="20"/>
        <v>1234 Payment #9</v>
      </c>
      <c r="AF44" s="124">
        <f>SUMIFS('BW Expense Report GL'!I:I,'BW Expense Report GL'!F:F,AD:AD,'BW Expense Report GL'!G:G,G:G)</f>
        <v>0</v>
      </c>
      <c r="AG44" s="124" t="str">
        <f t="shared" si="21"/>
        <v/>
      </c>
      <c r="AH44" s="124">
        <f>SUMIFS('BW Expense Report GL'!I:I,'BW Expense Report GL'!F:F,AD:AD,'BW Expense Report GL'!G:G,H:H)</f>
        <v>0</v>
      </c>
      <c r="AI44" s="124" t="str">
        <f t="shared" si="22"/>
        <v/>
      </c>
      <c r="AK44" s="121" t="str">
        <f t="shared" si="23"/>
        <v>SBITA</v>
      </c>
      <c r="AL44" s="121">
        <f t="shared" si="24"/>
        <v>1234</v>
      </c>
    </row>
    <row r="45" spans="1:38" s="121" customFormat="1" ht="12.75" x14ac:dyDescent="0.2">
      <c r="A45" s="293" t="str">
        <f>VLOOKUP(B:B,'ACFR Business Areas'!A:C,3,FALSE)</f>
        <v>A000</v>
      </c>
      <c r="B45" s="293" t="str">
        <f>'Lease Rollforward'!$B$1</f>
        <v>E120</v>
      </c>
      <c r="C45" s="122" t="str">
        <f>VLOOKUP(B:B,'ACFR Business Areas'!A:B,2,FALSE)</f>
        <v>Comptroller General</v>
      </c>
      <c r="D45" s="237">
        <v>1234</v>
      </c>
      <c r="E45" s="265" t="s">
        <v>238</v>
      </c>
      <c r="F45" s="121" t="s">
        <v>561</v>
      </c>
      <c r="G45" s="122">
        <f>IFERROR(VLOOKUP($F:$F,'Lease Types with GL Accts'!A:B,2,FALSE),0)</f>
        <v>5041827000</v>
      </c>
      <c r="H45" s="122">
        <f>IFERROR(VLOOKUP($F:$F,'Lease Types with GL Accts'!$A:$C,3,FALSE),0)</f>
        <v>5041837000</v>
      </c>
      <c r="I45" s="122">
        <f>IFERROR(VLOOKUP($F:$F,'Lease Types with GL Accts'!$A:$D,4,FALSE),0)</f>
        <v>5041817000</v>
      </c>
      <c r="J45" s="293" t="str">
        <f>IF(AND(AB45=1,K45='Lease Rollforward'!$B$2),"Yes",IF(AB45=1,"No",""))</f>
        <v/>
      </c>
      <c r="K45" s="121">
        <v>2024</v>
      </c>
      <c r="L45" s="216">
        <v>45382</v>
      </c>
      <c r="M45" s="217">
        <v>11866</v>
      </c>
      <c r="N45" s="217">
        <v>741</v>
      </c>
      <c r="O45" s="217"/>
      <c r="P45" s="294">
        <f t="shared" si="17"/>
        <v>12607</v>
      </c>
      <c r="Q45" s="124" t="s">
        <v>296</v>
      </c>
      <c r="R45" s="124" t="s">
        <v>208</v>
      </c>
      <c r="S45" s="219"/>
      <c r="T45" s="219"/>
      <c r="U45" s="266"/>
      <c r="V45" s="122" t="str">
        <f>IF($AB45=1,VLOOKUP(U:U,'BW Asset Listing'!D:E,2,FALSE),"")</f>
        <v/>
      </c>
      <c r="W45" s="122" t="str">
        <f>IF($AB45=1,VLOOKUP(U:U,'BW Asset Listing'!D:F,3,FALSE),"")</f>
        <v/>
      </c>
      <c r="X45" s="122" t="str">
        <f>IF($AB45=1,VLOOKUP(U:U,'BW Asset Listing'!D:G,4,FALSE),"")</f>
        <v/>
      </c>
      <c r="Y45" s="294" t="str">
        <f>IF($AB45=1,VLOOKUP(U:U,'BW Asset Listing'!D:O,12,FALSE),"")</f>
        <v/>
      </c>
      <c r="Z45" s="294" t="str">
        <f t="shared" si="18"/>
        <v/>
      </c>
      <c r="AA45" s="294" t="str">
        <f t="shared" si="19"/>
        <v/>
      </c>
      <c r="AB45" s="294">
        <f>COUNTIF($D$4:D45,$D45)</f>
        <v>10</v>
      </c>
      <c r="AE45" s="122" t="str">
        <f t="shared" si="20"/>
        <v>1234 Payment #10</v>
      </c>
      <c r="AF45" s="124">
        <f>SUMIFS('BW Expense Report GL'!I:I,'BW Expense Report GL'!F:F,AD:AD,'BW Expense Report GL'!G:G,G:G)</f>
        <v>0</v>
      </c>
      <c r="AG45" s="124" t="str">
        <f t="shared" si="21"/>
        <v/>
      </c>
      <c r="AH45" s="124">
        <f>SUMIFS('BW Expense Report GL'!I:I,'BW Expense Report GL'!F:F,AD:AD,'BW Expense Report GL'!G:G,H:H)</f>
        <v>0</v>
      </c>
      <c r="AI45" s="124" t="str">
        <f t="shared" si="22"/>
        <v/>
      </c>
      <c r="AK45" s="121" t="str">
        <f t="shared" si="23"/>
        <v>SBITA</v>
      </c>
      <c r="AL45" s="121">
        <f t="shared" si="24"/>
        <v>1234</v>
      </c>
    </row>
    <row r="46" spans="1:38" s="121" customFormat="1" ht="12.75" x14ac:dyDescent="0.2">
      <c r="A46" s="293" t="str">
        <f>VLOOKUP(B:B,'ACFR Business Areas'!A:C,3,FALSE)</f>
        <v>A000</v>
      </c>
      <c r="B46" s="293" t="str">
        <f>'Lease Rollforward'!$B$1</f>
        <v>E120</v>
      </c>
      <c r="C46" s="122" t="str">
        <f>VLOOKUP(B:B,'ACFR Business Areas'!A:B,2,FALSE)</f>
        <v>Comptroller General</v>
      </c>
      <c r="D46" s="237">
        <v>1234</v>
      </c>
      <c r="E46" s="265" t="s">
        <v>238</v>
      </c>
      <c r="F46" s="121" t="s">
        <v>561</v>
      </c>
      <c r="G46" s="122">
        <f>IFERROR(VLOOKUP($F:$F,'Lease Types with GL Accts'!A:B,2,FALSE),0)</f>
        <v>5041827000</v>
      </c>
      <c r="H46" s="122">
        <f>IFERROR(VLOOKUP($F:$F,'Lease Types with GL Accts'!$A:$C,3,FALSE),0)</f>
        <v>5041837000</v>
      </c>
      <c r="I46" s="122">
        <f>IFERROR(VLOOKUP($F:$F,'Lease Types with GL Accts'!$A:$D,4,FALSE),0)</f>
        <v>5041817000</v>
      </c>
      <c r="J46" s="293" t="str">
        <f>IF(AND(AB46=1,K46='Lease Rollforward'!$B$2),"Yes",IF(AB46=1,"No",""))</f>
        <v/>
      </c>
      <c r="K46" s="121">
        <v>2024</v>
      </c>
      <c r="L46" s="216">
        <v>45412</v>
      </c>
      <c r="M46" s="217">
        <v>12172.38</v>
      </c>
      <c r="N46" s="217">
        <v>686.62</v>
      </c>
      <c r="O46" s="217"/>
      <c r="P46" s="294">
        <f t="shared" si="17"/>
        <v>12859</v>
      </c>
      <c r="Q46" s="124" t="s">
        <v>296</v>
      </c>
      <c r="R46" s="124" t="s">
        <v>208</v>
      </c>
      <c r="S46" s="219"/>
      <c r="T46" s="219"/>
      <c r="U46" s="266"/>
      <c r="V46" s="122" t="str">
        <f>IF($AB46=1,VLOOKUP(U:U,'BW Asset Listing'!D:E,2,FALSE),"")</f>
        <v/>
      </c>
      <c r="W46" s="122" t="str">
        <f>IF($AB46=1,VLOOKUP(U:U,'BW Asset Listing'!D:F,3,FALSE),"")</f>
        <v/>
      </c>
      <c r="X46" s="122" t="str">
        <f>IF($AB46=1,VLOOKUP(U:U,'BW Asset Listing'!D:G,4,FALSE),"")</f>
        <v/>
      </c>
      <c r="Y46" s="294" t="str">
        <f>IF($AB46=1,VLOOKUP(U:U,'BW Asset Listing'!D:O,12,FALSE),"")</f>
        <v/>
      </c>
      <c r="Z46" s="294" t="str">
        <f t="shared" si="18"/>
        <v/>
      </c>
      <c r="AA46" s="294" t="str">
        <f t="shared" si="19"/>
        <v/>
      </c>
      <c r="AB46" s="294">
        <f>COUNTIF($D$4:D46,$D46)</f>
        <v>11</v>
      </c>
      <c r="AE46" s="122" t="str">
        <f t="shared" si="20"/>
        <v>1234 Payment #11</v>
      </c>
      <c r="AF46" s="124">
        <f>SUMIFS('BW Expense Report GL'!I:I,'BW Expense Report GL'!F:F,AD:AD,'BW Expense Report GL'!G:G,G:G)</f>
        <v>0</v>
      </c>
      <c r="AG46" s="124" t="str">
        <f t="shared" si="21"/>
        <v/>
      </c>
      <c r="AH46" s="124">
        <f>SUMIFS('BW Expense Report GL'!I:I,'BW Expense Report GL'!F:F,AD:AD,'BW Expense Report GL'!G:G,H:H)</f>
        <v>0</v>
      </c>
      <c r="AI46" s="124" t="str">
        <f t="shared" si="22"/>
        <v/>
      </c>
      <c r="AK46" s="121" t="str">
        <f t="shared" si="23"/>
        <v>SBITA</v>
      </c>
      <c r="AL46" s="121">
        <f t="shared" si="24"/>
        <v>1234</v>
      </c>
    </row>
    <row r="47" spans="1:38" s="121" customFormat="1" ht="12.75" x14ac:dyDescent="0.2">
      <c r="A47" s="293" t="str">
        <f>VLOOKUP(B:B,'ACFR Business Areas'!A:C,3,FALSE)</f>
        <v>A000</v>
      </c>
      <c r="B47" s="293" t="str">
        <f>'Lease Rollforward'!$B$1</f>
        <v>E120</v>
      </c>
      <c r="C47" s="122" t="str">
        <f>VLOOKUP(B:B,'ACFR Business Areas'!A:B,2,FALSE)</f>
        <v>Comptroller General</v>
      </c>
      <c r="D47" s="237">
        <v>1234</v>
      </c>
      <c r="E47" s="265" t="s">
        <v>238</v>
      </c>
      <c r="F47" s="121" t="s">
        <v>561</v>
      </c>
      <c r="G47" s="122">
        <f>IFERROR(VLOOKUP($F:$F,'Lease Types with GL Accts'!A:B,2,FALSE),0)</f>
        <v>5041827000</v>
      </c>
      <c r="H47" s="122">
        <f>IFERROR(VLOOKUP($F:$F,'Lease Types with GL Accts'!$A:$C,3,FALSE),0)</f>
        <v>5041837000</v>
      </c>
      <c r="I47" s="122">
        <f>IFERROR(VLOOKUP($F:$F,'Lease Types with GL Accts'!$A:$D,4,FALSE),0)</f>
        <v>5041817000</v>
      </c>
      <c r="J47" s="293" t="str">
        <f>IF(AND(AB47=1,K47='Lease Rollforward'!$B$2),"Yes",IF(AB47=1,"No",""))</f>
        <v/>
      </c>
      <c r="K47" s="121">
        <v>2024</v>
      </c>
      <c r="L47" s="216">
        <v>45443</v>
      </c>
      <c r="M47" s="217">
        <v>12228.17</v>
      </c>
      <c r="N47" s="217">
        <v>630.83000000000004</v>
      </c>
      <c r="O47" s="217"/>
      <c r="P47" s="294">
        <f t="shared" si="17"/>
        <v>12859</v>
      </c>
      <c r="Q47" s="124" t="s">
        <v>296</v>
      </c>
      <c r="R47" s="124" t="s">
        <v>208</v>
      </c>
      <c r="S47" s="219"/>
      <c r="T47" s="219"/>
      <c r="U47" s="266"/>
      <c r="V47" s="122" t="str">
        <f>IF($AB47=1,VLOOKUP(U:U,'BW Asset Listing'!D:E,2,FALSE),"")</f>
        <v/>
      </c>
      <c r="W47" s="122" t="str">
        <f>IF($AB47=1,VLOOKUP(U:U,'BW Asset Listing'!D:F,3,FALSE),"")</f>
        <v/>
      </c>
      <c r="X47" s="122" t="str">
        <f>IF($AB47=1,VLOOKUP(U:U,'BW Asset Listing'!D:G,4,FALSE),"")</f>
        <v/>
      </c>
      <c r="Y47" s="294" t="str">
        <f>IF($AB47=1,VLOOKUP(U:U,'BW Asset Listing'!D:O,12,FALSE),"")</f>
        <v/>
      </c>
      <c r="Z47" s="294" t="str">
        <f t="shared" si="18"/>
        <v/>
      </c>
      <c r="AA47" s="294" t="str">
        <f t="shared" si="19"/>
        <v/>
      </c>
      <c r="AB47" s="294">
        <f>COUNTIF($D$4:D47,$D47)</f>
        <v>12</v>
      </c>
      <c r="AE47" s="122" t="str">
        <f t="shared" si="20"/>
        <v>1234 Payment #12</v>
      </c>
      <c r="AF47" s="124">
        <f>SUMIFS('BW Expense Report GL'!I:I,'BW Expense Report GL'!F:F,AD:AD,'BW Expense Report GL'!G:G,G:G)</f>
        <v>0</v>
      </c>
      <c r="AG47" s="124" t="str">
        <f t="shared" si="21"/>
        <v/>
      </c>
      <c r="AH47" s="124">
        <f>SUMIFS('BW Expense Report GL'!I:I,'BW Expense Report GL'!F:F,AD:AD,'BW Expense Report GL'!G:G,H:H)</f>
        <v>0</v>
      </c>
      <c r="AI47" s="124" t="str">
        <f t="shared" si="22"/>
        <v/>
      </c>
      <c r="AK47" s="121" t="str">
        <f t="shared" si="23"/>
        <v>SBITA</v>
      </c>
      <c r="AL47" s="121">
        <f t="shared" si="24"/>
        <v>1234</v>
      </c>
    </row>
    <row r="48" spans="1:38" s="121" customFormat="1" ht="12.75" x14ac:dyDescent="0.2">
      <c r="A48" s="293" t="str">
        <f>VLOOKUP(B:B,'ACFR Business Areas'!A:C,3,FALSE)</f>
        <v>A000</v>
      </c>
      <c r="B48" s="293" t="str">
        <f>'Lease Rollforward'!$B$1</f>
        <v>E120</v>
      </c>
      <c r="C48" s="122" t="str">
        <f>VLOOKUP(B:B,'ACFR Business Areas'!A:B,2,FALSE)</f>
        <v>Comptroller General</v>
      </c>
      <c r="D48" s="237">
        <v>1234</v>
      </c>
      <c r="E48" s="265" t="s">
        <v>238</v>
      </c>
      <c r="F48" s="121" t="s">
        <v>561</v>
      </c>
      <c r="G48" s="122">
        <f>IFERROR(VLOOKUP($F:$F,'Lease Types with GL Accts'!A:B,2,FALSE),0)</f>
        <v>5041827000</v>
      </c>
      <c r="H48" s="122">
        <f>IFERROR(VLOOKUP($F:$F,'Lease Types with GL Accts'!$A:$C,3,FALSE),0)</f>
        <v>5041837000</v>
      </c>
      <c r="I48" s="122">
        <f>IFERROR(VLOOKUP($F:$F,'Lease Types with GL Accts'!$A:$D,4,FALSE),0)</f>
        <v>5041817000</v>
      </c>
      <c r="J48" s="293" t="str">
        <f>IF(AND(AB48=1,K48='Lease Rollforward'!$B$2),"Yes",IF(AB48=1,"No",""))</f>
        <v/>
      </c>
      <c r="K48" s="121">
        <v>2025</v>
      </c>
      <c r="L48" s="216">
        <v>45473</v>
      </c>
      <c r="M48" s="217">
        <v>12284.22</v>
      </c>
      <c r="N48" s="217">
        <v>574.78</v>
      </c>
      <c r="O48" s="217"/>
      <c r="P48" s="294">
        <f t="shared" si="17"/>
        <v>12859</v>
      </c>
      <c r="Q48" s="124"/>
      <c r="R48" s="124"/>
      <c r="S48" s="219"/>
      <c r="T48" s="219"/>
      <c r="U48" s="266"/>
      <c r="V48" s="122" t="str">
        <f>IF($AB48=1,VLOOKUP(U:U,'BW Asset Listing'!D:E,2,FALSE),"")</f>
        <v/>
      </c>
      <c r="W48" s="122" t="str">
        <f>IF($AB48=1,VLOOKUP(U:U,'BW Asset Listing'!D:F,3,FALSE),"")</f>
        <v/>
      </c>
      <c r="X48" s="122" t="str">
        <f>IF($AB48=1,VLOOKUP(U:U,'BW Asset Listing'!D:G,4,FALSE),"")</f>
        <v/>
      </c>
      <c r="Y48" s="294" t="str">
        <f>IF($AB48=1,VLOOKUP(U:U,'BW Asset Listing'!D:O,12,FALSE),"")</f>
        <v/>
      </c>
      <c r="Z48" s="294" t="str">
        <f t="shared" si="18"/>
        <v/>
      </c>
      <c r="AA48" s="294" t="str">
        <f t="shared" si="19"/>
        <v/>
      </c>
      <c r="AB48" s="294">
        <f>COUNTIF($D$4:D48,$D48)</f>
        <v>13</v>
      </c>
      <c r="AE48" s="122" t="str">
        <f t="shared" si="20"/>
        <v>1234 Payment #13</v>
      </c>
      <c r="AF48" s="124">
        <f>SUMIFS('BW Expense Report GL'!I:I,'BW Expense Report GL'!F:F,AD:AD,'BW Expense Report GL'!G:G,G:G)</f>
        <v>0</v>
      </c>
      <c r="AG48" s="124" t="str">
        <f t="shared" si="21"/>
        <v/>
      </c>
      <c r="AH48" s="124">
        <f>SUMIFS('BW Expense Report GL'!I:I,'BW Expense Report GL'!F:F,AD:AD,'BW Expense Report GL'!G:G,H:H)</f>
        <v>0</v>
      </c>
      <c r="AI48" s="124" t="str">
        <f t="shared" si="22"/>
        <v/>
      </c>
      <c r="AK48" s="121" t="str">
        <f t="shared" si="23"/>
        <v>SBITA</v>
      </c>
      <c r="AL48" s="121">
        <f t="shared" si="24"/>
        <v>1234</v>
      </c>
    </row>
    <row r="49" spans="1:38" s="121" customFormat="1" ht="12.75" x14ac:dyDescent="0.2">
      <c r="A49" s="293" t="str">
        <f>VLOOKUP(B:B,'ACFR Business Areas'!A:C,3,FALSE)</f>
        <v>A000</v>
      </c>
      <c r="B49" s="293" t="str">
        <f>'Lease Rollforward'!$B$1</f>
        <v>E120</v>
      </c>
      <c r="C49" s="122" t="str">
        <f>VLOOKUP(B:B,'ACFR Business Areas'!A:B,2,FALSE)</f>
        <v>Comptroller General</v>
      </c>
      <c r="D49" s="237">
        <v>1234</v>
      </c>
      <c r="E49" s="265" t="s">
        <v>238</v>
      </c>
      <c r="F49" s="121" t="s">
        <v>561</v>
      </c>
      <c r="G49" s="122">
        <f>IFERROR(VLOOKUP($F:$F,'Lease Types with GL Accts'!A:B,2,FALSE),0)</f>
        <v>5041827000</v>
      </c>
      <c r="H49" s="122">
        <f>IFERROR(VLOOKUP($F:$F,'Lease Types with GL Accts'!$A:$C,3,FALSE),0)</f>
        <v>5041837000</v>
      </c>
      <c r="I49" s="122">
        <f>IFERROR(VLOOKUP($F:$F,'Lease Types with GL Accts'!$A:$D,4,FALSE),0)</f>
        <v>5041817000</v>
      </c>
      <c r="J49" s="293" t="str">
        <f>IF(AND(AB49=1,K49='Lease Rollforward'!$B$2),"Yes",IF(AB49=1,"No",""))</f>
        <v/>
      </c>
      <c r="K49" s="121">
        <v>2025</v>
      </c>
      <c r="L49" s="216">
        <v>45504</v>
      </c>
      <c r="M49" s="217">
        <v>12340.52</v>
      </c>
      <c r="N49" s="217">
        <v>518.48</v>
      </c>
      <c r="O49" s="217"/>
      <c r="P49" s="294">
        <f t="shared" si="17"/>
        <v>12859</v>
      </c>
      <c r="Q49" s="124"/>
      <c r="R49" s="124"/>
      <c r="S49" s="219"/>
      <c r="T49" s="219"/>
      <c r="U49" s="266"/>
      <c r="V49" s="122" t="str">
        <f>IF($AB49=1,VLOOKUP(U:U,'BW Asset Listing'!D:E,2,FALSE),"")</f>
        <v/>
      </c>
      <c r="W49" s="122" t="str">
        <f>IF($AB49=1,VLOOKUP(U:U,'BW Asset Listing'!D:F,3,FALSE),"")</f>
        <v/>
      </c>
      <c r="X49" s="122" t="str">
        <f>IF($AB49=1,VLOOKUP(U:U,'BW Asset Listing'!D:G,4,FALSE),"")</f>
        <v/>
      </c>
      <c r="Y49" s="294" t="str">
        <f>IF($AB49=1,VLOOKUP(U:U,'BW Asset Listing'!D:O,12,FALSE),"")</f>
        <v/>
      </c>
      <c r="Z49" s="294" t="str">
        <f t="shared" si="18"/>
        <v/>
      </c>
      <c r="AA49" s="294" t="str">
        <f t="shared" si="19"/>
        <v/>
      </c>
      <c r="AB49" s="294">
        <f>COUNTIF($D$4:D49,$D49)</f>
        <v>14</v>
      </c>
      <c r="AE49" s="122" t="str">
        <f t="shared" si="20"/>
        <v>1234 Payment #14</v>
      </c>
      <c r="AF49" s="124">
        <f>SUMIFS('BW Expense Report GL'!I:I,'BW Expense Report GL'!F:F,AD:AD,'BW Expense Report GL'!G:G,G:G)</f>
        <v>0</v>
      </c>
      <c r="AG49" s="124" t="str">
        <f t="shared" si="21"/>
        <v/>
      </c>
      <c r="AH49" s="124">
        <f>SUMIFS('BW Expense Report GL'!I:I,'BW Expense Report GL'!F:F,AD:AD,'BW Expense Report GL'!G:G,H:H)</f>
        <v>0</v>
      </c>
      <c r="AI49" s="124" t="str">
        <f t="shared" si="22"/>
        <v/>
      </c>
      <c r="AK49" s="121" t="str">
        <f t="shared" si="23"/>
        <v>SBITA</v>
      </c>
      <c r="AL49" s="121">
        <f t="shared" si="24"/>
        <v>1234</v>
      </c>
    </row>
    <row r="50" spans="1:38" s="121" customFormat="1" ht="12.75" x14ac:dyDescent="0.2">
      <c r="A50" s="293" t="str">
        <f>VLOOKUP(B:B,'ACFR Business Areas'!A:C,3,FALSE)</f>
        <v>A000</v>
      </c>
      <c r="B50" s="293" t="str">
        <f>'Lease Rollforward'!$B$1</f>
        <v>E120</v>
      </c>
      <c r="C50" s="122" t="str">
        <f>VLOOKUP(B:B,'ACFR Business Areas'!A:B,2,FALSE)</f>
        <v>Comptroller General</v>
      </c>
      <c r="D50" s="237">
        <v>1234</v>
      </c>
      <c r="E50" s="265" t="s">
        <v>238</v>
      </c>
      <c r="F50" s="121" t="s">
        <v>561</v>
      </c>
      <c r="G50" s="122">
        <f>IFERROR(VLOOKUP($F:$F,'Lease Types with GL Accts'!A:B,2,FALSE),0)</f>
        <v>5041827000</v>
      </c>
      <c r="H50" s="122">
        <f>IFERROR(VLOOKUP($F:$F,'Lease Types with GL Accts'!$A:$C,3,FALSE),0)</f>
        <v>5041837000</v>
      </c>
      <c r="I50" s="122">
        <f>IFERROR(VLOOKUP($F:$F,'Lease Types with GL Accts'!$A:$D,4,FALSE),0)</f>
        <v>5041817000</v>
      </c>
      <c r="J50" s="293" t="str">
        <f>IF(AND(AB50=1,K50='Lease Rollforward'!$B$2),"Yes",IF(AB50=1,"No",""))</f>
        <v/>
      </c>
      <c r="K50" s="121">
        <v>2025</v>
      </c>
      <c r="L50" s="216">
        <v>45535</v>
      </c>
      <c r="M50" s="217">
        <v>12397.08</v>
      </c>
      <c r="N50" s="217">
        <v>461.92</v>
      </c>
      <c r="O50" s="217"/>
      <c r="P50" s="294">
        <f t="shared" si="17"/>
        <v>12859</v>
      </c>
      <c r="Q50" s="124"/>
      <c r="R50" s="124"/>
      <c r="S50" s="219"/>
      <c r="T50" s="219"/>
      <c r="U50" s="266"/>
      <c r="V50" s="122" t="str">
        <f>IF($AB50=1,VLOOKUP(U:U,'BW Asset Listing'!D:E,2,FALSE),"")</f>
        <v/>
      </c>
      <c r="W50" s="122" t="str">
        <f>IF($AB50=1,VLOOKUP(U:U,'BW Asset Listing'!D:F,3,FALSE),"")</f>
        <v/>
      </c>
      <c r="X50" s="122" t="str">
        <f>IF($AB50=1,VLOOKUP(U:U,'BW Asset Listing'!D:G,4,FALSE),"")</f>
        <v/>
      </c>
      <c r="Y50" s="294" t="str">
        <f>IF($AB50=1,VLOOKUP(U:U,'BW Asset Listing'!D:O,12,FALSE),"")</f>
        <v/>
      </c>
      <c r="Z50" s="294" t="str">
        <f t="shared" si="18"/>
        <v/>
      </c>
      <c r="AA50" s="294" t="str">
        <f t="shared" si="19"/>
        <v/>
      </c>
      <c r="AB50" s="294">
        <f>COUNTIF($D$4:D50,$D50)</f>
        <v>15</v>
      </c>
      <c r="AE50" s="122" t="str">
        <f t="shared" si="20"/>
        <v>1234 Payment #15</v>
      </c>
      <c r="AF50" s="124">
        <f>SUMIFS('BW Expense Report GL'!I:I,'BW Expense Report GL'!F:F,AD:AD,'BW Expense Report GL'!G:G,G:G)</f>
        <v>0</v>
      </c>
      <c r="AG50" s="124" t="str">
        <f t="shared" si="21"/>
        <v/>
      </c>
      <c r="AH50" s="124">
        <f>SUMIFS('BW Expense Report GL'!I:I,'BW Expense Report GL'!F:F,AD:AD,'BW Expense Report GL'!G:G,H:H)</f>
        <v>0</v>
      </c>
      <c r="AI50" s="124" t="str">
        <f t="shared" si="22"/>
        <v/>
      </c>
      <c r="AK50" s="121" t="str">
        <f t="shared" si="23"/>
        <v>SBITA</v>
      </c>
      <c r="AL50" s="121">
        <f t="shared" si="24"/>
        <v>1234</v>
      </c>
    </row>
    <row r="51" spans="1:38" s="121" customFormat="1" ht="12.75" x14ac:dyDescent="0.2">
      <c r="A51" s="293" t="str">
        <f>VLOOKUP(B:B,'ACFR Business Areas'!A:C,3,FALSE)</f>
        <v>A000</v>
      </c>
      <c r="B51" s="293" t="str">
        <f>'Lease Rollforward'!$B$1</f>
        <v>E120</v>
      </c>
      <c r="C51" s="122" t="str">
        <f>VLOOKUP(B:B,'ACFR Business Areas'!A:B,2,FALSE)</f>
        <v>Comptroller General</v>
      </c>
      <c r="D51" s="237">
        <v>1234</v>
      </c>
      <c r="E51" s="265" t="s">
        <v>238</v>
      </c>
      <c r="F51" s="121" t="s">
        <v>561</v>
      </c>
      <c r="G51" s="122">
        <f>IFERROR(VLOOKUP($F:$F,'Lease Types with GL Accts'!A:B,2,FALSE),0)</f>
        <v>5041827000</v>
      </c>
      <c r="H51" s="122">
        <f>IFERROR(VLOOKUP($F:$F,'Lease Types with GL Accts'!$A:$C,3,FALSE),0)</f>
        <v>5041837000</v>
      </c>
      <c r="I51" s="122">
        <f>IFERROR(VLOOKUP($F:$F,'Lease Types with GL Accts'!$A:$D,4,FALSE),0)</f>
        <v>5041817000</v>
      </c>
      <c r="J51" s="293" t="str">
        <f>IF(AND(AB51=1,K51='Lease Rollforward'!$B$2),"Yes",IF(AB51=1,"No",""))</f>
        <v/>
      </c>
      <c r="K51" s="121">
        <v>2025</v>
      </c>
      <c r="L51" s="216">
        <v>45565</v>
      </c>
      <c r="M51" s="217">
        <v>12453.9</v>
      </c>
      <c r="N51" s="217">
        <v>405.1</v>
      </c>
      <c r="O51" s="217"/>
      <c r="P51" s="294">
        <f t="shared" si="17"/>
        <v>12859</v>
      </c>
      <c r="Q51" s="124"/>
      <c r="R51" s="124"/>
      <c r="S51" s="219"/>
      <c r="T51" s="219"/>
      <c r="U51" s="266"/>
      <c r="V51" s="122" t="str">
        <f>IF($AB51=1,VLOOKUP(U:U,'BW Asset Listing'!D:E,2,FALSE),"")</f>
        <v/>
      </c>
      <c r="W51" s="122" t="str">
        <f>IF($AB51=1,VLOOKUP(U:U,'BW Asset Listing'!D:F,3,FALSE),"")</f>
        <v/>
      </c>
      <c r="X51" s="122" t="str">
        <f>IF($AB51=1,VLOOKUP(U:U,'BW Asset Listing'!D:G,4,FALSE),"")</f>
        <v/>
      </c>
      <c r="Y51" s="294" t="str">
        <f>IF($AB51=1,VLOOKUP(U:U,'BW Asset Listing'!D:O,12,FALSE),"")</f>
        <v/>
      </c>
      <c r="Z51" s="294" t="str">
        <f t="shared" si="18"/>
        <v/>
      </c>
      <c r="AA51" s="294" t="str">
        <f t="shared" si="19"/>
        <v/>
      </c>
      <c r="AB51" s="294">
        <f>COUNTIF($D$4:D51,$D51)</f>
        <v>16</v>
      </c>
      <c r="AE51" s="122" t="str">
        <f t="shared" si="20"/>
        <v>1234 Payment #16</v>
      </c>
      <c r="AF51" s="124">
        <f>SUMIFS('BW Expense Report GL'!I:I,'BW Expense Report GL'!F:F,AD:AD,'BW Expense Report GL'!G:G,G:G)</f>
        <v>0</v>
      </c>
      <c r="AG51" s="124" t="str">
        <f t="shared" si="21"/>
        <v/>
      </c>
      <c r="AH51" s="124">
        <f>SUMIFS('BW Expense Report GL'!I:I,'BW Expense Report GL'!F:F,AD:AD,'BW Expense Report GL'!G:G,H:H)</f>
        <v>0</v>
      </c>
      <c r="AI51" s="124" t="str">
        <f t="shared" si="22"/>
        <v/>
      </c>
      <c r="AK51" s="121" t="str">
        <f t="shared" si="23"/>
        <v>SBITA</v>
      </c>
      <c r="AL51" s="121">
        <f t="shared" si="24"/>
        <v>1234</v>
      </c>
    </row>
    <row r="52" spans="1:38" s="121" customFormat="1" ht="12.75" x14ac:dyDescent="0.2">
      <c r="A52" s="293" t="str">
        <f>VLOOKUP(B:B,'ACFR Business Areas'!A:C,3,FALSE)</f>
        <v>A000</v>
      </c>
      <c r="B52" s="293" t="str">
        <f>'Lease Rollforward'!$B$1</f>
        <v>E120</v>
      </c>
      <c r="C52" s="122" t="str">
        <f>VLOOKUP(B:B,'ACFR Business Areas'!A:B,2,FALSE)</f>
        <v>Comptroller General</v>
      </c>
      <c r="D52" s="237">
        <v>1234</v>
      </c>
      <c r="E52" s="265" t="s">
        <v>238</v>
      </c>
      <c r="F52" s="121" t="s">
        <v>561</v>
      </c>
      <c r="G52" s="122">
        <f>IFERROR(VLOOKUP($F:$F,'Lease Types with GL Accts'!A:B,2,FALSE),0)</f>
        <v>5041827000</v>
      </c>
      <c r="H52" s="122">
        <f>IFERROR(VLOOKUP($F:$F,'Lease Types with GL Accts'!$A:$C,3,FALSE),0)</f>
        <v>5041837000</v>
      </c>
      <c r="I52" s="122">
        <f>IFERROR(VLOOKUP($F:$F,'Lease Types with GL Accts'!$A:$D,4,FALSE),0)</f>
        <v>5041817000</v>
      </c>
      <c r="J52" s="293" t="str">
        <f>IF(AND(AB52=1,K52='Lease Rollforward'!$B$2),"Yes",IF(AB52=1,"No",""))</f>
        <v/>
      </c>
      <c r="K52" s="121">
        <v>2025</v>
      </c>
      <c r="L52" s="216">
        <v>45596</v>
      </c>
      <c r="M52" s="217">
        <v>12510.98</v>
      </c>
      <c r="N52" s="217">
        <v>348.02</v>
      </c>
      <c r="O52" s="217"/>
      <c r="P52" s="294">
        <f t="shared" si="17"/>
        <v>12859</v>
      </c>
      <c r="Q52" s="124"/>
      <c r="R52" s="124"/>
      <c r="S52" s="219"/>
      <c r="T52" s="219"/>
      <c r="U52" s="266"/>
      <c r="V52" s="122" t="str">
        <f>IF($AB52=1,VLOOKUP(U:U,'BW Asset Listing'!D:E,2,FALSE),"")</f>
        <v/>
      </c>
      <c r="W52" s="122" t="str">
        <f>IF($AB52=1,VLOOKUP(U:U,'BW Asset Listing'!D:F,3,FALSE),"")</f>
        <v/>
      </c>
      <c r="X52" s="122" t="str">
        <f>IF($AB52=1,VLOOKUP(U:U,'BW Asset Listing'!D:G,4,FALSE),"")</f>
        <v/>
      </c>
      <c r="Y52" s="294" t="str">
        <f>IF($AB52=1,VLOOKUP(U:U,'BW Asset Listing'!D:O,12,FALSE),"")</f>
        <v/>
      </c>
      <c r="Z52" s="294" t="str">
        <f t="shared" si="18"/>
        <v/>
      </c>
      <c r="AA52" s="294" t="str">
        <f t="shared" si="19"/>
        <v/>
      </c>
      <c r="AB52" s="294">
        <f>COUNTIF($D$4:D52,$D52)</f>
        <v>17</v>
      </c>
      <c r="AE52" s="122" t="str">
        <f t="shared" si="20"/>
        <v>1234 Payment #17</v>
      </c>
      <c r="AF52" s="124">
        <f>SUMIFS('BW Expense Report GL'!I:I,'BW Expense Report GL'!F:F,AD:AD,'BW Expense Report GL'!G:G,G:G)</f>
        <v>0</v>
      </c>
      <c r="AG52" s="124" t="str">
        <f t="shared" si="21"/>
        <v/>
      </c>
      <c r="AH52" s="124">
        <f>SUMIFS('BW Expense Report GL'!I:I,'BW Expense Report GL'!F:F,AD:AD,'BW Expense Report GL'!G:G,H:H)</f>
        <v>0</v>
      </c>
      <c r="AI52" s="124" t="str">
        <f t="shared" si="22"/>
        <v/>
      </c>
      <c r="AK52" s="121" t="str">
        <f t="shared" si="23"/>
        <v>SBITA</v>
      </c>
      <c r="AL52" s="121">
        <f t="shared" si="24"/>
        <v>1234</v>
      </c>
    </row>
    <row r="53" spans="1:38" s="121" customFormat="1" ht="12.75" x14ac:dyDescent="0.2">
      <c r="A53" s="293" t="str">
        <f>VLOOKUP(B:B,'ACFR Business Areas'!A:C,3,FALSE)</f>
        <v>A000</v>
      </c>
      <c r="B53" s="293" t="str">
        <f>'Lease Rollforward'!$B$1</f>
        <v>E120</v>
      </c>
      <c r="C53" s="122" t="str">
        <f>VLOOKUP(B:B,'ACFR Business Areas'!A:B,2,FALSE)</f>
        <v>Comptroller General</v>
      </c>
      <c r="D53" s="237">
        <v>1234</v>
      </c>
      <c r="E53" s="265" t="s">
        <v>238</v>
      </c>
      <c r="F53" s="121" t="s">
        <v>561</v>
      </c>
      <c r="G53" s="122">
        <f>IFERROR(VLOOKUP($F:$F,'Lease Types with GL Accts'!A:B,2,FALSE),0)</f>
        <v>5041827000</v>
      </c>
      <c r="H53" s="122">
        <f>IFERROR(VLOOKUP($F:$F,'Lease Types with GL Accts'!$A:$C,3,FALSE),0)</f>
        <v>5041837000</v>
      </c>
      <c r="I53" s="122">
        <f>IFERROR(VLOOKUP($F:$F,'Lease Types with GL Accts'!$A:$D,4,FALSE),0)</f>
        <v>5041817000</v>
      </c>
      <c r="J53" s="293" t="str">
        <f>IF(AND(AB53=1,K53='Lease Rollforward'!$B$2),"Yes",IF(AB53=1,"No",""))</f>
        <v/>
      </c>
      <c r="K53" s="121">
        <v>2025</v>
      </c>
      <c r="L53" s="216">
        <v>45626</v>
      </c>
      <c r="M53" s="217">
        <v>12568.32</v>
      </c>
      <c r="N53" s="217">
        <v>290.68</v>
      </c>
      <c r="O53" s="217"/>
      <c r="P53" s="294">
        <f t="shared" si="17"/>
        <v>12859</v>
      </c>
      <c r="Q53" s="124"/>
      <c r="R53" s="124"/>
      <c r="S53" s="219"/>
      <c r="T53" s="219"/>
      <c r="U53" s="266"/>
      <c r="V53" s="122" t="str">
        <f>IF($AB53=1,VLOOKUP(U:U,'BW Asset Listing'!D:E,2,FALSE),"")</f>
        <v/>
      </c>
      <c r="W53" s="122" t="str">
        <f>IF($AB53=1,VLOOKUP(U:U,'BW Asset Listing'!D:F,3,FALSE),"")</f>
        <v/>
      </c>
      <c r="X53" s="122" t="str">
        <f>IF($AB53=1,VLOOKUP(U:U,'BW Asset Listing'!D:G,4,FALSE),"")</f>
        <v/>
      </c>
      <c r="Y53" s="294" t="str">
        <f>IF($AB53=1,VLOOKUP(U:U,'BW Asset Listing'!D:O,12,FALSE),"")</f>
        <v/>
      </c>
      <c r="Z53" s="294" t="str">
        <f t="shared" si="18"/>
        <v/>
      </c>
      <c r="AA53" s="294" t="str">
        <f t="shared" si="19"/>
        <v/>
      </c>
      <c r="AB53" s="294">
        <f>COUNTIF($D$4:D53,$D53)</f>
        <v>18</v>
      </c>
      <c r="AE53" s="122" t="str">
        <f t="shared" si="20"/>
        <v>1234 Payment #18</v>
      </c>
      <c r="AF53" s="124">
        <f>SUMIFS('BW Expense Report GL'!I:I,'BW Expense Report GL'!F:F,AD:AD,'BW Expense Report GL'!G:G,G:G)</f>
        <v>0</v>
      </c>
      <c r="AG53" s="124" t="str">
        <f t="shared" si="21"/>
        <v/>
      </c>
      <c r="AH53" s="124">
        <f>SUMIFS('BW Expense Report GL'!I:I,'BW Expense Report GL'!F:F,AD:AD,'BW Expense Report GL'!G:G,H:H)</f>
        <v>0</v>
      </c>
      <c r="AI53" s="124" t="str">
        <f t="shared" si="22"/>
        <v/>
      </c>
      <c r="AK53" s="121" t="str">
        <f t="shared" si="23"/>
        <v>SBITA</v>
      </c>
      <c r="AL53" s="121">
        <f t="shared" si="24"/>
        <v>1234</v>
      </c>
    </row>
    <row r="54" spans="1:38" s="121" customFormat="1" ht="12.75" x14ac:dyDescent="0.2">
      <c r="A54" s="293" t="str">
        <f>VLOOKUP(B:B,'ACFR Business Areas'!A:C,3,FALSE)</f>
        <v>A000</v>
      </c>
      <c r="B54" s="293" t="str">
        <f>'Lease Rollforward'!$B$1</f>
        <v>E120</v>
      </c>
      <c r="C54" s="122" t="str">
        <f>VLOOKUP(B:B,'ACFR Business Areas'!A:B,2,FALSE)</f>
        <v>Comptroller General</v>
      </c>
      <c r="D54" s="237">
        <v>1234</v>
      </c>
      <c r="E54" s="265" t="s">
        <v>238</v>
      </c>
      <c r="F54" s="121" t="s">
        <v>561</v>
      </c>
      <c r="G54" s="122">
        <f>IFERROR(VLOOKUP($F:$F,'Lease Types with GL Accts'!A:B,2,FALSE),0)</f>
        <v>5041827000</v>
      </c>
      <c r="H54" s="122">
        <f>IFERROR(VLOOKUP($F:$F,'Lease Types with GL Accts'!$A:$C,3,FALSE),0)</f>
        <v>5041837000</v>
      </c>
      <c r="I54" s="122">
        <f>IFERROR(VLOOKUP($F:$F,'Lease Types with GL Accts'!$A:$D,4,FALSE),0)</f>
        <v>5041817000</v>
      </c>
      <c r="J54" s="293" t="str">
        <f>IF(AND(AB54=1,K54='Lease Rollforward'!$B$2),"Yes",IF(AB54=1,"No",""))</f>
        <v/>
      </c>
      <c r="K54" s="121">
        <v>2025</v>
      </c>
      <c r="L54" s="216">
        <v>45657</v>
      </c>
      <c r="M54" s="217">
        <v>12625.93</v>
      </c>
      <c r="N54" s="217">
        <v>233.07</v>
      </c>
      <c r="O54" s="217"/>
      <c r="P54" s="294">
        <f t="shared" si="17"/>
        <v>12859</v>
      </c>
      <c r="Q54" s="124"/>
      <c r="R54" s="124"/>
      <c r="S54" s="219"/>
      <c r="T54" s="219"/>
      <c r="U54" s="266"/>
      <c r="V54" s="122" t="str">
        <f>IF($AB54=1,VLOOKUP(U:U,'BW Asset Listing'!D:E,2,FALSE),"")</f>
        <v/>
      </c>
      <c r="W54" s="122" t="str">
        <f>IF($AB54=1,VLOOKUP(U:U,'BW Asset Listing'!D:F,3,FALSE),"")</f>
        <v/>
      </c>
      <c r="X54" s="122" t="str">
        <f>IF($AB54=1,VLOOKUP(U:U,'BW Asset Listing'!D:G,4,FALSE),"")</f>
        <v/>
      </c>
      <c r="Y54" s="294" t="str">
        <f>IF($AB54=1,VLOOKUP(U:U,'BW Asset Listing'!D:O,12,FALSE),"")</f>
        <v/>
      </c>
      <c r="Z54" s="294" t="str">
        <f t="shared" si="18"/>
        <v/>
      </c>
      <c r="AA54" s="294" t="str">
        <f t="shared" si="19"/>
        <v/>
      </c>
      <c r="AB54" s="294">
        <f>COUNTIF($D$4:D54,$D54)</f>
        <v>19</v>
      </c>
      <c r="AE54" s="122" t="str">
        <f t="shared" si="20"/>
        <v>1234 Payment #19</v>
      </c>
      <c r="AF54" s="124">
        <f>SUMIFS('BW Expense Report GL'!I:I,'BW Expense Report GL'!F:F,AD:AD,'BW Expense Report GL'!G:G,G:G)</f>
        <v>0</v>
      </c>
      <c r="AG54" s="124" t="str">
        <f t="shared" si="21"/>
        <v/>
      </c>
      <c r="AH54" s="124">
        <f>SUMIFS('BW Expense Report GL'!I:I,'BW Expense Report GL'!F:F,AD:AD,'BW Expense Report GL'!G:G,H:H)</f>
        <v>0</v>
      </c>
      <c r="AI54" s="124" t="str">
        <f t="shared" si="22"/>
        <v/>
      </c>
      <c r="AK54" s="121" t="str">
        <f t="shared" si="23"/>
        <v>SBITA</v>
      </c>
      <c r="AL54" s="121">
        <f t="shared" si="24"/>
        <v>1234</v>
      </c>
    </row>
    <row r="55" spans="1:38" s="121" customFormat="1" ht="12.75" x14ac:dyDescent="0.2">
      <c r="A55" s="293" t="str">
        <f>VLOOKUP(B:B,'ACFR Business Areas'!A:C,3,FALSE)</f>
        <v>A000</v>
      </c>
      <c r="B55" s="293" t="str">
        <f>'Lease Rollforward'!$B$1</f>
        <v>E120</v>
      </c>
      <c r="C55" s="122" t="str">
        <f>VLOOKUP(B:B,'ACFR Business Areas'!A:B,2,FALSE)</f>
        <v>Comptroller General</v>
      </c>
      <c r="D55" s="237">
        <v>1234</v>
      </c>
      <c r="E55" s="265" t="s">
        <v>238</v>
      </c>
      <c r="F55" s="121" t="s">
        <v>561</v>
      </c>
      <c r="G55" s="122">
        <f>IFERROR(VLOOKUP($F:$F,'Lease Types with GL Accts'!A:B,2,FALSE),0)</f>
        <v>5041827000</v>
      </c>
      <c r="H55" s="122">
        <f>IFERROR(VLOOKUP($F:$F,'Lease Types with GL Accts'!$A:$C,3,FALSE),0)</f>
        <v>5041837000</v>
      </c>
      <c r="I55" s="122">
        <f>IFERROR(VLOOKUP($F:$F,'Lease Types with GL Accts'!$A:$D,4,FALSE),0)</f>
        <v>5041817000</v>
      </c>
      <c r="J55" s="293" t="str">
        <f>IF(AND(AB55=1,K55='Lease Rollforward'!$B$2),"Yes",IF(AB55=1,"No",""))</f>
        <v/>
      </c>
      <c r="K55" s="121">
        <v>2025</v>
      </c>
      <c r="L55" s="216">
        <v>45688</v>
      </c>
      <c r="M55" s="217">
        <v>12683.8</v>
      </c>
      <c r="N55" s="217">
        <v>175.2</v>
      </c>
      <c r="O55" s="217"/>
      <c r="P55" s="294">
        <f t="shared" si="17"/>
        <v>12859</v>
      </c>
      <c r="Q55" s="124"/>
      <c r="R55" s="124"/>
      <c r="S55" s="219"/>
      <c r="T55" s="219"/>
      <c r="U55" s="266"/>
      <c r="V55" s="122" t="str">
        <f>IF($AB55=1,VLOOKUP(U:U,'BW Asset Listing'!D:E,2,FALSE),"")</f>
        <v/>
      </c>
      <c r="W55" s="122" t="str">
        <f>IF($AB55=1,VLOOKUP(U:U,'BW Asset Listing'!D:F,3,FALSE),"")</f>
        <v/>
      </c>
      <c r="X55" s="122" t="str">
        <f>IF($AB55=1,VLOOKUP(U:U,'BW Asset Listing'!D:G,4,FALSE),"")</f>
        <v/>
      </c>
      <c r="Y55" s="294" t="str">
        <f>IF($AB55=1,VLOOKUP(U:U,'BW Asset Listing'!D:O,12,FALSE),"")</f>
        <v/>
      </c>
      <c r="Z55" s="294" t="str">
        <f t="shared" si="18"/>
        <v/>
      </c>
      <c r="AA55" s="294" t="str">
        <f t="shared" si="19"/>
        <v/>
      </c>
      <c r="AB55" s="294">
        <f>COUNTIF($D$4:D55,$D55)</f>
        <v>20</v>
      </c>
      <c r="AE55" s="122" t="str">
        <f t="shared" si="20"/>
        <v>1234 Payment #20</v>
      </c>
      <c r="AF55" s="124">
        <f>SUMIFS('BW Expense Report GL'!I:I,'BW Expense Report GL'!F:F,AD:AD,'BW Expense Report GL'!G:G,G:G)</f>
        <v>0</v>
      </c>
      <c r="AG55" s="124" t="str">
        <f t="shared" si="21"/>
        <v/>
      </c>
      <c r="AH55" s="124">
        <f>SUMIFS('BW Expense Report GL'!I:I,'BW Expense Report GL'!F:F,AD:AD,'BW Expense Report GL'!G:G,H:H)</f>
        <v>0</v>
      </c>
      <c r="AI55" s="124" t="str">
        <f t="shared" si="22"/>
        <v/>
      </c>
      <c r="AK55" s="121" t="str">
        <f t="shared" si="23"/>
        <v>SBITA</v>
      </c>
      <c r="AL55" s="121">
        <f t="shared" si="24"/>
        <v>1234</v>
      </c>
    </row>
    <row r="56" spans="1:38" s="121" customFormat="1" ht="12.75" x14ac:dyDescent="0.2">
      <c r="A56" s="293" t="str">
        <f>VLOOKUP(B:B,'ACFR Business Areas'!A:C,3,FALSE)</f>
        <v>A000</v>
      </c>
      <c r="B56" s="293" t="str">
        <f>'Lease Rollforward'!$B$1</f>
        <v>E120</v>
      </c>
      <c r="C56" s="122" t="str">
        <f>VLOOKUP(B:B,'ACFR Business Areas'!A:B,2,FALSE)</f>
        <v>Comptroller General</v>
      </c>
      <c r="D56" s="237">
        <v>1234</v>
      </c>
      <c r="E56" s="265" t="s">
        <v>238</v>
      </c>
      <c r="F56" s="121" t="s">
        <v>561</v>
      </c>
      <c r="G56" s="122">
        <f>IFERROR(VLOOKUP($F:$F,'Lease Types with GL Accts'!A:B,2,FALSE),0)</f>
        <v>5041827000</v>
      </c>
      <c r="H56" s="122">
        <f>IFERROR(VLOOKUP($F:$F,'Lease Types with GL Accts'!$A:$C,3,FALSE),0)</f>
        <v>5041837000</v>
      </c>
      <c r="I56" s="122">
        <f>IFERROR(VLOOKUP($F:$F,'Lease Types with GL Accts'!$A:$D,4,FALSE),0)</f>
        <v>5041817000</v>
      </c>
      <c r="J56" s="293" t="str">
        <f>IF(AND(AB56=1,K56='Lease Rollforward'!$B$2),"Yes",IF(AB56=1,"No",""))</f>
        <v/>
      </c>
      <c r="K56" s="121">
        <v>2025</v>
      </c>
      <c r="L56" s="216">
        <v>45717</v>
      </c>
      <c r="M56" s="217">
        <v>12741.93</v>
      </c>
      <c r="N56" s="217">
        <v>117.07</v>
      </c>
      <c r="O56" s="217"/>
      <c r="P56" s="294">
        <f t="shared" si="17"/>
        <v>12859</v>
      </c>
      <c r="Q56" s="124"/>
      <c r="R56" s="124"/>
      <c r="S56" s="219"/>
      <c r="T56" s="219"/>
      <c r="U56" s="266"/>
      <c r="V56" s="122" t="str">
        <f>IF($AB56=1,VLOOKUP(U:U,'BW Asset Listing'!D:E,2,FALSE),"")</f>
        <v/>
      </c>
      <c r="W56" s="122" t="str">
        <f>IF($AB56=1,VLOOKUP(U:U,'BW Asset Listing'!D:F,3,FALSE),"")</f>
        <v/>
      </c>
      <c r="X56" s="122" t="str">
        <f>IF($AB56=1,VLOOKUP(U:U,'BW Asset Listing'!D:G,4,FALSE),"")</f>
        <v/>
      </c>
      <c r="Y56" s="294" t="str">
        <f>IF($AB56=1,VLOOKUP(U:U,'BW Asset Listing'!D:O,12,FALSE),"")</f>
        <v/>
      </c>
      <c r="Z56" s="294" t="str">
        <f t="shared" si="18"/>
        <v/>
      </c>
      <c r="AA56" s="294" t="str">
        <f t="shared" si="19"/>
        <v/>
      </c>
      <c r="AB56" s="294">
        <f>COUNTIF($D$4:D56,$D56)</f>
        <v>21</v>
      </c>
      <c r="AE56" s="122" t="str">
        <f t="shared" si="20"/>
        <v>1234 Payment #21</v>
      </c>
      <c r="AF56" s="124">
        <f>SUMIFS('BW Expense Report GL'!I:I,'BW Expense Report GL'!F:F,AD:AD,'BW Expense Report GL'!G:G,G:G)</f>
        <v>0</v>
      </c>
      <c r="AG56" s="124" t="str">
        <f t="shared" si="21"/>
        <v/>
      </c>
      <c r="AH56" s="124">
        <f>SUMIFS('BW Expense Report GL'!I:I,'BW Expense Report GL'!F:F,AD:AD,'BW Expense Report GL'!G:G,H:H)</f>
        <v>0</v>
      </c>
      <c r="AI56" s="124" t="str">
        <f t="shared" si="22"/>
        <v/>
      </c>
      <c r="AK56" s="121" t="str">
        <f t="shared" si="23"/>
        <v>SBITA</v>
      </c>
      <c r="AL56" s="121">
        <f t="shared" si="24"/>
        <v>1234</v>
      </c>
    </row>
    <row r="57" spans="1:38" s="121" customFormat="1" ht="12.75" x14ac:dyDescent="0.2">
      <c r="A57" s="293" t="str">
        <f>VLOOKUP(B:B,'ACFR Business Areas'!A:C,3,FALSE)</f>
        <v>A000</v>
      </c>
      <c r="B57" s="293" t="str">
        <f>'Lease Rollforward'!$B$1</f>
        <v>E120</v>
      </c>
      <c r="C57" s="122" t="str">
        <f>VLOOKUP(B:B,'ACFR Business Areas'!A:B,2,FALSE)</f>
        <v>Comptroller General</v>
      </c>
      <c r="D57" s="237">
        <v>1234</v>
      </c>
      <c r="E57" s="265" t="s">
        <v>238</v>
      </c>
      <c r="F57" s="121" t="s">
        <v>561</v>
      </c>
      <c r="G57" s="122">
        <f>IFERROR(VLOOKUP($F:$F,'Lease Types with GL Accts'!A:B,2,FALSE),0)</f>
        <v>5041827000</v>
      </c>
      <c r="H57" s="122">
        <f>IFERROR(VLOOKUP($F:$F,'Lease Types with GL Accts'!$A:$C,3,FALSE),0)</f>
        <v>5041837000</v>
      </c>
      <c r="I57" s="122">
        <f>IFERROR(VLOOKUP($F:$F,'Lease Types with GL Accts'!$A:$D,4,FALSE),0)</f>
        <v>5041817000</v>
      </c>
      <c r="J57" s="293" t="str">
        <f>IF(AND(AB57=1,K57='Lease Rollforward'!$B$2),"Yes",IF(AB57=1,"No",""))</f>
        <v/>
      </c>
      <c r="K57" s="121">
        <v>2025</v>
      </c>
      <c r="L57" s="216">
        <v>45748</v>
      </c>
      <c r="M57" s="217">
        <v>12800.33</v>
      </c>
      <c r="N57" s="217">
        <v>58.67</v>
      </c>
      <c r="O57" s="217"/>
      <c r="P57" s="294">
        <f t="shared" si="17"/>
        <v>12859</v>
      </c>
      <c r="Q57" s="124"/>
      <c r="R57" s="124"/>
      <c r="S57" s="219"/>
      <c r="T57" s="219"/>
      <c r="U57" s="266"/>
      <c r="V57" s="122" t="str">
        <f>IF($AB57=1,VLOOKUP(U:U,'BW Asset Listing'!D:E,2,FALSE),"")</f>
        <v/>
      </c>
      <c r="W57" s="122" t="str">
        <f>IF($AB57=1,VLOOKUP(U:U,'BW Asset Listing'!D:F,3,FALSE),"")</f>
        <v/>
      </c>
      <c r="X57" s="122" t="str">
        <f>IF($AB57=1,VLOOKUP(U:U,'BW Asset Listing'!D:G,4,FALSE),"")</f>
        <v/>
      </c>
      <c r="Y57" s="294" t="str">
        <f>IF($AB57=1,VLOOKUP(U:U,'BW Asset Listing'!D:O,12,FALSE),"")</f>
        <v/>
      </c>
      <c r="Z57" s="294" t="str">
        <f t="shared" si="18"/>
        <v/>
      </c>
      <c r="AA57" s="294" t="str">
        <f t="shared" si="19"/>
        <v/>
      </c>
      <c r="AB57" s="294">
        <f>COUNTIF($D$4:D57,$D57)</f>
        <v>22</v>
      </c>
      <c r="AE57" s="122" t="str">
        <f t="shared" si="20"/>
        <v>1234 Payment #22</v>
      </c>
      <c r="AF57" s="124">
        <f>SUMIFS('BW Expense Report GL'!I:I,'BW Expense Report GL'!F:F,AD:AD,'BW Expense Report GL'!G:G,G:G)</f>
        <v>0</v>
      </c>
      <c r="AG57" s="124" t="str">
        <f t="shared" si="21"/>
        <v/>
      </c>
      <c r="AH57" s="124">
        <f>SUMIFS('BW Expense Report GL'!I:I,'BW Expense Report GL'!F:F,AD:AD,'BW Expense Report GL'!G:G,H:H)</f>
        <v>0</v>
      </c>
      <c r="AI57" s="124" t="str">
        <f t="shared" si="22"/>
        <v/>
      </c>
      <c r="AK57" s="121" t="str">
        <f t="shared" si="23"/>
        <v>SBITA</v>
      </c>
      <c r="AL57" s="121">
        <f t="shared" si="24"/>
        <v>1234</v>
      </c>
    </row>
    <row r="58" spans="1:38" s="121" customFormat="1" ht="12.75" x14ac:dyDescent="0.2">
      <c r="A58" s="293" t="str">
        <f>VLOOKUP(B:B,'ACFR Business Areas'!A:C,3,FALSE)</f>
        <v>A000</v>
      </c>
      <c r="B58" s="293" t="str">
        <f>'Lease Rollforward'!$B$1</f>
        <v>E120</v>
      </c>
      <c r="C58" s="122" t="str">
        <f>VLOOKUP(B:B,'ACFR Business Areas'!A:B,2,FALSE)</f>
        <v>Comptroller General</v>
      </c>
      <c r="D58" s="237">
        <v>12345</v>
      </c>
      <c r="E58" s="265" t="s">
        <v>238</v>
      </c>
      <c r="F58" s="121" t="s">
        <v>561</v>
      </c>
      <c r="G58" s="122">
        <f>IFERROR(VLOOKUP($F:$F,'Lease Types with GL Accts'!A:B,2,FALSE),0)</f>
        <v>5041827000</v>
      </c>
      <c r="H58" s="122">
        <f>IFERROR(VLOOKUP($F:$F,'Lease Types with GL Accts'!$A:$C,3,FALSE),0)</f>
        <v>5041837000</v>
      </c>
      <c r="I58" s="122">
        <f>IFERROR(VLOOKUP($F:$F,'Lease Types with GL Accts'!$A:$D,4,FALSE),0)</f>
        <v>5041817000</v>
      </c>
      <c r="J58" s="293" t="str">
        <f>IF(AND(AB58=1,K58='Lease Rollforward'!$B$2),"Yes",IF(AB58=1,"No",""))</f>
        <v>Yes</v>
      </c>
      <c r="K58" s="121">
        <v>2024</v>
      </c>
      <c r="L58" s="216">
        <v>45108</v>
      </c>
      <c r="M58" s="217">
        <v>45828.97</v>
      </c>
      <c r="N58" s="217">
        <v>0</v>
      </c>
      <c r="O58" s="217"/>
      <c r="P58" s="294">
        <f t="shared" si="17"/>
        <v>45828.97</v>
      </c>
      <c r="Q58" s="124" t="s">
        <v>296</v>
      </c>
      <c r="R58" s="124" t="s">
        <v>208</v>
      </c>
      <c r="S58" s="219">
        <v>44743</v>
      </c>
      <c r="T58" s="219">
        <v>45444</v>
      </c>
      <c r="U58" s="266">
        <v>260000012345</v>
      </c>
      <c r="V58" s="122">
        <f>IF($AB58=1,VLOOKUP(U:U,'BW Asset Listing'!D:E,2,FALSE),"")</f>
        <v>12345</v>
      </c>
      <c r="W58" s="122">
        <f>IF($AB58=1,VLOOKUP(U:U,'BW Asset Listing'!D:F,3,FALSE),"")</f>
        <v>26509</v>
      </c>
      <c r="X58" s="122" t="str">
        <f>IF($AB58=1,VLOOKUP(U:U,'BW Asset Listing'!D:G,4,FALSE),"")</f>
        <v>SCEIS SBITA Deprec</v>
      </c>
      <c r="Y58" s="294">
        <f>IF($AB58=1,VLOOKUP(U:U,'BW Asset Listing'!D:O,12,FALSE),"")</f>
        <v>131346.66</v>
      </c>
      <c r="Z58" s="294">
        <f t="shared" si="18"/>
        <v>131346.66</v>
      </c>
      <c r="AA58" s="294">
        <f t="shared" si="19"/>
        <v>0</v>
      </c>
      <c r="AB58" s="294">
        <f>COUNTIF($D$4:D58,$D58)</f>
        <v>1</v>
      </c>
      <c r="AD58" s="121">
        <v>1013255032</v>
      </c>
      <c r="AE58" s="122" t="str">
        <f t="shared" si="20"/>
        <v>12345 Payment #1</v>
      </c>
      <c r="AF58" s="124">
        <f>SUMIFS('BW Expense Report GL'!I:I,'BW Expense Report GL'!F:F,AD:AD,'BW Expense Report GL'!G:G,G:G)</f>
        <v>45828.97</v>
      </c>
      <c r="AG58" s="124">
        <f t="shared" si="21"/>
        <v>0</v>
      </c>
      <c r="AH58" s="124">
        <f>SUMIFS('BW Expense Report GL'!I:I,'BW Expense Report GL'!F:F,AD:AD,'BW Expense Report GL'!G:G,H:H)</f>
        <v>0</v>
      </c>
      <c r="AI58" s="124">
        <f t="shared" si="22"/>
        <v>0</v>
      </c>
      <c r="AK58" s="121" t="str">
        <f t="shared" si="23"/>
        <v>SBITA</v>
      </c>
      <c r="AL58" s="121">
        <f t="shared" si="24"/>
        <v>12345</v>
      </c>
    </row>
    <row r="59" spans="1:38" s="121" customFormat="1" ht="12.75" x14ac:dyDescent="0.2">
      <c r="A59" s="293" t="str">
        <f>VLOOKUP(B:B,'ACFR Business Areas'!A:C,3,FALSE)</f>
        <v>A000</v>
      </c>
      <c r="B59" s="293" t="str">
        <f>'Lease Rollforward'!$B$1</f>
        <v>E120</v>
      </c>
      <c r="C59" s="122" t="str">
        <f>VLOOKUP(B:B,'ACFR Business Areas'!A:B,2,FALSE)</f>
        <v>Comptroller General</v>
      </c>
      <c r="D59" s="237">
        <v>12345</v>
      </c>
      <c r="E59" s="265" t="s">
        <v>238</v>
      </c>
      <c r="F59" s="121" t="s">
        <v>561</v>
      </c>
      <c r="G59" s="122">
        <f>IFERROR(VLOOKUP($F:$F,'Lease Types with GL Accts'!A:B,2,FALSE),0)</f>
        <v>5041827000</v>
      </c>
      <c r="H59" s="122">
        <f>IFERROR(VLOOKUP($F:$F,'Lease Types with GL Accts'!$A:$C,3,FALSE),0)</f>
        <v>5041837000</v>
      </c>
      <c r="I59" s="122">
        <f>IFERROR(VLOOKUP($F:$F,'Lease Types with GL Accts'!$A:$D,4,FALSE),0)</f>
        <v>5041817000</v>
      </c>
      <c r="J59" s="293" t="str">
        <f>IF(AND(AB59=1,K59='Lease Rollforward'!$B$2),"Yes",IF(AB59=1,"No",""))</f>
        <v/>
      </c>
      <c r="K59" s="121">
        <v>2025</v>
      </c>
      <c r="L59" s="216">
        <v>45473</v>
      </c>
      <c r="M59" s="217">
        <v>41766.879999999997</v>
      </c>
      <c r="N59" s="217">
        <v>4062.09</v>
      </c>
      <c r="O59" s="217"/>
      <c r="P59" s="294">
        <f t="shared" si="17"/>
        <v>45828.97</v>
      </c>
      <c r="Q59" s="124"/>
      <c r="R59" s="124"/>
      <c r="S59" s="219"/>
      <c r="T59" s="219"/>
      <c r="U59" s="266"/>
      <c r="V59" s="122" t="str">
        <f>IF($AB59=1,VLOOKUP(U:U,'BW Asset Listing'!D:E,2,FALSE),"")</f>
        <v/>
      </c>
      <c r="W59" s="122" t="str">
        <f>IF($AB59=1,VLOOKUP(U:U,'BW Asset Listing'!D:F,3,FALSE),"")</f>
        <v/>
      </c>
      <c r="X59" s="122" t="str">
        <f>IF($AB59=1,VLOOKUP(U:U,'BW Asset Listing'!D:G,4,FALSE),"")</f>
        <v/>
      </c>
      <c r="Y59" s="294" t="str">
        <f>IF($AB59=1,VLOOKUP(U:U,'BW Asset Listing'!D:O,12,FALSE),"")</f>
        <v/>
      </c>
      <c r="Z59" s="294" t="str">
        <f t="shared" si="18"/>
        <v/>
      </c>
      <c r="AA59" s="294" t="str">
        <f t="shared" si="19"/>
        <v/>
      </c>
      <c r="AB59" s="294">
        <f>COUNTIF($D$4:D59,$D59)</f>
        <v>2</v>
      </c>
      <c r="AE59" s="122" t="str">
        <f t="shared" si="20"/>
        <v>12345 Payment #2</v>
      </c>
      <c r="AF59" s="124">
        <f>SUMIFS('BW Expense Report GL'!I:I,'BW Expense Report GL'!F:F,AD:AD,'BW Expense Report GL'!G:G,G:G)</f>
        <v>0</v>
      </c>
      <c r="AG59" s="124" t="str">
        <f t="shared" si="21"/>
        <v/>
      </c>
      <c r="AH59" s="124">
        <f>SUMIFS('BW Expense Report GL'!I:I,'BW Expense Report GL'!F:F,AD:AD,'BW Expense Report GL'!G:G,H:H)</f>
        <v>0</v>
      </c>
      <c r="AI59" s="124" t="str">
        <f t="shared" si="22"/>
        <v/>
      </c>
      <c r="AK59" s="121" t="str">
        <f t="shared" si="23"/>
        <v>SBITA</v>
      </c>
      <c r="AL59" s="121">
        <f t="shared" si="24"/>
        <v>12345</v>
      </c>
    </row>
    <row r="60" spans="1:38" s="121" customFormat="1" ht="12.75" x14ac:dyDescent="0.2">
      <c r="A60" s="293" t="str">
        <f>VLOOKUP(B:B,'ACFR Business Areas'!A:C,3,FALSE)</f>
        <v>A000</v>
      </c>
      <c r="B60" s="293" t="str">
        <f>'Lease Rollforward'!$B$1</f>
        <v>E120</v>
      </c>
      <c r="C60" s="122" t="str">
        <f>VLOOKUP(B:B,'ACFR Business Areas'!A:B,2,FALSE)</f>
        <v>Comptroller General</v>
      </c>
      <c r="D60" s="237">
        <v>12345</v>
      </c>
      <c r="E60" s="265" t="s">
        <v>238</v>
      </c>
      <c r="F60" s="121" t="s">
        <v>561</v>
      </c>
      <c r="G60" s="122">
        <f>IFERROR(VLOOKUP($F:$F,'Lease Types with GL Accts'!A:B,2,FALSE),0)</f>
        <v>5041827000</v>
      </c>
      <c r="H60" s="122">
        <f>IFERROR(VLOOKUP($F:$F,'Lease Types with GL Accts'!$A:$C,3,FALSE),0)</f>
        <v>5041837000</v>
      </c>
      <c r="I60" s="122">
        <f>IFERROR(VLOOKUP($F:$F,'Lease Types with GL Accts'!$A:$D,4,FALSE),0)</f>
        <v>5041817000</v>
      </c>
      <c r="J60" s="293" t="str">
        <f>IF(AND(AB60=1,K60='Lease Rollforward'!$B$2),"Yes",IF(AB60=1,"No",""))</f>
        <v/>
      </c>
      <c r="K60" s="121">
        <v>2026</v>
      </c>
      <c r="L60" s="216">
        <v>45839</v>
      </c>
      <c r="M60" s="217">
        <v>43750.81</v>
      </c>
      <c r="N60" s="217">
        <v>2078.16</v>
      </c>
      <c r="O60" s="217"/>
      <c r="P60" s="294">
        <f t="shared" si="17"/>
        <v>45828.97</v>
      </c>
      <c r="Q60" s="124"/>
      <c r="R60" s="124"/>
      <c r="S60" s="219"/>
      <c r="T60" s="219"/>
      <c r="U60" s="266"/>
      <c r="V60" s="122" t="str">
        <f>IF($AB60=1,VLOOKUP(U:U,'BW Asset Listing'!D:E,2,FALSE),"")</f>
        <v/>
      </c>
      <c r="W60" s="122" t="str">
        <f>IF($AB60=1,VLOOKUP(U:U,'BW Asset Listing'!D:F,3,FALSE),"")</f>
        <v/>
      </c>
      <c r="X60" s="122" t="str">
        <f>IF($AB60=1,VLOOKUP(U:U,'BW Asset Listing'!D:G,4,FALSE),"")</f>
        <v/>
      </c>
      <c r="Y60" s="294" t="str">
        <f>IF($AB60=1,VLOOKUP(U:U,'BW Asset Listing'!D:O,12,FALSE),"")</f>
        <v/>
      </c>
      <c r="Z60" s="294" t="str">
        <f t="shared" si="18"/>
        <v/>
      </c>
      <c r="AA60" s="294" t="str">
        <f t="shared" si="19"/>
        <v/>
      </c>
      <c r="AB60" s="294">
        <f>COUNTIF($D$4:D60,$D60)</f>
        <v>3</v>
      </c>
      <c r="AE60" s="122" t="str">
        <f t="shared" si="20"/>
        <v>12345 Payment #3</v>
      </c>
      <c r="AF60" s="124">
        <f>SUMIFS('BW Expense Report GL'!I:I,'BW Expense Report GL'!F:F,AD:AD,'BW Expense Report GL'!G:G,G:G)</f>
        <v>0</v>
      </c>
      <c r="AG60" s="124" t="str">
        <f t="shared" si="21"/>
        <v/>
      </c>
      <c r="AH60" s="124">
        <f>SUMIFS('BW Expense Report GL'!I:I,'BW Expense Report GL'!F:F,AD:AD,'BW Expense Report GL'!G:G,H:H)</f>
        <v>0</v>
      </c>
      <c r="AI60" s="124" t="str">
        <f t="shared" si="22"/>
        <v/>
      </c>
      <c r="AK60" s="121" t="str">
        <f t="shared" si="23"/>
        <v>SBITA</v>
      </c>
      <c r="AL60" s="121">
        <f t="shared" si="24"/>
        <v>12345</v>
      </c>
    </row>
    <row r="61" spans="1:38" s="121" customFormat="1" ht="12.75" x14ac:dyDescent="0.2">
      <c r="A61" s="293" t="str">
        <f>VLOOKUP(B:B,'ACFR Business Areas'!A:C,3,FALSE)</f>
        <v>A000</v>
      </c>
      <c r="B61" s="293" t="str">
        <f>'Lease Rollforward'!$B$1</f>
        <v>E120</v>
      </c>
      <c r="C61" s="122" t="str">
        <f>VLOOKUP(B:B,'ACFR Business Areas'!A:B,2,FALSE)</f>
        <v>Comptroller General</v>
      </c>
      <c r="D61" s="237">
        <v>123456</v>
      </c>
      <c r="E61" s="265" t="s">
        <v>238</v>
      </c>
      <c r="F61" s="121" t="s">
        <v>561</v>
      </c>
      <c r="G61" s="122">
        <f>IFERROR(VLOOKUP($F:$F,'Lease Types with GL Accts'!A:B,2,FALSE),0)</f>
        <v>5041827000</v>
      </c>
      <c r="H61" s="122">
        <f>IFERROR(VLOOKUP($F:$F,'Lease Types with GL Accts'!$A:$C,3,FALSE),0)</f>
        <v>5041837000</v>
      </c>
      <c r="I61" s="122">
        <f>IFERROR(VLOOKUP($F:$F,'Lease Types with GL Accts'!$A:$D,4,FALSE),0)</f>
        <v>5041817000</v>
      </c>
      <c r="J61" s="293" t="str">
        <f>IF(AND(AB61=1,K61='Lease Rollforward'!$B$2),"Yes",IF(AB61=1,"No",""))</f>
        <v>Yes</v>
      </c>
      <c r="K61" s="121">
        <v>2024</v>
      </c>
      <c r="L61" s="216">
        <v>45280</v>
      </c>
      <c r="M61" s="217">
        <v>47277</v>
      </c>
      <c r="N61" s="217">
        <v>0</v>
      </c>
      <c r="O61" s="217"/>
      <c r="P61" s="294">
        <f t="shared" si="17"/>
        <v>47277</v>
      </c>
      <c r="Q61" s="124" t="s">
        <v>296</v>
      </c>
      <c r="R61" s="124" t="s">
        <v>208</v>
      </c>
      <c r="S61" s="219">
        <v>44915</v>
      </c>
      <c r="T61" s="219">
        <v>45646</v>
      </c>
      <c r="U61" s="266">
        <v>260000123456</v>
      </c>
      <c r="V61" s="122">
        <f>IF($AB61=1,VLOOKUP(U:U,'BW Asset Listing'!D:E,2,FALSE),"")</f>
        <v>123456</v>
      </c>
      <c r="W61" s="122">
        <f>IF($AB61=1,VLOOKUP(U:U,'BW Asset Listing'!D:F,3,FALSE),"")</f>
        <v>26509</v>
      </c>
      <c r="X61" s="122" t="str">
        <f>IF($AB61=1,VLOOKUP(U:U,'BW Asset Listing'!D:G,4,FALSE),"")</f>
        <v>SCEIS SBITA Deprec</v>
      </c>
      <c r="Y61" s="294">
        <f>IF($AB61=1,VLOOKUP(U:U,'BW Asset Listing'!D:O,12,FALSE),"")</f>
        <v>132165.93</v>
      </c>
      <c r="Z61" s="294">
        <f t="shared" si="18"/>
        <v>132165.93</v>
      </c>
      <c r="AA61" s="294">
        <f t="shared" si="19"/>
        <v>0</v>
      </c>
      <c r="AB61" s="294">
        <f>COUNTIF($D$4:D61,$D61)</f>
        <v>1</v>
      </c>
      <c r="AD61" s="121">
        <v>5703669645</v>
      </c>
      <c r="AE61" s="122" t="str">
        <f t="shared" si="20"/>
        <v>123456 Payment #1</v>
      </c>
      <c r="AF61" s="124">
        <f>SUMIFS('BW Expense Report GL'!I:I,'BW Expense Report GL'!F:F,AD:AD,'BW Expense Report GL'!G:G,G:G)</f>
        <v>47277</v>
      </c>
      <c r="AG61" s="124">
        <f t="shared" si="21"/>
        <v>0</v>
      </c>
      <c r="AH61" s="124">
        <f>SUMIFS('BW Expense Report GL'!I:I,'BW Expense Report GL'!F:F,AD:AD,'BW Expense Report GL'!G:G,H:H)</f>
        <v>0</v>
      </c>
      <c r="AI61" s="124">
        <f t="shared" si="22"/>
        <v>0</v>
      </c>
      <c r="AK61" s="121" t="str">
        <f t="shared" si="23"/>
        <v>SBITA</v>
      </c>
      <c r="AL61" s="121">
        <f t="shared" si="24"/>
        <v>123456</v>
      </c>
    </row>
    <row r="62" spans="1:38" s="121" customFormat="1" ht="12.75" x14ac:dyDescent="0.2">
      <c r="A62" s="293" t="str">
        <f>VLOOKUP(B:B,'ACFR Business Areas'!A:C,3,FALSE)</f>
        <v>A000</v>
      </c>
      <c r="B62" s="293" t="str">
        <f>'Lease Rollforward'!$B$1</f>
        <v>E120</v>
      </c>
      <c r="C62" s="122" t="str">
        <f>VLOOKUP(B:B,'ACFR Business Areas'!A:B,2,FALSE)</f>
        <v>Comptroller General</v>
      </c>
      <c r="D62" s="237">
        <v>123456</v>
      </c>
      <c r="E62" s="265" t="s">
        <v>238</v>
      </c>
      <c r="F62" s="121" t="s">
        <v>561</v>
      </c>
      <c r="G62" s="122">
        <f>IFERROR(VLOOKUP($F:$F,'Lease Types with GL Accts'!A:B,2,FALSE),0)</f>
        <v>5041827000</v>
      </c>
      <c r="H62" s="122">
        <f>IFERROR(VLOOKUP($F:$F,'Lease Types with GL Accts'!$A:$C,3,FALSE),0)</f>
        <v>5041837000</v>
      </c>
      <c r="I62" s="122">
        <f>IFERROR(VLOOKUP($F:$F,'Lease Types with GL Accts'!$A:$D,4,FALSE),0)</f>
        <v>5041817000</v>
      </c>
      <c r="J62" s="293" t="str">
        <f>IF(AND(AB62=1,K62='Lease Rollforward'!$B$2),"Yes",IF(AB62=1,"No",""))</f>
        <v/>
      </c>
      <c r="K62" s="121">
        <v>2025</v>
      </c>
      <c r="L62" s="216">
        <v>45645</v>
      </c>
      <c r="M62" s="217">
        <v>40910.33</v>
      </c>
      <c r="N62" s="217">
        <v>6366.67</v>
      </c>
      <c r="O62" s="217"/>
      <c r="P62" s="294">
        <f t="shared" si="17"/>
        <v>47277</v>
      </c>
      <c r="Q62" s="124"/>
      <c r="R62" s="124"/>
      <c r="S62" s="219"/>
      <c r="T62" s="219"/>
      <c r="U62" s="266"/>
      <c r="V62" s="122" t="str">
        <f>IF($AB62=1,VLOOKUP(U:U,'BW Asset Listing'!D:E,2,FALSE),"")</f>
        <v/>
      </c>
      <c r="W62" s="122" t="str">
        <f>IF($AB62=1,VLOOKUP(U:U,'BW Asset Listing'!D:F,3,FALSE),"")</f>
        <v/>
      </c>
      <c r="X62" s="122" t="str">
        <f>IF($AB62=1,VLOOKUP(U:U,'BW Asset Listing'!D:G,4,FALSE),"")</f>
        <v/>
      </c>
      <c r="Y62" s="294" t="str">
        <f>IF($AB62=1,VLOOKUP(U:U,'BW Asset Listing'!D:O,12,FALSE),"")</f>
        <v/>
      </c>
      <c r="Z62" s="294" t="str">
        <f t="shared" si="18"/>
        <v/>
      </c>
      <c r="AA62" s="294" t="str">
        <f t="shared" si="19"/>
        <v/>
      </c>
      <c r="AB62" s="294">
        <f>COUNTIF($D$4:D62,$D62)</f>
        <v>2</v>
      </c>
      <c r="AE62" s="122" t="str">
        <f t="shared" si="20"/>
        <v>123456 Payment #2</v>
      </c>
      <c r="AF62" s="124">
        <f>SUMIFS('BW Expense Report GL'!I:I,'BW Expense Report GL'!F:F,AD:AD,'BW Expense Report GL'!G:G,G:G)</f>
        <v>0</v>
      </c>
      <c r="AG62" s="124" t="str">
        <f t="shared" si="21"/>
        <v/>
      </c>
      <c r="AH62" s="124">
        <f>SUMIFS('BW Expense Report GL'!I:I,'BW Expense Report GL'!F:F,AD:AD,'BW Expense Report GL'!G:G,H:H)</f>
        <v>0</v>
      </c>
      <c r="AI62" s="124" t="str">
        <f t="shared" si="22"/>
        <v/>
      </c>
      <c r="AK62" s="121" t="str">
        <f t="shared" si="23"/>
        <v>SBITA</v>
      </c>
      <c r="AL62" s="121">
        <f t="shared" si="24"/>
        <v>123456</v>
      </c>
    </row>
    <row r="63" spans="1:38" s="121" customFormat="1" ht="12.75" x14ac:dyDescent="0.2">
      <c r="A63" s="293" t="str">
        <f>VLOOKUP(B:B,'ACFR Business Areas'!A:C,3,FALSE)</f>
        <v>A000</v>
      </c>
      <c r="B63" s="293" t="str">
        <f>'Lease Rollforward'!$B$1</f>
        <v>E120</v>
      </c>
      <c r="C63" s="122" t="str">
        <f>VLOOKUP(B:B,'ACFR Business Areas'!A:B,2,FALSE)</f>
        <v>Comptroller General</v>
      </c>
      <c r="D63" s="237">
        <v>123456</v>
      </c>
      <c r="E63" s="265" t="s">
        <v>238</v>
      </c>
      <c r="F63" s="121" t="s">
        <v>561</v>
      </c>
      <c r="G63" s="122">
        <f>IFERROR(VLOOKUP($F:$F,'Lease Types with GL Accts'!A:B,2,FALSE),0)</f>
        <v>5041827000</v>
      </c>
      <c r="H63" s="122">
        <f>IFERROR(VLOOKUP($F:$F,'Lease Types with GL Accts'!$A:$C,3,FALSE),0)</f>
        <v>5041837000</v>
      </c>
      <c r="I63" s="122">
        <f>IFERROR(VLOOKUP($F:$F,'Lease Types with GL Accts'!$A:$D,4,FALSE),0)</f>
        <v>5041817000</v>
      </c>
      <c r="J63" s="293" t="str">
        <f>IF(AND(AB63=1,K63='Lease Rollforward'!$B$2),"Yes",IF(AB63=1,"No",""))</f>
        <v/>
      </c>
      <c r="K63" s="121">
        <v>2026</v>
      </c>
      <c r="L63" s="216">
        <v>46011</v>
      </c>
      <c r="M63" s="217">
        <v>43978.6</v>
      </c>
      <c r="N63" s="217">
        <v>3298.4</v>
      </c>
      <c r="O63" s="217"/>
      <c r="P63" s="294">
        <f t="shared" si="17"/>
        <v>47277</v>
      </c>
      <c r="Q63" s="124"/>
      <c r="R63" s="124"/>
      <c r="S63" s="219"/>
      <c r="T63" s="219"/>
      <c r="U63" s="266"/>
      <c r="V63" s="122" t="str">
        <f>IF($AB63=1,VLOOKUP(U:U,'BW Asset Listing'!D:E,2,FALSE),"")</f>
        <v/>
      </c>
      <c r="W63" s="122" t="str">
        <f>IF($AB63=1,VLOOKUP(U:U,'BW Asset Listing'!D:F,3,FALSE),"")</f>
        <v/>
      </c>
      <c r="X63" s="122" t="str">
        <f>IF($AB63=1,VLOOKUP(U:U,'BW Asset Listing'!D:G,4,FALSE),"")</f>
        <v/>
      </c>
      <c r="Y63" s="294" t="str">
        <f>IF($AB63=1,VLOOKUP(U:U,'BW Asset Listing'!D:O,12,FALSE),"")</f>
        <v/>
      </c>
      <c r="Z63" s="294" t="str">
        <f t="shared" si="18"/>
        <v/>
      </c>
      <c r="AA63" s="294" t="str">
        <f t="shared" si="19"/>
        <v/>
      </c>
      <c r="AB63" s="294">
        <f>COUNTIF($D$4:D63,$D63)</f>
        <v>3</v>
      </c>
      <c r="AE63" s="122" t="str">
        <f t="shared" si="20"/>
        <v>123456 Payment #3</v>
      </c>
      <c r="AF63" s="124">
        <f>SUMIFS('BW Expense Report GL'!I:I,'BW Expense Report GL'!F:F,AD:AD,'BW Expense Report GL'!G:G,G:G)</f>
        <v>0</v>
      </c>
      <c r="AG63" s="124" t="str">
        <f t="shared" si="21"/>
        <v/>
      </c>
      <c r="AH63" s="124">
        <f>SUMIFS('BW Expense Report GL'!I:I,'BW Expense Report GL'!F:F,AD:AD,'BW Expense Report GL'!G:G,H:H)</f>
        <v>0</v>
      </c>
      <c r="AI63" s="124" t="str">
        <f t="shared" si="22"/>
        <v/>
      </c>
      <c r="AK63" s="121" t="str">
        <f t="shared" si="23"/>
        <v>SBITA</v>
      </c>
      <c r="AL63" s="121">
        <f t="shared" si="24"/>
        <v>123456</v>
      </c>
    </row>
    <row r="64" spans="1:38" s="121" customFormat="1" ht="12.75" x14ac:dyDescent="0.2">
      <c r="A64" s="293" t="str">
        <f>VLOOKUP(B:B,'ACFR Business Areas'!A:C,3,FALSE)</f>
        <v>A000</v>
      </c>
      <c r="B64" s="293" t="str">
        <f>'Lease Rollforward'!$B$1</f>
        <v>E120</v>
      </c>
      <c r="C64" s="122" t="str">
        <f>VLOOKUP(B:B,'ACFR Business Areas'!A:B,2,FALSE)</f>
        <v>Comptroller General</v>
      </c>
      <c r="D64" s="237"/>
      <c r="E64" s="265"/>
      <c r="G64" s="122">
        <f>IFERROR(VLOOKUP($F:$F,'Lease Types with GL Accts'!A:B,2,FALSE),0)</f>
        <v>0</v>
      </c>
      <c r="H64" s="122">
        <f>IFERROR(VLOOKUP($F:$F,'Lease Types with GL Accts'!$A:$C,3,FALSE),0)</f>
        <v>0</v>
      </c>
      <c r="I64" s="122">
        <f>IFERROR(VLOOKUP($F:$F,'Lease Types with GL Accts'!$A:$D,4,FALSE),0)</f>
        <v>0</v>
      </c>
      <c r="J64" s="293" t="str">
        <f>IF(AND(AB64=1,K64='Lease Rollforward'!$B$2),"Yes",IF(AB64=1,"No",""))</f>
        <v/>
      </c>
      <c r="L64" s="216"/>
      <c r="M64" s="217"/>
      <c r="N64" s="217"/>
      <c r="O64" s="217"/>
      <c r="P64" s="294">
        <f t="shared" si="17"/>
        <v>0</v>
      </c>
      <c r="Q64" s="124"/>
      <c r="R64" s="124"/>
      <c r="S64" s="219"/>
      <c r="T64" s="219"/>
      <c r="U64" s="266"/>
      <c r="V64" s="122" t="str">
        <f>IF($AB64=1,VLOOKUP(U:U,'BW Asset Listing'!D:E,2,FALSE),"")</f>
        <v/>
      </c>
      <c r="W64" s="122" t="str">
        <f>IF($AB64=1,VLOOKUP(U:U,'BW Asset Listing'!D:F,3,FALSE),"")</f>
        <v/>
      </c>
      <c r="X64" s="122" t="str">
        <f>IF($AB64=1,VLOOKUP(U:U,'BW Asset Listing'!D:G,4,FALSE),"")</f>
        <v/>
      </c>
      <c r="Y64" s="294" t="str">
        <f>IF($AB64=1,VLOOKUP(U:U,'BW Asset Listing'!D:O,12,FALSE),"")</f>
        <v/>
      </c>
      <c r="Z64" s="294" t="str">
        <f t="shared" si="18"/>
        <v/>
      </c>
      <c r="AA64" s="294" t="str">
        <f t="shared" si="19"/>
        <v/>
      </c>
      <c r="AB64" s="294">
        <f>COUNTIF($D$4:D64,$D64)</f>
        <v>0</v>
      </c>
      <c r="AE64" s="122" t="str">
        <f t="shared" si="20"/>
        <v/>
      </c>
      <c r="AF64" s="124">
        <f>SUMIFS('BW Expense Report GL'!I:I,'BW Expense Report GL'!F:F,AD:AD,'BW Expense Report GL'!G:G,G:G)</f>
        <v>0</v>
      </c>
      <c r="AG64" s="124" t="str">
        <f t="shared" si="21"/>
        <v/>
      </c>
      <c r="AH64" s="124">
        <f>SUMIFS('BW Expense Report GL'!I:I,'BW Expense Report GL'!F:F,AD:AD,'BW Expense Report GL'!G:G,H:H)</f>
        <v>0</v>
      </c>
      <c r="AI64" s="124" t="str">
        <f t="shared" si="22"/>
        <v/>
      </c>
      <c r="AK64" s="121">
        <f t="shared" si="23"/>
        <v>0</v>
      </c>
      <c r="AL64" s="121">
        <f t="shared" si="24"/>
        <v>0</v>
      </c>
    </row>
    <row r="65" spans="1:38" s="121" customFormat="1" ht="12.75" x14ac:dyDescent="0.2">
      <c r="A65" s="293" t="str">
        <f>VLOOKUP(B:B,'ACFR Business Areas'!A:C,3,FALSE)</f>
        <v>A000</v>
      </c>
      <c r="B65" s="293" t="str">
        <f>'Lease Rollforward'!$B$1</f>
        <v>E120</v>
      </c>
      <c r="C65" s="122" t="str">
        <f>VLOOKUP(B:B,'ACFR Business Areas'!A:B,2,FALSE)</f>
        <v>Comptroller General</v>
      </c>
      <c r="D65" s="237"/>
      <c r="E65" s="265"/>
      <c r="G65" s="122">
        <f>IFERROR(VLOOKUP($F:$F,'Lease Types with GL Accts'!A:B,2,FALSE),0)</f>
        <v>0</v>
      </c>
      <c r="H65" s="122">
        <f>IFERROR(VLOOKUP($F:$F,'Lease Types with GL Accts'!$A:$C,3,FALSE),0)</f>
        <v>0</v>
      </c>
      <c r="I65" s="122">
        <f>IFERROR(VLOOKUP($F:$F,'Lease Types with GL Accts'!$A:$D,4,FALSE),0)</f>
        <v>0</v>
      </c>
      <c r="J65" s="293" t="str">
        <f>IF(AND(AB65=1,K65='Lease Rollforward'!$B$2),"Yes",IF(AB65=1,"No",""))</f>
        <v/>
      </c>
      <c r="L65" s="216"/>
      <c r="M65" s="217"/>
      <c r="N65" s="217"/>
      <c r="O65" s="217"/>
      <c r="P65" s="294">
        <f t="shared" si="17"/>
        <v>0</v>
      </c>
      <c r="Q65" s="124"/>
      <c r="R65" s="124"/>
      <c r="S65" s="219"/>
      <c r="T65" s="219"/>
      <c r="U65" s="266"/>
      <c r="V65" s="122" t="str">
        <f>IF($AB65=1,VLOOKUP(U:U,'BW Asset Listing'!D:E,2,FALSE),"")</f>
        <v/>
      </c>
      <c r="W65" s="122" t="str">
        <f>IF($AB65=1,VLOOKUP(U:U,'BW Asset Listing'!D:F,3,FALSE),"")</f>
        <v/>
      </c>
      <c r="X65" s="122" t="str">
        <f>IF($AB65=1,VLOOKUP(U:U,'BW Asset Listing'!D:G,4,FALSE),"")</f>
        <v/>
      </c>
      <c r="Y65" s="294" t="str">
        <f>IF($AB65=1,VLOOKUP(U:U,'BW Asset Listing'!D:O,12,FALSE),"")</f>
        <v/>
      </c>
      <c r="Z65" s="294" t="str">
        <f t="shared" si="18"/>
        <v/>
      </c>
      <c r="AA65" s="294" t="str">
        <f t="shared" si="19"/>
        <v/>
      </c>
      <c r="AB65" s="294">
        <f>COUNTIF($D$4:D65,$D65)</f>
        <v>0</v>
      </c>
      <c r="AE65" s="122" t="str">
        <f t="shared" si="20"/>
        <v/>
      </c>
      <c r="AF65" s="124">
        <f>SUMIFS('BW Expense Report GL'!I:I,'BW Expense Report GL'!F:F,AD:AD,'BW Expense Report GL'!G:G,G:G)</f>
        <v>0</v>
      </c>
      <c r="AG65" s="124" t="str">
        <f t="shared" si="21"/>
        <v/>
      </c>
      <c r="AH65" s="124">
        <f>SUMIFS('BW Expense Report GL'!I:I,'BW Expense Report GL'!F:F,AD:AD,'BW Expense Report GL'!G:G,H:H)</f>
        <v>0</v>
      </c>
      <c r="AI65" s="124" t="str">
        <f t="shared" si="22"/>
        <v/>
      </c>
      <c r="AK65" s="121">
        <f t="shared" si="23"/>
        <v>0</v>
      </c>
      <c r="AL65" s="121">
        <f t="shared" si="24"/>
        <v>0</v>
      </c>
    </row>
    <row r="66" spans="1:38" s="121" customFormat="1" ht="12.75" x14ac:dyDescent="0.2">
      <c r="A66" s="293" t="str">
        <f>VLOOKUP(B:B,'ACFR Business Areas'!A:C,3,FALSE)</f>
        <v>A000</v>
      </c>
      <c r="B66" s="293" t="str">
        <f>'Lease Rollforward'!$B$1</f>
        <v>E120</v>
      </c>
      <c r="C66" s="122" t="str">
        <f>VLOOKUP(B:B,'ACFR Business Areas'!A:B,2,FALSE)</f>
        <v>Comptroller General</v>
      </c>
      <c r="D66" s="237"/>
      <c r="E66" s="265"/>
      <c r="G66" s="122">
        <f>IFERROR(VLOOKUP($F:$F,'Lease Types with GL Accts'!A:B,2,FALSE),0)</f>
        <v>0</v>
      </c>
      <c r="H66" s="122">
        <f>IFERROR(VLOOKUP($F:$F,'Lease Types with GL Accts'!$A:$C,3,FALSE),0)</f>
        <v>0</v>
      </c>
      <c r="I66" s="122">
        <f>IFERROR(VLOOKUP($F:$F,'Lease Types with GL Accts'!$A:$D,4,FALSE),0)</f>
        <v>0</v>
      </c>
      <c r="J66" s="293" t="str">
        <f>IF(AND(AB66=1,K66='Lease Rollforward'!$B$2),"Yes",IF(AB66=1,"No",""))</f>
        <v/>
      </c>
      <c r="L66" s="216"/>
      <c r="M66" s="217"/>
      <c r="N66" s="217"/>
      <c r="O66" s="217"/>
      <c r="P66" s="294">
        <f t="shared" si="17"/>
        <v>0</v>
      </c>
      <c r="Q66" s="124"/>
      <c r="R66" s="124"/>
      <c r="S66" s="219"/>
      <c r="T66" s="219"/>
      <c r="U66" s="266"/>
      <c r="V66" s="122" t="str">
        <f>IF($AB66=1,VLOOKUP(U:U,'BW Asset Listing'!D:E,2,FALSE),"")</f>
        <v/>
      </c>
      <c r="W66" s="122" t="str">
        <f>IF($AB66=1,VLOOKUP(U:U,'BW Asset Listing'!D:F,3,FALSE),"")</f>
        <v/>
      </c>
      <c r="X66" s="122" t="str">
        <f>IF($AB66=1,VLOOKUP(U:U,'BW Asset Listing'!D:G,4,FALSE),"")</f>
        <v/>
      </c>
      <c r="Y66" s="294" t="str">
        <f>IF($AB66=1,VLOOKUP(U:U,'BW Asset Listing'!D:O,12,FALSE),"")</f>
        <v/>
      </c>
      <c r="Z66" s="294" t="str">
        <f t="shared" si="18"/>
        <v/>
      </c>
      <c r="AA66" s="294" t="str">
        <f t="shared" si="19"/>
        <v/>
      </c>
      <c r="AB66" s="294">
        <f>COUNTIF($D$4:D66,$D66)</f>
        <v>0</v>
      </c>
      <c r="AE66" s="122" t="str">
        <f t="shared" si="20"/>
        <v/>
      </c>
      <c r="AF66" s="124">
        <f>SUMIFS('BW Expense Report GL'!I:I,'BW Expense Report GL'!F:F,AD:AD,'BW Expense Report GL'!G:G,G:G)</f>
        <v>0</v>
      </c>
      <c r="AG66" s="124" t="str">
        <f t="shared" si="21"/>
        <v/>
      </c>
      <c r="AH66" s="124">
        <f>SUMIFS('BW Expense Report GL'!I:I,'BW Expense Report GL'!F:F,AD:AD,'BW Expense Report GL'!G:G,H:H)</f>
        <v>0</v>
      </c>
      <c r="AI66" s="124" t="str">
        <f t="shared" si="22"/>
        <v/>
      </c>
      <c r="AK66" s="121">
        <f t="shared" si="23"/>
        <v>0</v>
      </c>
      <c r="AL66" s="121">
        <f t="shared" si="24"/>
        <v>0</v>
      </c>
    </row>
    <row r="67" spans="1:38" s="121" customFormat="1" ht="12.75" x14ac:dyDescent="0.2">
      <c r="A67" s="293" t="str">
        <f>VLOOKUP(B:B,'ACFR Business Areas'!A:C,3,FALSE)</f>
        <v>A000</v>
      </c>
      <c r="B67" s="293" t="str">
        <f>'Lease Rollforward'!$B$1</f>
        <v>E120</v>
      </c>
      <c r="C67" s="122" t="str">
        <f>VLOOKUP(B:B,'ACFR Business Areas'!A:B,2,FALSE)</f>
        <v>Comptroller General</v>
      </c>
      <c r="D67" s="237"/>
      <c r="E67" s="265"/>
      <c r="G67" s="122">
        <f>IFERROR(VLOOKUP($F:$F,'Lease Types with GL Accts'!A:B,2,FALSE),0)</f>
        <v>0</v>
      </c>
      <c r="H67" s="122">
        <f>IFERROR(VLOOKUP($F:$F,'Lease Types with GL Accts'!$A:$C,3,FALSE),0)</f>
        <v>0</v>
      </c>
      <c r="I67" s="122">
        <f>IFERROR(VLOOKUP($F:$F,'Lease Types with GL Accts'!$A:$D,4,FALSE),0)</f>
        <v>0</v>
      </c>
      <c r="J67" s="293" t="str">
        <f>IF(AND(AB67=1,K67='Lease Rollforward'!$B$2),"Yes",IF(AB67=1,"No",""))</f>
        <v/>
      </c>
      <c r="L67" s="216"/>
      <c r="M67" s="217"/>
      <c r="N67" s="217"/>
      <c r="O67" s="217"/>
      <c r="P67" s="294">
        <f t="shared" si="17"/>
        <v>0</v>
      </c>
      <c r="Q67" s="124"/>
      <c r="R67" s="124"/>
      <c r="S67" s="219"/>
      <c r="T67" s="219"/>
      <c r="U67" s="266"/>
      <c r="V67" s="122" t="str">
        <f>IF($AB67=1,VLOOKUP(U:U,'BW Asset Listing'!D:E,2,FALSE),"")</f>
        <v/>
      </c>
      <c r="W67" s="122" t="str">
        <f>IF($AB67=1,VLOOKUP(U:U,'BW Asset Listing'!D:F,3,FALSE),"")</f>
        <v/>
      </c>
      <c r="X67" s="122" t="str">
        <f>IF($AB67=1,VLOOKUP(U:U,'BW Asset Listing'!D:G,4,FALSE),"")</f>
        <v/>
      </c>
      <c r="Y67" s="294" t="str">
        <f>IF($AB67=1,VLOOKUP(U:U,'BW Asset Listing'!D:O,12,FALSE),"")</f>
        <v/>
      </c>
      <c r="Z67" s="294" t="str">
        <f t="shared" si="18"/>
        <v/>
      </c>
      <c r="AA67" s="294" t="str">
        <f t="shared" si="19"/>
        <v/>
      </c>
      <c r="AB67" s="294">
        <f>COUNTIF($D$4:D67,$D67)</f>
        <v>0</v>
      </c>
      <c r="AE67" s="122" t="str">
        <f t="shared" si="20"/>
        <v/>
      </c>
      <c r="AF67" s="124">
        <f>SUMIFS('BW Expense Report GL'!I:I,'BW Expense Report GL'!F:F,AD:AD,'BW Expense Report GL'!G:G,G:G)</f>
        <v>0</v>
      </c>
      <c r="AG67" s="124" t="str">
        <f t="shared" si="21"/>
        <v/>
      </c>
      <c r="AH67" s="124">
        <f>SUMIFS('BW Expense Report GL'!I:I,'BW Expense Report GL'!F:F,AD:AD,'BW Expense Report GL'!G:G,H:H)</f>
        <v>0</v>
      </c>
      <c r="AI67" s="124" t="str">
        <f t="shared" si="22"/>
        <v/>
      </c>
      <c r="AK67" s="121">
        <f t="shared" si="23"/>
        <v>0</v>
      </c>
      <c r="AL67" s="121">
        <f t="shared" si="24"/>
        <v>0</v>
      </c>
    </row>
    <row r="68" spans="1:38" s="121" customFormat="1" ht="12.75" x14ac:dyDescent="0.2">
      <c r="A68" s="293" t="str">
        <f>VLOOKUP(B:B,'ACFR Business Areas'!A:C,3,FALSE)</f>
        <v>A000</v>
      </c>
      <c r="B68" s="293" t="str">
        <f>'Lease Rollforward'!$B$1</f>
        <v>E120</v>
      </c>
      <c r="C68" s="122" t="str">
        <f>VLOOKUP(B:B,'ACFR Business Areas'!A:B,2,FALSE)</f>
        <v>Comptroller General</v>
      </c>
      <c r="D68" s="237"/>
      <c r="E68" s="265"/>
      <c r="G68" s="122">
        <f>IFERROR(VLOOKUP($F:$F,'Lease Types with GL Accts'!A:B,2,FALSE),0)</f>
        <v>0</v>
      </c>
      <c r="H68" s="122">
        <f>IFERROR(VLOOKUP($F:$F,'Lease Types with GL Accts'!$A:$C,3,FALSE),0)</f>
        <v>0</v>
      </c>
      <c r="I68" s="122">
        <f>IFERROR(VLOOKUP($F:$F,'Lease Types with GL Accts'!$A:$D,4,FALSE),0)</f>
        <v>0</v>
      </c>
      <c r="J68" s="293" t="str">
        <f>IF(AND(AB68=1,K68='Lease Rollforward'!$B$2),"Yes",IF(AB68=1,"No",""))</f>
        <v/>
      </c>
      <c r="L68" s="216"/>
      <c r="M68" s="217"/>
      <c r="N68" s="217"/>
      <c r="O68" s="217"/>
      <c r="P68" s="294">
        <f t="shared" si="17"/>
        <v>0</v>
      </c>
      <c r="Q68" s="124"/>
      <c r="R68" s="124"/>
      <c r="S68" s="219"/>
      <c r="T68" s="219"/>
      <c r="U68" s="266"/>
      <c r="V68" s="122" t="str">
        <f>IF($AB68=1,VLOOKUP(U:U,'BW Asset Listing'!D:E,2,FALSE),"")</f>
        <v/>
      </c>
      <c r="W68" s="122" t="str">
        <f>IF($AB68=1,VLOOKUP(U:U,'BW Asset Listing'!D:F,3,FALSE),"")</f>
        <v/>
      </c>
      <c r="X68" s="122" t="str">
        <f>IF($AB68=1,VLOOKUP(U:U,'BW Asset Listing'!D:G,4,FALSE),"")</f>
        <v/>
      </c>
      <c r="Y68" s="294" t="str">
        <f>IF($AB68=1,VLOOKUP(U:U,'BW Asset Listing'!D:O,12,FALSE),"")</f>
        <v/>
      </c>
      <c r="Z68" s="294" t="str">
        <f t="shared" si="18"/>
        <v/>
      </c>
      <c r="AA68" s="294" t="str">
        <f t="shared" si="19"/>
        <v/>
      </c>
      <c r="AB68" s="294">
        <f>COUNTIF($D$4:D68,$D68)</f>
        <v>0</v>
      </c>
      <c r="AE68" s="122" t="str">
        <f t="shared" si="20"/>
        <v/>
      </c>
      <c r="AF68" s="124">
        <f>SUMIFS('BW Expense Report GL'!I:I,'BW Expense Report GL'!F:F,AD:AD,'BW Expense Report GL'!G:G,G:G)</f>
        <v>0</v>
      </c>
      <c r="AG68" s="124" t="str">
        <f t="shared" si="21"/>
        <v/>
      </c>
      <c r="AH68" s="124">
        <f>SUMIFS('BW Expense Report GL'!I:I,'BW Expense Report GL'!F:F,AD:AD,'BW Expense Report GL'!G:G,H:H)</f>
        <v>0</v>
      </c>
      <c r="AI68" s="124" t="str">
        <f t="shared" si="22"/>
        <v/>
      </c>
      <c r="AK68" s="121">
        <f t="shared" si="23"/>
        <v>0</v>
      </c>
      <c r="AL68" s="121">
        <f t="shared" si="24"/>
        <v>0</v>
      </c>
    </row>
    <row r="69" spans="1:38" s="121" customFormat="1" ht="12.75" x14ac:dyDescent="0.2">
      <c r="A69" s="293" t="str">
        <f>VLOOKUP(B:B,'ACFR Business Areas'!A:C,3,FALSE)</f>
        <v>A000</v>
      </c>
      <c r="B69" s="293" t="str">
        <f>'Lease Rollforward'!$B$1</f>
        <v>E120</v>
      </c>
      <c r="C69" s="122" t="str">
        <f>VLOOKUP(B:B,'ACFR Business Areas'!A:B,2,FALSE)</f>
        <v>Comptroller General</v>
      </c>
      <c r="D69" s="237"/>
      <c r="E69" s="265"/>
      <c r="G69" s="122">
        <f>IFERROR(VLOOKUP($F:$F,'Lease Types with GL Accts'!A:B,2,FALSE),0)</f>
        <v>0</v>
      </c>
      <c r="H69" s="122">
        <f>IFERROR(VLOOKUP($F:$F,'Lease Types with GL Accts'!$A:$C,3,FALSE),0)</f>
        <v>0</v>
      </c>
      <c r="I69" s="122">
        <f>IFERROR(VLOOKUP($F:$F,'Lease Types with GL Accts'!$A:$D,4,FALSE),0)</f>
        <v>0</v>
      </c>
      <c r="J69" s="293" t="str">
        <f>IF(AND(AB69=1,K69='Lease Rollforward'!$B$2),"Yes",IF(AB69=1,"No",""))</f>
        <v/>
      </c>
      <c r="L69" s="216"/>
      <c r="M69" s="217"/>
      <c r="N69" s="217"/>
      <c r="O69" s="217"/>
      <c r="P69" s="294">
        <f t="shared" si="17"/>
        <v>0</v>
      </c>
      <c r="Q69" s="124"/>
      <c r="R69" s="124"/>
      <c r="S69" s="219"/>
      <c r="T69" s="219"/>
      <c r="U69" s="266"/>
      <c r="V69" s="122" t="str">
        <f>IF($AB69=1,VLOOKUP(U:U,'BW Asset Listing'!D:E,2,FALSE),"")</f>
        <v/>
      </c>
      <c r="W69" s="122" t="str">
        <f>IF($AB69=1,VLOOKUP(U:U,'BW Asset Listing'!D:F,3,FALSE),"")</f>
        <v/>
      </c>
      <c r="X69" s="122" t="str">
        <f>IF($AB69=1,VLOOKUP(U:U,'BW Asset Listing'!D:G,4,FALSE),"")</f>
        <v/>
      </c>
      <c r="Y69" s="294" t="str">
        <f>IF($AB69=1,VLOOKUP(U:U,'BW Asset Listing'!D:O,12,FALSE),"")</f>
        <v/>
      </c>
      <c r="Z69" s="294" t="str">
        <f t="shared" si="18"/>
        <v/>
      </c>
      <c r="AA69" s="294" t="str">
        <f t="shared" si="19"/>
        <v/>
      </c>
      <c r="AB69" s="294">
        <f>COUNTIF($D$4:D69,$D69)</f>
        <v>0</v>
      </c>
      <c r="AE69" s="122" t="str">
        <f t="shared" si="20"/>
        <v/>
      </c>
      <c r="AF69" s="124">
        <f>SUMIFS('BW Expense Report GL'!I:I,'BW Expense Report GL'!F:F,AD:AD,'BW Expense Report GL'!G:G,G:G)</f>
        <v>0</v>
      </c>
      <c r="AG69" s="124" t="str">
        <f t="shared" si="21"/>
        <v/>
      </c>
      <c r="AH69" s="124">
        <f>SUMIFS('BW Expense Report GL'!I:I,'BW Expense Report GL'!F:F,AD:AD,'BW Expense Report GL'!G:G,H:H)</f>
        <v>0</v>
      </c>
      <c r="AI69" s="124" t="str">
        <f t="shared" si="22"/>
        <v/>
      </c>
      <c r="AK69" s="121">
        <f t="shared" si="23"/>
        <v>0</v>
      </c>
      <c r="AL69" s="121">
        <f t="shared" si="24"/>
        <v>0</v>
      </c>
    </row>
    <row r="70" spans="1:38" s="121" customFormat="1" ht="12.75" x14ac:dyDescent="0.2">
      <c r="A70" s="293" t="str">
        <f>VLOOKUP(B:B,'ACFR Business Areas'!A:C,3,FALSE)</f>
        <v>A000</v>
      </c>
      <c r="B70" s="293" t="str">
        <f>'Lease Rollforward'!$B$1</f>
        <v>E120</v>
      </c>
      <c r="C70" s="122" t="str">
        <f>VLOOKUP(B:B,'ACFR Business Areas'!A:B,2,FALSE)</f>
        <v>Comptroller General</v>
      </c>
      <c r="D70" s="237"/>
      <c r="E70" s="265"/>
      <c r="G70" s="122">
        <f>IFERROR(VLOOKUP($F:$F,'Lease Types with GL Accts'!A:B,2,FALSE),0)</f>
        <v>0</v>
      </c>
      <c r="H70" s="122">
        <f>IFERROR(VLOOKUP($F:$F,'Lease Types with GL Accts'!$A:$C,3,FALSE),0)</f>
        <v>0</v>
      </c>
      <c r="I70" s="122">
        <f>IFERROR(VLOOKUP($F:$F,'Lease Types with GL Accts'!$A:$D,4,FALSE),0)</f>
        <v>0</v>
      </c>
      <c r="J70" s="293" t="str">
        <f>IF(AND(AB70=1,K70='Lease Rollforward'!$B$2),"Yes",IF(AB70=1,"No",""))</f>
        <v/>
      </c>
      <c r="L70" s="216"/>
      <c r="M70" s="217"/>
      <c r="N70" s="217"/>
      <c r="O70" s="217"/>
      <c r="P70" s="294">
        <f t="shared" si="17"/>
        <v>0</v>
      </c>
      <c r="Q70" s="124"/>
      <c r="R70" s="124"/>
      <c r="S70" s="219"/>
      <c r="T70" s="219"/>
      <c r="U70" s="266"/>
      <c r="V70" s="122" t="str">
        <f>IF($AB70=1,VLOOKUP(U:U,'BW Asset Listing'!D:E,2,FALSE),"")</f>
        <v/>
      </c>
      <c r="W70" s="122" t="str">
        <f>IF($AB70=1,VLOOKUP(U:U,'BW Asset Listing'!D:F,3,FALSE),"")</f>
        <v/>
      </c>
      <c r="X70" s="122" t="str">
        <f>IF($AB70=1,VLOOKUP(U:U,'BW Asset Listing'!D:G,4,FALSE),"")</f>
        <v/>
      </c>
      <c r="Y70" s="294" t="str">
        <f>IF($AB70=1,VLOOKUP(U:U,'BW Asset Listing'!D:O,12,FALSE),"")</f>
        <v/>
      </c>
      <c r="Z70" s="294" t="str">
        <f t="shared" si="18"/>
        <v/>
      </c>
      <c r="AA70" s="294" t="str">
        <f t="shared" si="19"/>
        <v/>
      </c>
      <c r="AB70" s="294">
        <f>COUNTIF($D$4:D70,$D70)</f>
        <v>0</v>
      </c>
      <c r="AE70" s="122" t="str">
        <f t="shared" si="20"/>
        <v/>
      </c>
      <c r="AF70" s="124">
        <f>SUMIFS('BW Expense Report GL'!I:I,'BW Expense Report GL'!F:F,AD:AD,'BW Expense Report GL'!G:G,G:G)</f>
        <v>0</v>
      </c>
      <c r="AG70" s="124" t="str">
        <f t="shared" si="21"/>
        <v/>
      </c>
      <c r="AH70" s="124">
        <f>SUMIFS('BW Expense Report GL'!I:I,'BW Expense Report GL'!F:F,AD:AD,'BW Expense Report GL'!G:G,H:H)</f>
        <v>0</v>
      </c>
      <c r="AI70" s="124" t="str">
        <f t="shared" si="22"/>
        <v/>
      </c>
      <c r="AK70" s="121">
        <f t="shared" si="23"/>
        <v>0</v>
      </c>
      <c r="AL70" s="121">
        <f t="shared" si="24"/>
        <v>0</v>
      </c>
    </row>
    <row r="71" spans="1:38" s="121" customFormat="1" ht="12.75" x14ac:dyDescent="0.2">
      <c r="A71" s="293" t="str">
        <f>VLOOKUP(B:B,'ACFR Business Areas'!A:C,3,FALSE)</f>
        <v>A000</v>
      </c>
      <c r="B71" s="293" t="str">
        <f>'Lease Rollforward'!$B$1</f>
        <v>E120</v>
      </c>
      <c r="C71" s="122" t="str">
        <f>VLOOKUP(B:B,'ACFR Business Areas'!A:B,2,FALSE)</f>
        <v>Comptroller General</v>
      </c>
      <c r="D71" s="237"/>
      <c r="E71" s="265"/>
      <c r="G71" s="122">
        <f>IFERROR(VLOOKUP($F:$F,'Lease Types with GL Accts'!A:B,2,FALSE),0)</f>
        <v>0</v>
      </c>
      <c r="H71" s="122">
        <f>IFERROR(VLOOKUP($F:$F,'Lease Types with GL Accts'!$A:$C,3,FALSE),0)</f>
        <v>0</v>
      </c>
      <c r="I71" s="122">
        <f>IFERROR(VLOOKUP($F:$F,'Lease Types with GL Accts'!$A:$D,4,FALSE),0)</f>
        <v>0</v>
      </c>
      <c r="J71" s="293" t="str">
        <f>IF(AND(AB71=1,K71='Lease Rollforward'!$B$2),"Yes",IF(AB71=1,"No",""))</f>
        <v/>
      </c>
      <c r="L71" s="216"/>
      <c r="M71" s="217"/>
      <c r="N71" s="217"/>
      <c r="O71" s="217"/>
      <c r="P71" s="294">
        <f t="shared" si="17"/>
        <v>0</v>
      </c>
      <c r="Q71" s="124"/>
      <c r="R71" s="124"/>
      <c r="S71" s="219"/>
      <c r="T71" s="219"/>
      <c r="U71" s="266"/>
      <c r="V71" s="122" t="str">
        <f>IF($AB71=1,VLOOKUP(U:U,'BW Asset Listing'!D:E,2,FALSE),"")</f>
        <v/>
      </c>
      <c r="W71" s="122" t="str">
        <f>IF($AB71=1,VLOOKUP(U:U,'BW Asset Listing'!D:F,3,FALSE),"")</f>
        <v/>
      </c>
      <c r="X71" s="122" t="str">
        <f>IF($AB71=1,VLOOKUP(U:U,'BW Asset Listing'!D:G,4,FALSE),"")</f>
        <v/>
      </c>
      <c r="Y71" s="294" t="str">
        <f>IF($AB71=1,VLOOKUP(U:U,'BW Asset Listing'!D:O,12,FALSE),"")</f>
        <v/>
      </c>
      <c r="Z71" s="294" t="str">
        <f t="shared" si="18"/>
        <v/>
      </c>
      <c r="AA71" s="294" t="str">
        <f t="shared" si="19"/>
        <v/>
      </c>
      <c r="AB71" s="294">
        <f>COUNTIF($D$4:D71,$D71)</f>
        <v>0</v>
      </c>
      <c r="AE71" s="122" t="str">
        <f t="shared" si="20"/>
        <v/>
      </c>
      <c r="AF71" s="124">
        <f>SUMIFS('BW Expense Report GL'!I:I,'BW Expense Report GL'!F:F,AD:AD,'BW Expense Report GL'!G:G,G:G)</f>
        <v>0</v>
      </c>
      <c r="AG71" s="124" t="str">
        <f t="shared" si="21"/>
        <v/>
      </c>
      <c r="AH71" s="124">
        <f>SUMIFS('BW Expense Report GL'!I:I,'BW Expense Report GL'!F:F,AD:AD,'BW Expense Report GL'!G:G,H:H)</f>
        <v>0</v>
      </c>
      <c r="AI71" s="124" t="str">
        <f t="shared" si="22"/>
        <v/>
      </c>
      <c r="AK71" s="121">
        <f t="shared" si="23"/>
        <v>0</v>
      </c>
      <c r="AL71" s="121">
        <f t="shared" si="24"/>
        <v>0</v>
      </c>
    </row>
    <row r="72" spans="1:38" s="121" customFormat="1" ht="12.75" x14ac:dyDescent="0.2">
      <c r="A72" s="293" t="str">
        <f>VLOOKUP(B:B,'ACFR Business Areas'!A:C,3,FALSE)</f>
        <v>A000</v>
      </c>
      <c r="B72" s="293" t="str">
        <f>'Lease Rollforward'!$B$1</f>
        <v>E120</v>
      </c>
      <c r="C72" s="122" t="str">
        <f>VLOOKUP(B:B,'ACFR Business Areas'!A:B,2,FALSE)</f>
        <v>Comptroller General</v>
      </c>
      <c r="D72" s="237"/>
      <c r="E72" s="265"/>
      <c r="G72" s="122">
        <f>IFERROR(VLOOKUP($F:$F,'Lease Types with GL Accts'!A:B,2,FALSE),0)</f>
        <v>0</v>
      </c>
      <c r="H72" s="122">
        <f>IFERROR(VLOOKUP($F:$F,'Lease Types with GL Accts'!$A:$C,3,FALSE),0)</f>
        <v>0</v>
      </c>
      <c r="I72" s="122">
        <f>IFERROR(VLOOKUP($F:$F,'Lease Types with GL Accts'!$A:$D,4,FALSE),0)</f>
        <v>0</v>
      </c>
      <c r="J72" s="293" t="str">
        <f>IF(AND(AB72=1,K72='Lease Rollforward'!$B$2),"Yes",IF(AB72=1,"No",""))</f>
        <v/>
      </c>
      <c r="L72" s="216"/>
      <c r="M72" s="217"/>
      <c r="N72" s="217"/>
      <c r="O72" s="217"/>
      <c r="P72" s="294">
        <f t="shared" ref="P72:P135" si="25">SUM(M72:O72)</f>
        <v>0</v>
      </c>
      <c r="Q72" s="124"/>
      <c r="R72" s="124"/>
      <c r="S72" s="219"/>
      <c r="T72" s="219"/>
      <c r="U72" s="266"/>
      <c r="V72" s="122" t="str">
        <f>IF($AB72=1,VLOOKUP(U:U,'BW Asset Listing'!D:E,2,FALSE),"")</f>
        <v/>
      </c>
      <c r="W72" s="122" t="str">
        <f>IF($AB72=1,VLOOKUP(U:U,'BW Asset Listing'!D:F,3,FALSE),"")</f>
        <v/>
      </c>
      <c r="X72" s="122" t="str">
        <f>IF($AB72=1,VLOOKUP(U:U,'BW Asset Listing'!D:G,4,FALSE),"")</f>
        <v/>
      </c>
      <c r="Y72" s="294" t="str">
        <f>IF($AB72=1,VLOOKUP(U:U,'BW Asset Listing'!D:O,12,FALSE),"")</f>
        <v/>
      </c>
      <c r="Z72" s="294" t="str">
        <f t="shared" ref="Z72:Z135" si="26">IF($AB72=1,SUMIF(D:D,D72,M:M),"")</f>
        <v/>
      </c>
      <c r="AA72" s="294" t="str">
        <f t="shared" ref="AA72:AA135" si="27">IF($AB72=1,Y72-Z72,"")</f>
        <v/>
      </c>
      <c r="AB72" s="294">
        <f>COUNTIF($D$4:D72,$D72)</f>
        <v>0</v>
      </c>
      <c r="AE72" s="122" t="str">
        <f t="shared" ref="AE72:AE135" si="28">IF(ISBLANK(D72),"",D72&amp;" Payment #"&amp;AB72)</f>
        <v/>
      </c>
      <c r="AF72" s="124">
        <f>SUMIFS('BW Expense Report GL'!I:I,'BW Expense Report GL'!F:F,AD:AD,'BW Expense Report GL'!G:G,G:G)</f>
        <v>0</v>
      </c>
      <c r="AG72" s="124" t="str">
        <f t="shared" ref="AG72:AG135" si="29">IF(ISBLANK(AD72),"",M72-AF72)</f>
        <v/>
      </c>
      <c r="AH72" s="124">
        <f>SUMIFS('BW Expense Report GL'!I:I,'BW Expense Report GL'!F:F,AD:AD,'BW Expense Report GL'!G:G,H:H)</f>
        <v>0</v>
      </c>
      <c r="AI72" s="124" t="str">
        <f t="shared" ref="AI72:AI135" si="30">IF(ISBLANK(AD72),"",N72-AH72)</f>
        <v/>
      </c>
      <c r="AK72" s="121">
        <f t="shared" ref="AK72:AK135" si="31">F72</f>
        <v>0</v>
      </c>
      <c r="AL72" s="121">
        <f t="shared" ref="AL72:AL135" si="32">D72</f>
        <v>0</v>
      </c>
    </row>
    <row r="73" spans="1:38" s="121" customFormat="1" ht="12.75" x14ac:dyDescent="0.2">
      <c r="A73" s="293" t="str">
        <f>VLOOKUP(B:B,'ACFR Business Areas'!A:C,3,FALSE)</f>
        <v>A000</v>
      </c>
      <c r="B73" s="293" t="str">
        <f>'Lease Rollforward'!$B$1</f>
        <v>E120</v>
      </c>
      <c r="C73" s="122" t="str">
        <f>VLOOKUP(B:B,'ACFR Business Areas'!A:B,2,FALSE)</f>
        <v>Comptroller General</v>
      </c>
      <c r="D73" s="237"/>
      <c r="E73" s="265"/>
      <c r="G73" s="122">
        <f>IFERROR(VLOOKUP($F:$F,'Lease Types with GL Accts'!A:B,2,FALSE),0)</f>
        <v>0</v>
      </c>
      <c r="H73" s="122">
        <f>IFERROR(VLOOKUP($F:$F,'Lease Types with GL Accts'!$A:$C,3,FALSE),0)</f>
        <v>0</v>
      </c>
      <c r="I73" s="122">
        <f>IFERROR(VLOOKUP($F:$F,'Lease Types with GL Accts'!$A:$D,4,FALSE),0)</f>
        <v>0</v>
      </c>
      <c r="J73" s="293" t="str">
        <f>IF(AND(AB73=1,K73='Lease Rollforward'!$B$2),"Yes",IF(AB73=1,"No",""))</f>
        <v/>
      </c>
      <c r="L73" s="216"/>
      <c r="M73" s="217"/>
      <c r="N73" s="217"/>
      <c r="O73" s="217"/>
      <c r="P73" s="294">
        <f t="shared" si="25"/>
        <v>0</v>
      </c>
      <c r="Q73" s="124"/>
      <c r="R73" s="124"/>
      <c r="S73" s="219"/>
      <c r="T73" s="219"/>
      <c r="U73" s="266"/>
      <c r="V73" s="122" t="str">
        <f>IF($AB73=1,VLOOKUP(U:U,'BW Asset Listing'!D:E,2,FALSE),"")</f>
        <v/>
      </c>
      <c r="W73" s="122" t="str">
        <f>IF($AB73=1,VLOOKUP(U:U,'BW Asset Listing'!D:F,3,FALSE),"")</f>
        <v/>
      </c>
      <c r="X73" s="122" t="str">
        <f>IF($AB73=1,VLOOKUP(U:U,'BW Asset Listing'!D:G,4,FALSE),"")</f>
        <v/>
      </c>
      <c r="Y73" s="294" t="str">
        <f>IF($AB73=1,VLOOKUP(U:U,'BW Asset Listing'!D:O,12,FALSE),"")</f>
        <v/>
      </c>
      <c r="Z73" s="294" t="str">
        <f t="shared" si="26"/>
        <v/>
      </c>
      <c r="AA73" s="294" t="str">
        <f t="shared" si="27"/>
        <v/>
      </c>
      <c r="AB73" s="294">
        <f>COUNTIF($D$4:D73,$D73)</f>
        <v>0</v>
      </c>
      <c r="AE73" s="122" t="str">
        <f t="shared" si="28"/>
        <v/>
      </c>
      <c r="AF73" s="124">
        <f>SUMIFS('BW Expense Report GL'!I:I,'BW Expense Report GL'!F:F,AD:AD,'BW Expense Report GL'!G:G,G:G)</f>
        <v>0</v>
      </c>
      <c r="AG73" s="124" t="str">
        <f t="shared" si="29"/>
        <v/>
      </c>
      <c r="AH73" s="124">
        <f>SUMIFS('BW Expense Report GL'!I:I,'BW Expense Report GL'!F:F,AD:AD,'BW Expense Report GL'!G:G,H:H)</f>
        <v>0</v>
      </c>
      <c r="AI73" s="124" t="str">
        <f t="shared" si="30"/>
        <v/>
      </c>
      <c r="AK73" s="121">
        <f t="shared" si="31"/>
        <v>0</v>
      </c>
      <c r="AL73" s="121">
        <f t="shared" si="32"/>
        <v>0</v>
      </c>
    </row>
    <row r="74" spans="1:38" s="121" customFormat="1" ht="12.75" x14ac:dyDescent="0.2">
      <c r="A74" s="293" t="str">
        <f>VLOOKUP(B:B,'ACFR Business Areas'!A:C,3,FALSE)</f>
        <v>A000</v>
      </c>
      <c r="B74" s="293" t="str">
        <f>'Lease Rollforward'!$B$1</f>
        <v>E120</v>
      </c>
      <c r="C74" s="122" t="str">
        <f>VLOOKUP(B:B,'ACFR Business Areas'!A:B,2,FALSE)</f>
        <v>Comptroller General</v>
      </c>
      <c r="D74" s="237"/>
      <c r="E74" s="265"/>
      <c r="G74" s="122">
        <f>IFERROR(VLOOKUP($F:$F,'Lease Types with GL Accts'!A:B,2,FALSE),0)</f>
        <v>0</v>
      </c>
      <c r="H74" s="122">
        <f>IFERROR(VLOOKUP($F:$F,'Lease Types with GL Accts'!$A:$C,3,FALSE),0)</f>
        <v>0</v>
      </c>
      <c r="I74" s="122">
        <f>IFERROR(VLOOKUP($F:$F,'Lease Types with GL Accts'!$A:$D,4,FALSE),0)</f>
        <v>0</v>
      </c>
      <c r="J74" s="293" t="str">
        <f>IF(AND(AB74=1,K74='Lease Rollforward'!$B$2),"Yes",IF(AB74=1,"No",""))</f>
        <v/>
      </c>
      <c r="L74" s="216"/>
      <c r="M74" s="217"/>
      <c r="N74" s="217"/>
      <c r="O74" s="217"/>
      <c r="P74" s="294">
        <f t="shared" si="25"/>
        <v>0</v>
      </c>
      <c r="Q74" s="124"/>
      <c r="R74" s="124"/>
      <c r="S74" s="219"/>
      <c r="T74" s="219"/>
      <c r="U74" s="266"/>
      <c r="V74" s="122" t="str">
        <f>IF($AB74=1,VLOOKUP(U:U,'BW Asset Listing'!D:E,2,FALSE),"")</f>
        <v/>
      </c>
      <c r="W74" s="122" t="str">
        <f>IF($AB74=1,VLOOKUP(U:U,'BW Asset Listing'!D:F,3,FALSE),"")</f>
        <v/>
      </c>
      <c r="X74" s="122" t="str">
        <f>IF($AB74=1,VLOOKUP(U:U,'BW Asset Listing'!D:G,4,FALSE),"")</f>
        <v/>
      </c>
      <c r="Y74" s="294" t="str">
        <f>IF($AB74=1,VLOOKUP(U:U,'BW Asset Listing'!D:O,12,FALSE),"")</f>
        <v/>
      </c>
      <c r="Z74" s="294" t="str">
        <f t="shared" si="26"/>
        <v/>
      </c>
      <c r="AA74" s="294" t="str">
        <f t="shared" si="27"/>
        <v/>
      </c>
      <c r="AB74" s="294">
        <f>COUNTIF($D$4:D74,$D74)</f>
        <v>0</v>
      </c>
      <c r="AE74" s="122" t="str">
        <f t="shared" si="28"/>
        <v/>
      </c>
      <c r="AF74" s="124">
        <f>SUMIFS('BW Expense Report GL'!I:I,'BW Expense Report GL'!F:F,AD:AD,'BW Expense Report GL'!G:G,G:G)</f>
        <v>0</v>
      </c>
      <c r="AG74" s="124" t="str">
        <f t="shared" si="29"/>
        <v/>
      </c>
      <c r="AH74" s="124">
        <f>SUMIFS('BW Expense Report GL'!I:I,'BW Expense Report GL'!F:F,AD:AD,'BW Expense Report GL'!G:G,H:H)</f>
        <v>0</v>
      </c>
      <c r="AI74" s="124" t="str">
        <f t="shared" si="30"/>
        <v/>
      </c>
      <c r="AK74" s="121">
        <f t="shared" si="31"/>
        <v>0</v>
      </c>
      <c r="AL74" s="121">
        <f t="shared" si="32"/>
        <v>0</v>
      </c>
    </row>
    <row r="75" spans="1:38" s="121" customFormat="1" ht="12.75" x14ac:dyDescent="0.2">
      <c r="A75" s="293" t="str">
        <f>VLOOKUP(B:B,'ACFR Business Areas'!A:C,3,FALSE)</f>
        <v>A000</v>
      </c>
      <c r="B75" s="293" t="str">
        <f>'Lease Rollforward'!$B$1</f>
        <v>E120</v>
      </c>
      <c r="C75" s="122" t="str">
        <f>VLOOKUP(B:B,'ACFR Business Areas'!A:B,2,FALSE)</f>
        <v>Comptroller General</v>
      </c>
      <c r="D75" s="237"/>
      <c r="E75" s="265"/>
      <c r="G75" s="122">
        <f>IFERROR(VLOOKUP($F:$F,'Lease Types with GL Accts'!A:B,2,FALSE),0)</f>
        <v>0</v>
      </c>
      <c r="H75" s="122">
        <f>IFERROR(VLOOKUP($F:$F,'Lease Types with GL Accts'!$A:$C,3,FALSE),0)</f>
        <v>0</v>
      </c>
      <c r="I75" s="122">
        <f>IFERROR(VLOOKUP($F:$F,'Lease Types with GL Accts'!$A:$D,4,FALSE),0)</f>
        <v>0</v>
      </c>
      <c r="J75" s="293" t="str">
        <f>IF(AND(AB75=1,K75='Lease Rollforward'!$B$2),"Yes",IF(AB75=1,"No",""))</f>
        <v/>
      </c>
      <c r="L75" s="216"/>
      <c r="M75" s="217"/>
      <c r="N75" s="217"/>
      <c r="O75" s="217"/>
      <c r="P75" s="294">
        <f t="shared" si="25"/>
        <v>0</v>
      </c>
      <c r="Q75" s="124"/>
      <c r="R75" s="124"/>
      <c r="S75" s="219"/>
      <c r="T75" s="219"/>
      <c r="U75" s="266"/>
      <c r="V75" s="122" t="str">
        <f>IF($AB75=1,VLOOKUP(U:U,'BW Asset Listing'!D:E,2,FALSE),"")</f>
        <v/>
      </c>
      <c r="W75" s="122" t="str">
        <f>IF($AB75=1,VLOOKUP(U:U,'BW Asset Listing'!D:F,3,FALSE),"")</f>
        <v/>
      </c>
      <c r="X75" s="122" t="str">
        <f>IF($AB75=1,VLOOKUP(U:U,'BW Asset Listing'!D:G,4,FALSE),"")</f>
        <v/>
      </c>
      <c r="Y75" s="294" t="str">
        <f>IF($AB75=1,VLOOKUP(U:U,'BW Asset Listing'!D:O,12,FALSE),"")</f>
        <v/>
      </c>
      <c r="Z75" s="294" t="str">
        <f t="shared" si="26"/>
        <v/>
      </c>
      <c r="AA75" s="294" t="str">
        <f t="shared" si="27"/>
        <v/>
      </c>
      <c r="AB75" s="294">
        <f>COUNTIF($D$4:D75,$D75)</f>
        <v>0</v>
      </c>
      <c r="AE75" s="122" t="str">
        <f t="shared" si="28"/>
        <v/>
      </c>
      <c r="AF75" s="124">
        <f>SUMIFS('BW Expense Report GL'!I:I,'BW Expense Report GL'!F:F,AD:AD,'BW Expense Report GL'!G:G,G:G)</f>
        <v>0</v>
      </c>
      <c r="AG75" s="124" t="str">
        <f t="shared" si="29"/>
        <v/>
      </c>
      <c r="AH75" s="124">
        <f>SUMIFS('BW Expense Report GL'!I:I,'BW Expense Report GL'!F:F,AD:AD,'BW Expense Report GL'!G:G,H:H)</f>
        <v>0</v>
      </c>
      <c r="AI75" s="124" t="str">
        <f t="shared" si="30"/>
        <v/>
      </c>
      <c r="AK75" s="121">
        <f t="shared" si="31"/>
        <v>0</v>
      </c>
      <c r="AL75" s="121">
        <f t="shared" si="32"/>
        <v>0</v>
      </c>
    </row>
    <row r="76" spans="1:38" s="121" customFormat="1" ht="12.75" x14ac:dyDescent="0.2">
      <c r="A76" s="293" t="str">
        <f>VLOOKUP(B:B,'ACFR Business Areas'!A:C,3,FALSE)</f>
        <v>A000</v>
      </c>
      <c r="B76" s="293" t="str">
        <f>'Lease Rollforward'!$B$1</f>
        <v>E120</v>
      </c>
      <c r="C76" s="122" t="str">
        <f>VLOOKUP(B:B,'ACFR Business Areas'!A:B,2,FALSE)</f>
        <v>Comptroller General</v>
      </c>
      <c r="D76" s="237"/>
      <c r="E76" s="265"/>
      <c r="G76" s="122">
        <f>IFERROR(VLOOKUP($F:$F,'Lease Types with GL Accts'!A:B,2,FALSE),0)</f>
        <v>0</v>
      </c>
      <c r="H76" s="122">
        <f>IFERROR(VLOOKUP($F:$F,'Lease Types with GL Accts'!$A:$C,3,FALSE),0)</f>
        <v>0</v>
      </c>
      <c r="I76" s="122">
        <f>IFERROR(VLOOKUP($F:$F,'Lease Types with GL Accts'!$A:$D,4,FALSE),0)</f>
        <v>0</v>
      </c>
      <c r="J76" s="293" t="str">
        <f>IF(AND(AB76=1,K76='Lease Rollforward'!$B$2),"Yes",IF(AB76=1,"No",""))</f>
        <v/>
      </c>
      <c r="L76" s="216"/>
      <c r="M76" s="217"/>
      <c r="N76" s="217"/>
      <c r="O76" s="217"/>
      <c r="P76" s="294">
        <f t="shared" si="25"/>
        <v>0</v>
      </c>
      <c r="Q76" s="124"/>
      <c r="R76" s="124"/>
      <c r="S76" s="219"/>
      <c r="T76" s="219"/>
      <c r="U76" s="266"/>
      <c r="V76" s="122" t="str">
        <f>IF($AB76=1,VLOOKUP(U:U,'BW Asset Listing'!D:E,2,FALSE),"")</f>
        <v/>
      </c>
      <c r="W76" s="122" t="str">
        <f>IF($AB76=1,VLOOKUP(U:U,'BW Asset Listing'!D:F,3,FALSE),"")</f>
        <v/>
      </c>
      <c r="X76" s="122" t="str">
        <f>IF($AB76=1,VLOOKUP(U:U,'BW Asset Listing'!D:G,4,FALSE),"")</f>
        <v/>
      </c>
      <c r="Y76" s="294" t="str">
        <f>IF($AB76=1,VLOOKUP(U:U,'BW Asset Listing'!D:O,12,FALSE),"")</f>
        <v/>
      </c>
      <c r="Z76" s="294" t="str">
        <f t="shared" si="26"/>
        <v/>
      </c>
      <c r="AA76" s="294" t="str">
        <f t="shared" si="27"/>
        <v/>
      </c>
      <c r="AB76" s="294">
        <f>COUNTIF($D$4:D76,$D76)</f>
        <v>0</v>
      </c>
      <c r="AE76" s="122" t="str">
        <f t="shared" si="28"/>
        <v/>
      </c>
      <c r="AF76" s="124">
        <f>SUMIFS('BW Expense Report GL'!I:I,'BW Expense Report GL'!F:F,AD:AD,'BW Expense Report GL'!G:G,G:G)</f>
        <v>0</v>
      </c>
      <c r="AG76" s="124" t="str">
        <f t="shared" si="29"/>
        <v/>
      </c>
      <c r="AH76" s="124">
        <f>SUMIFS('BW Expense Report GL'!I:I,'BW Expense Report GL'!F:F,AD:AD,'BW Expense Report GL'!G:G,H:H)</f>
        <v>0</v>
      </c>
      <c r="AI76" s="124" t="str">
        <f t="shared" si="30"/>
        <v/>
      </c>
      <c r="AK76" s="121">
        <f t="shared" si="31"/>
        <v>0</v>
      </c>
      <c r="AL76" s="121">
        <f t="shared" si="32"/>
        <v>0</v>
      </c>
    </row>
    <row r="77" spans="1:38" s="121" customFormat="1" ht="12.75" x14ac:dyDescent="0.2">
      <c r="A77" s="293" t="str">
        <f>VLOOKUP(B:B,'ACFR Business Areas'!A:C,3,FALSE)</f>
        <v>A000</v>
      </c>
      <c r="B77" s="293" t="str">
        <f>'Lease Rollforward'!$B$1</f>
        <v>E120</v>
      </c>
      <c r="C77" s="122" t="str">
        <f>VLOOKUP(B:B,'ACFR Business Areas'!A:B,2,FALSE)</f>
        <v>Comptroller General</v>
      </c>
      <c r="D77" s="237"/>
      <c r="E77" s="265"/>
      <c r="G77" s="122">
        <f>IFERROR(VLOOKUP($F:$F,'Lease Types with GL Accts'!A:B,2,FALSE),0)</f>
        <v>0</v>
      </c>
      <c r="H77" s="122">
        <f>IFERROR(VLOOKUP($F:$F,'Lease Types with GL Accts'!$A:$C,3,FALSE),0)</f>
        <v>0</v>
      </c>
      <c r="I77" s="122">
        <f>IFERROR(VLOOKUP($F:$F,'Lease Types with GL Accts'!$A:$D,4,FALSE),0)</f>
        <v>0</v>
      </c>
      <c r="J77" s="293" t="str">
        <f>IF(AND(AB77=1,K77='Lease Rollforward'!$B$2),"Yes",IF(AB77=1,"No",""))</f>
        <v/>
      </c>
      <c r="L77" s="216"/>
      <c r="M77" s="217"/>
      <c r="N77" s="217"/>
      <c r="O77" s="217"/>
      <c r="P77" s="294">
        <f t="shared" si="25"/>
        <v>0</v>
      </c>
      <c r="Q77" s="124"/>
      <c r="R77" s="124"/>
      <c r="S77" s="219"/>
      <c r="T77" s="219"/>
      <c r="U77" s="266"/>
      <c r="V77" s="122" t="str">
        <f>IF($AB77=1,VLOOKUP(U:U,'BW Asset Listing'!D:E,2,FALSE),"")</f>
        <v/>
      </c>
      <c r="W77" s="122" t="str">
        <f>IF($AB77=1,VLOOKUP(U:U,'BW Asset Listing'!D:F,3,FALSE),"")</f>
        <v/>
      </c>
      <c r="X77" s="122" t="str">
        <f>IF($AB77=1,VLOOKUP(U:U,'BW Asset Listing'!D:G,4,FALSE),"")</f>
        <v/>
      </c>
      <c r="Y77" s="294" t="str">
        <f>IF($AB77=1,VLOOKUP(U:U,'BW Asset Listing'!D:O,12,FALSE),"")</f>
        <v/>
      </c>
      <c r="Z77" s="294" t="str">
        <f t="shared" si="26"/>
        <v/>
      </c>
      <c r="AA77" s="294" t="str">
        <f t="shared" si="27"/>
        <v/>
      </c>
      <c r="AB77" s="294">
        <f>COUNTIF($D$4:D77,$D77)</f>
        <v>0</v>
      </c>
      <c r="AE77" s="122" t="str">
        <f t="shared" si="28"/>
        <v/>
      </c>
      <c r="AF77" s="124">
        <f>SUMIFS('BW Expense Report GL'!I:I,'BW Expense Report GL'!F:F,AD:AD,'BW Expense Report GL'!G:G,G:G)</f>
        <v>0</v>
      </c>
      <c r="AG77" s="124" t="str">
        <f t="shared" si="29"/>
        <v/>
      </c>
      <c r="AH77" s="124">
        <f>SUMIFS('BW Expense Report GL'!I:I,'BW Expense Report GL'!F:F,AD:AD,'BW Expense Report GL'!G:G,H:H)</f>
        <v>0</v>
      </c>
      <c r="AI77" s="124" t="str">
        <f t="shared" si="30"/>
        <v/>
      </c>
      <c r="AK77" s="121">
        <f t="shared" si="31"/>
        <v>0</v>
      </c>
      <c r="AL77" s="121">
        <f t="shared" si="32"/>
        <v>0</v>
      </c>
    </row>
    <row r="78" spans="1:38" s="121" customFormat="1" ht="12.75" x14ac:dyDescent="0.2">
      <c r="A78" s="293" t="str">
        <f>VLOOKUP(B:B,'ACFR Business Areas'!A:C,3,FALSE)</f>
        <v>A000</v>
      </c>
      <c r="B78" s="293" t="str">
        <f>'Lease Rollforward'!$B$1</f>
        <v>E120</v>
      </c>
      <c r="C78" s="122" t="str">
        <f>VLOOKUP(B:B,'ACFR Business Areas'!A:B,2,FALSE)</f>
        <v>Comptroller General</v>
      </c>
      <c r="D78" s="237"/>
      <c r="E78" s="265"/>
      <c r="G78" s="122">
        <f>IFERROR(VLOOKUP($F:$F,'Lease Types with GL Accts'!A:B,2,FALSE),0)</f>
        <v>0</v>
      </c>
      <c r="H78" s="122">
        <f>IFERROR(VLOOKUP($F:$F,'Lease Types with GL Accts'!$A:$C,3,FALSE),0)</f>
        <v>0</v>
      </c>
      <c r="I78" s="122">
        <f>IFERROR(VLOOKUP($F:$F,'Lease Types with GL Accts'!$A:$D,4,FALSE),0)</f>
        <v>0</v>
      </c>
      <c r="J78" s="293" t="str">
        <f>IF(AND(AB78=1,K78='Lease Rollforward'!$B$2),"Yes",IF(AB78=1,"No",""))</f>
        <v/>
      </c>
      <c r="L78" s="216"/>
      <c r="M78" s="217"/>
      <c r="N78" s="217"/>
      <c r="O78" s="217"/>
      <c r="P78" s="294">
        <f t="shared" si="25"/>
        <v>0</v>
      </c>
      <c r="Q78" s="124"/>
      <c r="R78" s="124"/>
      <c r="S78" s="219"/>
      <c r="T78" s="219"/>
      <c r="U78" s="266"/>
      <c r="V78" s="122" t="str">
        <f>IF($AB78=1,VLOOKUP(U:U,'BW Asset Listing'!D:E,2,FALSE),"")</f>
        <v/>
      </c>
      <c r="W78" s="122" t="str">
        <f>IF($AB78=1,VLOOKUP(U:U,'BW Asset Listing'!D:F,3,FALSE),"")</f>
        <v/>
      </c>
      <c r="X78" s="122" t="str">
        <f>IF($AB78=1,VLOOKUP(U:U,'BW Asset Listing'!D:G,4,FALSE),"")</f>
        <v/>
      </c>
      <c r="Y78" s="294" t="str">
        <f>IF($AB78=1,VLOOKUP(U:U,'BW Asset Listing'!D:O,12,FALSE),"")</f>
        <v/>
      </c>
      <c r="Z78" s="294" t="str">
        <f t="shared" si="26"/>
        <v/>
      </c>
      <c r="AA78" s="294" t="str">
        <f t="shared" si="27"/>
        <v/>
      </c>
      <c r="AB78" s="294">
        <f>COUNTIF($D$4:D78,$D78)</f>
        <v>0</v>
      </c>
      <c r="AE78" s="122" t="str">
        <f t="shared" si="28"/>
        <v/>
      </c>
      <c r="AF78" s="124">
        <f>SUMIFS('BW Expense Report GL'!I:I,'BW Expense Report GL'!F:F,AD:AD,'BW Expense Report GL'!G:G,G:G)</f>
        <v>0</v>
      </c>
      <c r="AG78" s="124" t="str">
        <f t="shared" si="29"/>
        <v/>
      </c>
      <c r="AH78" s="124">
        <f>SUMIFS('BW Expense Report GL'!I:I,'BW Expense Report GL'!F:F,AD:AD,'BW Expense Report GL'!G:G,H:H)</f>
        <v>0</v>
      </c>
      <c r="AI78" s="124" t="str">
        <f t="shared" si="30"/>
        <v/>
      </c>
      <c r="AK78" s="121">
        <f t="shared" si="31"/>
        <v>0</v>
      </c>
      <c r="AL78" s="121">
        <f t="shared" si="32"/>
        <v>0</v>
      </c>
    </row>
    <row r="79" spans="1:38" s="121" customFormat="1" ht="12.75" x14ac:dyDescent="0.2">
      <c r="A79" s="293" t="str">
        <f>VLOOKUP(B:B,'ACFR Business Areas'!A:C,3,FALSE)</f>
        <v>A000</v>
      </c>
      <c r="B79" s="293" t="str">
        <f>'Lease Rollforward'!$B$1</f>
        <v>E120</v>
      </c>
      <c r="C79" s="122" t="str">
        <f>VLOOKUP(B:B,'ACFR Business Areas'!A:B,2,FALSE)</f>
        <v>Comptroller General</v>
      </c>
      <c r="D79" s="237"/>
      <c r="E79" s="265"/>
      <c r="G79" s="122">
        <f>IFERROR(VLOOKUP($F:$F,'Lease Types with GL Accts'!A:B,2,FALSE),0)</f>
        <v>0</v>
      </c>
      <c r="H79" s="122">
        <f>IFERROR(VLOOKUP($F:$F,'Lease Types with GL Accts'!$A:$C,3,FALSE),0)</f>
        <v>0</v>
      </c>
      <c r="I79" s="122">
        <f>IFERROR(VLOOKUP($F:$F,'Lease Types with GL Accts'!$A:$D,4,FALSE),0)</f>
        <v>0</v>
      </c>
      <c r="J79" s="293" t="str">
        <f>IF(AND(AB79=1,K79='Lease Rollforward'!$B$2),"Yes",IF(AB79=1,"No",""))</f>
        <v/>
      </c>
      <c r="L79" s="216"/>
      <c r="M79" s="217"/>
      <c r="N79" s="217"/>
      <c r="O79" s="217"/>
      <c r="P79" s="294">
        <f t="shared" si="25"/>
        <v>0</v>
      </c>
      <c r="Q79" s="124"/>
      <c r="R79" s="124"/>
      <c r="S79" s="219"/>
      <c r="T79" s="219"/>
      <c r="U79" s="266"/>
      <c r="V79" s="122" t="str">
        <f>IF($AB79=1,VLOOKUP(U:U,'BW Asset Listing'!D:E,2,FALSE),"")</f>
        <v/>
      </c>
      <c r="W79" s="122" t="str">
        <f>IF($AB79=1,VLOOKUP(U:U,'BW Asset Listing'!D:F,3,FALSE),"")</f>
        <v/>
      </c>
      <c r="X79" s="122" t="str">
        <f>IF($AB79=1,VLOOKUP(U:U,'BW Asset Listing'!D:G,4,FALSE),"")</f>
        <v/>
      </c>
      <c r="Y79" s="294" t="str">
        <f>IF($AB79=1,VLOOKUP(U:U,'BW Asset Listing'!D:O,12,FALSE),"")</f>
        <v/>
      </c>
      <c r="Z79" s="294" t="str">
        <f t="shared" si="26"/>
        <v/>
      </c>
      <c r="AA79" s="294" t="str">
        <f t="shared" si="27"/>
        <v/>
      </c>
      <c r="AB79" s="294">
        <f>COUNTIF($D$4:D79,$D79)</f>
        <v>0</v>
      </c>
      <c r="AE79" s="122" t="str">
        <f t="shared" si="28"/>
        <v/>
      </c>
      <c r="AF79" s="124">
        <f>SUMIFS('BW Expense Report GL'!I:I,'BW Expense Report GL'!F:F,AD:AD,'BW Expense Report GL'!G:G,G:G)</f>
        <v>0</v>
      </c>
      <c r="AG79" s="124" t="str">
        <f t="shared" si="29"/>
        <v/>
      </c>
      <c r="AH79" s="124">
        <f>SUMIFS('BW Expense Report GL'!I:I,'BW Expense Report GL'!F:F,AD:AD,'BW Expense Report GL'!G:G,H:H)</f>
        <v>0</v>
      </c>
      <c r="AI79" s="124" t="str">
        <f t="shared" si="30"/>
        <v/>
      </c>
      <c r="AK79" s="121">
        <f t="shared" si="31"/>
        <v>0</v>
      </c>
      <c r="AL79" s="121">
        <f t="shared" si="32"/>
        <v>0</v>
      </c>
    </row>
    <row r="80" spans="1:38" s="121" customFormat="1" ht="12.75" x14ac:dyDescent="0.2">
      <c r="A80" s="293" t="str">
        <f>VLOOKUP(B:B,'ACFR Business Areas'!A:C,3,FALSE)</f>
        <v>A000</v>
      </c>
      <c r="B80" s="293" t="str">
        <f>'Lease Rollforward'!$B$1</f>
        <v>E120</v>
      </c>
      <c r="C80" s="122" t="str">
        <f>VLOOKUP(B:B,'ACFR Business Areas'!A:B,2,FALSE)</f>
        <v>Comptroller General</v>
      </c>
      <c r="D80" s="237"/>
      <c r="E80" s="265"/>
      <c r="G80" s="122">
        <f>IFERROR(VLOOKUP($F:$F,'Lease Types with GL Accts'!A:B,2,FALSE),0)</f>
        <v>0</v>
      </c>
      <c r="H80" s="122">
        <f>IFERROR(VLOOKUP($F:$F,'Lease Types with GL Accts'!$A:$C,3,FALSE),0)</f>
        <v>0</v>
      </c>
      <c r="I80" s="122">
        <f>IFERROR(VLOOKUP($F:$F,'Lease Types with GL Accts'!$A:$D,4,FALSE),0)</f>
        <v>0</v>
      </c>
      <c r="J80" s="293" t="str">
        <f>IF(AND(AB80=1,K80='Lease Rollforward'!$B$2),"Yes",IF(AB80=1,"No",""))</f>
        <v/>
      </c>
      <c r="L80" s="216"/>
      <c r="M80" s="217"/>
      <c r="N80" s="217"/>
      <c r="O80" s="217"/>
      <c r="P80" s="294">
        <f t="shared" si="25"/>
        <v>0</v>
      </c>
      <c r="Q80" s="124"/>
      <c r="R80" s="124"/>
      <c r="S80" s="219"/>
      <c r="T80" s="219"/>
      <c r="U80" s="266"/>
      <c r="V80" s="122" t="str">
        <f>IF($AB80=1,VLOOKUP(U:U,'BW Asset Listing'!D:E,2,FALSE),"")</f>
        <v/>
      </c>
      <c r="W80" s="122" t="str">
        <f>IF($AB80=1,VLOOKUP(U:U,'BW Asset Listing'!D:F,3,FALSE),"")</f>
        <v/>
      </c>
      <c r="X80" s="122" t="str">
        <f>IF($AB80=1,VLOOKUP(U:U,'BW Asset Listing'!D:G,4,FALSE),"")</f>
        <v/>
      </c>
      <c r="Y80" s="294" t="str">
        <f>IF($AB80=1,VLOOKUP(U:U,'BW Asset Listing'!D:O,12,FALSE),"")</f>
        <v/>
      </c>
      <c r="Z80" s="294" t="str">
        <f t="shared" si="26"/>
        <v/>
      </c>
      <c r="AA80" s="294" t="str">
        <f t="shared" si="27"/>
        <v/>
      </c>
      <c r="AB80" s="294">
        <f>COUNTIF($D$4:D80,$D80)</f>
        <v>0</v>
      </c>
      <c r="AE80" s="122" t="str">
        <f t="shared" si="28"/>
        <v/>
      </c>
      <c r="AF80" s="124">
        <f>SUMIFS('BW Expense Report GL'!I:I,'BW Expense Report GL'!F:F,AD:AD,'BW Expense Report GL'!G:G,G:G)</f>
        <v>0</v>
      </c>
      <c r="AG80" s="124" t="str">
        <f t="shared" si="29"/>
        <v/>
      </c>
      <c r="AH80" s="124">
        <f>SUMIFS('BW Expense Report GL'!I:I,'BW Expense Report GL'!F:F,AD:AD,'BW Expense Report GL'!G:G,H:H)</f>
        <v>0</v>
      </c>
      <c r="AI80" s="124" t="str">
        <f t="shared" si="30"/>
        <v/>
      </c>
      <c r="AK80" s="121">
        <f t="shared" si="31"/>
        <v>0</v>
      </c>
      <c r="AL80" s="121">
        <f t="shared" si="32"/>
        <v>0</v>
      </c>
    </row>
    <row r="81" spans="1:38" s="121" customFormat="1" ht="12.75" x14ac:dyDescent="0.2">
      <c r="A81" s="293" t="str">
        <f>VLOOKUP(B:B,'ACFR Business Areas'!A:C,3,FALSE)</f>
        <v>A000</v>
      </c>
      <c r="B81" s="293" t="str">
        <f>'Lease Rollforward'!$B$1</f>
        <v>E120</v>
      </c>
      <c r="C81" s="122" t="str">
        <f>VLOOKUP(B:B,'ACFR Business Areas'!A:B,2,FALSE)</f>
        <v>Comptroller General</v>
      </c>
      <c r="D81" s="237"/>
      <c r="E81" s="265"/>
      <c r="G81" s="122">
        <f>IFERROR(VLOOKUP($F:$F,'Lease Types with GL Accts'!A:B,2,FALSE),0)</f>
        <v>0</v>
      </c>
      <c r="H81" s="122">
        <f>IFERROR(VLOOKUP($F:$F,'Lease Types with GL Accts'!$A:$C,3,FALSE),0)</f>
        <v>0</v>
      </c>
      <c r="I81" s="122">
        <f>IFERROR(VLOOKUP($F:$F,'Lease Types with GL Accts'!$A:$D,4,FALSE),0)</f>
        <v>0</v>
      </c>
      <c r="J81" s="293" t="str">
        <f>IF(AND(AB81=1,K81='Lease Rollforward'!$B$2),"Yes",IF(AB81=1,"No",""))</f>
        <v/>
      </c>
      <c r="L81" s="216"/>
      <c r="M81" s="217"/>
      <c r="N81" s="217"/>
      <c r="O81" s="217"/>
      <c r="P81" s="294">
        <f t="shared" si="25"/>
        <v>0</v>
      </c>
      <c r="Q81" s="124"/>
      <c r="R81" s="124"/>
      <c r="S81" s="219"/>
      <c r="T81" s="219"/>
      <c r="U81" s="266"/>
      <c r="V81" s="122" t="str">
        <f>IF($AB81=1,VLOOKUP(U:U,'BW Asset Listing'!D:E,2,FALSE),"")</f>
        <v/>
      </c>
      <c r="W81" s="122" t="str">
        <f>IF($AB81=1,VLOOKUP(U:U,'BW Asset Listing'!D:F,3,FALSE),"")</f>
        <v/>
      </c>
      <c r="X81" s="122" t="str">
        <f>IF($AB81=1,VLOOKUP(U:U,'BW Asset Listing'!D:G,4,FALSE),"")</f>
        <v/>
      </c>
      <c r="Y81" s="294" t="str">
        <f>IF($AB81=1,VLOOKUP(U:U,'BW Asset Listing'!D:O,12,FALSE),"")</f>
        <v/>
      </c>
      <c r="Z81" s="294" t="str">
        <f t="shared" si="26"/>
        <v/>
      </c>
      <c r="AA81" s="294" t="str">
        <f t="shared" si="27"/>
        <v/>
      </c>
      <c r="AB81" s="294">
        <f>COUNTIF($D$4:D81,$D81)</f>
        <v>0</v>
      </c>
      <c r="AE81" s="122" t="str">
        <f t="shared" si="28"/>
        <v/>
      </c>
      <c r="AF81" s="124">
        <f>SUMIFS('BW Expense Report GL'!I:I,'BW Expense Report GL'!F:F,AD:AD,'BW Expense Report GL'!G:G,G:G)</f>
        <v>0</v>
      </c>
      <c r="AG81" s="124" t="str">
        <f t="shared" si="29"/>
        <v/>
      </c>
      <c r="AH81" s="124">
        <f>SUMIFS('BW Expense Report GL'!I:I,'BW Expense Report GL'!F:F,AD:AD,'BW Expense Report GL'!G:G,H:H)</f>
        <v>0</v>
      </c>
      <c r="AI81" s="124" t="str">
        <f t="shared" si="30"/>
        <v/>
      </c>
      <c r="AK81" s="121">
        <f t="shared" si="31"/>
        <v>0</v>
      </c>
      <c r="AL81" s="121">
        <f t="shared" si="32"/>
        <v>0</v>
      </c>
    </row>
    <row r="82" spans="1:38" s="121" customFormat="1" ht="12.75" x14ac:dyDescent="0.2">
      <c r="A82" s="293" t="str">
        <f>VLOOKUP(B:B,'ACFR Business Areas'!A:C,3,FALSE)</f>
        <v>A000</v>
      </c>
      <c r="B82" s="293" t="str">
        <f>'Lease Rollforward'!$B$1</f>
        <v>E120</v>
      </c>
      <c r="C82" s="122" t="str">
        <f>VLOOKUP(B:B,'ACFR Business Areas'!A:B,2,FALSE)</f>
        <v>Comptroller General</v>
      </c>
      <c r="D82" s="237"/>
      <c r="E82" s="265"/>
      <c r="G82" s="122">
        <f>IFERROR(VLOOKUP($F:$F,'Lease Types with GL Accts'!A:B,2,FALSE),0)</f>
        <v>0</v>
      </c>
      <c r="H82" s="122">
        <f>IFERROR(VLOOKUP($F:$F,'Lease Types with GL Accts'!$A:$C,3,FALSE),0)</f>
        <v>0</v>
      </c>
      <c r="I82" s="122">
        <f>IFERROR(VLOOKUP($F:$F,'Lease Types with GL Accts'!$A:$D,4,FALSE),0)</f>
        <v>0</v>
      </c>
      <c r="J82" s="293" t="str">
        <f>IF(AND(AB82=1,K82='Lease Rollforward'!$B$2),"Yes",IF(AB82=1,"No",""))</f>
        <v/>
      </c>
      <c r="L82" s="216"/>
      <c r="M82" s="217"/>
      <c r="N82" s="217"/>
      <c r="O82" s="217"/>
      <c r="P82" s="294">
        <f t="shared" si="25"/>
        <v>0</v>
      </c>
      <c r="Q82" s="124"/>
      <c r="R82" s="124"/>
      <c r="S82" s="219"/>
      <c r="T82" s="219"/>
      <c r="U82" s="266"/>
      <c r="V82" s="122" t="str">
        <f>IF($AB82=1,VLOOKUP(U:U,'BW Asset Listing'!D:E,2,FALSE),"")</f>
        <v/>
      </c>
      <c r="W82" s="122" t="str">
        <f>IF($AB82=1,VLOOKUP(U:U,'BW Asset Listing'!D:F,3,FALSE),"")</f>
        <v/>
      </c>
      <c r="X82" s="122" t="str">
        <f>IF($AB82=1,VLOOKUP(U:U,'BW Asset Listing'!D:G,4,FALSE),"")</f>
        <v/>
      </c>
      <c r="Y82" s="294" t="str">
        <f>IF($AB82=1,VLOOKUP(U:U,'BW Asset Listing'!D:O,12,FALSE),"")</f>
        <v/>
      </c>
      <c r="Z82" s="294" t="str">
        <f t="shared" si="26"/>
        <v/>
      </c>
      <c r="AA82" s="294" t="str">
        <f t="shared" si="27"/>
        <v/>
      </c>
      <c r="AB82" s="294">
        <f>COUNTIF($D$4:D82,$D82)</f>
        <v>0</v>
      </c>
      <c r="AE82" s="122" t="str">
        <f t="shared" si="28"/>
        <v/>
      </c>
      <c r="AF82" s="124">
        <f>SUMIFS('BW Expense Report GL'!I:I,'BW Expense Report GL'!F:F,AD:AD,'BW Expense Report GL'!G:G,G:G)</f>
        <v>0</v>
      </c>
      <c r="AG82" s="124" t="str">
        <f t="shared" si="29"/>
        <v/>
      </c>
      <c r="AH82" s="124">
        <f>SUMIFS('BW Expense Report GL'!I:I,'BW Expense Report GL'!F:F,AD:AD,'BW Expense Report GL'!G:G,H:H)</f>
        <v>0</v>
      </c>
      <c r="AI82" s="124" t="str">
        <f t="shared" si="30"/>
        <v/>
      </c>
      <c r="AK82" s="121">
        <f t="shared" si="31"/>
        <v>0</v>
      </c>
      <c r="AL82" s="121">
        <f t="shared" si="32"/>
        <v>0</v>
      </c>
    </row>
    <row r="83" spans="1:38" s="121" customFormat="1" ht="12.75" x14ac:dyDescent="0.2">
      <c r="A83" s="293" t="str">
        <f>VLOOKUP(B:B,'ACFR Business Areas'!A:C,3,FALSE)</f>
        <v>A000</v>
      </c>
      <c r="B83" s="293" t="str">
        <f>'Lease Rollforward'!$B$1</f>
        <v>E120</v>
      </c>
      <c r="C83" s="122" t="str">
        <f>VLOOKUP(B:B,'ACFR Business Areas'!A:B,2,FALSE)</f>
        <v>Comptroller General</v>
      </c>
      <c r="D83" s="237"/>
      <c r="E83" s="265"/>
      <c r="G83" s="122">
        <f>IFERROR(VLOOKUP($F:$F,'Lease Types with GL Accts'!A:B,2,FALSE),0)</f>
        <v>0</v>
      </c>
      <c r="H83" s="122">
        <f>IFERROR(VLOOKUP($F:$F,'Lease Types with GL Accts'!$A:$C,3,FALSE),0)</f>
        <v>0</v>
      </c>
      <c r="I83" s="122">
        <f>IFERROR(VLOOKUP($F:$F,'Lease Types with GL Accts'!$A:$D,4,FALSE),0)</f>
        <v>0</v>
      </c>
      <c r="J83" s="293" t="str">
        <f>IF(AND(AB83=1,K83='Lease Rollforward'!$B$2),"Yes",IF(AB83=1,"No",""))</f>
        <v/>
      </c>
      <c r="L83" s="216"/>
      <c r="M83" s="217"/>
      <c r="N83" s="217"/>
      <c r="O83" s="217"/>
      <c r="P83" s="294">
        <f t="shared" si="25"/>
        <v>0</v>
      </c>
      <c r="Q83" s="124"/>
      <c r="R83" s="124"/>
      <c r="S83" s="219"/>
      <c r="T83" s="219"/>
      <c r="U83" s="266"/>
      <c r="V83" s="122" t="str">
        <f>IF($AB83=1,VLOOKUP(U:U,'BW Asset Listing'!D:E,2,FALSE),"")</f>
        <v/>
      </c>
      <c r="W83" s="122" t="str">
        <f>IF($AB83=1,VLOOKUP(U:U,'BW Asset Listing'!D:F,3,FALSE),"")</f>
        <v/>
      </c>
      <c r="X83" s="122" t="str">
        <f>IF($AB83=1,VLOOKUP(U:U,'BW Asset Listing'!D:G,4,FALSE),"")</f>
        <v/>
      </c>
      <c r="Y83" s="294" t="str">
        <f>IF($AB83=1,VLOOKUP(U:U,'BW Asset Listing'!D:O,12,FALSE),"")</f>
        <v/>
      </c>
      <c r="Z83" s="294" t="str">
        <f t="shared" si="26"/>
        <v/>
      </c>
      <c r="AA83" s="294" t="str">
        <f t="shared" si="27"/>
        <v/>
      </c>
      <c r="AB83" s="294">
        <f>COUNTIF($D$4:D83,$D83)</f>
        <v>0</v>
      </c>
      <c r="AE83" s="122" t="str">
        <f t="shared" si="28"/>
        <v/>
      </c>
      <c r="AF83" s="124">
        <f>SUMIFS('BW Expense Report GL'!I:I,'BW Expense Report GL'!F:F,AD:AD,'BW Expense Report GL'!G:G,G:G)</f>
        <v>0</v>
      </c>
      <c r="AG83" s="124" t="str">
        <f t="shared" si="29"/>
        <v/>
      </c>
      <c r="AH83" s="124">
        <f>SUMIFS('BW Expense Report GL'!I:I,'BW Expense Report GL'!F:F,AD:AD,'BW Expense Report GL'!G:G,H:H)</f>
        <v>0</v>
      </c>
      <c r="AI83" s="124" t="str">
        <f t="shared" si="30"/>
        <v/>
      </c>
      <c r="AK83" s="121">
        <f t="shared" si="31"/>
        <v>0</v>
      </c>
      <c r="AL83" s="121">
        <f t="shared" si="32"/>
        <v>0</v>
      </c>
    </row>
    <row r="84" spans="1:38" s="121" customFormat="1" ht="12.75" x14ac:dyDescent="0.2">
      <c r="A84" s="293" t="str">
        <f>VLOOKUP(B:B,'ACFR Business Areas'!A:C,3,FALSE)</f>
        <v>A000</v>
      </c>
      <c r="B84" s="293" t="str">
        <f>'Lease Rollforward'!$B$1</f>
        <v>E120</v>
      </c>
      <c r="C84" s="122" t="str">
        <f>VLOOKUP(B:B,'ACFR Business Areas'!A:B,2,FALSE)</f>
        <v>Comptroller General</v>
      </c>
      <c r="D84" s="237"/>
      <c r="E84" s="265"/>
      <c r="G84" s="122">
        <f>IFERROR(VLOOKUP($F:$F,'Lease Types with GL Accts'!A:B,2,FALSE),0)</f>
        <v>0</v>
      </c>
      <c r="H84" s="122">
        <f>IFERROR(VLOOKUP($F:$F,'Lease Types with GL Accts'!$A:$C,3,FALSE),0)</f>
        <v>0</v>
      </c>
      <c r="I84" s="122">
        <f>IFERROR(VLOOKUP($F:$F,'Lease Types with GL Accts'!$A:$D,4,FALSE),0)</f>
        <v>0</v>
      </c>
      <c r="J84" s="293" t="str">
        <f>IF(AND(AB84=1,K84='Lease Rollforward'!$B$2),"Yes",IF(AB84=1,"No",""))</f>
        <v/>
      </c>
      <c r="L84" s="216"/>
      <c r="M84" s="217"/>
      <c r="N84" s="217"/>
      <c r="O84" s="217"/>
      <c r="P84" s="294">
        <f t="shared" si="25"/>
        <v>0</v>
      </c>
      <c r="Q84" s="124"/>
      <c r="R84" s="124"/>
      <c r="S84" s="219"/>
      <c r="T84" s="219"/>
      <c r="U84" s="266"/>
      <c r="V84" s="122" t="str">
        <f>IF($AB84=1,VLOOKUP(U:U,'BW Asset Listing'!D:E,2,FALSE),"")</f>
        <v/>
      </c>
      <c r="W84" s="122" t="str">
        <f>IF($AB84=1,VLOOKUP(U:U,'BW Asset Listing'!D:F,3,FALSE),"")</f>
        <v/>
      </c>
      <c r="X84" s="122" t="str">
        <f>IF($AB84=1,VLOOKUP(U:U,'BW Asset Listing'!D:G,4,FALSE),"")</f>
        <v/>
      </c>
      <c r="Y84" s="294" t="str">
        <f>IF($AB84=1,VLOOKUP(U:U,'BW Asset Listing'!D:O,12,FALSE),"")</f>
        <v/>
      </c>
      <c r="Z84" s="294" t="str">
        <f t="shared" si="26"/>
        <v/>
      </c>
      <c r="AA84" s="294" t="str">
        <f t="shared" si="27"/>
        <v/>
      </c>
      <c r="AB84" s="294">
        <f>COUNTIF($D$4:D84,$D84)</f>
        <v>0</v>
      </c>
      <c r="AE84" s="122" t="str">
        <f t="shared" si="28"/>
        <v/>
      </c>
      <c r="AF84" s="124">
        <f>SUMIFS('BW Expense Report GL'!I:I,'BW Expense Report GL'!F:F,AD:AD,'BW Expense Report GL'!G:G,G:G)</f>
        <v>0</v>
      </c>
      <c r="AG84" s="124" t="str">
        <f t="shared" si="29"/>
        <v/>
      </c>
      <c r="AH84" s="124">
        <f>SUMIFS('BW Expense Report GL'!I:I,'BW Expense Report GL'!F:F,AD:AD,'BW Expense Report GL'!G:G,H:H)</f>
        <v>0</v>
      </c>
      <c r="AI84" s="124" t="str">
        <f t="shared" si="30"/>
        <v/>
      </c>
      <c r="AK84" s="121">
        <f t="shared" si="31"/>
        <v>0</v>
      </c>
      <c r="AL84" s="121">
        <f t="shared" si="32"/>
        <v>0</v>
      </c>
    </row>
    <row r="85" spans="1:38" s="121" customFormat="1" ht="12.75" x14ac:dyDescent="0.2">
      <c r="A85" s="293" t="str">
        <f>VLOOKUP(B:B,'ACFR Business Areas'!A:C,3,FALSE)</f>
        <v>A000</v>
      </c>
      <c r="B85" s="293" t="str">
        <f>'Lease Rollforward'!$B$1</f>
        <v>E120</v>
      </c>
      <c r="C85" s="122" t="str">
        <f>VLOOKUP(B:B,'ACFR Business Areas'!A:B,2,FALSE)</f>
        <v>Comptroller General</v>
      </c>
      <c r="D85" s="237"/>
      <c r="E85" s="265"/>
      <c r="G85" s="122">
        <f>IFERROR(VLOOKUP($F:$F,'Lease Types with GL Accts'!A:B,2,FALSE),0)</f>
        <v>0</v>
      </c>
      <c r="H85" s="122">
        <f>IFERROR(VLOOKUP($F:$F,'Lease Types with GL Accts'!$A:$C,3,FALSE),0)</f>
        <v>0</v>
      </c>
      <c r="I85" s="122">
        <f>IFERROR(VLOOKUP($F:$F,'Lease Types with GL Accts'!$A:$D,4,FALSE),0)</f>
        <v>0</v>
      </c>
      <c r="J85" s="293" t="str">
        <f>IF(AND(AB85=1,K85='Lease Rollforward'!$B$2),"Yes",IF(AB85=1,"No",""))</f>
        <v/>
      </c>
      <c r="L85" s="216"/>
      <c r="M85" s="217"/>
      <c r="N85" s="217"/>
      <c r="O85" s="217"/>
      <c r="P85" s="294">
        <f t="shared" si="25"/>
        <v>0</v>
      </c>
      <c r="Q85" s="124"/>
      <c r="R85" s="124"/>
      <c r="S85" s="219"/>
      <c r="T85" s="219"/>
      <c r="U85" s="266"/>
      <c r="V85" s="122" t="str">
        <f>IF($AB85=1,VLOOKUP(U:U,'BW Asset Listing'!D:E,2,FALSE),"")</f>
        <v/>
      </c>
      <c r="W85" s="122" t="str">
        <f>IF($AB85=1,VLOOKUP(U:U,'BW Asset Listing'!D:F,3,FALSE),"")</f>
        <v/>
      </c>
      <c r="X85" s="122" t="str">
        <f>IF($AB85=1,VLOOKUP(U:U,'BW Asset Listing'!D:G,4,FALSE),"")</f>
        <v/>
      </c>
      <c r="Y85" s="294" t="str">
        <f>IF($AB85=1,VLOOKUP(U:U,'BW Asset Listing'!D:O,12,FALSE),"")</f>
        <v/>
      </c>
      <c r="Z85" s="294" t="str">
        <f t="shared" si="26"/>
        <v/>
      </c>
      <c r="AA85" s="294" t="str">
        <f t="shared" si="27"/>
        <v/>
      </c>
      <c r="AB85" s="294">
        <f>COUNTIF($D$4:D85,$D85)</f>
        <v>0</v>
      </c>
      <c r="AE85" s="122" t="str">
        <f t="shared" si="28"/>
        <v/>
      </c>
      <c r="AF85" s="124">
        <f>SUMIFS('BW Expense Report GL'!I:I,'BW Expense Report GL'!F:F,AD:AD,'BW Expense Report GL'!G:G,G:G)</f>
        <v>0</v>
      </c>
      <c r="AG85" s="124" t="str">
        <f t="shared" si="29"/>
        <v/>
      </c>
      <c r="AH85" s="124">
        <f>SUMIFS('BW Expense Report GL'!I:I,'BW Expense Report GL'!F:F,AD:AD,'BW Expense Report GL'!G:G,H:H)</f>
        <v>0</v>
      </c>
      <c r="AI85" s="124" t="str">
        <f t="shared" si="30"/>
        <v/>
      </c>
      <c r="AK85" s="121">
        <f t="shared" si="31"/>
        <v>0</v>
      </c>
      <c r="AL85" s="121">
        <f t="shared" si="32"/>
        <v>0</v>
      </c>
    </row>
    <row r="86" spans="1:38" s="121" customFormat="1" ht="12.75" x14ac:dyDescent="0.2">
      <c r="A86" s="293" t="str">
        <f>VLOOKUP(B:B,'ACFR Business Areas'!A:C,3,FALSE)</f>
        <v>A000</v>
      </c>
      <c r="B86" s="293" t="str">
        <f>'Lease Rollforward'!$B$1</f>
        <v>E120</v>
      </c>
      <c r="C86" s="122" t="str">
        <f>VLOOKUP(B:B,'ACFR Business Areas'!A:B,2,FALSE)</f>
        <v>Comptroller General</v>
      </c>
      <c r="D86" s="237"/>
      <c r="E86" s="265"/>
      <c r="G86" s="122">
        <f>IFERROR(VLOOKUP($F:$F,'Lease Types with GL Accts'!A:B,2,FALSE),0)</f>
        <v>0</v>
      </c>
      <c r="H86" s="122">
        <f>IFERROR(VLOOKUP($F:$F,'Lease Types with GL Accts'!$A:$C,3,FALSE),0)</f>
        <v>0</v>
      </c>
      <c r="I86" s="122">
        <f>IFERROR(VLOOKUP($F:$F,'Lease Types with GL Accts'!$A:$D,4,FALSE),0)</f>
        <v>0</v>
      </c>
      <c r="J86" s="293" t="str">
        <f>IF(AND(AB86=1,K86='Lease Rollforward'!$B$2),"Yes",IF(AB86=1,"No",""))</f>
        <v/>
      </c>
      <c r="L86" s="216"/>
      <c r="M86" s="217"/>
      <c r="N86" s="217"/>
      <c r="O86" s="217"/>
      <c r="P86" s="294">
        <f t="shared" si="25"/>
        <v>0</v>
      </c>
      <c r="Q86" s="124"/>
      <c r="R86" s="124"/>
      <c r="S86" s="219"/>
      <c r="T86" s="219"/>
      <c r="U86" s="266"/>
      <c r="V86" s="122" t="str">
        <f>IF($AB86=1,VLOOKUP(U:U,'BW Asset Listing'!D:E,2,FALSE),"")</f>
        <v/>
      </c>
      <c r="W86" s="122" t="str">
        <f>IF($AB86=1,VLOOKUP(U:U,'BW Asset Listing'!D:F,3,FALSE),"")</f>
        <v/>
      </c>
      <c r="X86" s="122" t="str">
        <f>IF($AB86=1,VLOOKUP(U:U,'BW Asset Listing'!D:G,4,FALSE),"")</f>
        <v/>
      </c>
      <c r="Y86" s="294" t="str">
        <f>IF($AB86=1,VLOOKUP(U:U,'BW Asset Listing'!D:O,12,FALSE),"")</f>
        <v/>
      </c>
      <c r="Z86" s="294" t="str">
        <f t="shared" si="26"/>
        <v/>
      </c>
      <c r="AA86" s="294" t="str">
        <f t="shared" si="27"/>
        <v/>
      </c>
      <c r="AB86" s="294">
        <f>COUNTIF($D$4:D86,$D86)</f>
        <v>0</v>
      </c>
      <c r="AE86" s="122" t="str">
        <f t="shared" si="28"/>
        <v/>
      </c>
      <c r="AF86" s="124">
        <f>SUMIFS('BW Expense Report GL'!I:I,'BW Expense Report GL'!F:F,AD:AD,'BW Expense Report GL'!G:G,G:G)</f>
        <v>0</v>
      </c>
      <c r="AG86" s="124" t="str">
        <f t="shared" si="29"/>
        <v/>
      </c>
      <c r="AH86" s="124">
        <f>SUMIFS('BW Expense Report GL'!I:I,'BW Expense Report GL'!F:F,AD:AD,'BW Expense Report GL'!G:G,H:H)</f>
        <v>0</v>
      </c>
      <c r="AI86" s="124" t="str">
        <f t="shared" si="30"/>
        <v/>
      </c>
      <c r="AK86" s="121">
        <f t="shared" si="31"/>
        <v>0</v>
      </c>
      <c r="AL86" s="121">
        <f t="shared" si="32"/>
        <v>0</v>
      </c>
    </row>
    <row r="87" spans="1:38" s="121" customFormat="1" ht="12.75" x14ac:dyDescent="0.2">
      <c r="A87" s="293" t="str">
        <f>VLOOKUP(B:B,'ACFR Business Areas'!A:C,3,FALSE)</f>
        <v>A000</v>
      </c>
      <c r="B87" s="293" t="str">
        <f>'Lease Rollforward'!$B$1</f>
        <v>E120</v>
      </c>
      <c r="C87" s="122" t="str">
        <f>VLOOKUP(B:B,'ACFR Business Areas'!A:B,2,FALSE)</f>
        <v>Comptroller General</v>
      </c>
      <c r="D87" s="237"/>
      <c r="E87" s="265"/>
      <c r="G87" s="122">
        <f>IFERROR(VLOOKUP($F:$F,'Lease Types with GL Accts'!A:B,2,FALSE),0)</f>
        <v>0</v>
      </c>
      <c r="H87" s="122">
        <f>IFERROR(VLOOKUP($F:$F,'Lease Types with GL Accts'!$A:$C,3,FALSE),0)</f>
        <v>0</v>
      </c>
      <c r="I87" s="122">
        <f>IFERROR(VLOOKUP($F:$F,'Lease Types with GL Accts'!$A:$D,4,FALSE),0)</f>
        <v>0</v>
      </c>
      <c r="J87" s="293" t="str">
        <f>IF(AND(AB87=1,K87='Lease Rollforward'!$B$2),"Yes",IF(AB87=1,"No",""))</f>
        <v/>
      </c>
      <c r="L87" s="216"/>
      <c r="M87" s="217"/>
      <c r="N87" s="217"/>
      <c r="O87" s="217"/>
      <c r="P87" s="294">
        <f t="shared" si="25"/>
        <v>0</v>
      </c>
      <c r="Q87" s="124"/>
      <c r="R87" s="124"/>
      <c r="S87" s="219"/>
      <c r="T87" s="219"/>
      <c r="U87" s="266"/>
      <c r="V87" s="122" t="str">
        <f>IF($AB87=1,VLOOKUP(U:U,'BW Asset Listing'!D:E,2,FALSE),"")</f>
        <v/>
      </c>
      <c r="W87" s="122" t="str">
        <f>IF($AB87=1,VLOOKUP(U:U,'BW Asset Listing'!D:F,3,FALSE),"")</f>
        <v/>
      </c>
      <c r="X87" s="122" t="str">
        <f>IF($AB87=1,VLOOKUP(U:U,'BW Asset Listing'!D:G,4,FALSE),"")</f>
        <v/>
      </c>
      <c r="Y87" s="294" t="str">
        <f>IF($AB87=1,VLOOKUP(U:U,'BW Asset Listing'!D:O,12,FALSE),"")</f>
        <v/>
      </c>
      <c r="Z87" s="294" t="str">
        <f t="shared" si="26"/>
        <v/>
      </c>
      <c r="AA87" s="294" t="str">
        <f t="shared" si="27"/>
        <v/>
      </c>
      <c r="AB87" s="294">
        <f>COUNTIF($D$4:D87,$D87)</f>
        <v>0</v>
      </c>
      <c r="AE87" s="122" t="str">
        <f t="shared" si="28"/>
        <v/>
      </c>
      <c r="AF87" s="124">
        <f>SUMIFS('BW Expense Report GL'!I:I,'BW Expense Report GL'!F:F,AD:AD,'BW Expense Report GL'!G:G,G:G)</f>
        <v>0</v>
      </c>
      <c r="AG87" s="124" t="str">
        <f t="shared" si="29"/>
        <v/>
      </c>
      <c r="AH87" s="124">
        <f>SUMIFS('BW Expense Report GL'!I:I,'BW Expense Report GL'!F:F,AD:AD,'BW Expense Report GL'!G:G,H:H)</f>
        <v>0</v>
      </c>
      <c r="AI87" s="124" t="str">
        <f t="shared" si="30"/>
        <v/>
      </c>
      <c r="AK87" s="121">
        <f t="shared" si="31"/>
        <v>0</v>
      </c>
      <c r="AL87" s="121">
        <f t="shared" si="32"/>
        <v>0</v>
      </c>
    </row>
    <row r="88" spans="1:38" s="121" customFormat="1" ht="12.75" x14ac:dyDescent="0.2">
      <c r="A88" s="293" t="str">
        <f>VLOOKUP(B:B,'ACFR Business Areas'!A:C,3,FALSE)</f>
        <v>A000</v>
      </c>
      <c r="B88" s="293" t="str">
        <f>'Lease Rollforward'!$B$1</f>
        <v>E120</v>
      </c>
      <c r="C88" s="122" t="str">
        <f>VLOOKUP(B:B,'ACFR Business Areas'!A:B,2,FALSE)</f>
        <v>Comptroller General</v>
      </c>
      <c r="D88" s="237"/>
      <c r="E88" s="265"/>
      <c r="G88" s="122">
        <f>IFERROR(VLOOKUP($F:$F,'Lease Types with GL Accts'!A:B,2,FALSE),0)</f>
        <v>0</v>
      </c>
      <c r="H88" s="122">
        <f>IFERROR(VLOOKUP($F:$F,'Lease Types with GL Accts'!$A:$C,3,FALSE),0)</f>
        <v>0</v>
      </c>
      <c r="I88" s="122">
        <f>IFERROR(VLOOKUP($F:$F,'Lease Types with GL Accts'!$A:$D,4,FALSE),0)</f>
        <v>0</v>
      </c>
      <c r="J88" s="293" t="str">
        <f>IF(AND(AB88=1,K88='Lease Rollforward'!$B$2),"Yes",IF(AB88=1,"No",""))</f>
        <v/>
      </c>
      <c r="L88" s="216"/>
      <c r="M88" s="217"/>
      <c r="N88" s="217"/>
      <c r="O88" s="217"/>
      <c r="P88" s="294">
        <f t="shared" si="25"/>
        <v>0</v>
      </c>
      <c r="Q88" s="124"/>
      <c r="R88" s="124"/>
      <c r="S88" s="219"/>
      <c r="T88" s="219"/>
      <c r="U88" s="266"/>
      <c r="V88" s="122" t="str">
        <f>IF($AB88=1,VLOOKUP(U:U,'BW Asset Listing'!D:E,2,FALSE),"")</f>
        <v/>
      </c>
      <c r="W88" s="122" t="str">
        <f>IF($AB88=1,VLOOKUP(U:U,'BW Asset Listing'!D:F,3,FALSE),"")</f>
        <v/>
      </c>
      <c r="X88" s="122" t="str">
        <f>IF($AB88=1,VLOOKUP(U:U,'BW Asset Listing'!D:G,4,FALSE),"")</f>
        <v/>
      </c>
      <c r="Y88" s="294" t="str">
        <f>IF($AB88=1,VLOOKUP(U:U,'BW Asset Listing'!D:O,12,FALSE),"")</f>
        <v/>
      </c>
      <c r="Z88" s="294" t="str">
        <f t="shared" si="26"/>
        <v/>
      </c>
      <c r="AA88" s="294" t="str">
        <f t="shared" si="27"/>
        <v/>
      </c>
      <c r="AB88" s="294">
        <f>COUNTIF($D$4:D88,$D88)</f>
        <v>0</v>
      </c>
      <c r="AE88" s="122" t="str">
        <f t="shared" si="28"/>
        <v/>
      </c>
      <c r="AF88" s="124">
        <f>SUMIFS('BW Expense Report GL'!I:I,'BW Expense Report GL'!F:F,AD:AD,'BW Expense Report GL'!G:G,G:G)</f>
        <v>0</v>
      </c>
      <c r="AG88" s="124" t="str">
        <f t="shared" si="29"/>
        <v/>
      </c>
      <c r="AH88" s="124">
        <f>SUMIFS('BW Expense Report GL'!I:I,'BW Expense Report GL'!F:F,AD:AD,'BW Expense Report GL'!G:G,H:H)</f>
        <v>0</v>
      </c>
      <c r="AI88" s="124" t="str">
        <f t="shared" si="30"/>
        <v/>
      </c>
      <c r="AK88" s="121">
        <f t="shared" si="31"/>
        <v>0</v>
      </c>
      <c r="AL88" s="121">
        <f t="shared" si="32"/>
        <v>0</v>
      </c>
    </row>
    <row r="89" spans="1:38" s="121" customFormat="1" ht="12.75" x14ac:dyDescent="0.2">
      <c r="A89" s="293" t="str">
        <f>VLOOKUP(B:B,'ACFR Business Areas'!A:C,3,FALSE)</f>
        <v>A000</v>
      </c>
      <c r="B89" s="293" t="str">
        <f>'Lease Rollforward'!$B$1</f>
        <v>E120</v>
      </c>
      <c r="C89" s="122" t="str">
        <f>VLOOKUP(B:B,'ACFR Business Areas'!A:B,2,FALSE)</f>
        <v>Comptroller General</v>
      </c>
      <c r="D89" s="237"/>
      <c r="E89" s="265"/>
      <c r="G89" s="122">
        <f>IFERROR(VLOOKUP($F:$F,'Lease Types with GL Accts'!A:B,2,FALSE),0)</f>
        <v>0</v>
      </c>
      <c r="H89" s="122">
        <f>IFERROR(VLOOKUP($F:$F,'Lease Types with GL Accts'!$A:$C,3,FALSE),0)</f>
        <v>0</v>
      </c>
      <c r="I89" s="122">
        <f>IFERROR(VLOOKUP($F:$F,'Lease Types with GL Accts'!$A:$D,4,FALSE),0)</f>
        <v>0</v>
      </c>
      <c r="J89" s="293" t="str">
        <f>IF(AND(AB89=1,K89='Lease Rollforward'!$B$2),"Yes",IF(AB89=1,"No",""))</f>
        <v/>
      </c>
      <c r="L89" s="216"/>
      <c r="M89" s="217"/>
      <c r="N89" s="217"/>
      <c r="O89" s="217"/>
      <c r="P89" s="294">
        <f t="shared" si="25"/>
        <v>0</v>
      </c>
      <c r="Q89" s="124"/>
      <c r="R89" s="124"/>
      <c r="S89" s="219"/>
      <c r="T89" s="219"/>
      <c r="U89" s="266"/>
      <c r="V89" s="122" t="str">
        <f>IF($AB89=1,VLOOKUP(U:U,'BW Asset Listing'!D:E,2,FALSE),"")</f>
        <v/>
      </c>
      <c r="W89" s="122" t="str">
        <f>IF($AB89=1,VLOOKUP(U:U,'BW Asset Listing'!D:F,3,FALSE),"")</f>
        <v/>
      </c>
      <c r="X89" s="122" t="str">
        <f>IF($AB89=1,VLOOKUP(U:U,'BW Asset Listing'!D:G,4,FALSE),"")</f>
        <v/>
      </c>
      <c r="Y89" s="294" t="str">
        <f>IF($AB89=1,VLOOKUP(U:U,'BW Asset Listing'!D:O,12,FALSE),"")</f>
        <v/>
      </c>
      <c r="Z89" s="294" t="str">
        <f t="shared" si="26"/>
        <v/>
      </c>
      <c r="AA89" s="294" t="str">
        <f t="shared" si="27"/>
        <v/>
      </c>
      <c r="AB89" s="294">
        <f>COUNTIF($D$4:D89,$D89)</f>
        <v>0</v>
      </c>
      <c r="AE89" s="122" t="str">
        <f t="shared" si="28"/>
        <v/>
      </c>
      <c r="AF89" s="124">
        <f>SUMIFS('BW Expense Report GL'!I:I,'BW Expense Report GL'!F:F,AD:AD,'BW Expense Report GL'!G:G,G:G)</f>
        <v>0</v>
      </c>
      <c r="AG89" s="124" t="str">
        <f t="shared" si="29"/>
        <v/>
      </c>
      <c r="AH89" s="124">
        <f>SUMIFS('BW Expense Report GL'!I:I,'BW Expense Report GL'!F:F,AD:AD,'BW Expense Report GL'!G:G,H:H)</f>
        <v>0</v>
      </c>
      <c r="AI89" s="124" t="str">
        <f t="shared" si="30"/>
        <v/>
      </c>
      <c r="AK89" s="121">
        <f t="shared" si="31"/>
        <v>0</v>
      </c>
      <c r="AL89" s="121">
        <f t="shared" si="32"/>
        <v>0</v>
      </c>
    </row>
    <row r="90" spans="1:38" s="121" customFormat="1" ht="12.75" x14ac:dyDescent="0.2">
      <c r="A90" s="293" t="str">
        <f>VLOOKUP(B:B,'ACFR Business Areas'!A:C,3,FALSE)</f>
        <v>A000</v>
      </c>
      <c r="B90" s="293" t="str">
        <f>'Lease Rollforward'!$B$1</f>
        <v>E120</v>
      </c>
      <c r="C90" s="122" t="str">
        <f>VLOOKUP(B:B,'ACFR Business Areas'!A:B,2,FALSE)</f>
        <v>Comptroller General</v>
      </c>
      <c r="D90" s="237"/>
      <c r="E90" s="265"/>
      <c r="G90" s="122">
        <f>IFERROR(VLOOKUP($F:$F,'Lease Types with GL Accts'!A:B,2,FALSE),0)</f>
        <v>0</v>
      </c>
      <c r="H90" s="122">
        <f>IFERROR(VLOOKUP($F:$F,'Lease Types with GL Accts'!$A:$C,3,FALSE),0)</f>
        <v>0</v>
      </c>
      <c r="I90" s="122">
        <f>IFERROR(VLOOKUP($F:$F,'Lease Types with GL Accts'!$A:$D,4,FALSE),0)</f>
        <v>0</v>
      </c>
      <c r="J90" s="293" t="str">
        <f>IF(AND(AB90=1,K90='Lease Rollforward'!$B$2),"Yes",IF(AB90=1,"No",""))</f>
        <v/>
      </c>
      <c r="L90" s="216"/>
      <c r="M90" s="217"/>
      <c r="N90" s="217"/>
      <c r="O90" s="217"/>
      <c r="P90" s="294">
        <f t="shared" si="25"/>
        <v>0</v>
      </c>
      <c r="Q90" s="124"/>
      <c r="R90" s="124"/>
      <c r="S90" s="219"/>
      <c r="T90" s="219"/>
      <c r="U90" s="266"/>
      <c r="V90" s="122" t="str">
        <f>IF($AB90=1,VLOOKUP(U:U,'BW Asset Listing'!D:E,2,FALSE),"")</f>
        <v/>
      </c>
      <c r="W90" s="122" t="str">
        <f>IF($AB90=1,VLOOKUP(U:U,'BW Asset Listing'!D:F,3,FALSE),"")</f>
        <v/>
      </c>
      <c r="X90" s="122" t="str">
        <f>IF($AB90=1,VLOOKUP(U:U,'BW Asset Listing'!D:G,4,FALSE),"")</f>
        <v/>
      </c>
      <c r="Y90" s="294" t="str">
        <f>IF($AB90=1,VLOOKUP(U:U,'BW Asset Listing'!D:O,12,FALSE),"")</f>
        <v/>
      </c>
      <c r="Z90" s="294" t="str">
        <f t="shared" si="26"/>
        <v/>
      </c>
      <c r="AA90" s="294" t="str">
        <f t="shared" si="27"/>
        <v/>
      </c>
      <c r="AB90" s="294">
        <f>COUNTIF($D$4:D90,$D90)</f>
        <v>0</v>
      </c>
      <c r="AE90" s="122" t="str">
        <f t="shared" si="28"/>
        <v/>
      </c>
      <c r="AF90" s="124">
        <f>SUMIFS('BW Expense Report GL'!I:I,'BW Expense Report GL'!F:F,AD:AD,'BW Expense Report GL'!G:G,G:G)</f>
        <v>0</v>
      </c>
      <c r="AG90" s="124" t="str">
        <f t="shared" si="29"/>
        <v/>
      </c>
      <c r="AH90" s="124">
        <f>SUMIFS('BW Expense Report GL'!I:I,'BW Expense Report GL'!F:F,AD:AD,'BW Expense Report GL'!G:G,H:H)</f>
        <v>0</v>
      </c>
      <c r="AI90" s="124" t="str">
        <f t="shared" si="30"/>
        <v/>
      </c>
      <c r="AK90" s="121">
        <f t="shared" si="31"/>
        <v>0</v>
      </c>
      <c r="AL90" s="121">
        <f t="shared" si="32"/>
        <v>0</v>
      </c>
    </row>
    <row r="91" spans="1:38" s="121" customFormat="1" ht="12.75" x14ac:dyDescent="0.2">
      <c r="A91" s="293" t="str">
        <f>VLOOKUP(B:B,'ACFR Business Areas'!A:C,3,FALSE)</f>
        <v>A000</v>
      </c>
      <c r="B91" s="293" t="str">
        <f>'Lease Rollforward'!$B$1</f>
        <v>E120</v>
      </c>
      <c r="C91" s="122" t="str">
        <f>VLOOKUP(B:B,'ACFR Business Areas'!A:B,2,FALSE)</f>
        <v>Comptroller General</v>
      </c>
      <c r="D91" s="237"/>
      <c r="E91" s="265"/>
      <c r="G91" s="122">
        <f>IFERROR(VLOOKUP($F:$F,'Lease Types with GL Accts'!A:B,2,FALSE),0)</f>
        <v>0</v>
      </c>
      <c r="H91" s="122">
        <f>IFERROR(VLOOKUP($F:$F,'Lease Types with GL Accts'!$A:$C,3,FALSE),0)</f>
        <v>0</v>
      </c>
      <c r="I91" s="122">
        <f>IFERROR(VLOOKUP($F:$F,'Lease Types with GL Accts'!$A:$D,4,FALSE),0)</f>
        <v>0</v>
      </c>
      <c r="J91" s="293" t="str">
        <f>IF(AND(AB91=1,K91='Lease Rollforward'!$B$2),"Yes",IF(AB91=1,"No",""))</f>
        <v/>
      </c>
      <c r="L91" s="216"/>
      <c r="M91" s="217"/>
      <c r="N91" s="217"/>
      <c r="O91" s="217"/>
      <c r="P91" s="294">
        <f t="shared" si="25"/>
        <v>0</v>
      </c>
      <c r="Q91" s="124"/>
      <c r="R91" s="124"/>
      <c r="S91" s="219"/>
      <c r="T91" s="219"/>
      <c r="U91" s="266"/>
      <c r="V91" s="122" t="str">
        <f>IF($AB91=1,VLOOKUP(U:U,'BW Asset Listing'!D:E,2,FALSE),"")</f>
        <v/>
      </c>
      <c r="W91" s="122" t="str">
        <f>IF($AB91=1,VLOOKUP(U:U,'BW Asset Listing'!D:F,3,FALSE),"")</f>
        <v/>
      </c>
      <c r="X91" s="122" t="str">
        <f>IF($AB91=1,VLOOKUP(U:U,'BW Asset Listing'!D:G,4,FALSE),"")</f>
        <v/>
      </c>
      <c r="Y91" s="294" t="str">
        <f>IF($AB91=1,VLOOKUP(U:U,'BW Asset Listing'!D:O,12,FALSE),"")</f>
        <v/>
      </c>
      <c r="Z91" s="294" t="str">
        <f t="shared" si="26"/>
        <v/>
      </c>
      <c r="AA91" s="294" t="str">
        <f t="shared" si="27"/>
        <v/>
      </c>
      <c r="AB91" s="294">
        <f>COUNTIF($D$4:D91,$D91)</f>
        <v>0</v>
      </c>
      <c r="AE91" s="122" t="str">
        <f t="shared" si="28"/>
        <v/>
      </c>
      <c r="AF91" s="124">
        <f>SUMIFS('BW Expense Report GL'!I:I,'BW Expense Report GL'!F:F,AD:AD,'BW Expense Report GL'!G:G,G:G)</f>
        <v>0</v>
      </c>
      <c r="AG91" s="124" t="str">
        <f t="shared" si="29"/>
        <v/>
      </c>
      <c r="AH91" s="124">
        <f>SUMIFS('BW Expense Report GL'!I:I,'BW Expense Report GL'!F:F,AD:AD,'BW Expense Report GL'!G:G,H:H)</f>
        <v>0</v>
      </c>
      <c r="AI91" s="124" t="str">
        <f t="shared" si="30"/>
        <v/>
      </c>
      <c r="AK91" s="121">
        <f t="shared" si="31"/>
        <v>0</v>
      </c>
      <c r="AL91" s="121">
        <f t="shared" si="32"/>
        <v>0</v>
      </c>
    </row>
    <row r="92" spans="1:38" s="121" customFormat="1" ht="12.75" x14ac:dyDescent="0.2">
      <c r="A92" s="293" t="str">
        <f>VLOOKUP(B:B,'ACFR Business Areas'!A:C,3,FALSE)</f>
        <v>A000</v>
      </c>
      <c r="B92" s="293" t="str">
        <f>'Lease Rollforward'!$B$1</f>
        <v>E120</v>
      </c>
      <c r="C92" s="122" t="str">
        <f>VLOOKUP(B:B,'ACFR Business Areas'!A:B,2,FALSE)</f>
        <v>Comptroller General</v>
      </c>
      <c r="D92" s="237"/>
      <c r="E92" s="265"/>
      <c r="G92" s="122">
        <f>IFERROR(VLOOKUP($F:$F,'Lease Types with GL Accts'!A:B,2,FALSE),0)</f>
        <v>0</v>
      </c>
      <c r="H92" s="122">
        <f>IFERROR(VLOOKUP($F:$F,'Lease Types with GL Accts'!$A:$C,3,FALSE),0)</f>
        <v>0</v>
      </c>
      <c r="I92" s="122">
        <f>IFERROR(VLOOKUP($F:$F,'Lease Types with GL Accts'!$A:$D,4,FALSE),0)</f>
        <v>0</v>
      </c>
      <c r="J92" s="293" t="str">
        <f>IF(AND(AB92=1,K92='Lease Rollforward'!$B$2),"Yes",IF(AB92=1,"No",""))</f>
        <v/>
      </c>
      <c r="L92" s="216"/>
      <c r="M92" s="217"/>
      <c r="N92" s="217"/>
      <c r="O92" s="217"/>
      <c r="P92" s="294">
        <f t="shared" si="25"/>
        <v>0</v>
      </c>
      <c r="Q92" s="124"/>
      <c r="R92" s="124"/>
      <c r="S92" s="219"/>
      <c r="T92" s="219"/>
      <c r="U92" s="266"/>
      <c r="V92" s="122" t="str">
        <f>IF($AB92=1,VLOOKUP(U:U,'BW Asset Listing'!D:E,2,FALSE),"")</f>
        <v/>
      </c>
      <c r="W92" s="122" t="str">
        <f>IF($AB92=1,VLOOKUP(U:U,'BW Asset Listing'!D:F,3,FALSE),"")</f>
        <v/>
      </c>
      <c r="X92" s="122" t="str">
        <f>IF($AB92=1,VLOOKUP(U:U,'BW Asset Listing'!D:G,4,FALSE),"")</f>
        <v/>
      </c>
      <c r="Y92" s="294" t="str">
        <f>IF($AB92=1,VLOOKUP(U:U,'BW Asset Listing'!D:O,12,FALSE),"")</f>
        <v/>
      </c>
      <c r="Z92" s="294" t="str">
        <f t="shared" si="26"/>
        <v/>
      </c>
      <c r="AA92" s="294" t="str">
        <f t="shared" si="27"/>
        <v/>
      </c>
      <c r="AB92" s="294">
        <f>COUNTIF($D$4:D92,$D92)</f>
        <v>0</v>
      </c>
      <c r="AE92" s="122" t="str">
        <f t="shared" si="28"/>
        <v/>
      </c>
      <c r="AF92" s="124">
        <f>SUMIFS('BW Expense Report GL'!I:I,'BW Expense Report GL'!F:F,AD:AD,'BW Expense Report GL'!G:G,G:G)</f>
        <v>0</v>
      </c>
      <c r="AG92" s="124" t="str">
        <f t="shared" si="29"/>
        <v/>
      </c>
      <c r="AH92" s="124">
        <f>SUMIFS('BW Expense Report GL'!I:I,'BW Expense Report GL'!F:F,AD:AD,'BW Expense Report GL'!G:G,H:H)</f>
        <v>0</v>
      </c>
      <c r="AI92" s="124" t="str">
        <f t="shared" si="30"/>
        <v/>
      </c>
      <c r="AK92" s="121">
        <f t="shared" si="31"/>
        <v>0</v>
      </c>
      <c r="AL92" s="121">
        <f t="shared" si="32"/>
        <v>0</v>
      </c>
    </row>
    <row r="93" spans="1:38" s="121" customFormat="1" ht="12.75" x14ac:dyDescent="0.2">
      <c r="A93" s="293" t="str">
        <f>VLOOKUP(B:B,'ACFR Business Areas'!A:C,3,FALSE)</f>
        <v>A000</v>
      </c>
      <c r="B93" s="293" t="str">
        <f>'Lease Rollforward'!$B$1</f>
        <v>E120</v>
      </c>
      <c r="C93" s="122" t="str">
        <f>VLOOKUP(B:B,'ACFR Business Areas'!A:B,2,FALSE)</f>
        <v>Comptroller General</v>
      </c>
      <c r="D93" s="237"/>
      <c r="E93" s="265"/>
      <c r="G93" s="122">
        <f>IFERROR(VLOOKUP($F:$F,'Lease Types with GL Accts'!A:B,2,FALSE),0)</f>
        <v>0</v>
      </c>
      <c r="H93" s="122">
        <f>IFERROR(VLOOKUP($F:$F,'Lease Types with GL Accts'!$A:$C,3,FALSE),0)</f>
        <v>0</v>
      </c>
      <c r="I93" s="122">
        <f>IFERROR(VLOOKUP($F:$F,'Lease Types with GL Accts'!$A:$D,4,FALSE),0)</f>
        <v>0</v>
      </c>
      <c r="J93" s="293" t="str">
        <f>IF(AND(AB93=1,K93='Lease Rollforward'!$B$2),"Yes",IF(AB93=1,"No",""))</f>
        <v/>
      </c>
      <c r="L93" s="216"/>
      <c r="M93" s="217"/>
      <c r="N93" s="217"/>
      <c r="O93" s="217"/>
      <c r="P93" s="294">
        <f t="shared" si="25"/>
        <v>0</v>
      </c>
      <c r="Q93" s="124"/>
      <c r="R93" s="124"/>
      <c r="S93" s="219"/>
      <c r="T93" s="219"/>
      <c r="U93" s="266"/>
      <c r="V93" s="122" t="str">
        <f>IF($AB93=1,VLOOKUP(U:U,'BW Asset Listing'!D:E,2,FALSE),"")</f>
        <v/>
      </c>
      <c r="W93" s="122" t="str">
        <f>IF($AB93=1,VLOOKUP(U:U,'BW Asset Listing'!D:F,3,FALSE),"")</f>
        <v/>
      </c>
      <c r="X93" s="122" t="str">
        <f>IF($AB93=1,VLOOKUP(U:U,'BW Asset Listing'!D:G,4,FALSE),"")</f>
        <v/>
      </c>
      <c r="Y93" s="294" t="str">
        <f>IF($AB93=1,VLOOKUP(U:U,'BW Asset Listing'!D:O,12,FALSE),"")</f>
        <v/>
      </c>
      <c r="Z93" s="294" t="str">
        <f t="shared" si="26"/>
        <v/>
      </c>
      <c r="AA93" s="294" t="str">
        <f t="shared" si="27"/>
        <v/>
      </c>
      <c r="AB93" s="294">
        <f>COUNTIF($D$4:D93,$D93)</f>
        <v>0</v>
      </c>
      <c r="AE93" s="122" t="str">
        <f t="shared" si="28"/>
        <v/>
      </c>
      <c r="AF93" s="124">
        <f>SUMIFS('BW Expense Report GL'!I:I,'BW Expense Report GL'!F:F,AD:AD,'BW Expense Report GL'!G:G,G:G)</f>
        <v>0</v>
      </c>
      <c r="AG93" s="124" t="str">
        <f t="shared" si="29"/>
        <v/>
      </c>
      <c r="AH93" s="124">
        <f>SUMIFS('BW Expense Report GL'!I:I,'BW Expense Report GL'!F:F,AD:AD,'BW Expense Report GL'!G:G,H:H)</f>
        <v>0</v>
      </c>
      <c r="AI93" s="124" t="str">
        <f t="shared" si="30"/>
        <v/>
      </c>
      <c r="AK93" s="121">
        <f t="shared" si="31"/>
        <v>0</v>
      </c>
      <c r="AL93" s="121">
        <f t="shared" si="32"/>
        <v>0</v>
      </c>
    </row>
    <row r="94" spans="1:38" s="121" customFormat="1" ht="12.75" x14ac:dyDescent="0.2">
      <c r="A94" s="293" t="str">
        <f>VLOOKUP(B:B,'ACFR Business Areas'!A:C,3,FALSE)</f>
        <v>A000</v>
      </c>
      <c r="B94" s="293" t="str">
        <f>'Lease Rollforward'!$B$1</f>
        <v>E120</v>
      </c>
      <c r="C94" s="122" t="str">
        <f>VLOOKUP(B:B,'ACFR Business Areas'!A:B,2,FALSE)</f>
        <v>Comptroller General</v>
      </c>
      <c r="D94" s="237"/>
      <c r="E94" s="265"/>
      <c r="G94" s="122">
        <f>IFERROR(VLOOKUP($F:$F,'Lease Types with GL Accts'!A:B,2,FALSE),0)</f>
        <v>0</v>
      </c>
      <c r="H94" s="122">
        <f>IFERROR(VLOOKUP($F:$F,'Lease Types with GL Accts'!$A:$C,3,FALSE),0)</f>
        <v>0</v>
      </c>
      <c r="I94" s="122">
        <f>IFERROR(VLOOKUP($F:$F,'Lease Types with GL Accts'!$A:$D,4,FALSE),0)</f>
        <v>0</v>
      </c>
      <c r="J94" s="293" t="str">
        <f>IF(AND(AB94=1,K94='Lease Rollforward'!$B$2),"Yes",IF(AB94=1,"No",""))</f>
        <v/>
      </c>
      <c r="L94" s="216"/>
      <c r="M94" s="217"/>
      <c r="N94" s="217"/>
      <c r="O94" s="217"/>
      <c r="P94" s="294">
        <f t="shared" si="25"/>
        <v>0</v>
      </c>
      <c r="Q94" s="124"/>
      <c r="R94" s="124"/>
      <c r="S94" s="219"/>
      <c r="T94" s="219"/>
      <c r="U94" s="266"/>
      <c r="V94" s="122" t="str">
        <f>IF($AB94=1,VLOOKUP(U:U,'BW Asset Listing'!D:E,2,FALSE),"")</f>
        <v/>
      </c>
      <c r="W94" s="122" t="str">
        <f>IF($AB94=1,VLOOKUP(U:U,'BW Asset Listing'!D:F,3,FALSE),"")</f>
        <v/>
      </c>
      <c r="X94" s="122" t="str">
        <f>IF($AB94=1,VLOOKUP(U:U,'BW Asset Listing'!D:G,4,FALSE),"")</f>
        <v/>
      </c>
      <c r="Y94" s="294" t="str">
        <f>IF($AB94=1,VLOOKUP(U:U,'BW Asset Listing'!D:O,12,FALSE),"")</f>
        <v/>
      </c>
      <c r="Z94" s="294" t="str">
        <f t="shared" si="26"/>
        <v/>
      </c>
      <c r="AA94" s="294" t="str">
        <f t="shared" si="27"/>
        <v/>
      </c>
      <c r="AB94" s="294">
        <f>COUNTIF($D$4:D94,$D94)</f>
        <v>0</v>
      </c>
      <c r="AE94" s="122" t="str">
        <f t="shared" si="28"/>
        <v/>
      </c>
      <c r="AF94" s="124">
        <f>SUMIFS('BW Expense Report GL'!I:I,'BW Expense Report GL'!F:F,AD:AD,'BW Expense Report GL'!G:G,G:G)</f>
        <v>0</v>
      </c>
      <c r="AG94" s="124" t="str">
        <f t="shared" si="29"/>
        <v/>
      </c>
      <c r="AH94" s="124">
        <f>SUMIFS('BW Expense Report GL'!I:I,'BW Expense Report GL'!F:F,AD:AD,'BW Expense Report GL'!G:G,H:H)</f>
        <v>0</v>
      </c>
      <c r="AI94" s="124" t="str">
        <f t="shared" si="30"/>
        <v/>
      </c>
      <c r="AK94" s="121">
        <f t="shared" si="31"/>
        <v>0</v>
      </c>
      <c r="AL94" s="121">
        <f t="shared" si="32"/>
        <v>0</v>
      </c>
    </row>
    <row r="95" spans="1:38" s="121" customFormat="1" ht="12.75" x14ac:dyDescent="0.2">
      <c r="A95" s="293" t="str">
        <f>VLOOKUP(B:B,'ACFR Business Areas'!A:C,3,FALSE)</f>
        <v>A000</v>
      </c>
      <c r="B95" s="293" t="str">
        <f>'Lease Rollforward'!$B$1</f>
        <v>E120</v>
      </c>
      <c r="C95" s="122" t="str">
        <f>VLOOKUP(B:B,'ACFR Business Areas'!A:B,2,FALSE)</f>
        <v>Comptroller General</v>
      </c>
      <c r="D95" s="237"/>
      <c r="E95" s="265"/>
      <c r="G95" s="122">
        <f>IFERROR(VLOOKUP($F:$F,'Lease Types with GL Accts'!A:B,2,FALSE),0)</f>
        <v>0</v>
      </c>
      <c r="H95" s="122">
        <f>IFERROR(VLOOKUP($F:$F,'Lease Types with GL Accts'!$A:$C,3,FALSE),0)</f>
        <v>0</v>
      </c>
      <c r="I95" s="122">
        <f>IFERROR(VLOOKUP($F:$F,'Lease Types with GL Accts'!$A:$D,4,FALSE),0)</f>
        <v>0</v>
      </c>
      <c r="J95" s="293" t="str">
        <f>IF(AND(AB95=1,K95='Lease Rollforward'!$B$2),"Yes",IF(AB95=1,"No",""))</f>
        <v/>
      </c>
      <c r="L95" s="216"/>
      <c r="M95" s="217"/>
      <c r="N95" s="217"/>
      <c r="O95" s="217"/>
      <c r="P95" s="294">
        <f t="shared" si="25"/>
        <v>0</v>
      </c>
      <c r="Q95" s="124"/>
      <c r="R95" s="124"/>
      <c r="S95" s="219"/>
      <c r="T95" s="219"/>
      <c r="U95" s="266"/>
      <c r="V95" s="122" t="str">
        <f>IF($AB95=1,VLOOKUP(U:U,'BW Asset Listing'!D:E,2,FALSE),"")</f>
        <v/>
      </c>
      <c r="W95" s="122" t="str">
        <f>IF($AB95=1,VLOOKUP(U:U,'BW Asset Listing'!D:F,3,FALSE),"")</f>
        <v/>
      </c>
      <c r="X95" s="122" t="str">
        <f>IF($AB95=1,VLOOKUP(U:U,'BW Asset Listing'!D:G,4,FALSE),"")</f>
        <v/>
      </c>
      <c r="Y95" s="294" t="str">
        <f>IF($AB95=1,VLOOKUP(U:U,'BW Asset Listing'!D:O,12,FALSE),"")</f>
        <v/>
      </c>
      <c r="Z95" s="294" t="str">
        <f t="shared" si="26"/>
        <v/>
      </c>
      <c r="AA95" s="294" t="str">
        <f t="shared" si="27"/>
        <v/>
      </c>
      <c r="AB95" s="294">
        <f>COUNTIF($D$4:D95,$D95)</f>
        <v>0</v>
      </c>
      <c r="AE95" s="122" t="str">
        <f t="shared" si="28"/>
        <v/>
      </c>
      <c r="AF95" s="124">
        <f>SUMIFS('BW Expense Report GL'!I:I,'BW Expense Report GL'!F:F,AD:AD,'BW Expense Report GL'!G:G,G:G)</f>
        <v>0</v>
      </c>
      <c r="AG95" s="124" t="str">
        <f t="shared" si="29"/>
        <v/>
      </c>
      <c r="AH95" s="124">
        <f>SUMIFS('BW Expense Report GL'!I:I,'BW Expense Report GL'!F:F,AD:AD,'BW Expense Report GL'!G:G,H:H)</f>
        <v>0</v>
      </c>
      <c r="AI95" s="124" t="str">
        <f t="shared" si="30"/>
        <v/>
      </c>
      <c r="AK95" s="121">
        <f t="shared" si="31"/>
        <v>0</v>
      </c>
      <c r="AL95" s="121">
        <f t="shared" si="32"/>
        <v>0</v>
      </c>
    </row>
    <row r="96" spans="1:38" s="121" customFormat="1" ht="12.75" x14ac:dyDescent="0.2">
      <c r="A96" s="293" t="str">
        <f>VLOOKUP(B:B,'ACFR Business Areas'!A:C,3,FALSE)</f>
        <v>A000</v>
      </c>
      <c r="B96" s="293" t="str">
        <f>'Lease Rollforward'!$B$1</f>
        <v>E120</v>
      </c>
      <c r="C96" s="122" t="str">
        <f>VLOOKUP(B:B,'ACFR Business Areas'!A:B,2,FALSE)</f>
        <v>Comptroller General</v>
      </c>
      <c r="D96" s="237"/>
      <c r="E96" s="265"/>
      <c r="G96" s="122">
        <f>IFERROR(VLOOKUP($F:$F,'Lease Types with GL Accts'!A:B,2,FALSE),0)</f>
        <v>0</v>
      </c>
      <c r="H96" s="122">
        <f>IFERROR(VLOOKUP($F:$F,'Lease Types with GL Accts'!$A:$C,3,FALSE),0)</f>
        <v>0</v>
      </c>
      <c r="I96" s="122">
        <f>IFERROR(VLOOKUP($F:$F,'Lease Types with GL Accts'!$A:$D,4,FALSE),0)</f>
        <v>0</v>
      </c>
      <c r="J96" s="293" t="str">
        <f>IF(AND(AB96=1,K96='Lease Rollforward'!$B$2),"Yes",IF(AB96=1,"No",""))</f>
        <v/>
      </c>
      <c r="L96" s="216"/>
      <c r="M96" s="217"/>
      <c r="N96" s="217"/>
      <c r="O96" s="217"/>
      <c r="P96" s="294">
        <f t="shared" si="25"/>
        <v>0</v>
      </c>
      <c r="Q96" s="124"/>
      <c r="R96" s="124"/>
      <c r="S96" s="219"/>
      <c r="T96" s="219"/>
      <c r="U96" s="266"/>
      <c r="V96" s="122" t="str">
        <f>IF($AB96=1,VLOOKUP(U:U,'BW Asset Listing'!D:E,2,FALSE),"")</f>
        <v/>
      </c>
      <c r="W96" s="122" t="str">
        <f>IF($AB96=1,VLOOKUP(U:U,'BW Asset Listing'!D:F,3,FALSE),"")</f>
        <v/>
      </c>
      <c r="X96" s="122" t="str">
        <f>IF($AB96=1,VLOOKUP(U:U,'BW Asset Listing'!D:G,4,FALSE),"")</f>
        <v/>
      </c>
      <c r="Y96" s="294" t="str">
        <f>IF($AB96=1,VLOOKUP(U:U,'BW Asset Listing'!D:O,12,FALSE),"")</f>
        <v/>
      </c>
      <c r="Z96" s="294" t="str">
        <f t="shared" si="26"/>
        <v/>
      </c>
      <c r="AA96" s="294" t="str">
        <f t="shared" si="27"/>
        <v/>
      </c>
      <c r="AB96" s="294">
        <f>COUNTIF($D$4:D96,$D96)</f>
        <v>0</v>
      </c>
      <c r="AE96" s="122" t="str">
        <f t="shared" si="28"/>
        <v/>
      </c>
      <c r="AF96" s="124">
        <f>SUMIFS('BW Expense Report GL'!I:I,'BW Expense Report GL'!F:F,AD:AD,'BW Expense Report GL'!G:G,G:G)</f>
        <v>0</v>
      </c>
      <c r="AG96" s="124" t="str">
        <f t="shared" si="29"/>
        <v/>
      </c>
      <c r="AH96" s="124">
        <f>SUMIFS('BW Expense Report GL'!I:I,'BW Expense Report GL'!F:F,AD:AD,'BW Expense Report GL'!G:G,H:H)</f>
        <v>0</v>
      </c>
      <c r="AI96" s="124" t="str">
        <f t="shared" si="30"/>
        <v/>
      </c>
      <c r="AK96" s="121">
        <f t="shared" si="31"/>
        <v>0</v>
      </c>
      <c r="AL96" s="121">
        <f t="shared" si="32"/>
        <v>0</v>
      </c>
    </row>
    <row r="97" spans="1:38" s="121" customFormat="1" ht="12.75" x14ac:dyDescent="0.2">
      <c r="A97" s="293" t="str">
        <f>VLOOKUP(B:B,'ACFR Business Areas'!A:C,3,FALSE)</f>
        <v>A000</v>
      </c>
      <c r="B97" s="293" t="str">
        <f>'Lease Rollforward'!$B$1</f>
        <v>E120</v>
      </c>
      <c r="C97" s="122" t="str">
        <f>VLOOKUP(B:B,'ACFR Business Areas'!A:B,2,FALSE)</f>
        <v>Comptroller General</v>
      </c>
      <c r="D97" s="237"/>
      <c r="E97" s="265"/>
      <c r="G97" s="122">
        <f>IFERROR(VLOOKUP($F:$F,'Lease Types with GL Accts'!A:B,2,FALSE),0)</f>
        <v>0</v>
      </c>
      <c r="H97" s="122">
        <f>IFERROR(VLOOKUP($F:$F,'Lease Types with GL Accts'!$A:$C,3,FALSE),0)</f>
        <v>0</v>
      </c>
      <c r="I97" s="122">
        <f>IFERROR(VLOOKUP($F:$F,'Lease Types with GL Accts'!$A:$D,4,FALSE),0)</f>
        <v>0</v>
      </c>
      <c r="J97" s="293" t="str">
        <f>IF(AND(AB97=1,K97='Lease Rollforward'!$B$2),"Yes",IF(AB97=1,"No",""))</f>
        <v/>
      </c>
      <c r="L97" s="216"/>
      <c r="M97" s="217"/>
      <c r="N97" s="217"/>
      <c r="O97" s="217"/>
      <c r="P97" s="294">
        <f t="shared" si="25"/>
        <v>0</v>
      </c>
      <c r="Q97" s="124"/>
      <c r="R97" s="124"/>
      <c r="S97" s="219"/>
      <c r="T97" s="219"/>
      <c r="U97" s="266"/>
      <c r="V97" s="122" t="str">
        <f>IF($AB97=1,VLOOKUP(U:U,'BW Asset Listing'!D:E,2,FALSE),"")</f>
        <v/>
      </c>
      <c r="W97" s="122" t="str">
        <f>IF($AB97=1,VLOOKUP(U:U,'BW Asset Listing'!D:F,3,FALSE),"")</f>
        <v/>
      </c>
      <c r="X97" s="122" t="str">
        <f>IF($AB97=1,VLOOKUP(U:U,'BW Asset Listing'!D:G,4,FALSE),"")</f>
        <v/>
      </c>
      <c r="Y97" s="294" t="str">
        <f>IF($AB97=1,VLOOKUP(U:U,'BW Asset Listing'!D:O,12,FALSE),"")</f>
        <v/>
      </c>
      <c r="Z97" s="294" t="str">
        <f t="shared" si="26"/>
        <v/>
      </c>
      <c r="AA97" s="294" t="str">
        <f t="shared" si="27"/>
        <v/>
      </c>
      <c r="AB97" s="294">
        <f>COUNTIF($D$4:D97,$D97)</f>
        <v>0</v>
      </c>
      <c r="AE97" s="122" t="str">
        <f t="shared" si="28"/>
        <v/>
      </c>
      <c r="AF97" s="124">
        <f>SUMIFS('BW Expense Report GL'!I:I,'BW Expense Report GL'!F:F,AD:AD,'BW Expense Report GL'!G:G,G:G)</f>
        <v>0</v>
      </c>
      <c r="AG97" s="124" t="str">
        <f t="shared" si="29"/>
        <v/>
      </c>
      <c r="AH97" s="124">
        <f>SUMIFS('BW Expense Report GL'!I:I,'BW Expense Report GL'!F:F,AD:AD,'BW Expense Report GL'!G:G,H:H)</f>
        <v>0</v>
      </c>
      <c r="AI97" s="124" t="str">
        <f t="shared" si="30"/>
        <v/>
      </c>
      <c r="AK97" s="121">
        <f t="shared" si="31"/>
        <v>0</v>
      </c>
      <c r="AL97" s="121">
        <f t="shared" si="32"/>
        <v>0</v>
      </c>
    </row>
    <row r="98" spans="1:38" s="121" customFormat="1" ht="12.75" x14ac:dyDescent="0.2">
      <c r="A98" s="293" t="str">
        <f>VLOOKUP(B:B,'ACFR Business Areas'!A:C,3,FALSE)</f>
        <v>A000</v>
      </c>
      <c r="B98" s="293" t="str">
        <f>'Lease Rollforward'!$B$1</f>
        <v>E120</v>
      </c>
      <c r="C98" s="122" t="str">
        <f>VLOOKUP(B:B,'ACFR Business Areas'!A:B,2,FALSE)</f>
        <v>Comptroller General</v>
      </c>
      <c r="D98" s="237"/>
      <c r="E98" s="265"/>
      <c r="G98" s="122">
        <f>IFERROR(VLOOKUP($F:$F,'Lease Types with GL Accts'!A:B,2,FALSE),0)</f>
        <v>0</v>
      </c>
      <c r="H98" s="122">
        <f>IFERROR(VLOOKUP($F:$F,'Lease Types with GL Accts'!$A:$C,3,FALSE),0)</f>
        <v>0</v>
      </c>
      <c r="I98" s="122">
        <f>IFERROR(VLOOKUP($F:$F,'Lease Types with GL Accts'!$A:$D,4,FALSE),0)</f>
        <v>0</v>
      </c>
      <c r="J98" s="293" t="str">
        <f>IF(AND(AB98=1,K98='Lease Rollforward'!$B$2),"Yes",IF(AB98=1,"No",""))</f>
        <v/>
      </c>
      <c r="L98" s="216"/>
      <c r="M98" s="217"/>
      <c r="N98" s="217"/>
      <c r="O98" s="217"/>
      <c r="P98" s="294">
        <f t="shared" si="25"/>
        <v>0</v>
      </c>
      <c r="Q98" s="124"/>
      <c r="R98" s="124"/>
      <c r="S98" s="219"/>
      <c r="T98" s="219"/>
      <c r="U98" s="266"/>
      <c r="V98" s="122" t="str">
        <f>IF($AB98=1,VLOOKUP(U:U,'BW Asset Listing'!D:E,2,FALSE),"")</f>
        <v/>
      </c>
      <c r="W98" s="122" t="str">
        <f>IF($AB98=1,VLOOKUP(U:U,'BW Asset Listing'!D:F,3,FALSE),"")</f>
        <v/>
      </c>
      <c r="X98" s="122" t="str">
        <f>IF($AB98=1,VLOOKUP(U:U,'BW Asset Listing'!D:G,4,FALSE),"")</f>
        <v/>
      </c>
      <c r="Y98" s="294" t="str">
        <f>IF($AB98=1,VLOOKUP(U:U,'BW Asset Listing'!D:O,12,FALSE),"")</f>
        <v/>
      </c>
      <c r="Z98" s="294" t="str">
        <f t="shared" si="26"/>
        <v/>
      </c>
      <c r="AA98" s="294" t="str">
        <f t="shared" si="27"/>
        <v/>
      </c>
      <c r="AB98" s="294">
        <f>COUNTIF($D$4:D98,$D98)</f>
        <v>0</v>
      </c>
      <c r="AE98" s="122" t="str">
        <f t="shared" si="28"/>
        <v/>
      </c>
      <c r="AF98" s="124">
        <f>SUMIFS('BW Expense Report GL'!I:I,'BW Expense Report GL'!F:F,AD:AD,'BW Expense Report GL'!G:G,G:G)</f>
        <v>0</v>
      </c>
      <c r="AG98" s="124" t="str">
        <f t="shared" si="29"/>
        <v/>
      </c>
      <c r="AH98" s="124">
        <f>SUMIFS('BW Expense Report GL'!I:I,'BW Expense Report GL'!F:F,AD:AD,'BW Expense Report GL'!G:G,H:H)</f>
        <v>0</v>
      </c>
      <c r="AI98" s="124" t="str">
        <f t="shared" si="30"/>
        <v/>
      </c>
      <c r="AK98" s="121">
        <f t="shared" si="31"/>
        <v>0</v>
      </c>
      <c r="AL98" s="121">
        <f t="shared" si="32"/>
        <v>0</v>
      </c>
    </row>
    <row r="99" spans="1:38" s="121" customFormat="1" ht="12.75" x14ac:dyDescent="0.2">
      <c r="A99" s="293" t="str">
        <f>VLOOKUP(B:B,'ACFR Business Areas'!A:C,3,FALSE)</f>
        <v>A000</v>
      </c>
      <c r="B99" s="293" t="str">
        <f>'Lease Rollforward'!$B$1</f>
        <v>E120</v>
      </c>
      <c r="C99" s="122" t="str">
        <f>VLOOKUP(B:B,'ACFR Business Areas'!A:B,2,FALSE)</f>
        <v>Comptroller General</v>
      </c>
      <c r="D99" s="237"/>
      <c r="E99" s="265"/>
      <c r="G99" s="122">
        <f>IFERROR(VLOOKUP($F:$F,'Lease Types with GL Accts'!A:B,2,FALSE),0)</f>
        <v>0</v>
      </c>
      <c r="H99" s="122">
        <f>IFERROR(VLOOKUP($F:$F,'Lease Types with GL Accts'!$A:$C,3,FALSE),0)</f>
        <v>0</v>
      </c>
      <c r="I99" s="122">
        <f>IFERROR(VLOOKUP($F:$F,'Lease Types with GL Accts'!$A:$D,4,FALSE),0)</f>
        <v>0</v>
      </c>
      <c r="J99" s="293" t="str">
        <f>IF(AND(AB99=1,K99='Lease Rollforward'!$B$2),"Yes",IF(AB99=1,"No",""))</f>
        <v/>
      </c>
      <c r="L99" s="216"/>
      <c r="M99" s="217"/>
      <c r="N99" s="217"/>
      <c r="O99" s="217"/>
      <c r="P99" s="294">
        <f t="shared" si="25"/>
        <v>0</v>
      </c>
      <c r="Q99" s="124"/>
      <c r="R99" s="124"/>
      <c r="S99" s="219"/>
      <c r="T99" s="219"/>
      <c r="U99" s="266"/>
      <c r="V99" s="122" t="str">
        <f>IF($AB99=1,VLOOKUP(U:U,'BW Asset Listing'!D:E,2,FALSE),"")</f>
        <v/>
      </c>
      <c r="W99" s="122" t="str">
        <f>IF($AB99=1,VLOOKUP(U:U,'BW Asset Listing'!D:F,3,FALSE),"")</f>
        <v/>
      </c>
      <c r="X99" s="122" t="str">
        <f>IF($AB99=1,VLOOKUP(U:U,'BW Asset Listing'!D:G,4,FALSE),"")</f>
        <v/>
      </c>
      <c r="Y99" s="294" t="str">
        <f>IF($AB99=1,VLOOKUP(U:U,'BW Asset Listing'!D:O,12,FALSE),"")</f>
        <v/>
      </c>
      <c r="Z99" s="294" t="str">
        <f t="shared" si="26"/>
        <v/>
      </c>
      <c r="AA99" s="294" t="str">
        <f t="shared" si="27"/>
        <v/>
      </c>
      <c r="AB99" s="294">
        <f>COUNTIF($D$4:D99,$D99)</f>
        <v>0</v>
      </c>
      <c r="AE99" s="122" t="str">
        <f t="shared" si="28"/>
        <v/>
      </c>
      <c r="AF99" s="124">
        <f>SUMIFS('BW Expense Report GL'!I:I,'BW Expense Report GL'!F:F,AD:AD,'BW Expense Report GL'!G:G,G:G)</f>
        <v>0</v>
      </c>
      <c r="AG99" s="124" t="str">
        <f t="shared" si="29"/>
        <v/>
      </c>
      <c r="AH99" s="124">
        <f>SUMIFS('BW Expense Report GL'!I:I,'BW Expense Report GL'!F:F,AD:AD,'BW Expense Report GL'!G:G,H:H)</f>
        <v>0</v>
      </c>
      <c r="AI99" s="124" t="str">
        <f t="shared" si="30"/>
        <v/>
      </c>
      <c r="AK99" s="121">
        <f t="shared" si="31"/>
        <v>0</v>
      </c>
      <c r="AL99" s="121">
        <f t="shared" si="32"/>
        <v>0</v>
      </c>
    </row>
    <row r="100" spans="1:38" s="121" customFormat="1" ht="12.75" x14ac:dyDescent="0.2">
      <c r="A100" s="293" t="str">
        <f>VLOOKUP(B:B,'ACFR Business Areas'!A:C,3,FALSE)</f>
        <v>A000</v>
      </c>
      <c r="B100" s="293" t="str">
        <f>'Lease Rollforward'!$B$1</f>
        <v>E120</v>
      </c>
      <c r="C100" s="122" t="str">
        <f>VLOOKUP(B:B,'ACFR Business Areas'!A:B,2,FALSE)</f>
        <v>Comptroller General</v>
      </c>
      <c r="D100" s="237"/>
      <c r="E100" s="265"/>
      <c r="G100" s="122">
        <f>IFERROR(VLOOKUP($F:$F,'Lease Types with GL Accts'!A:B,2,FALSE),0)</f>
        <v>0</v>
      </c>
      <c r="H100" s="122">
        <f>IFERROR(VLOOKUP($F:$F,'Lease Types with GL Accts'!$A:$C,3,FALSE),0)</f>
        <v>0</v>
      </c>
      <c r="I100" s="122">
        <f>IFERROR(VLOOKUP($F:$F,'Lease Types with GL Accts'!$A:$D,4,FALSE),0)</f>
        <v>0</v>
      </c>
      <c r="J100" s="293" t="str">
        <f>IF(AND(AB100=1,K100='Lease Rollforward'!$B$2),"Yes",IF(AB100=1,"No",""))</f>
        <v/>
      </c>
      <c r="L100" s="216"/>
      <c r="M100" s="217"/>
      <c r="N100" s="217"/>
      <c r="O100" s="217"/>
      <c r="P100" s="294">
        <f t="shared" si="25"/>
        <v>0</v>
      </c>
      <c r="Q100" s="124"/>
      <c r="R100" s="124"/>
      <c r="S100" s="219"/>
      <c r="T100" s="219"/>
      <c r="U100" s="266"/>
      <c r="V100" s="122" t="str">
        <f>IF($AB100=1,VLOOKUP(U:U,'BW Asset Listing'!D:E,2,FALSE),"")</f>
        <v/>
      </c>
      <c r="W100" s="122" t="str">
        <f>IF($AB100=1,VLOOKUP(U:U,'BW Asset Listing'!D:F,3,FALSE),"")</f>
        <v/>
      </c>
      <c r="X100" s="122" t="str">
        <f>IF($AB100=1,VLOOKUP(U:U,'BW Asset Listing'!D:G,4,FALSE),"")</f>
        <v/>
      </c>
      <c r="Y100" s="294" t="str">
        <f>IF($AB100=1,VLOOKUP(U:U,'BW Asset Listing'!D:O,12,FALSE),"")</f>
        <v/>
      </c>
      <c r="Z100" s="294" t="str">
        <f t="shared" si="26"/>
        <v/>
      </c>
      <c r="AA100" s="294" t="str">
        <f t="shared" si="27"/>
        <v/>
      </c>
      <c r="AB100" s="294">
        <f>COUNTIF($D$4:D100,$D100)</f>
        <v>0</v>
      </c>
      <c r="AE100" s="122" t="str">
        <f t="shared" si="28"/>
        <v/>
      </c>
      <c r="AF100" s="124">
        <f>SUMIFS('BW Expense Report GL'!I:I,'BW Expense Report GL'!F:F,AD:AD,'BW Expense Report GL'!G:G,G:G)</f>
        <v>0</v>
      </c>
      <c r="AG100" s="124" t="str">
        <f t="shared" si="29"/>
        <v/>
      </c>
      <c r="AH100" s="124">
        <f>SUMIFS('BW Expense Report GL'!I:I,'BW Expense Report GL'!F:F,AD:AD,'BW Expense Report GL'!G:G,H:H)</f>
        <v>0</v>
      </c>
      <c r="AI100" s="124" t="str">
        <f t="shared" si="30"/>
        <v/>
      </c>
      <c r="AK100" s="121">
        <f t="shared" si="31"/>
        <v>0</v>
      </c>
      <c r="AL100" s="121">
        <f t="shared" si="32"/>
        <v>0</v>
      </c>
    </row>
    <row r="101" spans="1:38" s="121" customFormat="1" ht="12.75" x14ac:dyDescent="0.2">
      <c r="A101" s="293" t="str">
        <f>VLOOKUP(B:B,'ACFR Business Areas'!A:C,3,FALSE)</f>
        <v>A000</v>
      </c>
      <c r="B101" s="293" t="str">
        <f>'Lease Rollforward'!$B$1</f>
        <v>E120</v>
      </c>
      <c r="C101" s="122" t="str">
        <f>VLOOKUP(B:B,'ACFR Business Areas'!A:B,2,FALSE)</f>
        <v>Comptroller General</v>
      </c>
      <c r="D101" s="237"/>
      <c r="E101" s="265"/>
      <c r="G101" s="122">
        <f>IFERROR(VLOOKUP($F:$F,'Lease Types with GL Accts'!A:B,2,FALSE),0)</f>
        <v>0</v>
      </c>
      <c r="H101" s="122">
        <f>IFERROR(VLOOKUP($F:$F,'Lease Types with GL Accts'!$A:$C,3,FALSE),0)</f>
        <v>0</v>
      </c>
      <c r="I101" s="122">
        <f>IFERROR(VLOOKUP($F:$F,'Lease Types with GL Accts'!$A:$D,4,FALSE),0)</f>
        <v>0</v>
      </c>
      <c r="J101" s="293" t="str">
        <f>IF(AND(AB101=1,K101='Lease Rollforward'!$B$2),"Yes",IF(AB101=1,"No",""))</f>
        <v/>
      </c>
      <c r="L101" s="216"/>
      <c r="M101" s="217"/>
      <c r="N101" s="217"/>
      <c r="O101" s="217"/>
      <c r="P101" s="294">
        <f t="shared" si="25"/>
        <v>0</v>
      </c>
      <c r="Q101" s="124"/>
      <c r="R101" s="124"/>
      <c r="S101" s="219"/>
      <c r="T101" s="219"/>
      <c r="U101" s="266"/>
      <c r="V101" s="122" t="str">
        <f>IF($AB101=1,VLOOKUP(U:U,'BW Asset Listing'!D:E,2,FALSE),"")</f>
        <v/>
      </c>
      <c r="W101" s="122" t="str">
        <f>IF($AB101=1,VLOOKUP(U:U,'BW Asset Listing'!D:F,3,FALSE),"")</f>
        <v/>
      </c>
      <c r="X101" s="122" t="str">
        <f>IF($AB101=1,VLOOKUP(U:U,'BW Asset Listing'!D:G,4,FALSE),"")</f>
        <v/>
      </c>
      <c r="Y101" s="294" t="str">
        <f>IF($AB101=1,VLOOKUP(U:U,'BW Asset Listing'!D:O,12,FALSE),"")</f>
        <v/>
      </c>
      <c r="Z101" s="294" t="str">
        <f t="shared" si="26"/>
        <v/>
      </c>
      <c r="AA101" s="294" t="str">
        <f t="shared" si="27"/>
        <v/>
      </c>
      <c r="AB101" s="294">
        <f>COUNTIF($D$4:D101,$D101)</f>
        <v>0</v>
      </c>
      <c r="AE101" s="122" t="str">
        <f t="shared" si="28"/>
        <v/>
      </c>
      <c r="AF101" s="124">
        <f>SUMIFS('BW Expense Report GL'!I:I,'BW Expense Report GL'!F:F,AD:AD,'BW Expense Report GL'!G:G,G:G)</f>
        <v>0</v>
      </c>
      <c r="AG101" s="124" t="str">
        <f t="shared" si="29"/>
        <v/>
      </c>
      <c r="AH101" s="124">
        <f>SUMIFS('BW Expense Report GL'!I:I,'BW Expense Report GL'!F:F,AD:AD,'BW Expense Report GL'!G:G,H:H)</f>
        <v>0</v>
      </c>
      <c r="AI101" s="124" t="str">
        <f t="shared" si="30"/>
        <v/>
      </c>
      <c r="AK101" s="121">
        <f t="shared" si="31"/>
        <v>0</v>
      </c>
      <c r="AL101" s="121">
        <f t="shared" si="32"/>
        <v>0</v>
      </c>
    </row>
    <row r="102" spans="1:38" s="121" customFormat="1" ht="12.75" x14ac:dyDescent="0.2">
      <c r="A102" s="293" t="str">
        <f>VLOOKUP(B:B,'ACFR Business Areas'!A:C,3,FALSE)</f>
        <v>A000</v>
      </c>
      <c r="B102" s="293" t="str">
        <f>'Lease Rollforward'!$B$1</f>
        <v>E120</v>
      </c>
      <c r="C102" s="122" t="str">
        <f>VLOOKUP(B:B,'ACFR Business Areas'!A:B,2,FALSE)</f>
        <v>Comptroller General</v>
      </c>
      <c r="D102" s="237"/>
      <c r="E102" s="265"/>
      <c r="G102" s="122">
        <f>IFERROR(VLOOKUP($F:$F,'Lease Types with GL Accts'!A:B,2,FALSE),0)</f>
        <v>0</v>
      </c>
      <c r="H102" s="122">
        <f>IFERROR(VLOOKUP($F:$F,'Lease Types with GL Accts'!$A:$C,3,FALSE),0)</f>
        <v>0</v>
      </c>
      <c r="I102" s="122">
        <f>IFERROR(VLOOKUP($F:$F,'Lease Types with GL Accts'!$A:$D,4,FALSE),0)</f>
        <v>0</v>
      </c>
      <c r="J102" s="293" t="str">
        <f>IF(AND(AB102=1,K102='Lease Rollforward'!$B$2),"Yes",IF(AB102=1,"No",""))</f>
        <v/>
      </c>
      <c r="L102" s="216"/>
      <c r="M102" s="217"/>
      <c r="N102" s="217"/>
      <c r="O102" s="217"/>
      <c r="P102" s="294">
        <f t="shared" si="25"/>
        <v>0</v>
      </c>
      <c r="Q102" s="124"/>
      <c r="R102" s="124"/>
      <c r="S102" s="219"/>
      <c r="T102" s="219"/>
      <c r="U102" s="266"/>
      <c r="V102" s="122" t="str">
        <f>IF($AB102=1,VLOOKUP(U:U,'BW Asset Listing'!D:E,2,FALSE),"")</f>
        <v/>
      </c>
      <c r="W102" s="122" t="str">
        <f>IF($AB102=1,VLOOKUP(U:U,'BW Asset Listing'!D:F,3,FALSE),"")</f>
        <v/>
      </c>
      <c r="X102" s="122" t="str">
        <f>IF($AB102=1,VLOOKUP(U:U,'BW Asset Listing'!D:G,4,FALSE),"")</f>
        <v/>
      </c>
      <c r="Y102" s="294" t="str">
        <f>IF($AB102=1,VLOOKUP(U:U,'BW Asset Listing'!D:O,12,FALSE),"")</f>
        <v/>
      </c>
      <c r="Z102" s="294" t="str">
        <f t="shared" si="26"/>
        <v/>
      </c>
      <c r="AA102" s="294" t="str">
        <f t="shared" si="27"/>
        <v/>
      </c>
      <c r="AB102" s="294">
        <f>COUNTIF($D$4:D102,$D102)</f>
        <v>0</v>
      </c>
      <c r="AE102" s="122" t="str">
        <f t="shared" si="28"/>
        <v/>
      </c>
      <c r="AF102" s="124">
        <f>SUMIFS('BW Expense Report GL'!I:I,'BW Expense Report GL'!F:F,AD:AD,'BW Expense Report GL'!G:G,G:G)</f>
        <v>0</v>
      </c>
      <c r="AG102" s="124" t="str">
        <f t="shared" si="29"/>
        <v/>
      </c>
      <c r="AH102" s="124">
        <f>SUMIFS('BW Expense Report GL'!I:I,'BW Expense Report GL'!F:F,AD:AD,'BW Expense Report GL'!G:G,H:H)</f>
        <v>0</v>
      </c>
      <c r="AI102" s="124" t="str">
        <f t="shared" si="30"/>
        <v/>
      </c>
      <c r="AK102" s="121">
        <f t="shared" si="31"/>
        <v>0</v>
      </c>
      <c r="AL102" s="121">
        <f t="shared" si="32"/>
        <v>0</v>
      </c>
    </row>
    <row r="103" spans="1:38" s="121" customFormat="1" ht="12.75" x14ac:dyDescent="0.2">
      <c r="A103" s="293" t="str">
        <f>VLOOKUP(B:B,'ACFR Business Areas'!A:C,3,FALSE)</f>
        <v>A000</v>
      </c>
      <c r="B103" s="293" t="str">
        <f>'Lease Rollforward'!$B$1</f>
        <v>E120</v>
      </c>
      <c r="C103" s="122" t="str">
        <f>VLOOKUP(B:B,'ACFR Business Areas'!A:B,2,FALSE)</f>
        <v>Comptroller General</v>
      </c>
      <c r="D103" s="237"/>
      <c r="E103" s="265"/>
      <c r="G103" s="122">
        <f>IFERROR(VLOOKUP($F:$F,'Lease Types with GL Accts'!A:B,2,FALSE),0)</f>
        <v>0</v>
      </c>
      <c r="H103" s="122">
        <f>IFERROR(VLOOKUP($F:$F,'Lease Types with GL Accts'!$A:$C,3,FALSE),0)</f>
        <v>0</v>
      </c>
      <c r="I103" s="122">
        <f>IFERROR(VLOOKUP($F:$F,'Lease Types with GL Accts'!$A:$D,4,FALSE),0)</f>
        <v>0</v>
      </c>
      <c r="J103" s="293" t="str">
        <f>IF(AND(AB103=1,K103='Lease Rollforward'!$B$2),"Yes",IF(AB103=1,"No",""))</f>
        <v/>
      </c>
      <c r="L103" s="216"/>
      <c r="M103" s="217"/>
      <c r="N103" s="217"/>
      <c r="O103" s="217"/>
      <c r="P103" s="294">
        <f t="shared" si="25"/>
        <v>0</v>
      </c>
      <c r="Q103" s="124"/>
      <c r="R103" s="124"/>
      <c r="S103" s="219"/>
      <c r="T103" s="219"/>
      <c r="U103" s="266"/>
      <c r="V103" s="122" t="str">
        <f>IF($AB103=1,VLOOKUP(U:U,'BW Asset Listing'!D:E,2,FALSE),"")</f>
        <v/>
      </c>
      <c r="W103" s="122" t="str">
        <f>IF($AB103=1,VLOOKUP(U:U,'BW Asset Listing'!D:F,3,FALSE),"")</f>
        <v/>
      </c>
      <c r="X103" s="122" t="str">
        <f>IF($AB103=1,VLOOKUP(U:U,'BW Asset Listing'!D:G,4,FALSE),"")</f>
        <v/>
      </c>
      <c r="Y103" s="294" t="str">
        <f>IF($AB103=1,VLOOKUP(U:U,'BW Asset Listing'!D:O,12,FALSE),"")</f>
        <v/>
      </c>
      <c r="Z103" s="294" t="str">
        <f t="shared" si="26"/>
        <v/>
      </c>
      <c r="AA103" s="294" t="str">
        <f t="shared" si="27"/>
        <v/>
      </c>
      <c r="AB103" s="294">
        <f>COUNTIF($D$4:D103,$D103)</f>
        <v>0</v>
      </c>
      <c r="AE103" s="122" t="str">
        <f t="shared" si="28"/>
        <v/>
      </c>
      <c r="AF103" s="124">
        <f>SUMIFS('BW Expense Report GL'!I:I,'BW Expense Report GL'!F:F,AD:AD,'BW Expense Report GL'!G:G,G:G)</f>
        <v>0</v>
      </c>
      <c r="AG103" s="124" t="str">
        <f t="shared" si="29"/>
        <v/>
      </c>
      <c r="AH103" s="124">
        <f>SUMIFS('BW Expense Report GL'!I:I,'BW Expense Report GL'!F:F,AD:AD,'BW Expense Report GL'!G:G,H:H)</f>
        <v>0</v>
      </c>
      <c r="AI103" s="124" t="str">
        <f t="shared" si="30"/>
        <v/>
      </c>
      <c r="AK103" s="121">
        <f t="shared" si="31"/>
        <v>0</v>
      </c>
      <c r="AL103" s="121">
        <f t="shared" si="32"/>
        <v>0</v>
      </c>
    </row>
    <row r="104" spans="1:38" s="121" customFormat="1" ht="12.75" x14ac:dyDescent="0.2">
      <c r="A104" s="293" t="str">
        <f>VLOOKUP(B:B,'ACFR Business Areas'!A:C,3,FALSE)</f>
        <v>A000</v>
      </c>
      <c r="B104" s="293" t="str">
        <f>'Lease Rollforward'!$B$1</f>
        <v>E120</v>
      </c>
      <c r="C104" s="122" t="str">
        <f>VLOOKUP(B:B,'ACFR Business Areas'!A:B,2,FALSE)</f>
        <v>Comptroller General</v>
      </c>
      <c r="D104" s="237"/>
      <c r="E104" s="265"/>
      <c r="G104" s="122">
        <f>IFERROR(VLOOKUP($F:$F,'Lease Types with GL Accts'!A:B,2,FALSE),0)</f>
        <v>0</v>
      </c>
      <c r="H104" s="122">
        <f>IFERROR(VLOOKUP($F:$F,'Lease Types with GL Accts'!$A:$C,3,FALSE),0)</f>
        <v>0</v>
      </c>
      <c r="I104" s="122">
        <f>IFERROR(VLOOKUP($F:$F,'Lease Types with GL Accts'!$A:$D,4,FALSE),0)</f>
        <v>0</v>
      </c>
      <c r="J104" s="293" t="str">
        <f>IF(AND(AB104=1,K104='Lease Rollforward'!$B$2),"Yes",IF(AB104=1,"No",""))</f>
        <v/>
      </c>
      <c r="L104" s="216"/>
      <c r="M104" s="217"/>
      <c r="N104" s="217"/>
      <c r="O104" s="217"/>
      <c r="P104" s="294">
        <f t="shared" si="25"/>
        <v>0</v>
      </c>
      <c r="Q104" s="124"/>
      <c r="R104" s="124"/>
      <c r="S104" s="219"/>
      <c r="T104" s="219"/>
      <c r="U104" s="266"/>
      <c r="V104" s="122" t="str">
        <f>IF($AB104=1,VLOOKUP(U:U,'BW Asset Listing'!D:E,2,FALSE),"")</f>
        <v/>
      </c>
      <c r="W104" s="122" t="str">
        <f>IF($AB104=1,VLOOKUP(U:U,'BW Asset Listing'!D:F,3,FALSE),"")</f>
        <v/>
      </c>
      <c r="X104" s="122" t="str">
        <f>IF($AB104=1,VLOOKUP(U:U,'BW Asset Listing'!D:G,4,FALSE),"")</f>
        <v/>
      </c>
      <c r="Y104" s="294" t="str">
        <f>IF($AB104=1,VLOOKUP(U:U,'BW Asset Listing'!D:O,12,FALSE),"")</f>
        <v/>
      </c>
      <c r="Z104" s="294" t="str">
        <f t="shared" si="26"/>
        <v/>
      </c>
      <c r="AA104" s="294" t="str">
        <f t="shared" si="27"/>
        <v/>
      </c>
      <c r="AB104" s="294">
        <f>COUNTIF($D$4:D104,$D104)</f>
        <v>0</v>
      </c>
      <c r="AE104" s="122" t="str">
        <f t="shared" si="28"/>
        <v/>
      </c>
      <c r="AF104" s="124">
        <f>SUMIFS('BW Expense Report GL'!I:I,'BW Expense Report GL'!F:F,AD:AD,'BW Expense Report GL'!G:G,G:G)</f>
        <v>0</v>
      </c>
      <c r="AG104" s="124" t="str">
        <f t="shared" si="29"/>
        <v/>
      </c>
      <c r="AH104" s="124">
        <f>SUMIFS('BW Expense Report GL'!I:I,'BW Expense Report GL'!F:F,AD:AD,'BW Expense Report GL'!G:G,H:H)</f>
        <v>0</v>
      </c>
      <c r="AI104" s="124" t="str">
        <f t="shared" si="30"/>
        <v/>
      </c>
      <c r="AK104" s="121">
        <f t="shared" si="31"/>
        <v>0</v>
      </c>
      <c r="AL104" s="121">
        <f t="shared" si="32"/>
        <v>0</v>
      </c>
    </row>
    <row r="105" spans="1:38" s="121" customFormat="1" ht="12.75" x14ac:dyDescent="0.2">
      <c r="A105" s="293" t="str">
        <f>VLOOKUP(B:B,'ACFR Business Areas'!A:C,3,FALSE)</f>
        <v>A000</v>
      </c>
      <c r="B105" s="293" t="str">
        <f>'Lease Rollforward'!$B$1</f>
        <v>E120</v>
      </c>
      <c r="C105" s="122" t="str">
        <f>VLOOKUP(B:B,'ACFR Business Areas'!A:B,2,FALSE)</f>
        <v>Comptroller General</v>
      </c>
      <c r="D105" s="237"/>
      <c r="E105" s="265"/>
      <c r="G105" s="122">
        <f>IFERROR(VLOOKUP($F:$F,'Lease Types with GL Accts'!A:B,2,FALSE),0)</f>
        <v>0</v>
      </c>
      <c r="H105" s="122">
        <f>IFERROR(VLOOKUP($F:$F,'Lease Types with GL Accts'!$A:$C,3,FALSE),0)</f>
        <v>0</v>
      </c>
      <c r="I105" s="122">
        <f>IFERROR(VLOOKUP($F:$F,'Lease Types with GL Accts'!$A:$D,4,FALSE),0)</f>
        <v>0</v>
      </c>
      <c r="J105" s="293" t="str">
        <f>IF(AND(AB105=1,K105='Lease Rollforward'!$B$2),"Yes",IF(AB105=1,"No",""))</f>
        <v/>
      </c>
      <c r="L105" s="216"/>
      <c r="M105" s="217"/>
      <c r="N105" s="217"/>
      <c r="O105" s="217"/>
      <c r="P105" s="294">
        <f t="shared" si="25"/>
        <v>0</v>
      </c>
      <c r="Q105" s="124"/>
      <c r="R105" s="124"/>
      <c r="S105" s="219"/>
      <c r="T105" s="219"/>
      <c r="U105" s="266"/>
      <c r="V105" s="122" t="str">
        <f>IF($AB105=1,VLOOKUP(U:U,'BW Asset Listing'!D:E,2,FALSE),"")</f>
        <v/>
      </c>
      <c r="W105" s="122" t="str">
        <f>IF($AB105=1,VLOOKUP(U:U,'BW Asset Listing'!D:F,3,FALSE),"")</f>
        <v/>
      </c>
      <c r="X105" s="122" t="str">
        <f>IF($AB105=1,VLOOKUP(U:U,'BW Asset Listing'!D:G,4,FALSE),"")</f>
        <v/>
      </c>
      <c r="Y105" s="294" t="str">
        <f>IF($AB105=1,VLOOKUP(U:U,'BW Asset Listing'!D:O,12,FALSE),"")</f>
        <v/>
      </c>
      <c r="Z105" s="294" t="str">
        <f t="shared" si="26"/>
        <v/>
      </c>
      <c r="AA105" s="294" t="str">
        <f t="shared" si="27"/>
        <v/>
      </c>
      <c r="AB105" s="294">
        <f>COUNTIF($D$4:D105,$D105)</f>
        <v>0</v>
      </c>
      <c r="AE105" s="122" t="str">
        <f t="shared" si="28"/>
        <v/>
      </c>
      <c r="AF105" s="124">
        <f>SUMIFS('BW Expense Report GL'!I:I,'BW Expense Report GL'!F:F,AD:AD,'BW Expense Report GL'!G:G,G:G)</f>
        <v>0</v>
      </c>
      <c r="AG105" s="124" t="str">
        <f t="shared" si="29"/>
        <v/>
      </c>
      <c r="AH105" s="124">
        <f>SUMIFS('BW Expense Report GL'!I:I,'BW Expense Report GL'!F:F,AD:AD,'BW Expense Report GL'!G:G,H:H)</f>
        <v>0</v>
      </c>
      <c r="AI105" s="124" t="str">
        <f t="shared" si="30"/>
        <v/>
      </c>
      <c r="AK105" s="121">
        <f t="shared" si="31"/>
        <v>0</v>
      </c>
      <c r="AL105" s="121">
        <f t="shared" si="32"/>
        <v>0</v>
      </c>
    </row>
    <row r="106" spans="1:38" s="121" customFormat="1" ht="12.75" x14ac:dyDescent="0.2">
      <c r="A106" s="293" t="str">
        <f>VLOOKUP(B:B,'ACFR Business Areas'!A:C,3,FALSE)</f>
        <v>A000</v>
      </c>
      <c r="B106" s="293" t="str">
        <f>'Lease Rollforward'!$B$1</f>
        <v>E120</v>
      </c>
      <c r="C106" s="122" t="str">
        <f>VLOOKUP(B:B,'ACFR Business Areas'!A:B,2,FALSE)</f>
        <v>Comptroller General</v>
      </c>
      <c r="D106" s="237"/>
      <c r="E106" s="265"/>
      <c r="G106" s="122">
        <f>IFERROR(VLOOKUP($F:$F,'Lease Types with GL Accts'!A:B,2,FALSE),0)</f>
        <v>0</v>
      </c>
      <c r="H106" s="122">
        <f>IFERROR(VLOOKUP($F:$F,'Lease Types with GL Accts'!$A:$C,3,FALSE),0)</f>
        <v>0</v>
      </c>
      <c r="I106" s="122">
        <f>IFERROR(VLOOKUP($F:$F,'Lease Types with GL Accts'!$A:$D,4,FALSE),0)</f>
        <v>0</v>
      </c>
      <c r="J106" s="293" t="str">
        <f>IF(AND(AB106=1,K106='Lease Rollforward'!$B$2),"Yes",IF(AB106=1,"No",""))</f>
        <v/>
      </c>
      <c r="L106" s="216"/>
      <c r="M106" s="217"/>
      <c r="N106" s="217"/>
      <c r="O106" s="217"/>
      <c r="P106" s="294">
        <f t="shared" si="25"/>
        <v>0</v>
      </c>
      <c r="Q106" s="124"/>
      <c r="R106" s="124"/>
      <c r="S106" s="219"/>
      <c r="T106" s="219"/>
      <c r="U106" s="266"/>
      <c r="V106" s="122" t="str">
        <f>IF($AB106=1,VLOOKUP(U:U,'BW Asset Listing'!D:E,2,FALSE),"")</f>
        <v/>
      </c>
      <c r="W106" s="122" t="str">
        <f>IF($AB106=1,VLOOKUP(U:U,'BW Asset Listing'!D:F,3,FALSE),"")</f>
        <v/>
      </c>
      <c r="X106" s="122" t="str">
        <f>IF($AB106=1,VLOOKUP(U:U,'BW Asset Listing'!D:G,4,FALSE),"")</f>
        <v/>
      </c>
      <c r="Y106" s="294" t="str">
        <f>IF($AB106=1,VLOOKUP(U:U,'BW Asset Listing'!D:O,12,FALSE),"")</f>
        <v/>
      </c>
      <c r="Z106" s="294" t="str">
        <f t="shared" si="26"/>
        <v/>
      </c>
      <c r="AA106" s="294" t="str">
        <f t="shared" si="27"/>
        <v/>
      </c>
      <c r="AB106" s="294">
        <f>COUNTIF($D$4:D106,$D106)</f>
        <v>0</v>
      </c>
      <c r="AE106" s="122" t="str">
        <f t="shared" si="28"/>
        <v/>
      </c>
      <c r="AF106" s="124">
        <f>SUMIFS('BW Expense Report GL'!I:I,'BW Expense Report GL'!F:F,AD:AD,'BW Expense Report GL'!G:G,G:G)</f>
        <v>0</v>
      </c>
      <c r="AG106" s="124" t="str">
        <f t="shared" si="29"/>
        <v/>
      </c>
      <c r="AH106" s="124">
        <f>SUMIFS('BW Expense Report GL'!I:I,'BW Expense Report GL'!F:F,AD:AD,'BW Expense Report GL'!G:G,H:H)</f>
        <v>0</v>
      </c>
      <c r="AI106" s="124" t="str">
        <f t="shared" si="30"/>
        <v/>
      </c>
      <c r="AK106" s="121">
        <f t="shared" si="31"/>
        <v>0</v>
      </c>
      <c r="AL106" s="121">
        <f t="shared" si="32"/>
        <v>0</v>
      </c>
    </row>
    <row r="107" spans="1:38" s="121" customFormat="1" ht="12.75" x14ac:dyDescent="0.2">
      <c r="A107" s="293" t="str">
        <f>VLOOKUP(B:B,'ACFR Business Areas'!A:C,3,FALSE)</f>
        <v>A000</v>
      </c>
      <c r="B107" s="293" t="str">
        <f>'Lease Rollforward'!$B$1</f>
        <v>E120</v>
      </c>
      <c r="C107" s="122" t="str">
        <f>VLOOKUP(B:B,'ACFR Business Areas'!A:B,2,FALSE)</f>
        <v>Comptroller General</v>
      </c>
      <c r="D107" s="237"/>
      <c r="E107" s="265"/>
      <c r="G107" s="122">
        <f>IFERROR(VLOOKUP($F:$F,'Lease Types with GL Accts'!A:B,2,FALSE),0)</f>
        <v>0</v>
      </c>
      <c r="H107" s="122">
        <f>IFERROR(VLOOKUP($F:$F,'Lease Types with GL Accts'!$A:$C,3,FALSE),0)</f>
        <v>0</v>
      </c>
      <c r="I107" s="122">
        <f>IFERROR(VLOOKUP($F:$F,'Lease Types with GL Accts'!$A:$D,4,FALSE),0)</f>
        <v>0</v>
      </c>
      <c r="J107" s="293" t="str">
        <f>IF(AND(AB107=1,K107='Lease Rollforward'!$B$2),"Yes",IF(AB107=1,"No",""))</f>
        <v/>
      </c>
      <c r="L107" s="216"/>
      <c r="M107" s="217"/>
      <c r="N107" s="217"/>
      <c r="O107" s="217"/>
      <c r="P107" s="294">
        <f t="shared" si="25"/>
        <v>0</v>
      </c>
      <c r="Q107" s="124"/>
      <c r="R107" s="124"/>
      <c r="S107" s="219"/>
      <c r="T107" s="219"/>
      <c r="U107" s="266"/>
      <c r="V107" s="122" t="str">
        <f>IF($AB107=1,VLOOKUP(U:U,'BW Asset Listing'!D:E,2,FALSE),"")</f>
        <v/>
      </c>
      <c r="W107" s="122" t="str">
        <f>IF($AB107=1,VLOOKUP(U:U,'BW Asset Listing'!D:F,3,FALSE),"")</f>
        <v/>
      </c>
      <c r="X107" s="122" t="str">
        <f>IF($AB107=1,VLOOKUP(U:U,'BW Asset Listing'!D:G,4,FALSE),"")</f>
        <v/>
      </c>
      <c r="Y107" s="294" t="str">
        <f>IF($AB107=1,VLOOKUP(U:U,'BW Asset Listing'!D:O,12,FALSE),"")</f>
        <v/>
      </c>
      <c r="Z107" s="294" t="str">
        <f t="shared" si="26"/>
        <v/>
      </c>
      <c r="AA107" s="294" t="str">
        <f t="shared" si="27"/>
        <v/>
      </c>
      <c r="AB107" s="294">
        <f>COUNTIF($D$4:D107,$D107)</f>
        <v>0</v>
      </c>
      <c r="AE107" s="122" t="str">
        <f t="shared" si="28"/>
        <v/>
      </c>
      <c r="AF107" s="124">
        <f>SUMIFS('BW Expense Report GL'!I:I,'BW Expense Report GL'!F:F,AD:AD,'BW Expense Report GL'!G:G,G:G)</f>
        <v>0</v>
      </c>
      <c r="AG107" s="124" t="str">
        <f t="shared" si="29"/>
        <v/>
      </c>
      <c r="AH107" s="124">
        <f>SUMIFS('BW Expense Report GL'!I:I,'BW Expense Report GL'!F:F,AD:AD,'BW Expense Report GL'!G:G,H:H)</f>
        <v>0</v>
      </c>
      <c r="AI107" s="124" t="str">
        <f t="shared" si="30"/>
        <v/>
      </c>
      <c r="AK107" s="121">
        <f t="shared" si="31"/>
        <v>0</v>
      </c>
      <c r="AL107" s="121">
        <f t="shared" si="32"/>
        <v>0</v>
      </c>
    </row>
    <row r="108" spans="1:38" s="121" customFormat="1" ht="12.75" x14ac:dyDescent="0.2">
      <c r="A108" s="293" t="str">
        <f>VLOOKUP(B:B,'ACFR Business Areas'!A:C,3,FALSE)</f>
        <v>A000</v>
      </c>
      <c r="B108" s="293" t="str">
        <f>'Lease Rollforward'!$B$1</f>
        <v>E120</v>
      </c>
      <c r="C108" s="122" t="str">
        <f>VLOOKUP(B:B,'ACFR Business Areas'!A:B,2,FALSE)</f>
        <v>Comptroller General</v>
      </c>
      <c r="D108" s="237"/>
      <c r="E108" s="265"/>
      <c r="G108" s="122">
        <f>IFERROR(VLOOKUP($F:$F,'Lease Types with GL Accts'!A:B,2,FALSE),0)</f>
        <v>0</v>
      </c>
      <c r="H108" s="122">
        <f>IFERROR(VLOOKUP($F:$F,'Lease Types with GL Accts'!$A:$C,3,FALSE),0)</f>
        <v>0</v>
      </c>
      <c r="I108" s="122">
        <f>IFERROR(VLOOKUP($F:$F,'Lease Types with GL Accts'!$A:$D,4,FALSE),0)</f>
        <v>0</v>
      </c>
      <c r="J108" s="293" t="str">
        <f>IF(AND(AB108=1,K108='Lease Rollforward'!$B$2),"Yes",IF(AB108=1,"No",""))</f>
        <v/>
      </c>
      <c r="L108" s="216"/>
      <c r="M108" s="217"/>
      <c r="N108" s="217"/>
      <c r="O108" s="217"/>
      <c r="P108" s="294">
        <f t="shared" si="25"/>
        <v>0</v>
      </c>
      <c r="Q108" s="124"/>
      <c r="R108" s="124"/>
      <c r="S108" s="219"/>
      <c r="T108" s="219"/>
      <c r="U108" s="266"/>
      <c r="V108" s="122" t="str">
        <f>IF($AB108=1,VLOOKUP(U:U,'BW Asset Listing'!D:E,2,FALSE),"")</f>
        <v/>
      </c>
      <c r="W108" s="122" t="str">
        <f>IF($AB108=1,VLOOKUP(U:U,'BW Asset Listing'!D:F,3,FALSE),"")</f>
        <v/>
      </c>
      <c r="X108" s="122" t="str">
        <f>IF($AB108=1,VLOOKUP(U:U,'BW Asset Listing'!D:G,4,FALSE),"")</f>
        <v/>
      </c>
      <c r="Y108" s="294" t="str">
        <f>IF($AB108=1,VLOOKUP(U:U,'BW Asset Listing'!D:O,12,FALSE),"")</f>
        <v/>
      </c>
      <c r="Z108" s="294" t="str">
        <f t="shared" si="26"/>
        <v/>
      </c>
      <c r="AA108" s="294" t="str">
        <f t="shared" si="27"/>
        <v/>
      </c>
      <c r="AB108" s="294">
        <f>COUNTIF($D$4:D108,$D108)</f>
        <v>0</v>
      </c>
      <c r="AE108" s="122" t="str">
        <f t="shared" si="28"/>
        <v/>
      </c>
      <c r="AF108" s="124">
        <f>SUMIFS('BW Expense Report GL'!I:I,'BW Expense Report GL'!F:F,AD:AD,'BW Expense Report GL'!G:G,G:G)</f>
        <v>0</v>
      </c>
      <c r="AG108" s="124" t="str">
        <f t="shared" si="29"/>
        <v/>
      </c>
      <c r="AH108" s="124">
        <f>SUMIFS('BW Expense Report GL'!I:I,'BW Expense Report GL'!F:F,AD:AD,'BW Expense Report GL'!G:G,H:H)</f>
        <v>0</v>
      </c>
      <c r="AI108" s="124" t="str">
        <f t="shared" si="30"/>
        <v/>
      </c>
      <c r="AK108" s="121">
        <f t="shared" si="31"/>
        <v>0</v>
      </c>
      <c r="AL108" s="121">
        <f t="shared" si="32"/>
        <v>0</v>
      </c>
    </row>
    <row r="109" spans="1:38" s="121" customFormat="1" ht="12.75" x14ac:dyDescent="0.2">
      <c r="A109" s="293" t="str">
        <f>VLOOKUP(B:B,'ACFR Business Areas'!A:C,3,FALSE)</f>
        <v>A000</v>
      </c>
      <c r="B109" s="293" t="str">
        <f>'Lease Rollforward'!$B$1</f>
        <v>E120</v>
      </c>
      <c r="C109" s="122" t="str">
        <f>VLOOKUP(B:B,'ACFR Business Areas'!A:B,2,FALSE)</f>
        <v>Comptroller General</v>
      </c>
      <c r="D109" s="237"/>
      <c r="E109" s="265"/>
      <c r="G109" s="122">
        <f>IFERROR(VLOOKUP($F:$F,'Lease Types with GL Accts'!A:B,2,FALSE),0)</f>
        <v>0</v>
      </c>
      <c r="H109" s="122">
        <f>IFERROR(VLOOKUP($F:$F,'Lease Types with GL Accts'!$A:$C,3,FALSE),0)</f>
        <v>0</v>
      </c>
      <c r="I109" s="122">
        <f>IFERROR(VLOOKUP($F:$F,'Lease Types with GL Accts'!$A:$D,4,FALSE),0)</f>
        <v>0</v>
      </c>
      <c r="J109" s="293" t="str">
        <f>IF(AND(AB109=1,K109='Lease Rollforward'!$B$2),"Yes",IF(AB109=1,"No",""))</f>
        <v/>
      </c>
      <c r="L109" s="216"/>
      <c r="M109" s="217"/>
      <c r="N109" s="217"/>
      <c r="O109" s="217"/>
      <c r="P109" s="294">
        <f t="shared" si="25"/>
        <v>0</v>
      </c>
      <c r="Q109" s="124"/>
      <c r="R109" s="124"/>
      <c r="S109" s="219"/>
      <c r="T109" s="219"/>
      <c r="U109" s="266"/>
      <c r="V109" s="122" t="str">
        <f>IF($AB109=1,VLOOKUP(U:U,'BW Asset Listing'!D:E,2,FALSE),"")</f>
        <v/>
      </c>
      <c r="W109" s="122" t="str">
        <f>IF($AB109=1,VLOOKUP(U:U,'BW Asset Listing'!D:F,3,FALSE),"")</f>
        <v/>
      </c>
      <c r="X109" s="122" t="str">
        <f>IF($AB109=1,VLOOKUP(U:U,'BW Asset Listing'!D:G,4,FALSE),"")</f>
        <v/>
      </c>
      <c r="Y109" s="294" t="str">
        <f>IF($AB109=1,VLOOKUP(U:U,'BW Asset Listing'!D:O,12,FALSE),"")</f>
        <v/>
      </c>
      <c r="Z109" s="294" t="str">
        <f t="shared" si="26"/>
        <v/>
      </c>
      <c r="AA109" s="294" t="str">
        <f t="shared" si="27"/>
        <v/>
      </c>
      <c r="AB109" s="294">
        <f>COUNTIF($D$4:D109,$D109)</f>
        <v>0</v>
      </c>
      <c r="AE109" s="122" t="str">
        <f t="shared" si="28"/>
        <v/>
      </c>
      <c r="AF109" s="124">
        <f>SUMIFS('BW Expense Report GL'!I:I,'BW Expense Report GL'!F:F,AD:AD,'BW Expense Report GL'!G:G,G:G)</f>
        <v>0</v>
      </c>
      <c r="AG109" s="124" t="str">
        <f t="shared" si="29"/>
        <v/>
      </c>
      <c r="AH109" s="124">
        <f>SUMIFS('BW Expense Report GL'!I:I,'BW Expense Report GL'!F:F,AD:AD,'BW Expense Report GL'!G:G,H:H)</f>
        <v>0</v>
      </c>
      <c r="AI109" s="124" t="str">
        <f t="shared" si="30"/>
        <v/>
      </c>
      <c r="AK109" s="121">
        <f t="shared" si="31"/>
        <v>0</v>
      </c>
      <c r="AL109" s="121">
        <f t="shared" si="32"/>
        <v>0</v>
      </c>
    </row>
    <row r="110" spans="1:38" s="121" customFormat="1" ht="12.75" x14ac:dyDescent="0.2">
      <c r="A110" s="293" t="str">
        <f>VLOOKUP(B:B,'ACFR Business Areas'!A:C,3,FALSE)</f>
        <v>A000</v>
      </c>
      <c r="B110" s="293" t="str">
        <f>'Lease Rollforward'!$B$1</f>
        <v>E120</v>
      </c>
      <c r="C110" s="122" t="str">
        <f>VLOOKUP(B:B,'ACFR Business Areas'!A:B,2,FALSE)</f>
        <v>Comptroller General</v>
      </c>
      <c r="D110" s="237"/>
      <c r="E110" s="265"/>
      <c r="G110" s="122">
        <f>IFERROR(VLOOKUP($F:$F,'Lease Types with GL Accts'!A:B,2,FALSE),0)</f>
        <v>0</v>
      </c>
      <c r="H110" s="122">
        <f>IFERROR(VLOOKUP($F:$F,'Lease Types with GL Accts'!$A:$C,3,FALSE),0)</f>
        <v>0</v>
      </c>
      <c r="I110" s="122">
        <f>IFERROR(VLOOKUP($F:$F,'Lease Types with GL Accts'!$A:$D,4,FALSE),0)</f>
        <v>0</v>
      </c>
      <c r="J110" s="293" t="str">
        <f>IF(AND(AB110=1,K110='Lease Rollforward'!$B$2),"Yes",IF(AB110=1,"No",""))</f>
        <v/>
      </c>
      <c r="L110" s="216"/>
      <c r="M110" s="217"/>
      <c r="N110" s="217"/>
      <c r="O110" s="217"/>
      <c r="P110" s="294">
        <f t="shared" si="25"/>
        <v>0</v>
      </c>
      <c r="Q110" s="124"/>
      <c r="R110" s="124"/>
      <c r="S110" s="219"/>
      <c r="T110" s="219"/>
      <c r="U110" s="266"/>
      <c r="V110" s="122" t="str">
        <f>IF($AB110=1,VLOOKUP(U:U,'BW Asset Listing'!D:E,2,FALSE),"")</f>
        <v/>
      </c>
      <c r="W110" s="122" t="str">
        <f>IF($AB110=1,VLOOKUP(U:U,'BW Asset Listing'!D:F,3,FALSE),"")</f>
        <v/>
      </c>
      <c r="X110" s="122" t="str">
        <f>IF($AB110=1,VLOOKUP(U:U,'BW Asset Listing'!D:G,4,FALSE),"")</f>
        <v/>
      </c>
      <c r="Y110" s="294" t="str">
        <f>IF($AB110=1,VLOOKUP(U:U,'BW Asset Listing'!D:O,12,FALSE),"")</f>
        <v/>
      </c>
      <c r="Z110" s="294" t="str">
        <f t="shared" si="26"/>
        <v/>
      </c>
      <c r="AA110" s="294" t="str">
        <f t="shared" si="27"/>
        <v/>
      </c>
      <c r="AB110" s="294">
        <f>COUNTIF($D$4:D110,$D110)</f>
        <v>0</v>
      </c>
      <c r="AE110" s="122" t="str">
        <f t="shared" si="28"/>
        <v/>
      </c>
      <c r="AF110" s="124">
        <f>SUMIFS('BW Expense Report GL'!I:I,'BW Expense Report GL'!F:F,AD:AD,'BW Expense Report GL'!G:G,G:G)</f>
        <v>0</v>
      </c>
      <c r="AG110" s="124" t="str">
        <f t="shared" si="29"/>
        <v/>
      </c>
      <c r="AH110" s="124">
        <f>SUMIFS('BW Expense Report GL'!I:I,'BW Expense Report GL'!F:F,AD:AD,'BW Expense Report GL'!G:G,H:H)</f>
        <v>0</v>
      </c>
      <c r="AI110" s="124" t="str">
        <f t="shared" si="30"/>
        <v/>
      </c>
      <c r="AK110" s="121">
        <f t="shared" si="31"/>
        <v>0</v>
      </c>
      <c r="AL110" s="121">
        <f t="shared" si="32"/>
        <v>0</v>
      </c>
    </row>
    <row r="111" spans="1:38" s="121" customFormat="1" ht="12.75" x14ac:dyDescent="0.2">
      <c r="A111" s="293" t="str">
        <f>VLOOKUP(B:B,'ACFR Business Areas'!A:C,3,FALSE)</f>
        <v>A000</v>
      </c>
      <c r="B111" s="293" t="str">
        <f>'Lease Rollforward'!$B$1</f>
        <v>E120</v>
      </c>
      <c r="C111" s="122" t="str">
        <f>VLOOKUP(B:B,'ACFR Business Areas'!A:B,2,FALSE)</f>
        <v>Comptroller General</v>
      </c>
      <c r="D111" s="237"/>
      <c r="E111" s="265"/>
      <c r="G111" s="122">
        <f>IFERROR(VLOOKUP($F:$F,'Lease Types with GL Accts'!A:B,2,FALSE),0)</f>
        <v>0</v>
      </c>
      <c r="H111" s="122">
        <f>IFERROR(VLOOKUP($F:$F,'Lease Types with GL Accts'!$A:$C,3,FALSE),0)</f>
        <v>0</v>
      </c>
      <c r="I111" s="122">
        <f>IFERROR(VLOOKUP($F:$F,'Lease Types with GL Accts'!$A:$D,4,FALSE),0)</f>
        <v>0</v>
      </c>
      <c r="J111" s="293" t="str">
        <f>IF(AND(AB111=1,K111='Lease Rollforward'!$B$2),"Yes",IF(AB111=1,"No",""))</f>
        <v/>
      </c>
      <c r="L111" s="216"/>
      <c r="M111" s="217"/>
      <c r="N111" s="217"/>
      <c r="O111" s="217"/>
      <c r="P111" s="294">
        <f t="shared" si="25"/>
        <v>0</v>
      </c>
      <c r="Q111" s="124"/>
      <c r="R111" s="124"/>
      <c r="S111" s="219"/>
      <c r="T111" s="219"/>
      <c r="U111" s="266"/>
      <c r="V111" s="122" t="str">
        <f>IF($AB111=1,VLOOKUP(U:U,'BW Asset Listing'!D:E,2,FALSE),"")</f>
        <v/>
      </c>
      <c r="W111" s="122" t="str">
        <f>IF($AB111=1,VLOOKUP(U:U,'BW Asset Listing'!D:F,3,FALSE),"")</f>
        <v/>
      </c>
      <c r="X111" s="122" t="str">
        <f>IF($AB111=1,VLOOKUP(U:U,'BW Asset Listing'!D:G,4,FALSE),"")</f>
        <v/>
      </c>
      <c r="Y111" s="294" t="str">
        <f>IF($AB111=1,VLOOKUP(U:U,'BW Asset Listing'!D:O,12,FALSE),"")</f>
        <v/>
      </c>
      <c r="Z111" s="294" t="str">
        <f t="shared" si="26"/>
        <v/>
      </c>
      <c r="AA111" s="294" t="str">
        <f t="shared" si="27"/>
        <v/>
      </c>
      <c r="AB111" s="294">
        <f>COUNTIF($D$4:D111,$D111)</f>
        <v>0</v>
      </c>
      <c r="AE111" s="122" t="str">
        <f t="shared" si="28"/>
        <v/>
      </c>
      <c r="AF111" s="124">
        <f>SUMIFS('BW Expense Report GL'!I:I,'BW Expense Report GL'!F:F,AD:AD,'BW Expense Report GL'!G:G,G:G)</f>
        <v>0</v>
      </c>
      <c r="AG111" s="124" t="str">
        <f t="shared" si="29"/>
        <v/>
      </c>
      <c r="AH111" s="124">
        <f>SUMIFS('BW Expense Report GL'!I:I,'BW Expense Report GL'!F:F,AD:AD,'BW Expense Report GL'!G:G,H:H)</f>
        <v>0</v>
      </c>
      <c r="AI111" s="124" t="str">
        <f t="shared" si="30"/>
        <v/>
      </c>
      <c r="AK111" s="121">
        <f t="shared" si="31"/>
        <v>0</v>
      </c>
      <c r="AL111" s="121">
        <f t="shared" si="32"/>
        <v>0</v>
      </c>
    </row>
    <row r="112" spans="1:38" s="121" customFormat="1" ht="12.75" x14ac:dyDescent="0.2">
      <c r="A112" s="293" t="str">
        <f>VLOOKUP(B:B,'ACFR Business Areas'!A:C,3,FALSE)</f>
        <v>A000</v>
      </c>
      <c r="B112" s="293" t="str">
        <f>'Lease Rollforward'!$B$1</f>
        <v>E120</v>
      </c>
      <c r="C112" s="122" t="str">
        <f>VLOOKUP(B:B,'ACFR Business Areas'!A:B,2,FALSE)</f>
        <v>Comptroller General</v>
      </c>
      <c r="D112" s="237"/>
      <c r="E112" s="265"/>
      <c r="G112" s="122">
        <f>IFERROR(VLOOKUP($F:$F,'Lease Types with GL Accts'!A:B,2,FALSE),0)</f>
        <v>0</v>
      </c>
      <c r="H112" s="122">
        <f>IFERROR(VLOOKUP($F:$F,'Lease Types with GL Accts'!$A:$C,3,FALSE),0)</f>
        <v>0</v>
      </c>
      <c r="I112" s="122">
        <f>IFERROR(VLOOKUP($F:$F,'Lease Types with GL Accts'!$A:$D,4,FALSE),0)</f>
        <v>0</v>
      </c>
      <c r="J112" s="293" t="str">
        <f>IF(AND(AB112=1,K112='Lease Rollforward'!$B$2),"Yes",IF(AB112=1,"No",""))</f>
        <v/>
      </c>
      <c r="L112" s="216"/>
      <c r="M112" s="217"/>
      <c r="N112" s="217"/>
      <c r="O112" s="217"/>
      <c r="P112" s="294">
        <f t="shared" si="25"/>
        <v>0</v>
      </c>
      <c r="Q112" s="124"/>
      <c r="R112" s="124"/>
      <c r="S112" s="219"/>
      <c r="T112" s="219"/>
      <c r="U112" s="266"/>
      <c r="V112" s="122" t="str">
        <f>IF($AB112=1,VLOOKUP(U:U,'BW Asset Listing'!D:E,2,FALSE),"")</f>
        <v/>
      </c>
      <c r="W112" s="122" t="str">
        <f>IF($AB112=1,VLOOKUP(U:U,'BW Asset Listing'!D:F,3,FALSE),"")</f>
        <v/>
      </c>
      <c r="X112" s="122" t="str">
        <f>IF($AB112=1,VLOOKUP(U:U,'BW Asset Listing'!D:G,4,FALSE),"")</f>
        <v/>
      </c>
      <c r="Y112" s="294" t="str">
        <f>IF($AB112=1,VLOOKUP(U:U,'BW Asset Listing'!D:O,12,FALSE),"")</f>
        <v/>
      </c>
      <c r="Z112" s="294" t="str">
        <f t="shared" si="26"/>
        <v/>
      </c>
      <c r="AA112" s="294" t="str">
        <f t="shared" si="27"/>
        <v/>
      </c>
      <c r="AB112" s="294">
        <f>COUNTIF($D$4:D112,$D112)</f>
        <v>0</v>
      </c>
      <c r="AE112" s="122" t="str">
        <f t="shared" si="28"/>
        <v/>
      </c>
      <c r="AF112" s="124">
        <f>SUMIFS('BW Expense Report GL'!I:I,'BW Expense Report GL'!F:F,AD:AD,'BW Expense Report GL'!G:G,G:G)</f>
        <v>0</v>
      </c>
      <c r="AG112" s="124" t="str">
        <f t="shared" si="29"/>
        <v/>
      </c>
      <c r="AH112" s="124">
        <f>SUMIFS('BW Expense Report GL'!I:I,'BW Expense Report GL'!F:F,AD:AD,'BW Expense Report GL'!G:G,H:H)</f>
        <v>0</v>
      </c>
      <c r="AI112" s="124" t="str">
        <f t="shared" si="30"/>
        <v/>
      </c>
      <c r="AK112" s="121">
        <f t="shared" si="31"/>
        <v>0</v>
      </c>
      <c r="AL112" s="121">
        <f t="shared" si="32"/>
        <v>0</v>
      </c>
    </row>
    <row r="113" spans="1:38" s="121" customFormat="1" ht="12.75" x14ac:dyDescent="0.2">
      <c r="A113" s="293" t="str">
        <f>VLOOKUP(B:B,'ACFR Business Areas'!A:C,3,FALSE)</f>
        <v>A000</v>
      </c>
      <c r="B113" s="293" t="str">
        <f>'Lease Rollforward'!$B$1</f>
        <v>E120</v>
      </c>
      <c r="C113" s="122" t="str">
        <f>VLOOKUP(B:B,'ACFR Business Areas'!A:B,2,FALSE)</f>
        <v>Comptroller General</v>
      </c>
      <c r="D113" s="237"/>
      <c r="E113" s="265"/>
      <c r="G113" s="122">
        <f>IFERROR(VLOOKUP($F:$F,'Lease Types with GL Accts'!A:B,2,FALSE),0)</f>
        <v>0</v>
      </c>
      <c r="H113" s="122">
        <f>IFERROR(VLOOKUP($F:$F,'Lease Types with GL Accts'!$A:$C,3,FALSE),0)</f>
        <v>0</v>
      </c>
      <c r="I113" s="122">
        <f>IFERROR(VLOOKUP($F:$F,'Lease Types with GL Accts'!$A:$D,4,FALSE),0)</f>
        <v>0</v>
      </c>
      <c r="J113" s="293" t="str">
        <f>IF(AND(AB113=1,K113='Lease Rollforward'!$B$2),"Yes",IF(AB113=1,"No",""))</f>
        <v/>
      </c>
      <c r="L113" s="216"/>
      <c r="M113" s="217"/>
      <c r="N113" s="217"/>
      <c r="O113" s="217"/>
      <c r="P113" s="294">
        <f t="shared" si="25"/>
        <v>0</v>
      </c>
      <c r="Q113" s="124"/>
      <c r="R113" s="124"/>
      <c r="S113" s="219"/>
      <c r="T113" s="219"/>
      <c r="U113" s="266"/>
      <c r="V113" s="122" t="str">
        <f>IF($AB113=1,VLOOKUP(U:U,'BW Asset Listing'!D:E,2,FALSE),"")</f>
        <v/>
      </c>
      <c r="W113" s="122" t="str">
        <f>IF($AB113=1,VLOOKUP(U:U,'BW Asset Listing'!D:F,3,FALSE),"")</f>
        <v/>
      </c>
      <c r="X113" s="122" t="str">
        <f>IF($AB113=1,VLOOKUP(U:U,'BW Asset Listing'!D:G,4,FALSE),"")</f>
        <v/>
      </c>
      <c r="Y113" s="294" t="str">
        <f>IF($AB113=1,VLOOKUP(U:U,'BW Asset Listing'!D:O,12,FALSE),"")</f>
        <v/>
      </c>
      <c r="Z113" s="294" t="str">
        <f t="shared" si="26"/>
        <v/>
      </c>
      <c r="AA113" s="294" t="str">
        <f t="shared" si="27"/>
        <v/>
      </c>
      <c r="AB113" s="294">
        <f>COUNTIF($D$4:D113,$D113)</f>
        <v>0</v>
      </c>
      <c r="AE113" s="122" t="str">
        <f t="shared" si="28"/>
        <v/>
      </c>
      <c r="AF113" s="124">
        <f>SUMIFS('BW Expense Report GL'!I:I,'BW Expense Report GL'!F:F,AD:AD,'BW Expense Report GL'!G:G,G:G)</f>
        <v>0</v>
      </c>
      <c r="AG113" s="124" t="str">
        <f t="shared" si="29"/>
        <v/>
      </c>
      <c r="AH113" s="124">
        <f>SUMIFS('BW Expense Report GL'!I:I,'BW Expense Report GL'!F:F,AD:AD,'BW Expense Report GL'!G:G,H:H)</f>
        <v>0</v>
      </c>
      <c r="AI113" s="124" t="str">
        <f t="shared" si="30"/>
        <v/>
      </c>
      <c r="AK113" s="121">
        <f t="shared" si="31"/>
        <v>0</v>
      </c>
      <c r="AL113" s="121">
        <f t="shared" si="32"/>
        <v>0</v>
      </c>
    </row>
    <row r="114" spans="1:38" s="121" customFormat="1" ht="12.75" x14ac:dyDescent="0.2">
      <c r="A114" s="293" t="str">
        <f>VLOOKUP(B:B,'ACFR Business Areas'!A:C,3,FALSE)</f>
        <v>A000</v>
      </c>
      <c r="B114" s="293" t="str">
        <f>'Lease Rollforward'!$B$1</f>
        <v>E120</v>
      </c>
      <c r="C114" s="122" t="str">
        <f>VLOOKUP(B:B,'ACFR Business Areas'!A:B,2,FALSE)</f>
        <v>Comptroller General</v>
      </c>
      <c r="D114" s="237"/>
      <c r="E114" s="265"/>
      <c r="G114" s="122">
        <f>IFERROR(VLOOKUP($F:$F,'Lease Types with GL Accts'!A:B,2,FALSE),0)</f>
        <v>0</v>
      </c>
      <c r="H114" s="122">
        <f>IFERROR(VLOOKUP($F:$F,'Lease Types with GL Accts'!$A:$C,3,FALSE),0)</f>
        <v>0</v>
      </c>
      <c r="I114" s="122">
        <f>IFERROR(VLOOKUP($F:$F,'Lease Types with GL Accts'!$A:$D,4,FALSE),0)</f>
        <v>0</v>
      </c>
      <c r="J114" s="293" t="str">
        <f>IF(AND(AB114=1,K114='Lease Rollforward'!$B$2),"Yes",IF(AB114=1,"No",""))</f>
        <v/>
      </c>
      <c r="L114" s="216"/>
      <c r="M114" s="217"/>
      <c r="N114" s="217"/>
      <c r="O114" s="217"/>
      <c r="P114" s="294">
        <f t="shared" si="25"/>
        <v>0</v>
      </c>
      <c r="Q114" s="124"/>
      <c r="R114" s="124"/>
      <c r="S114" s="219"/>
      <c r="T114" s="219"/>
      <c r="U114" s="266"/>
      <c r="V114" s="122" t="str">
        <f>IF($AB114=1,VLOOKUP(U:U,'BW Asset Listing'!D:E,2,FALSE),"")</f>
        <v/>
      </c>
      <c r="W114" s="122" t="str">
        <f>IF($AB114=1,VLOOKUP(U:U,'BW Asset Listing'!D:F,3,FALSE),"")</f>
        <v/>
      </c>
      <c r="X114" s="122" t="str">
        <f>IF($AB114=1,VLOOKUP(U:U,'BW Asset Listing'!D:G,4,FALSE),"")</f>
        <v/>
      </c>
      <c r="Y114" s="294" t="str">
        <f>IF($AB114=1,VLOOKUP(U:U,'BW Asset Listing'!D:O,12,FALSE),"")</f>
        <v/>
      </c>
      <c r="Z114" s="294" t="str">
        <f t="shared" si="26"/>
        <v/>
      </c>
      <c r="AA114" s="294" t="str">
        <f t="shared" si="27"/>
        <v/>
      </c>
      <c r="AB114" s="294">
        <f>COUNTIF($D$4:D114,$D114)</f>
        <v>0</v>
      </c>
      <c r="AE114" s="122" t="str">
        <f t="shared" si="28"/>
        <v/>
      </c>
      <c r="AF114" s="124">
        <f>SUMIFS('BW Expense Report GL'!I:I,'BW Expense Report GL'!F:F,AD:AD,'BW Expense Report GL'!G:G,G:G)</f>
        <v>0</v>
      </c>
      <c r="AG114" s="124" t="str">
        <f t="shared" si="29"/>
        <v/>
      </c>
      <c r="AH114" s="124">
        <f>SUMIFS('BW Expense Report GL'!I:I,'BW Expense Report GL'!F:F,AD:AD,'BW Expense Report GL'!G:G,H:H)</f>
        <v>0</v>
      </c>
      <c r="AI114" s="124" t="str">
        <f t="shared" si="30"/>
        <v/>
      </c>
      <c r="AK114" s="121">
        <f t="shared" si="31"/>
        <v>0</v>
      </c>
      <c r="AL114" s="121">
        <f t="shared" si="32"/>
        <v>0</v>
      </c>
    </row>
    <row r="115" spans="1:38" s="121" customFormat="1" ht="12.75" x14ac:dyDescent="0.2">
      <c r="A115" s="293" t="str">
        <f>VLOOKUP(B:B,'ACFR Business Areas'!A:C,3,FALSE)</f>
        <v>A000</v>
      </c>
      <c r="B115" s="293" t="str">
        <f>'Lease Rollforward'!$B$1</f>
        <v>E120</v>
      </c>
      <c r="C115" s="122" t="str">
        <f>VLOOKUP(B:B,'ACFR Business Areas'!A:B,2,FALSE)</f>
        <v>Comptroller General</v>
      </c>
      <c r="D115" s="237"/>
      <c r="E115" s="265"/>
      <c r="G115" s="122">
        <f>IFERROR(VLOOKUP($F:$F,'Lease Types with GL Accts'!A:B,2,FALSE),0)</f>
        <v>0</v>
      </c>
      <c r="H115" s="122">
        <f>IFERROR(VLOOKUP($F:$F,'Lease Types with GL Accts'!$A:$C,3,FALSE),0)</f>
        <v>0</v>
      </c>
      <c r="I115" s="122">
        <f>IFERROR(VLOOKUP($F:$F,'Lease Types with GL Accts'!$A:$D,4,FALSE),0)</f>
        <v>0</v>
      </c>
      <c r="J115" s="293" t="str">
        <f>IF(AND(AB115=1,K115='Lease Rollforward'!$B$2),"Yes",IF(AB115=1,"No",""))</f>
        <v/>
      </c>
      <c r="L115" s="216"/>
      <c r="M115" s="217"/>
      <c r="N115" s="217"/>
      <c r="O115" s="217"/>
      <c r="P115" s="294">
        <f t="shared" si="25"/>
        <v>0</v>
      </c>
      <c r="Q115" s="124"/>
      <c r="R115" s="124"/>
      <c r="S115" s="219"/>
      <c r="T115" s="219"/>
      <c r="U115" s="266"/>
      <c r="V115" s="122" t="str">
        <f>IF($AB115=1,VLOOKUP(U:U,'BW Asset Listing'!D:E,2,FALSE),"")</f>
        <v/>
      </c>
      <c r="W115" s="122" t="str">
        <f>IF($AB115=1,VLOOKUP(U:U,'BW Asset Listing'!D:F,3,FALSE),"")</f>
        <v/>
      </c>
      <c r="X115" s="122" t="str">
        <f>IF($AB115=1,VLOOKUP(U:U,'BW Asset Listing'!D:G,4,FALSE),"")</f>
        <v/>
      </c>
      <c r="Y115" s="294" t="str">
        <f>IF($AB115=1,VLOOKUP(U:U,'BW Asset Listing'!D:O,12,FALSE),"")</f>
        <v/>
      </c>
      <c r="Z115" s="294" t="str">
        <f t="shared" si="26"/>
        <v/>
      </c>
      <c r="AA115" s="294" t="str">
        <f t="shared" si="27"/>
        <v/>
      </c>
      <c r="AB115" s="294">
        <f>COUNTIF($D$4:D115,$D115)</f>
        <v>0</v>
      </c>
      <c r="AE115" s="122" t="str">
        <f t="shared" si="28"/>
        <v/>
      </c>
      <c r="AF115" s="124">
        <f>SUMIFS('BW Expense Report GL'!I:I,'BW Expense Report GL'!F:F,AD:AD,'BW Expense Report GL'!G:G,G:G)</f>
        <v>0</v>
      </c>
      <c r="AG115" s="124" t="str">
        <f t="shared" si="29"/>
        <v/>
      </c>
      <c r="AH115" s="124">
        <f>SUMIFS('BW Expense Report GL'!I:I,'BW Expense Report GL'!F:F,AD:AD,'BW Expense Report GL'!G:G,H:H)</f>
        <v>0</v>
      </c>
      <c r="AI115" s="124" t="str">
        <f t="shared" si="30"/>
        <v/>
      </c>
      <c r="AK115" s="121">
        <f t="shared" si="31"/>
        <v>0</v>
      </c>
      <c r="AL115" s="121">
        <f t="shared" si="32"/>
        <v>0</v>
      </c>
    </row>
    <row r="116" spans="1:38" s="121" customFormat="1" ht="12.75" x14ac:dyDescent="0.2">
      <c r="A116" s="293" t="str">
        <f>VLOOKUP(B:B,'ACFR Business Areas'!A:C,3,FALSE)</f>
        <v>A000</v>
      </c>
      <c r="B116" s="293" t="str">
        <f>'Lease Rollforward'!$B$1</f>
        <v>E120</v>
      </c>
      <c r="C116" s="122" t="str">
        <f>VLOOKUP(B:B,'ACFR Business Areas'!A:B,2,FALSE)</f>
        <v>Comptroller General</v>
      </c>
      <c r="D116" s="237"/>
      <c r="E116" s="265"/>
      <c r="G116" s="122">
        <f>IFERROR(VLOOKUP($F:$F,'Lease Types with GL Accts'!A:B,2,FALSE),0)</f>
        <v>0</v>
      </c>
      <c r="H116" s="122">
        <f>IFERROR(VLOOKUP($F:$F,'Lease Types with GL Accts'!$A:$C,3,FALSE),0)</f>
        <v>0</v>
      </c>
      <c r="I116" s="122">
        <f>IFERROR(VLOOKUP($F:$F,'Lease Types with GL Accts'!$A:$D,4,FALSE),0)</f>
        <v>0</v>
      </c>
      <c r="J116" s="293" t="str">
        <f>IF(AND(AB116=1,K116='Lease Rollforward'!$B$2),"Yes",IF(AB116=1,"No",""))</f>
        <v/>
      </c>
      <c r="L116" s="216"/>
      <c r="M116" s="217"/>
      <c r="N116" s="217"/>
      <c r="O116" s="217"/>
      <c r="P116" s="294">
        <f t="shared" si="25"/>
        <v>0</v>
      </c>
      <c r="Q116" s="124"/>
      <c r="R116" s="124"/>
      <c r="S116" s="219"/>
      <c r="T116" s="219"/>
      <c r="U116" s="266"/>
      <c r="V116" s="122" t="str">
        <f>IF($AB116=1,VLOOKUP(U:U,'BW Asset Listing'!D:E,2,FALSE),"")</f>
        <v/>
      </c>
      <c r="W116" s="122" t="str">
        <f>IF($AB116=1,VLOOKUP(U:U,'BW Asset Listing'!D:F,3,FALSE),"")</f>
        <v/>
      </c>
      <c r="X116" s="122" t="str">
        <f>IF($AB116=1,VLOOKUP(U:U,'BW Asset Listing'!D:G,4,FALSE),"")</f>
        <v/>
      </c>
      <c r="Y116" s="294" t="str">
        <f>IF($AB116=1,VLOOKUP(U:U,'BW Asset Listing'!D:O,12,FALSE),"")</f>
        <v/>
      </c>
      <c r="Z116" s="294" t="str">
        <f t="shared" si="26"/>
        <v/>
      </c>
      <c r="AA116" s="294" t="str">
        <f t="shared" si="27"/>
        <v/>
      </c>
      <c r="AB116" s="294">
        <f>COUNTIF($D$4:D116,$D116)</f>
        <v>0</v>
      </c>
      <c r="AE116" s="122" t="str">
        <f t="shared" si="28"/>
        <v/>
      </c>
      <c r="AF116" s="124">
        <f>SUMIFS('BW Expense Report GL'!I:I,'BW Expense Report GL'!F:F,AD:AD,'BW Expense Report GL'!G:G,G:G)</f>
        <v>0</v>
      </c>
      <c r="AG116" s="124" t="str">
        <f t="shared" si="29"/>
        <v/>
      </c>
      <c r="AH116" s="124">
        <f>SUMIFS('BW Expense Report GL'!I:I,'BW Expense Report GL'!F:F,AD:AD,'BW Expense Report GL'!G:G,H:H)</f>
        <v>0</v>
      </c>
      <c r="AI116" s="124" t="str">
        <f t="shared" si="30"/>
        <v/>
      </c>
      <c r="AK116" s="121">
        <f t="shared" si="31"/>
        <v>0</v>
      </c>
      <c r="AL116" s="121">
        <f t="shared" si="32"/>
        <v>0</v>
      </c>
    </row>
    <row r="117" spans="1:38" s="121" customFormat="1" ht="12.75" x14ac:dyDescent="0.2">
      <c r="A117" s="293" t="str">
        <f>VLOOKUP(B:B,'ACFR Business Areas'!A:C,3,FALSE)</f>
        <v>A000</v>
      </c>
      <c r="B117" s="293" t="str">
        <f>'Lease Rollforward'!$B$1</f>
        <v>E120</v>
      </c>
      <c r="C117" s="122" t="str">
        <f>VLOOKUP(B:B,'ACFR Business Areas'!A:B,2,FALSE)</f>
        <v>Comptroller General</v>
      </c>
      <c r="D117" s="237"/>
      <c r="E117" s="265"/>
      <c r="G117" s="122">
        <f>IFERROR(VLOOKUP($F:$F,'Lease Types with GL Accts'!A:B,2,FALSE),0)</f>
        <v>0</v>
      </c>
      <c r="H117" s="122">
        <f>IFERROR(VLOOKUP($F:$F,'Lease Types with GL Accts'!$A:$C,3,FALSE),0)</f>
        <v>0</v>
      </c>
      <c r="I117" s="122">
        <f>IFERROR(VLOOKUP($F:$F,'Lease Types with GL Accts'!$A:$D,4,FALSE),0)</f>
        <v>0</v>
      </c>
      <c r="J117" s="293" t="str">
        <f>IF(AND(AB117=1,K117='Lease Rollforward'!$B$2),"Yes",IF(AB117=1,"No",""))</f>
        <v/>
      </c>
      <c r="L117" s="216"/>
      <c r="M117" s="217"/>
      <c r="N117" s="217"/>
      <c r="O117" s="217"/>
      <c r="P117" s="294">
        <f t="shared" si="25"/>
        <v>0</v>
      </c>
      <c r="Q117" s="124"/>
      <c r="R117" s="124"/>
      <c r="S117" s="219"/>
      <c r="T117" s="219"/>
      <c r="U117" s="266"/>
      <c r="V117" s="122" t="str">
        <f>IF($AB117=1,VLOOKUP(U:U,'BW Asset Listing'!D:E,2,FALSE),"")</f>
        <v/>
      </c>
      <c r="W117" s="122" t="str">
        <f>IF($AB117=1,VLOOKUP(U:U,'BW Asset Listing'!D:F,3,FALSE),"")</f>
        <v/>
      </c>
      <c r="X117" s="122" t="str">
        <f>IF($AB117=1,VLOOKUP(U:U,'BW Asset Listing'!D:G,4,FALSE),"")</f>
        <v/>
      </c>
      <c r="Y117" s="294" t="str">
        <f>IF($AB117=1,VLOOKUP(U:U,'BW Asset Listing'!D:O,12,FALSE),"")</f>
        <v/>
      </c>
      <c r="Z117" s="294" t="str">
        <f t="shared" si="26"/>
        <v/>
      </c>
      <c r="AA117" s="294" t="str">
        <f t="shared" si="27"/>
        <v/>
      </c>
      <c r="AB117" s="294">
        <f>COUNTIF($D$4:D117,$D117)</f>
        <v>0</v>
      </c>
      <c r="AE117" s="122" t="str">
        <f t="shared" si="28"/>
        <v/>
      </c>
      <c r="AF117" s="124">
        <f>SUMIFS('BW Expense Report GL'!I:I,'BW Expense Report GL'!F:F,AD:AD,'BW Expense Report GL'!G:G,G:G)</f>
        <v>0</v>
      </c>
      <c r="AG117" s="124" t="str">
        <f t="shared" si="29"/>
        <v/>
      </c>
      <c r="AH117" s="124">
        <f>SUMIFS('BW Expense Report GL'!I:I,'BW Expense Report GL'!F:F,AD:AD,'BW Expense Report GL'!G:G,H:H)</f>
        <v>0</v>
      </c>
      <c r="AI117" s="124" t="str">
        <f t="shared" si="30"/>
        <v/>
      </c>
      <c r="AK117" s="121">
        <f t="shared" si="31"/>
        <v>0</v>
      </c>
      <c r="AL117" s="121">
        <f t="shared" si="32"/>
        <v>0</v>
      </c>
    </row>
    <row r="118" spans="1:38" s="121" customFormat="1" ht="12.75" x14ac:dyDescent="0.2">
      <c r="A118" s="293" t="str">
        <f>VLOOKUP(B:B,'ACFR Business Areas'!A:C,3,FALSE)</f>
        <v>A000</v>
      </c>
      <c r="B118" s="293" t="str">
        <f>'Lease Rollforward'!$B$1</f>
        <v>E120</v>
      </c>
      <c r="C118" s="122" t="str">
        <f>VLOOKUP(B:B,'ACFR Business Areas'!A:B,2,FALSE)</f>
        <v>Comptroller General</v>
      </c>
      <c r="D118" s="237"/>
      <c r="E118" s="265"/>
      <c r="G118" s="122">
        <f>IFERROR(VLOOKUP($F:$F,'Lease Types with GL Accts'!A:B,2,FALSE),0)</f>
        <v>0</v>
      </c>
      <c r="H118" s="122">
        <f>IFERROR(VLOOKUP($F:$F,'Lease Types with GL Accts'!$A:$C,3,FALSE),0)</f>
        <v>0</v>
      </c>
      <c r="I118" s="122">
        <f>IFERROR(VLOOKUP($F:$F,'Lease Types with GL Accts'!$A:$D,4,FALSE),0)</f>
        <v>0</v>
      </c>
      <c r="J118" s="293" t="str">
        <f>IF(AND(AB118=1,K118='Lease Rollforward'!$B$2),"Yes",IF(AB118=1,"No",""))</f>
        <v/>
      </c>
      <c r="L118" s="216"/>
      <c r="M118" s="217"/>
      <c r="N118" s="217"/>
      <c r="O118" s="217"/>
      <c r="P118" s="294">
        <f t="shared" si="25"/>
        <v>0</v>
      </c>
      <c r="Q118" s="124"/>
      <c r="R118" s="124"/>
      <c r="S118" s="219"/>
      <c r="T118" s="219"/>
      <c r="U118" s="266"/>
      <c r="V118" s="122" t="str">
        <f>IF($AB118=1,VLOOKUP(U:U,'BW Asset Listing'!D:E,2,FALSE),"")</f>
        <v/>
      </c>
      <c r="W118" s="122" t="str">
        <f>IF($AB118=1,VLOOKUP(U:U,'BW Asset Listing'!D:F,3,FALSE),"")</f>
        <v/>
      </c>
      <c r="X118" s="122" t="str">
        <f>IF($AB118=1,VLOOKUP(U:U,'BW Asset Listing'!D:G,4,FALSE),"")</f>
        <v/>
      </c>
      <c r="Y118" s="294" t="str">
        <f>IF($AB118=1,VLOOKUP(U:U,'BW Asset Listing'!D:O,12,FALSE),"")</f>
        <v/>
      </c>
      <c r="Z118" s="294" t="str">
        <f t="shared" si="26"/>
        <v/>
      </c>
      <c r="AA118" s="294" t="str">
        <f t="shared" si="27"/>
        <v/>
      </c>
      <c r="AB118" s="294">
        <f>COUNTIF($D$4:D118,$D118)</f>
        <v>0</v>
      </c>
      <c r="AE118" s="122" t="str">
        <f t="shared" si="28"/>
        <v/>
      </c>
      <c r="AF118" s="124">
        <f>SUMIFS('BW Expense Report GL'!I:I,'BW Expense Report GL'!F:F,AD:AD,'BW Expense Report GL'!G:G,G:G)</f>
        <v>0</v>
      </c>
      <c r="AG118" s="124" t="str">
        <f t="shared" si="29"/>
        <v/>
      </c>
      <c r="AH118" s="124">
        <f>SUMIFS('BW Expense Report GL'!I:I,'BW Expense Report GL'!F:F,AD:AD,'BW Expense Report GL'!G:G,H:H)</f>
        <v>0</v>
      </c>
      <c r="AI118" s="124" t="str">
        <f t="shared" si="30"/>
        <v/>
      </c>
      <c r="AK118" s="121">
        <f t="shared" si="31"/>
        <v>0</v>
      </c>
      <c r="AL118" s="121">
        <f t="shared" si="32"/>
        <v>0</v>
      </c>
    </row>
    <row r="119" spans="1:38" s="121" customFormat="1" ht="12.75" x14ac:dyDescent="0.2">
      <c r="A119" s="293" t="str">
        <f>VLOOKUP(B:B,'ACFR Business Areas'!A:C,3,FALSE)</f>
        <v>A000</v>
      </c>
      <c r="B119" s="293" t="str">
        <f>'Lease Rollforward'!$B$1</f>
        <v>E120</v>
      </c>
      <c r="C119" s="122" t="str">
        <f>VLOOKUP(B:B,'ACFR Business Areas'!A:B,2,FALSE)</f>
        <v>Comptroller General</v>
      </c>
      <c r="D119" s="237"/>
      <c r="E119" s="265"/>
      <c r="G119" s="122">
        <f>IFERROR(VLOOKUP($F:$F,'Lease Types with GL Accts'!A:B,2,FALSE),0)</f>
        <v>0</v>
      </c>
      <c r="H119" s="122">
        <f>IFERROR(VLOOKUP($F:$F,'Lease Types with GL Accts'!$A:$C,3,FALSE),0)</f>
        <v>0</v>
      </c>
      <c r="I119" s="122">
        <f>IFERROR(VLOOKUP($F:$F,'Lease Types with GL Accts'!$A:$D,4,FALSE),0)</f>
        <v>0</v>
      </c>
      <c r="J119" s="293" t="str">
        <f>IF(AND(AB119=1,K119='Lease Rollforward'!$B$2),"Yes",IF(AB119=1,"No",""))</f>
        <v/>
      </c>
      <c r="L119" s="216"/>
      <c r="M119" s="217"/>
      <c r="N119" s="217"/>
      <c r="O119" s="217"/>
      <c r="P119" s="294">
        <f t="shared" si="25"/>
        <v>0</v>
      </c>
      <c r="Q119" s="124"/>
      <c r="R119" s="124"/>
      <c r="S119" s="219"/>
      <c r="T119" s="219"/>
      <c r="U119" s="266"/>
      <c r="V119" s="122" t="str">
        <f>IF($AB119=1,VLOOKUP(U:U,'BW Asset Listing'!D:E,2,FALSE),"")</f>
        <v/>
      </c>
      <c r="W119" s="122" t="str">
        <f>IF($AB119=1,VLOOKUP(U:U,'BW Asset Listing'!D:F,3,FALSE),"")</f>
        <v/>
      </c>
      <c r="X119" s="122" t="str">
        <f>IF($AB119=1,VLOOKUP(U:U,'BW Asset Listing'!D:G,4,FALSE),"")</f>
        <v/>
      </c>
      <c r="Y119" s="294" t="str">
        <f>IF($AB119=1,VLOOKUP(U:U,'BW Asset Listing'!D:O,12,FALSE),"")</f>
        <v/>
      </c>
      <c r="Z119" s="294" t="str">
        <f t="shared" si="26"/>
        <v/>
      </c>
      <c r="AA119" s="294" t="str">
        <f t="shared" si="27"/>
        <v/>
      </c>
      <c r="AB119" s="294">
        <f>COUNTIF($D$4:D119,$D119)</f>
        <v>0</v>
      </c>
      <c r="AE119" s="122" t="str">
        <f t="shared" si="28"/>
        <v/>
      </c>
      <c r="AF119" s="124">
        <f>SUMIFS('BW Expense Report GL'!I:I,'BW Expense Report GL'!F:F,AD:AD,'BW Expense Report GL'!G:G,G:G)</f>
        <v>0</v>
      </c>
      <c r="AG119" s="124" t="str">
        <f t="shared" si="29"/>
        <v/>
      </c>
      <c r="AH119" s="124">
        <f>SUMIFS('BW Expense Report GL'!I:I,'BW Expense Report GL'!F:F,AD:AD,'BW Expense Report GL'!G:G,H:H)</f>
        <v>0</v>
      </c>
      <c r="AI119" s="124" t="str">
        <f t="shared" si="30"/>
        <v/>
      </c>
      <c r="AK119" s="121">
        <f t="shared" si="31"/>
        <v>0</v>
      </c>
      <c r="AL119" s="121">
        <f t="shared" si="32"/>
        <v>0</v>
      </c>
    </row>
    <row r="120" spans="1:38" s="121" customFormat="1" ht="12.75" x14ac:dyDescent="0.2">
      <c r="A120" s="293" t="str">
        <f>VLOOKUP(B:B,'ACFR Business Areas'!A:C,3,FALSE)</f>
        <v>A000</v>
      </c>
      <c r="B120" s="293" t="str">
        <f>'Lease Rollforward'!$B$1</f>
        <v>E120</v>
      </c>
      <c r="C120" s="122" t="str">
        <f>VLOOKUP(B:B,'ACFR Business Areas'!A:B,2,FALSE)</f>
        <v>Comptroller General</v>
      </c>
      <c r="D120" s="237"/>
      <c r="E120" s="265"/>
      <c r="G120" s="122">
        <f>IFERROR(VLOOKUP($F:$F,'Lease Types with GL Accts'!A:B,2,FALSE),0)</f>
        <v>0</v>
      </c>
      <c r="H120" s="122">
        <f>IFERROR(VLOOKUP($F:$F,'Lease Types with GL Accts'!$A:$C,3,FALSE),0)</f>
        <v>0</v>
      </c>
      <c r="I120" s="122">
        <f>IFERROR(VLOOKUP($F:$F,'Lease Types with GL Accts'!$A:$D,4,FALSE),0)</f>
        <v>0</v>
      </c>
      <c r="J120" s="293" t="str">
        <f>IF(AND(AB120=1,K120='Lease Rollforward'!$B$2),"Yes",IF(AB120=1,"No",""))</f>
        <v/>
      </c>
      <c r="L120" s="216"/>
      <c r="M120" s="217"/>
      <c r="N120" s="217"/>
      <c r="O120" s="217"/>
      <c r="P120" s="294">
        <f t="shared" si="25"/>
        <v>0</v>
      </c>
      <c r="Q120" s="124"/>
      <c r="R120" s="124"/>
      <c r="S120" s="219"/>
      <c r="T120" s="219"/>
      <c r="U120" s="266"/>
      <c r="V120" s="122" t="str">
        <f>IF($AB120=1,VLOOKUP(U:U,'BW Asset Listing'!D:E,2,FALSE),"")</f>
        <v/>
      </c>
      <c r="W120" s="122" t="str">
        <f>IF($AB120=1,VLOOKUP(U:U,'BW Asset Listing'!D:F,3,FALSE),"")</f>
        <v/>
      </c>
      <c r="X120" s="122" t="str">
        <f>IF($AB120=1,VLOOKUP(U:U,'BW Asset Listing'!D:G,4,FALSE),"")</f>
        <v/>
      </c>
      <c r="Y120" s="294" t="str">
        <f>IF($AB120=1,VLOOKUP(U:U,'BW Asset Listing'!D:O,12,FALSE),"")</f>
        <v/>
      </c>
      <c r="Z120" s="294" t="str">
        <f t="shared" si="26"/>
        <v/>
      </c>
      <c r="AA120" s="294" t="str">
        <f t="shared" si="27"/>
        <v/>
      </c>
      <c r="AB120" s="294">
        <f>COUNTIF($D$4:D120,$D120)</f>
        <v>0</v>
      </c>
      <c r="AE120" s="122" t="str">
        <f t="shared" si="28"/>
        <v/>
      </c>
      <c r="AF120" s="124">
        <f>SUMIFS('BW Expense Report GL'!I:I,'BW Expense Report GL'!F:F,AD:AD,'BW Expense Report GL'!G:G,G:G)</f>
        <v>0</v>
      </c>
      <c r="AG120" s="124" t="str">
        <f t="shared" si="29"/>
        <v/>
      </c>
      <c r="AH120" s="124">
        <f>SUMIFS('BW Expense Report GL'!I:I,'BW Expense Report GL'!F:F,AD:AD,'BW Expense Report GL'!G:G,H:H)</f>
        <v>0</v>
      </c>
      <c r="AI120" s="124" t="str">
        <f t="shared" si="30"/>
        <v/>
      </c>
      <c r="AK120" s="121">
        <f t="shared" si="31"/>
        <v>0</v>
      </c>
      <c r="AL120" s="121">
        <f t="shared" si="32"/>
        <v>0</v>
      </c>
    </row>
    <row r="121" spans="1:38" s="121" customFormat="1" ht="12.75" x14ac:dyDescent="0.2">
      <c r="A121" s="293" t="str">
        <f>VLOOKUP(B:B,'ACFR Business Areas'!A:C,3,FALSE)</f>
        <v>A000</v>
      </c>
      <c r="B121" s="293" t="str">
        <f>'Lease Rollforward'!$B$1</f>
        <v>E120</v>
      </c>
      <c r="C121" s="122" t="str">
        <f>VLOOKUP(B:B,'ACFR Business Areas'!A:B,2,FALSE)</f>
        <v>Comptroller General</v>
      </c>
      <c r="D121" s="237"/>
      <c r="E121" s="265"/>
      <c r="G121" s="122">
        <f>IFERROR(VLOOKUP($F:$F,'Lease Types with GL Accts'!A:B,2,FALSE),0)</f>
        <v>0</v>
      </c>
      <c r="H121" s="122">
        <f>IFERROR(VLOOKUP($F:$F,'Lease Types with GL Accts'!$A:$C,3,FALSE),0)</f>
        <v>0</v>
      </c>
      <c r="I121" s="122">
        <f>IFERROR(VLOOKUP($F:$F,'Lease Types with GL Accts'!$A:$D,4,FALSE),0)</f>
        <v>0</v>
      </c>
      <c r="J121" s="293" t="str">
        <f>IF(AND(AB121=1,K121='Lease Rollforward'!$B$2),"Yes",IF(AB121=1,"No",""))</f>
        <v/>
      </c>
      <c r="L121" s="216"/>
      <c r="M121" s="217"/>
      <c r="N121" s="217"/>
      <c r="O121" s="217"/>
      <c r="P121" s="294">
        <f t="shared" si="25"/>
        <v>0</v>
      </c>
      <c r="Q121" s="124"/>
      <c r="R121" s="124"/>
      <c r="S121" s="219"/>
      <c r="T121" s="219"/>
      <c r="U121" s="266"/>
      <c r="V121" s="122" t="str">
        <f>IF($AB121=1,VLOOKUP(U:U,'BW Asset Listing'!D:E,2,FALSE),"")</f>
        <v/>
      </c>
      <c r="W121" s="122" t="str">
        <f>IF($AB121=1,VLOOKUP(U:U,'BW Asset Listing'!D:F,3,FALSE),"")</f>
        <v/>
      </c>
      <c r="X121" s="122" t="str">
        <f>IF($AB121=1,VLOOKUP(U:U,'BW Asset Listing'!D:G,4,FALSE),"")</f>
        <v/>
      </c>
      <c r="Y121" s="294" t="str">
        <f>IF($AB121=1,VLOOKUP(U:U,'BW Asset Listing'!D:O,12,FALSE),"")</f>
        <v/>
      </c>
      <c r="Z121" s="294" t="str">
        <f t="shared" si="26"/>
        <v/>
      </c>
      <c r="AA121" s="294" t="str">
        <f t="shared" si="27"/>
        <v/>
      </c>
      <c r="AB121" s="294">
        <f>COUNTIF($D$4:D121,$D121)</f>
        <v>0</v>
      </c>
      <c r="AE121" s="122" t="str">
        <f t="shared" si="28"/>
        <v/>
      </c>
      <c r="AF121" s="124">
        <f>SUMIFS('BW Expense Report GL'!I:I,'BW Expense Report GL'!F:F,AD:AD,'BW Expense Report GL'!G:G,G:G)</f>
        <v>0</v>
      </c>
      <c r="AG121" s="124" t="str">
        <f t="shared" si="29"/>
        <v/>
      </c>
      <c r="AH121" s="124">
        <f>SUMIFS('BW Expense Report GL'!I:I,'BW Expense Report GL'!F:F,AD:AD,'BW Expense Report GL'!G:G,H:H)</f>
        <v>0</v>
      </c>
      <c r="AI121" s="124" t="str">
        <f t="shared" si="30"/>
        <v/>
      </c>
      <c r="AK121" s="121">
        <f t="shared" si="31"/>
        <v>0</v>
      </c>
      <c r="AL121" s="121">
        <f t="shared" si="32"/>
        <v>0</v>
      </c>
    </row>
    <row r="122" spans="1:38" s="121" customFormat="1" ht="12.75" x14ac:dyDescent="0.2">
      <c r="A122" s="293" t="str">
        <f>VLOOKUP(B:B,'ACFR Business Areas'!A:C,3,FALSE)</f>
        <v>A000</v>
      </c>
      <c r="B122" s="293" t="str">
        <f>'Lease Rollforward'!$B$1</f>
        <v>E120</v>
      </c>
      <c r="C122" s="122" t="str">
        <f>VLOOKUP(B:B,'ACFR Business Areas'!A:B,2,FALSE)</f>
        <v>Comptroller General</v>
      </c>
      <c r="D122" s="237"/>
      <c r="E122" s="265"/>
      <c r="G122" s="122">
        <f>IFERROR(VLOOKUP($F:$F,'Lease Types with GL Accts'!A:B,2,FALSE),0)</f>
        <v>0</v>
      </c>
      <c r="H122" s="122">
        <f>IFERROR(VLOOKUP($F:$F,'Lease Types with GL Accts'!$A:$C,3,FALSE),0)</f>
        <v>0</v>
      </c>
      <c r="I122" s="122">
        <f>IFERROR(VLOOKUP($F:$F,'Lease Types with GL Accts'!$A:$D,4,FALSE),0)</f>
        <v>0</v>
      </c>
      <c r="J122" s="293" t="str">
        <f>IF(AND(AB122=1,K122='Lease Rollforward'!$B$2),"Yes",IF(AB122=1,"No",""))</f>
        <v/>
      </c>
      <c r="L122" s="216"/>
      <c r="M122" s="217"/>
      <c r="N122" s="217"/>
      <c r="O122" s="217"/>
      <c r="P122" s="294">
        <f t="shared" si="25"/>
        <v>0</v>
      </c>
      <c r="Q122" s="124"/>
      <c r="R122" s="124"/>
      <c r="S122" s="219"/>
      <c r="T122" s="219"/>
      <c r="U122" s="266"/>
      <c r="V122" s="122" t="str">
        <f>IF($AB122=1,VLOOKUP(U:U,'BW Asset Listing'!D:E,2,FALSE),"")</f>
        <v/>
      </c>
      <c r="W122" s="122" t="str">
        <f>IF($AB122=1,VLOOKUP(U:U,'BW Asset Listing'!D:F,3,FALSE),"")</f>
        <v/>
      </c>
      <c r="X122" s="122" t="str">
        <f>IF($AB122=1,VLOOKUP(U:U,'BW Asset Listing'!D:G,4,FALSE),"")</f>
        <v/>
      </c>
      <c r="Y122" s="294" t="str">
        <f>IF($AB122=1,VLOOKUP(U:U,'BW Asset Listing'!D:O,12,FALSE),"")</f>
        <v/>
      </c>
      <c r="Z122" s="294" t="str">
        <f t="shared" si="26"/>
        <v/>
      </c>
      <c r="AA122" s="294" t="str">
        <f t="shared" si="27"/>
        <v/>
      </c>
      <c r="AB122" s="294">
        <f>COUNTIF($D$4:D122,$D122)</f>
        <v>0</v>
      </c>
      <c r="AE122" s="122" t="str">
        <f t="shared" si="28"/>
        <v/>
      </c>
      <c r="AF122" s="124">
        <f>SUMIFS('BW Expense Report GL'!I:I,'BW Expense Report GL'!F:F,AD:AD,'BW Expense Report GL'!G:G,G:G)</f>
        <v>0</v>
      </c>
      <c r="AG122" s="124" t="str">
        <f t="shared" si="29"/>
        <v/>
      </c>
      <c r="AH122" s="124">
        <f>SUMIFS('BW Expense Report GL'!I:I,'BW Expense Report GL'!F:F,AD:AD,'BW Expense Report GL'!G:G,H:H)</f>
        <v>0</v>
      </c>
      <c r="AI122" s="124" t="str">
        <f t="shared" si="30"/>
        <v/>
      </c>
      <c r="AK122" s="121">
        <f t="shared" si="31"/>
        <v>0</v>
      </c>
      <c r="AL122" s="121">
        <f t="shared" si="32"/>
        <v>0</v>
      </c>
    </row>
    <row r="123" spans="1:38" s="121" customFormat="1" ht="12.75" x14ac:dyDescent="0.2">
      <c r="A123" s="293" t="str">
        <f>VLOOKUP(B:B,'ACFR Business Areas'!A:C,3,FALSE)</f>
        <v>A000</v>
      </c>
      <c r="B123" s="293" t="str">
        <f>'Lease Rollforward'!$B$1</f>
        <v>E120</v>
      </c>
      <c r="C123" s="122" t="str">
        <f>VLOOKUP(B:B,'ACFR Business Areas'!A:B,2,FALSE)</f>
        <v>Comptroller General</v>
      </c>
      <c r="D123" s="237"/>
      <c r="E123" s="265"/>
      <c r="G123" s="122">
        <f>IFERROR(VLOOKUP($F:$F,'Lease Types with GL Accts'!A:B,2,FALSE),0)</f>
        <v>0</v>
      </c>
      <c r="H123" s="122">
        <f>IFERROR(VLOOKUP($F:$F,'Lease Types with GL Accts'!$A:$C,3,FALSE),0)</f>
        <v>0</v>
      </c>
      <c r="I123" s="122">
        <f>IFERROR(VLOOKUP($F:$F,'Lease Types with GL Accts'!$A:$D,4,FALSE),0)</f>
        <v>0</v>
      </c>
      <c r="J123" s="293" t="str">
        <f>IF(AND(AB123=1,K123='Lease Rollforward'!$B$2),"Yes",IF(AB123=1,"No",""))</f>
        <v/>
      </c>
      <c r="L123" s="216"/>
      <c r="M123" s="217"/>
      <c r="N123" s="217"/>
      <c r="O123" s="217"/>
      <c r="P123" s="294">
        <f t="shared" si="25"/>
        <v>0</v>
      </c>
      <c r="Q123" s="124"/>
      <c r="R123" s="124"/>
      <c r="S123" s="219"/>
      <c r="T123" s="219"/>
      <c r="U123" s="266"/>
      <c r="V123" s="122" t="str">
        <f>IF($AB123=1,VLOOKUP(U:U,'BW Asset Listing'!D:E,2,FALSE),"")</f>
        <v/>
      </c>
      <c r="W123" s="122" t="str">
        <f>IF($AB123=1,VLOOKUP(U:U,'BW Asset Listing'!D:F,3,FALSE),"")</f>
        <v/>
      </c>
      <c r="X123" s="122" t="str">
        <f>IF($AB123=1,VLOOKUP(U:U,'BW Asset Listing'!D:G,4,FALSE),"")</f>
        <v/>
      </c>
      <c r="Y123" s="294" t="str">
        <f>IF($AB123=1,VLOOKUP(U:U,'BW Asset Listing'!D:O,12,FALSE),"")</f>
        <v/>
      </c>
      <c r="Z123" s="294" t="str">
        <f t="shared" si="26"/>
        <v/>
      </c>
      <c r="AA123" s="294" t="str">
        <f t="shared" si="27"/>
        <v/>
      </c>
      <c r="AB123" s="294">
        <f>COUNTIF($D$4:D123,$D123)</f>
        <v>0</v>
      </c>
      <c r="AE123" s="122" t="str">
        <f t="shared" si="28"/>
        <v/>
      </c>
      <c r="AF123" s="124">
        <f>SUMIFS('BW Expense Report GL'!I:I,'BW Expense Report GL'!F:F,AD:AD,'BW Expense Report GL'!G:G,G:G)</f>
        <v>0</v>
      </c>
      <c r="AG123" s="124" t="str">
        <f t="shared" si="29"/>
        <v/>
      </c>
      <c r="AH123" s="124">
        <f>SUMIFS('BW Expense Report GL'!I:I,'BW Expense Report GL'!F:F,AD:AD,'BW Expense Report GL'!G:G,H:H)</f>
        <v>0</v>
      </c>
      <c r="AI123" s="124" t="str">
        <f t="shared" si="30"/>
        <v/>
      </c>
      <c r="AK123" s="121">
        <f t="shared" si="31"/>
        <v>0</v>
      </c>
      <c r="AL123" s="121">
        <f t="shared" si="32"/>
        <v>0</v>
      </c>
    </row>
    <row r="124" spans="1:38" s="121" customFormat="1" ht="12.75" x14ac:dyDescent="0.2">
      <c r="A124" s="293" t="str">
        <f>VLOOKUP(B:B,'ACFR Business Areas'!A:C,3,FALSE)</f>
        <v>A000</v>
      </c>
      <c r="B124" s="293" t="str">
        <f>'Lease Rollforward'!$B$1</f>
        <v>E120</v>
      </c>
      <c r="C124" s="122" t="str">
        <f>VLOOKUP(B:B,'ACFR Business Areas'!A:B,2,FALSE)</f>
        <v>Comptroller General</v>
      </c>
      <c r="D124" s="237"/>
      <c r="E124" s="265"/>
      <c r="G124" s="122">
        <f>IFERROR(VLOOKUP($F:$F,'Lease Types with GL Accts'!A:B,2,FALSE),0)</f>
        <v>0</v>
      </c>
      <c r="H124" s="122">
        <f>IFERROR(VLOOKUP($F:$F,'Lease Types with GL Accts'!$A:$C,3,FALSE),0)</f>
        <v>0</v>
      </c>
      <c r="I124" s="122">
        <f>IFERROR(VLOOKUP($F:$F,'Lease Types with GL Accts'!$A:$D,4,FALSE),0)</f>
        <v>0</v>
      </c>
      <c r="J124" s="293" t="str">
        <f>IF(AND(AB124=1,K124='Lease Rollforward'!$B$2),"Yes",IF(AB124=1,"No",""))</f>
        <v/>
      </c>
      <c r="L124" s="216"/>
      <c r="M124" s="217"/>
      <c r="N124" s="217"/>
      <c r="O124" s="217"/>
      <c r="P124" s="294">
        <f t="shared" si="25"/>
        <v>0</v>
      </c>
      <c r="Q124" s="124"/>
      <c r="R124" s="124"/>
      <c r="S124" s="219"/>
      <c r="T124" s="219"/>
      <c r="U124" s="266"/>
      <c r="V124" s="122" t="str">
        <f>IF($AB124=1,VLOOKUP(U:U,'BW Asset Listing'!D:E,2,FALSE),"")</f>
        <v/>
      </c>
      <c r="W124" s="122" t="str">
        <f>IF($AB124=1,VLOOKUP(U:U,'BW Asset Listing'!D:F,3,FALSE),"")</f>
        <v/>
      </c>
      <c r="X124" s="122" t="str">
        <f>IF($AB124=1,VLOOKUP(U:U,'BW Asset Listing'!D:G,4,FALSE),"")</f>
        <v/>
      </c>
      <c r="Y124" s="294" t="str">
        <f>IF($AB124=1,VLOOKUP(U:U,'BW Asset Listing'!D:O,12,FALSE),"")</f>
        <v/>
      </c>
      <c r="Z124" s="294" t="str">
        <f t="shared" si="26"/>
        <v/>
      </c>
      <c r="AA124" s="294" t="str">
        <f t="shared" si="27"/>
        <v/>
      </c>
      <c r="AB124" s="294">
        <f>COUNTIF($D$4:D124,$D124)</f>
        <v>0</v>
      </c>
      <c r="AE124" s="122" t="str">
        <f t="shared" si="28"/>
        <v/>
      </c>
      <c r="AF124" s="124">
        <f>SUMIFS('BW Expense Report GL'!I:I,'BW Expense Report GL'!F:F,AD:AD,'BW Expense Report GL'!G:G,G:G)</f>
        <v>0</v>
      </c>
      <c r="AG124" s="124" t="str">
        <f t="shared" si="29"/>
        <v/>
      </c>
      <c r="AH124" s="124">
        <f>SUMIFS('BW Expense Report GL'!I:I,'BW Expense Report GL'!F:F,AD:AD,'BW Expense Report GL'!G:G,H:H)</f>
        <v>0</v>
      </c>
      <c r="AI124" s="124" t="str">
        <f t="shared" si="30"/>
        <v/>
      </c>
      <c r="AK124" s="121">
        <f t="shared" si="31"/>
        <v>0</v>
      </c>
      <c r="AL124" s="121">
        <f t="shared" si="32"/>
        <v>0</v>
      </c>
    </row>
    <row r="125" spans="1:38" s="121" customFormat="1" ht="12.75" x14ac:dyDescent="0.2">
      <c r="A125" s="293" t="str">
        <f>VLOOKUP(B:B,'ACFR Business Areas'!A:C,3,FALSE)</f>
        <v>A000</v>
      </c>
      <c r="B125" s="293" t="str">
        <f>'Lease Rollforward'!$B$1</f>
        <v>E120</v>
      </c>
      <c r="C125" s="122" t="str">
        <f>VLOOKUP(B:B,'ACFR Business Areas'!A:B,2,FALSE)</f>
        <v>Comptroller General</v>
      </c>
      <c r="D125" s="237"/>
      <c r="E125" s="265"/>
      <c r="G125" s="122">
        <f>IFERROR(VLOOKUP($F:$F,'Lease Types with GL Accts'!A:B,2,FALSE),0)</f>
        <v>0</v>
      </c>
      <c r="H125" s="122">
        <f>IFERROR(VLOOKUP($F:$F,'Lease Types with GL Accts'!$A:$C,3,FALSE),0)</f>
        <v>0</v>
      </c>
      <c r="I125" s="122">
        <f>IFERROR(VLOOKUP($F:$F,'Lease Types with GL Accts'!$A:$D,4,FALSE),0)</f>
        <v>0</v>
      </c>
      <c r="J125" s="293" t="str">
        <f>IF(AND(AB125=1,K125='Lease Rollforward'!$B$2),"Yes",IF(AB125=1,"No",""))</f>
        <v/>
      </c>
      <c r="L125" s="216"/>
      <c r="M125" s="217"/>
      <c r="N125" s="217"/>
      <c r="O125" s="217"/>
      <c r="P125" s="294">
        <f t="shared" si="25"/>
        <v>0</v>
      </c>
      <c r="Q125" s="124"/>
      <c r="R125" s="124"/>
      <c r="S125" s="219"/>
      <c r="T125" s="219"/>
      <c r="U125" s="266"/>
      <c r="V125" s="122" t="str">
        <f>IF($AB125=1,VLOOKUP(U:U,'BW Asset Listing'!D:E,2,FALSE),"")</f>
        <v/>
      </c>
      <c r="W125" s="122" t="str">
        <f>IF($AB125=1,VLOOKUP(U:U,'BW Asset Listing'!D:F,3,FALSE),"")</f>
        <v/>
      </c>
      <c r="X125" s="122" t="str">
        <f>IF($AB125=1,VLOOKUP(U:U,'BW Asset Listing'!D:G,4,FALSE),"")</f>
        <v/>
      </c>
      <c r="Y125" s="294" t="str">
        <f>IF($AB125=1,VLOOKUP(U:U,'BW Asset Listing'!D:O,12,FALSE),"")</f>
        <v/>
      </c>
      <c r="Z125" s="294" t="str">
        <f t="shared" si="26"/>
        <v/>
      </c>
      <c r="AA125" s="294" t="str">
        <f t="shared" si="27"/>
        <v/>
      </c>
      <c r="AB125" s="294">
        <f>COUNTIF($D$4:D125,$D125)</f>
        <v>0</v>
      </c>
      <c r="AE125" s="122" t="str">
        <f t="shared" si="28"/>
        <v/>
      </c>
      <c r="AF125" s="124">
        <f>SUMIFS('BW Expense Report GL'!I:I,'BW Expense Report GL'!F:F,AD:AD,'BW Expense Report GL'!G:G,G:G)</f>
        <v>0</v>
      </c>
      <c r="AG125" s="124" t="str">
        <f t="shared" si="29"/>
        <v/>
      </c>
      <c r="AH125" s="124">
        <f>SUMIFS('BW Expense Report GL'!I:I,'BW Expense Report GL'!F:F,AD:AD,'BW Expense Report GL'!G:G,H:H)</f>
        <v>0</v>
      </c>
      <c r="AI125" s="124" t="str">
        <f t="shared" si="30"/>
        <v/>
      </c>
      <c r="AK125" s="121">
        <f t="shared" si="31"/>
        <v>0</v>
      </c>
      <c r="AL125" s="121">
        <f t="shared" si="32"/>
        <v>0</v>
      </c>
    </row>
    <row r="126" spans="1:38" s="121" customFormat="1" ht="12.75" x14ac:dyDescent="0.2">
      <c r="A126" s="293" t="str">
        <f>VLOOKUP(B:B,'ACFR Business Areas'!A:C,3,FALSE)</f>
        <v>A000</v>
      </c>
      <c r="B126" s="293" t="str">
        <f>'Lease Rollforward'!$B$1</f>
        <v>E120</v>
      </c>
      <c r="C126" s="122" t="str">
        <f>VLOOKUP(B:B,'ACFR Business Areas'!A:B,2,FALSE)</f>
        <v>Comptroller General</v>
      </c>
      <c r="D126" s="237"/>
      <c r="E126" s="265"/>
      <c r="G126" s="122">
        <f>IFERROR(VLOOKUP($F:$F,'Lease Types with GL Accts'!A:B,2,FALSE),0)</f>
        <v>0</v>
      </c>
      <c r="H126" s="122">
        <f>IFERROR(VLOOKUP($F:$F,'Lease Types with GL Accts'!$A:$C,3,FALSE),0)</f>
        <v>0</v>
      </c>
      <c r="I126" s="122">
        <f>IFERROR(VLOOKUP($F:$F,'Lease Types with GL Accts'!$A:$D,4,FALSE),0)</f>
        <v>0</v>
      </c>
      <c r="J126" s="293" t="str">
        <f>IF(AND(AB126=1,K126='Lease Rollforward'!$B$2),"Yes",IF(AB126=1,"No",""))</f>
        <v/>
      </c>
      <c r="L126" s="216"/>
      <c r="M126" s="217"/>
      <c r="N126" s="217"/>
      <c r="O126" s="217"/>
      <c r="P126" s="294">
        <f t="shared" si="25"/>
        <v>0</v>
      </c>
      <c r="Q126" s="124"/>
      <c r="R126" s="124"/>
      <c r="S126" s="219"/>
      <c r="T126" s="219"/>
      <c r="U126" s="266"/>
      <c r="V126" s="122" t="str">
        <f>IF($AB126=1,VLOOKUP(U:U,'BW Asset Listing'!D:E,2,FALSE),"")</f>
        <v/>
      </c>
      <c r="W126" s="122" t="str">
        <f>IF($AB126=1,VLOOKUP(U:U,'BW Asset Listing'!D:F,3,FALSE),"")</f>
        <v/>
      </c>
      <c r="X126" s="122" t="str">
        <f>IF($AB126=1,VLOOKUP(U:U,'BW Asset Listing'!D:G,4,FALSE),"")</f>
        <v/>
      </c>
      <c r="Y126" s="294" t="str">
        <f>IF($AB126=1,VLOOKUP(U:U,'BW Asset Listing'!D:O,12,FALSE),"")</f>
        <v/>
      </c>
      <c r="Z126" s="294" t="str">
        <f t="shared" si="26"/>
        <v/>
      </c>
      <c r="AA126" s="294" t="str">
        <f t="shared" si="27"/>
        <v/>
      </c>
      <c r="AB126" s="294">
        <f>COUNTIF($D$4:D126,$D126)</f>
        <v>0</v>
      </c>
      <c r="AE126" s="122" t="str">
        <f t="shared" si="28"/>
        <v/>
      </c>
      <c r="AF126" s="124">
        <f>SUMIFS('BW Expense Report GL'!I:I,'BW Expense Report GL'!F:F,AD:AD,'BW Expense Report GL'!G:G,G:G)</f>
        <v>0</v>
      </c>
      <c r="AG126" s="124" t="str">
        <f t="shared" si="29"/>
        <v/>
      </c>
      <c r="AH126" s="124">
        <f>SUMIFS('BW Expense Report GL'!I:I,'BW Expense Report GL'!F:F,AD:AD,'BW Expense Report GL'!G:G,H:H)</f>
        <v>0</v>
      </c>
      <c r="AI126" s="124" t="str">
        <f t="shared" si="30"/>
        <v/>
      </c>
      <c r="AK126" s="121">
        <f t="shared" si="31"/>
        <v>0</v>
      </c>
      <c r="AL126" s="121">
        <f t="shared" si="32"/>
        <v>0</v>
      </c>
    </row>
    <row r="127" spans="1:38" s="121" customFormat="1" ht="12.75" x14ac:dyDescent="0.2">
      <c r="A127" s="293" t="str">
        <f>VLOOKUP(B:B,'ACFR Business Areas'!A:C,3,FALSE)</f>
        <v>A000</v>
      </c>
      <c r="B127" s="293" t="str">
        <f>'Lease Rollforward'!$B$1</f>
        <v>E120</v>
      </c>
      <c r="C127" s="122" t="str">
        <f>VLOOKUP(B:B,'ACFR Business Areas'!A:B,2,FALSE)</f>
        <v>Comptroller General</v>
      </c>
      <c r="D127" s="237"/>
      <c r="E127" s="265"/>
      <c r="G127" s="122">
        <f>IFERROR(VLOOKUP($F:$F,'Lease Types with GL Accts'!A:B,2,FALSE),0)</f>
        <v>0</v>
      </c>
      <c r="H127" s="122">
        <f>IFERROR(VLOOKUP($F:$F,'Lease Types with GL Accts'!$A:$C,3,FALSE),0)</f>
        <v>0</v>
      </c>
      <c r="I127" s="122">
        <f>IFERROR(VLOOKUP($F:$F,'Lease Types with GL Accts'!$A:$D,4,FALSE),0)</f>
        <v>0</v>
      </c>
      <c r="J127" s="293" t="str">
        <f>IF(AND(AB127=1,K127='Lease Rollforward'!$B$2),"Yes",IF(AB127=1,"No",""))</f>
        <v/>
      </c>
      <c r="L127" s="216"/>
      <c r="M127" s="217"/>
      <c r="N127" s="217"/>
      <c r="O127" s="217"/>
      <c r="P127" s="294">
        <f t="shared" si="25"/>
        <v>0</v>
      </c>
      <c r="Q127" s="124"/>
      <c r="R127" s="124"/>
      <c r="S127" s="219"/>
      <c r="T127" s="219"/>
      <c r="U127" s="266"/>
      <c r="V127" s="122" t="str">
        <f>IF($AB127=1,VLOOKUP(U:U,'BW Asset Listing'!D:E,2,FALSE),"")</f>
        <v/>
      </c>
      <c r="W127" s="122" t="str">
        <f>IF($AB127=1,VLOOKUP(U:U,'BW Asset Listing'!D:F,3,FALSE),"")</f>
        <v/>
      </c>
      <c r="X127" s="122" t="str">
        <f>IF($AB127=1,VLOOKUP(U:U,'BW Asset Listing'!D:G,4,FALSE),"")</f>
        <v/>
      </c>
      <c r="Y127" s="294" t="str">
        <f>IF($AB127=1,VLOOKUP(U:U,'BW Asset Listing'!D:O,12,FALSE),"")</f>
        <v/>
      </c>
      <c r="Z127" s="294" t="str">
        <f t="shared" si="26"/>
        <v/>
      </c>
      <c r="AA127" s="294" t="str">
        <f t="shared" si="27"/>
        <v/>
      </c>
      <c r="AB127" s="294">
        <f>COUNTIF($D$4:D127,$D127)</f>
        <v>0</v>
      </c>
      <c r="AE127" s="122" t="str">
        <f t="shared" si="28"/>
        <v/>
      </c>
      <c r="AF127" s="124">
        <f>SUMIFS('BW Expense Report GL'!I:I,'BW Expense Report GL'!F:F,AD:AD,'BW Expense Report GL'!G:G,G:G)</f>
        <v>0</v>
      </c>
      <c r="AG127" s="124" t="str">
        <f t="shared" si="29"/>
        <v/>
      </c>
      <c r="AH127" s="124">
        <f>SUMIFS('BW Expense Report GL'!I:I,'BW Expense Report GL'!F:F,AD:AD,'BW Expense Report GL'!G:G,H:H)</f>
        <v>0</v>
      </c>
      <c r="AI127" s="124" t="str">
        <f t="shared" si="30"/>
        <v/>
      </c>
      <c r="AK127" s="121">
        <f t="shared" si="31"/>
        <v>0</v>
      </c>
      <c r="AL127" s="121">
        <f t="shared" si="32"/>
        <v>0</v>
      </c>
    </row>
    <row r="128" spans="1:38" s="121" customFormat="1" ht="12.75" x14ac:dyDescent="0.2">
      <c r="A128" s="293" t="str">
        <f>VLOOKUP(B:B,'ACFR Business Areas'!A:C,3,FALSE)</f>
        <v>A000</v>
      </c>
      <c r="B128" s="293" t="str">
        <f>'Lease Rollforward'!$B$1</f>
        <v>E120</v>
      </c>
      <c r="C128" s="122" t="str">
        <f>VLOOKUP(B:B,'ACFR Business Areas'!A:B,2,FALSE)</f>
        <v>Comptroller General</v>
      </c>
      <c r="D128" s="237"/>
      <c r="E128" s="265"/>
      <c r="G128" s="122">
        <f>IFERROR(VLOOKUP($F:$F,'Lease Types with GL Accts'!A:B,2,FALSE),0)</f>
        <v>0</v>
      </c>
      <c r="H128" s="122">
        <f>IFERROR(VLOOKUP($F:$F,'Lease Types with GL Accts'!$A:$C,3,FALSE),0)</f>
        <v>0</v>
      </c>
      <c r="I128" s="122">
        <f>IFERROR(VLOOKUP($F:$F,'Lease Types with GL Accts'!$A:$D,4,FALSE),0)</f>
        <v>0</v>
      </c>
      <c r="J128" s="293" t="str">
        <f>IF(AND(AB128=1,K128='Lease Rollforward'!$B$2),"Yes",IF(AB128=1,"No",""))</f>
        <v/>
      </c>
      <c r="L128" s="216"/>
      <c r="M128" s="217"/>
      <c r="N128" s="217"/>
      <c r="O128" s="217"/>
      <c r="P128" s="294">
        <f t="shared" si="25"/>
        <v>0</v>
      </c>
      <c r="Q128" s="124"/>
      <c r="R128" s="124"/>
      <c r="S128" s="219"/>
      <c r="T128" s="219"/>
      <c r="U128" s="266"/>
      <c r="V128" s="122" t="str">
        <f>IF($AB128=1,VLOOKUP(U:U,'BW Asset Listing'!D:E,2,FALSE),"")</f>
        <v/>
      </c>
      <c r="W128" s="122" t="str">
        <f>IF($AB128=1,VLOOKUP(U:U,'BW Asset Listing'!D:F,3,FALSE),"")</f>
        <v/>
      </c>
      <c r="X128" s="122" t="str">
        <f>IF($AB128=1,VLOOKUP(U:U,'BW Asset Listing'!D:G,4,FALSE),"")</f>
        <v/>
      </c>
      <c r="Y128" s="294" t="str">
        <f>IF($AB128=1,VLOOKUP(U:U,'BW Asset Listing'!D:O,12,FALSE),"")</f>
        <v/>
      </c>
      <c r="Z128" s="294" t="str">
        <f t="shared" si="26"/>
        <v/>
      </c>
      <c r="AA128" s="294" t="str">
        <f t="shared" si="27"/>
        <v/>
      </c>
      <c r="AB128" s="294">
        <f>COUNTIF($D$4:D128,$D128)</f>
        <v>0</v>
      </c>
      <c r="AE128" s="122" t="str">
        <f t="shared" si="28"/>
        <v/>
      </c>
      <c r="AF128" s="124">
        <f>SUMIFS('BW Expense Report GL'!I:I,'BW Expense Report GL'!F:F,AD:AD,'BW Expense Report GL'!G:G,G:G)</f>
        <v>0</v>
      </c>
      <c r="AG128" s="124" t="str">
        <f t="shared" si="29"/>
        <v/>
      </c>
      <c r="AH128" s="124">
        <f>SUMIFS('BW Expense Report GL'!I:I,'BW Expense Report GL'!F:F,AD:AD,'BW Expense Report GL'!G:G,H:H)</f>
        <v>0</v>
      </c>
      <c r="AI128" s="124" t="str">
        <f t="shared" si="30"/>
        <v/>
      </c>
      <c r="AK128" s="121">
        <f t="shared" si="31"/>
        <v>0</v>
      </c>
      <c r="AL128" s="121">
        <f t="shared" si="32"/>
        <v>0</v>
      </c>
    </row>
    <row r="129" spans="1:38" s="121" customFormat="1" ht="12.75" x14ac:dyDescent="0.2">
      <c r="A129" s="293" t="str">
        <f>VLOOKUP(B:B,'ACFR Business Areas'!A:C,3,FALSE)</f>
        <v>A000</v>
      </c>
      <c r="B129" s="293" t="str">
        <f>'Lease Rollforward'!$B$1</f>
        <v>E120</v>
      </c>
      <c r="C129" s="122" t="str">
        <f>VLOOKUP(B:B,'ACFR Business Areas'!A:B,2,FALSE)</f>
        <v>Comptroller General</v>
      </c>
      <c r="D129" s="237"/>
      <c r="E129" s="265"/>
      <c r="G129" s="122">
        <f>IFERROR(VLOOKUP($F:$F,'Lease Types with GL Accts'!A:B,2,FALSE),0)</f>
        <v>0</v>
      </c>
      <c r="H129" s="122">
        <f>IFERROR(VLOOKUP($F:$F,'Lease Types with GL Accts'!$A:$C,3,FALSE),0)</f>
        <v>0</v>
      </c>
      <c r="I129" s="122">
        <f>IFERROR(VLOOKUP($F:$F,'Lease Types with GL Accts'!$A:$D,4,FALSE),0)</f>
        <v>0</v>
      </c>
      <c r="J129" s="293" t="str">
        <f>IF(AND(AB129=1,K129='Lease Rollforward'!$B$2),"Yes",IF(AB129=1,"No",""))</f>
        <v/>
      </c>
      <c r="L129" s="216"/>
      <c r="M129" s="217"/>
      <c r="N129" s="217"/>
      <c r="O129" s="217"/>
      <c r="P129" s="294">
        <f t="shared" si="25"/>
        <v>0</v>
      </c>
      <c r="Q129" s="124"/>
      <c r="R129" s="124"/>
      <c r="S129" s="219"/>
      <c r="T129" s="219"/>
      <c r="U129" s="266"/>
      <c r="V129" s="122" t="str">
        <f>IF($AB129=1,VLOOKUP(U:U,'BW Asset Listing'!D:E,2,FALSE),"")</f>
        <v/>
      </c>
      <c r="W129" s="122" t="str">
        <f>IF($AB129=1,VLOOKUP(U:U,'BW Asset Listing'!D:F,3,FALSE),"")</f>
        <v/>
      </c>
      <c r="X129" s="122" t="str">
        <f>IF($AB129=1,VLOOKUP(U:U,'BW Asset Listing'!D:G,4,FALSE),"")</f>
        <v/>
      </c>
      <c r="Y129" s="294" t="str">
        <f>IF($AB129=1,VLOOKUP(U:U,'BW Asset Listing'!D:O,12,FALSE),"")</f>
        <v/>
      </c>
      <c r="Z129" s="294" t="str">
        <f t="shared" si="26"/>
        <v/>
      </c>
      <c r="AA129" s="294" t="str">
        <f t="shared" si="27"/>
        <v/>
      </c>
      <c r="AB129" s="294">
        <f>COUNTIF($D$4:D129,$D129)</f>
        <v>0</v>
      </c>
      <c r="AE129" s="122" t="str">
        <f t="shared" si="28"/>
        <v/>
      </c>
      <c r="AF129" s="124">
        <f>SUMIFS('BW Expense Report GL'!I:I,'BW Expense Report GL'!F:F,AD:AD,'BW Expense Report GL'!G:G,G:G)</f>
        <v>0</v>
      </c>
      <c r="AG129" s="124" t="str">
        <f t="shared" si="29"/>
        <v/>
      </c>
      <c r="AH129" s="124">
        <f>SUMIFS('BW Expense Report GL'!I:I,'BW Expense Report GL'!F:F,AD:AD,'BW Expense Report GL'!G:G,H:H)</f>
        <v>0</v>
      </c>
      <c r="AI129" s="124" t="str">
        <f t="shared" si="30"/>
        <v/>
      </c>
      <c r="AK129" s="121">
        <f t="shared" si="31"/>
        <v>0</v>
      </c>
      <c r="AL129" s="121">
        <f t="shared" si="32"/>
        <v>0</v>
      </c>
    </row>
    <row r="130" spans="1:38" s="121" customFormat="1" ht="12.75" x14ac:dyDescent="0.2">
      <c r="A130" s="293" t="str">
        <f>VLOOKUP(B:B,'ACFR Business Areas'!A:C,3,FALSE)</f>
        <v>A000</v>
      </c>
      <c r="B130" s="293" t="str">
        <f>'Lease Rollforward'!$B$1</f>
        <v>E120</v>
      </c>
      <c r="C130" s="122" t="str">
        <f>VLOOKUP(B:B,'ACFR Business Areas'!A:B,2,FALSE)</f>
        <v>Comptroller General</v>
      </c>
      <c r="D130" s="237"/>
      <c r="E130" s="265"/>
      <c r="G130" s="122">
        <f>IFERROR(VLOOKUP($F:$F,'Lease Types with GL Accts'!A:B,2,FALSE),0)</f>
        <v>0</v>
      </c>
      <c r="H130" s="122">
        <f>IFERROR(VLOOKUP($F:$F,'Lease Types with GL Accts'!$A:$C,3,FALSE),0)</f>
        <v>0</v>
      </c>
      <c r="I130" s="122">
        <f>IFERROR(VLOOKUP($F:$F,'Lease Types with GL Accts'!$A:$D,4,FALSE),0)</f>
        <v>0</v>
      </c>
      <c r="J130" s="293" t="str">
        <f>IF(AND(AB130=1,K130='Lease Rollforward'!$B$2),"Yes",IF(AB130=1,"No",""))</f>
        <v/>
      </c>
      <c r="L130" s="216"/>
      <c r="M130" s="217"/>
      <c r="N130" s="217"/>
      <c r="O130" s="217"/>
      <c r="P130" s="294">
        <f t="shared" si="25"/>
        <v>0</v>
      </c>
      <c r="Q130" s="124"/>
      <c r="R130" s="124"/>
      <c r="S130" s="219"/>
      <c r="T130" s="219"/>
      <c r="U130" s="266"/>
      <c r="V130" s="122" t="str">
        <f>IF($AB130=1,VLOOKUP(U:U,'BW Asset Listing'!D:E,2,FALSE),"")</f>
        <v/>
      </c>
      <c r="W130" s="122" t="str">
        <f>IF($AB130=1,VLOOKUP(U:U,'BW Asset Listing'!D:F,3,FALSE),"")</f>
        <v/>
      </c>
      <c r="X130" s="122" t="str">
        <f>IF($AB130=1,VLOOKUP(U:U,'BW Asset Listing'!D:G,4,FALSE),"")</f>
        <v/>
      </c>
      <c r="Y130" s="294" t="str">
        <f>IF($AB130=1,VLOOKUP(U:U,'BW Asset Listing'!D:O,12,FALSE),"")</f>
        <v/>
      </c>
      <c r="Z130" s="294" t="str">
        <f t="shared" si="26"/>
        <v/>
      </c>
      <c r="AA130" s="294" t="str">
        <f t="shared" si="27"/>
        <v/>
      </c>
      <c r="AB130" s="294">
        <f>COUNTIF($D$4:D130,$D130)</f>
        <v>0</v>
      </c>
      <c r="AE130" s="122" t="str">
        <f t="shared" si="28"/>
        <v/>
      </c>
      <c r="AF130" s="124">
        <f>SUMIFS('BW Expense Report GL'!I:I,'BW Expense Report GL'!F:F,AD:AD,'BW Expense Report GL'!G:G,G:G)</f>
        <v>0</v>
      </c>
      <c r="AG130" s="124" t="str">
        <f t="shared" si="29"/>
        <v/>
      </c>
      <c r="AH130" s="124">
        <f>SUMIFS('BW Expense Report GL'!I:I,'BW Expense Report GL'!F:F,AD:AD,'BW Expense Report GL'!G:G,H:H)</f>
        <v>0</v>
      </c>
      <c r="AI130" s="124" t="str">
        <f t="shared" si="30"/>
        <v/>
      </c>
      <c r="AK130" s="121">
        <f t="shared" si="31"/>
        <v>0</v>
      </c>
      <c r="AL130" s="121">
        <f t="shared" si="32"/>
        <v>0</v>
      </c>
    </row>
    <row r="131" spans="1:38" s="121" customFormat="1" ht="12.75" x14ac:dyDescent="0.2">
      <c r="A131" s="293" t="str">
        <f>VLOOKUP(B:B,'ACFR Business Areas'!A:C,3,FALSE)</f>
        <v>A000</v>
      </c>
      <c r="B131" s="293" t="str">
        <f>'Lease Rollforward'!$B$1</f>
        <v>E120</v>
      </c>
      <c r="C131" s="122" t="str">
        <f>VLOOKUP(B:B,'ACFR Business Areas'!A:B,2,FALSE)</f>
        <v>Comptroller General</v>
      </c>
      <c r="D131" s="237"/>
      <c r="E131" s="265"/>
      <c r="G131" s="122">
        <f>IFERROR(VLOOKUP($F:$F,'Lease Types with GL Accts'!A:B,2,FALSE),0)</f>
        <v>0</v>
      </c>
      <c r="H131" s="122">
        <f>IFERROR(VLOOKUP($F:$F,'Lease Types with GL Accts'!$A:$C,3,FALSE),0)</f>
        <v>0</v>
      </c>
      <c r="I131" s="122">
        <f>IFERROR(VLOOKUP($F:$F,'Lease Types with GL Accts'!$A:$D,4,FALSE),0)</f>
        <v>0</v>
      </c>
      <c r="J131" s="293" t="str">
        <f>IF(AND(AB131=1,K131='Lease Rollforward'!$B$2),"Yes",IF(AB131=1,"No",""))</f>
        <v/>
      </c>
      <c r="L131" s="216"/>
      <c r="M131" s="217"/>
      <c r="N131" s="217"/>
      <c r="O131" s="217"/>
      <c r="P131" s="294">
        <f t="shared" si="25"/>
        <v>0</v>
      </c>
      <c r="Q131" s="124"/>
      <c r="R131" s="124"/>
      <c r="S131" s="219"/>
      <c r="T131" s="219"/>
      <c r="U131" s="266"/>
      <c r="V131" s="122" t="str">
        <f>IF($AB131=1,VLOOKUP(U:U,'BW Asset Listing'!D:E,2,FALSE),"")</f>
        <v/>
      </c>
      <c r="W131" s="122" t="str">
        <f>IF($AB131=1,VLOOKUP(U:U,'BW Asset Listing'!D:F,3,FALSE),"")</f>
        <v/>
      </c>
      <c r="X131" s="122" t="str">
        <f>IF($AB131=1,VLOOKUP(U:U,'BW Asset Listing'!D:G,4,FALSE),"")</f>
        <v/>
      </c>
      <c r="Y131" s="294" t="str">
        <f>IF($AB131=1,VLOOKUP(U:U,'BW Asset Listing'!D:O,12,FALSE),"")</f>
        <v/>
      </c>
      <c r="Z131" s="294" t="str">
        <f t="shared" si="26"/>
        <v/>
      </c>
      <c r="AA131" s="294" t="str">
        <f t="shared" si="27"/>
        <v/>
      </c>
      <c r="AB131" s="294">
        <f>COUNTIF($D$4:D131,$D131)</f>
        <v>0</v>
      </c>
      <c r="AE131" s="122" t="str">
        <f t="shared" si="28"/>
        <v/>
      </c>
      <c r="AF131" s="124">
        <f>SUMIFS('BW Expense Report GL'!I:I,'BW Expense Report GL'!F:F,AD:AD,'BW Expense Report GL'!G:G,G:G)</f>
        <v>0</v>
      </c>
      <c r="AG131" s="124" t="str">
        <f t="shared" si="29"/>
        <v/>
      </c>
      <c r="AH131" s="124">
        <f>SUMIFS('BW Expense Report GL'!I:I,'BW Expense Report GL'!F:F,AD:AD,'BW Expense Report GL'!G:G,H:H)</f>
        <v>0</v>
      </c>
      <c r="AI131" s="124" t="str">
        <f t="shared" si="30"/>
        <v/>
      </c>
      <c r="AK131" s="121">
        <f t="shared" si="31"/>
        <v>0</v>
      </c>
      <c r="AL131" s="121">
        <f t="shared" si="32"/>
        <v>0</v>
      </c>
    </row>
    <row r="132" spans="1:38" s="121" customFormat="1" ht="12.75" x14ac:dyDescent="0.2">
      <c r="A132" s="293" t="str">
        <f>VLOOKUP(B:B,'ACFR Business Areas'!A:C,3,FALSE)</f>
        <v>A000</v>
      </c>
      <c r="B132" s="293" t="str">
        <f>'Lease Rollforward'!$B$1</f>
        <v>E120</v>
      </c>
      <c r="C132" s="122" t="str">
        <f>VLOOKUP(B:B,'ACFR Business Areas'!A:B,2,FALSE)</f>
        <v>Comptroller General</v>
      </c>
      <c r="D132" s="237"/>
      <c r="E132" s="265"/>
      <c r="G132" s="122">
        <f>IFERROR(VLOOKUP($F:$F,'Lease Types with GL Accts'!A:B,2,FALSE),0)</f>
        <v>0</v>
      </c>
      <c r="H132" s="122">
        <f>IFERROR(VLOOKUP($F:$F,'Lease Types with GL Accts'!$A:$C,3,FALSE),0)</f>
        <v>0</v>
      </c>
      <c r="I132" s="122">
        <f>IFERROR(VLOOKUP($F:$F,'Lease Types with GL Accts'!$A:$D,4,FALSE),0)</f>
        <v>0</v>
      </c>
      <c r="J132" s="293" t="str">
        <f>IF(AND(AB132=1,K132='Lease Rollforward'!$B$2),"Yes",IF(AB132=1,"No",""))</f>
        <v/>
      </c>
      <c r="L132" s="216"/>
      <c r="M132" s="217"/>
      <c r="N132" s="217"/>
      <c r="O132" s="217"/>
      <c r="P132" s="294">
        <f t="shared" si="25"/>
        <v>0</v>
      </c>
      <c r="Q132" s="124"/>
      <c r="R132" s="124"/>
      <c r="S132" s="219"/>
      <c r="T132" s="219"/>
      <c r="U132" s="266"/>
      <c r="V132" s="122" t="str">
        <f>IF($AB132=1,VLOOKUP(U:U,'BW Asset Listing'!D:E,2,FALSE),"")</f>
        <v/>
      </c>
      <c r="W132" s="122" t="str">
        <f>IF($AB132=1,VLOOKUP(U:U,'BW Asset Listing'!D:F,3,FALSE),"")</f>
        <v/>
      </c>
      <c r="X132" s="122" t="str">
        <f>IF($AB132=1,VLOOKUP(U:U,'BW Asset Listing'!D:G,4,FALSE),"")</f>
        <v/>
      </c>
      <c r="Y132" s="294" t="str">
        <f>IF($AB132=1,VLOOKUP(U:U,'BW Asset Listing'!D:O,12,FALSE),"")</f>
        <v/>
      </c>
      <c r="Z132" s="294" t="str">
        <f t="shared" si="26"/>
        <v/>
      </c>
      <c r="AA132" s="294" t="str">
        <f t="shared" si="27"/>
        <v/>
      </c>
      <c r="AB132" s="294">
        <f>COUNTIF($D$4:D132,$D132)</f>
        <v>0</v>
      </c>
      <c r="AE132" s="122" t="str">
        <f t="shared" si="28"/>
        <v/>
      </c>
      <c r="AF132" s="124">
        <f>SUMIFS('BW Expense Report GL'!I:I,'BW Expense Report GL'!F:F,AD:AD,'BW Expense Report GL'!G:G,G:G)</f>
        <v>0</v>
      </c>
      <c r="AG132" s="124" t="str">
        <f t="shared" si="29"/>
        <v/>
      </c>
      <c r="AH132" s="124">
        <f>SUMIFS('BW Expense Report GL'!I:I,'BW Expense Report GL'!F:F,AD:AD,'BW Expense Report GL'!G:G,H:H)</f>
        <v>0</v>
      </c>
      <c r="AI132" s="124" t="str">
        <f t="shared" si="30"/>
        <v/>
      </c>
      <c r="AK132" s="121">
        <f t="shared" si="31"/>
        <v>0</v>
      </c>
      <c r="AL132" s="121">
        <f t="shared" si="32"/>
        <v>0</v>
      </c>
    </row>
    <row r="133" spans="1:38" s="121" customFormat="1" ht="12.75" x14ac:dyDescent="0.2">
      <c r="A133" s="293" t="str">
        <f>VLOOKUP(B:B,'ACFR Business Areas'!A:C,3,FALSE)</f>
        <v>A000</v>
      </c>
      <c r="B133" s="293" t="str">
        <f>'Lease Rollforward'!$B$1</f>
        <v>E120</v>
      </c>
      <c r="C133" s="122" t="str">
        <f>VLOOKUP(B:B,'ACFR Business Areas'!A:B,2,FALSE)</f>
        <v>Comptroller General</v>
      </c>
      <c r="D133" s="237"/>
      <c r="E133" s="265"/>
      <c r="G133" s="122">
        <f>IFERROR(VLOOKUP($F:$F,'Lease Types with GL Accts'!A:B,2,FALSE),0)</f>
        <v>0</v>
      </c>
      <c r="H133" s="122">
        <f>IFERROR(VLOOKUP($F:$F,'Lease Types with GL Accts'!$A:$C,3,FALSE),0)</f>
        <v>0</v>
      </c>
      <c r="I133" s="122">
        <f>IFERROR(VLOOKUP($F:$F,'Lease Types with GL Accts'!$A:$D,4,FALSE),0)</f>
        <v>0</v>
      </c>
      <c r="J133" s="293" t="str">
        <f>IF(AND(AB133=1,K133='Lease Rollforward'!$B$2),"Yes",IF(AB133=1,"No",""))</f>
        <v/>
      </c>
      <c r="L133" s="216"/>
      <c r="M133" s="217"/>
      <c r="N133" s="217"/>
      <c r="O133" s="217"/>
      <c r="P133" s="294">
        <f t="shared" si="25"/>
        <v>0</v>
      </c>
      <c r="Q133" s="124"/>
      <c r="R133" s="124"/>
      <c r="S133" s="219"/>
      <c r="T133" s="219"/>
      <c r="U133" s="266"/>
      <c r="V133" s="122" t="str">
        <f>IF($AB133=1,VLOOKUP(U:U,'BW Asset Listing'!D:E,2,FALSE),"")</f>
        <v/>
      </c>
      <c r="W133" s="122" t="str">
        <f>IF($AB133=1,VLOOKUP(U:U,'BW Asset Listing'!D:F,3,FALSE),"")</f>
        <v/>
      </c>
      <c r="X133" s="122" t="str">
        <f>IF($AB133=1,VLOOKUP(U:U,'BW Asset Listing'!D:G,4,FALSE),"")</f>
        <v/>
      </c>
      <c r="Y133" s="294" t="str">
        <f>IF($AB133=1,VLOOKUP(U:U,'BW Asset Listing'!D:O,12,FALSE),"")</f>
        <v/>
      </c>
      <c r="Z133" s="294" t="str">
        <f t="shared" si="26"/>
        <v/>
      </c>
      <c r="AA133" s="294" t="str">
        <f t="shared" si="27"/>
        <v/>
      </c>
      <c r="AB133" s="294">
        <f>COUNTIF($D$4:D133,$D133)</f>
        <v>0</v>
      </c>
      <c r="AE133" s="122" t="str">
        <f t="shared" si="28"/>
        <v/>
      </c>
      <c r="AF133" s="124">
        <f>SUMIFS('BW Expense Report GL'!I:I,'BW Expense Report GL'!F:F,AD:AD,'BW Expense Report GL'!G:G,G:G)</f>
        <v>0</v>
      </c>
      <c r="AG133" s="124" t="str">
        <f t="shared" si="29"/>
        <v/>
      </c>
      <c r="AH133" s="124">
        <f>SUMIFS('BW Expense Report GL'!I:I,'BW Expense Report GL'!F:F,AD:AD,'BW Expense Report GL'!G:G,H:H)</f>
        <v>0</v>
      </c>
      <c r="AI133" s="124" t="str">
        <f t="shared" si="30"/>
        <v/>
      </c>
      <c r="AK133" s="121">
        <f t="shared" si="31"/>
        <v>0</v>
      </c>
      <c r="AL133" s="121">
        <f t="shared" si="32"/>
        <v>0</v>
      </c>
    </row>
    <row r="134" spans="1:38" s="121" customFormat="1" ht="12.75" x14ac:dyDescent="0.2">
      <c r="A134" s="293" t="str">
        <f>VLOOKUP(B:B,'ACFR Business Areas'!A:C,3,FALSE)</f>
        <v>A000</v>
      </c>
      <c r="B134" s="293" t="str">
        <f>'Lease Rollforward'!$B$1</f>
        <v>E120</v>
      </c>
      <c r="C134" s="122" t="str">
        <f>VLOOKUP(B:B,'ACFR Business Areas'!A:B,2,FALSE)</f>
        <v>Comptroller General</v>
      </c>
      <c r="D134" s="237"/>
      <c r="E134" s="265"/>
      <c r="G134" s="122">
        <f>IFERROR(VLOOKUP($F:$F,'Lease Types with GL Accts'!A:B,2,FALSE),0)</f>
        <v>0</v>
      </c>
      <c r="H134" s="122">
        <f>IFERROR(VLOOKUP($F:$F,'Lease Types with GL Accts'!$A:$C,3,FALSE),0)</f>
        <v>0</v>
      </c>
      <c r="I134" s="122">
        <f>IFERROR(VLOOKUP($F:$F,'Lease Types with GL Accts'!$A:$D,4,FALSE),0)</f>
        <v>0</v>
      </c>
      <c r="J134" s="293" t="str">
        <f>IF(AND(AB134=1,K134='Lease Rollforward'!$B$2),"Yes",IF(AB134=1,"No",""))</f>
        <v/>
      </c>
      <c r="L134" s="216"/>
      <c r="M134" s="217"/>
      <c r="N134" s="217"/>
      <c r="O134" s="217"/>
      <c r="P134" s="294">
        <f t="shared" si="25"/>
        <v>0</v>
      </c>
      <c r="Q134" s="124"/>
      <c r="R134" s="124"/>
      <c r="S134" s="219"/>
      <c r="T134" s="219"/>
      <c r="U134" s="266"/>
      <c r="V134" s="122" t="str">
        <f>IF($AB134=1,VLOOKUP(U:U,'BW Asset Listing'!D:E,2,FALSE),"")</f>
        <v/>
      </c>
      <c r="W134" s="122" t="str">
        <f>IF($AB134=1,VLOOKUP(U:U,'BW Asset Listing'!D:F,3,FALSE),"")</f>
        <v/>
      </c>
      <c r="X134" s="122" t="str">
        <f>IF($AB134=1,VLOOKUP(U:U,'BW Asset Listing'!D:G,4,FALSE),"")</f>
        <v/>
      </c>
      <c r="Y134" s="294" t="str">
        <f>IF($AB134=1,VLOOKUP(U:U,'BW Asset Listing'!D:O,12,FALSE),"")</f>
        <v/>
      </c>
      <c r="Z134" s="294" t="str">
        <f t="shared" si="26"/>
        <v/>
      </c>
      <c r="AA134" s="294" t="str">
        <f t="shared" si="27"/>
        <v/>
      </c>
      <c r="AB134" s="294">
        <f>COUNTIF($D$4:D134,$D134)</f>
        <v>0</v>
      </c>
      <c r="AE134" s="122" t="str">
        <f t="shared" si="28"/>
        <v/>
      </c>
      <c r="AF134" s="124">
        <f>SUMIFS('BW Expense Report GL'!I:I,'BW Expense Report GL'!F:F,AD:AD,'BW Expense Report GL'!G:G,G:G)</f>
        <v>0</v>
      </c>
      <c r="AG134" s="124" t="str">
        <f t="shared" si="29"/>
        <v/>
      </c>
      <c r="AH134" s="124">
        <f>SUMIFS('BW Expense Report GL'!I:I,'BW Expense Report GL'!F:F,AD:AD,'BW Expense Report GL'!G:G,H:H)</f>
        <v>0</v>
      </c>
      <c r="AI134" s="124" t="str">
        <f t="shared" si="30"/>
        <v/>
      </c>
      <c r="AK134" s="121">
        <f t="shared" si="31"/>
        <v>0</v>
      </c>
      <c r="AL134" s="121">
        <f t="shared" si="32"/>
        <v>0</v>
      </c>
    </row>
    <row r="135" spans="1:38" s="121" customFormat="1" ht="12.75" x14ac:dyDescent="0.2">
      <c r="A135" s="293" t="str">
        <f>VLOOKUP(B:B,'ACFR Business Areas'!A:C,3,FALSE)</f>
        <v>A000</v>
      </c>
      <c r="B135" s="293" t="str">
        <f>'Lease Rollforward'!$B$1</f>
        <v>E120</v>
      </c>
      <c r="C135" s="122" t="str">
        <f>VLOOKUP(B:B,'ACFR Business Areas'!A:B,2,FALSE)</f>
        <v>Comptroller General</v>
      </c>
      <c r="D135" s="237"/>
      <c r="E135" s="265"/>
      <c r="G135" s="122">
        <f>IFERROR(VLOOKUP($F:$F,'Lease Types with GL Accts'!A:B,2,FALSE),0)</f>
        <v>0</v>
      </c>
      <c r="H135" s="122">
        <f>IFERROR(VLOOKUP($F:$F,'Lease Types with GL Accts'!$A:$C,3,FALSE),0)</f>
        <v>0</v>
      </c>
      <c r="I135" s="122">
        <f>IFERROR(VLOOKUP($F:$F,'Lease Types with GL Accts'!$A:$D,4,FALSE),0)</f>
        <v>0</v>
      </c>
      <c r="J135" s="293" t="str">
        <f>IF(AND(AB135=1,K135='Lease Rollforward'!$B$2),"Yes",IF(AB135=1,"No",""))</f>
        <v/>
      </c>
      <c r="L135" s="216"/>
      <c r="M135" s="217"/>
      <c r="N135" s="217"/>
      <c r="O135" s="217"/>
      <c r="P135" s="294">
        <f t="shared" si="25"/>
        <v>0</v>
      </c>
      <c r="Q135" s="124"/>
      <c r="R135" s="124"/>
      <c r="S135" s="219"/>
      <c r="T135" s="219"/>
      <c r="U135" s="266"/>
      <c r="V135" s="122" t="str">
        <f>IF($AB135=1,VLOOKUP(U:U,'BW Asset Listing'!D:E,2,FALSE),"")</f>
        <v/>
      </c>
      <c r="W135" s="122" t="str">
        <f>IF($AB135=1,VLOOKUP(U:U,'BW Asset Listing'!D:F,3,FALSE),"")</f>
        <v/>
      </c>
      <c r="X135" s="122" t="str">
        <f>IF($AB135=1,VLOOKUP(U:U,'BW Asset Listing'!D:G,4,FALSE),"")</f>
        <v/>
      </c>
      <c r="Y135" s="294" t="str">
        <f>IF($AB135=1,VLOOKUP(U:U,'BW Asset Listing'!D:O,12,FALSE),"")</f>
        <v/>
      </c>
      <c r="Z135" s="294" t="str">
        <f t="shared" si="26"/>
        <v/>
      </c>
      <c r="AA135" s="294" t="str">
        <f t="shared" si="27"/>
        <v/>
      </c>
      <c r="AB135" s="294">
        <f>COUNTIF($D$4:D135,$D135)</f>
        <v>0</v>
      </c>
      <c r="AE135" s="122" t="str">
        <f t="shared" si="28"/>
        <v/>
      </c>
      <c r="AF135" s="124">
        <f>SUMIFS('BW Expense Report GL'!I:I,'BW Expense Report GL'!F:F,AD:AD,'BW Expense Report GL'!G:G,G:G)</f>
        <v>0</v>
      </c>
      <c r="AG135" s="124" t="str">
        <f t="shared" si="29"/>
        <v/>
      </c>
      <c r="AH135" s="124">
        <f>SUMIFS('BW Expense Report GL'!I:I,'BW Expense Report GL'!F:F,AD:AD,'BW Expense Report GL'!G:G,H:H)</f>
        <v>0</v>
      </c>
      <c r="AI135" s="124" t="str">
        <f t="shared" si="30"/>
        <v/>
      </c>
      <c r="AK135" s="121">
        <f t="shared" si="31"/>
        <v>0</v>
      </c>
      <c r="AL135" s="121">
        <f t="shared" si="32"/>
        <v>0</v>
      </c>
    </row>
    <row r="136" spans="1:38" s="121" customFormat="1" ht="12.75" x14ac:dyDescent="0.2">
      <c r="A136" s="293" t="str">
        <f>VLOOKUP(B:B,'ACFR Business Areas'!A:C,3,FALSE)</f>
        <v>A000</v>
      </c>
      <c r="B136" s="293" t="str">
        <f>'Lease Rollforward'!$B$1</f>
        <v>E120</v>
      </c>
      <c r="C136" s="122" t="str">
        <f>VLOOKUP(B:B,'ACFR Business Areas'!A:B,2,FALSE)</f>
        <v>Comptroller General</v>
      </c>
      <c r="D136" s="237"/>
      <c r="E136" s="265"/>
      <c r="G136" s="122">
        <f>IFERROR(VLOOKUP($F:$F,'Lease Types with GL Accts'!A:B,2,FALSE),0)</f>
        <v>0</v>
      </c>
      <c r="H136" s="122">
        <f>IFERROR(VLOOKUP($F:$F,'Lease Types with GL Accts'!$A:$C,3,FALSE),0)</f>
        <v>0</v>
      </c>
      <c r="I136" s="122">
        <f>IFERROR(VLOOKUP($F:$F,'Lease Types with GL Accts'!$A:$D,4,FALSE),0)</f>
        <v>0</v>
      </c>
      <c r="J136" s="293" t="str">
        <f>IF(AND(AB136=1,K136='Lease Rollforward'!$B$2),"Yes",IF(AB136=1,"No",""))</f>
        <v/>
      </c>
      <c r="L136" s="216"/>
      <c r="M136" s="217"/>
      <c r="N136" s="217"/>
      <c r="O136" s="217"/>
      <c r="P136" s="294">
        <f t="shared" ref="P136:P199" si="33">SUM(M136:O136)</f>
        <v>0</v>
      </c>
      <c r="Q136" s="124"/>
      <c r="R136" s="124"/>
      <c r="S136" s="219"/>
      <c r="T136" s="219"/>
      <c r="U136" s="266"/>
      <c r="V136" s="122" t="str">
        <f>IF($AB136=1,VLOOKUP(U:U,'BW Asset Listing'!D:E,2,FALSE),"")</f>
        <v/>
      </c>
      <c r="W136" s="122" t="str">
        <f>IF($AB136=1,VLOOKUP(U:U,'BW Asset Listing'!D:F,3,FALSE),"")</f>
        <v/>
      </c>
      <c r="X136" s="122" t="str">
        <f>IF($AB136=1,VLOOKUP(U:U,'BW Asset Listing'!D:G,4,FALSE),"")</f>
        <v/>
      </c>
      <c r="Y136" s="294" t="str">
        <f>IF($AB136=1,VLOOKUP(U:U,'BW Asset Listing'!D:O,12,FALSE),"")</f>
        <v/>
      </c>
      <c r="Z136" s="294" t="str">
        <f t="shared" ref="Z136:Z199" si="34">IF($AB136=1,SUMIF(D:D,D136,M:M),"")</f>
        <v/>
      </c>
      <c r="AA136" s="294" t="str">
        <f t="shared" ref="AA136:AA199" si="35">IF($AB136=1,Y136-Z136,"")</f>
        <v/>
      </c>
      <c r="AB136" s="294">
        <f>COUNTIF($D$4:D136,$D136)</f>
        <v>0</v>
      </c>
      <c r="AE136" s="122" t="str">
        <f t="shared" ref="AE136:AE199" si="36">IF(ISBLANK(D136),"",D136&amp;" Payment #"&amp;AB136)</f>
        <v/>
      </c>
      <c r="AF136" s="124">
        <f>SUMIFS('BW Expense Report GL'!I:I,'BW Expense Report GL'!F:F,AD:AD,'BW Expense Report GL'!G:G,G:G)</f>
        <v>0</v>
      </c>
      <c r="AG136" s="124" t="str">
        <f t="shared" ref="AG136:AG199" si="37">IF(ISBLANK(AD136),"",M136-AF136)</f>
        <v/>
      </c>
      <c r="AH136" s="124">
        <f>SUMIFS('BW Expense Report GL'!I:I,'BW Expense Report GL'!F:F,AD:AD,'BW Expense Report GL'!G:G,H:H)</f>
        <v>0</v>
      </c>
      <c r="AI136" s="124" t="str">
        <f t="shared" ref="AI136:AI199" si="38">IF(ISBLANK(AD136),"",N136-AH136)</f>
        <v/>
      </c>
      <c r="AK136" s="121">
        <f t="shared" ref="AK136:AK199" si="39">F136</f>
        <v>0</v>
      </c>
      <c r="AL136" s="121">
        <f t="shared" ref="AL136:AL199" si="40">D136</f>
        <v>0</v>
      </c>
    </row>
    <row r="137" spans="1:38" s="121" customFormat="1" ht="12.75" x14ac:dyDescent="0.2">
      <c r="A137" s="293" t="str">
        <f>VLOOKUP(B:B,'ACFR Business Areas'!A:C,3,FALSE)</f>
        <v>A000</v>
      </c>
      <c r="B137" s="293" t="str">
        <f>'Lease Rollforward'!$B$1</f>
        <v>E120</v>
      </c>
      <c r="C137" s="122" t="str">
        <f>VLOOKUP(B:B,'ACFR Business Areas'!A:B,2,FALSE)</f>
        <v>Comptroller General</v>
      </c>
      <c r="D137" s="237"/>
      <c r="E137" s="265"/>
      <c r="G137" s="122">
        <f>IFERROR(VLOOKUP($F:$F,'Lease Types with GL Accts'!A:B,2,FALSE),0)</f>
        <v>0</v>
      </c>
      <c r="H137" s="122">
        <f>IFERROR(VLOOKUP($F:$F,'Lease Types with GL Accts'!$A:$C,3,FALSE),0)</f>
        <v>0</v>
      </c>
      <c r="I137" s="122">
        <f>IFERROR(VLOOKUP($F:$F,'Lease Types with GL Accts'!$A:$D,4,FALSE),0)</f>
        <v>0</v>
      </c>
      <c r="J137" s="293" t="str">
        <f>IF(AND(AB137=1,K137='Lease Rollforward'!$B$2),"Yes",IF(AB137=1,"No",""))</f>
        <v/>
      </c>
      <c r="L137" s="216"/>
      <c r="M137" s="217"/>
      <c r="N137" s="217"/>
      <c r="O137" s="217"/>
      <c r="P137" s="294">
        <f t="shared" si="33"/>
        <v>0</v>
      </c>
      <c r="Q137" s="124"/>
      <c r="R137" s="124"/>
      <c r="S137" s="219"/>
      <c r="T137" s="219"/>
      <c r="U137" s="266"/>
      <c r="V137" s="122" t="str">
        <f>IF($AB137=1,VLOOKUP(U:U,'BW Asset Listing'!D:E,2,FALSE),"")</f>
        <v/>
      </c>
      <c r="W137" s="122" t="str">
        <f>IF($AB137=1,VLOOKUP(U:U,'BW Asset Listing'!D:F,3,FALSE),"")</f>
        <v/>
      </c>
      <c r="X137" s="122" t="str">
        <f>IF($AB137=1,VLOOKUP(U:U,'BW Asset Listing'!D:G,4,FALSE),"")</f>
        <v/>
      </c>
      <c r="Y137" s="294" t="str">
        <f>IF($AB137=1,VLOOKUP(U:U,'BW Asset Listing'!D:O,12,FALSE),"")</f>
        <v/>
      </c>
      <c r="Z137" s="294" t="str">
        <f t="shared" si="34"/>
        <v/>
      </c>
      <c r="AA137" s="294" t="str">
        <f t="shared" si="35"/>
        <v/>
      </c>
      <c r="AB137" s="294">
        <f>COUNTIF($D$4:D137,$D137)</f>
        <v>0</v>
      </c>
      <c r="AE137" s="122" t="str">
        <f t="shared" si="36"/>
        <v/>
      </c>
      <c r="AF137" s="124">
        <f>SUMIFS('BW Expense Report GL'!I:I,'BW Expense Report GL'!F:F,AD:AD,'BW Expense Report GL'!G:G,G:G)</f>
        <v>0</v>
      </c>
      <c r="AG137" s="124" t="str">
        <f t="shared" si="37"/>
        <v/>
      </c>
      <c r="AH137" s="124">
        <f>SUMIFS('BW Expense Report GL'!I:I,'BW Expense Report GL'!F:F,AD:AD,'BW Expense Report GL'!G:G,H:H)</f>
        <v>0</v>
      </c>
      <c r="AI137" s="124" t="str">
        <f t="shared" si="38"/>
        <v/>
      </c>
      <c r="AK137" s="121">
        <f t="shared" si="39"/>
        <v>0</v>
      </c>
      <c r="AL137" s="121">
        <f t="shared" si="40"/>
        <v>0</v>
      </c>
    </row>
    <row r="138" spans="1:38" s="121" customFormat="1" ht="12.75" x14ac:dyDescent="0.2">
      <c r="A138" s="293" t="str">
        <f>VLOOKUP(B:B,'ACFR Business Areas'!A:C,3,FALSE)</f>
        <v>A000</v>
      </c>
      <c r="B138" s="293" t="str">
        <f>'Lease Rollforward'!$B$1</f>
        <v>E120</v>
      </c>
      <c r="C138" s="122" t="str">
        <f>VLOOKUP(B:B,'ACFR Business Areas'!A:B,2,FALSE)</f>
        <v>Comptroller General</v>
      </c>
      <c r="D138" s="237"/>
      <c r="E138" s="265"/>
      <c r="G138" s="122">
        <f>IFERROR(VLOOKUP($F:$F,'Lease Types with GL Accts'!A:B,2,FALSE),0)</f>
        <v>0</v>
      </c>
      <c r="H138" s="122">
        <f>IFERROR(VLOOKUP($F:$F,'Lease Types with GL Accts'!$A:$C,3,FALSE),0)</f>
        <v>0</v>
      </c>
      <c r="I138" s="122">
        <f>IFERROR(VLOOKUP($F:$F,'Lease Types with GL Accts'!$A:$D,4,FALSE),0)</f>
        <v>0</v>
      </c>
      <c r="J138" s="293" t="str">
        <f>IF(AND(AB138=1,K138='Lease Rollforward'!$B$2),"Yes",IF(AB138=1,"No",""))</f>
        <v/>
      </c>
      <c r="L138" s="216"/>
      <c r="M138" s="217"/>
      <c r="N138" s="217"/>
      <c r="O138" s="217"/>
      <c r="P138" s="294">
        <f t="shared" si="33"/>
        <v>0</v>
      </c>
      <c r="Q138" s="124"/>
      <c r="R138" s="124"/>
      <c r="S138" s="219"/>
      <c r="T138" s="219"/>
      <c r="U138" s="266"/>
      <c r="V138" s="122" t="str">
        <f>IF($AB138=1,VLOOKUP(U:U,'BW Asset Listing'!D:E,2,FALSE),"")</f>
        <v/>
      </c>
      <c r="W138" s="122" t="str">
        <f>IF($AB138=1,VLOOKUP(U:U,'BW Asset Listing'!D:F,3,FALSE),"")</f>
        <v/>
      </c>
      <c r="X138" s="122" t="str">
        <f>IF($AB138=1,VLOOKUP(U:U,'BW Asset Listing'!D:G,4,FALSE),"")</f>
        <v/>
      </c>
      <c r="Y138" s="294" t="str">
        <f>IF($AB138=1,VLOOKUP(U:U,'BW Asset Listing'!D:O,12,FALSE),"")</f>
        <v/>
      </c>
      <c r="Z138" s="294" t="str">
        <f t="shared" si="34"/>
        <v/>
      </c>
      <c r="AA138" s="294" t="str">
        <f t="shared" si="35"/>
        <v/>
      </c>
      <c r="AB138" s="294">
        <f>COUNTIF($D$4:D138,$D138)</f>
        <v>0</v>
      </c>
      <c r="AE138" s="122" t="str">
        <f t="shared" si="36"/>
        <v/>
      </c>
      <c r="AF138" s="124">
        <f>SUMIFS('BW Expense Report GL'!I:I,'BW Expense Report GL'!F:F,AD:AD,'BW Expense Report GL'!G:G,G:G)</f>
        <v>0</v>
      </c>
      <c r="AG138" s="124" t="str">
        <f t="shared" si="37"/>
        <v/>
      </c>
      <c r="AH138" s="124">
        <f>SUMIFS('BW Expense Report GL'!I:I,'BW Expense Report GL'!F:F,AD:AD,'BW Expense Report GL'!G:G,H:H)</f>
        <v>0</v>
      </c>
      <c r="AI138" s="124" t="str">
        <f t="shared" si="38"/>
        <v/>
      </c>
      <c r="AK138" s="121">
        <f t="shared" si="39"/>
        <v>0</v>
      </c>
      <c r="AL138" s="121">
        <f t="shared" si="40"/>
        <v>0</v>
      </c>
    </row>
    <row r="139" spans="1:38" s="121" customFormat="1" ht="12.75" x14ac:dyDescent="0.2">
      <c r="A139" s="293" t="str">
        <f>VLOOKUP(B:B,'ACFR Business Areas'!A:C,3,FALSE)</f>
        <v>A000</v>
      </c>
      <c r="B139" s="293" t="str">
        <f>'Lease Rollforward'!$B$1</f>
        <v>E120</v>
      </c>
      <c r="C139" s="122" t="str">
        <f>VLOOKUP(B:B,'ACFR Business Areas'!A:B,2,FALSE)</f>
        <v>Comptroller General</v>
      </c>
      <c r="D139" s="237"/>
      <c r="E139" s="265"/>
      <c r="G139" s="122">
        <f>IFERROR(VLOOKUP($F:$F,'Lease Types with GL Accts'!A:B,2,FALSE),0)</f>
        <v>0</v>
      </c>
      <c r="H139" s="122">
        <f>IFERROR(VLOOKUP($F:$F,'Lease Types with GL Accts'!$A:$C,3,FALSE),0)</f>
        <v>0</v>
      </c>
      <c r="I139" s="122">
        <f>IFERROR(VLOOKUP($F:$F,'Lease Types with GL Accts'!$A:$D,4,FALSE),0)</f>
        <v>0</v>
      </c>
      <c r="J139" s="293" t="str">
        <f>IF(AND(AB139=1,K139='Lease Rollforward'!$B$2),"Yes",IF(AB139=1,"No",""))</f>
        <v/>
      </c>
      <c r="L139" s="216"/>
      <c r="M139" s="217"/>
      <c r="N139" s="217"/>
      <c r="O139" s="217"/>
      <c r="P139" s="294">
        <f t="shared" si="33"/>
        <v>0</v>
      </c>
      <c r="Q139" s="124"/>
      <c r="R139" s="124"/>
      <c r="S139" s="219"/>
      <c r="T139" s="219"/>
      <c r="U139" s="266"/>
      <c r="V139" s="122" t="str">
        <f>IF($AB139=1,VLOOKUP(U:U,'BW Asset Listing'!D:E,2,FALSE),"")</f>
        <v/>
      </c>
      <c r="W139" s="122" t="str">
        <f>IF($AB139=1,VLOOKUP(U:U,'BW Asset Listing'!D:F,3,FALSE),"")</f>
        <v/>
      </c>
      <c r="X139" s="122" t="str">
        <f>IF($AB139=1,VLOOKUP(U:U,'BW Asset Listing'!D:G,4,FALSE),"")</f>
        <v/>
      </c>
      <c r="Y139" s="294" t="str">
        <f>IF($AB139=1,VLOOKUP(U:U,'BW Asset Listing'!D:O,12,FALSE),"")</f>
        <v/>
      </c>
      <c r="Z139" s="294" t="str">
        <f t="shared" si="34"/>
        <v/>
      </c>
      <c r="AA139" s="294" t="str">
        <f t="shared" si="35"/>
        <v/>
      </c>
      <c r="AB139" s="294">
        <f>COUNTIF($D$4:D139,$D139)</f>
        <v>0</v>
      </c>
      <c r="AE139" s="122" t="str">
        <f t="shared" si="36"/>
        <v/>
      </c>
      <c r="AF139" s="124">
        <f>SUMIFS('BW Expense Report GL'!I:I,'BW Expense Report GL'!F:F,AD:AD,'BW Expense Report GL'!G:G,G:G)</f>
        <v>0</v>
      </c>
      <c r="AG139" s="124" t="str">
        <f t="shared" si="37"/>
        <v/>
      </c>
      <c r="AH139" s="124">
        <f>SUMIFS('BW Expense Report GL'!I:I,'BW Expense Report GL'!F:F,AD:AD,'BW Expense Report GL'!G:G,H:H)</f>
        <v>0</v>
      </c>
      <c r="AI139" s="124" t="str">
        <f t="shared" si="38"/>
        <v/>
      </c>
      <c r="AK139" s="121">
        <f t="shared" si="39"/>
        <v>0</v>
      </c>
      <c r="AL139" s="121">
        <f t="shared" si="40"/>
        <v>0</v>
      </c>
    </row>
    <row r="140" spans="1:38" s="121" customFormat="1" ht="12.75" x14ac:dyDescent="0.2">
      <c r="A140" s="293" t="str">
        <f>VLOOKUP(B:B,'ACFR Business Areas'!A:C,3,FALSE)</f>
        <v>A000</v>
      </c>
      <c r="B140" s="293" t="str">
        <f>'Lease Rollforward'!$B$1</f>
        <v>E120</v>
      </c>
      <c r="C140" s="122" t="str">
        <f>VLOOKUP(B:B,'ACFR Business Areas'!A:B,2,FALSE)</f>
        <v>Comptroller General</v>
      </c>
      <c r="D140" s="237"/>
      <c r="E140" s="265"/>
      <c r="G140" s="122">
        <f>IFERROR(VLOOKUP($F:$F,'Lease Types with GL Accts'!A:B,2,FALSE),0)</f>
        <v>0</v>
      </c>
      <c r="H140" s="122">
        <f>IFERROR(VLOOKUP($F:$F,'Lease Types with GL Accts'!$A:$C,3,FALSE),0)</f>
        <v>0</v>
      </c>
      <c r="I140" s="122">
        <f>IFERROR(VLOOKUP($F:$F,'Lease Types with GL Accts'!$A:$D,4,FALSE),0)</f>
        <v>0</v>
      </c>
      <c r="J140" s="293" t="str">
        <f>IF(AND(AB140=1,K140='Lease Rollforward'!$B$2),"Yes",IF(AB140=1,"No",""))</f>
        <v/>
      </c>
      <c r="L140" s="216"/>
      <c r="M140" s="217"/>
      <c r="N140" s="217"/>
      <c r="O140" s="217"/>
      <c r="P140" s="294">
        <f t="shared" si="33"/>
        <v>0</v>
      </c>
      <c r="Q140" s="124"/>
      <c r="R140" s="124"/>
      <c r="S140" s="219"/>
      <c r="T140" s="219"/>
      <c r="U140" s="266"/>
      <c r="V140" s="122" t="str">
        <f>IF($AB140=1,VLOOKUP(U:U,'BW Asset Listing'!D:E,2,FALSE),"")</f>
        <v/>
      </c>
      <c r="W140" s="122" t="str">
        <f>IF($AB140=1,VLOOKUP(U:U,'BW Asset Listing'!D:F,3,FALSE),"")</f>
        <v/>
      </c>
      <c r="X140" s="122" t="str">
        <f>IF($AB140=1,VLOOKUP(U:U,'BW Asset Listing'!D:G,4,FALSE),"")</f>
        <v/>
      </c>
      <c r="Y140" s="294" t="str">
        <f>IF($AB140=1,VLOOKUP(U:U,'BW Asset Listing'!D:O,12,FALSE),"")</f>
        <v/>
      </c>
      <c r="Z140" s="294" t="str">
        <f t="shared" si="34"/>
        <v/>
      </c>
      <c r="AA140" s="294" t="str">
        <f t="shared" si="35"/>
        <v/>
      </c>
      <c r="AB140" s="294">
        <f>COUNTIF($D$4:D140,$D140)</f>
        <v>0</v>
      </c>
      <c r="AE140" s="122" t="str">
        <f t="shared" si="36"/>
        <v/>
      </c>
      <c r="AF140" s="124">
        <f>SUMIFS('BW Expense Report GL'!I:I,'BW Expense Report GL'!F:F,AD:AD,'BW Expense Report GL'!G:G,G:G)</f>
        <v>0</v>
      </c>
      <c r="AG140" s="124" t="str">
        <f t="shared" si="37"/>
        <v/>
      </c>
      <c r="AH140" s="124">
        <f>SUMIFS('BW Expense Report GL'!I:I,'BW Expense Report GL'!F:F,AD:AD,'BW Expense Report GL'!G:G,H:H)</f>
        <v>0</v>
      </c>
      <c r="AI140" s="124" t="str">
        <f t="shared" si="38"/>
        <v/>
      </c>
      <c r="AK140" s="121">
        <f t="shared" si="39"/>
        <v>0</v>
      </c>
      <c r="AL140" s="121">
        <f t="shared" si="40"/>
        <v>0</v>
      </c>
    </row>
    <row r="141" spans="1:38" s="121" customFormat="1" ht="12.75" x14ac:dyDescent="0.2">
      <c r="A141" s="293" t="str">
        <f>VLOOKUP(B:B,'ACFR Business Areas'!A:C,3,FALSE)</f>
        <v>A000</v>
      </c>
      <c r="B141" s="293" t="str">
        <f>'Lease Rollforward'!$B$1</f>
        <v>E120</v>
      </c>
      <c r="C141" s="122" t="str">
        <f>VLOOKUP(B:B,'ACFR Business Areas'!A:B,2,FALSE)</f>
        <v>Comptroller General</v>
      </c>
      <c r="D141" s="237"/>
      <c r="E141" s="265"/>
      <c r="G141" s="122">
        <f>IFERROR(VLOOKUP($F:$F,'Lease Types with GL Accts'!A:B,2,FALSE),0)</f>
        <v>0</v>
      </c>
      <c r="H141" s="122">
        <f>IFERROR(VLOOKUP($F:$F,'Lease Types with GL Accts'!$A:$C,3,FALSE),0)</f>
        <v>0</v>
      </c>
      <c r="I141" s="122">
        <f>IFERROR(VLOOKUP($F:$F,'Lease Types with GL Accts'!$A:$D,4,FALSE),0)</f>
        <v>0</v>
      </c>
      <c r="J141" s="293" t="str">
        <f>IF(AND(AB141=1,K141='Lease Rollforward'!$B$2),"Yes",IF(AB141=1,"No",""))</f>
        <v/>
      </c>
      <c r="L141" s="216"/>
      <c r="M141" s="217"/>
      <c r="N141" s="217"/>
      <c r="O141" s="217"/>
      <c r="P141" s="294">
        <f t="shared" si="33"/>
        <v>0</v>
      </c>
      <c r="Q141" s="124"/>
      <c r="R141" s="124"/>
      <c r="S141" s="219"/>
      <c r="T141" s="219"/>
      <c r="U141" s="266"/>
      <c r="V141" s="122" t="str">
        <f>IF($AB141=1,VLOOKUP(U:U,'BW Asset Listing'!D:E,2,FALSE),"")</f>
        <v/>
      </c>
      <c r="W141" s="122" t="str">
        <f>IF($AB141=1,VLOOKUP(U:U,'BW Asset Listing'!D:F,3,FALSE),"")</f>
        <v/>
      </c>
      <c r="X141" s="122" t="str">
        <f>IF($AB141=1,VLOOKUP(U:U,'BW Asset Listing'!D:G,4,FALSE),"")</f>
        <v/>
      </c>
      <c r="Y141" s="294" t="str">
        <f>IF($AB141=1,VLOOKUP(U:U,'BW Asset Listing'!D:O,12,FALSE),"")</f>
        <v/>
      </c>
      <c r="Z141" s="294" t="str">
        <f t="shared" si="34"/>
        <v/>
      </c>
      <c r="AA141" s="294" t="str">
        <f t="shared" si="35"/>
        <v/>
      </c>
      <c r="AB141" s="294">
        <f>COUNTIF($D$4:D141,$D141)</f>
        <v>0</v>
      </c>
      <c r="AE141" s="122" t="str">
        <f t="shared" si="36"/>
        <v/>
      </c>
      <c r="AF141" s="124">
        <f>SUMIFS('BW Expense Report GL'!I:I,'BW Expense Report GL'!F:F,AD:AD,'BW Expense Report GL'!G:G,G:G)</f>
        <v>0</v>
      </c>
      <c r="AG141" s="124" t="str">
        <f t="shared" si="37"/>
        <v/>
      </c>
      <c r="AH141" s="124">
        <f>SUMIFS('BW Expense Report GL'!I:I,'BW Expense Report GL'!F:F,AD:AD,'BW Expense Report GL'!G:G,H:H)</f>
        <v>0</v>
      </c>
      <c r="AI141" s="124" t="str">
        <f t="shared" si="38"/>
        <v/>
      </c>
      <c r="AK141" s="121">
        <f t="shared" si="39"/>
        <v>0</v>
      </c>
      <c r="AL141" s="121">
        <f t="shared" si="40"/>
        <v>0</v>
      </c>
    </row>
    <row r="142" spans="1:38" s="121" customFormat="1" ht="12.75" x14ac:dyDescent="0.2">
      <c r="A142" s="293" t="str">
        <f>VLOOKUP(B:B,'ACFR Business Areas'!A:C,3,FALSE)</f>
        <v>A000</v>
      </c>
      <c r="B142" s="293" t="str">
        <f>'Lease Rollforward'!$B$1</f>
        <v>E120</v>
      </c>
      <c r="C142" s="122" t="str">
        <f>VLOOKUP(B:B,'ACFR Business Areas'!A:B,2,FALSE)</f>
        <v>Comptroller General</v>
      </c>
      <c r="D142" s="237"/>
      <c r="E142" s="265"/>
      <c r="G142" s="122">
        <f>IFERROR(VLOOKUP($F:$F,'Lease Types with GL Accts'!A:B,2,FALSE),0)</f>
        <v>0</v>
      </c>
      <c r="H142" s="122">
        <f>IFERROR(VLOOKUP($F:$F,'Lease Types with GL Accts'!$A:$C,3,FALSE),0)</f>
        <v>0</v>
      </c>
      <c r="I142" s="122">
        <f>IFERROR(VLOOKUP($F:$F,'Lease Types with GL Accts'!$A:$D,4,FALSE),0)</f>
        <v>0</v>
      </c>
      <c r="J142" s="293" t="str">
        <f>IF(AND(AB142=1,K142='Lease Rollforward'!$B$2),"Yes",IF(AB142=1,"No",""))</f>
        <v/>
      </c>
      <c r="L142" s="216"/>
      <c r="M142" s="217"/>
      <c r="N142" s="217"/>
      <c r="O142" s="217"/>
      <c r="P142" s="294">
        <f t="shared" si="33"/>
        <v>0</v>
      </c>
      <c r="Q142" s="124"/>
      <c r="R142" s="124"/>
      <c r="S142" s="219"/>
      <c r="T142" s="219"/>
      <c r="U142" s="266"/>
      <c r="V142" s="122" t="str">
        <f>IF($AB142=1,VLOOKUP(U:U,'BW Asset Listing'!D:E,2,FALSE),"")</f>
        <v/>
      </c>
      <c r="W142" s="122" t="str">
        <f>IF($AB142=1,VLOOKUP(U:U,'BW Asset Listing'!D:F,3,FALSE),"")</f>
        <v/>
      </c>
      <c r="X142" s="122" t="str">
        <f>IF($AB142=1,VLOOKUP(U:U,'BW Asset Listing'!D:G,4,FALSE),"")</f>
        <v/>
      </c>
      <c r="Y142" s="294" t="str">
        <f>IF($AB142=1,VLOOKUP(U:U,'BW Asset Listing'!D:O,12,FALSE),"")</f>
        <v/>
      </c>
      <c r="Z142" s="294" t="str">
        <f t="shared" si="34"/>
        <v/>
      </c>
      <c r="AA142" s="294" t="str">
        <f t="shared" si="35"/>
        <v/>
      </c>
      <c r="AB142" s="294">
        <f>COUNTIF($D$4:D142,$D142)</f>
        <v>0</v>
      </c>
      <c r="AE142" s="122" t="str">
        <f t="shared" si="36"/>
        <v/>
      </c>
      <c r="AF142" s="124">
        <f>SUMIFS('BW Expense Report GL'!I:I,'BW Expense Report GL'!F:F,AD:AD,'BW Expense Report GL'!G:G,G:G)</f>
        <v>0</v>
      </c>
      <c r="AG142" s="124" t="str">
        <f t="shared" si="37"/>
        <v/>
      </c>
      <c r="AH142" s="124">
        <f>SUMIFS('BW Expense Report GL'!I:I,'BW Expense Report GL'!F:F,AD:AD,'BW Expense Report GL'!G:G,H:H)</f>
        <v>0</v>
      </c>
      <c r="AI142" s="124" t="str">
        <f t="shared" si="38"/>
        <v/>
      </c>
      <c r="AK142" s="121">
        <f t="shared" si="39"/>
        <v>0</v>
      </c>
      <c r="AL142" s="121">
        <f t="shared" si="40"/>
        <v>0</v>
      </c>
    </row>
    <row r="143" spans="1:38" s="121" customFormat="1" ht="12.75" x14ac:dyDescent="0.2">
      <c r="A143" s="293" t="str">
        <f>VLOOKUP(B:B,'ACFR Business Areas'!A:C,3,FALSE)</f>
        <v>A000</v>
      </c>
      <c r="B143" s="293" t="str">
        <f>'Lease Rollforward'!$B$1</f>
        <v>E120</v>
      </c>
      <c r="C143" s="122" t="str">
        <f>VLOOKUP(B:B,'ACFR Business Areas'!A:B,2,FALSE)</f>
        <v>Comptroller General</v>
      </c>
      <c r="D143" s="237"/>
      <c r="E143" s="265"/>
      <c r="G143" s="122">
        <f>IFERROR(VLOOKUP($F:$F,'Lease Types with GL Accts'!A:B,2,FALSE),0)</f>
        <v>0</v>
      </c>
      <c r="H143" s="122">
        <f>IFERROR(VLOOKUP($F:$F,'Lease Types with GL Accts'!$A:$C,3,FALSE),0)</f>
        <v>0</v>
      </c>
      <c r="I143" s="122">
        <f>IFERROR(VLOOKUP($F:$F,'Lease Types with GL Accts'!$A:$D,4,FALSE),0)</f>
        <v>0</v>
      </c>
      <c r="J143" s="293" t="str">
        <f>IF(AND(AB143=1,K143='Lease Rollforward'!$B$2),"Yes",IF(AB143=1,"No",""))</f>
        <v/>
      </c>
      <c r="L143" s="216"/>
      <c r="M143" s="217"/>
      <c r="N143" s="217"/>
      <c r="O143" s="217"/>
      <c r="P143" s="294">
        <f t="shared" si="33"/>
        <v>0</v>
      </c>
      <c r="Q143" s="124"/>
      <c r="R143" s="124"/>
      <c r="S143" s="219"/>
      <c r="T143" s="219"/>
      <c r="U143" s="266"/>
      <c r="V143" s="122" t="str">
        <f>IF($AB143=1,VLOOKUP(U:U,'BW Asset Listing'!D:E,2,FALSE),"")</f>
        <v/>
      </c>
      <c r="W143" s="122" t="str">
        <f>IF($AB143=1,VLOOKUP(U:U,'BW Asset Listing'!D:F,3,FALSE),"")</f>
        <v/>
      </c>
      <c r="X143" s="122" t="str">
        <f>IF($AB143=1,VLOOKUP(U:U,'BW Asset Listing'!D:G,4,FALSE),"")</f>
        <v/>
      </c>
      <c r="Y143" s="294" t="str">
        <f>IF($AB143=1,VLOOKUP(U:U,'BW Asset Listing'!D:O,12,FALSE),"")</f>
        <v/>
      </c>
      <c r="Z143" s="294" t="str">
        <f t="shared" si="34"/>
        <v/>
      </c>
      <c r="AA143" s="294" t="str">
        <f t="shared" si="35"/>
        <v/>
      </c>
      <c r="AB143" s="294">
        <f>COUNTIF($D$4:D143,$D143)</f>
        <v>0</v>
      </c>
      <c r="AE143" s="122" t="str">
        <f t="shared" si="36"/>
        <v/>
      </c>
      <c r="AF143" s="124">
        <f>SUMIFS('BW Expense Report GL'!I:I,'BW Expense Report GL'!F:F,AD:AD,'BW Expense Report GL'!G:G,G:G)</f>
        <v>0</v>
      </c>
      <c r="AG143" s="124" t="str">
        <f t="shared" si="37"/>
        <v/>
      </c>
      <c r="AH143" s="124">
        <f>SUMIFS('BW Expense Report GL'!I:I,'BW Expense Report GL'!F:F,AD:AD,'BW Expense Report GL'!G:G,H:H)</f>
        <v>0</v>
      </c>
      <c r="AI143" s="124" t="str">
        <f t="shared" si="38"/>
        <v/>
      </c>
      <c r="AK143" s="121">
        <f t="shared" si="39"/>
        <v>0</v>
      </c>
      <c r="AL143" s="121">
        <f t="shared" si="40"/>
        <v>0</v>
      </c>
    </row>
    <row r="144" spans="1:38" s="121" customFormat="1" ht="12.75" x14ac:dyDescent="0.2">
      <c r="A144" s="293" t="str">
        <f>VLOOKUP(B:B,'ACFR Business Areas'!A:C,3,FALSE)</f>
        <v>A000</v>
      </c>
      <c r="B144" s="293" t="str">
        <f>'Lease Rollforward'!$B$1</f>
        <v>E120</v>
      </c>
      <c r="C144" s="122" t="str">
        <f>VLOOKUP(B:B,'ACFR Business Areas'!A:B,2,FALSE)</f>
        <v>Comptroller General</v>
      </c>
      <c r="D144" s="237"/>
      <c r="E144" s="265"/>
      <c r="G144" s="122">
        <f>IFERROR(VLOOKUP($F:$F,'Lease Types with GL Accts'!A:B,2,FALSE),0)</f>
        <v>0</v>
      </c>
      <c r="H144" s="122">
        <f>IFERROR(VLOOKUP($F:$F,'Lease Types with GL Accts'!$A:$C,3,FALSE),0)</f>
        <v>0</v>
      </c>
      <c r="I144" s="122">
        <f>IFERROR(VLOOKUP($F:$F,'Lease Types with GL Accts'!$A:$D,4,FALSE),0)</f>
        <v>0</v>
      </c>
      <c r="J144" s="293" t="str">
        <f>IF(AND(AB144=1,K144='Lease Rollforward'!$B$2),"Yes",IF(AB144=1,"No",""))</f>
        <v/>
      </c>
      <c r="L144" s="216"/>
      <c r="M144" s="217"/>
      <c r="N144" s="217"/>
      <c r="O144" s="217"/>
      <c r="P144" s="294">
        <f t="shared" si="33"/>
        <v>0</v>
      </c>
      <c r="Q144" s="124"/>
      <c r="R144" s="124"/>
      <c r="S144" s="219"/>
      <c r="T144" s="219"/>
      <c r="U144" s="266"/>
      <c r="V144" s="122" t="str">
        <f>IF($AB144=1,VLOOKUP(U:U,'BW Asset Listing'!D:E,2,FALSE),"")</f>
        <v/>
      </c>
      <c r="W144" s="122" t="str">
        <f>IF($AB144=1,VLOOKUP(U:U,'BW Asset Listing'!D:F,3,FALSE),"")</f>
        <v/>
      </c>
      <c r="X144" s="122" t="str">
        <f>IF($AB144=1,VLOOKUP(U:U,'BW Asset Listing'!D:G,4,FALSE),"")</f>
        <v/>
      </c>
      <c r="Y144" s="294" t="str">
        <f>IF($AB144=1,VLOOKUP(U:U,'BW Asset Listing'!D:O,12,FALSE),"")</f>
        <v/>
      </c>
      <c r="Z144" s="294" t="str">
        <f t="shared" si="34"/>
        <v/>
      </c>
      <c r="AA144" s="294" t="str">
        <f t="shared" si="35"/>
        <v/>
      </c>
      <c r="AB144" s="294">
        <f>COUNTIF($D$4:D144,$D144)</f>
        <v>0</v>
      </c>
      <c r="AE144" s="122" t="str">
        <f t="shared" si="36"/>
        <v/>
      </c>
      <c r="AF144" s="124">
        <f>SUMIFS('BW Expense Report GL'!I:I,'BW Expense Report GL'!F:F,AD:AD,'BW Expense Report GL'!G:G,G:G)</f>
        <v>0</v>
      </c>
      <c r="AG144" s="124" t="str">
        <f t="shared" si="37"/>
        <v/>
      </c>
      <c r="AH144" s="124">
        <f>SUMIFS('BW Expense Report GL'!I:I,'BW Expense Report GL'!F:F,AD:AD,'BW Expense Report GL'!G:G,H:H)</f>
        <v>0</v>
      </c>
      <c r="AI144" s="124" t="str">
        <f t="shared" si="38"/>
        <v/>
      </c>
      <c r="AK144" s="121">
        <f t="shared" si="39"/>
        <v>0</v>
      </c>
      <c r="AL144" s="121">
        <f t="shared" si="40"/>
        <v>0</v>
      </c>
    </row>
    <row r="145" spans="1:38" s="121" customFormat="1" ht="12.75" x14ac:dyDescent="0.2">
      <c r="A145" s="293" t="str">
        <f>VLOOKUP(B:B,'ACFR Business Areas'!A:C,3,FALSE)</f>
        <v>A000</v>
      </c>
      <c r="B145" s="293" t="str">
        <f>'Lease Rollforward'!$B$1</f>
        <v>E120</v>
      </c>
      <c r="C145" s="122" t="str">
        <f>VLOOKUP(B:B,'ACFR Business Areas'!A:B,2,FALSE)</f>
        <v>Comptroller General</v>
      </c>
      <c r="D145" s="237"/>
      <c r="E145" s="265"/>
      <c r="G145" s="122">
        <f>IFERROR(VLOOKUP($F:$F,'Lease Types with GL Accts'!A:B,2,FALSE),0)</f>
        <v>0</v>
      </c>
      <c r="H145" s="122">
        <f>IFERROR(VLOOKUP($F:$F,'Lease Types with GL Accts'!$A:$C,3,FALSE),0)</f>
        <v>0</v>
      </c>
      <c r="I145" s="122">
        <f>IFERROR(VLOOKUP($F:$F,'Lease Types with GL Accts'!$A:$D,4,FALSE),0)</f>
        <v>0</v>
      </c>
      <c r="J145" s="293" t="str">
        <f>IF(AND(AB145=1,K145='Lease Rollforward'!$B$2),"Yes",IF(AB145=1,"No",""))</f>
        <v/>
      </c>
      <c r="L145" s="216"/>
      <c r="M145" s="217"/>
      <c r="N145" s="217"/>
      <c r="O145" s="217"/>
      <c r="P145" s="294">
        <f t="shared" si="33"/>
        <v>0</v>
      </c>
      <c r="Q145" s="124"/>
      <c r="R145" s="124"/>
      <c r="S145" s="219"/>
      <c r="T145" s="219"/>
      <c r="U145" s="266"/>
      <c r="V145" s="122" t="str">
        <f>IF($AB145=1,VLOOKUP(U:U,'BW Asset Listing'!D:E,2,FALSE),"")</f>
        <v/>
      </c>
      <c r="W145" s="122" t="str">
        <f>IF($AB145=1,VLOOKUP(U:U,'BW Asset Listing'!D:F,3,FALSE),"")</f>
        <v/>
      </c>
      <c r="X145" s="122" t="str">
        <f>IF($AB145=1,VLOOKUP(U:U,'BW Asset Listing'!D:G,4,FALSE),"")</f>
        <v/>
      </c>
      <c r="Y145" s="294" t="str">
        <f>IF($AB145=1,VLOOKUP(U:U,'BW Asset Listing'!D:O,12,FALSE),"")</f>
        <v/>
      </c>
      <c r="Z145" s="294" t="str">
        <f t="shared" si="34"/>
        <v/>
      </c>
      <c r="AA145" s="294" t="str">
        <f t="shared" si="35"/>
        <v/>
      </c>
      <c r="AB145" s="294">
        <f>COUNTIF($D$4:D145,$D145)</f>
        <v>0</v>
      </c>
      <c r="AE145" s="122" t="str">
        <f t="shared" si="36"/>
        <v/>
      </c>
      <c r="AF145" s="124">
        <f>SUMIFS('BW Expense Report GL'!I:I,'BW Expense Report GL'!F:F,AD:AD,'BW Expense Report GL'!G:G,G:G)</f>
        <v>0</v>
      </c>
      <c r="AG145" s="124" t="str">
        <f t="shared" si="37"/>
        <v/>
      </c>
      <c r="AH145" s="124">
        <f>SUMIFS('BW Expense Report GL'!I:I,'BW Expense Report GL'!F:F,AD:AD,'BW Expense Report GL'!G:G,H:H)</f>
        <v>0</v>
      </c>
      <c r="AI145" s="124" t="str">
        <f t="shared" si="38"/>
        <v/>
      </c>
      <c r="AK145" s="121">
        <f t="shared" si="39"/>
        <v>0</v>
      </c>
      <c r="AL145" s="121">
        <f t="shared" si="40"/>
        <v>0</v>
      </c>
    </row>
    <row r="146" spans="1:38" s="121" customFormat="1" ht="12.75" x14ac:dyDescent="0.2">
      <c r="A146" s="293" t="str">
        <f>VLOOKUP(B:B,'ACFR Business Areas'!A:C,3,FALSE)</f>
        <v>A000</v>
      </c>
      <c r="B146" s="293" t="str">
        <f>'Lease Rollforward'!$B$1</f>
        <v>E120</v>
      </c>
      <c r="C146" s="122" t="str">
        <f>VLOOKUP(B:B,'ACFR Business Areas'!A:B,2,FALSE)</f>
        <v>Comptroller General</v>
      </c>
      <c r="D146" s="237"/>
      <c r="E146" s="265"/>
      <c r="G146" s="122">
        <f>IFERROR(VLOOKUP($F:$F,'Lease Types with GL Accts'!A:B,2,FALSE),0)</f>
        <v>0</v>
      </c>
      <c r="H146" s="122">
        <f>IFERROR(VLOOKUP($F:$F,'Lease Types with GL Accts'!$A:$C,3,FALSE),0)</f>
        <v>0</v>
      </c>
      <c r="I146" s="122">
        <f>IFERROR(VLOOKUP($F:$F,'Lease Types with GL Accts'!$A:$D,4,FALSE),0)</f>
        <v>0</v>
      </c>
      <c r="J146" s="293" t="str">
        <f>IF(AND(AB146=1,K146='Lease Rollforward'!$B$2),"Yes",IF(AB146=1,"No",""))</f>
        <v/>
      </c>
      <c r="L146" s="216"/>
      <c r="M146" s="217"/>
      <c r="N146" s="217"/>
      <c r="O146" s="217"/>
      <c r="P146" s="294">
        <f t="shared" si="33"/>
        <v>0</v>
      </c>
      <c r="Q146" s="124"/>
      <c r="R146" s="124"/>
      <c r="S146" s="219"/>
      <c r="T146" s="219"/>
      <c r="U146" s="266"/>
      <c r="V146" s="122" t="str">
        <f>IF($AB146=1,VLOOKUP(U:U,'BW Asset Listing'!D:E,2,FALSE),"")</f>
        <v/>
      </c>
      <c r="W146" s="122" t="str">
        <f>IF($AB146=1,VLOOKUP(U:U,'BW Asset Listing'!D:F,3,FALSE),"")</f>
        <v/>
      </c>
      <c r="X146" s="122" t="str">
        <f>IF($AB146=1,VLOOKUP(U:U,'BW Asset Listing'!D:G,4,FALSE),"")</f>
        <v/>
      </c>
      <c r="Y146" s="294" t="str">
        <f>IF($AB146=1,VLOOKUP(U:U,'BW Asset Listing'!D:O,12,FALSE),"")</f>
        <v/>
      </c>
      <c r="Z146" s="294" t="str">
        <f t="shared" si="34"/>
        <v/>
      </c>
      <c r="AA146" s="294" t="str">
        <f t="shared" si="35"/>
        <v/>
      </c>
      <c r="AB146" s="294">
        <f>COUNTIF($D$4:D146,$D146)</f>
        <v>0</v>
      </c>
      <c r="AE146" s="122" t="str">
        <f t="shared" si="36"/>
        <v/>
      </c>
      <c r="AF146" s="124">
        <f>SUMIFS('BW Expense Report GL'!I:I,'BW Expense Report GL'!F:F,AD:AD,'BW Expense Report GL'!G:G,G:G)</f>
        <v>0</v>
      </c>
      <c r="AG146" s="124" t="str">
        <f t="shared" si="37"/>
        <v/>
      </c>
      <c r="AH146" s="124">
        <f>SUMIFS('BW Expense Report GL'!I:I,'BW Expense Report GL'!F:F,AD:AD,'BW Expense Report GL'!G:G,H:H)</f>
        <v>0</v>
      </c>
      <c r="AI146" s="124" t="str">
        <f t="shared" si="38"/>
        <v/>
      </c>
      <c r="AK146" s="121">
        <f t="shared" si="39"/>
        <v>0</v>
      </c>
      <c r="AL146" s="121">
        <f t="shared" si="40"/>
        <v>0</v>
      </c>
    </row>
    <row r="147" spans="1:38" s="121" customFormat="1" ht="12.75" x14ac:dyDescent="0.2">
      <c r="A147" s="293" t="str">
        <f>VLOOKUP(B:B,'ACFR Business Areas'!A:C,3,FALSE)</f>
        <v>A000</v>
      </c>
      <c r="B147" s="293" t="str">
        <f>'Lease Rollforward'!$B$1</f>
        <v>E120</v>
      </c>
      <c r="C147" s="122" t="str">
        <f>VLOOKUP(B:B,'ACFR Business Areas'!A:B,2,FALSE)</f>
        <v>Comptroller General</v>
      </c>
      <c r="D147" s="237"/>
      <c r="E147" s="265"/>
      <c r="G147" s="122">
        <f>IFERROR(VLOOKUP($F:$F,'Lease Types with GL Accts'!A:B,2,FALSE),0)</f>
        <v>0</v>
      </c>
      <c r="H147" s="122">
        <f>IFERROR(VLOOKUP($F:$F,'Lease Types with GL Accts'!$A:$C,3,FALSE),0)</f>
        <v>0</v>
      </c>
      <c r="I147" s="122">
        <f>IFERROR(VLOOKUP($F:$F,'Lease Types with GL Accts'!$A:$D,4,FALSE),0)</f>
        <v>0</v>
      </c>
      <c r="J147" s="293" t="str">
        <f>IF(AND(AB147=1,K147='Lease Rollforward'!$B$2),"Yes",IF(AB147=1,"No",""))</f>
        <v/>
      </c>
      <c r="L147" s="216"/>
      <c r="M147" s="217"/>
      <c r="N147" s="217"/>
      <c r="O147" s="217"/>
      <c r="P147" s="294">
        <f t="shared" si="33"/>
        <v>0</v>
      </c>
      <c r="Q147" s="124"/>
      <c r="R147" s="124"/>
      <c r="S147" s="219"/>
      <c r="T147" s="219"/>
      <c r="U147" s="266"/>
      <c r="V147" s="122" t="str">
        <f>IF($AB147=1,VLOOKUP(U:U,'BW Asset Listing'!D:E,2,FALSE),"")</f>
        <v/>
      </c>
      <c r="W147" s="122" t="str">
        <f>IF($AB147=1,VLOOKUP(U:U,'BW Asset Listing'!D:F,3,FALSE),"")</f>
        <v/>
      </c>
      <c r="X147" s="122" t="str">
        <f>IF($AB147=1,VLOOKUP(U:U,'BW Asset Listing'!D:G,4,FALSE),"")</f>
        <v/>
      </c>
      <c r="Y147" s="294" t="str">
        <f>IF($AB147=1,VLOOKUP(U:U,'BW Asset Listing'!D:O,12,FALSE),"")</f>
        <v/>
      </c>
      <c r="Z147" s="294" t="str">
        <f t="shared" si="34"/>
        <v/>
      </c>
      <c r="AA147" s="294" t="str">
        <f t="shared" si="35"/>
        <v/>
      </c>
      <c r="AB147" s="294">
        <f>COUNTIF($D$4:D147,$D147)</f>
        <v>0</v>
      </c>
      <c r="AE147" s="122" t="str">
        <f t="shared" si="36"/>
        <v/>
      </c>
      <c r="AF147" s="124">
        <f>SUMIFS('BW Expense Report GL'!I:I,'BW Expense Report GL'!F:F,AD:AD,'BW Expense Report GL'!G:G,G:G)</f>
        <v>0</v>
      </c>
      <c r="AG147" s="124" t="str">
        <f t="shared" si="37"/>
        <v/>
      </c>
      <c r="AH147" s="124">
        <f>SUMIFS('BW Expense Report GL'!I:I,'BW Expense Report GL'!F:F,AD:AD,'BW Expense Report GL'!G:G,H:H)</f>
        <v>0</v>
      </c>
      <c r="AI147" s="124" t="str">
        <f t="shared" si="38"/>
        <v/>
      </c>
      <c r="AK147" s="121">
        <f t="shared" si="39"/>
        <v>0</v>
      </c>
      <c r="AL147" s="121">
        <f t="shared" si="40"/>
        <v>0</v>
      </c>
    </row>
    <row r="148" spans="1:38" s="121" customFormat="1" ht="12.75" x14ac:dyDescent="0.2">
      <c r="A148" s="293" t="str">
        <f>VLOOKUP(B:B,'ACFR Business Areas'!A:C,3,FALSE)</f>
        <v>A000</v>
      </c>
      <c r="B148" s="293" t="str">
        <f>'Lease Rollforward'!$B$1</f>
        <v>E120</v>
      </c>
      <c r="C148" s="122" t="str">
        <f>VLOOKUP(B:B,'ACFR Business Areas'!A:B,2,FALSE)</f>
        <v>Comptroller General</v>
      </c>
      <c r="D148" s="237"/>
      <c r="E148" s="265"/>
      <c r="G148" s="122">
        <f>IFERROR(VLOOKUP($F:$F,'Lease Types with GL Accts'!A:B,2,FALSE),0)</f>
        <v>0</v>
      </c>
      <c r="H148" s="122">
        <f>IFERROR(VLOOKUP($F:$F,'Lease Types with GL Accts'!$A:$C,3,FALSE),0)</f>
        <v>0</v>
      </c>
      <c r="I148" s="122">
        <f>IFERROR(VLOOKUP($F:$F,'Lease Types with GL Accts'!$A:$D,4,FALSE),0)</f>
        <v>0</v>
      </c>
      <c r="J148" s="293" t="str">
        <f>IF(AND(AB148=1,K148='Lease Rollforward'!$B$2),"Yes",IF(AB148=1,"No",""))</f>
        <v/>
      </c>
      <c r="L148" s="216"/>
      <c r="M148" s="217"/>
      <c r="N148" s="217"/>
      <c r="O148" s="217"/>
      <c r="P148" s="294">
        <f t="shared" si="33"/>
        <v>0</v>
      </c>
      <c r="Q148" s="124"/>
      <c r="R148" s="124"/>
      <c r="S148" s="219"/>
      <c r="T148" s="219"/>
      <c r="U148" s="266"/>
      <c r="V148" s="122" t="str">
        <f>IF($AB148=1,VLOOKUP(U:U,'BW Asset Listing'!D:E,2,FALSE),"")</f>
        <v/>
      </c>
      <c r="W148" s="122" t="str">
        <f>IF($AB148=1,VLOOKUP(U:U,'BW Asset Listing'!D:F,3,FALSE),"")</f>
        <v/>
      </c>
      <c r="X148" s="122" t="str">
        <f>IF($AB148=1,VLOOKUP(U:U,'BW Asset Listing'!D:G,4,FALSE),"")</f>
        <v/>
      </c>
      <c r="Y148" s="294" t="str">
        <f>IF($AB148=1,VLOOKUP(U:U,'BW Asset Listing'!D:O,12,FALSE),"")</f>
        <v/>
      </c>
      <c r="Z148" s="294" t="str">
        <f t="shared" si="34"/>
        <v/>
      </c>
      <c r="AA148" s="294" t="str">
        <f t="shared" si="35"/>
        <v/>
      </c>
      <c r="AB148" s="294">
        <f>COUNTIF($D$4:D148,$D148)</f>
        <v>0</v>
      </c>
      <c r="AE148" s="122" t="str">
        <f t="shared" si="36"/>
        <v/>
      </c>
      <c r="AF148" s="124">
        <f>SUMIFS('BW Expense Report GL'!I:I,'BW Expense Report GL'!F:F,AD:AD,'BW Expense Report GL'!G:G,G:G)</f>
        <v>0</v>
      </c>
      <c r="AG148" s="124" t="str">
        <f t="shared" si="37"/>
        <v/>
      </c>
      <c r="AH148" s="124">
        <f>SUMIFS('BW Expense Report GL'!I:I,'BW Expense Report GL'!F:F,AD:AD,'BW Expense Report GL'!G:G,H:H)</f>
        <v>0</v>
      </c>
      <c r="AI148" s="124" t="str">
        <f t="shared" si="38"/>
        <v/>
      </c>
      <c r="AK148" s="121">
        <f t="shared" si="39"/>
        <v>0</v>
      </c>
      <c r="AL148" s="121">
        <f t="shared" si="40"/>
        <v>0</v>
      </c>
    </row>
    <row r="149" spans="1:38" s="121" customFormat="1" ht="12.75" x14ac:dyDescent="0.2">
      <c r="A149" s="293" t="str">
        <f>VLOOKUP(B:B,'ACFR Business Areas'!A:C,3,FALSE)</f>
        <v>A000</v>
      </c>
      <c r="B149" s="293" t="str">
        <f>'Lease Rollforward'!$B$1</f>
        <v>E120</v>
      </c>
      <c r="C149" s="122" t="str">
        <f>VLOOKUP(B:B,'ACFR Business Areas'!A:B,2,FALSE)</f>
        <v>Comptroller General</v>
      </c>
      <c r="D149" s="237"/>
      <c r="E149" s="265"/>
      <c r="G149" s="122">
        <f>IFERROR(VLOOKUP($F:$F,'Lease Types with GL Accts'!A:B,2,FALSE),0)</f>
        <v>0</v>
      </c>
      <c r="H149" s="122">
        <f>IFERROR(VLOOKUP($F:$F,'Lease Types with GL Accts'!$A:$C,3,FALSE),0)</f>
        <v>0</v>
      </c>
      <c r="I149" s="122">
        <f>IFERROR(VLOOKUP($F:$F,'Lease Types with GL Accts'!$A:$D,4,FALSE),0)</f>
        <v>0</v>
      </c>
      <c r="J149" s="293" t="str">
        <f>IF(AND(AB149=1,K149='Lease Rollforward'!$B$2),"Yes",IF(AB149=1,"No",""))</f>
        <v/>
      </c>
      <c r="L149" s="216"/>
      <c r="M149" s="217"/>
      <c r="N149" s="217"/>
      <c r="O149" s="217"/>
      <c r="P149" s="294">
        <f t="shared" si="33"/>
        <v>0</v>
      </c>
      <c r="Q149" s="124"/>
      <c r="R149" s="124"/>
      <c r="S149" s="219"/>
      <c r="T149" s="219"/>
      <c r="U149" s="266"/>
      <c r="V149" s="122" t="str">
        <f>IF($AB149=1,VLOOKUP(U:U,'BW Asset Listing'!D:E,2,FALSE),"")</f>
        <v/>
      </c>
      <c r="W149" s="122" t="str">
        <f>IF($AB149=1,VLOOKUP(U:U,'BW Asset Listing'!D:F,3,FALSE),"")</f>
        <v/>
      </c>
      <c r="X149" s="122" t="str">
        <f>IF($AB149=1,VLOOKUP(U:U,'BW Asset Listing'!D:G,4,FALSE),"")</f>
        <v/>
      </c>
      <c r="Y149" s="294" t="str">
        <f>IF($AB149=1,VLOOKUP(U:U,'BW Asset Listing'!D:O,12,FALSE),"")</f>
        <v/>
      </c>
      <c r="Z149" s="294" t="str">
        <f t="shared" si="34"/>
        <v/>
      </c>
      <c r="AA149" s="294" t="str">
        <f t="shared" si="35"/>
        <v/>
      </c>
      <c r="AB149" s="294">
        <f>COUNTIF($D$4:D149,$D149)</f>
        <v>0</v>
      </c>
      <c r="AE149" s="122" t="str">
        <f t="shared" si="36"/>
        <v/>
      </c>
      <c r="AF149" s="124">
        <f>SUMIFS('BW Expense Report GL'!I:I,'BW Expense Report GL'!F:F,AD:AD,'BW Expense Report GL'!G:G,G:G)</f>
        <v>0</v>
      </c>
      <c r="AG149" s="124" t="str">
        <f t="shared" si="37"/>
        <v/>
      </c>
      <c r="AH149" s="124">
        <f>SUMIFS('BW Expense Report GL'!I:I,'BW Expense Report GL'!F:F,AD:AD,'BW Expense Report GL'!G:G,H:H)</f>
        <v>0</v>
      </c>
      <c r="AI149" s="124" t="str">
        <f t="shared" si="38"/>
        <v/>
      </c>
      <c r="AK149" s="121">
        <f t="shared" si="39"/>
        <v>0</v>
      </c>
      <c r="AL149" s="121">
        <f t="shared" si="40"/>
        <v>0</v>
      </c>
    </row>
    <row r="150" spans="1:38" s="121" customFormat="1" ht="12.75" x14ac:dyDescent="0.2">
      <c r="A150" s="293" t="str">
        <f>VLOOKUP(B:B,'ACFR Business Areas'!A:C,3,FALSE)</f>
        <v>A000</v>
      </c>
      <c r="B150" s="293" t="str">
        <f>'Lease Rollforward'!$B$1</f>
        <v>E120</v>
      </c>
      <c r="C150" s="122" t="str">
        <f>VLOOKUP(B:B,'ACFR Business Areas'!A:B,2,FALSE)</f>
        <v>Comptroller General</v>
      </c>
      <c r="D150" s="237"/>
      <c r="E150" s="265"/>
      <c r="G150" s="122">
        <f>IFERROR(VLOOKUP($F:$F,'Lease Types with GL Accts'!A:B,2,FALSE),0)</f>
        <v>0</v>
      </c>
      <c r="H150" s="122">
        <f>IFERROR(VLOOKUP($F:$F,'Lease Types with GL Accts'!$A:$C,3,FALSE),0)</f>
        <v>0</v>
      </c>
      <c r="I150" s="122">
        <f>IFERROR(VLOOKUP($F:$F,'Lease Types with GL Accts'!$A:$D,4,FALSE),0)</f>
        <v>0</v>
      </c>
      <c r="J150" s="293" t="str">
        <f>IF(AND(AB150=1,K150='Lease Rollforward'!$B$2),"Yes",IF(AB150=1,"No",""))</f>
        <v/>
      </c>
      <c r="L150" s="216"/>
      <c r="M150" s="217"/>
      <c r="N150" s="217"/>
      <c r="O150" s="217"/>
      <c r="P150" s="294">
        <f t="shared" si="33"/>
        <v>0</v>
      </c>
      <c r="Q150" s="124"/>
      <c r="R150" s="124"/>
      <c r="S150" s="219"/>
      <c r="T150" s="219"/>
      <c r="U150" s="266"/>
      <c r="V150" s="122" t="str">
        <f>IF($AB150=1,VLOOKUP(U:U,'BW Asset Listing'!D:E,2,FALSE),"")</f>
        <v/>
      </c>
      <c r="W150" s="122" t="str">
        <f>IF($AB150=1,VLOOKUP(U:U,'BW Asset Listing'!D:F,3,FALSE),"")</f>
        <v/>
      </c>
      <c r="X150" s="122" t="str">
        <f>IF($AB150=1,VLOOKUP(U:U,'BW Asset Listing'!D:G,4,FALSE),"")</f>
        <v/>
      </c>
      <c r="Y150" s="294" t="str">
        <f>IF($AB150=1,VLOOKUP(U:U,'BW Asset Listing'!D:O,12,FALSE),"")</f>
        <v/>
      </c>
      <c r="Z150" s="294" t="str">
        <f t="shared" si="34"/>
        <v/>
      </c>
      <c r="AA150" s="294" t="str">
        <f t="shared" si="35"/>
        <v/>
      </c>
      <c r="AB150" s="294">
        <f>COUNTIF($D$4:D150,$D150)</f>
        <v>0</v>
      </c>
      <c r="AE150" s="122" t="str">
        <f t="shared" si="36"/>
        <v/>
      </c>
      <c r="AF150" s="124">
        <f>SUMIFS('BW Expense Report GL'!I:I,'BW Expense Report GL'!F:F,AD:AD,'BW Expense Report GL'!G:G,G:G)</f>
        <v>0</v>
      </c>
      <c r="AG150" s="124" t="str">
        <f t="shared" si="37"/>
        <v/>
      </c>
      <c r="AH150" s="124">
        <f>SUMIFS('BW Expense Report GL'!I:I,'BW Expense Report GL'!F:F,AD:AD,'BW Expense Report GL'!G:G,H:H)</f>
        <v>0</v>
      </c>
      <c r="AI150" s="124" t="str">
        <f t="shared" si="38"/>
        <v/>
      </c>
      <c r="AK150" s="121">
        <f t="shared" si="39"/>
        <v>0</v>
      </c>
      <c r="AL150" s="121">
        <f t="shared" si="40"/>
        <v>0</v>
      </c>
    </row>
    <row r="151" spans="1:38" s="121" customFormat="1" ht="12.75" x14ac:dyDescent="0.2">
      <c r="A151" s="293" t="str">
        <f>VLOOKUP(B:B,'ACFR Business Areas'!A:C,3,FALSE)</f>
        <v>A000</v>
      </c>
      <c r="B151" s="293" t="str">
        <f>'Lease Rollforward'!$B$1</f>
        <v>E120</v>
      </c>
      <c r="C151" s="122" t="str">
        <f>VLOOKUP(B:B,'ACFR Business Areas'!A:B,2,FALSE)</f>
        <v>Comptroller General</v>
      </c>
      <c r="D151" s="237"/>
      <c r="E151" s="265"/>
      <c r="G151" s="122">
        <f>IFERROR(VLOOKUP($F:$F,'Lease Types with GL Accts'!A:B,2,FALSE),0)</f>
        <v>0</v>
      </c>
      <c r="H151" s="122">
        <f>IFERROR(VLOOKUP($F:$F,'Lease Types with GL Accts'!$A:$C,3,FALSE),0)</f>
        <v>0</v>
      </c>
      <c r="I151" s="122">
        <f>IFERROR(VLOOKUP($F:$F,'Lease Types with GL Accts'!$A:$D,4,FALSE),0)</f>
        <v>0</v>
      </c>
      <c r="J151" s="293" t="str">
        <f>IF(AND(AB151=1,K151='Lease Rollforward'!$B$2),"Yes",IF(AB151=1,"No",""))</f>
        <v/>
      </c>
      <c r="L151" s="216"/>
      <c r="M151" s="217"/>
      <c r="N151" s="217"/>
      <c r="O151" s="217"/>
      <c r="P151" s="294">
        <f t="shared" si="33"/>
        <v>0</v>
      </c>
      <c r="Q151" s="124"/>
      <c r="R151" s="124"/>
      <c r="S151" s="219"/>
      <c r="T151" s="219"/>
      <c r="U151" s="266"/>
      <c r="V151" s="122" t="str">
        <f>IF($AB151=1,VLOOKUP(U:U,'BW Asset Listing'!D:E,2,FALSE),"")</f>
        <v/>
      </c>
      <c r="W151" s="122" t="str">
        <f>IF($AB151=1,VLOOKUP(U:U,'BW Asset Listing'!D:F,3,FALSE),"")</f>
        <v/>
      </c>
      <c r="X151" s="122" t="str">
        <f>IF($AB151=1,VLOOKUP(U:U,'BW Asset Listing'!D:G,4,FALSE),"")</f>
        <v/>
      </c>
      <c r="Y151" s="294" t="str">
        <f>IF($AB151=1,VLOOKUP(U:U,'BW Asset Listing'!D:O,12,FALSE),"")</f>
        <v/>
      </c>
      <c r="Z151" s="294" t="str">
        <f t="shared" si="34"/>
        <v/>
      </c>
      <c r="AA151" s="294" t="str">
        <f t="shared" si="35"/>
        <v/>
      </c>
      <c r="AB151" s="294">
        <f>COUNTIF($D$4:D151,$D151)</f>
        <v>0</v>
      </c>
      <c r="AE151" s="122" t="str">
        <f t="shared" si="36"/>
        <v/>
      </c>
      <c r="AF151" s="124">
        <f>SUMIFS('BW Expense Report GL'!I:I,'BW Expense Report GL'!F:F,AD:AD,'BW Expense Report GL'!G:G,G:G)</f>
        <v>0</v>
      </c>
      <c r="AG151" s="124" t="str">
        <f t="shared" si="37"/>
        <v/>
      </c>
      <c r="AH151" s="124">
        <f>SUMIFS('BW Expense Report GL'!I:I,'BW Expense Report GL'!F:F,AD:AD,'BW Expense Report GL'!G:G,H:H)</f>
        <v>0</v>
      </c>
      <c r="AI151" s="124" t="str">
        <f t="shared" si="38"/>
        <v/>
      </c>
      <c r="AK151" s="121">
        <f t="shared" si="39"/>
        <v>0</v>
      </c>
      <c r="AL151" s="121">
        <f t="shared" si="40"/>
        <v>0</v>
      </c>
    </row>
    <row r="152" spans="1:38" s="121" customFormat="1" ht="12.75" x14ac:dyDescent="0.2">
      <c r="A152" s="293" t="str">
        <f>VLOOKUP(B:B,'ACFR Business Areas'!A:C,3,FALSE)</f>
        <v>A000</v>
      </c>
      <c r="B152" s="293" t="str">
        <f>'Lease Rollforward'!$B$1</f>
        <v>E120</v>
      </c>
      <c r="C152" s="122" t="str">
        <f>VLOOKUP(B:B,'ACFR Business Areas'!A:B,2,FALSE)</f>
        <v>Comptroller General</v>
      </c>
      <c r="D152" s="237"/>
      <c r="E152" s="265"/>
      <c r="G152" s="122">
        <f>IFERROR(VLOOKUP($F:$F,'Lease Types with GL Accts'!A:B,2,FALSE),0)</f>
        <v>0</v>
      </c>
      <c r="H152" s="122">
        <f>IFERROR(VLOOKUP($F:$F,'Lease Types with GL Accts'!$A:$C,3,FALSE),0)</f>
        <v>0</v>
      </c>
      <c r="I152" s="122">
        <f>IFERROR(VLOOKUP($F:$F,'Lease Types with GL Accts'!$A:$D,4,FALSE),0)</f>
        <v>0</v>
      </c>
      <c r="J152" s="293" t="str">
        <f>IF(AND(AB152=1,K152='Lease Rollforward'!$B$2),"Yes",IF(AB152=1,"No",""))</f>
        <v/>
      </c>
      <c r="L152" s="216"/>
      <c r="M152" s="217"/>
      <c r="N152" s="217"/>
      <c r="O152" s="217"/>
      <c r="P152" s="294">
        <f t="shared" si="33"/>
        <v>0</v>
      </c>
      <c r="Q152" s="124"/>
      <c r="R152" s="124"/>
      <c r="S152" s="219"/>
      <c r="T152" s="219"/>
      <c r="U152" s="266"/>
      <c r="V152" s="122" t="str">
        <f>IF($AB152=1,VLOOKUP(U:U,'BW Asset Listing'!D:E,2,FALSE),"")</f>
        <v/>
      </c>
      <c r="W152" s="122" t="str">
        <f>IF($AB152=1,VLOOKUP(U:U,'BW Asset Listing'!D:F,3,FALSE),"")</f>
        <v/>
      </c>
      <c r="X152" s="122" t="str">
        <f>IF($AB152=1,VLOOKUP(U:U,'BW Asset Listing'!D:G,4,FALSE),"")</f>
        <v/>
      </c>
      <c r="Y152" s="294" t="str">
        <f>IF($AB152=1,VLOOKUP(U:U,'BW Asset Listing'!D:O,12,FALSE),"")</f>
        <v/>
      </c>
      <c r="Z152" s="294" t="str">
        <f t="shared" si="34"/>
        <v/>
      </c>
      <c r="AA152" s="294" t="str">
        <f t="shared" si="35"/>
        <v/>
      </c>
      <c r="AB152" s="294">
        <f>COUNTIF($D$4:D152,$D152)</f>
        <v>0</v>
      </c>
      <c r="AE152" s="122" t="str">
        <f t="shared" si="36"/>
        <v/>
      </c>
      <c r="AF152" s="124">
        <f>SUMIFS('BW Expense Report GL'!I:I,'BW Expense Report GL'!F:F,AD:AD,'BW Expense Report GL'!G:G,G:G)</f>
        <v>0</v>
      </c>
      <c r="AG152" s="124" t="str">
        <f t="shared" si="37"/>
        <v/>
      </c>
      <c r="AH152" s="124">
        <f>SUMIFS('BW Expense Report GL'!I:I,'BW Expense Report GL'!F:F,AD:AD,'BW Expense Report GL'!G:G,H:H)</f>
        <v>0</v>
      </c>
      <c r="AI152" s="124" t="str">
        <f t="shared" si="38"/>
        <v/>
      </c>
      <c r="AK152" s="121">
        <f t="shared" si="39"/>
        <v>0</v>
      </c>
      <c r="AL152" s="121">
        <f t="shared" si="40"/>
        <v>0</v>
      </c>
    </row>
    <row r="153" spans="1:38" s="121" customFormat="1" ht="12.75" x14ac:dyDescent="0.2">
      <c r="A153" s="293" t="str">
        <f>VLOOKUP(B:B,'ACFR Business Areas'!A:C,3,FALSE)</f>
        <v>A000</v>
      </c>
      <c r="B153" s="293" t="str">
        <f>'Lease Rollforward'!$B$1</f>
        <v>E120</v>
      </c>
      <c r="C153" s="122" t="str">
        <f>VLOOKUP(B:B,'ACFR Business Areas'!A:B,2,FALSE)</f>
        <v>Comptroller General</v>
      </c>
      <c r="D153" s="237"/>
      <c r="E153" s="265"/>
      <c r="G153" s="122">
        <f>IFERROR(VLOOKUP($F:$F,'Lease Types with GL Accts'!A:B,2,FALSE),0)</f>
        <v>0</v>
      </c>
      <c r="H153" s="122">
        <f>IFERROR(VLOOKUP($F:$F,'Lease Types with GL Accts'!$A:$C,3,FALSE),0)</f>
        <v>0</v>
      </c>
      <c r="I153" s="122">
        <f>IFERROR(VLOOKUP($F:$F,'Lease Types with GL Accts'!$A:$D,4,FALSE),0)</f>
        <v>0</v>
      </c>
      <c r="J153" s="293" t="str">
        <f>IF(AND(AB153=1,K153='Lease Rollforward'!$B$2),"Yes",IF(AB153=1,"No",""))</f>
        <v/>
      </c>
      <c r="L153" s="216"/>
      <c r="M153" s="217"/>
      <c r="N153" s="217"/>
      <c r="O153" s="217"/>
      <c r="P153" s="294">
        <f t="shared" si="33"/>
        <v>0</v>
      </c>
      <c r="Q153" s="124"/>
      <c r="R153" s="124"/>
      <c r="S153" s="219"/>
      <c r="T153" s="219"/>
      <c r="U153" s="266"/>
      <c r="V153" s="122" t="str">
        <f>IF($AB153=1,VLOOKUP(U:U,'BW Asset Listing'!D:E,2,FALSE),"")</f>
        <v/>
      </c>
      <c r="W153" s="122" t="str">
        <f>IF($AB153=1,VLOOKUP(U:U,'BW Asset Listing'!D:F,3,FALSE),"")</f>
        <v/>
      </c>
      <c r="X153" s="122" t="str">
        <f>IF($AB153=1,VLOOKUP(U:U,'BW Asset Listing'!D:G,4,FALSE),"")</f>
        <v/>
      </c>
      <c r="Y153" s="294" t="str">
        <f>IF($AB153=1,VLOOKUP(U:U,'BW Asset Listing'!D:O,12,FALSE),"")</f>
        <v/>
      </c>
      <c r="Z153" s="294" t="str">
        <f t="shared" si="34"/>
        <v/>
      </c>
      <c r="AA153" s="294" t="str">
        <f t="shared" si="35"/>
        <v/>
      </c>
      <c r="AB153" s="294">
        <f>COUNTIF($D$4:D153,$D153)</f>
        <v>0</v>
      </c>
      <c r="AE153" s="122" t="str">
        <f t="shared" si="36"/>
        <v/>
      </c>
      <c r="AF153" s="124">
        <f>SUMIFS('BW Expense Report GL'!I:I,'BW Expense Report GL'!F:F,AD:AD,'BW Expense Report GL'!G:G,G:G)</f>
        <v>0</v>
      </c>
      <c r="AG153" s="124" t="str">
        <f t="shared" si="37"/>
        <v/>
      </c>
      <c r="AH153" s="124">
        <f>SUMIFS('BW Expense Report GL'!I:I,'BW Expense Report GL'!F:F,AD:AD,'BW Expense Report GL'!G:G,H:H)</f>
        <v>0</v>
      </c>
      <c r="AI153" s="124" t="str">
        <f t="shared" si="38"/>
        <v/>
      </c>
      <c r="AK153" s="121">
        <f t="shared" si="39"/>
        <v>0</v>
      </c>
      <c r="AL153" s="121">
        <f t="shared" si="40"/>
        <v>0</v>
      </c>
    </row>
    <row r="154" spans="1:38" s="121" customFormat="1" ht="12.75" x14ac:dyDescent="0.2">
      <c r="A154" s="293" t="str">
        <f>VLOOKUP(B:B,'ACFR Business Areas'!A:C,3,FALSE)</f>
        <v>A000</v>
      </c>
      <c r="B154" s="293" t="str">
        <f>'Lease Rollforward'!$B$1</f>
        <v>E120</v>
      </c>
      <c r="C154" s="122" t="str">
        <f>VLOOKUP(B:B,'ACFR Business Areas'!A:B,2,FALSE)</f>
        <v>Comptroller General</v>
      </c>
      <c r="D154" s="237"/>
      <c r="E154" s="265"/>
      <c r="G154" s="122">
        <f>IFERROR(VLOOKUP($F:$F,'Lease Types with GL Accts'!A:B,2,FALSE),0)</f>
        <v>0</v>
      </c>
      <c r="H154" s="122">
        <f>IFERROR(VLOOKUP($F:$F,'Lease Types with GL Accts'!$A:$C,3,FALSE),0)</f>
        <v>0</v>
      </c>
      <c r="I154" s="122">
        <f>IFERROR(VLOOKUP($F:$F,'Lease Types with GL Accts'!$A:$D,4,FALSE),0)</f>
        <v>0</v>
      </c>
      <c r="J154" s="293" t="str">
        <f>IF(AND(AB154=1,K154='Lease Rollforward'!$B$2),"Yes",IF(AB154=1,"No",""))</f>
        <v/>
      </c>
      <c r="L154" s="216"/>
      <c r="M154" s="217"/>
      <c r="N154" s="217"/>
      <c r="O154" s="217"/>
      <c r="P154" s="294">
        <f t="shared" si="33"/>
        <v>0</v>
      </c>
      <c r="Q154" s="124"/>
      <c r="R154" s="124"/>
      <c r="S154" s="219"/>
      <c r="T154" s="219"/>
      <c r="U154" s="266"/>
      <c r="V154" s="122" t="str">
        <f>IF($AB154=1,VLOOKUP(U:U,'BW Asset Listing'!D:E,2,FALSE),"")</f>
        <v/>
      </c>
      <c r="W154" s="122" t="str">
        <f>IF($AB154=1,VLOOKUP(U:U,'BW Asset Listing'!D:F,3,FALSE),"")</f>
        <v/>
      </c>
      <c r="X154" s="122" t="str">
        <f>IF($AB154=1,VLOOKUP(U:U,'BW Asset Listing'!D:G,4,FALSE),"")</f>
        <v/>
      </c>
      <c r="Y154" s="294" t="str">
        <f>IF($AB154=1,VLOOKUP(U:U,'BW Asset Listing'!D:O,12,FALSE),"")</f>
        <v/>
      </c>
      <c r="Z154" s="294" t="str">
        <f t="shared" si="34"/>
        <v/>
      </c>
      <c r="AA154" s="294" t="str">
        <f t="shared" si="35"/>
        <v/>
      </c>
      <c r="AB154" s="294">
        <f>COUNTIF($D$4:D154,$D154)</f>
        <v>0</v>
      </c>
      <c r="AE154" s="122" t="str">
        <f t="shared" si="36"/>
        <v/>
      </c>
      <c r="AF154" s="124">
        <f>SUMIFS('BW Expense Report GL'!I:I,'BW Expense Report GL'!F:F,AD:AD,'BW Expense Report GL'!G:G,G:G)</f>
        <v>0</v>
      </c>
      <c r="AG154" s="124" t="str">
        <f t="shared" si="37"/>
        <v/>
      </c>
      <c r="AH154" s="124">
        <f>SUMIFS('BW Expense Report GL'!I:I,'BW Expense Report GL'!F:F,AD:AD,'BW Expense Report GL'!G:G,H:H)</f>
        <v>0</v>
      </c>
      <c r="AI154" s="124" t="str">
        <f t="shared" si="38"/>
        <v/>
      </c>
      <c r="AK154" s="121">
        <f t="shared" si="39"/>
        <v>0</v>
      </c>
      <c r="AL154" s="121">
        <f t="shared" si="40"/>
        <v>0</v>
      </c>
    </row>
    <row r="155" spans="1:38" s="121" customFormat="1" ht="12.75" x14ac:dyDescent="0.2">
      <c r="A155" s="293" t="str">
        <f>VLOOKUP(B:B,'ACFR Business Areas'!A:C,3,FALSE)</f>
        <v>A000</v>
      </c>
      <c r="B155" s="293" t="str">
        <f>'Lease Rollforward'!$B$1</f>
        <v>E120</v>
      </c>
      <c r="C155" s="122" t="str">
        <f>VLOOKUP(B:B,'ACFR Business Areas'!A:B,2,FALSE)</f>
        <v>Comptroller General</v>
      </c>
      <c r="D155" s="237"/>
      <c r="E155" s="265"/>
      <c r="G155" s="122">
        <f>IFERROR(VLOOKUP($F:$F,'Lease Types with GL Accts'!A:B,2,FALSE),0)</f>
        <v>0</v>
      </c>
      <c r="H155" s="122">
        <f>IFERROR(VLOOKUP($F:$F,'Lease Types with GL Accts'!$A:$C,3,FALSE),0)</f>
        <v>0</v>
      </c>
      <c r="I155" s="122">
        <f>IFERROR(VLOOKUP($F:$F,'Lease Types with GL Accts'!$A:$D,4,FALSE),0)</f>
        <v>0</v>
      </c>
      <c r="J155" s="293" t="str">
        <f>IF(AND(AB155=1,K155='Lease Rollforward'!$B$2),"Yes",IF(AB155=1,"No",""))</f>
        <v/>
      </c>
      <c r="L155" s="216"/>
      <c r="M155" s="217"/>
      <c r="N155" s="217"/>
      <c r="O155" s="217"/>
      <c r="P155" s="294">
        <f t="shared" si="33"/>
        <v>0</v>
      </c>
      <c r="Q155" s="124"/>
      <c r="R155" s="124"/>
      <c r="S155" s="219"/>
      <c r="T155" s="219"/>
      <c r="U155" s="266"/>
      <c r="V155" s="122" t="str">
        <f>IF($AB155=1,VLOOKUP(U:U,'BW Asset Listing'!D:E,2,FALSE),"")</f>
        <v/>
      </c>
      <c r="W155" s="122" t="str">
        <f>IF($AB155=1,VLOOKUP(U:U,'BW Asset Listing'!D:F,3,FALSE),"")</f>
        <v/>
      </c>
      <c r="X155" s="122" t="str">
        <f>IF($AB155=1,VLOOKUP(U:U,'BW Asset Listing'!D:G,4,FALSE),"")</f>
        <v/>
      </c>
      <c r="Y155" s="294" t="str">
        <f>IF($AB155=1,VLOOKUP(U:U,'BW Asset Listing'!D:O,12,FALSE),"")</f>
        <v/>
      </c>
      <c r="Z155" s="294" t="str">
        <f t="shared" si="34"/>
        <v/>
      </c>
      <c r="AA155" s="294" t="str">
        <f t="shared" si="35"/>
        <v/>
      </c>
      <c r="AB155" s="294">
        <f>COUNTIF($D$4:D155,$D155)</f>
        <v>0</v>
      </c>
      <c r="AE155" s="122" t="str">
        <f t="shared" si="36"/>
        <v/>
      </c>
      <c r="AF155" s="124">
        <f>SUMIFS('BW Expense Report GL'!I:I,'BW Expense Report GL'!F:F,AD:AD,'BW Expense Report GL'!G:G,G:G)</f>
        <v>0</v>
      </c>
      <c r="AG155" s="124" t="str">
        <f t="shared" si="37"/>
        <v/>
      </c>
      <c r="AH155" s="124">
        <f>SUMIFS('BW Expense Report GL'!I:I,'BW Expense Report GL'!F:F,AD:AD,'BW Expense Report GL'!G:G,H:H)</f>
        <v>0</v>
      </c>
      <c r="AI155" s="124" t="str">
        <f t="shared" si="38"/>
        <v/>
      </c>
      <c r="AK155" s="121">
        <f t="shared" si="39"/>
        <v>0</v>
      </c>
      <c r="AL155" s="121">
        <f t="shared" si="40"/>
        <v>0</v>
      </c>
    </row>
    <row r="156" spans="1:38" s="121" customFormat="1" ht="12.75" x14ac:dyDescent="0.2">
      <c r="A156" s="293" t="str">
        <f>VLOOKUP(B:B,'ACFR Business Areas'!A:C,3,FALSE)</f>
        <v>A000</v>
      </c>
      <c r="B156" s="293" t="str">
        <f>'Lease Rollforward'!$B$1</f>
        <v>E120</v>
      </c>
      <c r="C156" s="122" t="str">
        <f>VLOOKUP(B:B,'ACFR Business Areas'!A:B,2,FALSE)</f>
        <v>Comptroller General</v>
      </c>
      <c r="D156" s="237"/>
      <c r="E156" s="265"/>
      <c r="G156" s="122">
        <f>IFERROR(VLOOKUP($F:$F,'Lease Types with GL Accts'!A:B,2,FALSE),0)</f>
        <v>0</v>
      </c>
      <c r="H156" s="122">
        <f>IFERROR(VLOOKUP($F:$F,'Lease Types with GL Accts'!$A:$C,3,FALSE),0)</f>
        <v>0</v>
      </c>
      <c r="I156" s="122">
        <f>IFERROR(VLOOKUP($F:$F,'Lease Types with GL Accts'!$A:$D,4,FALSE),0)</f>
        <v>0</v>
      </c>
      <c r="J156" s="293" t="str">
        <f>IF(AND(AB156=1,K156='Lease Rollforward'!$B$2),"Yes",IF(AB156=1,"No",""))</f>
        <v/>
      </c>
      <c r="L156" s="216"/>
      <c r="M156" s="217"/>
      <c r="N156" s="217"/>
      <c r="O156" s="217"/>
      <c r="P156" s="294">
        <f t="shared" si="33"/>
        <v>0</v>
      </c>
      <c r="Q156" s="124"/>
      <c r="R156" s="124"/>
      <c r="S156" s="219"/>
      <c r="T156" s="219"/>
      <c r="U156" s="266"/>
      <c r="V156" s="122" t="str">
        <f>IF($AB156=1,VLOOKUP(U:U,'BW Asset Listing'!D:E,2,FALSE),"")</f>
        <v/>
      </c>
      <c r="W156" s="122" t="str">
        <f>IF($AB156=1,VLOOKUP(U:U,'BW Asset Listing'!D:F,3,FALSE),"")</f>
        <v/>
      </c>
      <c r="X156" s="122" t="str">
        <f>IF($AB156=1,VLOOKUP(U:U,'BW Asset Listing'!D:G,4,FALSE),"")</f>
        <v/>
      </c>
      <c r="Y156" s="294" t="str">
        <f>IF($AB156=1,VLOOKUP(U:U,'BW Asset Listing'!D:O,12,FALSE),"")</f>
        <v/>
      </c>
      <c r="Z156" s="294" t="str">
        <f t="shared" si="34"/>
        <v/>
      </c>
      <c r="AA156" s="294" t="str">
        <f t="shared" si="35"/>
        <v/>
      </c>
      <c r="AB156" s="294">
        <f>COUNTIF($D$4:D156,$D156)</f>
        <v>0</v>
      </c>
      <c r="AE156" s="122" t="str">
        <f t="shared" si="36"/>
        <v/>
      </c>
      <c r="AF156" s="124">
        <f>SUMIFS('BW Expense Report GL'!I:I,'BW Expense Report GL'!F:F,AD:AD,'BW Expense Report GL'!G:G,G:G)</f>
        <v>0</v>
      </c>
      <c r="AG156" s="124" t="str">
        <f t="shared" si="37"/>
        <v/>
      </c>
      <c r="AH156" s="124">
        <f>SUMIFS('BW Expense Report GL'!I:I,'BW Expense Report GL'!F:F,AD:AD,'BW Expense Report GL'!G:G,H:H)</f>
        <v>0</v>
      </c>
      <c r="AI156" s="124" t="str">
        <f t="shared" si="38"/>
        <v/>
      </c>
      <c r="AK156" s="121">
        <f t="shared" si="39"/>
        <v>0</v>
      </c>
      <c r="AL156" s="121">
        <f t="shared" si="40"/>
        <v>0</v>
      </c>
    </row>
    <row r="157" spans="1:38" s="121" customFormat="1" ht="12.75" x14ac:dyDescent="0.2">
      <c r="A157" s="293" t="str">
        <f>VLOOKUP(B:B,'ACFR Business Areas'!A:C,3,FALSE)</f>
        <v>A000</v>
      </c>
      <c r="B157" s="293" t="str">
        <f>'Lease Rollforward'!$B$1</f>
        <v>E120</v>
      </c>
      <c r="C157" s="122" t="str">
        <f>VLOOKUP(B:B,'ACFR Business Areas'!A:B,2,FALSE)</f>
        <v>Comptroller General</v>
      </c>
      <c r="D157" s="237"/>
      <c r="E157" s="265"/>
      <c r="G157" s="122">
        <f>IFERROR(VLOOKUP($F:$F,'Lease Types with GL Accts'!A:B,2,FALSE),0)</f>
        <v>0</v>
      </c>
      <c r="H157" s="122">
        <f>IFERROR(VLOOKUP($F:$F,'Lease Types with GL Accts'!$A:$C,3,FALSE),0)</f>
        <v>0</v>
      </c>
      <c r="I157" s="122">
        <f>IFERROR(VLOOKUP($F:$F,'Lease Types with GL Accts'!$A:$D,4,FALSE),0)</f>
        <v>0</v>
      </c>
      <c r="J157" s="293" t="str">
        <f>IF(AND(AB157=1,K157='Lease Rollforward'!$B$2),"Yes",IF(AB157=1,"No",""))</f>
        <v/>
      </c>
      <c r="L157" s="216"/>
      <c r="M157" s="217"/>
      <c r="N157" s="217"/>
      <c r="O157" s="217"/>
      <c r="P157" s="294">
        <f t="shared" si="33"/>
        <v>0</v>
      </c>
      <c r="Q157" s="124"/>
      <c r="R157" s="124"/>
      <c r="S157" s="219"/>
      <c r="T157" s="219"/>
      <c r="U157" s="266"/>
      <c r="V157" s="122" t="str">
        <f>IF($AB157=1,VLOOKUP(U:U,'BW Asset Listing'!D:E,2,FALSE),"")</f>
        <v/>
      </c>
      <c r="W157" s="122" t="str">
        <f>IF($AB157=1,VLOOKUP(U:U,'BW Asset Listing'!D:F,3,FALSE),"")</f>
        <v/>
      </c>
      <c r="X157" s="122" t="str">
        <f>IF($AB157=1,VLOOKUP(U:U,'BW Asset Listing'!D:G,4,FALSE),"")</f>
        <v/>
      </c>
      <c r="Y157" s="294" t="str">
        <f>IF($AB157=1,VLOOKUP(U:U,'BW Asset Listing'!D:O,12,FALSE),"")</f>
        <v/>
      </c>
      <c r="Z157" s="294" t="str">
        <f t="shared" si="34"/>
        <v/>
      </c>
      <c r="AA157" s="294" t="str">
        <f t="shared" si="35"/>
        <v/>
      </c>
      <c r="AB157" s="294">
        <f>COUNTIF($D$4:D157,$D157)</f>
        <v>0</v>
      </c>
      <c r="AE157" s="122" t="str">
        <f t="shared" si="36"/>
        <v/>
      </c>
      <c r="AF157" s="124">
        <f>SUMIFS('BW Expense Report GL'!I:I,'BW Expense Report GL'!F:F,AD:AD,'BW Expense Report GL'!G:G,G:G)</f>
        <v>0</v>
      </c>
      <c r="AG157" s="124" t="str">
        <f t="shared" si="37"/>
        <v/>
      </c>
      <c r="AH157" s="124">
        <f>SUMIFS('BW Expense Report GL'!I:I,'BW Expense Report GL'!F:F,AD:AD,'BW Expense Report GL'!G:G,H:H)</f>
        <v>0</v>
      </c>
      <c r="AI157" s="124" t="str">
        <f t="shared" si="38"/>
        <v/>
      </c>
      <c r="AK157" s="121">
        <f t="shared" si="39"/>
        <v>0</v>
      </c>
      <c r="AL157" s="121">
        <f t="shared" si="40"/>
        <v>0</v>
      </c>
    </row>
    <row r="158" spans="1:38" s="121" customFormat="1" ht="12.75" x14ac:dyDescent="0.2">
      <c r="A158" s="293" t="str">
        <f>VLOOKUP(B:B,'ACFR Business Areas'!A:C,3,FALSE)</f>
        <v>A000</v>
      </c>
      <c r="B158" s="293" t="str">
        <f>'Lease Rollforward'!$B$1</f>
        <v>E120</v>
      </c>
      <c r="C158" s="122" t="str">
        <f>VLOOKUP(B:B,'ACFR Business Areas'!A:B,2,FALSE)</f>
        <v>Comptroller General</v>
      </c>
      <c r="D158" s="237"/>
      <c r="E158" s="265"/>
      <c r="G158" s="122">
        <f>IFERROR(VLOOKUP($F:$F,'Lease Types with GL Accts'!A:B,2,FALSE),0)</f>
        <v>0</v>
      </c>
      <c r="H158" s="122">
        <f>IFERROR(VLOOKUP($F:$F,'Lease Types with GL Accts'!$A:$C,3,FALSE),0)</f>
        <v>0</v>
      </c>
      <c r="I158" s="122">
        <f>IFERROR(VLOOKUP($F:$F,'Lease Types with GL Accts'!$A:$D,4,FALSE),0)</f>
        <v>0</v>
      </c>
      <c r="J158" s="293" t="str">
        <f>IF(AND(AB158=1,K158='Lease Rollforward'!$B$2),"Yes",IF(AB158=1,"No",""))</f>
        <v/>
      </c>
      <c r="L158" s="216"/>
      <c r="M158" s="217"/>
      <c r="N158" s="217"/>
      <c r="O158" s="217"/>
      <c r="P158" s="294">
        <f t="shared" si="33"/>
        <v>0</v>
      </c>
      <c r="Q158" s="124"/>
      <c r="R158" s="124"/>
      <c r="S158" s="219"/>
      <c r="T158" s="219"/>
      <c r="U158" s="266"/>
      <c r="V158" s="122" t="str">
        <f>IF($AB158=1,VLOOKUP(U:U,'BW Asset Listing'!D:E,2,FALSE),"")</f>
        <v/>
      </c>
      <c r="W158" s="122" t="str">
        <f>IF($AB158=1,VLOOKUP(U:U,'BW Asset Listing'!D:F,3,FALSE),"")</f>
        <v/>
      </c>
      <c r="X158" s="122" t="str">
        <f>IF($AB158=1,VLOOKUP(U:U,'BW Asset Listing'!D:G,4,FALSE),"")</f>
        <v/>
      </c>
      <c r="Y158" s="294" t="str">
        <f>IF($AB158=1,VLOOKUP(U:U,'BW Asset Listing'!D:O,12,FALSE),"")</f>
        <v/>
      </c>
      <c r="Z158" s="294" t="str">
        <f t="shared" si="34"/>
        <v/>
      </c>
      <c r="AA158" s="294" t="str">
        <f t="shared" si="35"/>
        <v/>
      </c>
      <c r="AB158" s="294">
        <f>COUNTIF($D$4:D158,$D158)</f>
        <v>0</v>
      </c>
      <c r="AE158" s="122" t="str">
        <f t="shared" si="36"/>
        <v/>
      </c>
      <c r="AF158" s="124">
        <f>SUMIFS('BW Expense Report GL'!I:I,'BW Expense Report GL'!F:F,AD:AD,'BW Expense Report GL'!G:G,G:G)</f>
        <v>0</v>
      </c>
      <c r="AG158" s="124" t="str">
        <f t="shared" si="37"/>
        <v/>
      </c>
      <c r="AH158" s="124">
        <f>SUMIFS('BW Expense Report GL'!I:I,'BW Expense Report GL'!F:F,AD:AD,'BW Expense Report GL'!G:G,H:H)</f>
        <v>0</v>
      </c>
      <c r="AI158" s="124" t="str">
        <f t="shared" si="38"/>
        <v/>
      </c>
      <c r="AK158" s="121">
        <f t="shared" si="39"/>
        <v>0</v>
      </c>
      <c r="AL158" s="121">
        <f t="shared" si="40"/>
        <v>0</v>
      </c>
    </row>
    <row r="159" spans="1:38" s="121" customFormat="1" ht="12.75" x14ac:dyDescent="0.2">
      <c r="A159" s="293" t="str">
        <f>VLOOKUP(B:B,'ACFR Business Areas'!A:C,3,FALSE)</f>
        <v>A000</v>
      </c>
      <c r="B159" s="293" t="str">
        <f>'Lease Rollforward'!$B$1</f>
        <v>E120</v>
      </c>
      <c r="C159" s="122" t="str">
        <f>VLOOKUP(B:B,'ACFR Business Areas'!A:B,2,FALSE)</f>
        <v>Comptroller General</v>
      </c>
      <c r="D159" s="237"/>
      <c r="E159" s="265"/>
      <c r="G159" s="122">
        <f>IFERROR(VLOOKUP($F:$F,'Lease Types with GL Accts'!A:B,2,FALSE),0)</f>
        <v>0</v>
      </c>
      <c r="H159" s="122">
        <f>IFERROR(VLOOKUP($F:$F,'Lease Types with GL Accts'!$A:$C,3,FALSE),0)</f>
        <v>0</v>
      </c>
      <c r="I159" s="122">
        <f>IFERROR(VLOOKUP($F:$F,'Lease Types with GL Accts'!$A:$D,4,FALSE),0)</f>
        <v>0</v>
      </c>
      <c r="J159" s="293" t="str">
        <f>IF(AND(AB159=1,K159='Lease Rollforward'!$B$2),"Yes",IF(AB159=1,"No",""))</f>
        <v/>
      </c>
      <c r="L159" s="216"/>
      <c r="M159" s="217"/>
      <c r="N159" s="217"/>
      <c r="O159" s="217"/>
      <c r="P159" s="294">
        <f t="shared" si="33"/>
        <v>0</v>
      </c>
      <c r="Q159" s="124"/>
      <c r="R159" s="124"/>
      <c r="S159" s="219"/>
      <c r="T159" s="219"/>
      <c r="U159" s="266"/>
      <c r="V159" s="122" t="str">
        <f>IF($AB159=1,VLOOKUP(U:U,'BW Asset Listing'!D:E,2,FALSE),"")</f>
        <v/>
      </c>
      <c r="W159" s="122" t="str">
        <f>IF($AB159=1,VLOOKUP(U:U,'BW Asset Listing'!D:F,3,FALSE),"")</f>
        <v/>
      </c>
      <c r="X159" s="122" t="str">
        <f>IF($AB159=1,VLOOKUP(U:U,'BW Asset Listing'!D:G,4,FALSE),"")</f>
        <v/>
      </c>
      <c r="Y159" s="294" t="str">
        <f>IF($AB159=1,VLOOKUP(U:U,'BW Asset Listing'!D:O,12,FALSE),"")</f>
        <v/>
      </c>
      <c r="Z159" s="294" t="str">
        <f t="shared" si="34"/>
        <v/>
      </c>
      <c r="AA159" s="294" t="str">
        <f t="shared" si="35"/>
        <v/>
      </c>
      <c r="AB159" s="294">
        <f>COUNTIF($D$4:D159,$D159)</f>
        <v>0</v>
      </c>
      <c r="AE159" s="122" t="str">
        <f t="shared" si="36"/>
        <v/>
      </c>
      <c r="AF159" s="124">
        <f>SUMIFS('BW Expense Report GL'!I:I,'BW Expense Report GL'!F:F,AD:AD,'BW Expense Report GL'!G:G,G:G)</f>
        <v>0</v>
      </c>
      <c r="AG159" s="124" t="str">
        <f t="shared" si="37"/>
        <v/>
      </c>
      <c r="AH159" s="124">
        <f>SUMIFS('BW Expense Report GL'!I:I,'BW Expense Report GL'!F:F,AD:AD,'BW Expense Report GL'!G:G,H:H)</f>
        <v>0</v>
      </c>
      <c r="AI159" s="124" t="str">
        <f t="shared" si="38"/>
        <v/>
      </c>
      <c r="AK159" s="121">
        <f t="shared" si="39"/>
        <v>0</v>
      </c>
      <c r="AL159" s="121">
        <f t="shared" si="40"/>
        <v>0</v>
      </c>
    </row>
    <row r="160" spans="1:38" s="121" customFormat="1" ht="12.75" x14ac:dyDescent="0.2">
      <c r="A160" s="293" t="str">
        <f>VLOOKUP(B:B,'ACFR Business Areas'!A:C,3,FALSE)</f>
        <v>A000</v>
      </c>
      <c r="B160" s="293" t="str">
        <f>'Lease Rollforward'!$B$1</f>
        <v>E120</v>
      </c>
      <c r="C160" s="122" t="str">
        <f>VLOOKUP(B:B,'ACFR Business Areas'!A:B,2,FALSE)</f>
        <v>Comptroller General</v>
      </c>
      <c r="D160" s="237"/>
      <c r="E160" s="265"/>
      <c r="G160" s="122">
        <f>IFERROR(VLOOKUP($F:$F,'Lease Types with GL Accts'!A:B,2,FALSE),0)</f>
        <v>0</v>
      </c>
      <c r="H160" s="122">
        <f>IFERROR(VLOOKUP($F:$F,'Lease Types with GL Accts'!$A:$C,3,FALSE),0)</f>
        <v>0</v>
      </c>
      <c r="I160" s="122">
        <f>IFERROR(VLOOKUP($F:$F,'Lease Types with GL Accts'!$A:$D,4,FALSE),0)</f>
        <v>0</v>
      </c>
      <c r="J160" s="293" t="str">
        <f>IF(AND(AB160=1,K160='Lease Rollforward'!$B$2),"Yes",IF(AB160=1,"No",""))</f>
        <v/>
      </c>
      <c r="L160" s="216"/>
      <c r="M160" s="217"/>
      <c r="N160" s="217"/>
      <c r="O160" s="217"/>
      <c r="P160" s="294">
        <f t="shared" si="33"/>
        <v>0</v>
      </c>
      <c r="Q160" s="124"/>
      <c r="R160" s="124"/>
      <c r="S160" s="219"/>
      <c r="T160" s="219"/>
      <c r="U160" s="266"/>
      <c r="V160" s="122" t="str">
        <f>IF($AB160=1,VLOOKUP(U:U,'BW Asset Listing'!D:E,2,FALSE),"")</f>
        <v/>
      </c>
      <c r="W160" s="122" t="str">
        <f>IF($AB160=1,VLOOKUP(U:U,'BW Asset Listing'!D:F,3,FALSE),"")</f>
        <v/>
      </c>
      <c r="X160" s="122" t="str">
        <f>IF($AB160=1,VLOOKUP(U:U,'BW Asset Listing'!D:G,4,FALSE),"")</f>
        <v/>
      </c>
      <c r="Y160" s="294" t="str">
        <f>IF($AB160=1,VLOOKUP(U:U,'BW Asset Listing'!D:O,12,FALSE),"")</f>
        <v/>
      </c>
      <c r="Z160" s="294" t="str">
        <f t="shared" si="34"/>
        <v/>
      </c>
      <c r="AA160" s="294" t="str">
        <f t="shared" si="35"/>
        <v/>
      </c>
      <c r="AB160" s="294">
        <f>COUNTIF($D$4:D160,$D160)</f>
        <v>0</v>
      </c>
      <c r="AE160" s="122" t="str">
        <f t="shared" si="36"/>
        <v/>
      </c>
      <c r="AF160" s="124">
        <f>SUMIFS('BW Expense Report GL'!I:I,'BW Expense Report GL'!F:F,AD:AD,'BW Expense Report GL'!G:G,G:G)</f>
        <v>0</v>
      </c>
      <c r="AG160" s="124" t="str">
        <f t="shared" si="37"/>
        <v/>
      </c>
      <c r="AH160" s="124">
        <f>SUMIFS('BW Expense Report GL'!I:I,'BW Expense Report GL'!F:F,AD:AD,'BW Expense Report GL'!G:G,H:H)</f>
        <v>0</v>
      </c>
      <c r="AI160" s="124" t="str">
        <f t="shared" si="38"/>
        <v/>
      </c>
      <c r="AK160" s="121">
        <f t="shared" si="39"/>
        <v>0</v>
      </c>
      <c r="AL160" s="121">
        <f t="shared" si="40"/>
        <v>0</v>
      </c>
    </row>
    <row r="161" spans="1:38" s="121" customFormat="1" ht="12.75" x14ac:dyDescent="0.2">
      <c r="A161" s="293" t="str">
        <f>VLOOKUP(B:B,'ACFR Business Areas'!A:C,3,FALSE)</f>
        <v>A000</v>
      </c>
      <c r="B161" s="293" t="str">
        <f>'Lease Rollforward'!$B$1</f>
        <v>E120</v>
      </c>
      <c r="C161" s="122" t="str">
        <f>VLOOKUP(B:B,'ACFR Business Areas'!A:B,2,FALSE)</f>
        <v>Comptroller General</v>
      </c>
      <c r="D161" s="237"/>
      <c r="E161" s="265"/>
      <c r="G161" s="122">
        <f>IFERROR(VLOOKUP($F:$F,'Lease Types with GL Accts'!A:B,2,FALSE),0)</f>
        <v>0</v>
      </c>
      <c r="H161" s="122">
        <f>IFERROR(VLOOKUP($F:$F,'Lease Types with GL Accts'!$A:$C,3,FALSE),0)</f>
        <v>0</v>
      </c>
      <c r="I161" s="122">
        <f>IFERROR(VLOOKUP($F:$F,'Lease Types with GL Accts'!$A:$D,4,FALSE),0)</f>
        <v>0</v>
      </c>
      <c r="J161" s="293" t="str">
        <f>IF(AND(AB161=1,K161='Lease Rollforward'!$B$2),"Yes",IF(AB161=1,"No",""))</f>
        <v/>
      </c>
      <c r="L161" s="216"/>
      <c r="M161" s="217"/>
      <c r="N161" s="217"/>
      <c r="O161" s="217"/>
      <c r="P161" s="294">
        <f t="shared" si="33"/>
        <v>0</v>
      </c>
      <c r="Q161" s="124"/>
      <c r="R161" s="124"/>
      <c r="S161" s="219"/>
      <c r="T161" s="219"/>
      <c r="U161" s="266"/>
      <c r="V161" s="122" t="str">
        <f>IF($AB161=1,VLOOKUP(U:U,'BW Asset Listing'!D:E,2,FALSE),"")</f>
        <v/>
      </c>
      <c r="W161" s="122" t="str">
        <f>IF($AB161=1,VLOOKUP(U:U,'BW Asset Listing'!D:F,3,FALSE),"")</f>
        <v/>
      </c>
      <c r="X161" s="122" t="str">
        <f>IF($AB161=1,VLOOKUP(U:U,'BW Asset Listing'!D:G,4,FALSE),"")</f>
        <v/>
      </c>
      <c r="Y161" s="294" t="str">
        <f>IF($AB161=1,VLOOKUP(U:U,'BW Asset Listing'!D:O,12,FALSE),"")</f>
        <v/>
      </c>
      <c r="Z161" s="294" t="str">
        <f t="shared" si="34"/>
        <v/>
      </c>
      <c r="AA161" s="294" t="str">
        <f t="shared" si="35"/>
        <v/>
      </c>
      <c r="AB161" s="294">
        <f>COUNTIF($D$4:D161,$D161)</f>
        <v>0</v>
      </c>
      <c r="AE161" s="122" t="str">
        <f t="shared" si="36"/>
        <v/>
      </c>
      <c r="AF161" s="124">
        <f>SUMIFS('BW Expense Report GL'!I:I,'BW Expense Report GL'!F:F,AD:AD,'BW Expense Report GL'!G:G,G:G)</f>
        <v>0</v>
      </c>
      <c r="AG161" s="124" t="str">
        <f t="shared" si="37"/>
        <v/>
      </c>
      <c r="AH161" s="124">
        <f>SUMIFS('BW Expense Report GL'!I:I,'BW Expense Report GL'!F:F,AD:AD,'BW Expense Report GL'!G:G,H:H)</f>
        <v>0</v>
      </c>
      <c r="AI161" s="124" t="str">
        <f t="shared" si="38"/>
        <v/>
      </c>
      <c r="AK161" s="121">
        <f t="shared" si="39"/>
        <v>0</v>
      </c>
      <c r="AL161" s="121">
        <f t="shared" si="40"/>
        <v>0</v>
      </c>
    </row>
    <row r="162" spans="1:38" s="121" customFormat="1" ht="12.75" x14ac:dyDescent="0.2">
      <c r="A162" s="293" t="str">
        <f>VLOOKUP(B:B,'ACFR Business Areas'!A:C,3,FALSE)</f>
        <v>A000</v>
      </c>
      <c r="B162" s="293" t="str">
        <f>'Lease Rollforward'!$B$1</f>
        <v>E120</v>
      </c>
      <c r="C162" s="122" t="str">
        <f>VLOOKUP(B:B,'ACFR Business Areas'!A:B,2,FALSE)</f>
        <v>Comptroller General</v>
      </c>
      <c r="D162" s="237"/>
      <c r="E162" s="265"/>
      <c r="G162" s="122">
        <f>IFERROR(VLOOKUP($F:$F,'Lease Types with GL Accts'!A:B,2,FALSE),0)</f>
        <v>0</v>
      </c>
      <c r="H162" s="122">
        <f>IFERROR(VLOOKUP($F:$F,'Lease Types with GL Accts'!$A:$C,3,FALSE),0)</f>
        <v>0</v>
      </c>
      <c r="I162" s="122">
        <f>IFERROR(VLOOKUP($F:$F,'Lease Types with GL Accts'!$A:$D,4,FALSE),0)</f>
        <v>0</v>
      </c>
      <c r="J162" s="293" t="str">
        <f>IF(AND(AB162=1,K162='Lease Rollforward'!$B$2),"Yes",IF(AB162=1,"No",""))</f>
        <v/>
      </c>
      <c r="L162" s="216"/>
      <c r="M162" s="217"/>
      <c r="N162" s="217"/>
      <c r="O162" s="217"/>
      <c r="P162" s="294">
        <f t="shared" si="33"/>
        <v>0</v>
      </c>
      <c r="Q162" s="124"/>
      <c r="R162" s="124"/>
      <c r="S162" s="219"/>
      <c r="T162" s="219"/>
      <c r="U162" s="266"/>
      <c r="V162" s="122" t="str">
        <f>IF($AB162=1,VLOOKUP(U:U,'BW Asset Listing'!D:E,2,FALSE),"")</f>
        <v/>
      </c>
      <c r="W162" s="122" t="str">
        <f>IF($AB162=1,VLOOKUP(U:U,'BW Asset Listing'!D:F,3,FALSE),"")</f>
        <v/>
      </c>
      <c r="X162" s="122" t="str">
        <f>IF($AB162=1,VLOOKUP(U:U,'BW Asset Listing'!D:G,4,FALSE),"")</f>
        <v/>
      </c>
      <c r="Y162" s="294" t="str">
        <f>IF($AB162=1,VLOOKUP(U:U,'BW Asset Listing'!D:O,12,FALSE),"")</f>
        <v/>
      </c>
      <c r="Z162" s="294" t="str">
        <f t="shared" si="34"/>
        <v/>
      </c>
      <c r="AA162" s="294" t="str">
        <f t="shared" si="35"/>
        <v/>
      </c>
      <c r="AB162" s="294">
        <f>COUNTIF($D$4:D162,$D162)</f>
        <v>0</v>
      </c>
      <c r="AE162" s="122" t="str">
        <f t="shared" si="36"/>
        <v/>
      </c>
      <c r="AF162" s="124">
        <f>SUMIFS('BW Expense Report GL'!I:I,'BW Expense Report GL'!F:F,AD:AD,'BW Expense Report GL'!G:G,G:G)</f>
        <v>0</v>
      </c>
      <c r="AG162" s="124" t="str">
        <f t="shared" si="37"/>
        <v/>
      </c>
      <c r="AH162" s="124">
        <f>SUMIFS('BW Expense Report GL'!I:I,'BW Expense Report GL'!F:F,AD:AD,'BW Expense Report GL'!G:G,H:H)</f>
        <v>0</v>
      </c>
      <c r="AI162" s="124" t="str">
        <f t="shared" si="38"/>
        <v/>
      </c>
      <c r="AK162" s="121">
        <f t="shared" si="39"/>
        <v>0</v>
      </c>
      <c r="AL162" s="121">
        <f t="shared" si="40"/>
        <v>0</v>
      </c>
    </row>
    <row r="163" spans="1:38" s="121" customFormat="1" ht="12.75" x14ac:dyDescent="0.2">
      <c r="A163" s="293" t="str">
        <f>VLOOKUP(B:B,'ACFR Business Areas'!A:C,3,FALSE)</f>
        <v>A000</v>
      </c>
      <c r="B163" s="293" t="str">
        <f>'Lease Rollforward'!$B$1</f>
        <v>E120</v>
      </c>
      <c r="C163" s="122" t="str">
        <f>VLOOKUP(B:B,'ACFR Business Areas'!A:B,2,FALSE)</f>
        <v>Comptroller General</v>
      </c>
      <c r="D163" s="237"/>
      <c r="E163" s="265"/>
      <c r="G163" s="122">
        <f>IFERROR(VLOOKUP($F:$F,'Lease Types with GL Accts'!A:B,2,FALSE),0)</f>
        <v>0</v>
      </c>
      <c r="H163" s="122">
        <f>IFERROR(VLOOKUP($F:$F,'Lease Types with GL Accts'!$A:$C,3,FALSE),0)</f>
        <v>0</v>
      </c>
      <c r="I163" s="122">
        <f>IFERROR(VLOOKUP($F:$F,'Lease Types with GL Accts'!$A:$D,4,FALSE),0)</f>
        <v>0</v>
      </c>
      <c r="J163" s="293" t="str">
        <f>IF(AND(AB163=1,K163='Lease Rollforward'!$B$2),"Yes",IF(AB163=1,"No",""))</f>
        <v/>
      </c>
      <c r="L163" s="216"/>
      <c r="M163" s="217"/>
      <c r="N163" s="217"/>
      <c r="O163" s="217"/>
      <c r="P163" s="294">
        <f t="shared" si="33"/>
        <v>0</v>
      </c>
      <c r="Q163" s="124"/>
      <c r="R163" s="124"/>
      <c r="S163" s="219"/>
      <c r="T163" s="219"/>
      <c r="U163" s="266"/>
      <c r="V163" s="122" t="str">
        <f>IF($AB163=1,VLOOKUP(U:U,'BW Asset Listing'!D:E,2,FALSE),"")</f>
        <v/>
      </c>
      <c r="W163" s="122" t="str">
        <f>IF($AB163=1,VLOOKUP(U:U,'BW Asset Listing'!D:F,3,FALSE),"")</f>
        <v/>
      </c>
      <c r="X163" s="122" t="str">
        <f>IF($AB163=1,VLOOKUP(U:U,'BW Asset Listing'!D:G,4,FALSE),"")</f>
        <v/>
      </c>
      <c r="Y163" s="294" t="str">
        <f>IF($AB163=1,VLOOKUP(U:U,'BW Asset Listing'!D:O,12,FALSE),"")</f>
        <v/>
      </c>
      <c r="Z163" s="294" t="str">
        <f t="shared" si="34"/>
        <v/>
      </c>
      <c r="AA163" s="294" t="str">
        <f t="shared" si="35"/>
        <v/>
      </c>
      <c r="AB163" s="294">
        <f>COUNTIF($D$4:D163,$D163)</f>
        <v>0</v>
      </c>
      <c r="AE163" s="122" t="str">
        <f t="shared" si="36"/>
        <v/>
      </c>
      <c r="AF163" s="124">
        <f>SUMIFS('BW Expense Report GL'!I:I,'BW Expense Report GL'!F:F,AD:AD,'BW Expense Report GL'!G:G,G:G)</f>
        <v>0</v>
      </c>
      <c r="AG163" s="124" t="str">
        <f t="shared" si="37"/>
        <v/>
      </c>
      <c r="AH163" s="124">
        <f>SUMIFS('BW Expense Report GL'!I:I,'BW Expense Report GL'!F:F,AD:AD,'BW Expense Report GL'!G:G,H:H)</f>
        <v>0</v>
      </c>
      <c r="AI163" s="124" t="str">
        <f t="shared" si="38"/>
        <v/>
      </c>
      <c r="AK163" s="121">
        <f t="shared" si="39"/>
        <v>0</v>
      </c>
      <c r="AL163" s="121">
        <f t="shared" si="40"/>
        <v>0</v>
      </c>
    </row>
    <row r="164" spans="1:38" s="121" customFormat="1" ht="12.75" x14ac:dyDescent="0.2">
      <c r="A164" s="293" t="str">
        <f>VLOOKUP(B:B,'ACFR Business Areas'!A:C,3,FALSE)</f>
        <v>A000</v>
      </c>
      <c r="B164" s="293" t="str">
        <f>'Lease Rollforward'!$B$1</f>
        <v>E120</v>
      </c>
      <c r="C164" s="122" t="str">
        <f>VLOOKUP(B:B,'ACFR Business Areas'!A:B,2,FALSE)</f>
        <v>Comptroller General</v>
      </c>
      <c r="D164" s="237"/>
      <c r="E164" s="265"/>
      <c r="G164" s="122">
        <f>IFERROR(VLOOKUP($F:$F,'Lease Types with GL Accts'!A:B,2,FALSE),0)</f>
        <v>0</v>
      </c>
      <c r="H164" s="122">
        <f>IFERROR(VLOOKUP($F:$F,'Lease Types with GL Accts'!$A:$C,3,FALSE),0)</f>
        <v>0</v>
      </c>
      <c r="I164" s="122">
        <f>IFERROR(VLOOKUP($F:$F,'Lease Types with GL Accts'!$A:$D,4,FALSE),0)</f>
        <v>0</v>
      </c>
      <c r="J164" s="293" t="str">
        <f>IF(AND(AB164=1,K164='Lease Rollforward'!$B$2),"Yes",IF(AB164=1,"No",""))</f>
        <v/>
      </c>
      <c r="L164" s="216"/>
      <c r="M164" s="217"/>
      <c r="N164" s="217"/>
      <c r="O164" s="217"/>
      <c r="P164" s="294">
        <f t="shared" si="33"/>
        <v>0</v>
      </c>
      <c r="Q164" s="124"/>
      <c r="R164" s="124"/>
      <c r="S164" s="219"/>
      <c r="T164" s="219"/>
      <c r="U164" s="266"/>
      <c r="V164" s="122" t="str">
        <f>IF($AB164=1,VLOOKUP(U:U,'BW Asset Listing'!D:E,2,FALSE),"")</f>
        <v/>
      </c>
      <c r="W164" s="122" t="str">
        <f>IF($AB164=1,VLOOKUP(U:U,'BW Asset Listing'!D:F,3,FALSE),"")</f>
        <v/>
      </c>
      <c r="X164" s="122" t="str">
        <f>IF($AB164=1,VLOOKUP(U:U,'BW Asset Listing'!D:G,4,FALSE),"")</f>
        <v/>
      </c>
      <c r="Y164" s="294" t="str">
        <f>IF($AB164=1,VLOOKUP(U:U,'BW Asset Listing'!D:O,12,FALSE),"")</f>
        <v/>
      </c>
      <c r="Z164" s="294" t="str">
        <f t="shared" si="34"/>
        <v/>
      </c>
      <c r="AA164" s="294" t="str">
        <f t="shared" si="35"/>
        <v/>
      </c>
      <c r="AB164" s="294">
        <f>COUNTIF($D$4:D164,$D164)</f>
        <v>0</v>
      </c>
      <c r="AE164" s="122" t="str">
        <f t="shared" si="36"/>
        <v/>
      </c>
      <c r="AF164" s="124">
        <f>SUMIFS('BW Expense Report GL'!I:I,'BW Expense Report GL'!F:F,AD:AD,'BW Expense Report GL'!G:G,G:G)</f>
        <v>0</v>
      </c>
      <c r="AG164" s="124" t="str">
        <f t="shared" si="37"/>
        <v/>
      </c>
      <c r="AH164" s="124">
        <f>SUMIFS('BW Expense Report GL'!I:I,'BW Expense Report GL'!F:F,AD:AD,'BW Expense Report GL'!G:G,H:H)</f>
        <v>0</v>
      </c>
      <c r="AI164" s="124" t="str">
        <f t="shared" si="38"/>
        <v/>
      </c>
      <c r="AK164" s="121">
        <f t="shared" si="39"/>
        <v>0</v>
      </c>
      <c r="AL164" s="121">
        <f t="shared" si="40"/>
        <v>0</v>
      </c>
    </row>
    <row r="165" spans="1:38" s="121" customFormat="1" ht="12.75" x14ac:dyDescent="0.2">
      <c r="A165" s="293" t="str">
        <f>VLOOKUP(B:B,'ACFR Business Areas'!A:C,3,FALSE)</f>
        <v>A000</v>
      </c>
      <c r="B165" s="293" t="str">
        <f>'Lease Rollforward'!$B$1</f>
        <v>E120</v>
      </c>
      <c r="C165" s="122" t="str">
        <f>VLOOKUP(B:B,'ACFR Business Areas'!A:B,2,FALSE)</f>
        <v>Comptroller General</v>
      </c>
      <c r="D165" s="237"/>
      <c r="E165" s="265"/>
      <c r="G165" s="122">
        <f>IFERROR(VLOOKUP($F:$F,'Lease Types with GL Accts'!A:B,2,FALSE),0)</f>
        <v>0</v>
      </c>
      <c r="H165" s="122">
        <f>IFERROR(VLOOKUP($F:$F,'Lease Types with GL Accts'!$A:$C,3,FALSE),0)</f>
        <v>0</v>
      </c>
      <c r="I165" s="122">
        <f>IFERROR(VLOOKUP($F:$F,'Lease Types with GL Accts'!$A:$D,4,FALSE),0)</f>
        <v>0</v>
      </c>
      <c r="J165" s="293" t="str">
        <f>IF(AND(AB165=1,K165='Lease Rollforward'!$B$2),"Yes",IF(AB165=1,"No",""))</f>
        <v/>
      </c>
      <c r="L165" s="216"/>
      <c r="M165" s="217"/>
      <c r="N165" s="217"/>
      <c r="O165" s="217"/>
      <c r="P165" s="294">
        <f t="shared" si="33"/>
        <v>0</v>
      </c>
      <c r="Q165" s="124"/>
      <c r="R165" s="124"/>
      <c r="S165" s="219"/>
      <c r="T165" s="219"/>
      <c r="U165" s="266"/>
      <c r="V165" s="122" t="str">
        <f>IF($AB165=1,VLOOKUP(U:U,'BW Asset Listing'!D:E,2,FALSE),"")</f>
        <v/>
      </c>
      <c r="W165" s="122" t="str">
        <f>IF($AB165=1,VLOOKUP(U:U,'BW Asset Listing'!D:F,3,FALSE),"")</f>
        <v/>
      </c>
      <c r="X165" s="122" t="str">
        <f>IF($AB165=1,VLOOKUP(U:U,'BW Asset Listing'!D:G,4,FALSE),"")</f>
        <v/>
      </c>
      <c r="Y165" s="294" t="str">
        <f>IF($AB165=1,VLOOKUP(U:U,'BW Asset Listing'!D:O,12,FALSE),"")</f>
        <v/>
      </c>
      <c r="Z165" s="294" t="str">
        <f t="shared" si="34"/>
        <v/>
      </c>
      <c r="AA165" s="294" t="str">
        <f t="shared" si="35"/>
        <v/>
      </c>
      <c r="AB165" s="294">
        <f>COUNTIF($D$4:D165,$D165)</f>
        <v>0</v>
      </c>
      <c r="AE165" s="122" t="str">
        <f t="shared" si="36"/>
        <v/>
      </c>
      <c r="AF165" s="124">
        <f>SUMIFS('BW Expense Report GL'!I:I,'BW Expense Report GL'!F:F,AD:AD,'BW Expense Report GL'!G:G,G:G)</f>
        <v>0</v>
      </c>
      <c r="AG165" s="124" t="str">
        <f t="shared" si="37"/>
        <v/>
      </c>
      <c r="AH165" s="124">
        <f>SUMIFS('BW Expense Report GL'!I:I,'BW Expense Report GL'!F:F,AD:AD,'BW Expense Report GL'!G:G,H:H)</f>
        <v>0</v>
      </c>
      <c r="AI165" s="124" t="str">
        <f t="shared" si="38"/>
        <v/>
      </c>
      <c r="AK165" s="121">
        <f t="shared" si="39"/>
        <v>0</v>
      </c>
      <c r="AL165" s="121">
        <f t="shared" si="40"/>
        <v>0</v>
      </c>
    </row>
    <row r="166" spans="1:38" s="121" customFormat="1" ht="12.75" x14ac:dyDescent="0.2">
      <c r="A166" s="293" t="str">
        <f>VLOOKUP(B:B,'ACFR Business Areas'!A:C,3,FALSE)</f>
        <v>A000</v>
      </c>
      <c r="B166" s="293" t="str">
        <f>'Lease Rollforward'!$B$1</f>
        <v>E120</v>
      </c>
      <c r="C166" s="122" t="str">
        <f>VLOOKUP(B:B,'ACFR Business Areas'!A:B,2,FALSE)</f>
        <v>Comptroller General</v>
      </c>
      <c r="D166" s="237"/>
      <c r="E166" s="265"/>
      <c r="G166" s="122">
        <f>IFERROR(VLOOKUP($F:$F,'Lease Types with GL Accts'!A:B,2,FALSE),0)</f>
        <v>0</v>
      </c>
      <c r="H166" s="122">
        <f>IFERROR(VLOOKUP($F:$F,'Lease Types with GL Accts'!$A:$C,3,FALSE),0)</f>
        <v>0</v>
      </c>
      <c r="I166" s="122">
        <f>IFERROR(VLOOKUP($F:$F,'Lease Types with GL Accts'!$A:$D,4,FALSE),0)</f>
        <v>0</v>
      </c>
      <c r="J166" s="293" t="str">
        <f>IF(AND(AB166=1,K166='Lease Rollforward'!$B$2),"Yes",IF(AB166=1,"No",""))</f>
        <v/>
      </c>
      <c r="L166" s="216"/>
      <c r="M166" s="217"/>
      <c r="N166" s="217"/>
      <c r="O166" s="217"/>
      <c r="P166" s="294">
        <f t="shared" si="33"/>
        <v>0</v>
      </c>
      <c r="Q166" s="124"/>
      <c r="R166" s="124"/>
      <c r="S166" s="219"/>
      <c r="T166" s="219"/>
      <c r="U166" s="266"/>
      <c r="V166" s="122" t="str">
        <f>IF($AB166=1,VLOOKUP(U:U,'BW Asset Listing'!D:E,2,FALSE),"")</f>
        <v/>
      </c>
      <c r="W166" s="122" t="str">
        <f>IF($AB166=1,VLOOKUP(U:U,'BW Asset Listing'!D:F,3,FALSE),"")</f>
        <v/>
      </c>
      <c r="X166" s="122" t="str">
        <f>IF($AB166=1,VLOOKUP(U:U,'BW Asset Listing'!D:G,4,FALSE),"")</f>
        <v/>
      </c>
      <c r="Y166" s="294" t="str">
        <f>IF($AB166=1,VLOOKUP(U:U,'BW Asset Listing'!D:O,12,FALSE),"")</f>
        <v/>
      </c>
      <c r="Z166" s="294" t="str">
        <f t="shared" si="34"/>
        <v/>
      </c>
      <c r="AA166" s="294" t="str">
        <f t="shared" si="35"/>
        <v/>
      </c>
      <c r="AB166" s="294">
        <f>COUNTIF($D$4:D166,$D166)</f>
        <v>0</v>
      </c>
      <c r="AE166" s="122" t="str">
        <f t="shared" si="36"/>
        <v/>
      </c>
      <c r="AF166" s="124">
        <f>SUMIFS('BW Expense Report GL'!I:I,'BW Expense Report GL'!F:F,AD:AD,'BW Expense Report GL'!G:G,G:G)</f>
        <v>0</v>
      </c>
      <c r="AG166" s="124" t="str">
        <f t="shared" si="37"/>
        <v/>
      </c>
      <c r="AH166" s="124">
        <f>SUMIFS('BW Expense Report GL'!I:I,'BW Expense Report GL'!F:F,AD:AD,'BW Expense Report GL'!G:G,H:H)</f>
        <v>0</v>
      </c>
      <c r="AI166" s="124" t="str">
        <f t="shared" si="38"/>
        <v/>
      </c>
      <c r="AK166" s="121">
        <f t="shared" si="39"/>
        <v>0</v>
      </c>
      <c r="AL166" s="121">
        <f t="shared" si="40"/>
        <v>0</v>
      </c>
    </row>
    <row r="167" spans="1:38" s="121" customFormat="1" ht="12.75" x14ac:dyDescent="0.2">
      <c r="A167" s="293" t="str">
        <f>VLOOKUP(B:B,'ACFR Business Areas'!A:C,3,FALSE)</f>
        <v>A000</v>
      </c>
      <c r="B167" s="293" t="str">
        <f>'Lease Rollforward'!$B$1</f>
        <v>E120</v>
      </c>
      <c r="C167" s="122" t="str">
        <f>VLOOKUP(B:B,'ACFR Business Areas'!A:B,2,FALSE)</f>
        <v>Comptroller General</v>
      </c>
      <c r="D167" s="237"/>
      <c r="E167" s="265"/>
      <c r="G167" s="122">
        <f>IFERROR(VLOOKUP($F:$F,'Lease Types with GL Accts'!A:B,2,FALSE),0)</f>
        <v>0</v>
      </c>
      <c r="H167" s="122">
        <f>IFERROR(VLOOKUP($F:$F,'Lease Types with GL Accts'!$A:$C,3,FALSE),0)</f>
        <v>0</v>
      </c>
      <c r="I167" s="122">
        <f>IFERROR(VLOOKUP($F:$F,'Lease Types with GL Accts'!$A:$D,4,FALSE),0)</f>
        <v>0</v>
      </c>
      <c r="J167" s="293" t="str">
        <f>IF(AND(AB167=1,K167='Lease Rollforward'!$B$2),"Yes",IF(AB167=1,"No",""))</f>
        <v/>
      </c>
      <c r="L167" s="216"/>
      <c r="M167" s="217"/>
      <c r="N167" s="217"/>
      <c r="O167" s="217"/>
      <c r="P167" s="294">
        <f t="shared" si="33"/>
        <v>0</v>
      </c>
      <c r="Q167" s="124"/>
      <c r="R167" s="124"/>
      <c r="S167" s="219"/>
      <c r="T167" s="219"/>
      <c r="U167" s="266"/>
      <c r="V167" s="122" t="str">
        <f>IF($AB167=1,VLOOKUP(U:U,'BW Asset Listing'!D:E,2,FALSE),"")</f>
        <v/>
      </c>
      <c r="W167" s="122" t="str">
        <f>IF($AB167=1,VLOOKUP(U:U,'BW Asset Listing'!D:F,3,FALSE),"")</f>
        <v/>
      </c>
      <c r="X167" s="122" t="str">
        <f>IF($AB167=1,VLOOKUP(U:U,'BW Asset Listing'!D:G,4,FALSE),"")</f>
        <v/>
      </c>
      <c r="Y167" s="294" t="str">
        <f>IF($AB167=1,VLOOKUP(U:U,'BW Asset Listing'!D:O,12,FALSE),"")</f>
        <v/>
      </c>
      <c r="Z167" s="294" t="str">
        <f t="shared" si="34"/>
        <v/>
      </c>
      <c r="AA167" s="294" t="str">
        <f t="shared" si="35"/>
        <v/>
      </c>
      <c r="AB167" s="294">
        <f>COUNTIF($D$4:D167,$D167)</f>
        <v>0</v>
      </c>
      <c r="AE167" s="122" t="str">
        <f t="shared" si="36"/>
        <v/>
      </c>
      <c r="AF167" s="124">
        <f>SUMIFS('BW Expense Report GL'!I:I,'BW Expense Report GL'!F:F,AD:AD,'BW Expense Report GL'!G:G,G:G)</f>
        <v>0</v>
      </c>
      <c r="AG167" s="124" t="str">
        <f t="shared" si="37"/>
        <v/>
      </c>
      <c r="AH167" s="124">
        <f>SUMIFS('BW Expense Report GL'!I:I,'BW Expense Report GL'!F:F,AD:AD,'BW Expense Report GL'!G:G,H:H)</f>
        <v>0</v>
      </c>
      <c r="AI167" s="124" t="str">
        <f t="shared" si="38"/>
        <v/>
      </c>
      <c r="AK167" s="121">
        <f t="shared" si="39"/>
        <v>0</v>
      </c>
      <c r="AL167" s="121">
        <f t="shared" si="40"/>
        <v>0</v>
      </c>
    </row>
    <row r="168" spans="1:38" s="121" customFormat="1" ht="12.75" x14ac:dyDescent="0.2">
      <c r="A168" s="293" t="str">
        <f>VLOOKUP(B:B,'ACFR Business Areas'!A:C,3,FALSE)</f>
        <v>A000</v>
      </c>
      <c r="B168" s="293" t="str">
        <f>'Lease Rollforward'!$B$1</f>
        <v>E120</v>
      </c>
      <c r="C168" s="122" t="str">
        <f>VLOOKUP(B:B,'ACFR Business Areas'!A:B,2,FALSE)</f>
        <v>Comptroller General</v>
      </c>
      <c r="D168" s="237"/>
      <c r="E168" s="265"/>
      <c r="G168" s="122">
        <f>IFERROR(VLOOKUP($F:$F,'Lease Types with GL Accts'!A:B,2,FALSE),0)</f>
        <v>0</v>
      </c>
      <c r="H168" s="122">
        <f>IFERROR(VLOOKUP($F:$F,'Lease Types with GL Accts'!$A:$C,3,FALSE),0)</f>
        <v>0</v>
      </c>
      <c r="I168" s="122">
        <f>IFERROR(VLOOKUP($F:$F,'Lease Types with GL Accts'!$A:$D,4,FALSE),0)</f>
        <v>0</v>
      </c>
      <c r="J168" s="293" t="str">
        <f>IF(AND(AB168=1,K168='Lease Rollforward'!$B$2),"Yes",IF(AB168=1,"No",""))</f>
        <v/>
      </c>
      <c r="L168" s="216"/>
      <c r="M168" s="217"/>
      <c r="N168" s="217"/>
      <c r="O168" s="217"/>
      <c r="P168" s="294">
        <f t="shared" si="33"/>
        <v>0</v>
      </c>
      <c r="Q168" s="124"/>
      <c r="R168" s="124"/>
      <c r="S168" s="219"/>
      <c r="T168" s="219"/>
      <c r="U168" s="266"/>
      <c r="V168" s="122" t="str">
        <f>IF($AB168=1,VLOOKUP(U:U,'BW Asset Listing'!D:E,2,FALSE),"")</f>
        <v/>
      </c>
      <c r="W168" s="122" t="str">
        <f>IF($AB168=1,VLOOKUP(U:U,'BW Asset Listing'!D:F,3,FALSE),"")</f>
        <v/>
      </c>
      <c r="X168" s="122" t="str">
        <f>IF($AB168=1,VLOOKUP(U:U,'BW Asset Listing'!D:G,4,FALSE),"")</f>
        <v/>
      </c>
      <c r="Y168" s="294" t="str">
        <f>IF($AB168=1,VLOOKUP(U:U,'BW Asset Listing'!D:O,12,FALSE),"")</f>
        <v/>
      </c>
      <c r="Z168" s="294" t="str">
        <f t="shared" si="34"/>
        <v/>
      </c>
      <c r="AA168" s="294" t="str">
        <f t="shared" si="35"/>
        <v/>
      </c>
      <c r="AB168" s="294">
        <f>COUNTIF($D$4:D168,$D168)</f>
        <v>0</v>
      </c>
      <c r="AE168" s="122" t="str">
        <f t="shared" si="36"/>
        <v/>
      </c>
      <c r="AF168" s="124">
        <f>SUMIFS('BW Expense Report GL'!I:I,'BW Expense Report GL'!F:F,AD:AD,'BW Expense Report GL'!G:G,G:G)</f>
        <v>0</v>
      </c>
      <c r="AG168" s="124" t="str">
        <f t="shared" si="37"/>
        <v/>
      </c>
      <c r="AH168" s="124">
        <f>SUMIFS('BW Expense Report GL'!I:I,'BW Expense Report GL'!F:F,AD:AD,'BW Expense Report GL'!G:G,H:H)</f>
        <v>0</v>
      </c>
      <c r="AI168" s="124" t="str">
        <f t="shared" si="38"/>
        <v/>
      </c>
      <c r="AK168" s="121">
        <f t="shared" si="39"/>
        <v>0</v>
      </c>
      <c r="AL168" s="121">
        <f t="shared" si="40"/>
        <v>0</v>
      </c>
    </row>
    <row r="169" spans="1:38" s="121" customFormat="1" ht="12.75" x14ac:dyDescent="0.2">
      <c r="A169" s="293" t="str">
        <f>VLOOKUP(B:B,'ACFR Business Areas'!A:C,3,FALSE)</f>
        <v>A000</v>
      </c>
      <c r="B169" s="293" t="str">
        <f>'Lease Rollforward'!$B$1</f>
        <v>E120</v>
      </c>
      <c r="C169" s="122" t="str">
        <f>VLOOKUP(B:B,'ACFR Business Areas'!A:B,2,FALSE)</f>
        <v>Comptroller General</v>
      </c>
      <c r="D169" s="237"/>
      <c r="E169" s="265"/>
      <c r="G169" s="122">
        <f>IFERROR(VLOOKUP($F:$F,'Lease Types with GL Accts'!A:B,2,FALSE),0)</f>
        <v>0</v>
      </c>
      <c r="H169" s="122">
        <f>IFERROR(VLOOKUP($F:$F,'Lease Types with GL Accts'!$A:$C,3,FALSE),0)</f>
        <v>0</v>
      </c>
      <c r="I169" s="122">
        <f>IFERROR(VLOOKUP($F:$F,'Lease Types with GL Accts'!$A:$D,4,FALSE),0)</f>
        <v>0</v>
      </c>
      <c r="J169" s="293" t="str">
        <f>IF(AND(AB169=1,K169='Lease Rollforward'!$B$2),"Yes",IF(AB169=1,"No",""))</f>
        <v/>
      </c>
      <c r="L169" s="216"/>
      <c r="M169" s="217"/>
      <c r="N169" s="217"/>
      <c r="O169" s="217"/>
      <c r="P169" s="294">
        <f t="shared" si="33"/>
        <v>0</v>
      </c>
      <c r="Q169" s="124"/>
      <c r="R169" s="124"/>
      <c r="S169" s="219"/>
      <c r="T169" s="219"/>
      <c r="U169" s="266"/>
      <c r="V169" s="122" t="str">
        <f>IF($AB169=1,VLOOKUP(U:U,'BW Asset Listing'!D:E,2,FALSE),"")</f>
        <v/>
      </c>
      <c r="W169" s="122" t="str">
        <f>IF($AB169=1,VLOOKUP(U:U,'BW Asset Listing'!D:F,3,FALSE),"")</f>
        <v/>
      </c>
      <c r="X169" s="122" t="str">
        <f>IF($AB169=1,VLOOKUP(U:U,'BW Asset Listing'!D:G,4,FALSE),"")</f>
        <v/>
      </c>
      <c r="Y169" s="294" t="str">
        <f>IF($AB169=1,VLOOKUP(U:U,'BW Asset Listing'!D:O,12,FALSE),"")</f>
        <v/>
      </c>
      <c r="Z169" s="294" t="str">
        <f t="shared" si="34"/>
        <v/>
      </c>
      <c r="AA169" s="294" t="str">
        <f t="shared" si="35"/>
        <v/>
      </c>
      <c r="AB169" s="294">
        <f>COUNTIF($D$4:D169,$D169)</f>
        <v>0</v>
      </c>
      <c r="AE169" s="122" t="str">
        <f t="shared" si="36"/>
        <v/>
      </c>
      <c r="AF169" s="124">
        <f>SUMIFS('BW Expense Report GL'!I:I,'BW Expense Report GL'!F:F,AD:AD,'BW Expense Report GL'!G:G,G:G)</f>
        <v>0</v>
      </c>
      <c r="AG169" s="124" t="str">
        <f t="shared" si="37"/>
        <v/>
      </c>
      <c r="AH169" s="124">
        <f>SUMIFS('BW Expense Report GL'!I:I,'BW Expense Report GL'!F:F,AD:AD,'BW Expense Report GL'!G:G,H:H)</f>
        <v>0</v>
      </c>
      <c r="AI169" s="124" t="str">
        <f t="shared" si="38"/>
        <v/>
      </c>
      <c r="AK169" s="121">
        <f t="shared" si="39"/>
        <v>0</v>
      </c>
      <c r="AL169" s="121">
        <f t="shared" si="40"/>
        <v>0</v>
      </c>
    </row>
    <row r="170" spans="1:38" s="121" customFormat="1" ht="12.75" x14ac:dyDescent="0.2">
      <c r="A170" s="293" t="str">
        <f>VLOOKUP(B:B,'ACFR Business Areas'!A:C,3,FALSE)</f>
        <v>A000</v>
      </c>
      <c r="B170" s="293" t="str">
        <f>'Lease Rollforward'!$B$1</f>
        <v>E120</v>
      </c>
      <c r="C170" s="122" t="str">
        <f>VLOOKUP(B:B,'ACFR Business Areas'!A:B,2,FALSE)</f>
        <v>Comptroller General</v>
      </c>
      <c r="D170" s="237"/>
      <c r="E170" s="265"/>
      <c r="G170" s="122">
        <f>IFERROR(VLOOKUP($F:$F,'Lease Types with GL Accts'!A:B,2,FALSE),0)</f>
        <v>0</v>
      </c>
      <c r="H170" s="122">
        <f>IFERROR(VLOOKUP($F:$F,'Lease Types with GL Accts'!$A:$C,3,FALSE),0)</f>
        <v>0</v>
      </c>
      <c r="I170" s="122">
        <f>IFERROR(VLOOKUP($F:$F,'Lease Types with GL Accts'!$A:$D,4,FALSE),0)</f>
        <v>0</v>
      </c>
      <c r="J170" s="293" t="str">
        <f>IF(AND(AB170=1,K170='Lease Rollforward'!$B$2),"Yes",IF(AB170=1,"No",""))</f>
        <v/>
      </c>
      <c r="L170" s="216"/>
      <c r="M170" s="217"/>
      <c r="N170" s="217"/>
      <c r="O170" s="217"/>
      <c r="P170" s="294">
        <f t="shared" si="33"/>
        <v>0</v>
      </c>
      <c r="Q170" s="124"/>
      <c r="R170" s="124"/>
      <c r="S170" s="219"/>
      <c r="T170" s="219"/>
      <c r="U170" s="266"/>
      <c r="V170" s="122" t="str">
        <f>IF($AB170=1,VLOOKUP(U:U,'BW Asset Listing'!D:E,2,FALSE),"")</f>
        <v/>
      </c>
      <c r="W170" s="122" t="str">
        <f>IF($AB170=1,VLOOKUP(U:U,'BW Asset Listing'!D:F,3,FALSE),"")</f>
        <v/>
      </c>
      <c r="X170" s="122" t="str">
        <f>IF($AB170=1,VLOOKUP(U:U,'BW Asset Listing'!D:G,4,FALSE),"")</f>
        <v/>
      </c>
      <c r="Y170" s="294" t="str">
        <f>IF($AB170=1,VLOOKUP(U:U,'BW Asset Listing'!D:O,12,FALSE),"")</f>
        <v/>
      </c>
      <c r="Z170" s="294" t="str">
        <f t="shared" si="34"/>
        <v/>
      </c>
      <c r="AA170" s="294" t="str">
        <f t="shared" si="35"/>
        <v/>
      </c>
      <c r="AB170" s="294">
        <f>COUNTIF($D$4:D170,$D170)</f>
        <v>0</v>
      </c>
      <c r="AE170" s="122" t="str">
        <f t="shared" si="36"/>
        <v/>
      </c>
      <c r="AF170" s="124">
        <f>SUMIFS('BW Expense Report GL'!I:I,'BW Expense Report GL'!F:F,AD:AD,'BW Expense Report GL'!G:G,G:G)</f>
        <v>0</v>
      </c>
      <c r="AG170" s="124" t="str">
        <f t="shared" si="37"/>
        <v/>
      </c>
      <c r="AH170" s="124">
        <f>SUMIFS('BW Expense Report GL'!I:I,'BW Expense Report GL'!F:F,AD:AD,'BW Expense Report GL'!G:G,H:H)</f>
        <v>0</v>
      </c>
      <c r="AI170" s="124" t="str">
        <f t="shared" si="38"/>
        <v/>
      </c>
      <c r="AK170" s="121">
        <f t="shared" si="39"/>
        <v>0</v>
      </c>
      <c r="AL170" s="121">
        <f t="shared" si="40"/>
        <v>0</v>
      </c>
    </row>
    <row r="171" spans="1:38" s="121" customFormat="1" ht="12.75" x14ac:dyDescent="0.2">
      <c r="A171" s="293" t="str">
        <f>VLOOKUP(B:B,'ACFR Business Areas'!A:C,3,FALSE)</f>
        <v>A000</v>
      </c>
      <c r="B171" s="293" t="str">
        <f>'Lease Rollforward'!$B$1</f>
        <v>E120</v>
      </c>
      <c r="C171" s="122" t="str">
        <f>VLOOKUP(B:B,'ACFR Business Areas'!A:B,2,FALSE)</f>
        <v>Comptroller General</v>
      </c>
      <c r="D171" s="237"/>
      <c r="E171" s="265"/>
      <c r="G171" s="122">
        <f>IFERROR(VLOOKUP($F:$F,'Lease Types with GL Accts'!A:B,2,FALSE),0)</f>
        <v>0</v>
      </c>
      <c r="H171" s="122">
        <f>IFERROR(VLOOKUP($F:$F,'Lease Types with GL Accts'!$A:$C,3,FALSE),0)</f>
        <v>0</v>
      </c>
      <c r="I171" s="122">
        <f>IFERROR(VLOOKUP($F:$F,'Lease Types with GL Accts'!$A:$D,4,FALSE),0)</f>
        <v>0</v>
      </c>
      <c r="J171" s="293" t="str">
        <f>IF(AND(AB171=1,K171='Lease Rollforward'!$B$2),"Yes",IF(AB171=1,"No",""))</f>
        <v/>
      </c>
      <c r="L171" s="216"/>
      <c r="M171" s="217"/>
      <c r="N171" s="217"/>
      <c r="O171" s="217"/>
      <c r="P171" s="294">
        <f t="shared" si="33"/>
        <v>0</v>
      </c>
      <c r="Q171" s="124"/>
      <c r="R171" s="124"/>
      <c r="S171" s="219"/>
      <c r="T171" s="219"/>
      <c r="U171" s="266"/>
      <c r="V171" s="122" t="str">
        <f>IF($AB171=1,VLOOKUP(U:U,'BW Asset Listing'!D:E,2,FALSE),"")</f>
        <v/>
      </c>
      <c r="W171" s="122" t="str">
        <f>IF($AB171=1,VLOOKUP(U:U,'BW Asset Listing'!D:F,3,FALSE),"")</f>
        <v/>
      </c>
      <c r="X171" s="122" t="str">
        <f>IF($AB171=1,VLOOKUP(U:U,'BW Asset Listing'!D:G,4,FALSE),"")</f>
        <v/>
      </c>
      <c r="Y171" s="294" t="str">
        <f>IF($AB171=1,VLOOKUP(U:U,'BW Asset Listing'!D:O,12,FALSE),"")</f>
        <v/>
      </c>
      <c r="Z171" s="294" t="str">
        <f t="shared" si="34"/>
        <v/>
      </c>
      <c r="AA171" s="294" t="str">
        <f t="shared" si="35"/>
        <v/>
      </c>
      <c r="AB171" s="294">
        <f>COUNTIF($D$4:D171,$D171)</f>
        <v>0</v>
      </c>
      <c r="AE171" s="122" t="str">
        <f t="shared" si="36"/>
        <v/>
      </c>
      <c r="AF171" s="124">
        <f>SUMIFS('BW Expense Report GL'!I:I,'BW Expense Report GL'!F:F,AD:AD,'BW Expense Report GL'!G:G,G:G)</f>
        <v>0</v>
      </c>
      <c r="AG171" s="124" t="str">
        <f t="shared" si="37"/>
        <v/>
      </c>
      <c r="AH171" s="124">
        <f>SUMIFS('BW Expense Report GL'!I:I,'BW Expense Report GL'!F:F,AD:AD,'BW Expense Report GL'!G:G,H:H)</f>
        <v>0</v>
      </c>
      <c r="AI171" s="124" t="str">
        <f t="shared" si="38"/>
        <v/>
      </c>
      <c r="AK171" s="121">
        <f t="shared" si="39"/>
        <v>0</v>
      </c>
      <c r="AL171" s="121">
        <f t="shared" si="40"/>
        <v>0</v>
      </c>
    </row>
    <row r="172" spans="1:38" s="121" customFormat="1" ht="12.75" x14ac:dyDescent="0.2">
      <c r="A172" s="293" t="str">
        <f>VLOOKUP(B:B,'ACFR Business Areas'!A:C,3,FALSE)</f>
        <v>A000</v>
      </c>
      <c r="B172" s="293" t="str">
        <f>'Lease Rollforward'!$B$1</f>
        <v>E120</v>
      </c>
      <c r="C172" s="122" t="str">
        <f>VLOOKUP(B:B,'ACFR Business Areas'!A:B,2,FALSE)</f>
        <v>Comptroller General</v>
      </c>
      <c r="D172" s="237"/>
      <c r="E172" s="265"/>
      <c r="G172" s="122">
        <f>IFERROR(VLOOKUP($F:$F,'Lease Types with GL Accts'!A:B,2,FALSE),0)</f>
        <v>0</v>
      </c>
      <c r="H172" s="122">
        <f>IFERROR(VLOOKUP($F:$F,'Lease Types with GL Accts'!$A:$C,3,FALSE),0)</f>
        <v>0</v>
      </c>
      <c r="I172" s="122">
        <f>IFERROR(VLOOKUP($F:$F,'Lease Types with GL Accts'!$A:$D,4,FALSE),0)</f>
        <v>0</v>
      </c>
      <c r="J172" s="293" t="str">
        <f>IF(AND(AB172=1,K172='Lease Rollforward'!$B$2),"Yes",IF(AB172=1,"No",""))</f>
        <v/>
      </c>
      <c r="L172" s="216"/>
      <c r="M172" s="217"/>
      <c r="N172" s="217"/>
      <c r="O172" s="217"/>
      <c r="P172" s="294">
        <f t="shared" si="33"/>
        <v>0</v>
      </c>
      <c r="Q172" s="124"/>
      <c r="R172" s="124"/>
      <c r="S172" s="219"/>
      <c r="T172" s="219"/>
      <c r="U172" s="266"/>
      <c r="V172" s="122" t="str">
        <f>IF($AB172=1,VLOOKUP(U:U,'BW Asset Listing'!D:E,2,FALSE),"")</f>
        <v/>
      </c>
      <c r="W172" s="122" t="str">
        <f>IF($AB172=1,VLOOKUP(U:U,'BW Asset Listing'!D:F,3,FALSE),"")</f>
        <v/>
      </c>
      <c r="X172" s="122" t="str">
        <f>IF($AB172=1,VLOOKUP(U:U,'BW Asset Listing'!D:G,4,FALSE),"")</f>
        <v/>
      </c>
      <c r="Y172" s="294" t="str">
        <f>IF($AB172=1,VLOOKUP(U:U,'BW Asset Listing'!D:O,12,FALSE),"")</f>
        <v/>
      </c>
      <c r="Z172" s="294" t="str">
        <f t="shared" si="34"/>
        <v/>
      </c>
      <c r="AA172" s="294" t="str">
        <f t="shared" si="35"/>
        <v/>
      </c>
      <c r="AB172" s="294">
        <f>COUNTIF($D$4:D172,$D172)</f>
        <v>0</v>
      </c>
      <c r="AE172" s="122" t="str">
        <f t="shared" si="36"/>
        <v/>
      </c>
      <c r="AF172" s="124">
        <f>SUMIFS('BW Expense Report GL'!I:I,'BW Expense Report GL'!F:F,AD:AD,'BW Expense Report GL'!G:G,G:G)</f>
        <v>0</v>
      </c>
      <c r="AG172" s="124" t="str">
        <f t="shared" si="37"/>
        <v/>
      </c>
      <c r="AH172" s="124">
        <f>SUMIFS('BW Expense Report GL'!I:I,'BW Expense Report GL'!F:F,AD:AD,'BW Expense Report GL'!G:G,H:H)</f>
        <v>0</v>
      </c>
      <c r="AI172" s="124" t="str">
        <f t="shared" si="38"/>
        <v/>
      </c>
      <c r="AK172" s="121">
        <f t="shared" si="39"/>
        <v>0</v>
      </c>
      <c r="AL172" s="121">
        <f t="shared" si="40"/>
        <v>0</v>
      </c>
    </row>
    <row r="173" spans="1:38" s="121" customFormat="1" ht="12.75" x14ac:dyDescent="0.2">
      <c r="A173" s="293" t="str">
        <f>VLOOKUP(B:B,'ACFR Business Areas'!A:C,3,FALSE)</f>
        <v>A000</v>
      </c>
      <c r="B173" s="293" t="str">
        <f>'Lease Rollforward'!$B$1</f>
        <v>E120</v>
      </c>
      <c r="C173" s="122" t="str">
        <f>VLOOKUP(B:B,'ACFR Business Areas'!A:B,2,FALSE)</f>
        <v>Comptroller General</v>
      </c>
      <c r="D173" s="237"/>
      <c r="E173" s="265"/>
      <c r="G173" s="122">
        <f>IFERROR(VLOOKUP($F:$F,'Lease Types with GL Accts'!A:B,2,FALSE),0)</f>
        <v>0</v>
      </c>
      <c r="H173" s="122">
        <f>IFERROR(VLOOKUP($F:$F,'Lease Types with GL Accts'!$A:$C,3,FALSE),0)</f>
        <v>0</v>
      </c>
      <c r="I173" s="122">
        <f>IFERROR(VLOOKUP($F:$F,'Lease Types with GL Accts'!$A:$D,4,FALSE),0)</f>
        <v>0</v>
      </c>
      <c r="J173" s="293" t="str">
        <f>IF(AND(AB173=1,K173='Lease Rollforward'!$B$2),"Yes",IF(AB173=1,"No",""))</f>
        <v/>
      </c>
      <c r="L173" s="216"/>
      <c r="M173" s="217"/>
      <c r="N173" s="217"/>
      <c r="O173" s="217"/>
      <c r="P173" s="294">
        <f t="shared" si="33"/>
        <v>0</v>
      </c>
      <c r="Q173" s="124"/>
      <c r="R173" s="124"/>
      <c r="S173" s="219"/>
      <c r="T173" s="219"/>
      <c r="U173" s="266"/>
      <c r="V173" s="122" t="str">
        <f>IF($AB173=1,VLOOKUP(U:U,'BW Asset Listing'!D:E,2,FALSE),"")</f>
        <v/>
      </c>
      <c r="W173" s="122" t="str">
        <f>IF($AB173=1,VLOOKUP(U:U,'BW Asset Listing'!D:F,3,FALSE),"")</f>
        <v/>
      </c>
      <c r="X173" s="122" t="str">
        <f>IF($AB173=1,VLOOKUP(U:U,'BW Asset Listing'!D:G,4,FALSE),"")</f>
        <v/>
      </c>
      <c r="Y173" s="294" t="str">
        <f>IF($AB173=1,VLOOKUP(U:U,'BW Asset Listing'!D:O,12,FALSE),"")</f>
        <v/>
      </c>
      <c r="Z173" s="294" t="str">
        <f t="shared" si="34"/>
        <v/>
      </c>
      <c r="AA173" s="294" t="str">
        <f t="shared" si="35"/>
        <v/>
      </c>
      <c r="AB173" s="294">
        <f>COUNTIF($D$4:D173,$D173)</f>
        <v>0</v>
      </c>
      <c r="AE173" s="122" t="str">
        <f t="shared" si="36"/>
        <v/>
      </c>
      <c r="AF173" s="124">
        <f>SUMIFS('BW Expense Report GL'!I:I,'BW Expense Report GL'!F:F,AD:AD,'BW Expense Report GL'!G:G,G:G)</f>
        <v>0</v>
      </c>
      <c r="AG173" s="124" t="str">
        <f t="shared" si="37"/>
        <v/>
      </c>
      <c r="AH173" s="124">
        <f>SUMIFS('BW Expense Report GL'!I:I,'BW Expense Report GL'!F:F,AD:AD,'BW Expense Report GL'!G:G,H:H)</f>
        <v>0</v>
      </c>
      <c r="AI173" s="124" t="str">
        <f t="shared" si="38"/>
        <v/>
      </c>
      <c r="AK173" s="121">
        <f t="shared" si="39"/>
        <v>0</v>
      </c>
      <c r="AL173" s="121">
        <f t="shared" si="40"/>
        <v>0</v>
      </c>
    </row>
    <row r="174" spans="1:38" s="121" customFormat="1" ht="12.75" x14ac:dyDescent="0.2">
      <c r="A174" s="293" t="str">
        <f>VLOOKUP(B:B,'ACFR Business Areas'!A:C,3,FALSE)</f>
        <v>A000</v>
      </c>
      <c r="B174" s="293" t="str">
        <f>'Lease Rollforward'!$B$1</f>
        <v>E120</v>
      </c>
      <c r="C174" s="122" t="str">
        <f>VLOOKUP(B:B,'ACFR Business Areas'!A:B,2,FALSE)</f>
        <v>Comptroller General</v>
      </c>
      <c r="D174" s="237"/>
      <c r="E174" s="265"/>
      <c r="G174" s="122">
        <f>IFERROR(VLOOKUP($F:$F,'Lease Types with GL Accts'!A:B,2,FALSE),0)</f>
        <v>0</v>
      </c>
      <c r="H174" s="122">
        <f>IFERROR(VLOOKUP($F:$F,'Lease Types with GL Accts'!$A:$C,3,FALSE),0)</f>
        <v>0</v>
      </c>
      <c r="I174" s="122">
        <f>IFERROR(VLOOKUP($F:$F,'Lease Types with GL Accts'!$A:$D,4,FALSE),0)</f>
        <v>0</v>
      </c>
      <c r="J174" s="293" t="str">
        <f>IF(AND(AB174=1,K174='Lease Rollforward'!$B$2),"Yes",IF(AB174=1,"No",""))</f>
        <v/>
      </c>
      <c r="L174" s="216"/>
      <c r="M174" s="217"/>
      <c r="N174" s="217"/>
      <c r="O174" s="217"/>
      <c r="P174" s="294">
        <f t="shared" si="33"/>
        <v>0</v>
      </c>
      <c r="Q174" s="124"/>
      <c r="R174" s="124"/>
      <c r="S174" s="219"/>
      <c r="T174" s="219"/>
      <c r="U174" s="266"/>
      <c r="V174" s="122" t="str">
        <f>IF($AB174=1,VLOOKUP(U:U,'BW Asset Listing'!D:E,2,FALSE),"")</f>
        <v/>
      </c>
      <c r="W174" s="122" t="str">
        <f>IF($AB174=1,VLOOKUP(U:U,'BW Asset Listing'!D:F,3,FALSE),"")</f>
        <v/>
      </c>
      <c r="X174" s="122" t="str">
        <f>IF($AB174=1,VLOOKUP(U:U,'BW Asset Listing'!D:G,4,FALSE),"")</f>
        <v/>
      </c>
      <c r="Y174" s="294" t="str">
        <f>IF($AB174=1,VLOOKUP(U:U,'BW Asset Listing'!D:O,12,FALSE),"")</f>
        <v/>
      </c>
      <c r="Z174" s="294" t="str">
        <f t="shared" si="34"/>
        <v/>
      </c>
      <c r="AA174" s="294" t="str">
        <f t="shared" si="35"/>
        <v/>
      </c>
      <c r="AB174" s="294">
        <f>COUNTIF($D$4:D174,$D174)</f>
        <v>0</v>
      </c>
      <c r="AE174" s="122" t="str">
        <f t="shared" si="36"/>
        <v/>
      </c>
      <c r="AF174" s="124">
        <f>SUMIFS('BW Expense Report GL'!I:I,'BW Expense Report GL'!F:F,AD:AD,'BW Expense Report GL'!G:G,G:G)</f>
        <v>0</v>
      </c>
      <c r="AG174" s="124" t="str">
        <f t="shared" si="37"/>
        <v/>
      </c>
      <c r="AH174" s="124">
        <f>SUMIFS('BW Expense Report GL'!I:I,'BW Expense Report GL'!F:F,AD:AD,'BW Expense Report GL'!G:G,H:H)</f>
        <v>0</v>
      </c>
      <c r="AI174" s="124" t="str">
        <f t="shared" si="38"/>
        <v/>
      </c>
      <c r="AK174" s="121">
        <f t="shared" si="39"/>
        <v>0</v>
      </c>
      <c r="AL174" s="121">
        <f t="shared" si="40"/>
        <v>0</v>
      </c>
    </row>
    <row r="175" spans="1:38" s="121" customFormat="1" ht="12.75" x14ac:dyDescent="0.2">
      <c r="A175" s="293" t="str">
        <f>VLOOKUP(B:B,'ACFR Business Areas'!A:C,3,FALSE)</f>
        <v>A000</v>
      </c>
      <c r="B175" s="293" t="str">
        <f>'Lease Rollforward'!$B$1</f>
        <v>E120</v>
      </c>
      <c r="C175" s="122" t="str">
        <f>VLOOKUP(B:B,'ACFR Business Areas'!A:B,2,FALSE)</f>
        <v>Comptroller General</v>
      </c>
      <c r="D175" s="237"/>
      <c r="E175" s="265"/>
      <c r="G175" s="122">
        <f>IFERROR(VLOOKUP($F:$F,'Lease Types with GL Accts'!A:B,2,FALSE),0)</f>
        <v>0</v>
      </c>
      <c r="H175" s="122">
        <f>IFERROR(VLOOKUP($F:$F,'Lease Types with GL Accts'!$A:$C,3,FALSE),0)</f>
        <v>0</v>
      </c>
      <c r="I175" s="122">
        <f>IFERROR(VLOOKUP($F:$F,'Lease Types with GL Accts'!$A:$D,4,FALSE),0)</f>
        <v>0</v>
      </c>
      <c r="J175" s="293" t="str">
        <f>IF(AND(AB175=1,K175='Lease Rollforward'!$B$2),"Yes",IF(AB175=1,"No",""))</f>
        <v/>
      </c>
      <c r="L175" s="216"/>
      <c r="M175" s="217"/>
      <c r="N175" s="217"/>
      <c r="O175" s="217"/>
      <c r="P175" s="294">
        <f t="shared" si="33"/>
        <v>0</v>
      </c>
      <c r="Q175" s="124"/>
      <c r="R175" s="124"/>
      <c r="S175" s="219"/>
      <c r="T175" s="219"/>
      <c r="U175" s="266"/>
      <c r="V175" s="122" t="str">
        <f>IF($AB175=1,VLOOKUP(U:U,'BW Asset Listing'!D:E,2,FALSE),"")</f>
        <v/>
      </c>
      <c r="W175" s="122" t="str">
        <f>IF($AB175=1,VLOOKUP(U:U,'BW Asset Listing'!D:F,3,FALSE),"")</f>
        <v/>
      </c>
      <c r="X175" s="122" t="str">
        <f>IF($AB175=1,VLOOKUP(U:U,'BW Asset Listing'!D:G,4,FALSE),"")</f>
        <v/>
      </c>
      <c r="Y175" s="294" t="str">
        <f>IF($AB175=1,VLOOKUP(U:U,'BW Asset Listing'!D:O,12,FALSE),"")</f>
        <v/>
      </c>
      <c r="Z175" s="294" t="str">
        <f t="shared" si="34"/>
        <v/>
      </c>
      <c r="AA175" s="294" t="str">
        <f t="shared" si="35"/>
        <v/>
      </c>
      <c r="AB175" s="294">
        <f>COUNTIF($D$4:D175,$D175)</f>
        <v>0</v>
      </c>
      <c r="AE175" s="122" t="str">
        <f t="shared" si="36"/>
        <v/>
      </c>
      <c r="AF175" s="124">
        <f>SUMIFS('BW Expense Report GL'!I:I,'BW Expense Report GL'!F:F,AD:AD,'BW Expense Report GL'!G:G,G:G)</f>
        <v>0</v>
      </c>
      <c r="AG175" s="124" t="str">
        <f t="shared" si="37"/>
        <v/>
      </c>
      <c r="AH175" s="124">
        <f>SUMIFS('BW Expense Report GL'!I:I,'BW Expense Report GL'!F:F,AD:AD,'BW Expense Report GL'!G:G,H:H)</f>
        <v>0</v>
      </c>
      <c r="AI175" s="124" t="str">
        <f t="shared" si="38"/>
        <v/>
      </c>
      <c r="AK175" s="121">
        <f t="shared" si="39"/>
        <v>0</v>
      </c>
      <c r="AL175" s="121">
        <f t="shared" si="40"/>
        <v>0</v>
      </c>
    </row>
    <row r="176" spans="1:38" s="121" customFormat="1" ht="12.75" x14ac:dyDescent="0.2">
      <c r="A176" s="293" t="str">
        <f>VLOOKUP(B:B,'ACFR Business Areas'!A:C,3,FALSE)</f>
        <v>A000</v>
      </c>
      <c r="B176" s="293" t="str">
        <f>'Lease Rollforward'!$B$1</f>
        <v>E120</v>
      </c>
      <c r="C176" s="122" t="str">
        <f>VLOOKUP(B:B,'ACFR Business Areas'!A:B,2,FALSE)</f>
        <v>Comptroller General</v>
      </c>
      <c r="D176" s="237"/>
      <c r="E176" s="265"/>
      <c r="G176" s="122">
        <f>IFERROR(VLOOKUP($F:$F,'Lease Types with GL Accts'!A:B,2,FALSE),0)</f>
        <v>0</v>
      </c>
      <c r="H176" s="122">
        <f>IFERROR(VLOOKUP($F:$F,'Lease Types with GL Accts'!$A:$C,3,FALSE),0)</f>
        <v>0</v>
      </c>
      <c r="I176" s="122">
        <f>IFERROR(VLOOKUP($F:$F,'Lease Types with GL Accts'!$A:$D,4,FALSE),0)</f>
        <v>0</v>
      </c>
      <c r="J176" s="293" t="str">
        <f>IF(AND(AB176=1,K176='Lease Rollforward'!$B$2),"Yes",IF(AB176=1,"No",""))</f>
        <v/>
      </c>
      <c r="L176" s="216"/>
      <c r="M176" s="217"/>
      <c r="N176" s="217"/>
      <c r="O176" s="217"/>
      <c r="P176" s="294">
        <f t="shared" si="33"/>
        <v>0</v>
      </c>
      <c r="Q176" s="124"/>
      <c r="R176" s="124"/>
      <c r="S176" s="219"/>
      <c r="T176" s="219"/>
      <c r="U176" s="266"/>
      <c r="V176" s="122" t="str">
        <f>IF($AB176=1,VLOOKUP(U:U,'BW Asset Listing'!D:E,2,FALSE),"")</f>
        <v/>
      </c>
      <c r="W176" s="122" t="str">
        <f>IF($AB176=1,VLOOKUP(U:U,'BW Asset Listing'!D:F,3,FALSE),"")</f>
        <v/>
      </c>
      <c r="X176" s="122" t="str">
        <f>IF($AB176=1,VLOOKUP(U:U,'BW Asset Listing'!D:G,4,FALSE),"")</f>
        <v/>
      </c>
      <c r="Y176" s="294" t="str">
        <f>IF($AB176=1,VLOOKUP(U:U,'BW Asset Listing'!D:O,12,FALSE),"")</f>
        <v/>
      </c>
      <c r="Z176" s="294" t="str">
        <f t="shared" si="34"/>
        <v/>
      </c>
      <c r="AA176" s="294" t="str">
        <f t="shared" si="35"/>
        <v/>
      </c>
      <c r="AB176" s="294">
        <f>COUNTIF($D$4:D176,$D176)</f>
        <v>0</v>
      </c>
      <c r="AE176" s="122" t="str">
        <f t="shared" si="36"/>
        <v/>
      </c>
      <c r="AF176" s="124">
        <f>SUMIFS('BW Expense Report GL'!I:I,'BW Expense Report GL'!F:F,AD:AD,'BW Expense Report GL'!G:G,G:G)</f>
        <v>0</v>
      </c>
      <c r="AG176" s="124" t="str">
        <f t="shared" si="37"/>
        <v/>
      </c>
      <c r="AH176" s="124">
        <f>SUMIFS('BW Expense Report GL'!I:I,'BW Expense Report GL'!F:F,AD:AD,'BW Expense Report GL'!G:G,H:H)</f>
        <v>0</v>
      </c>
      <c r="AI176" s="124" t="str">
        <f t="shared" si="38"/>
        <v/>
      </c>
      <c r="AK176" s="121">
        <f t="shared" si="39"/>
        <v>0</v>
      </c>
      <c r="AL176" s="121">
        <f t="shared" si="40"/>
        <v>0</v>
      </c>
    </row>
    <row r="177" spans="1:38" s="121" customFormat="1" ht="12.75" x14ac:dyDescent="0.2">
      <c r="A177" s="293" t="str">
        <f>VLOOKUP(B:B,'ACFR Business Areas'!A:C,3,FALSE)</f>
        <v>A000</v>
      </c>
      <c r="B177" s="293" t="str">
        <f>'Lease Rollforward'!$B$1</f>
        <v>E120</v>
      </c>
      <c r="C177" s="122" t="str">
        <f>VLOOKUP(B:B,'ACFR Business Areas'!A:B,2,FALSE)</f>
        <v>Comptroller General</v>
      </c>
      <c r="D177" s="237"/>
      <c r="E177" s="265"/>
      <c r="G177" s="122">
        <f>IFERROR(VLOOKUP($F:$F,'Lease Types with GL Accts'!A:B,2,FALSE),0)</f>
        <v>0</v>
      </c>
      <c r="H177" s="122">
        <f>IFERROR(VLOOKUP($F:$F,'Lease Types with GL Accts'!$A:$C,3,FALSE),0)</f>
        <v>0</v>
      </c>
      <c r="I177" s="122">
        <f>IFERROR(VLOOKUP($F:$F,'Lease Types with GL Accts'!$A:$D,4,FALSE),0)</f>
        <v>0</v>
      </c>
      <c r="J177" s="293" t="str">
        <f>IF(AND(AB177=1,K177='Lease Rollforward'!$B$2),"Yes",IF(AB177=1,"No",""))</f>
        <v/>
      </c>
      <c r="L177" s="216"/>
      <c r="M177" s="217"/>
      <c r="N177" s="217"/>
      <c r="O177" s="217"/>
      <c r="P177" s="294">
        <f t="shared" si="33"/>
        <v>0</v>
      </c>
      <c r="Q177" s="124"/>
      <c r="R177" s="124"/>
      <c r="S177" s="219"/>
      <c r="T177" s="219"/>
      <c r="U177" s="266"/>
      <c r="V177" s="122" t="str">
        <f>IF($AB177=1,VLOOKUP(U:U,'BW Asset Listing'!D:E,2,FALSE),"")</f>
        <v/>
      </c>
      <c r="W177" s="122" t="str">
        <f>IF($AB177=1,VLOOKUP(U:U,'BW Asset Listing'!D:F,3,FALSE),"")</f>
        <v/>
      </c>
      <c r="X177" s="122" t="str">
        <f>IF($AB177=1,VLOOKUP(U:U,'BW Asset Listing'!D:G,4,FALSE),"")</f>
        <v/>
      </c>
      <c r="Y177" s="294" t="str">
        <f>IF($AB177=1,VLOOKUP(U:U,'BW Asset Listing'!D:O,12,FALSE),"")</f>
        <v/>
      </c>
      <c r="Z177" s="294" t="str">
        <f t="shared" si="34"/>
        <v/>
      </c>
      <c r="AA177" s="294" t="str">
        <f t="shared" si="35"/>
        <v/>
      </c>
      <c r="AB177" s="294">
        <f>COUNTIF($D$4:D177,$D177)</f>
        <v>0</v>
      </c>
      <c r="AE177" s="122" t="str">
        <f t="shared" si="36"/>
        <v/>
      </c>
      <c r="AF177" s="124">
        <f>SUMIFS('BW Expense Report GL'!I:I,'BW Expense Report GL'!F:F,AD:AD,'BW Expense Report GL'!G:G,G:G)</f>
        <v>0</v>
      </c>
      <c r="AG177" s="124" t="str">
        <f t="shared" si="37"/>
        <v/>
      </c>
      <c r="AH177" s="124">
        <f>SUMIFS('BW Expense Report GL'!I:I,'BW Expense Report GL'!F:F,AD:AD,'BW Expense Report GL'!G:G,H:H)</f>
        <v>0</v>
      </c>
      <c r="AI177" s="124" t="str">
        <f t="shared" si="38"/>
        <v/>
      </c>
      <c r="AK177" s="121">
        <f t="shared" si="39"/>
        <v>0</v>
      </c>
      <c r="AL177" s="121">
        <f t="shared" si="40"/>
        <v>0</v>
      </c>
    </row>
    <row r="178" spans="1:38" s="121" customFormat="1" ht="12.75" x14ac:dyDescent="0.2">
      <c r="A178" s="293" t="str">
        <f>VLOOKUP(B:B,'ACFR Business Areas'!A:C,3,FALSE)</f>
        <v>A000</v>
      </c>
      <c r="B178" s="293" t="str">
        <f>'Lease Rollforward'!$B$1</f>
        <v>E120</v>
      </c>
      <c r="C178" s="122" t="str">
        <f>VLOOKUP(B:B,'ACFR Business Areas'!A:B,2,FALSE)</f>
        <v>Comptroller General</v>
      </c>
      <c r="D178" s="237"/>
      <c r="E178" s="265"/>
      <c r="G178" s="122">
        <f>IFERROR(VLOOKUP($F:$F,'Lease Types with GL Accts'!A:B,2,FALSE),0)</f>
        <v>0</v>
      </c>
      <c r="H178" s="122">
        <f>IFERROR(VLOOKUP($F:$F,'Lease Types with GL Accts'!$A:$C,3,FALSE),0)</f>
        <v>0</v>
      </c>
      <c r="I178" s="122">
        <f>IFERROR(VLOOKUP($F:$F,'Lease Types with GL Accts'!$A:$D,4,FALSE),0)</f>
        <v>0</v>
      </c>
      <c r="J178" s="293" t="str">
        <f>IF(AND(AB178=1,K178='Lease Rollforward'!$B$2),"Yes",IF(AB178=1,"No",""))</f>
        <v/>
      </c>
      <c r="L178" s="216"/>
      <c r="M178" s="217"/>
      <c r="N178" s="217"/>
      <c r="O178" s="217"/>
      <c r="P178" s="294">
        <f t="shared" si="33"/>
        <v>0</v>
      </c>
      <c r="Q178" s="124"/>
      <c r="R178" s="124"/>
      <c r="S178" s="219"/>
      <c r="T178" s="219"/>
      <c r="U178" s="266"/>
      <c r="V178" s="122" t="str">
        <f>IF($AB178=1,VLOOKUP(U:U,'BW Asset Listing'!D:E,2,FALSE),"")</f>
        <v/>
      </c>
      <c r="W178" s="122" t="str">
        <f>IF($AB178=1,VLOOKUP(U:U,'BW Asset Listing'!D:F,3,FALSE),"")</f>
        <v/>
      </c>
      <c r="X178" s="122" t="str">
        <f>IF($AB178=1,VLOOKUP(U:U,'BW Asset Listing'!D:G,4,FALSE),"")</f>
        <v/>
      </c>
      <c r="Y178" s="294" t="str">
        <f>IF($AB178=1,VLOOKUP(U:U,'BW Asset Listing'!D:O,12,FALSE),"")</f>
        <v/>
      </c>
      <c r="Z178" s="294" t="str">
        <f t="shared" si="34"/>
        <v/>
      </c>
      <c r="AA178" s="294" t="str">
        <f t="shared" si="35"/>
        <v/>
      </c>
      <c r="AB178" s="294">
        <f>COUNTIF($D$4:D178,$D178)</f>
        <v>0</v>
      </c>
      <c r="AE178" s="122" t="str">
        <f t="shared" si="36"/>
        <v/>
      </c>
      <c r="AF178" s="124">
        <f>SUMIFS('BW Expense Report GL'!I:I,'BW Expense Report GL'!F:F,AD:AD,'BW Expense Report GL'!G:G,G:G)</f>
        <v>0</v>
      </c>
      <c r="AG178" s="124" t="str">
        <f t="shared" si="37"/>
        <v/>
      </c>
      <c r="AH178" s="124">
        <f>SUMIFS('BW Expense Report GL'!I:I,'BW Expense Report GL'!F:F,AD:AD,'BW Expense Report GL'!G:G,H:H)</f>
        <v>0</v>
      </c>
      <c r="AI178" s="124" t="str">
        <f t="shared" si="38"/>
        <v/>
      </c>
      <c r="AK178" s="121">
        <f t="shared" si="39"/>
        <v>0</v>
      </c>
      <c r="AL178" s="121">
        <f t="shared" si="40"/>
        <v>0</v>
      </c>
    </row>
    <row r="179" spans="1:38" s="121" customFormat="1" ht="12.75" x14ac:dyDescent="0.2">
      <c r="A179" s="293" t="str">
        <f>VLOOKUP(B:B,'ACFR Business Areas'!A:C,3,FALSE)</f>
        <v>A000</v>
      </c>
      <c r="B179" s="293" t="str">
        <f>'Lease Rollforward'!$B$1</f>
        <v>E120</v>
      </c>
      <c r="C179" s="122" t="str">
        <f>VLOOKUP(B:B,'ACFR Business Areas'!A:B,2,FALSE)</f>
        <v>Comptroller General</v>
      </c>
      <c r="D179" s="237"/>
      <c r="E179" s="265"/>
      <c r="G179" s="122">
        <f>IFERROR(VLOOKUP($F:$F,'Lease Types with GL Accts'!A:B,2,FALSE),0)</f>
        <v>0</v>
      </c>
      <c r="H179" s="122">
        <f>IFERROR(VLOOKUP($F:$F,'Lease Types with GL Accts'!$A:$C,3,FALSE),0)</f>
        <v>0</v>
      </c>
      <c r="I179" s="122">
        <f>IFERROR(VLOOKUP($F:$F,'Lease Types with GL Accts'!$A:$D,4,FALSE),0)</f>
        <v>0</v>
      </c>
      <c r="J179" s="293" t="str">
        <f>IF(AND(AB179=1,K179='Lease Rollforward'!$B$2),"Yes",IF(AB179=1,"No",""))</f>
        <v/>
      </c>
      <c r="L179" s="216"/>
      <c r="M179" s="217"/>
      <c r="N179" s="217"/>
      <c r="O179" s="217"/>
      <c r="P179" s="294">
        <f t="shared" si="33"/>
        <v>0</v>
      </c>
      <c r="Q179" s="124"/>
      <c r="R179" s="124"/>
      <c r="S179" s="219"/>
      <c r="T179" s="219"/>
      <c r="U179" s="266"/>
      <c r="V179" s="122" t="str">
        <f>IF($AB179=1,VLOOKUP(U:U,'BW Asset Listing'!D:E,2,FALSE),"")</f>
        <v/>
      </c>
      <c r="W179" s="122" t="str">
        <f>IF($AB179=1,VLOOKUP(U:U,'BW Asset Listing'!D:F,3,FALSE),"")</f>
        <v/>
      </c>
      <c r="X179" s="122" t="str">
        <f>IF($AB179=1,VLOOKUP(U:U,'BW Asset Listing'!D:G,4,FALSE),"")</f>
        <v/>
      </c>
      <c r="Y179" s="294" t="str">
        <f>IF($AB179=1,VLOOKUP(U:U,'BW Asset Listing'!D:O,12,FALSE),"")</f>
        <v/>
      </c>
      <c r="Z179" s="294" t="str">
        <f t="shared" si="34"/>
        <v/>
      </c>
      <c r="AA179" s="294" t="str">
        <f t="shared" si="35"/>
        <v/>
      </c>
      <c r="AB179" s="294">
        <f>COUNTIF($D$4:D179,$D179)</f>
        <v>0</v>
      </c>
      <c r="AE179" s="122" t="str">
        <f t="shared" si="36"/>
        <v/>
      </c>
      <c r="AF179" s="124">
        <f>SUMIFS('BW Expense Report GL'!I:I,'BW Expense Report GL'!F:F,AD:AD,'BW Expense Report GL'!G:G,G:G)</f>
        <v>0</v>
      </c>
      <c r="AG179" s="124" t="str">
        <f t="shared" si="37"/>
        <v/>
      </c>
      <c r="AH179" s="124">
        <f>SUMIFS('BW Expense Report GL'!I:I,'BW Expense Report GL'!F:F,AD:AD,'BW Expense Report GL'!G:G,H:H)</f>
        <v>0</v>
      </c>
      <c r="AI179" s="124" t="str">
        <f t="shared" si="38"/>
        <v/>
      </c>
      <c r="AK179" s="121">
        <f t="shared" si="39"/>
        <v>0</v>
      </c>
      <c r="AL179" s="121">
        <f t="shared" si="40"/>
        <v>0</v>
      </c>
    </row>
    <row r="180" spans="1:38" s="121" customFormat="1" ht="12.75" x14ac:dyDescent="0.2">
      <c r="A180" s="293" t="str">
        <f>VLOOKUP(B:B,'ACFR Business Areas'!A:C,3,FALSE)</f>
        <v>A000</v>
      </c>
      <c r="B180" s="293" t="str">
        <f>'Lease Rollforward'!$B$1</f>
        <v>E120</v>
      </c>
      <c r="C180" s="122" t="str">
        <f>VLOOKUP(B:B,'ACFR Business Areas'!A:B,2,FALSE)</f>
        <v>Comptroller General</v>
      </c>
      <c r="D180" s="237"/>
      <c r="E180" s="265"/>
      <c r="G180" s="122">
        <f>IFERROR(VLOOKUP($F:$F,'Lease Types with GL Accts'!A:B,2,FALSE),0)</f>
        <v>0</v>
      </c>
      <c r="H180" s="122">
        <f>IFERROR(VLOOKUP($F:$F,'Lease Types with GL Accts'!$A:$C,3,FALSE),0)</f>
        <v>0</v>
      </c>
      <c r="I180" s="122">
        <f>IFERROR(VLOOKUP($F:$F,'Lease Types with GL Accts'!$A:$D,4,FALSE),0)</f>
        <v>0</v>
      </c>
      <c r="J180" s="293" t="str">
        <f>IF(AND(AB180=1,K180='Lease Rollforward'!$B$2),"Yes",IF(AB180=1,"No",""))</f>
        <v/>
      </c>
      <c r="L180" s="216"/>
      <c r="M180" s="217"/>
      <c r="N180" s="217"/>
      <c r="O180" s="217"/>
      <c r="P180" s="294">
        <f t="shared" si="33"/>
        <v>0</v>
      </c>
      <c r="Q180" s="124"/>
      <c r="R180" s="124"/>
      <c r="S180" s="219"/>
      <c r="T180" s="219"/>
      <c r="U180" s="266"/>
      <c r="V180" s="122" t="str">
        <f>IF($AB180=1,VLOOKUP(U:U,'BW Asset Listing'!D:E,2,FALSE),"")</f>
        <v/>
      </c>
      <c r="W180" s="122" t="str">
        <f>IF($AB180=1,VLOOKUP(U:U,'BW Asset Listing'!D:F,3,FALSE),"")</f>
        <v/>
      </c>
      <c r="X180" s="122" t="str">
        <f>IF($AB180=1,VLOOKUP(U:U,'BW Asset Listing'!D:G,4,FALSE),"")</f>
        <v/>
      </c>
      <c r="Y180" s="294" t="str">
        <f>IF($AB180=1,VLOOKUP(U:U,'BW Asset Listing'!D:O,12,FALSE),"")</f>
        <v/>
      </c>
      <c r="Z180" s="294" t="str">
        <f t="shared" si="34"/>
        <v/>
      </c>
      <c r="AA180" s="294" t="str">
        <f t="shared" si="35"/>
        <v/>
      </c>
      <c r="AB180" s="294">
        <f>COUNTIF($D$4:D180,$D180)</f>
        <v>0</v>
      </c>
      <c r="AE180" s="122" t="str">
        <f t="shared" si="36"/>
        <v/>
      </c>
      <c r="AF180" s="124">
        <f>SUMIFS('BW Expense Report GL'!I:I,'BW Expense Report GL'!F:F,AD:AD,'BW Expense Report GL'!G:G,G:G)</f>
        <v>0</v>
      </c>
      <c r="AG180" s="124" t="str">
        <f t="shared" si="37"/>
        <v/>
      </c>
      <c r="AH180" s="124">
        <f>SUMIFS('BW Expense Report GL'!I:I,'BW Expense Report GL'!F:F,AD:AD,'BW Expense Report GL'!G:G,H:H)</f>
        <v>0</v>
      </c>
      <c r="AI180" s="124" t="str">
        <f t="shared" si="38"/>
        <v/>
      </c>
      <c r="AK180" s="121">
        <f t="shared" si="39"/>
        <v>0</v>
      </c>
      <c r="AL180" s="121">
        <f t="shared" si="40"/>
        <v>0</v>
      </c>
    </row>
    <row r="181" spans="1:38" s="121" customFormat="1" ht="12.75" x14ac:dyDescent="0.2">
      <c r="A181" s="293" t="str">
        <f>VLOOKUP(B:B,'ACFR Business Areas'!A:C,3,FALSE)</f>
        <v>A000</v>
      </c>
      <c r="B181" s="293" t="str">
        <f>'Lease Rollforward'!$B$1</f>
        <v>E120</v>
      </c>
      <c r="C181" s="122" t="str">
        <f>VLOOKUP(B:B,'ACFR Business Areas'!A:B,2,FALSE)</f>
        <v>Comptroller General</v>
      </c>
      <c r="D181" s="237"/>
      <c r="E181" s="265"/>
      <c r="G181" s="122">
        <f>IFERROR(VLOOKUP($F:$F,'Lease Types with GL Accts'!A:B,2,FALSE),0)</f>
        <v>0</v>
      </c>
      <c r="H181" s="122">
        <f>IFERROR(VLOOKUP($F:$F,'Lease Types with GL Accts'!$A:$C,3,FALSE),0)</f>
        <v>0</v>
      </c>
      <c r="I181" s="122">
        <f>IFERROR(VLOOKUP($F:$F,'Lease Types with GL Accts'!$A:$D,4,FALSE),0)</f>
        <v>0</v>
      </c>
      <c r="J181" s="293" t="str">
        <f>IF(AND(AB181=1,K181='Lease Rollforward'!$B$2),"Yes",IF(AB181=1,"No",""))</f>
        <v/>
      </c>
      <c r="L181" s="216"/>
      <c r="M181" s="217"/>
      <c r="N181" s="217"/>
      <c r="O181" s="217"/>
      <c r="P181" s="294">
        <f t="shared" si="33"/>
        <v>0</v>
      </c>
      <c r="Q181" s="124"/>
      <c r="R181" s="124"/>
      <c r="S181" s="219"/>
      <c r="T181" s="219"/>
      <c r="U181" s="266"/>
      <c r="V181" s="122" t="str">
        <f>IF($AB181=1,VLOOKUP(U:U,'BW Asset Listing'!D:E,2,FALSE),"")</f>
        <v/>
      </c>
      <c r="W181" s="122" t="str">
        <f>IF($AB181=1,VLOOKUP(U:U,'BW Asset Listing'!D:F,3,FALSE),"")</f>
        <v/>
      </c>
      <c r="X181" s="122" t="str">
        <f>IF($AB181=1,VLOOKUP(U:U,'BW Asset Listing'!D:G,4,FALSE),"")</f>
        <v/>
      </c>
      <c r="Y181" s="294" t="str">
        <f>IF($AB181=1,VLOOKUP(U:U,'BW Asset Listing'!D:O,12,FALSE),"")</f>
        <v/>
      </c>
      <c r="Z181" s="294" t="str">
        <f t="shared" si="34"/>
        <v/>
      </c>
      <c r="AA181" s="294" t="str">
        <f t="shared" si="35"/>
        <v/>
      </c>
      <c r="AB181" s="294">
        <f>COUNTIF($D$4:D181,$D181)</f>
        <v>0</v>
      </c>
      <c r="AE181" s="122" t="str">
        <f t="shared" si="36"/>
        <v/>
      </c>
      <c r="AF181" s="124">
        <f>SUMIFS('BW Expense Report GL'!I:I,'BW Expense Report GL'!F:F,AD:AD,'BW Expense Report GL'!G:G,G:G)</f>
        <v>0</v>
      </c>
      <c r="AG181" s="124" t="str">
        <f t="shared" si="37"/>
        <v/>
      </c>
      <c r="AH181" s="124">
        <f>SUMIFS('BW Expense Report GL'!I:I,'BW Expense Report GL'!F:F,AD:AD,'BW Expense Report GL'!G:G,H:H)</f>
        <v>0</v>
      </c>
      <c r="AI181" s="124" t="str">
        <f t="shared" si="38"/>
        <v/>
      </c>
      <c r="AK181" s="121">
        <f t="shared" si="39"/>
        <v>0</v>
      </c>
      <c r="AL181" s="121">
        <f t="shared" si="40"/>
        <v>0</v>
      </c>
    </row>
    <row r="182" spans="1:38" s="121" customFormat="1" ht="12.75" x14ac:dyDescent="0.2">
      <c r="A182" s="293" t="str">
        <f>VLOOKUP(B:B,'ACFR Business Areas'!A:C,3,FALSE)</f>
        <v>A000</v>
      </c>
      <c r="B182" s="293" t="str">
        <f>'Lease Rollforward'!$B$1</f>
        <v>E120</v>
      </c>
      <c r="C182" s="122" t="str">
        <f>VLOOKUP(B:B,'ACFR Business Areas'!A:B,2,FALSE)</f>
        <v>Comptroller General</v>
      </c>
      <c r="D182" s="237"/>
      <c r="E182" s="265"/>
      <c r="G182" s="122">
        <f>IFERROR(VLOOKUP($F:$F,'Lease Types with GL Accts'!A:B,2,FALSE),0)</f>
        <v>0</v>
      </c>
      <c r="H182" s="122">
        <f>IFERROR(VLOOKUP($F:$F,'Lease Types with GL Accts'!$A:$C,3,FALSE),0)</f>
        <v>0</v>
      </c>
      <c r="I182" s="122">
        <f>IFERROR(VLOOKUP($F:$F,'Lease Types with GL Accts'!$A:$D,4,FALSE),0)</f>
        <v>0</v>
      </c>
      <c r="J182" s="293" t="str">
        <f>IF(AND(AB182=1,K182='Lease Rollforward'!$B$2),"Yes",IF(AB182=1,"No",""))</f>
        <v/>
      </c>
      <c r="L182" s="216"/>
      <c r="M182" s="217"/>
      <c r="N182" s="217"/>
      <c r="O182" s="217"/>
      <c r="P182" s="294">
        <f t="shared" si="33"/>
        <v>0</v>
      </c>
      <c r="Q182" s="124"/>
      <c r="R182" s="124"/>
      <c r="S182" s="219"/>
      <c r="T182" s="219"/>
      <c r="U182" s="266"/>
      <c r="V182" s="122" t="str">
        <f>IF($AB182=1,VLOOKUP(U:U,'BW Asset Listing'!D:E,2,FALSE),"")</f>
        <v/>
      </c>
      <c r="W182" s="122" t="str">
        <f>IF($AB182=1,VLOOKUP(U:U,'BW Asset Listing'!D:F,3,FALSE),"")</f>
        <v/>
      </c>
      <c r="X182" s="122" t="str">
        <f>IF($AB182=1,VLOOKUP(U:U,'BW Asset Listing'!D:G,4,FALSE),"")</f>
        <v/>
      </c>
      <c r="Y182" s="294" t="str">
        <f>IF($AB182=1,VLOOKUP(U:U,'BW Asset Listing'!D:O,12,FALSE),"")</f>
        <v/>
      </c>
      <c r="Z182" s="294" t="str">
        <f t="shared" si="34"/>
        <v/>
      </c>
      <c r="AA182" s="294" t="str">
        <f t="shared" si="35"/>
        <v/>
      </c>
      <c r="AB182" s="294">
        <f>COUNTIF($D$4:D182,$D182)</f>
        <v>0</v>
      </c>
      <c r="AE182" s="122" t="str">
        <f t="shared" si="36"/>
        <v/>
      </c>
      <c r="AF182" s="124">
        <f>SUMIFS('BW Expense Report GL'!I:I,'BW Expense Report GL'!F:F,AD:AD,'BW Expense Report GL'!G:G,G:G)</f>
        <v>0</v>
      </c>
      <c r="AG182" s="124" t="str">
        <f t="shared" si="37"/>
        <v/>
      </c>
      <c r="AH182" s="124">
        <f>SUMIFS('BW Expense Report GL'!I:I,'BW Expense Report GL'!F:F,AD:AD,'BW Expense Report GL'!G:G,H:H)</f>
        <v>0</v>
      </c>
      <c r="AI182" s="124" t="str">
        <f t="shared" si="38"/>
        <v/>
      </c>
      <c r="AK182" s="121">
        <f t="shared" si="39"/>
        <v>0</v>
      </c>
      <c r="AL182" s="121">
        <f t="shared" si="40"/>
        <v>0</v>
      </c>
    </row>
    <row r="183" spans="1:38" s="121" customFormat="1" ht="12.75" x14ac:dyDescent="0.2">
      <c r="A183" s="293" t="str">
        <f>VLOOKUP(B:B,'ACFR Business Areas'!A:C,3,FALSE)</f>
        <v>A000</v>
      </c>
      <c r="B183" s="293" t="str">
        <f>'Lease Rollforward'!$B$1</f>
        <v>E120</v>
      </c>
      <c r="C183" s="122" t="str">
        <f>VLOOKUP(B:B,'ACFR Business Areas'!A:B,2,FALSE)</f>
        <v>Comptroller General</v>
      </c>
      <c r="D183" s="237"/>
      <c r="E183" s="265"/>
      <c r="G183" s="122">
        <f>IFERROR(VLOOKUP($F:$F,'Lease Types with GL Accts'!A:B,2,FALSE),0)</f>
        <v>0</v>
      </c>
      <c r="H183" s="122">
        <f>IFERROR(VLOOKUP($F:$F,'Lease Types with GL Accts'!$A:$C,3,FALSE),0)</f>
        <v>0</v>
      </c>
      <c r="I183" s="122">
        <f>IFERROR(VLOOKUP($F:$F,'Lease Types with GL Accts'!$A:$D,4,FALSE),0)</f>
        <v>0</v>
      </c>
      <c r="J183" s="293" t="str">
        <f>IF(AND(AB183=1,K183='Lease Rollforward'!$B$2),"Yes",IF(AB183=1,"No",""))</f>
        <v/>
      </c>
      <c r="L183" s="216"/>
      <c r="M183" s="217"/>
      <c r="N183" s="217"/>
      <c r="O183" s="217"/>
      <c r="P183" s="294">
        <f t="shared" si="33"/>
        <v>0</v>
      </c>
      <c r="Q183" s="124"/>
      <c r="R183" s="124"/>
      <c r="S183" s="219"/>
      <c r="T183" s="219"/>
      <c r="U183" s="266"/>
      <c r="V183" s="122" t="str">
        <f>IF($AB183=1,VLOOKUP(U:U,'BW Asset Listing'!D:E,2,FALSE),"")</f>
        <v/>
      </c>
      <c r="W183" s="122" t="str">
        <f>IF($AB183=1,VLOOKUP(U:U,'BW Asset Listing'!D:F,3,FALSE),"")</f>
        <v/>
      </c>
      <c r="X183" s="122" t="str">
        <f>IF($AB183=1,VLOOKUP(U:U,'BW Asset Listing'!D:G,4,FALSE),"")</f>
        <v/>
      </c>
      <c r="Y183" s="294" t="str">
        <f>IF($AB183=1,VLOOKUP(U:U,'BW Asset Listing'!D:O,12,FALSE),"")</f>
        <v/>
      </c>
      <c r="Z183" s="294" t="str">
        <f t="shared" si="34"/>
        <v/>
      </c>
      <c r="AA183" s="294" t="str">
        <f t="shared" si="35"/>
        <v/>
      </c>
      <c r="AB183" s="294">
        <f>COUNTIF($D$4:D183,$D183)</f>
        <v>0</v>
      </c>
      <c r="AE183" s="122" t="str">
        <f t="shared" si="36"/>
        <v/>
      </c>
      <c r="AF183" s="124">
        <f>SUMIFS('BW Expense Report GL'!I:I,'BW Expense Report GL'!F:F,AD:AD,'BW Expense Report GL'!G:G,G:G)</f>
        <v>0</v>
      </c>
      <c r="AG183" s="124" t="str">
        <f t="shared" si="37"/>
        <v/>
      </c>
      <c r="AH183" s="124">
        <f>SUMIFS('BW Expense Report GL'!I:I,'BW Expense Report GL'!F:F,AD:AD,'BW Expense Report GL'!G:G,H:H)</f>
        <v>0</v>
      </c>
      <c r="AI183" s="124" t="str">
        <f t="shared" si="38"/>
        <v/>
      </c>
      <c r="AK183" s="121">
        <f t="shared" si="39"/>
        <v>0</v>
      </c>
      <c r="AL183" s="121">
        <f t="shared" si="40"/>
        <v>0</v>
      </c>
    </row>
    <row r="184" spans="1:38" s="121" customFormat="1" ht="12.75" x14ac:dyDescent="0.2">
      <c r="A184" s="293" t="str">
        <f>VLOOKUP(B:B,'ACFR Business Areas'!A:C,3,FALSE)</f>
        <v>A000</v>
      </c>
      <c r="B184" s="293" t="str">
        <f>'Lease Rollforward'!$B$1</f>
        <v>E120</v>
      </c>
      <c r="C184" s="122" t="str">
        <f>VLOOKUP(B:B,'ACFR Business Areas'!A:B,2,FALSE)</f>
        <v>Comptroller General</v>
      </c>
      <c r="D184" s="237"/>
      <c r="E184" s="265"/>
      <c r="G184" s="122">
        <f>IFERROR(VLOOKUP($F:$F,'Lease Types with GL Accts'!A:B,2,FALSE),0)</f>
        <v>0</v>
      </c>
      <c r="H184" s="122">
        <f>IFERROR(VLOOKUP($F:$F,'Lease Types with GL Accts'!$A:$C,3,FALSE),0)</f>
        <v>0</v>
      </c>
      <c r="I184" s="122">
        <f>IFERROR(VLOOKUP($F:$F,'Lease Types with GL Accts'!$A:$D,4,FALSE),0)</f>
        <v>0</v>
      </c>
      <c r="J184" s="293" t="str">
        <f>IF(AND(AB184=1,K184='Lease Rollforward'!$B$2),"Yes",IF(AB184=1,"No",""))</f>
        <v/>
      </c>
      <c r="L184" s="216"/>
      <c r="M184" s="217"/>
      <c r="N184" s="217"/>
      <c r="O184" s="217"/>
      <c r="P184" s="294">
        <f t="shared" si="33"/>
        <v>0</v>
      </c>
      <c r="Q184" s="124"/>
      <c r="R184" s="124"/>
      <c r="S184" s="219"/>
      <c r="T184" s="219"/>
      <c r="U184" s="266"/>
      <c r="V184" s="122" t="str">
        <f>IF($AB184=1,VLOOKUP(U:U,'BW Asset Listing'!D:E,2,FALSE),"")</f>
        <v/>
      </c>
      <c r="W184" s="122" t="str">
        <f>IF($AB184=1,VLOOKUP(U:U,'BW Asset Listing'!D:F,3,FALSE),"")</f>
        <v/>
      </c>
      <c r="X184" s="122" t="str">
        <f>IF($AB184=1,VLOOKUP(U:U,'BW Asset Listing'!D:G,4,FALSE),"")</f>
        <v/>
      </c>
      <c r="Y184" s="294" t="str">
        <f>IF($AB184=1,VLOOKUP(U:U,'BW Asset Listing'!D:O,12,FALSE),"")</f>
        <v/>
      </c>
      <c r="Z184" s="294" t="str">
        <f t="shared" si="34"/>
        <v/>
      </c>
      <c r="AA184" s="294" t="str">
        <f t="shared" si="35"/>
        <v/>
      </c>
      <c r="AB184" s="294">
        <f>COUNTIF($D$4:D184,$D184)</f>
        <v>0</v>
      </c>
      <c r="AE184" s="122" t="str">
        <f t="shared" si="36"/>
        <v/>
      </c>
      <c r="AF184" s="124">
        <f>SUMIFS('BW Expense Report GL'!I:I,'BW Expense Report GL'!F:F,AD:AD,'BW Expense Report GL'!G:G,G:G)</f>
        <v>0</v>
      </c>
      <c r="AG184" s="124" t="str">
        <f t="shared" si="37"/>
        <v/>
      </c>
      <c r="AH184" s="124">
        <f>SUMIFS('BW Expense Report GL'!I:I,'BW Expense Report GL'!F:F,AD:AD,'BW Expense Report GL'!G:G,H:H)</f>
        <v>0</v>
      </c>
      <c r="AI184" s="124" t="str">
        <f t="shared" si="38"/>
        <v/>
      </c>
      <c r="AK184" s="121">
        <f t="shared" si="39"/>
        <v>0</v>
      </c>
      <c r="AL184" s="121">
        <f t="shared" si="40"/>
        <v>0</v>
      </c>
    </row>
    <row r="185" spans="1:38" s="121" customFormat="1" ht="12.75" x14ac:dyDescent="0.2">
      <c r="A185" s="293" t="str">
        <f>VLOOKUP(B:B,'ACFR Business Areas'!A:C,3,FALSE)</f>
        <v>A000</v>
      </c>
      <c r="B185" s="293" t="str">
        <f>'Lease Rollforward'!$B$1</f>
        <v>E120</v>
      </c>
      <c r="C185" s="122" t="str">
        <f>VLOOKUP(B:B,'ACFR Business Areas'!A:B,2,FALSE)</f>
        <v>Comptroller General</v>
      </c>
      <c r="D185" s="237"/>
      <c r="E185" s="265"/>
      <c r="G185" s="122">
        <f>IFERROR(VLOOKUP($F:$F,'Lease Types with GL Accts'!A:B,2,FALSE),0)</f>
        <v>0</v>
      </c>
      <c r="H185" s="122">
        <f>IFERROR(VLOOKUP($F:$F,'Lease Types with GL Accts'!$A:$C,3,FALSE),0)</f>
        <v>0</v>
      </c>
      <c r="I185" s="122">
        <f>IFERROR(VLOOKUP($F:$F,'Lease Types with GL Accts'!$A:$D,4,FALSE),0)</f>
        <v>0</v>
      </c>
      <c r="J185" s="293" t="str">
        <f>IF(AND(AB185=1,K185='Lease Rollforward'!$B$2),"Yes",IF(AB185=1,"No",""))</f>
        <v/>
      </c>
      <c r="L185" s="216"/>
      <c r="M185" s="217"/>
      <c r="N185" s="217"/>
      <c r="O185" s="217"/>
      <c r="P185" s="294">
        <f t="shared" si="33"/>
        <v>0</v>
      </c>
      <c r="Q185" s="124"/>
      <c r="R185" s="124"/>
      <c r="S185" s="219"/>
      <c r="T185" s="219"/>
      <c r="U185" s="266"/>
      <c r="V185" s="122" t="str">
        <f>IF($AB185=1,VLOOKUP(U:U,'BW Asset Listing'!D:E,2,FALSE),"")</f>
        <v/>
      </c>
      <c r="W185" s="122" t="str">
        <f>IF($AB185=1,VLOOKUP(U:U,'BW Asset Listing'!D:F,3,FALSE),"")</f>
        <v/>
      </c>
      <c r="X185" s="122" t="str">
        <f>IF($AB185=1,VLOOKUP(U:U,'BW Asset Listing'!D:G,4,FALSE),"")</f>
        <v/>
      </c>
      <c r="Y185" s="294" t="str">
        <f>IF($AB185=1,VLOOKUP(U:U,'BW Asset Listing'!D:O,12,FALSE),"")</f>
        <v/>
      </c>
      <c r="Z185" s="294" t="str">
        <f t="shared" si="34"/>
        <v/>
      </c>
      <c r="AA185" s="294" t="str">
        <f t="shared" si="35"/>
        <v/>
      </c>
      <c r="AB185" s="294">
        <f>COUNTIF($D$4:D185,$D185)</f>
        <v>0</v>
      </c>
      <c r="AE185" s="122" t="str">
        <f t="shared" si="36"/>
        <v/>
      </c>
      <c r="AF185" s="124">
        <f>SUMIFS('BW Expense Report GL'!I:I,'BW Expense Report GL'!F:F,AD:AD,'BW Expense Report GL'!G:G,G:G)</f>
        <v>0</v>
      </c>
      <c r="AG185" s="124" t="str">
        <f t="shared" si="37"/>
        <v/>
      </c>
      <c r="AH185" s="124">
        <f>SUMIFS('BW Expense Report GL'!I:I,'BW Expense Report GL'!F:F,AD:AD,'BW Expense Report GL'!G:G,H:H)</f>
        <v>0</v>
      </c>
      <c r="AI185" s="124" t="str">
        <f t="shared" si="38"/>
        <v/>
      </c>
      <c r="AK185" s="121">
        <f t="shared" si="39"/>
        <v>0</v>
      </c>
      <c r="AL185" s="121">
        <f t="shared" si="40"/>
        <v>0</v>
      </c>
    </row>
    <row r="186" spans="1:38" s="121" customFormat="1" ht="12.75" x14ac:dyDescent="0.2">
      <c r="A186" s="293" t="str">
        <f>VLOOKUP(B:B,'ACFR Business Areas'!A:C,3,FALSE)</f>
        <v>A000</v>
      </c>
      <c r="B186" s="293" t="str">
        <f>'Lease Rollforward'!$B$1</f>
        <v>E120</v>
      </c>
      <c r="C186" s="122" t="str">
        <f>VLOOKUP(B:B,'ACFR Business Areas'!A:B,2,FALSE)</f>
        <v>Comptroller General</v>
      </c>
      <c r="D186" s="237"/>
      <c r="E186" s="265"/>
      <c r="G186" s="122">
        <f>IFERROR(VLOOKUP($F:$F,'Lease Types with GL Accts'!A:B,2,FALSE),0)</f>
        <v>0</v>
      </c>
      <c r="H186" s="122">
        <f>IFERROR(VLOOKUP($F:$F,'Lease Types with GL Accts'!$A:$C,3,FALSE),0)</f>
        <v>0</v>
      </c>
      <c r="I186" s="122">
        <f>IFERROR(VLOOKUP($F:$F,'Lease Types with GL Accts'!$A:$D,4,FALSE),0)</f>
        <v>0</v>
      </c>
      <c r="J186" s="293" t="str">
        <f>IF(AND(AB186=1,K186='Lease Rollforward'!$B$2),"Yes",IF(AB186=1,"No",""))</f>
        <v/>
      </c>
      <c r="L186" s="216"/>
      <c r="M186" s="217"/>
      <c r="N186" s="217"/>
      <c r="O186" s="217"/>
      <c r="P186" s="294">
        <f t="shared" si="33"/>
        <v>0</v>
      </c>
      <c r="Q186" s="124"/>
      <c r="R186" s="124"/>
      <c r="S186" s="219"/>
      <c r="T186" s="219"/>
      <c r="U186" s="266"/>
      <c r="V186" s="122" t="str">
        <f>IF($AB186=1,VLOOKUP(U:U,'BW Asset Listing'!D:E,2,FALSE),"")</f>
        <v/>
      </c>
      <c r="W186" s="122" t="str">
        <f>IF($AB186=1,VLOOKUP(U:U,'BW Asset Listing'!D:F,3,FALSE),"")</f>
        <v/>
      </c>
      <c r="X186" s="122" t="str">
        <f>IF($AB186=1,VLOOKUP(U:U,'BW Asset Listing'!D:G,4,FALSE),"")</f>
        <v/>
      </c>
      <c r="Y186" s="294" t="str">
        <f>IF($AB186=1,VLOOKUP(U:U,'BW Asset Listing'!D:O,12,FALSE),"")</f>
        <v/>
      </c>
      <c r="Z186" s="294" t="str">
        <f t="shared" si="34"/>
        <v/>
      </c>
      <c r="AA186" s="294" t="str">
        <f t="shared" si="35"/>
        <v/>
      </c>
      <c r="AB186" s="294">
        <f>COUNTIF($D$4:D186,$D186)</f>
        <v>0</v>
      </c>
      <c r="AE186" s="122" t="str">
        <f t="shared" si="36"/>
        <v/>
      </c>
      <c r="AF186" s="124">
        <f>SUMIFS('BW Expense Report GL'!I:I,'BW Expense Report GL'!F:F,AD:AD,'BW Expense Report GL'!G:G,G:G)</f>
        <v>0</v>
      </c>
      <c r="AG186" s="124" t="str">
        <f t="shared" si="37"/>
        <v/>
      </c>
      <c r="AH186" s="124">
        <f>SUMIFS('BW Expense Report GL'!I:I,'BW Expense Report GL'!F:F,AD:AD,'BW Expense Report GL'!G:G,H:H)</f>
        <v>0</v>
      </c>
      <c r="AI186" s="124" t="str">
        <f t="shared" si="38"/>
        <v/>
      </c>
      <c r="AK186" s="121">
        <f t="shared" si="39"/>
        <v>0</v>
      </c>
      <c r="AL186" s="121">
        <f t="shared" si="40"/>
        <v>0</v>
      </c>
    </row>
    <row r="187" spans="1:38" s="121" customFormat="1" ht="12.75" x14ac:dyDescent="0.2">
      <c r="A187" s="293" t="str">
        <f>VLOOKUP(B:B,'ACFR Business Areas'!A:C,3,FALSE)</f>
        <v>A000</v>
      </c>
      <c r="B187" s="293" t="str">
        <f>'Lease Rollforward'!$B$1</f>
        <v>E120</v>
      </c>
      <c r="C187" s="122" t="str">
        <f>VLOOKUP(B:B,'ACFR Business Areas'!A:B,2,FALSE)</f>
        <v>Comptroller General</v>
      </c>
      <c r="D187" s="237"/>
      <c r="E187" s="265"/>
      <c r="G187" s="122">
        <f>IFERROR(VLOOKUP($F:$F,'Lease Types with GL Accts'!A:B,2,FALSE),0)</f>
        <v>0</v>
      </c>
      <c r="H187" s="122">
        <f>IFERROR(VLOOKUP($F:$F,'Lease Types with GL Accts'!$A:$C,3,FALSE),0)</f>
        <v>0</v>
      </c>
      <c r="I187" s="122">
        <f>IFERROR(VLOOKUP($F:$F,'Lease Types with GL Accts'!$A:$D,4,FALSE),0)</f>
        <v>0</v>
      </c>
      <c r="J187" s="293" t="str">
        <f>IF(AND(AB187=1,K187='Lease Rollforward'!$B$2),"Yes",IF(AB187=1,"No",""))</f>
        <v/>
      </c>
      <c r="L187" s="216"/>
      <c r="M187" s="217"/>
      <c r="N187" s="217"/>
      <c r="O187" s="217"/>
      <c r="P187" s="294">
        <f t="shared" si="33"/>
        <v>0</v>
      </c>
      <c r="Q187" s="124"/>
      <c r="R187" s="124"/>
      <c r="S187" s="219"/>
      <c r="T187" s="219"/>
      <c r="U187" s="266"/>
      <c r="V187" s="122" t="str">
        <f>IF($AB187=1,VLOOKUP(U:U,'BW Asset Listing'!D:E,2,FALSE),"")</f>
        <v/>
      </c>
      <c r="W187" s="122" t="str">
        <f>IF($AB187=1,VLOOKUP(U:U,'BW Asset Listing'!D:F,3,FALSE),"")</f>
        <v/>
      </c>
      <c r="X187" s="122" t="str">
        <f>IF($AB187=1,VLOOKUP(U:U,'BW Asset Listing'!D:G,4,FALSE),"")</f>
        <v/>
      </c>
      <c r="Y187" s="294" t="str">
        <f>IF($AB187=1,VLOOKUP(U:U,'BW Asset Listing'!D:O,12,FALSE),"")</f>
        <v/>
      </c>
      <c r="Z187" s="294" t="str">
        <f t="shared" si="34"/>
        <v/>
      </c>
      <c r="AA187" s="294" t="str">
        <f t="shared" si="35"/>
        <v/>
      </c>
      <c r="AB187" s="294">
        <f>COUNTIF($D$4:D187,$D187)</f>
        <v>0</v>
      </c>
      <c r="AE187" s="122" t="str">
        <f t="shared" si="36"/>
        <v/>
      </c>
      <c r="AF187" s="124">
        <f>SUMIFS('BW Expense Report GL'!I:I,'BW Expense Report GL'!F:F,AD:AD,'BW Expense Report GL'!G:G,G:G)</f>
        <v>0</v>
      </c>
      <c r="AG187" s="124" t="str">
        <f t="shared" si="37"/>
        <v/>
      </c>
      <c r="AH187" s="124">
        <f>SUMIFS('BW Expense Report GL'!I:I,'BW Expense Report GL'!F:F,AD:AD,'BW Expense Report GL'!G:G,H:H)</f>
        <v>0</v>
      </c>
      <c r="AI187" s="124" t="str">
        <f t="shared" si="38"/>
        <v/>
      </c>
      <c r="AK187" s="121">
        <f t="shared" si="39"/>
        <v>0</v>
      </c>
      <c r="AL187" s="121">
        <f t="shared" si="40"/>
        <v>0</v>
      </c>
    </row>
    <row r="188" spans="1:38" s="121" customFormat="1" ht="12.75" x14ac:dyDescent="0.2">
      <c r="A188" s="293" t="str">
        <f>VLOOKUP(B:B,'ACFR Business Areas'!A:C,3,FALSE)</f>
        <v>A000</v>
      </c>
      <c r="B188" s="293" t="str">
        <f>'Lease Rollforward'!$B$1</f>
        <v>E120</v>
      </c>
      <c r="C188" s="122" t="str">
        <f>VLOOKUP(B:B,'ACFR Business Areas'!A:B,2,FALSE)</f>
        <v>Comptroller General</v>
      </c>
      <c r="D188" s="237"/>
      <c r="E188" s="265"/>
      <c r="G188" s="122">
        <f>IFERROR(VLOOKUP($F:$F,'Lease Types with GL Accts'!A:B,2,FALSE),0)</f>
        <v>0</v>
      </c>
      <c r="H188" s="122">
        <f>IFERROR(VLOOKUP($F:$F,'Lease Types with GL Accts'!$A:$C,3,FALSE),0)</f>
        <v>0</v>
      </c>
      <c r="I188" s="122">
        <f>IFERROR(VLOOKUP($F:$F,'Lease Types with GL Accts'!$A:$D,4,FALSE),0)</f>
        <v>0</v>
      </c>
      <c r="J188" s="293" t="str">
        <f>IF(AND(AB188=1,K188='Lease Rollforward'!$B$2),"Yes",IF(AB188=1,"No",""))</f>
        <v/>
      </c>
      <c r="L188" s="216"/>
      <c r="M188" s="217"/>
      <c r="N188" s="217"/>
      <c r="O188" s="217"/>
      <c r="P188" s="294">
        <f t="shared" si="33"/>
        <v>0</v>
      </c>
      <c r="Q188" s="124"/>
      <c r="R188" s="124"/>
      <c r="S188" s="219"/>
      <c r="T188" s="219"/>
      <c r="U188" s="266"/>
      <c r="V188" s="122" t="str">
        <f>IF($AB188=1,VLOOKUP(U:U,'BW Asset Listing'!D:E,2,FALSE),"")</f>
        <v/>
      </c>
      <c r="W188" s="122" t="str">
        <f>IF($AB188=1,VLOOKUP(U:U,'BW Asset Listing'!D:F,3,FALSE),"")</f>
        <v/>
      </c>
      <c r="X188" s="122" t="str">
        <f>IF($AB188=1,VLOOKUP(U:U,'BW Asset Listing'!D:G,4,FALSE),"")</f>
        <v/>
      </c>
      <c r="Y188" s="294" t="str">
        <f>IF($AB188=1,VLOOKUP(U:U,'BW Asset Listing'!D:O,12,FALSE),"")</f>
        <v/>
      </c>
      <c r="Z188" s="294" t="str">
        <f t="shared" si="34"/>
        <v/>
      </c>
      <c r="AA188" s="294" t="str">
        <f t="shared" si="35"/>
        <v/>
      </c>
      <c r="AB188" s="294">
        <f>COUNTIF($D$4:D188,$D188)</f>
        <v>0</v>
      </c>
      <c r="AE188" s="122" t="str">
        <f t="shared" si="36"/>
        <v/>
      </c>
      <c r="AF188" s="124">
        <f>SUMIFS('BW Expense Report GL'!I:I,'BW Expense Report GL'!F:F,AD:AD,'BW Expense Report GL'!G:G,G:G)</f>
        <v>0</v>
      </c>
      <c r="AG188" s="124" t="str">
        <f t="shared" si="37"/>
        <v/>
      </c>
      <c r="AH188" s="124">
        <f>SUMIFS('BW Expense Report GL'!I:I,'BW Expense Report GL'!F:F,AD:AD,'BW Expense Report GL'!G:G,H:H)</f>
        <v>0</v>
      </c>
      <c r="AI188" s="124" t="str">
        <f t="shared" si="38"/>
        <v/>
      </c>
      <c r="AK188" s="121">
        <f t="shared" si="39"/>
        <v>0</v>
      </c>
      <c r="AL188" s="121">
        <f t="shared" si="40"/>
        <v>0</v>
      </c>
    </row>
    <row r="189" spans="1:38" s="121" customFormat="1" ht="12.75" x14ac:dyDescent="0.2">
      <c r="A189" s="293" t="str">
        <f>VLOOKUP(B:B,'ACFR Business Areas'!A:C,3,FALSE)</f>
        <v>A000</v>
      </c>
      <c r="B189" s="293" t="str">
        <f>'Lease Rollforward'!$B$1</f>
        <v>E120</v>
      </c>
      <c r="C189" s="122" t="str">
        <f>VLOOKUP(B:B,'ACFR Business Areas'!A:B,2,FALSE)</f>
        <v>Comptroller General</v>
      </c>
      <c r="D189" s="237"/>
      <c r="E189" s="265"/>
      <c r="G189" s="122">
        <f>IFERROR(VLOOKUP($F:$F,'Lease Types with GL Accts'!A:B,2,FALSE),0)</f>
        <v>0</v>
      </c>
      <c r="H189" s="122">
        <f>IFERROR(VLOOKUP($F:$F,'Lease Types with GL Accts'!$A:$C,3,FALSE),0)</f>
        <v>0</v>
      </c>
      <c r="I189" s="122">
        <f>IFERROR(VLOOKUP($F:$F,'Lease Types with GL Accts'!$A:$D,4,FALSE),0)</f>
        <v>0</v>
      </c>
      <c r="J189" s="293" t="str">
        <f>IF(AND(AB189=1,K189='Lease Rollforward'!$B$2),"Yes",IF(AB189=1,"No",""))</f>
        <v/>
      </c>
      <c r="L189" s="216"/>
      <c r="M189" s="217"/>
      <c r="N189" s="217"/>
      <c r="O189" s="217"/>
      <c r="P189" s="294">
        <f t="shared" si="33"/>
        <v>0</v>
      </c>
      <c r="Q189" s="124"/>
      <c r="R189" s="124"/>
      <c r="S189" s="219"/>
      <c r="T189" s="219"/>
      <c r="U189" s="266"/>
      <c r="V189" s="122" t="str">
        <f>IF($AB189=1,VLOOKUP(U:U,'BW Asset Listing'!D:E,2,FALSE),"")</f>
        <v/>
      </c>
      <c r="W189" s="122" t="str">
        <f>IF($AB189=1,VLOOKUP(U:U,'BW Asset Listing'!D:F,3,FALSE),"")</f>
        <v/>
      </c>
      <c r="X189" s="122" t="str">
        <f>IF($AB189=1,VLOOKUP(U:U,'BW Asset Listing'!D:G,4,FALSE),"")</f>
        <v/>
      </c>
      <c r="Y189" s="294" t="str">
        <f>IF($AB189=1,VLOOKUP(U:U,'BW Asset Listing'!D:O,12,FALSE),"")</f>
        <v/>
      </c>
      <c r="Z189" s="294" t="str">
        <f t="shared" si="34"/>
        <v/>
      </c>
      <c r="AA189" s="294" t="str">
        <f t="shared" si="35"/>
        <v/>
      </c>
      <c r="AB189" s="294">
        <f>COUNTIF($D$4:D189,$D189)</f>
        <v>0</v>
      </c>
      <c r="AE189" s="122" t="str">
        <f t="shared" si="36"/>
        <v/>
      </c>
      <c r="AF189" s="124">
        <f>SUMIFS('BW Expense Report GL'!I:I,'BW Expense Report GL'!F:F,AD:AD,'BW Expense Report GL'!G:G,G:G)</f>
        <v>0</v>
      </c>
      <c r="AG189" s="124" t="str">
        <f t="shared" si="37"/>
        <v/>
      </c>
      <c r="AH189" s="124">
        <f>SUMIFS('BW Expense Report GL'!I:I,'BW Expense Report GL'!F:F,AD:AD,'BW Expense Report GL'!G:G,H:H)</f>
        <v>0</v>
      </c>
      <c r="AI189" s="124" t="str">
        <f t="shared" si="38"/>
        <v/>
      </c>
      <c r="AK189" s="121">
        <f t="shared" si="39"/>
        <v>0</v>
      </c>
      <c r="AL189" s="121">
        <f t="shared" si="40"/>
        <v>0</v>
      </c>
    </row>
    <row r="190" spans="1:38" s="121" customFormat="1" ht="12.75" x14ac:dyDescent="0.2">
      <c r="A190" s="293" t="str">
        <f>VLOOKUP(B:B,'ACFR Business Areas'!A:C,3,FALSE)</f>
        <v>A000</v>
      </c>
      <c r="B190" s="293" t="str">
        <f>'Lease Rollforward'!$B$1</f>
        <v>E120</v>
      </c>
      <c r="C190" s="122" t="str">
        <f>VLOOKUP(B:B,'ACFR Business Areas'!A:B,2,FALSE)</f>
        <v>Comptroller General</v>
      </c>
      <c r="D190" s="237"/>
      <c r="E190" s="265"/>
      <c r="G190" s="122">
        <f>IFERROR(VLOOKUP($F:$F,'Lease Types with GL Accts'!A:B,2,FALSE),0)</f>
        <v>0</v>
      </c>
      <c r="H190" s="122">
        <f>IFERROR(VLOOKUP($F:$F,'Lease Types with GL Accts'!$A:$C,3,FALSE),0)</f>
        <v>0</v>
      </c>
      <c r="I190" s="122">
        <f>IFERROR(VLOOKUP($F:$F,'Lease Types with GL Accts'!$A:$D,4,FALSE),0)</f>
        <v>0</v>
      </c>
      <c r="J190" s="293" t="str">
        <f>IF(AND(AB190=1,K190='Lease Rollforward'!$B$2),"Yes",IF(AB190=1,"No",""))</f>
        <v/>
      </c>
      <c r="L190" s="216"/>
      <c r="M190" s="217"/>
      <c r="N190" s="217"/>
      <c r="O190" s="217"/>
      <c r="P190" s="294">
        <f t="shared" si="33"/>
        <v>0</v>
      </c>
      <c r="Q190" s="124"/>
      <c r="R190" s="124"/>
      <c r="S190" s="219"/>
      <c r="T190" s="219"/>
      <c r="U190" s="266"/>
      <c r="V190" s="122" t="str">
        <f>IF($AB190=1,VLOOKUP(U:U,'BW Asset Listing'!D:E,2,FALSE),"")</f>
        <v/>
      </c>
      <c r="W190" s="122" t="str">
        <f>IF($AB190=1,VLOOKUP(U:U,'BW Asset Listing'!D:F,3,FALSE),"")</f>
        <v/>
      </c>
      <c r="X190" s="122" t="str">
        <f>IF($AB190=1,VLOOKUP(U:U,'BW Asset Listing'!D:G,4,FALSE),"")</f>
        <v/>
      </c>
      <c r="Y190" s="294" t="str">
        <f>IF($AB190=1,VLOOKUP(U:U,'BW Asset Listing'!D:O,12,FALSE),"")</f>
        <v/>
      </c>
      <c r="Z190" s="294" t="str">
        <f t="shared" si="34"/>
        <v/>
      </c>
      <c r="AA190" s="294" t="str">
        <f t="shared" si="35"/>
        <v/>
      </c>
      <c r="AB190" s="294">
        <f>COUNTIF($D$4:D190,$D190)</f>
        <v>0</v>
      </c>
      <c r="AE190" s="122" t="str">
        <f t="shared" si="36"/>
        <v/>
      </c>
      <c r="AF190" s="124">
        <f>SUMIFS('BW Expense Report GL'!I:I,'BW Expense Report GL'!F:F,AD:AD,'BW Expense Report GL'!G:G,G:G)</f>
        <v>0</v>
      </c>
      <c r="AG190" s="124" t="str">
        <f t="shared" si="37"/>
        <v/>
      </c>
      <c r="AH190" s="124">
        <f>SUMIFS('BW Expense Report GL'!I:I,'BW Expense Report GL'!F:F,AD:AD,'BW Expense Report GL'!G:G,H:H)</f>
        <v>0</v>
      </c>
      <c r="AI190" s="124" t="str">
        <f t="shared" si="38"/>
        <v/>
      </c>
      <c r="AK190" s="121">
        <f t="shared" si="39"/>
        <v>0</v>
      </c>
      <c r="AL190" s="121">
        <f t="shared" si="40"/>
        <v>0</v>
      </c>
    </row>
    <row r="191" spans="1:38" s="121" customFormat="1" ht="12.75" x14ac:dyDescent="0.2">
      <c r="A191" s="293" t="str">
        <f>VLOOKUP(B:B,'ACFR Business Areas'!A:C,3,FALSE)</f>
        <v>A000</v>
      </c>
      <c r="B191" s="293" t="str">
        <f>'Lease Rollforward'!$B$1</f>
        <v>E120</v>
      </c>
      <c r="C191" s="122" t="str">
        <f>VLOOKUP(B:B,'ACFR Business Areas'!A:B,2,FALSE)</f>
        <v>Comptroller General</v>
      </c>
      <c r="D191" s="237"/>
      <c r="E191" s="265"/>
      <c r="G191" s="122">
        <f>IFERROR(VLOOKUP($F:$F,'Lease Types with GL Accts'!A:B,2,FALSE),0)</f>
        <v>0</v>
      </c>
      <c r="H191" s="122">
        <f>IFERROR(VLOOKUP($F:$F,'Lease Types with GL Accts'!$A:$C,3,FALSE),0)</f>
        <v>0</v>
      </c>
      <c r="I191" s="122">
        <f>IFERROR(VLOOKUP($F:$F,'Lease Types with GL Accts'!$A:$D,4,FALSE),0)</f>
        <v>0</v>
      </c>
      <c r="J191" s="293" t="str">
        <f>IF(AND(AB191=1,K191='Lease Rollforward'!$B$2),"Yes",IF(AB191=1,"No",""))</f>
        <v/>
      </c>
      <c r="L191" s="216"/>
      <c r="M191" s="217"/>
      <c r="N191" s="217"/>
      <c r="O191" s="217"/>
      <c r="P191" s="294">
        <f t="shared" si="33"/>
        <v>0</v>
      </c>
      <c r="Q191" s="124"/>
      <c r="R191" s="124"/>
      <c r="S191" s="219"/>
      <c r="T191" s="219"/>
      <c r="U191" s="266"/>
      <c r="V191" s="122" t="str">
        <f>IF($AB191=1,VLOOKUP(U:U,'BW Asset Listing'!D:E,2,FALSE),"")</f>
        <v/>
      </c>
      <c r="W191" s="122" t="str">
        <f>IF($AB191=1,VLOOKUP(U:U,'BW Asset Listing'!D:F,3,FALSE),"")</f>
        <v/>
      </c>
      <c r="X191" s="122" t="str">
        <f>IF($AB191=1,VLOOKUP(U:U,'BW Asset Listing'!D:G,4,FALSE),"")</f>
        <v/>
      </c>
      <c r="Y191" s="294" t="str">
        <f>IF($AB191=1,VLOOKUP(U:U,'BW Asset Listing'!D:O,12,FALSE),"")</f>
        <v/>
      </c>
      <c r="Z191" s="294" t="str">
        <f t="shared" si="34"/>
        <v/>
      </c>
      <c r="AA191" s="294" t="str">
        <f t="shared" si="35"/>
        <v/>
      </c>
      <c r="AB191" s="294">
        <f>COUNTIF($D$4:D191,$D191)</f>
        <v>0</v>
      </c>
      <c r="AE191" s="122" t="str">
        <f t="shared" si="36"/>
        <v/>
      </c>
      <c r="AF191" s="124">
        <f>SUMIFS('BW Expense Report GL'!I:I,'BW Expense Report GL'!F:F,AD:AD,'BW Expense Report GL'!G:G,G:G)</f>
        <v>0</v>
      </c>
      <c r="AG191" s="124" t="str">
        <f t="shared" si="37"/>
        <v/>
      </c>
      <c r="AH191" s="124">
        <f>SUMIFS('BW Expense Report GL'!I:I,'BW Expense Report GL'!F:F,AD:AD,'BW Expense Report GL'!G:G,H:H)</f>
        <v>0</v>
      </c>
      <c r="AI191" s="124" t="str">
        <f t="shared" si="38"/>
        <v/>
      </c>
      <c r="AK191" s="121">
        <f t="shared" si="39"/>
        <v>0</v>
      </c>
      <c r="AL191" s="121">
        <f t="shared" si="40"/>
        <v>0</v>
      </c>
    </row>
    <row r="192" spans="1:38" s="121" customFormat="1" ht="12.75" x14ac:dyDescent="0.2">
      <c r="A192" s="293" t="str">
        <f>VLOOKUP(B:B,'ACFR Business Areas'!A:C,3,FALSE)</f>
        <v>A000</v>
      </c>
      <c r="B192" s="293" t="str">
        <f>'Lease Rollforward'!$B$1</f>
        <v>E120</v>
      </c>
      <c r="C192" s="122" t="str">
        <f>VLOOKUP(B:B,'ACFR Business Areas'!A:B,2,FALSE)</f>
        <v>Comptroller General</v>
      </c>
      <c r="D192" s="237"/>
      <c r="E192" s="265"/>
      <c r="G192" s="122">
        <f>IFERROR(VLOOKUP($F:$F,'Lease Types with GL Accts'!A:B,2,FALSE),0)</f>
        <v>0</v>
      </c>
      <c r="H192" s="122">
        <f>IFERROR(VLOOKUP($F:$F,'Lease Types with GL Accts'!$A:$C,3,FALSE),0)</f>
        <v>0</v>
      </c>
      <c r="I192" s="122">
        <f>IFERROR(VLOOKUP($F:$F,'Lease Types with GL Accts'!$A:$D,4,FALSE),0)</f>
        <v>0</v>
      </c>
      <c r="J192" s="293" t="str">
        <f>IF(AND(AB192=1,K192='Lease Rollforward'!$B$2),"Yes",IF(AB192=1,"No",""))</f>
        <v/>
      </c>
      <c r="L192" s="216"/>
      <c r="M192" s="217"/>
      <c r="N192" s="217"/>
      <c r="O192" s="217"/>
      <c r="P192" s="294">
        <f t="shared" si="33"/>
        <v>0</v>
      </c>
      <c r="Q192" s="124"/>
      <c r="R192" s="124"/>
      <c r="S192" s="219"/>
      <c r="T192" s="219"/>
      <c r="U192" s="266"/>
      <c r="V192" s="122" t="str">
        <f>IF($AB192=1,VLOOKUP(U:U,'BW Asset Listing'!D:E,2,FALSE),"")</f>
        <v/>
      </c>
      <c r="W192" s="122" t="str">
        <f>IF($AB192=1,VLOOKUP(U:U,'BW Asset Listing'!D:F,3,FALSE),"")</f>
        <v/>
      </c>
      <c r="X192" s="122" t="str">
        <f>IF($AB192=1,VLOOKUP(U:U,'BW Asset Listing'!D:G,4,FALSE),"")</f>
        <v/>
      </c>
      <c r="Y192" s="294" t="str">
        <f>IF($AB192=1,VLOOKUP(U:U,'BW Asset Listing'!D:O,12,FALSE),"")</f>
        <v/>
      </c>
      <c r="Z192" s="294" t="str">
        <f t="shared" si="34"/>
        <v/>
      </c>
      <c r="AA192" s="294" t="str">
        <f t="shared" si="35"/>
        <v/>
      </c>
      <c r="AB192" s="294">
        <f>COUNTIF($D$4:D192,$D192)</f>
        <v>0</v>
      </c>
      <c r="AE192" s="122" t="str">
        <f t="shared" si="36"/>
        <v/>
      </c>
      <c r="AF192" s="124">
        <f>SUMIFS('BW Expense Report GL'!I:I,'BW Expense Report GL'!F:F,AD:AD,'BW Expense Report GL'!G:G,G:G)</f>
        <v>0</v>
      </c>
      <c r="AG192" s="124" t="str">
        <f t="shared" si="37"/>
        <v/>
      </c>
      <c r="AH192" s="124">
        <f>SUMIFS('BW Expense Report GL'!I:I,'BW Expense Report GL'!F:F,AD:AD,'BW Expense Report GL'!G:G,H:H)</f>
        <v>0</v>
      </c>
      <c r="AI192" s="124" t="str">
        <f t="shared" si="38"/>
        <v/>
      </c>
      <c r="AK192" s="121">
        <f t="shared" si="39"/>
        <v>0</v>
      </c>
      <c r="AL192" s="121">
        <f t="shared" si="40"/>
        <v>0</v>
      </c>
    </row>
    <row r="193" spans="1:38" s="121" customFormat="1" ht="12.75" x14ac:dyDescent="0.2">
      <c r="A193" s="293" t="str">
        <f>VLOOKUP(B:B,'ACFR Business Areas'!A:C,3,FALSE)</f>
        <v>A000</v>
      </c>
      <c r="B193" s="293" t="str">
        <f>'Lease Rollforward'!$B$1</f>
        <v>E120</v>
      </c>
      <c r="C193" s="122" t="str">
        <f>VLOOKUP(B:B,'ACFR Business Areas'!A:B,2,FALSE)</f>
        <v>Comptroller General</v>
      </c>
      <c r="D193" s="237"/>
      <c r="E193" s="265"/>
      <c r="G193" s="122">
        <f>IFERROR(VLOOKUP($F:$F,'Lease Types with GL Accts'!A:B,2,FALSE),0)</f>
        <v>0</v>
      </c>
      <c r="H193" s="122">
        <f>IFERROR(VLOOKUP($F:$F,'Lease Types with GL Accts'!$A:$C,3,FALSE),0)</f>
        <v>0</v>
      </c>
      <c r="I193" s="122">
        <f>IFERROR(VLOOKUP($F:$F,'Lease Types with GL Accts'!$A:$D,4,FALSE),0)</f>
        <v>0</v>
      </c>
      <c r="J193" s="293" t="str">
        <f>IF(AND(AB193=1,K193='Lease Rollforward'!$B$2),"Yes",IF(AB193=1,"No",""))</f>
        <v/>
      </c>
      <c r="L193" s="216"/>
      <c r="M193" s="217"/>
      <c r="N193" s="217"/>
      <c r="O193" s="217"/>
      <c r="P193" s="294">
        <f t="shared" si="33"/>
        <v>0</v>
      </c>
      <c r="Q193" s="124"/>
      <c r="R193" s="124"/>
      <c r="S193" s="219"/>
      <c r="T193" s="219"/>
      <c r="U193" s="266"/>
      <c r="V193" s="122" t="str">
        <f>IF($AB193=1,VLOOKUP(U:U,'BW Asset Listing'!D:E,2,FALSE),"")</f>
        <v/>
      </c>
      <c r="W193" s="122" t="str">
        <f>IF($AB193=1,VLOOKUP(U:U,'BW Asset Listing'!D:F,3,FALSE),"")</f>
        <v/>
      </c>
      <c r="X193" s="122" t="str">
        <f>IF($AB193=1,VLOOKUP(U:U,'BW Asset Listing'!D:G,4,FALSE),"")</f>
        <v/>
      </c>
      <c r="Y193" s="294" t="str">
        <f>IF($AB193=1,VLOOKUP(U:U,'BW Asset Listing'!D:O,12,FALSE),"")</f>
        <v/>
      </c>
      <c r="Z193" s="294" t="str">
        <f t="shared" si="34"/>
        <v/>
      </c>
      <c r="AA193" s="294" t="str">
        <f t="shared" si="35"/>
        <v/>
      </c>
      <c r="AB193" s="294">
        <f>COUNTIF($D$4:D193,$D193)</f>
        <v>0</v>
      </c>
      <c r="AE193" s="122" t="str">
        <f t="shared" si="36"/>
        <v/>
      </c>
      <c r="AF193" s="124">
        <f>SUMIFS('BW Expense Report GL'!I:I,'BW Expense Report GL'!F:F,AD:AD,'BW Expense Report GL'!G:G,G:G)</f>
        <v>0</v>
      </c>
      <c r="AG193" s="124" t="str">
        <f t="shared" si="37"/>
        <v/>
      </c>
      <c r="AH193" s="124">
        <f>SUMIFS('BW Expense Report GL'!I:I,'BW Expense Report GL'!F:F,AD:AD,'BW Expense Report GL'!G:G,H:H)</f>
        <v>0</v>
      </c>
      <c r="AI193" s="124" t="str">
        <f t="shared" si="38"/>
        <v/>
      </c>
      <c r="AK193" s="121">
        <f t="shared" si="39"/>
        <v>0</v>
      </c>
      <c r="AL193" s="121">
        <f t="shared" si="40"/>
        <v>0</v>
      </c>
    </row>
    <row r="194" spans="1:38" s="121" customFormat="1" ht="12.75" x14ac:dyDescent="0.2">
      <c r="A194" s="293" t="str">
        <f>VLOOKUP(B:B,'ACFR Business Areas'!A:C,3,FALSE)</f>
        <v>A000</v>
      </c>
      <c r="B194" s="293" t="str">
        <f>'Lease Rollforward'!$B$1</f>
        <v>E120</v>
      </c>
      <c r="C194" s="122" t="str">
        <f>VLOOKUP(B:B,'ACFR Business Areas'!A:B,2,FALSE)</f>
        <v>Comptroller General</v>
      </c>
      <c r="D194" s="237"/>
      <c r="E194" s="265"/>
      <c r="G194" s="122">
        <f>IFERROR(VLOOKUP($F:$F,'Lease Types with GL Accts'!A:B,2,FALSE),0)</f>
        <v>0</v>
      </c>
      <c r="H194" s="122">
        <f>IFERROR(VLOOKUP($F:$F,'Lease Types with GL Accts'!$A:$C,3,FALSE),0)</f>
        <v>0</v>
      </c>
      <c r="I194" s="122">
        <f>IFERROR(VLOOKUP($F:$F,'Lease Types with GL Accts'!$A:$D,4,FALSE),0)</f>
        <v>0</v>
      </c>
      <c r="J194" s="293" t="str">
        <f>IF(AND(AB194=1,K194='Lease Rollforward'!$B$2),"Yes",IF(AB194=1,"No",""))</f>
        <v/>
      </c>
      <c r="L194" s="216"/>
      <c r="M194" s="217"/>
      <c r="N194" s="217"/>
      <c r="O194" s="217"/>
      <c r="P194" s="294">
        <f t="shared" si="33"/>
        <v>0</v>
      </c>
      <c r="Q194" s="124"/>
      <c r="R194" s="124"/>
      <c r="S194" s="219"/>
      <c r="T194" s="219"/>
      <c r="U194" s="266"/>
      <c r="V194" s="122" t="str">
        <f>IF($AB194=1,VLOOKUP(U:U,'BW Asset Listing'!D:E,2,FALSE),"")</f>
        <v/>
      </c>
      <c r="W194" s="122" t="str">
        <f>IF($AB194=1,VLOOKUP(U:U,'BW Asset Listing'!D:F,3,FALSE),"")</f>
        <v/>
      </c>
      <c r="X194" s="122" t="str">
        <f>IF($AB194=1,VLOOKUP(U:U,'BW Asset Listing'!D:G,4,FALSE),"")</f>
        <v/>
      </c>
      <c r="Y194" s="294" t="str">
        <f>IF($AB194=1,VLOOKUP(U:U,'BW Asset Listing'!D:O,12,FALSE),"")</f>
        <v/>
      </c>
      <c r="Z194" s="294" t="str">
        <f t="shared" si="34"/>
        <v/>
      </c>
      <c r="AA194" s="294" t="str">
        <f t="shared" si="35"/>
        <v/>
      </c>
      <c r="AB194" s="294">
        <f>COUNTIF($D$4:D194,$D194)</f>
        <v>0</v>
      </c>
      <c r="AE194" s="122" t="str">
        <f t="shared" si="36"/>
        <v/>
      </c>
      <c r="AF194" s="124">
        <f>SUMIFS('BW Expense Report GL'!I:I,'BW Expense Report GL'!F:F,AD:AD,'BW Expense Report GL'!G:G,G:G)</f>
        <v>0</v>
      </c>
      <c r="AG194" s="124" t="str">
        <f t="shared" si="37"/>
        <v/>
      </c>
      <c r="AH194" s="124">
        <f>SUMIFS('BW Expense Report GL'!I:I,'BW Expense Report GL'!F:F,AD:AD,'BW Expense Report GL'!G:G,H:H)</f>
        <v>0</v>
      </c>
      <c r="AI194" s="124" t="str">
        <f t="shared" si="38"/>
        <v/>
      </c>
      <c r="AK194" s="121">
        <f t="shared" si="39"/>
        <v>0</v>
      </c>
      <c r="AL194" s="121">
        <f t="shared" si="40"/>
        <v>0</v>
      </c>
    </row>
    <row r="195" spans="1:38" s="121" customFormat="1" ht="12.75" x14ac:dyDescent="0.2">
      <c r="A195" s="293" t="str">
        <f>VLOOKUP(B:B,'ACFR Business Areas'!A:C,3,FALSE)</f>
        <v>A000</v>
      </c>
      <c r="B195" s="293" t="str">
        <f>'Lease Rollforward'!$B$1</f>
        <v>E120</v>
      </c>
      <c r="C195" s="122" t="str">
        <f>VLOOKUP(B:B,'ACFR Business Areas'!A:B,2,FALSE)</f>
        <v>Comptroller General</v>
      </c>
      <c r="D195" s="237"/>
      <c r="E195" s="265"/>
      <c r="G195" s="122">
        <f>IFERROR(VLOOKUP($F:$F,'Lease Types with GL Accts'!A:B,2,FALSE),0)</f>
        <v>0</v>
      </c>
      <c r="H195" s="122">
        <f>IFERROR(VLOOKUP($F:$F,'Lease Types with GL Accts'!$A:$C,3,FALSE),0)</f>
        <v>0</v>
      </c>
      <c r="I195" s="122">
        <f>IFERROR(VLOOKUP($F:$F,'Lease Types with GL Accts'!$A:$D,4,FALSE),0)</f>
        <v>0</v>
      </c>
      <c r="J195" s="293" t="str">
        <f>IF(AND(AB195=1,K195='Lease Rollforward'!$B$2),"Yes",IF(AB195=1,"No",""))</f>
        <v/>
      </c>
      <c r="L195" s="216"/>
      <c r="M195" s="217"/>
      <c r="N195" s="217"/>
      <c r="O195" s="217"/>
      <c r="P195" s="294">
        <f t="shared" si="33"/>
        <v>0</v>
      </c>
      <c r="Q195" s="124"/>
      <c r="R195" s="124"/>
      <c r="S195" s="219"/>
      <c r="T195" s="219"/>
      <c r="U195" s="266"/>
      <c r="V195" s="122" t="str">
        <f>IF($AB195=1,VLOOKUP(U:U,'BW Asset Listing'!D:E,2,FALSE),"")</f>
        <v/>
      </c>
      <c r="W195" s="122" t="str">
        <f>IF($AB195=1,VLOOKUP(U:U,'BW Asset Listing'!D:F,3,FALSE),"")</f>
        <v/>
      </c>
      <c r="X195" s="122" t="str">
        <f>IF($AB195=1,VLOOKUP(U:U,'BW Asset Listing'!D:G,4,FALSE),"")</f>
        <v/>
      </c>
      <c r="Y195" s="294" t="str">
        <f>IF($AB195=1,VLOOKUP(U:U,'BW Asset Listing'!D:O,12,FALSE),"")</f>
        <v/>
      </c>
      <c r="Z195" s="294" t="str">
        <f t="shared" si="34"/>
        <v/>
      </c>
      <c r="AA195" s="294" t="str">
        <f t="shared" si="35"/>
        <v/>
      </c>
      <c r="AB195" s="294">
        <f>COUNTIF($D$4:D195,$D195)</f>
        <v>0</v>
      </c>
      <c r="AE195" s="122" t="str">
        <f t="shared" si="36"/>
        <v/>
      </c>
      <c r="AF195" s="124">
        <f>SUMIFS('BW Expense Report GL'!I:I,'BW Expense Report GL'!F:F,AD:AD,'BW Expense Report GL'!G:G,G:G)</f>
        <v>0</v>
      </c>
      <c r="AG195" s="124" t="str">
        <f t="shared" si="37"/>
        <v/>
      </c>
      <c r="AH195" s="124">
        <f>SUMIFS('BW Expense Report GL'!I:I,'BW Expense Report GL'!F:F,AD:AD,'BW Expense Report GL'!G:G,H:H)</f>
        <v>0</v>
      </c>
      <c r="AI195" s="124" t="str">
        <f t="shared" si="38"/>
        <v/>
      </c>
      <c r="AK195" s="121">
        <f t="shared" si="39"/>
        <v>0</v>
      </c>
      <c r="AL195" s="121">
        <f t="shared" si="40"/>
        <v>0</v>
      </c>
    </row>
    <row r="196" spans="1:38" s="121" customFormat="1" ht="12.75" x14ac:dyDescent="0.2">
      <c r="A196" s="293" t="str">
        <f>VLOOKUP(B:B,'ACFR Business Areas'!A:C,3,FALSE)</f>
        <v>A000</v>
      </c>
      <c r="B196" s="293" t="str">
        <f>'Lease Rollforward'!$B$1</f>
        <v>E120</v>
      </c>
      <c r="C196" s="122" t="str">
        <f>VLOOKUP(B:B,'ACFR Business Areas'!A:B,2,FALSE)</f>
        <v>Comptroller General</v>
      </c>
      <c r="D196" s="237"/>
      <c r="E196" s="265"/>
      <c r="G196" s="122">
        <f>IFERROR(VLOOKUP($F:$F,'Lease Types with GL Accts'!A:B,2,FALSE),0)</f>
        <v>0</v>
      </c>
      <c r="H196" s="122">
        <f>IFERROR(VLOOKUP($F:$F,'Lease Types with GL Accts'!$A:$C,3,FALSE),0)</f>
        <v>0</v>
      </c>
      <c r="I196" s="122">
        <f>IFERROR(VLOOKUP($F:$F,'Lease Types with GL Accts'!$A:$D,4,FALSE),0)</f>
        <v>0</v>
      </c>
      <c r="J196" s="293" t="str">
        <f>IF(AND(AB196=1,K196='Lease Rollforward'!$B$2),"Yes",IF(AB196=1,"No",""))</f>
        <v/>
      </c>
      <c r="L196" s="216"/>
      <c r="M196" s="217"/>
      <c r="N196" s="217"/>
      <c r="O196" s="217"/>
      <c r="P196" s="294">
        <f t="shared" si="33"/>
        <v>0</v>
      </c>
      <c r="Q196" s="124"/>
      <c r="R196" s="124"/>
      <c r="S196" s="219"/>
      <c r="T196" s="219"/>
      <c r="U196" s="266"/>
      <c r="V196" s="122" t="str">
        <f>IF($AB196=1,VLOOKUP(U:U,'BW Asset Listing'!D:E,2,FALSE),"")</f>
        <v/>
      </c>
      <c r="W196" s="122" t="str">
        <f>IF($AB196=1,VLOOKUP(U:U,'BW Asset Listing'!D:F,3,FALSE),"")</f>
        <v/>
      </c>
      <c r="X196" s="122" t="str">
        <f>IF($AB196=1,VLOOKUP(U:U,'BW Asset Listing'!D:G,4,FALSE),"")</f>
        <v/>
      </c>
      <c r="Y196" s="294" t="str">
        <f>IF($AB196=1,VLOOKUP(U:U,'BW Asset Listing'!D:O,12,FALSE),"")</f>
        <v/>
      </c>
      <c r="Z196" s="294" t="str">
        <f t="shared" si="34"/>
        <v/>
      </c>
      <c r="AA196" s="294" t="str">
        <f t="shared" si="35"/>
        <v/>
      </c>
      <c r="AB196" s="294">
        <f>COUNTIF($D$4:D196,$D196)</f>
        <v>0</v>
      </c>
      <c r="AE196" s="122" t="str">
        <f t="shared" si="36"/>
        <v/>
      </c>
      <c r="AF196" s="124">
        <f>SUMIFS('BW Expense Report GL'!I:I,'BW Expense Report GL'!F:F,AD:AD,'BW Expense Report GL'!G:G,G:G)</f>
        <v>0</v>
      </c>
      <c r="AG196" s="124" t="str">
        <f t="shared" si="37"/>
        <v/>
      </c>
      <c r="AH196" s="124">
        <f>SUMIFS('BW Expense Report GL'!I:I,'BW Expense Report GL'!F:F,AD:AD,'BW Expense Report GL'!G:G,H:H)</f>
        <v>0</v>
      </c>
      <c r="AI196" s="124" t="str">
        <f t="shared" si="38"/>
        <v/>
      </c>
      <c r="AK196" s="121">
        <f t="shared" si="39"/>
        <v>0</v>
      </c>
      <c r="AL196" s="121">
        <f t="shared" si="40"/>
        <v>0</v>
      </c>
    </row>
    <row r="197" spans="1:38" s="121" customFormat="1" ht="12.75" x14ac:dyDescent="0.2">
      <c r="A197" s="293" t="str">
        <f>VLOOKUP(B:B,'ACFR Business Areas'!A:C,3,FALSE)</f>
        <v>A000</v>
      </c>
      <c r="B197" s="293" t="str">
        <f>'Lease Rollforward'!$B$1</f>
        <v>E120</v>
      </c>
      <c r="C197" s="122" t="str">
        <f>VLOOKUP(B:B,'ACFR Business Areas'!A:B,2,FALSE)</f>
        <v>Comptroller General</v>
      </c>
      <c r="D197" s="237"/>
      <c r="E197" s="265"/>
      <c r="G197" s="122">
        <f>IFERROR(VLOOKUP($F:$F,'Lease Types with GL Accts'!A:B,2,FALSE),0)</f>
        <v>0</v>
      </c>
      <c r="H197" s="122">
        <f>IFERROR(VLOOKUP($F:$F,'Lease Types with GL Accts'!$A:$C,3,FALSE),0)</f>
        <v>0</v>
      </c>
      <c r="I197" s="122">
        <f>IFERROR(VLOOKUP($F:$F,'Lease Types with GL Accts'!$A:$D,4,FALSE),0)</f>
        <v>0</v>
      </c>
      <c r="J197" s="293" t="str">
        <f>IF(AND(AB197=1,K197='Lease Rollforward'!$B$2),"Yes",IF(AB197=1,"No",""))</f>
        <v/>
      </c>
      <c r="L197" s="216"/>
      <c r="M197" s="217"/>
      <c r="N197" s="217"/>
      <c r="O197" s="217"/>
      <c r="P197" s="294">
        <f t="shared" si="33"/>
        <v>0</v>
      </c>
      <c r="Q197" s="124"/>
      <c r="R197" s="124"/>
      <c r="S197" s="219"/>
      <c r="T197" s="219"/>
      <c r="U197" s="266"/>
      <c r="V197" s="122" t="str">
        <f>IF($AB197=1,VLOOKUP(U:U,'BW Asset Listing'!D:E,2,FALSE),"")</f>
        <v/>
      </c>
      <c r="W197" s="122" t="str">
        <f>IF($AB197=1,VLOOKUP(U:U,'BW Asset Listing'!D:F,3,FALSE),"")</f>
        <v/>
      </c>
      <c r="X197" s="122" t="str">
        <f>IF($AB197=1,VLOOKUP(U:U,'BW Asset Listing'!D:G,4,FALSE),"")</f>
        <v/>
      </c>
      <c r="Y197" s="294" t="str">
        <f>IF($AB197=1,VLOOKUP(U:U,'BW Asset Listing'!D:O,12,FALSE),"")</f>
        <v/>
      </c>
      <c r="Z197" s="294" t="str">
        <f t="shared" si="34"/>
        <v/>
      </c>
      <c r="AA197" s="294" t="str">
        <f t="shared" si="35"/>
        <v/>
      </c>
      <c r="AB197" s="294">
        <f>COUNTIF($D$4:D197,$D197)</f>
        <v>0</v>
      </c>
      <c r="AE197" s="122" t="str">
        <f t="shared" si="36"/>
        <v/>
      </c>
      <c r="AF197" s="124">
        <f>SUMIFS('BW Expense Report GL'!I:I,'BW Expense Report GL'!F:F,AD:AD,'BW Expense Report GL'!G:G,G:G)</f>
        <v>0</v>
      </c>
      <c r="AG197" s="124" t="str">
        <f t="shared" si="37"/>
        <v/>
      </c>
      <c r="AH197" s="124">
        <f>SUMIFS('BW Expense Report GL'!I:I,'BW Expense Report GL'!F:F,AD:AD,'BW Expense Report GL'!G:G,H:H)</f>
        <v>0</v>
      </c>
      <c r="AI197" s="124" t="str">
        <f t="shared" si="38"/>
        <v/>
      </c>
      <c r="AK197" s="121">
        <f t="shared" si="39"/>
        <v>0</v>
      </c>
      <c r="AL197" s="121">
        <f t="shared" si="40"/>
        <v>0</v>
      </c>
    </row>
    <row r="198" spans="1:38" s="121" customFormat="1" ht="12.75" x14ac:dyDescent="0.2">
      <c r="A198" s="293" t="str">
        <f>VLOOKUP(B:B,'ACFR Business Areas'!A:C,3,FALSE)</f>
        <v>A000</v>
      </c>
      <c r="B198" s="293" t="str">
        <f>'Lease Rollforward'!$B$1</f>
        <v>E120</v>
      </c>
      <c r="C198" s="122" t="str">
        <f>VLOOKUP(B:B,'ACFR Business Areas'!A:B,2,FALSE)</f>
        <v>Comptroller General</v>
      </c>
      <c r="D198" s="237"/>
      <c r="E198" s="265"/>
      <c r="G198" s="122">
        <f>IFERROR(VLOOKUP($F:$F,'Lease Types with GL Accts'!A:B,2,FALSE),0)</f>
        <v>0</v>
      </c>
      <c r="H198" s="122">
        <f>IFERROR(VLOOKUP($F:$F,'Lease Types with GL Accts'!$A:$C,3,FALSE),0)</f>
        <v>0</v>
      </c>
      <c r="I198" s="122">
        <f>IFERROR(VLOOKUP($F:$F,'Lease Types with GL Accts'!$A:$D,4,FALSE),0)</f>
        <v>0</v>
      </c>
      <c r="J198" s="293" t="str">
        <f>IF(AND(AB198=1,K198='Lease Rollforward'!$B$2),"Yes",IF(AB198=1,"No",""))</f>
        <v/>
      </c>
      <c r="L198" s="216"/>
      <c r="M198" s="217"/>
      <c r="N198" s="217"/>
      <c r="O198" s="217"/>
      <c r="P198" s="294">
        <f t="shared" si="33"/>
        <v>0</v>
      </c>
      <c r="Q198" s="124"/>
      <c r="R198" s="124"/>
      <c r="S198" s="219"/>
      <c r="T198" s="219"/>
      <c r="U198" s="266"/>
      <c r="V198" s="122" t="str">
        <f>IF($AB198=1,VLOOKUP(U:U,'BW Asset Listing'!D:E,2,FALSE),"")</f>
        <v/>
      </c>
      <c r="W198" s="122" t="str">
        <f>IF($AB198=1,VLOOKUP(U:U,'BW Asset Listing'!D:F,3,FALSE),"")</f>
        <v/>
      </c>
      <c r="X198" s="122" t="str">
        <f>IF($AB198=1,VLOOKUP(U:U,'BW Asset Listing'!D:G,4,FALSE),"")</f>
        <v/>
      </c>
      <c r="Y198" s="294" t="str">
        <f>IF($AB198=1,VLOOKUP(U:U,'BW Asset Listing'!D:O,12,FALSE),"")</f>
        <v/>
      </c>
      <c r="Z198" s="294" t="str">
        <f t="shared" si="34"/>
        <v/>
      </c>
      <c r="AA198" s="294" t="str">
        <f t="shared" si="35"/>
        <v/>
      </c>
      <c r="AB198" s="294">
        <f>COUNTIF($D$4:D198,$D198)</f>
        <v>0</v>
      </c>
      <c r="AE198" s="122" t="str">
        <f t="shared" si="36"/>
        <v/>
      </c>
      <c r="AF198" s="124">
        <f>SUMIFS('BW Expense Report GL'!I:I,'BW Expense Report GL'!F:F,AD:AD,'BW Expense Report GL'!G:G,G:G)</f>
        <v>0</v>
      </c>
      <c r="AG198" s="124" t="str">
        <f t="shared" si="37"/>
        <v/>
      </c>
      <c r="AH198" s="124">
        <f>SUMIFS('BW Expense Report GL'!I:I,'BW Expense Report GL'!F:F,AD:AD,'BW Expense Report GL'!G:G,H:H)</f>
        <v>0</v>
      </c>
      <c r="AI198" s="124" t="str">
        <f t="shared" si="38"/>
        <v/>
      </c>
      <c r="AK198" s="121">
        <f t="shared" si="39"/>
        <v>0</v>
      </c>
      <c r="AL198" s="121">
        <f t="shared" si="40"/>
        <v>0</v>
      </c>
    </row>
    <row r="199" spans="1:38" s="121" customFormat="1" ht="12.75" x14ac:dyDescent="0.2">
      <c r="A199" s="293" t="str">
        <f>VLOOKUP(B:B,'ACFR Business Areas'!A:C,3,FALSE)</f>
        <v>A000</v>
      </c>
      <c r="B199" s="293" t="str">
        <f>'Lease Rollforward'!$B$1</f>
        <v>E120</v>
      </c>
      <c r="C199" s="122" t="str">
        <f>VLOOKUP(B:B,'ACFR Business Areas'!A:B,2,FALSE)</f>
        <v>Comptroller General</v>
      </c>
      <c r="D199" s="237"/>
      <c r="E199" s="265"/>
      <c r="G199" s="122">
        <f>IFERROR(VLOOKUP($F:$F,'Lease Types with GL Accts'!A:B,2,FALSE),0)</f>
        <v>0</v>
      </c>
      <c r="H199" s="122">
        <f>IFERROR(VLOOKUP($F:$F,'Lease Types with GL Accts'!$A:$C,3,FALSE),0)</f>
        <v>0</v>
      </c>
      <c r="I199" s="122">
        <f>IFERROR(VLOOKUP($F:$F,'Lease Types with GL Accts'!$A:$D,4,FALSE),0)</f>
        <v>0</v>
      </c>
      <c r="J199" s="293" t="str">
        <f>IF(AND(AB199=1,K199='Lease Rollforward'!$B$2),"Yes",IF(AB199=1,"No",""))</f>
        <v/>
      </c>
      <c r="L199" s="216"/>
      <c r="M199" s="217"/>
      <c r="N199" s="217"/>
      <c r="O199" s="217"/>
      <c r="P199" s="294">
        <f t="shared" si="33"/>
        <v>0</v>
      </c>
      <c r="Q199" s="124"/>
      <c r="R199" s="124"/>
      <c r="S199" s="219"/>
      <c r="T199" s="219"/>
      <c r="U199" s="266"/>
      <c r="V199" s="122" t="str">
        <f>IF($AB199=1,VLOOKUP(U:U,'BW Asset Listing'!D:E,2,FALSE),"")</f>
        <v/>
      </c>
      <c r="W199" s="122" t="str">
        <f>IF($AB199=1,VLOOKUP(U:U,'BW Asset Listing'!D:F,3,FALSE),"")</f>
        <v/>
      </c>
      <c r="X199" s="122" t="str">
        <f>IF($AB199=1,VLOOKUP(U:U,'BW Asset Listing'!D:G,4,FALSE),"")</f>
        <v/>
      </c>
      <c r="Y199" s="294" t="str">
        <f>IF($AB199=1,VLOOKUP(U:U,'BW Asset Listing'!D:O,12,FALSE),"")</f>
        <v/>
      </c>
      <c r="Z199" s="294" t="str">
        <f t="shared" si="34"/>
        <v/>
      </c>
      <c r="AA199" s="294" t="str">
        <f t="shared" si="35"/>
        <v/>
      </c>
      <c r="AB199" s="294">
        <f>COUNTIF($D$4:D199,$D199)</f>
        <v>0</v>
      </c>
      <c r="AE199" s="122" t="str">
        <f t="shared" si="36"/>
        <v/>
      </c>
      <c r="AF199" s="124">
        <f>SUMIFS('BW Expense Report GL'!I:I,'BW Expense Report GL'!F:F,AD:AD,'BW Expense Report GL'!G:G,G:G)</f>
        <v>0</v>
      </c>
      <c r="AG199" s="124" t="str">
        <f t="shared" si="37"/>
        <v/>
      </c>
      <c r="AH199" s="124">
        <f>SUMIFS('BW Expense Report GL'!I:I,'BW Expense Report GL'!F:F,AD:AD,'BW Expense Report GL'!G:G,H:H)</f>
        <v>0</v>
      </c>
      <c r="AI199" s="124" t="str">
        <f t="shared" si="38"/>
        <v/>
      </c>
      <c r="AK199" s="121">
        <f t="shared" si="39"/>
        <v>0</v>
      </c>
      <c r="AL199" s="121">
        <f t="shared" si="40"/>
        <v>0</v>
      </c>
    </row>
    <row r="200" spans="1:38" s="121" customFormat="1" ht="12.75" x14ac:dyDescent="0.2">
      <c r="A200" s="293" t="str">
        <f>VLOOKUP(B:B,'ACFR Business Areas'!A:C,3,FALSE)</f>
        <v>A000</v>
      </c>
      <c r="B200" s="293" t="str">
        <f>'Lease Rollforward'!$B$1</f>
        <v>E120</v>
      </c>
      <c r="C200" s="122" t="str">
        <f>VLOOKUP(B:B,'ACFR Business Areas'!A:B,2,FALSE)</f>
        <v>Comptroller General</v>
      </c>
      <c r="D200" s="237"/>
      <c r="E200" s="265"/>
      <c r="G200" s="122">
        <f>IFERROR(VLOOKUP($F:$F,'Lease Types with GL Accts'!A:B,2,FALSE),0)</f>
        <v>0</v>
      </c>
      <c r="H200" s="122">
        <f>IFERROR(VLOOKUP($F:$F,'Lease Types with GL Accts'!$A:$C,3,FALSE),0)</f>
        <v>0</v>
      </c>
      <c r="I200" s="122">
        <f>IFERROR(VLOOKUP($F:$F,'Lease Types with GL Accts'!$A:$D,4,FALSE),0)</f>
        <v>0</v>
      </c>
      <c r="J200" s="293" t="str">
        <f>IF(AND(AB200=1,K200='Lease Rollforward'!$B$2),"Yes",IF(AB200=1,"No",""))</f>
        <v/>
      </c>
      <c r="L200" s="216"/>
      <c r="M200" s="217"/>
      <c r="N200" s="217"/>
      <c r="O200" s="217"/>
      <c r="P200" s="294">
        <f t="shared" ref="P200:P263" si="41">SUM(M200:O200)</f>
        <v>0</v>
      </c>
      <c r="Q200" s="124"/>
      <c r="R200" s="124"/>
      <c r="S200" s="219"/>
      <c r="T200" s="219"/>
      <c r="U200" s="266"/>
      <c r="V200" s="122" t="str">
        <f>IF($AB200=1,VLOOKUP(U:U,'BW Asset Listing'!D:E,2,FALSE),"")</f>
        <v/>
      </c>
      <c r="W200" s="122" t="str">
        <f>IF($AB200=1,VLOOKUP(U:U,'BW Asset Listing'!D:F,3,FALSE),"")</f>
        <v/>
      </c>
      <c r="X200" s="122" t="str">
        <f>IF($AB200=1,VLOOKUP(U:U,'BW Asset Listing'!D:G,4,FALSE),"")</f>
        <v/>
      </c>
      <c r="Y200" s="294" t="str">
        <f>IF($AB200=1,VLOOKUP(U:U,'BW Asset Listing'!D:O,12,FALSE),"")</f>
        <v/>
      </c>
      <c r="Z200" s="294" t="str">
        <f t="shared" ref="Z200:Z263" si="42">IF($AB200=1,SUMIF(D:D,D200,M:M),"")</f>
        <v/>
      </c>
      <c r="AA200" s="294" t="str">
        <f t="shared" ref="AA200:AA263" si="43">IF($AB200=1,Y200-Z200,"")</f>
        <v/>
      </c>
      <c r="AB200" s="294">
        <f>COUNTIF($D$4:D200,$D200)</f>
        <v>0</v>
      </c>
      <c r="AE200" s="122" t="str">
        <f t="shared" ref="AE200:AE263" si="44">IF(ISBLANK(D200),"",D200&amp;" Payment #"&amp;AB200)</f>
        <v/>
      </c>
      <c r="AF200" s="124">
        <f>SUMIFS('BW Expense Report GL'!I:I,'BW Expense Report GL'!F:F,AD:AD,'BW Expense Report GL'!G:G,G:G)</f>
        <v>0</v>
      </c>
      <c r="AG200" s="124" t="str">
        <f t="shared" ref="AG200:AG263" si="45">IF(ISBLANK(AD200),"",M200-AF200)</f>
        <v/>
      </c>
      <c r="AH200" s="124">
        <f>SUMIFS('BW Expense Report GL'!I:I,'BW Expense Report GL'!F:F,AD:AD,'BW Expense Report GL'!G:G,H:H)</f>
        <v>0</v>
      </c>
      <c r="AI200" s="124" t="str">
        <f t="shared" ref="AI200:AI263" si="46">IF(ISBLANK(AD200),"",N200-AH200)</f>
        <v/>
      </c>
      <c r="AK200" s="121">
        <f t="shared" ref="AK200:AK263" si="47">F200</f>
        <v>0</v>
      </c>
      <c r="AL200" s="121">
        <f t="shared" ref="AL200:AL263" si="48">D200</f>
        <v>0</v>
      </c>
    </row>
    <row r="201" spans="1:38" s="121" customFormat="1" ht="12.75" x14ac:dyDescent="0.2">
      <c r="A201" s="293" t="str">
        <f>VLOOKUP(B:B,'ACFR Business Areas'!A:C,3,FALSE)</f>
        <v>A000</v>
      </c>
      <c r="B201" s="293" t="str">
        <f>'Lease Rollforward'!$B$1</f>
        <v>E120</v>
      </c>
      <c r="C201" s="122" t="str">
        <f>VLOOKUP(B:B,'ACFR Business Areas'!A:B,2,FALSE)</f>
        <v>Comptroller General</v>
      </c>
      <c r="D201" s="237"/>
      <c r="E201" s="265"/>
      <c r="G201" s="122">
        <f>IFERROR(VLOOKUP($F:$F,'Lease Types with GL Accts'!A:B,2,FALSE),0)</f>
        <v>0</v>
      </c>
      <c r="H201" s="122">
        <f>IFERROR(VLOOKUP($F:$F,'Lease Types with GL Accts'!$A:$C,3,FALSE),0)</f>
        <v>0</v>
      </c>
      <c r="I201" s="122">
        <f>IFERROR(VLOOKUP($F:$F,'Lease Types with GL Accts'!$A:$D,4,FALSE),0)</f>
        <v>0</v>
      </c>
      <c r="J201" s="293" t="str">
        <f>IF(AND(AB201=1,K201='Lease Rollforward'!$B$2),"Yes",IF(AB201=1,"No",""))</f>
        <v/>
      </c>
      <c r="L201" s="216"/>
      <c r="M201" s="217"/>
      <c r="N201" s="217"/>
      <c r="O201" s="217"/>
      <c r="P201" s="294">
        <f t="shared" si="41"/>
        <v>0</v>
      </c>
      <c r="Q201" s="124"/>
      <c r="R201" s="124"/>
      <c r="S201" s="219"/>
      <c r="T201" s="219"/>
      <c r="U201" s="266"/>
      <c r="V201" s="122" t="str">
        <f>IF($AB201=1,VLOOKUP(U:U,'BW Asset Listing'!D:E,2,FALSE),"")</f>
        <v/>
      </c>
      <c r="W201" s="122" t="str">
        <f>IF($AB201=1,VLOOKUP(U:U,'BW Asset Listing'!D:F,3,FALSE),"")</f>
        <v/>
      </c>
      <c r="X201" s="122" t="str">
        <f>IF($AB201=1,VLOOKUP(U:U,'BW Asset Listing'!D:G,4,FALSE),"")</f>
        <v/>
      </c>
      <c r="Y201" s="294" t="str">
        <f>IF($AB201=1,VLOOKUP(U:U,'BW Asset Listing'!D:O,12,FALSE),"")</f>
        <v/>
      </c>
      <c r="Z201" s="294" t="str">
        <f t="shared" si="42"/>
        <v/>
      </c>
      <c r="AA201" s="294" t="str">
        <f t="shared" si="43"/>
        <v/>
      </c>
      <c r="AB201" s="294">
        <f>COUNTIF($D$4:D201,$D201)</f>
        <v>0</v>
      </c>
      <c r="AE201" s="122" t="str">
        <f t="shared" si="44"/>
        <v/>
      </c>
      <c r="AF201" s="124">
        <f>SUMIFS('BW Expense Report GL'!I:I,'BW Expense Report GL'!F:F,AD:AD,'BW Expense Report GL'!G:G,G:G)</f>
        <v>0</v>
      </c>
      <c r="AG201" s="124" t="str">
        <f t="shared" si="45"/>
        <v/>
      </c>
      <c r="AH201" s="124">
        <f>SUMIFS('BW Expense Report GL'!I:I,'BW Expense Report GL'!F:F,AD:AD,'BW Expense Report GL'!G:G,H:H)</f>
        <v>0</v>
      </c>
      <c r="AI201" s="124" t="str">
        <f t="shared" si="46"/>
        <v/>
      </c>
      <c r="AK201" s="121">
        <f t="shared" si="47"/>
        <v>0</v>
      </c>
      <c r="AL201" s="121">
        <f t="shared" si="48"/>
        <v>0</v>
      </c>
    </row>
    <row r="202" spans="1:38" s="121" customFormat="1" ht="12.75" x14ac:dyDescent="0.2">
      <c r="A202" s="293" t="str">
        <f>VLOOKUP(B:B,'ACFR Business Areas'!A:C,3,FALSE)</f>
        <v>A000</v>
      </c>
      <c r="B202" s="293" t="str">
        <f>'Lease Rollforward'!$B$1</f>
        <v>E120</v>
      </c>
      <c r="C202" s="122" t="str">
        <f>VLOOKUP(B:B,'ACFR Business Areas'!A:B,2,FALSE)</f>
        <v>Comptroller General</v>
      </c>
      <c r="D202" s="237"/>
      <c r="E202" s="265"/>
      <c r="G202" s="122">
        <f>IFERROR(VLOOKUP($F:$F,'Lease Types with GL Accts'!A:B,2,FALSE),0)</f>
        <v>0</v>
      </c>
      <c r="H202" s="122">
        <f>IFERROR(VLOOKUP($F:$F,'Lease Types with GL Accts'!$A:$C,3,FALSE),0)</f>
        <v>0</v>
      </c>
      <c r="I202" s="122">
        <f>IFERROR(VLOOKUP($F:$F,'Lease Types with GL Accts'!$A:$D,4,FALSE),0)</f>
        <v>0</v>
      </c>
      <c r="J202" s="293" t="str">
        <f>IF(AND(AB202=1,K202='Lease Rollforward'!$B$2),"Yes",IF(AB202=1,"No",""))</f>
        <v/>
      </c>
      <c r="L202" s="216"/>
      <c r="M202" s="217"/>
      <c r="N202" s="217"/>
      <c r="O202" s="217"/>
      <c r="P202" s="294">
        <f t="shared" si="41"/>
        <v>0</v>
      </c>
      <c r="Q202" s="124"/>
      <c r="R202" s="124"/>
      <c r="S202" s="219"/>
      <c r="T202" s="219"/>
      <c r="U202" s="266"/>
      <c r="V202" s="122" t="str">
        <f>IF($AB202=1,VLOOKUP(U:U,'BW Asset Listing'!D:E,2,FALSE),"")</f>
        <v/>
      </c>
      <c r="W202" s="122" t="str">
        <f>IF($AB202=1,VLOOKUP(U:U,'BW Asset Listing'!D:F,3,FALSE),"")</f>
        <v/>
      </c>
      <c r="X202" s="122" t="str">
        <f>IF($AB202=1,VLOOKUP(U:U,'BW Asset Listing'!D:G,4,FALSE),"")</f>
        <v/>
      </c>
      <c r="Y202" s="294" t="str">
        <f>IF($AB202=1,VLOOKUP(U:U,'BW Asset Listing'!D:O,12,FALSE),"")</f>
        <v/>
      </c>
      <c r="Z202" s="294" t="str">
        <f t="shared" si="42"/>
        <v/>
      </c>
      <c r="AA202" s="294" t="str">
        <f t="shared" si="43"/>
        <v/>
      </c>
      <c r="AB202" s="294">
        <f>COUNTIF($D$4:D202,$D202)</f>
        <v>0</v>
      </c>
      <c r="AE202" s="122" t="str">
        <f t="shared" si="44"/>
        <v/>
      </c>
      <c r="AF202" s="124">
        <f>SUMIFS('BW Expense Report GL'!I:I,'BW Expense Report GL'!F:F,AD:AD,'BW Expense Report GL'!G:G,G:G)</f>
        <v>0</v>
      </c>
      <c r="AG202" s="124" t="str">
        <f t="shared" si="45"/>
        <v/>
      </c>
      <c r="AH202" s="124">
        <f>SUMIFS('BW Expense Report GL'!I:I,'BW Expense Report GL'!F:F,AD:AD,'BW Expense Report GL'!G:G,H:H)</f>
        <v>0</v>
      </c>
      <c r="AI202" s="124" t="str">
        <f t="shared" si="46"/>
        <v/>
      </c>
      <c r="AK202" s="121">
        <f t="shared" si="47"/>
        <v>0</v>
      </c>
      <c r="AL202" s="121">
        <f t="shared" si="48"/>
        <v>0</v>
      </c>
    </row>
    <row r="203" spans="1:38" s="121" customFormat="1" ht="12.75" x14ac:dyDescent="0.2">
      <c r="A203" s="293" t="str">
        <f>VLOOKUP(B:B,'ACFR Business Areas'!A:C,3,FALSE)</f>
        <v>A000</v>
      </c>
      <c r="B203" s="293" t="str">
        <f>'Lease Rollforward'!$B$1</f>
        <v>E120</v>
      </c>
      <c r="C203" s="122" t="str">
        <f>VLOOKUP(B:B,'ACFR Business Areas'!A:B,2,FALSE)</f>
        <v>Comptroller General</v>
      </c>
      <c r="D203" s="237"/>
      <c r="E203" s="265"/>
      <c r="G203" s="122">
        <f>IFERROR(VLOOKUP($F:$F,'Lease Types with GL Accts'!A:B,2,FALSE),0)</f>
        <v>0</v>
      </c>
      <c r="H203" s="122">
        <f>IFERROR(VLOOKUP($F:$F,'Lease Types with GL Accts'!$A:$C,3,FALSE),0)</f>
        <v>0</v>
      </c>
      <c r="I203" s="122">
        <f>IFERROR(VLOOKUP($F:$F,'Lease Types with GL Accts'!$A:$D,4,FALSE),0)</f>
        <v>0</v>
      </c>
      <c r="J203" s="293" t="str">
        <f>IF(AND(AB203=1,K203='Lease Rollforward'!$B$2),"Yes",IF(AB203=1,"No",""))</f>
        <v/>
      </c>
      <c r="L203" s="216"/>
      <c r="M203" s="217"/>
      <c r="N203" s="217"/>
      <c r="O203" s="217"/>
      <c r="P203" s="294">
        <f t="shared" si="41"/>
        <v>0</v>
      </c>
      <c r="Q203" s="124"/>
      <c r="R203" s="124"/>
      <c r="S203" s="219"/>
      <c r="T203" s="219"/>
      <c r="U203" s="266"/>
      <c r="V203" s="122" t="str">
        <f>IF($AB203=1,VLOOKUP(U:U,'BW Asset Listing'!D:E,2,FALSE),"")</f>
        <v/>
      </c>
      <c r="W203" s="122" t="str">
        <f>IF($AB203=1,VLOOKUP(U:U,'BW Asset Listing'!D:F,3,FALSE),"")</f>
        <v/>
      </c>
      <c r="X203" s="122" t="str">
        <f>IF($AB203=1,VLOOKUP(U:U,'BW Asset Listing'!D:G,4,FALSE),"")</f>
        <v/>
      </c>
      <c r="Y203" s="294" t="str">
        <f>IF($AB203=1,VLOOKUP(U:U,'BW Asset Listing'!D:O,12,FALSE),"")</f>
        <v/>
      </c>
      <c r="Z203" s="294" t="str">
        <f t="shared" si="42"/>
        <v/>
      </c>
      <c r="AA203" s="294" t="str">
        <f t="shared" si="43"/>
        <v/>
      </c>
      <c r="AB203" s="294">
        <f>COUNTIF($D$4:D203,$D203)</f>
        <v>0</v>
      </c>
      <c r="AE203" s="122" t="str">
        <f t="shared" si="44"/>
        <v/>
      </c>
      <c r="AF203" s="124">
        <f>SUMIFS('BW Expense Report GL'!I:I,'BW Expense Report GL'!F:F,AD:AD,'BW Expense Report GL'!G:G,G:G)</f>
        <v>0</v>
      </c>
      <c r="AG203" s="124" t="str">
        <f t="shared" si="45"/>
        <v/>
      </c>
      <c r="AH203" s="124">
        <f>SUMIFS('BW Expense Report GL'!I:I,'BW Expense Report GL'!F:F,AD:AD,'BW Expense Report GL'!G:G,H:H)</f>
        <v>0</v>
      </c>
      <c r="AI203" s="124" t="str">
        <f t="shared" si="46"/>
        <v/>
      </c>
      <c r="AK203" s="121">
        <f t="shared" si="47"/>
        <v>0</v>
      </c>
      <c r="AL203" s="121">
        <f t="shared" si="48"/>
        <v>0</v>
      </c>
    </row>
    <row r="204" spans="1:38" s="121" customFormat="1" ht="12.75" x14ac:dyDescent="0.2">
      <c r="A204" s="293" t="str">
        <f>VLOOKUP(B:B,'ACFR Business Areas'!A:C,3,FALSE)</f>
        <v>A000</v>
      </c>
      <c r="B204" s="293" t="str">
        <f>'Lease Rollforward'!$B$1</f>
        <v>E120</v>
      </c>
      <c r="C204" s="122" t="str">
        <f>VLOOKUP(B:B,'ACFR Business Areas'!A:B,2,FALSE)</f>
        <v>Comptroller General</v>
      </c>
      <c r="D204" s="237"/>
      <c r="E204" s="265"/>
      <c r="G204" s="122">
        <f>IFERROR(VLOOKUP($F:$F,'Lease Types with GL Accts'!A:B,2,FALSE),0)</f>
        <v>0</v>
      </c>
      <c r="H204" s="122">
        <f>IFERROR(VLOOKUP($F:$F,'Lease Types with GL Accts'!$A:$C,3,FALSE),0)</f>
        <v>0</v>
      </c>
      <c r="I204" s="122">
        <f>IFERROR(VLOOKUP($F:$F,'Lease Types with GL Accts'!$A:$D,4,FALSE),0)</f>
        <v>0</v>
      </c>
      <c r="J204" s="293" t="str">
        <f>IF(AND(AB204=1,K204='Lease Rollforward'!$B$2),"Yes",IF(AB204=1,"No",""))</f>
        <v/>
      </c>
      <c r="L204" s="216"/>
      <c r="M204" s="217"/>
      <c r="N204" s="217"/>
      <c r="O204" s="217"/>
      <c r="P204" s="294">
        <f t="shared" si="41"/>
        <v>0</v>
      </c>
      <c r="Q204" s="124"/>
      <c r="R204" s="124"/>
      <c r="S204" s="219"/>
      <c r="T204" s="219"/>
      <c r="U204" s="266"/>
      <c r="V204" s="122" t="str">
        <f>IF($AB204=1,VLOOKUP(U:U,'BW Asset Listing'!D:E,2,FALSE),"")</f>
        <v/>
      </c>
      <c r="W204" s="122" t="str">
        <f>IF($AB204=1,VLOOKUP(U:U,'BW Asset Listing'!D:F,3,FALSE),"")</f>
        <v/>
      </c>
      <c r="X204" s="122" t="str">
        <f>IF($AB204=1,VLOOKUP(U:U,'BW Asset Listing'!D:G,4,FALSE),"")</f>
        <v/>
      </c>
      <c r="Y204" s="294" t="str">
        <f>IF($AB204=1,VLOOKUP(U:U,'BW Asset Listing'!D:O,12,FALSE),"")</f>
        <v/>
      </c>
      <c r="Z204" s="294" t="str">
        <f t="shared" si="42"/>
        <v/>
      </c>
      <c r="AA204" s="294" t="str">
        <f t="shared" si="43"/>
        <v/>
      </c>
      <c r="AB204" s="294">
        <f>COUNTIF($D$4:D204,$D204)</f>
        <v>0</v>
      </c>
      <c r="AE204" s="122" t="str">
        <f t="shared" si="44"/>
        <v/>
      </c>
      <c r="AF204" s="124">
        <f>SUMIFS('BW Expense Report GL'!I:I,'BW Expense Report GL'!F:F,AD:AD,'BW Expense Report GL'!G:G,G:G)</f>
        <v>0</v>
      </c>
      <c r="AG204" s="124" t="str">
        <f t="shared" si="45"/>
        <v/>
      </c>
      <c r="AH204" s="124">
        <f>SUMIFS('BW Expense Report GL'!I:I,'BW Expense Report GL'!F:F,AD:AD,'BW Expense Report GL'!G:G,H:H)</f>
        <v>0</v>
      </c>
      <c r="AI204" s="124" t="str">
        <f t="shared" si="46"/>
        <v/>
      </c>
      <c r="AK204" s="121">
        <f t="shared" si="47"/>
        <v>0</v>
      </c>
      <c r="AL204" s="121">
        <f t="shared" si="48"/>
        <v>0</v>
      </c>
    </row>
    <row r="205" spans="1:38" s="121" customFormat="1" ht="12.75" x14ac:dyDescent="0.2">
      <c r="A205" s="293" t="str">
        <f>VLOOKUP(B:B,'ACFR Business Areas'!A:C,3,FALSE)</f>
        <v>A000</v>
      </c>
      <c r="B205" s="293" t="str">
        <f>'Lease Rollforward'!$B$1</f>
        <v>E120</v>
      </c>
      <c r="C205" s="122" t="str">
        <f>VLOOKUP(B:B,'ACFR Business Areas'!A:B,2,FALSE)</f>
        <v>Comptroller General</v>
      </c>
      <c r="D205" s="237"/>
      <c r="E205" s="265"/>
      <c r="G205" s="122">
        <f>IFERROR(VLOOKUP($F:$F,'Lease Types with GL Accts'!A:B,2,FALSE),0)</f>
        <v>0</v>
      </c>
      <c r="H205" s="122">
        <f>IFERROR(VLOOKUP($F:$F,'Lease Types with GL Accts'!$A:$C,3,FALSE),0)</f>
        <v>0</v>
      </c>
      <c r="I205" s="122">
        <f>IFERROR(VLOOKUP($F:$F,'Lease Types with GL Accts'!$A:$D,4,FALSE),0)</f>
        <v>0</v>
      </c>
      <c r="J205" s="293" t="str">
        <f>IF(AND(AB205=1,K205='Lease Rollforward'!$B$2),"Yes",IF(AB205=1,"No",""))</f>
        <v/>
      </c>
      <c r="L205" s="216"/>
      <c r="M205" s="217"/>
      <c r="N205" s="217"/>
      <c r="O205" s="217"/>
      <c r="P205" s="294">
        <f t="shared" si="41"/>
        <v>0</v>
      </c>
      <c r="Q205" s="124"/>
      <c r="R205" s="124"/>
      <c r="S205" s="219"/>
      <c r="T205" s="219"/>
      <c r="U205" s="266"/>
      <c r="V205" s="122" t="str">
        <f>IF($AB205=1,VLOOKUP(U:U,'BW Asset Listing'!D:E,2,FALSE),"")</f>
        <v/>
      </c>
      <c r="W205" s="122" t="str">
        <f>IF($AB205=1,VLOOKUP(U:U,'BW Asset Listing'!D:F,3,FALSE),"")</f>
        <v/>
      </c>
      <c r="X205" s="122" t="str">
        <f>IF($AB205=1,VLOOKUP(U:U,'BW Asset Listing'!D:G,4,FALSE),"")</f>
        <v/>
      </c>
      <c r="Y205" s="294" t="str">
        <f>IF($AB205=1,VLOOKUP(U:U,'BW Asset Listing'!D:O,12,FALSE),"")</f>
        <v/>
      </c>
      <c r="Z205" s="294" t="str">
        <f t="shared" si="42"/>
        <v/>
      </c>
      <c r="AA205" s="294" t="str">
        <f t="shared" si="43"/>
        <v/>
      </c>
      <c r="AB205" s="294">
        <f>COUNTIF($D$4:D205,$D205)</f>
        <v>0</v>
      </c>
      <c r="AE205" s="122" t="str">
        <f t="shared" si="44"/>
        <v/>
      </c>
      <c r="AF205" s="124">
        <f>SUMIFS('BW Expense Report GL'!I:I,'BW Expense Report GL'!F:F,AD:AD,'BW Expense Report GL'!G:G,G:G)</f>
        <v>0</v>
      </c>
      <c r="AG205" s="124" t="str">
        <f t="shared" si="45"/>
        <v/>
      </c>
      <c r="AH205" s="124">
        <f>SUMIFS('BW Expense Report GL'!I:I,'BW Expense Report GL'!F:F,AD:AD,'BW Expense Report GL'!G:G,H:H)</f>
        <v>0</v>
      </c>
      <c r="AI205" s="124" t="str">
        <f t="shared" si="46"/>
        <v/>
      </c>
      <c r="AK205" s="121">
        <f t="shared" si="47"/>
        <v>0</v>
      </c>
      <c r="AL205" s="121">
        <f t="shared" si="48"/>
        <v>0</v>
      </c>
    </row>
    <row r="206" spans="1:38" s="121" customFormat="1" ht="12.75" x14ac:dyDescent="0.2">
      <c r="A206" s="293" t="str">
        <f>VLOOKUP(B:B,'ACFR Business Areas'!A:C,3,FALSE)</f>
        <v>A000</v>
      </c>
      <c r="B206" s="293" t="str">
        <f>'Lease Rollforward'!$B$1</f>
        <v>E120</v>
      </c>
      <c r="C206" s="122" t="str">
        <f>VLOOKUP(B:B,'ACFR Business Areas'!A:B,2,FALSE)</f>
        <v>Comptroller General</v>
      </c>
      <c r="D206" s="237"/>
      <c r="E206" s="265"/>
      <c r="G206" s="122">
        <f>IFERROR(VLOOKUP($F:$F,'Lease Types with GL Accts'!A:B,2,FALSE),0)</f>
        <v>0</v>
      </c>
      <c r="H206" s="122">
        <f>IFERROR(VLOOKUP($F:$F,'Lease Types with GL Accts'!$A:$C,3,FALSE),0)</f>
        <v>0</v>
      </c>
      <c r="I206" s="122">
        <f>IFERROR(VLOOKUP($F:$F,'Lease Types with GL Accts'!$A:$D,4,FALSE),0)</f>
        <v>0</v>
      </c>
      <c r="J206" s="293" t="str">
        <f>IF(AND(AB206=1,K206='Lease Rollforward'!$B$2),"Yes",IF(AB206=1,"No",""))</f>
        <v/>
      </c>
      <c r="L206" s="216"/>
      <c r="M206" s="217"/>
      <c r="N206" s="217"/>
      <c r="O206" s="217"/>
      <c r="P206" s="294">
        <f t="shared" si="41"/>
        <v>0</v>
      </c>
      <c r="Q206" s="124"/>
      <c r="R206" s="124"/>
      <c r="S206" s="219"/>
      <c r="T206" s="219"/>
      <c r="U206" s="266"/>
      <c r="V206" s="122" t="str">
        <f>IF($AB206=1,VLOOKUP(U:U,'BW Asset Listing'!D:E,2,FALSE),"")</f>
        <v/>
      </c>
      <c r="W206" s="122" t="str">
        <f>IF($AB206=1,VLOOKUP(U:U,'BW Asset Listing'!D:F,3,FALSE),"")</f>
        <v/>
      </c>
      <c r="X206" s="122" t="str">
        <f>IF($AB206=1,VLOOKUP(U:U,'BW Asset Listing'!D:G,4,FALSE),"")</f>
        <v/>
      </c>
      <c r="Y206" s="294" t="str">
        <f>IF($AB206=1,VLOOKUP(U:U,'BW Asset Listing'!D:O,12,FALSE),"")</f>
        <v/>
      </c>
      <c r="Z206" s="294" t="str">
        <f t="shared" si="42"/>
        <v/>
      </c>
      <c r="AA206" s="294" t="str">
        <f t="shared" si="43"/>
        <v/>
      </c>
      <c r="AB206" s="294">
        <f>COUNTIF($D$4:D206,$D206)</f>
        <v>0</v>
      </c>
      <c r="AE206" s="122" t="str">
        <f t="shared" si="44"/>
        <v/>
      </c>
      <c r="AF206" s="124">
        <f>SUMIFS('BW Expense Report GL'!I:I,'BW Expense Report GL'!F:F,AD:AD,'BW Expense Report GL'!G:G,G:G)</f>
        <v>0</v>
      </c>
      <c r="AG206" s="124" t="str">
        <f t="shared" si="45"/>
        <v/>
      </c>
      <c r="AH206" s="124">
        <f>SUMIFS('BW Expense Report GL'!I:I,'BW Expense Report GL'!F:F,AD:AD,'BW Expense Report GL'!G:G,H:H)</f>
        <v>0</v>
      </c>
      <c r="AI206" s="124" t="str">
        <f t="shared" si="46"/>
        <v/>
      </c>
      <c r="AK206" s="121">
        <f t="shared" si="47"/>
        <v>0</v>
      </c>
      <c r="AL206" s="121">
        <f t="shared" si="48"/>
        <v>0</v>
      </c>
    </row>
    <row r="207" spans="1:38" s="121" customFormat="1" ht="12.75" x14ac:dyDescent="0.2">
      <c r="A207" s="293" t="str">
        <f>VLOOKUP(B:B,'ACFR Business Areas'!A:C,3,FALSE)</f>
        <v>A000</v>
      </c>
      <c r="B207" s="293" t="str">
        <f>'Lease Rollforward'!$B$1</f>
        <v>E120</v>
      </c>
      <c r="C207" s="122" t="str">
        <f>VLOOKUP(B:B,'ACFR Business Areas'!A:B,2,FALSE)</f>
        <v>Comptroller General</v>
      </c>
      <c r="D207" s="237"/>
      <c r="E207" s="265"/>
      <c r="G207" s="122">
        <f>IFERROR(VLOOKUP($F:$F,'Lease Types with GL Accts'!A:B,2,FALSE),0)</f>
        <v>0</v>
      </c>
      <c r="H207" s="122">
        <f>IFERROR(VLOOKUP($F:$F,'Lease Types with GL Accts'!$A:$C,3,FALSE),0)</f>
        <v>0</v>
      </c>
      <c r="I207" s="122">
        <f>IFERROR(VLOOKUP($F:$F,'Lease Types with GL Accts'!$A:$D,4,FALSE),0)</f>
        <v>0</v>
      </c>
      <c r="J207" s="293" t="str">
        <f>IF(AND(AB207=1,K207='Lease Rollforward'!$B$2),"Yes",IF(AB207=1,"No",""))</f>
        <v/>
      </c>
      <c r="L207" s="216"/>
      <c r="M207" s="217"/>
      <c r="N207" s="217"/>
      <c r="O207" s="217"/>
      <c r="P207" s="294">
        <f t="shared" si="41"/>
        <v>0</v>
      </c>
      <c r="Q207" s="124"/>
      <c r="R207" s="124"/>
      <c r="S207" s="219"/>
      <c r="T207" s="219"/>
      <c r="U207" s="266"/>
      <c r="V207" s="122" t="str">
        <f>IF($AB207=1,VLOOKUP(U:U,'BW Asset Listing'!D:E,2,FALSE),"")</f>
        <v/>
      </c>
      <c r="W207" s="122" t="str">
        <f>IF($AB207=1,VLOOKUP(U:U,'BW Asset Listing'!D:F,3,FALSE),"")</f>
        <v/>
      </c>
      <c r="X207" s="122" t="str">
        <f>IF($AB207=1,VLOOKUP(U:U,'BW Asset Listing'!D:G,4,FALSE),"")</f>
        <v/>
      </c>
      <c r="Y207" s="294" t="str">
        <f>IF($AB207=1,VLOOKUP(U:U,'BW Asset Listing'!D:O,12,FALSE),"")</f>
        <v/>
      </c>
      <c r="Z207" s="294" t="str">
        <f t="shared" si="42"/>
        <v/>
      </c>
      <c r="AA207" s="294" t="str">
        <f t="shared" si="43"/>
        <v/>
      </c>
      <c r="AB207" s="294">
        <f>COUNTIF($D$4:D207,$D207)</f>
        <v>0</v>
      </c>
      <c r="AE207" s="122" t="str">
        <f t="shared" si="44"/>
        <v/>
      </c>
      <c r="AF207" s="124">
        <f>SUMIFS('BW Expense Report GL'!I:I,'BW Expense Report GL'!F:F,AD:AD,'BW Expense Report GL'!G:G,G:G)</f>
        <v>0</v>
      </c>
      <c r="AG207" s="124" t="str">
        <f t="shared" si="45"/>
        <v/>
      </c>
      <c r="AH207" s="124">
        <f>SUMIFS('BW Expense Report GL'!I:I,'BW Expense Report GL'!F:F,AD:AD,'BW Expense Report GL'!G:G,H:H)</f>
        <v>0</v>
      </c>
      <c r="AI207" s="124" t="str">
        <f t="shared" si="46"/>
        <v/>
      </c>
      <c r="AK207" s="121">
        <f t="shared" si="47"/>
        <v>0</v>
      </c>
      <c r="AL207" s="121">
        <f t="shared" si="48"/>
        <v>0</v>
      </c>
    </row>
    <row r="208" spans="1:38" s="121" customFormat="1" ht="12.75" x14ac:dyDescent="0.2">
      <c r="A208" s="293" t="str">
        <f>VLOOKUP(B:B,'ACFR Business Areas'!A:C,3,FALSE)</f>
        <v>A000</v>
      </c>
      <c r="B208" s="293" t="str">
        <f>'Lease Rollforward'!$B$1</f>
        <v>E120</v>
      </c>
      <c r="C208" s="122" t="str">
        <f>VLOOKUP(B:B,'ACFR Business Areas'!A:B,2,FALSE)</f>
        <v>Comptroller General</v>
      </c>
      <c r="D208" s="237"/>
      <c r="E208" s="265"/>
      <c r="G208" s="122">
        <f>IFERROR(VLOOKUP($F:$F,'Lease Types with GL Accts'!A:B,2,FALSE),0)</f>
        <v>0</v>
      </c>
      <c r="H208" s="122">
        <f>IFERROR(VLOOKUP($F:$F,'Lease Types with GL Accts'!$A:$C,3,FALSE),0)</f>
        <v>0</v>
      </c>
      <c r="I208" s="122">
        <f>IFERROR(VLOOKUP($F:$F,'Lease Types with GL Accts'!$A:$D,4,FALSE),0)</f>
        <v>0</v>
      </c>
      <c r="J208" s="293" t="str">
        <f>IF(AND(AB208=1,K208='Lease Rollforward'!$B$2),"Yes",IF(AB208=1,"No",""))</f>
        <v/>
      </c>
      <c r="L208" s="216"/>
      <c r="M208" s="217"/>
      <c r="N208" s="217"/>
      <c r="O208" s="217"/>
      <c r="P208" s="294">
        <f t="shared" si="41"/>
        <v>0</v>
      </c>
      <c r="Q208" s="124"/>
      <c r="R208" s="124"/>
      <c r="S208" s="219"/>
      <c r="T208" s="219"/>
      <c r="U208" s="266"/>
      <c r="V208" s="122" t="str">
        <f>IF($AB208=1,VLOOKUP(U:U,'BW Asset Listing'!D:E,2,FALSE),"")</f>
        <v/>
      </c>
      <c r="W208" s="122" t="str">
        <f>IF($AB208=1,VLOOKUP(U:U,'BW Asset Listing'!D:F,3,FALSE),"")</f>
        <v/>
      </c>
      <c r="X208" s="122" t="str">
        <f>IF($AB208=1,VLOOKUP(U:U,'BW Asset Listing'!D:G,4,FALSE),"")</f>
        <v/>
      </c>
      <c r="Y208" s="294" t="str">
        <f>IF($AB208=1,VLOOKUP(U:U,'BW Asset Listing'!D:O,12,FALSE),"")</f>
        <v/>
      </c>
      <c r="Z208" s="294" t="str">
        <f t="shared" si="42"/>
        <v/>
      </c>
      <c r="AA208" s="294" t="str">
        <f t="shared" si="43"/>
        <v/>
      </c>
      <c r="AB208" s="294">
        <f>COUNTIF($D$4:D208,$D208)</f>
        <v>0</v>
      </c>
      <c r="AE208" s="122" t="str">
        <f t="shared" si="44"/>
        <v/>
      </c>
      <c r="AF208" s="124">
        <f>SUMIFS('BW Expense Report GL'!I:I,'BW Expense Report GL'!F:F,AD:AD,'BW Expense Report GL'!G:G,G:G)</f>
        <v>0</v>
      </c>
      <c r="AG208" s="124" t="str">
        <f t="shared" si="45"/>
        <v/>
      </c>
      <c r="AH208" s="124">
        <f>SUMIFS('BW Expense Report GL'!I:I,'BW Expense Report GL'!F:F,AD:AD,'BW Expense Report GL'!G:G,H:H)</f>
        <v>0</v>
      </c>
      <c r="AI208" s="124" t="str">
        <f t="shared" si="46"/>
        <v/>
      </c>
      <c r="AK208" s="121">
        <f t="shared" si="47"/>
        <v>0</v>
      </c>
      <c r="AL208" s="121">
        <f t="shared" si="48"/>
        <v>0</v>
      </c>
    </row>
    <row r="209" spans="1:38" s="121" customFormat="1" ht="12.75" x14ac:dyDescent="0.2">
      <c r="A209" s="293" t="str">
        <f>VLOOKUP(B:B,'ACFR Business Areas'!A:C,3,FALSE)</f>
        <v>A000</v>
      </c>
      <c r="B209" s="293" t="str">
        <f>'Lease Rollforward'!$B$1</f>
        <v>E120</v>
      </c>
      <c r="C209" s="122" t="str">
        <f>VLOOKUP(B:B,'ACFR Business Areas'!A:B,2,FALSE)</f>
        <v>Comptroller General</v>
      </c>
      <c r="D209" s="237"/>
      <c r="E209" s="265"/>
      <c r="G209" s="122">
        <f>IFERROR(VLOOKUP($F:$F,'Lease Types with GL Accts'!A:B,2,FALSE),0)</f>
        <v>0</v>
      </c>
      <c r="H209" s="122">
        <f>IFERROR(VLOOKUP($F:$F,'Lease Types with GL Accts'!$A:$C,3,FALSE),0)</f>
        <v>0</v>
      </c>
      <c r="I209" s="122">
        <f>IFERROR(VLOOKUP($F:$F,'Lease Types with GL Accts'!$A:$D,4,FALSE),0)</f>
        <v>0</v>
      </c>
      <c r="J209" s="293" t="str">
        <f>IF(AND(AB209=1,K209='Lease Rollforward'!$B$2),"Yes",IF(AB209=1,"No",""))</f>
        <v/>
      </c>
      <c r="L209" s="216"/>
      <c r="M209" s="217"/>
      <c r="N209" s="217"/>
      <c r="O209" s="217"/>
      <c r="P209" s="294">
        <f t="shared" si="41"/>
        <v>0</v>
      </c>
      <c r="Q209" s="124"/>
      <c r="R209" s="124"/>
      <c r="S209" s="219"/>
      <c r="T209" s="219"/>
      <c r="U209" s="266"/>
      <c r="V209" s="122" t="str">
        <f>IF($AB209=1,VLOOKUP(U:U,'BW Asset Listing'!D:E,2,FALSE),"")</f>
        <v/>
      </c>
      <c r="W209" s="122" t="str">
        <f>IF($AB209=1,VLOOKUP(U:U,'BW Asset Listing'!D:F,3,FALSE),"")</f>
        <v/>
      </c>
      <c r="X209" s="122" t="str">
        <f>IF($AB209=1,VLOOKUP(U:U,'BW Asset Listing'!D:G,4,FALSE),"")</f>
        <v/>
      </c>
      <c r="Y209" s="294" t="str">
        <f>IF($AB209=1,VLOOKUP(U:U,'BW Asset Listing'!D:O,12,FALSE),"")</f>
        <v/>
      </c>
      <c r="Z209" s="294" t="str">
        <f t="shared" si="42"/>
        <v/>
      </c>
      <c r="AA209" s="294" t="str">
        <f t="shared" si="43"/>
        <v/>
      </c>
      <c r="AB209" s="294">
        <f>COUNTIF($D$4:D209,$D209)</f>
        <v>0</v>
      </c>
      <c r="AE209" s="122" t="str">
        <f t="shared" si="44"/>
        <v/>
      </c>
      <c r="AF209" s="124">
        <f>SUMIFS('BW Expense Report GL'!I:I,'BW Expense Report GL'!F:F,AD:AD,'BW Expense Report GL'!G:G,G:G)</f>
        <v>0</v>
      </c>
      <c r="AG209" s="124" t="str">
        <f t="shared" si="45"/>
        <v/>
      </c>
      <c r="AH209" s="124">
        <f>SUMIFS('BW Expense Report GL'!I:I,'BW Expense Report GL'!F:F,AD:AD,'BW Expense Report GL'!G:G,H:H)</f>
        <v>0</v>
      </c>
      <c r="AI209" s="124" t="str">
        <f t="shared" si="46"/>
        <v/>
      </c>
      <c r="AK209" s="121">
        <f t="shared" si="47"/>
        <v>0</v>
      </c>
      <c r="AL209" s="121">
        <f t="shared" si="48"/>
        <v>0</v>
      </c>
    </row>
    <row r="210" spans="1:38" s="121" customFormat="1" ht="12.75" x14ac:dyDescent="0.2">
      <c r="A210" s="293" t="str">
        <f>VLOOKUP(B:B,'ACFR Business Areas'!A:C,3,FALSE)</f>
        <v>A000</v>
      </c>
      <c r="B210" s="293" t="str">
        <f>'Lease Rollforward'!$B$1</f>
        <v>E120</v>
      </c>
      <c r="C210" s="122" t="str">
        <f>VLOOKUP(B:B,'ACFR Business Areas'!A:B,2,FALSE)</f>
        <v>Comptroller General</v>
      </c>
      <c r="D210" s="237"/>
      <c r="E210" s="265"/>
      <c r="G210" s="122">
        <f>IFERROR(VLOOKUP($F:$F,'Lease Types with GL Accts'!A:B,2,FALSE),0)</f>
        <v>0</v>
      </c>
      <c r="H210" s="122">
        <f>IFERROR(VLOOKUP($F:$F,'Lease Types with GL Accts'!$A:$C,3,FALSE),0)</f>
        <v>0</v>
      </c>
      <c r="I210" s="122">
        <f>IFERROR(VLOOKUP($F:$F,'Lease Types with GL Accts'!$A:$D,4,FALSE),0)</f>
        <v>0</v>
      </c>
      <c r="J210" s="293" t="str">
        <f>IF(AND(AB210=1,K210='Lease Rollforward'!$B$2),"Yes",IF(AB210=1,"No",""))</f>
        <v/>
      </c>
      <c r="L210" s="216"/>
      <c r="M210" s="217"/>
      <c r="N210" s="217"/>
      <c r="O210" s="217"/>
      <c r="P210" s="294">
        <f t="shared" si="41"/>
        <v>0</v>
      </c>
      <c r="Q210" s="124"/>
      <c r="R210" s="124"/>
      <c r="S210" s="219"/>
      <c r="T210" s="219"/>
      <c r="U210" s="266"/>
      <c r="V210" s="122" t="str">
        <f>IF($AB210=1,VLOOKUP(U:U,'BW Asset Listing'!D:E,2,FALSE),"")</f>
        <v/>
      </c>
      <c r="W210" s="122" t="str">
        <f>IF($AB210=1,VLOOKUP(U:U,'BW Asset Listing'!D:F,3,FALSE),"")</f>
        <v/>
      </c>
      <c r="X210" s="122" t="str">
        <f>IF($AB210=1,VLOOKUP(U:U,'BW Asset Listing'!D:G,4,FALSE),"")</f>
        <v/>
      </c>
      <c r="Y210" s="294" t="str">
        <f>IF($AB210=1,VLOOKUP(U:U,'BW Asset Listing'!D:O,12,FALSE),"")</f>
        <v/>
      </c>
      <c r="Z210" s="294" t="str">
        <f t="shared" si="42"/>
        <v/>
      </c>
      <c r="AA210" s="294" t="str">
        <f t="shared" si="43"/>
        <v/>
      </c>
      <c r="AB210" s="294">
        <f>COUNTIF($D$4:D210,$D210)</f>
        <v>0</v>
      </c>
      <c r="AE210" s="122" t="str">
        <f t="shared" si="44"/>
        <v/>
      </c>
      <c r="AF210" s="124">
        <f>SUMIFS('BW Expense Report GL'!I:I,'BW Expense Report GL'!F:F,AD:AD,'BW Expense Report GL'!G:G,G:G)</f>
        <v>0</v>
      </c>
      <c r="AG210" s="124" t="str">
        <f t="shared" si="45"/>
        <v/>
      </c>
      <c r="AH210" s="124">
        <f>SUMIFS('BW Expense Report GL'!I:I,'BW Expense Report GL'!F:F,AD:AD,'BW Expense Report GL'!G:G,H:H)</f>
        <v>0</v>
      </c>
      <c r="AI210" s="124" t="str">
        <f t="shared" si="46"/>
        <v/>
      </c>
      <c r="AK210" s="121">
        <f t="shared" si="47"/>
        <v>0</v>
      </c>
      <c r="AL210" s="121">
        <f t="shared" si="48"/>
        <v>0</v>
      </c>
    </row>
    <row r="211" spans="1:38" s="121" customFormat="1" ht="12.75" x14ac:dyDescent="0.2">
      <c r="A211" s="293" t="str">
        <f>VLOOKUP(B:B,'ACFR Business Areas'!A:C,3,FALSE)</f>
        <v>A000</v>
      </c>
      <c r="B211" s="293" t="str">
        <f>'Lease Rollforward'!$B$1</f>
        <v>E120</v>
      </c>
      <c r="C211" s="122" t="str">
        <f>VLOOKUP(B:B,'ACFR Business Areas'!A:B,2,FALSE)</f>
        <v>Comptroller General</v>
      </c>
      <c r="D211" s="237"/>
      <c r="E211" s="265"/>
      <c r="G211" s="122">
        <f>IFERROR(VLOOKUP($F:$F,'Lease Types with GL Accts'!A:B,2,FALSE),0)</f>
        <v>0</v>
      </c>
      <c r="H211" s="122">
        <f>IFERROR(VLOOKUP($F:$F,'Lease Types with GL Accts'!$A:$C,3,FALSE),0)</f>
        <v>0</v>
      </c>
      <c r="I211" s="122">
        <f>IFERROR(VLOOKUP($F:$F,'Lease Types with GL Accts'!$A:$D,4,FALSE),0)</f>
        <v>0</v>
      </c>
      <c r="J211" s="293" t="str">
        <f>IF(AND(AB211=1,K211='Lease Rollforward'!$B$2),"Yes",IF(AB211=1,"No",""))</f>
        <v/>
      </c>
      <c r="L211" s="216"/>
      <c r="M211" s="217"/>
      <c r="N211" s="217"/>
      <c r="O211" s="217"/>
      <c r="P211" s="294">
        <f t="shared" si="41"/>
        <v>0</v>
      </c>
      <c r="Q211" s="124"/>
      <c r="R211" s="124"/>
      <c r="S211" s="219"/>
      <c r="T211" s="219"/>
      <c r="U211" s="266"/>
      <c r="V211" s="122" t="str">
        <f>IF($AB211=1,VLOOKUP(U:U,'BW Asset Listing'!D:E,2,FALSE),"")</f>
        <v/>
      </c>
      <c r="W211" s="122" t="str">
        <f>IF($AB211=1,VLOOKUP(U:U,'BW Asset Listing'!D:F,3,FALSE),"")</f>
        <v/>
      </c>
      <c r="X211" s="122" t="str">
        <f>IF($AB211=1,VLOOKUP(U:U,'BW Asset Listing'!D:G,4,FALSE),"")</f>
        <v/>
      </c>
      <c r="Y211" s="294" t="str">
        <f>IF($AB211=1,VLOOKUP(U:U,'BW Asset Listing'!D:O,12,FALSE),"")</f>
        <v/>
      </c>
      <c r="Z211" s="294" t="str">
        <f t="shared" si="42"/>
        <v/>
      </c>
      <c r="AA211" s="294" t="str">
        <f t="shared" si="43"/>
        <v/>
      </c>
      <c r="AB211" s="294">
        <f>COUNTIF($D$4:D211,$D211)</f>
        <v>0</v>
      </c>
      <c r="AE211" s="122" t="str">
        <f t="shared" si="44"/>
        <v/>
      </c>
      <c r="AF211" s="124">
        <f>SUMIFS('BW Expense Report GL'!I:I,'BW Expense Report GL'!F:F,AD:AD,'BW Expense Report GL'!G:G,G:G)</f>
        <v>0</v>
      </c>
      <c r="AG211" s="124" t="str">
        <f t="shared" si="45"/>
        <v/>
      </c>
      <c r="AH211" s="124">
        <f>SUMIFS('BW Expense Report GL'!I:I,'BW Expense Report GL'!F:F,AD:AD,'BW Expense Report GL'!G:G,H:H)</f>
        <v>0</v>
      </c>
      <c r="AI211" s="124" t="str">
        <f t="shared" si="46"/>
        <v/>
      </c>
      <c r="AK211" s="121">
        <f t="shared" si="47"/>
        <v>0</v>
      </c>
      <c r="AL211" s="121">
        <f t="shared" si="48"/>
        <v>0</v>
      </c>
    </row>
    <row r="212" spans="1:38" s="121" customFormat="1" ht="12.75" x14ac:dyDescent="0.2">
      <c r="A212" s="293" t="str">
        <f>VLOOKUP(B:B,'ACFR Business Areas'!A:C,3,FALSE)</f>
        <v>A000</v>
      </c>
      <c r="B212" s="293" t="str">
        <f>'Lease Rollforward'!$B$1</f>
        <v>E120</v>
      </c>
      <c r="C212" s="122" t="str">
        <f>VLOOKUP(B:B,'ACFR Business Areas'!A:B,2,FALSE)</f>
        <v>Comptroller General</v>
      </c>
      <c r="D212" s="237"/>
      <c r="E212" s="265"/>
      <c r="G212" s="122">
        <f>IFERROR(VLOOKUP($F:$F,'Lease Types with GL Accts'!A:B,2,FALSE),0)</f>
        <v>0</v>
      </c>
      <c r="H212" s="122">
        <f>IFERROR(VLOOKUP($F:$F,'Lease Types with GL Accts'!$A:$C,3,FALSE),0)</f>
        <v>0</v>
      </c>
      <c r="I212" s="122">
        <f>IFERROR(VLOOKUP($F:$F,'Lease Types with GL Accts'!$A:$D,4,FALSE),0)</f>
        <v>0</v>
      </c>
      <c r="J212" s="293" t="str">
        <f>IF(AND(AB212=1,K212='Lease Rollforward'!$B$2),"Yes",IF(AB212=1,"No",""))</f>
        <v/>
      </c>
      <c r="L212" s="216"/>
      <c r="M212" s="217"/>
      <c r="N212" s="217"/>
      <c r="O212" s="217"/>
      <c r="P212" s="294">
        <f t="shared" si="41"/>
        <v>0</v>
      </c>
      <c r="Q212" s="124"/>
      <c r="R212" s="124"/>
      <c r="S212" s="219"/>
      <c r="T212" s="219"/>
      <c r="U212" s="266"/>
      <c r="V212" s="122" t="str">
        <f>IF($AB212=1,VLOOKUP(U:U,'BW Asset Listing'!D:E,2,FALSE),"")</f>
        <v/>
      </c>
      <c r="W212" s="122" t="str">
        <f>IF($AB212=1,VLOOKUP(U:U,'BW Asset Listing'!D:F,3,FALSE),"")</f>
        <v/>
      </c>
      <c r="X212" s="122" t="str">
        <f>IF($AB212=1,VLOOKUP(U:U,'BW Asset Listing'!D:G,4,FALSE),"")</f>
        <v/>
      </c>
      <c r="Y212" s="294" t="str">
        <f>IF($AB212=1,VLOOKUP(U:U,'BW Asset Listing'!D:O,12,FALSE),"")</f>
        <v/>
      </c>
      <c r="Z212" s="294" t="str">
        <f t="shared" si="42"/>
        <v/>
      </c>
      <c r="AA212" s="294" t="str">
        <f t="shared" si="43"/>
        <v/>
      </c>
      <c r="AB212" s="294">
        <f>COUNTIF($D$4:D212,$D212)</f>
        <v>0</v>
      </c>
      <c r="AE212" s="122" t="str">
        <f t="shared" si="44"/>
        <v/>
      </c>
      <c r="AF212" s="124">
        <f>SUMIFS('BW Expense Report GL'!I:I,'BW Expense Report GL'!F:F,AD:AD,'BW Expense Report GL'!G:G,G:G)</f>
        <v>0</v>
      </c>
      <c r="AG212" s="124" t="str">
        <f t="shared" si="45"/>
        <v/>
      </c>
      <c r="AH212" s="124">
        <f>SUMIFS('BW Expense Report GL'!I:I,'BW Expense Report GL'!F:F,AD:AD,'BW Expense Report GL'!G:G,H:H)</f>
        <v>0</v>
      </c>
      <c r="AI212" s="124" t="str">
        <f t="shared" si="46"/>
        <v/>
      </c>
      <c r="AK212" s="121">
        <f t="shared" si="47"/>
        <v>0</v>
      </c>
      <c r="AL212" s="121">
        <f t="shared" si="48"/>
        <v>0</v>
      </c>
    </row>
    <row r="213" spans="1:38" s="121" customFormat="1" ht="12.75" x14ac:dyDescent="0.2">
      <c r="A213" s="293" t="str">
        <f>VLOOKUP(B:B,'ACFR Business Areas'!A:C,3,FALSE)</f>
        <v>A000</v>
      </c>
      <c r="B213" s="293" t="str">
        <f>'Lease Rollforward'!$B$1</f>
        <v>E120</v>
      </c>
      <c r="C213" s="122" t="str">
        <f>VLOOKUP(B:B,'ACFR Business Areas'!A:B,2,FALSE)</f>
        <v>Comptroller General</v>
      </c>
      <c r="D213" s="237"/>
      <c r="E213" s="265"/>
      <c r="G213" s="122">
        <f>IFERROR(VLOOKUP($F:$F,'Lease Types with GL Accts'!A:B,2,FALSE),0)</f>
        <v>0</v>
      </c>
      <c r="H213" s="122">
        <f>IFERROR(VLOOKUP($F:$F,'Lease Types with GL Accts'!$A:$C,3,FALSE),0)</f>
        <v>0</v>
      </c>
      <c r="I213" s="122">
        <f>IFERROR(VLOOKUP($F:$F,'Lease Types with GL Accts'!$A:$D,4,FALSE),0)</f>
        <v>0</v>
      </c>
      <c r="J213" s="293" t="str">
        <f>IF(AND(AB213=1,K213='Lease Rollforward'!$B$2),"Yes",IF(AB213=1,"No",""))</f>
        <v/>
      </c>
      <c r="L213" s="216"/>
      <c r="M213" s="217"/>
      <c r="N213" s="217"/>
      <c r="O213" s="217"/>
      <c r="P213" s="294">
        <f t="shared" si="41"/>
        <v>0</v>
      </c>
      <c r="Q213" s="124"/>
      <c r="R213" s="124"/>
      <c r="S213" s="219"/>
      <c r="T213" s="219"/>
      <c r="U213" s="266"/>
      <c r="V213" s="122" t="str">
        <f>IF($AB213=1,VLOOKUP(U:U,'BW Asset Listing'!D:E,2,FALSE),"")</f>
        <v/>
      </c>
      <c r="W213" s="122" t="str">
        <f>IF($AB213=1,VLOOKUP(U:U,'BW Asset Listing'!D:F,3,FALSE),"")</f>
        <v/>
      </c>
      <c r="X213" s="122" t="str">
        <f>IF($AB213=1,VLOOKUP(U:U,'BW Asset Listing'!D:G,4,FALSE),"")</f>
        <v/>
      </c>
      <c r="Y213" s="294" t="str">
        <f>IF($AB213=1,VLOOKUP(U:U,'BW Asset Listing'!D:O,12,FALSE),"")</f>
        <v/>
      </c>
      <c r="Z213" s="294" t="str">
        <f t="shared" si="42"/>
        <v/>
      </c>
      <c r="AA213" s="294" t="str">
        <f t="shared" si="43"/>
        <v/>
      </c>
      <c r="AB213" s="294">
        <f>COUNTIF($D$4:D213,$D213)</f>
        <v>0</v>
      </c>
      <c r="AE213" s="122" t="str">
        <f t="shared" si="44"/>
        <v/>
      </c>
      <c r="AF213" s="124">
        <f>SUMIFS('BW Expense Report GL'!I:I,'BW Expense Report GL'!F:F,AD:AD,'BW Expense Report GL'!G:G,G:G)</f>
        <v>0</v>
      </c>
      <c r="AG213" s="124" t="str">
        <f t="shared" si="45"/>
        <v/>
      </c>
      <c r="AH213" s="124">
        <f>SUMIFS('BW Expense Report GL'!I:I,'BW Expense Report GL'!F:F,AD:AD,'BW Expense Report GL'!G:G,H:H)</f>
        <v>0</v>
      </c>
      <c r="AI213" s="124" t="str">
        <f t="shared" si="46"/>
        <v/>
      </c>
      <c r="AK213" s="121">
        <f t="shared" si="47"/>
        <v>0</v>
      </c>
      <c r="AL213" s="121">
        <f t="shared" si="48"/>
        <v>0</v>
      </c>
    </row>
    <row r="214" spans="1:38" s="121" customFormat="1" ht="12.75" x14ac:dyDescent="0.2">
      <c r="A214" s="293" t="str">
        <f>VLOOKUP(B:B,'ACFR Business Areas'!A:C,3,FALSE)</f>
        <v>A000</v>
      </c>
      <c r="B214" s="293" t="str">
        <f>'Lease Rollforward'!$B$1</f>
        <v>E120</v>
      </c>
      <c r="C214" s="122" t="str">
        <f>VLOOKUP(B:B,'ACFR Business Areas'!A:B,2,FALSE)</f>
        <v>Comptroller General</v>
      </c>
      <c r="D214" s="237"/>
      <c r="E214" s="265"/>
      <c r="G214" s="122">
        <f>IFERROR(VLOOKUP($F:$F,'Lease Types with GL Accts'!A:B,2,FALSE),0)</f>
        <v>0</v>
      </c>
      <c r="H214" s="122">
        <f>IFERROR(VLOOKUP($F:$F,'Lease Types with GL Accts'!$A:$C,3,FALSE),0)</f>
        <v>0</v>
      </c>
      <c r="I214" s="122">
        <f>IFERROR(VLOOKUP($F:$F,'Lease Types with GL Accts'!$A:$D,4,FALSE),0)</f>
        <v>0</v>
      </c>
      <c r="J214" s="293" t="str">
        <f>IF(AND(AB214=1,K214='Lease Rollforward'!$B$2),"Yes",IF(AB214=1,"No",""))</f>
        <v/>
      </c>
      <c r="L214" s="216"/>
      <c r="M214" s="217"/>
      <c r="N214" s="217"/>
      <c r="O214" s="217"/>
      <c r="P214" s="294">
        <f t="shared" si="41"/>
        <v>0</v>
      </c>
      <c r="Q214" s="124"/>
      <c r="R214" s="124"/>
      <c r="S214" s="219"/>
      <c r="T214" s="219"/>
      <c r="U214" s="266"/>
      <c r="V214" s="122" t="str">
        <f>IF($AB214=1,VLOOKUP(U:U,'BW Asset Listing'!D:E,2,FALSE),"")</f>
        <v/>
      </c>
      <c r="W214" s="122" t="str">
        <f>IF($AB214=1,VLOOKUP(U:U,'BW Asset Listing'!D:F,3,FALSE),"")</f>
        <v/>
      </c>
      <c r="X214" s="122" t="str">
        <f>IF($AB214=1,VLOOKUP(U:U,'BW Asset Listing'!D:G,4,FALSE),"")</f>
        <v/>
      </c>
      <c r="Y214" s="294" t="str">
        <f>IF($AB214=1,VLOOKUP(U:U,'BW Asset Listing'!D:O,12,FALSE),"")</f>
        <v/>
      </c>
      <c r="Z214" s="294" t="str">
        <f t="shared" si="42"/>
        <v/>
      </c>
      <c r="AA214" s="294" t="str">
        <f t="shared" si="43"/>
        <v/>
      </c>
      <c r="AB214" s="294">
        <f>COUNTIF($D$4:D214,$D214)</f>
        <v>0</v>
      </c>
      <c r="AE214" s="122" t="str">
        <f t="shared" si="44"/>
        <v/>
      </c>
      <c r="AF214" s="124">
        <f>SUMIFS('BW Expense Report GL'!I:I,'BW Expense Report GL'!F:F,AD:AD,'BW Expense Report GL'!G:G,G:G)</f>
        <v>0</v>
      </c>
      <c r="AG214" s="124" t="str">
        <f t="shared" si="45"/>
        <v/>
      </c>
      <c r="AH214" s="124">
        <f>SUMIFS('BW Expense Report GL'!I:I,'BW Expense Report GL'!F:F,AD:AD,'BW Expense Report GL'!G:G,H:H)</f>
        <v>0</v>
      </c>
      <c r="AI214" s="124" t="str">
        <f t="shared" si="46"/>
        <v/>
      </c>
      <c r="AK214" s="121">
        <f t="shared" si="47"/>
        <v>0</v>
      </c>
      <c r="AL214" s="121">
        <f t="shared" si="48"/>
        <v>0</v>
      </c>
    </row>
    <row r="215" spans="1:38" s="121" customFormat="1" ht="12.75" x14ac:dyDescent="0.2">
      <c r="A215" s="293" t="str">
        <f>VLOOKUP(B:B,'ACFR Business Areas'!A:C,3,FALSE)</f>
        <v>A000</v>
      </c>
      <c r="B215" s="293" t="str">
        <f>'Lease Rollforward'!$B$1</f>
        <v>E120</v>
      </c>
      <c r="C215" s="122" t="str">
        <f>VLOOKUP(B:B,'ACFR Business Areas'!A:B,2,FALSE)</f>
        <v>Comptroller General</v>
      </c>
      <c r="D215" s="237"/>
      <c r="E215" s="265"/>
      <c r="G215" s="122">
        <f>IFERROR(VLOOKUP($F:$F,'Lease Types with GL Accts'!A:B,2,FALSE),0)</f>
        <v>0</v>
      </c>
      <c r="H215" s="122">
        <f>IFERROR(VLOOKUP($F:$F,'Lease Types with GL Accts'!$A:$C,3,FALSE),0)</f>
        <v>0</v>
      </c>
      <c r="I215" s="122">
        <f>IFERROR(VLOOKUP($F:$F,'Lease Types with GL Accts'!$A:$D,4,FALSE),0)</f>
        <v>0</v>
      </c>
      <c r="J215" s="293" t="str">
        <f>IF(AND(AB215=1,K215='Lease Rollforward'!$B$2),"Yes",IF(AB215=1,"No",""))</f>
        <v/>
      </c>
      <c r="L215" s="216"/>
      <c r="M215" s="217"/>
      <c r="N215" s="217"/>
      <c r="O215" s="217"/>
      <c r="P215" s="294">
        <f t="shared" si="41"/>
        <v>0</v>
      </c>
      <c r="Q215" s="124"/>
      <c r="R215" s="124"/>
      <c r="S215" s="219"/>
      <c r="T215" s="219"/>
      <c r="U215" s="266"/>
      <c r="V215" s="122" t="str">
        <f>IF($AB215=1,VLOOKUP(U:U,'BW Asset Listing'!D:E,2,FALSE),"")</f>
        <v/>
      </c>
      <c r="W215" s="122" t="str">
        <f>IF($AB215=1,VLOOKUP(U:U,'BW Asset Listing'!D:F,3,FALSE),"")</f>
        <v/>
      </c>
      <c r="X215" s="122" t="str">
        <f>IF($AB215=1,VLOOKUP(U:U,'BW Asset Listing'!D:G,4,FALSE),"")</f>
        <v/>
      </c>
      <c r="Y215" s="294" t="str">
        <f>IF($AB215=1,VLOOKUP(U:U,'BW Asset Listing'!D:O,12,FALSE),"")</f>
        <v/>
      </c>
      <c r="Z215" s="294" t="str">
        <f t="shared" si="42"/>
        <v/>
      </c>
      <c r="AA215" s="294" t="str">
        <f t="shared" si="43"/>
        <v/>
      </c>
      <c r="AB215" s="294">
        <f>COUNTIF($D$4:D215,$D215)</f>
        <v>0</v>
      </c>
      <c r="AE215" s="122" t="str">
        <f t="shared" si="44"/>
        <v/>
      </c>
      <c r="AF215" s="124">
        <f>SUMIFS('BW Expense Report GL'!I:I,'BW Expense Report GL'!F:F,AD:AD,'BW Expense Report GL'!G:G,G:G)</f>
        <v>0</v>
      </c>
      <c r="AG215" s="124" t="str">
        <f t="shared" si="45"/>
        <v/>
      </c>
      <c r="AH215" s="124">
        <f>SUMIFS('BW Expense Report GL'!I:I,'BW Expense Report GL'!F:F,AD:AD,'BW Expense Report GL'!G:G,H:H)</f>
        <v>0</v>
      </c>
      <c r="AI215" s="124" t="str">
        <f t="shared" si="46"/>
        <v/>
      </c>
      <c r="AK215" s="121">
        <f t="shared" si="47"/>
        <v>0</v>
      </c>
      <c r="AL215" s="121">
        <f t="shared" si="48"/>
        <v>0</v>
      </c>
    </row>
    <row r="216" spans="1:38" s="121" customFormat="1" ht="12.75" x14ac:dyDescent="0.2">
      <c r="A216" s="293" t="str">
        <f>VLOOKUP(B:B,'ACFR Business Areas'!A:C,3,FALSE)</f>
        <v>A000</v>
      </c>
      <c r="B216" s="293" t="str">
        <f>'Lease Rollforward'!$B$1</f>
        <v>E120</v>
      </c>
      <c r="C216" s="122" t="str">
        <f>VLOOKUP(B:B,'ACFR Business Areas'!A:B,2,FALSE)</f>
        <v>Comptroller General</v>
      </c>
      <c r="D216" s="237"/>
      <c r="E216" s="265"/>
      <c r="G216" s="122">
        <f>IFERROR(VLOOKUP($F:$F,'Lease Types with GL Accts'!A:B,2,FALSE),0)</f>
        <v>0</v>
      </c>
      <c r="H216" s="122">
        <f>IFERROR(VLOOKUP($F:$F,'Lease Types with GL Accts'!$A:$C,3,FALSE),0)</f>
        <v>0</v>
      </c>
      <c r="I216" s="122">
        <f>IFERROR(VLOOKUP($F:$F,'Lease Types with GL Accts'!$A:$D,4,FALSE),0)</f>
        <v>0</v>
      </c>
      <c r="J216" s="293" t="str">
        <f>IF(AND(AB216=1,K216='Lease Rollforward'!$B$2),"Yes",IF(AB216=1,"No",""))</f>
        <v/>
      </c>
      <c r="L216" s="216"/>
      <c r="M216" s="217"/>
      <c r="N216" s="217"/>
      <c r="O216" s="217"/>
      <c r="P216" s="294">
        <f t="shared" si="41"/>
        <v>0</v>
      </c>
      <c r="Q216" s="124"/>
      <c r="R216" s="124"/>
      <c r="S216" s="219"/>
      <c r="T216" s="219"/>
      <c r="U216" s="266"/>
      <c r="V216" s="122" t="str">
        <f>IF($AB216=1,VLOOKUP(U:U,'BW Asset Listing'!D:E,2,FALSE),"")</f>
        <v/>
      </c>
      <c r="W216" s="122" t="str">
        <f>IF($AB216=1,VLOOKUP(U:U,'BW Asset Listing'!D:F,3,FALSE),"")</f>
        <v/>
      </c>
      <c r="X216" s="122" t="str">
        <f>IF($AB216=1,VLOOKUP(U:U,'BW Asset Listing'!D:G,4,FALSE),"")</f>
        <v/>
      </c>
      <c r="Y216" s="294" t="str">
        <f>IF($AB216=1,VLOOKUP(U:U,'BW Asset Listing'!D:O,12,FALSE),"")</f>
        <v/>
      </c>
      <c r="Z216" s="294" t="str">
        <f t="shared" si="42"/>
        <v/>
      </c>
      <c r="AA216" s="294" t="str">
        <f t="shared" si="43"/>
        <v/>
      </c>
      <c r="AB216" s="294">
        <f>COUNTIF($D$4:D216,$D216)</f>
        <v>0</v>
      </c>
      <c r="AE216" s="122" t="str">
        <f t="shared" si="44"/>
        <v/>
      </c>
      <c r="AF216" s="124">
        <f>SUMIFS('BW Expense Report GL'!I:I,'BW Expense Report GL'!F:F,AD:AD,'BW Expense Report GL'!G:G,G:G)</f>
        <v>0</v>
      </c>
      <c r="AG216" s="124" t="str">
        <f t="shared" si="45"/>
        <v/>
      </c>
      <c r="AH216" s="124">
        <f>SUMIFS('BW Expense Report GL'!I:I,'BW Expense Report GL'!F:F,AD:AD,'BW Expense Report GL'!G:G,H:H)</f>
        <v>0</v>
      </c>
      <c r="AI216" s="124" t="str">
        <f t="shared" si="46"/>
        <v/>
      </c>
      <c r="AK216" s="121">
        <f t="shared" si="47"/>
        <v>0</v>
      </c>
      <c r="AL216" s="121">
        <f t="shared" si="48"/>
        <v>0</v>
      </c>
    </row>
    <row r="217" spans="1:38" s="121" customFormat="1" ht="12.75" x14ac:dyDescent="0.2">
      <c r="A217" s="293" t="str">
        <f>VLOOKUP(B:B,'ACFR Business Areas'!A:C,3,FALSE)</f>
        <v>A000</v>
      </c>
      <c r="B217" s="293" t="str">
        <f>'Lease Rollforward'!$B$1</f>
        <v>E120</v>
      </c>
      <c r="C217" s="122" t="str">
        <f>VLOOKUP(B:B,'ACFR Business Areas'!A:B,2,FALSE)</f>
        <v>Comptroller General</v>
      </c>
      <c r="D217" s="237"/>
      <c r="E217" s="265"/>
      <c r="G217" s="122">
        <f>IFERROR(VLOOKUP($F:$F,'Lease Types with GL Accts'!A:B,2,FALSE),0)</f>
        <v>0</v>
      </c>
      <c r="H217" s="122">
        <f>IFERROR(VLOOKUP($F:$F,'Lease Types with GL Accts'!$A:$C,3,FALSE),0)</f>
        <v>0</v>
      </c>
      <c r="I217" s="122">
        <f>IFERROR(VLOOKUP($F:$F,'Lease Types with GL Accts'!$A:$D,4,FALSE),0)</f>
        <v>0</v>
      </c>
      <c r="J217" s="293" t="str">
        <f>IF(AND(AB217=1,K217='Lease Rollforward'!$B$2),"Yes",IF(AB217=1,"No",""))</f>
        <v/>
      </c>
      <c r="L217" s="216"/>
      <c r="M217" s="217"/>
      <c r="N217" s="217"/>
      <c r="O217" s="217"/>
      <c r="P217" s="294">
        <f t="shared" si="41"/>
        <v>0</v>
      </c>
      <c r="Q217" s="124"/>
      <c r="R217" s="124"/>
      <c r="S217" s="219"/>
      <c r="T217" s="219"/>
      <c r="U217" s="266"/>
      <c r="V217" s="122" t="str">
        <f>IF($AB217=1,VLOOKUP(U:U,'BW Asset Listing'!D:E,2,FALSE),"")</f>
        <v/>
      </c>
      <c r="W217" s="122" t="str">
        <f>IF($AB217=1,VLOOKUP(U:U,'BW Asset Listing'!D:F,3,FALSE),"")</f>
        <v/>
      </c>
      <c r="X217" s="122" t="str">
        <f>IF($AB217=1,VLOOKUP(U:U,'BW Asset Listing'!D:G,4,FALSE),"")</f>
        <v/>
      </c>
      <c r="Y217" s="294" t="str">
        <f>IF($AB217=1,VLOOKUP(U:U,'BW Asset Listing'!D:O,12,FALSE),"")</f>
        <v/>
      </c>
      <c r="Z217" s="294" t="str">
        <f t="shared" si="42"/>
        <v/>
      </c>
      <c r="AA217" s="294" t="str">
        <f t="shared" si="43"/>
        <v/>
      </c>
      <c r="AB217" s="294">
        <f>COUNTIF($D$4:D217,$D217)</f>
        <v>0</v>
      </c>
      <c r="AE217" s="122" t="str">
        <f t="shared" si="44"/>
        <v/>
      </c>
      <c r="AF217" s="124">
        <f>SUMIFS('BW Expense Report GL'!I:I,'BW Expense Report GL'!F:F,AD:AD,'BW Expense Report GL'!G:G,G:G)</f>
        <v>0</v>
      </c>
      <c r="AG217" s="124" t="str">
        <f t="shared" si="45"/>
        <v/>
      </c>
      <c r="AH217" s="124">
        <f>SUMIFS('BW Expense Report GL'!I:I,'BW Expense Report GL'!F:F,AD:AD,'BW Expense Report GL'!G:G,H:H)</f>
        <v>0</v>
      </c>
      <c r="AI217" s="124" t="str">
        <f t="shared" si="46"/>
        <v/>
      </c>
      <c r="AK217" s="121">
        <f t="shared" si="47"/>
        <v>0</v>
      </c>
      <c r="AL217" s="121">
        <f t="shared" si="48"/>
        <v>0</v>
      </c>
    </row>
    <row r="218" spans="1:38" s="121" customFormat="1" ht="12.75" x14ac:dyDescent="0.2">
      <c r="A218" s="293" t="str">
        <f>VLOOKUP(B:B,'ACFR Business Areas'!A:C,3,FALSE)</f>
        <v>A000</v>
      </c>
      <c r="B218" s="293" t="str">
        <f>'Lease Rollforward'!$B$1</f>
        <v>E120</v>
      </c>
      <c r="C218" s="122" t="str">
        <f>VLOOKUP(B:B,'ACFR Business Areas'!A:B,2,FALSE)</f>
        <v>Comptroller General</v>
      </c>
      <c r="D218" s="237"/>
      <c r="E218" s="265"/>
      <c r="G218" s="122">
        <f>IFERROR(VLOOKUP($F:$F,'Lease Types with GL Accts'!A:B,2,FALSE),0)</f>
        <v>0</v>
      </c>
      <c r="H218" s="122">
        <f>IFERROR(VLOOKUP($F:$F,'Lease Types with GL Accts'!$A:$C,3,FALSE),0)</f>
        <v>0</v>
      </c>
      <c r="I218" s="122">
        <f>IFERROR(VLOOKUP($F:$F,'Lease Types with GL Accts'!$A:$D,4,FALSE),0)</f>
        <v>0</v>
      </c>
      <c r="J218" s="293" t="str">
        <f>IF(AND(AB218=1,K218='Lease Rollforward'!$B$2),"Yes",IF(AB218=1,"No",""))</f>
        <v/>
      </c>
      <c r="L218" s="216"/>
      <c r="M218" s="217"/>
      <c r="N218" s="217"/>
      <c r="O218" s="217"/>
      <c r="P218" s="294">
        <f t="shared" si="41"/>
        <v>0</v>
      </c>
      <c r="Q218" s="124"/>
      <c r="R218" s="124"/>
      <c r="S218" s="219"/>
      <c r="T218" s="219"/>
      <c r="U218" s="266"/>
      <c r="V218" s="122" t="str">
        <f>IF($AB218=1,VLOOKUP(U:U,'BW Asset Listing'!D:E,2,FALSE),"")</f>
        <v/>
      </c>
      <c r="W218" s="122" t="str">
        <f>IF($AB218=1,VLOOKUP(U:U,'BW Asset Listing'!D:F,3,FALSE),"")</f>
        <v/>
      </c>
      <c r="X218" s="122" t="str">
        <f>IF($AB218=1,VLOOKUP(U:U,'BW Asset Listing'!D:G,4,FALSE),"")</f>
        <v/>
      </c>
      <c r="Y218" s="294" t="str">
        <f>IF($AB218=1,VLOOKUP(U:U,'BW Asset Listing'!D:O,12,FALSE),"")</f>
        <v/>
      </c>
      <c r="Z218" s="294" t="str">
        <f t="shared" si="42"/>
        <v/>
      </c>
      <c r="AA218" s="294" t="str">
        <f t="shared" si="43"/>
        <v/>
      </c>
      <c r="AB218" s="294">
        <f>COUNTIF($D$4:D218,$D218)</f>
        <v>0</v>
      </c>
      <c r="AE218" s="122" t="str">
        <f t="shared" si="44"/>
        <v/>
      </c>
      <c r="AF218" s="124">
        <f>SUMIFS('BW Expense Report GL'!I:I,'BW Expense Report GL'!F:F,AD:AD,'BW Expense Report GL'!G:G,G:G)</f>
        <v>0</v>
      </c>
      <c r="AG218" s="124" t="str">
        <f t="shared" si="45"/>
        <v/>
      </c>
      <c r="AH218" s="124">
        <f>SUMIFS('BW Expense Report GL'!I:I,'BW Expense Report GL'!F:F,AD:AD,'BW Expense Report GL'!G:G,H:H)</f>
        <v>0</v>
      </c>
      <c r="AI218" s="124" t="str">
        <f t="shared" si="46"/>
        <v/>
      </c>
      <c r="AK218" s="121">
        <f t="shared" si="47"/>
        <v>0</v>
      </c>
      <c r="AL218" s="121">
        <f t="shared" si="48"/>
        <v>0</v>
      </c>
    </row>
    <row r="219" spans="1:38" s="121" customFormat="1" ht="12.75" x14ac:dyDescent="0.2">
      <c r="A219" s="293" t="str">
        <f>VLOOKUP(B:B,'ACFR Business Areas'!A:C,3,FALSE)</f>
        <v>A000</v>
      </c>
      <c r="B219" s="293" t="str">
        <f>'Lease Rollforward'!$B$1</f>
        <v>E120</v>
      </c>
      <c r="C219" s="122" t="str">
        <f>VLOOKUP(B:B,'ACFR Business Areas'!A:B,2,FALSE)</f>
        <v>Comptroller General</v>
      </c>
      <c r="D219" s="237"/>
      <c r="E219" s="265"/>
      <c r="G219" s="122">
        <f>IFERROR(VLOOKUP($F:$F,'Lease Types with GL Accts'!A:B,2,FALSE),0)</f>
        <v>0</v>
      </c>
      <c r="H219" s="122">
        <f>IFERROR(VLOOKUP($F:$F,'Lease Types with GL Accts'!$A:$C,3,FALSE),0)</f>
        <v>0</v>
      </c>
      <c r="I219" s="122">
        <f>IFERROR(VLOOKUP($F:$F,'Lease Types with GL Accts'!$A:$D,4,FALSE),0)</f>
        <v>0</v>
      </c>
      <c r="J219" s="293" t="str">
        <f>IF(AND(AB219=1,K219='Lease Rollforward'!$B$2),"Yes",IF(AB219=1,"No",""))</f>
        <v/>
      </c>
      <c r="L219" s="216"/>
      <c r="M219" s="217"/>
      <c r="N219" s="217"/>
      <c r="O219" s="217"/>
      <c r="P219" s="294">
        <f t="shared" si="41"/>
        <v>0</v>
      </c>
      <c r="Q219" s="124"/>
      <c r="R219" s="124"/>
      <c r="S219" s="219"/>
      <c r="T219" s="219"/>
      <c r="U219" s="266"/>
      <c r="V219" s="122" t="str">
        <f>IF($AB219=1,VLOOKUP(U:U,'BW Asset Listing'!D:E,2,FALSE),"")</f>
        <v/>
      </c>
      <c r="W219" s="122" t="str">
        <f>IF($AB219=1,VLOOKUP(U:U,'BW Asset Listing'!D:F,3,FALSE),"")</f>
        <v/>
      </c>
      <c r="X219" s="122" t="str">
        <f>IF($AB219=1,VLOOKUP(U:U,'BW Asset Listing'!D:G,4,FALSE),"")</f>
        <v/>
      </c>
      <c r="Y219" s="294" t="str">
        <f>IF($AB219=1,VLOOKUP(U:U,'BW Asset Listing'!D:O,12,FALSE),"")</f>
        <v/>
      </c>
      <c r="Z219" s="294" t="str">
        <f t="shared" si="42"/>
        <v/>
      </c>
      <c r="AA219" s="294" t="str">
        <f t="shared" si="43"/>
        <v/>
      </c>
      <c r="AB219" s="294">
        <f>COUNTIF($D$4:D219,$D219)</f>
        <v>0</v>
      </c>
      <c r="AE219" s="122" t="str">
        <f t="shared" si="44"/>
        <v/>
      </c>
      <c r="AF219" s="124">
        <f>SUMIFS('BW Expense Report GL'!I:I,'BW Expense Report GL'!F:F,AD:AD,'BW Expense Report GL'!G:G,G:G)</f>
        <v>0</v>
      </c>
      <c r="AG219" s="124" t="str">
        <f t="shared" si="45"/>
        <v/>
      </c>
      <c r="AH219" s="124">
        <f>SUMIFS('BW Expense Report GL'!I:I,'BW Expense Report GL'!F:F,AD:AD,'BW Expense Report GL'!G:G,H:H)</f>
        <v>0</v>
      </c>
      <c r="AI219" s="124" t="str">
        <f t="shared" si="46"/>
        <v/>
      </c>
      <c r="AK219" s="121">
        <f t="shared" si="47"/>
        <v>0</v>
      </c>
      <c r="AL219" s="121">
        <f t="shared" si="48"/>
        <v>0</v>
      </c>
    </row>
    <row r="220" spans="1:38" s="121" customFormat="1" ht="12.75" x14ac:dyDescent="0.2">
      <c r="A220" s="293" t="str">
        <f>VLOOKUP(B:B,'ACFR Business Areas'!A:C,3,FALSE)</f>
        <v>A000</v>
      </c>
      <c r="B220" s="293" t="str">
        <f>'Lease Rollforward'!$B$1</f>
        <v>E120</v>
      </c>
      <c r="C220" s="122" t="str">
        <f>VLOOKUP(B:B,'ACFR Business Areas'!A:B,2,FALSE)</f>
        <v>Comptroller General</v>
      </c>
      <c r="D220" s="237"/>
      <c r="E220" s="265"/>
      <c r="G220" s="122">
        <f>IFERROR(VLOOKUP($F:$F,'Lease Types with GL Accts'!A:B,2,FALSE),0)</f>
        <v>0</v>
      </c>
      <c r="H220" s="122">
        <f>IFERROR(VLOOKUP($F:$F,'Lease Types with GL Accts'!$A:$C,3,FALSE),0)</f>
        <v>0</v>
      </c>
      <c r="I220" s="122">
        <f>IFERROR(VLOOKUP($F:$F,'Lease Types with GL Accts'!$A:$D,4,FALSE),0)</f>
        <v>0</v>
      </c>
      <c r="J220" s="293" t="str">
        <f>IF(AND(AB220=1,K220='Lease Rollforward'!$B$2),"Yes",IF(AB220=1,"No",""))</f>
        <v/>
      </c>
      <c r="L220" s="216"/>
      <c r="M220" s="217"/>
      <c r="N220" s="217"/>
      <c r="O220" s="217"/>
      <c r="P220" s="294">
        <f t="shared" si="41"/>
        <v>0</v>
      </c>
      <c r="Q220" s="124"/>
      <c r="R220" s="124"/>
      <c r="S220" s="219"/>
      <c r="T220" s="219"/>
      <c r="U220" s="266"/>
      <c r="V220" s="122" t="str">
        <f>IF($AB220=1,VLOOKUP(U:U,'BW Asset Listing'!D:E,2,FALSE),"")</f>
        <v/>
      </c>
      <c r="W220" s="122" t="str">
        <f>IF($AB220=1,VLOOKUP(U:U,'BW Asset Listing'!D:F,3,FALSE),"")</f>
        <v/>
      </c>
      <c r="X220" s="122" t="str">
        <f>IF($AB220=1,VLOOKUP(U:U,'BW Asset Listing'!D:G,4,FALSE),"")</f>
        <v/>
      </c>
      <c r="Y220" s="294" t="str">
        <f>IF($AB220=1,VLOOKUP(U:U,'BW Asset Listing'!D:O,12,FALSE),"")</f>
        <v/>
      </c>
      <c r="Z220" s="294" t="str">
        <f t="shared" si="42"/>
        <v/>
      </c>
      <c r="AA220" s="294" t="str">
        <f t="shared" si="43"/>
        <v/>
      </c>
      <c r="AB220" s="294">
        <f>COUNTIF($D$4:D220,$D220)</f>
        <v>0</v>
      </c>
      <c r="AE220" s="122" t="str">
        <f t="shared" si="44"/>
        <v/>
      </c>
      <c r="AF220" s="124">
        <f>SUMIFS('BW Expense Report GL'!I:I,'BW Expense Report GL'!F:F,AD:AD,'BW Expense Report GL'!G:G,G:G)</f>
        <v>0</v>
      </c>
      <c r="AG220" s="124" t="str">
        <f t="shared" si="45"/>
        <v/>
      </c>
      <c r="AH220" s="124">
        <f>SUMIFS('BW Expense Report GL'!I:I,'BW Expense Report GL'!F:F,AD:AD,'BW Expense Report GL'!G:G,H:H)</f>
        <v>0</v>
      </c>
      <c r="AI220" s="124" t="str">
        <f t="shared" si="46"/>
        <v/>
      </c>
      <c r="AK220" s="121">
        <f t="shared" si="47"/>
        <v>0</v>
      </c>
      <c r="AL220" s="121">
        <f t="shared" si="48"/>
        <v>0</v>
      </c>
    </row>
    <row r="221" spans="1:38" s="121" customFormat="1" ht="12.75" x14ac:dyDescent="0.2">
      <c r="A221" s="293" t="str">
        <f>VLOOKUP(B:B,'ACFR Business Areas'!A:C,3,FALSE)</f>
        <v>A000</v>
      </c>
      <c r="B221" s="293" t="str">
        <f>'Lease Rollforward'!$B$1</f>
        <v>E120</v>
      </c>
      <c r="C221" s="122" t="str">
        <f>VLOOKUP(B:B,'ACFR Business Areas'!A:B,2,FALSE)</f>
        <v>Comptroller General</v>
      </c>
      <c r="D221" s="237"/>
      <c r="E221" s="265"/>
      <c r="G221" s="122">
        <f>IFERROR(VLOOKUP($F:$F,'Lease Types with GL Accts'!A:B,2,FALSE),0)</f>
        <v>0</v>
      </c>
      <c r="H221" s="122">
        <f>IFERROR(VLOOKUP($F:$F,'Lease Types with GL Accts'!$A:$C,3,FALSE),0)</f>
        <v>0</v>
      </c>
      <c r="I221" s="122">
        <f>IFERROR(VLOOKUP($F:$F,'Lease Types with GL Accts'!$A:$D,4,FALSE),0)</f>
        <v>0</v>
      </c>
      <c r="J221" s="293" t="str">
        <f>IF(AND(AB221=1,K221='Lease Rollforward'!$B$2),"Yes",IF(AB221=1,"No",""))</f>
        <v/>
      </c>
      <c r="L221" s="216"/>
      <c r="M221" s="217"/>
      <c r="N221" s="217"/>
      <c r="O221" s="217"/>
      <c r="P221" s="294">
        <f t="shared" si="41"/>
        <v>0</v>
      </c>
      <c r="Q221" s="124"/>
      <c r="R221" s="124"/>
      <c r="S221" s="219"/>
      <c r="T221" s="219"/>
      <c r="U221" s="266"/>
      <c r="V221" s="122" t="str">
        <f>IF($AB221=1,VLOOKUP(U:U,'BW Asset Listing'!D:E,2,FALSE),"")</f>
        <v/>
      </c>
      <c r="W221" s="122" t="str">
        <f>IF($AB221=1,VLOOKUP(U:U,'BW Asset Listing'!D:F,3,FALSE),"")</f>
        <v/>
      </c>
      <c r="X221" s="122" t="str">
        <f>IF($AB221=1,VLOOKUP(U:U,'BW Asset Listing'!D:G,4,FALSE),"")</f>
        <v/>
      </c>
      <c r="Y221" s="294" t="str">
        <f>IF($AB221=1,VLOOKUP(U:U,'BW Asset Listing'!D:O,12,FALSE),"")</f>
        <v/>
      </c>
      <c r="Z221" s="294" t="str">
        <f t="shared" si="42"/>
        <v/>
      </c>
      <c r="AA221" s="294" t="str">
        <f t="shared" si="43"/>
        <v/>
      </c>
      <c r="AB221" s="294">
        <f>COUNTIF($D$4:D221,$D221)</f>
        <v>0</v>
      </c>
      <c r="AE221" s="122" t="str">
        <f t="shared" si="44"/>
        <v/>
      </c>
      <c r="AF221" s="124">
        <f>SUMIFS('BW Expense Report GL'!I:I,'BW Expense Report GL'!F:F,AD:AD,'BW Expense Report GL'!G:G,G:G)</f>
        <v>0</v>
      </c>
      <c r="AG221" s="124" t="str">
        <f t="shared" si="45"/>
        <v/>
      </c>
      <c r="AH221" s="124">
        <f>SUMIFS('BW Expense Report GL'!I:I,'BW Expense Report GL'!F:F,AD:AD,'BW Expense Report GL'!G:G,H:H)</f>
        <v>0</v>
      </c>
      <c r="AI221" s="124" t="str">
        <f t="shared" si="46"/>
        <v/>
      </c>
      <c r="AK221" s="121">
        <f t="shared" si="47"/>
        <v>0</v>
      </c>
      <c r="AL221" s="121">
        <f t="shared" si="48"/>
        <v>0</v>
      </c>
    </row>
    <row r="222" spans="1:38" s="121" customFormat="1" ht="12.75" x14ac:dyDescent="0.2">
      <c r="A222" s="293" t="str">
        <f>VLOOKUP(B:B,'ACFR Business Areas'!A:C,3,FALSE)</f>
        <v>A000</v>
      </c>
      <c r="B222" s="293" t="str">
        <f>'Lease Rollforward'!$B$1</f>
        <v>E120</v>
      </c>
      <c r="C222" s="122" t="str">
        <f>VLOOKUP(B:B,'ACFR Business Areas'!A:B,2,FALSE)</f>
        <v>Comptroller General</v>
      </c>
      <c r="D222" s="237"/>
      <c r="E222" s="265"/>
      <c r="G222" s="122">
        <f>IFERROR(VLOOKUP($F:$F,'Lease Types with GL Accts'!A:B,2,FALSE),0)</f>
        <v>0</v>
      </c>
      <c r="H222" s="122">
        <f>IFERROR(VLOOKUP($F:$F,'Lease Types with GL Accts'!$A:$C,3,FALSE),0)</f>
        <v>0</v>
      </c>
      <c r="I222" s="122">
        <f>IFERROR(VLOOKUP($F:$F,'Lease Types with GL Accts'!$A:$D,4,FALSE),0)</f>
        <v>0</v>
      </c>
      <c r="J222" s="293" t="str">
        <f>IF(AND(AB222=1,K222='Lease Rollforward'!$B$2),"Yes",IF(AB222=1,"No",""))</f>
        <v/>
      </c>
      <c r="L222" s="216"/>
      <c r="M222" s="217"/>
      <c r="N222" s="217"/>
      <c r="O222" s="217"/>
      <c r="P222" s="294">
        <f t="shared" si="41"/>
        <v>0</v>
      </c>
      <c r="Q222" s="124"/>
      <c r="R222" s="124"/>
      <c r="S222" s="219"/>
      <c r="T222" s="219"/>
      <c r="U222" s="266"/>
      <c r="V222" s="122" t="str">
        <f>IF($AB222=1,VLOOKUP(U:U,'BW Asset Listing'!D:E,2,FALSE),"")</f>
        <v/>
      </c>
      <c r="W222" s="122" t="str">
        <f>IF($AB222=1,VLOOKUP(U:U,'BW Asset Listing'!D:F,3,FALSE),"")</f>
        <v/>
      </c>
      <c r="X222" s="122" t="str">
        <f>IF($AB222=1,VLOOKUP(U:U,'BW Asset Listing'!D:G,4,FALSE),"")</f>
        <v/>
      </c>
      <c r="Y222" s="294" t="str">
        <f>IF($AB222=1,VLOOKUP(U:U,'BW Asset Listing'!D:O,12,FALSE),"")</f>
        <v/>
      </c>
      <c r="Z222" s="294" t="str">
        <f t="shared" si="42"/>
        <v/>
      </c>
      <c r="AA222" s="294" t="str">
        <f t="shared" si="43"/>
        <v/>
      </c>
      <c r="AB222" s="294">
        <f>COUNTIF($D$4:D222,$D222)</f>
        <v>0</v>
      </c>
      <c r="AE222" s="122" t="str">
        <f t="shared" si="44"/>
        <v/>
      </c>
      <c r="AF222" s="124">
        <f>SUMIFS('BW Expense Report GL'!I:I,'BW Expense Report GL'!F:F,AD:AD,'BW Expense Report GL'!G:G,G:G)</f>
        <v>0</v>
      </c>
      <c r="AG222" s="124" t="str">
        <f t="shared" si="45"/>
        <v/>
      </c>
      <c r="AH222" s="124">
        <f>SUMIFS('BW Expense Report GL'!I:I,'BW Expense Report GL'!F:F,AD:AD,'BW Expense Report GL'!G:G,H:H)</f>
        <v>0</v>
      </c>
      <c r="AI222" s="124" t="str">
        <f t="shared" si="46"/>
        <v/>
      </c>
      <c r="AK222" s="121">
        <f t="shared" si="47"/>
        <v>0</v>
      </c>
      <c r="AL222" s="121">
        <f t="shared" si="48"/>
        <v>0</v>
      </c>
    </row>
    <row r="223" spans="1:38" s="121" customFormat="1" ht="12.75" x14ac:dyDescent="0.2">
      <c r="A223" s="293" t="str">
        <f>VLOOKUP(B:B,'ACFR Business Areas'!A:C,3,FALSE)</f>
        <v>A000</v>
      </c>
      <c r="B223" s="293" t="str">
        <f>'Lease Rollforward'!$B$1</f>
        <v>E120</v>
      </c>
      <c r="C223" s="122" t="str">
        <f>VLOOKUP(B:B,'ACFR Business Areas'!A:B,2,FALSE)</f>
        <v>Comptroller General</v>
      </c>
      <c r="D223" s="237"/>
      <c r="E223" s="265"/>
      <c r="G223" s="122">
        <f>IFERROR(VLOOKUP($F:$F,'Lease Types with GL Accts'!A:B,2,FALSE),0)</f>
        <v>0</v>
      </c>
      <c r="H223" s="122">
        <f>IFERROR(VLOOKUP($F:$F,'Lease Types with GL Accts'!$A:$C,3,FALSE),0)</f>
        <v>0</v>
      </c>
      <c r="I223" s="122">
        <f>IFERROR(VLOOKUP($F:$F,'Lease Types with GL Accts'!$A:$D,4,FALSE),0)</f>
        <v>0</v>
      </c>
      <c r="J223" s="293" t="str">
        <f>IF(AND(AB223=1,K223='Lease Rollforward'!$B$2),"Yes",IF(AB223=1,"No",""))</f>
        <v/>
      </c>
      <c r="L223" s="216"/>
      <c r="M223" s="217"/>
      <c r="N223" s="217"/>
      <c r="O223" s="217"/>
      <c r="P223" s="294">
        <f t="shared" si="41"/>
        <v>0</v>
      </c>
      <c r="Q223" s="124"/>
      <c r="R223" s="124"/>
      <c r="S223" s="219"/>
      <c r="T223" s="219"/>
      <c r="U223" s="266"/>
      <c r="V223" s="122" t="str">
        <f>IF($AB223=1,VLOOKUP(U:U,'BW Asset Listing'!D:E,2,FALSE),"")</f>
        <v/>
      </c>
      <c r="W223" s="122" t="str">
        <f>IF($AB223=1,VLOOKUP(U:U,'BW Asset Listing'!D:F,3,FALSE),"")</f>
        <v/>
      </c>
      <c r="X223" s="122" t="str">
        <f>IF($AB223=1,VLOOKUP(U:U,'BW Asset Listing'!D:G,4,FALSE),"")</f>
        <v/>
      </c>
      <c r="Y223" s="294" t="str">
        <f>IF($AB223=1,VLOOKUP(U:U,'BW Asset Listing'!D:O,12,FALSE),"")</f>
        <v/>
      </c>
      <c r="Z223" s="294" t="str">
        <f t="shared" si="42"/>
        <v/>
      </c>
      <c r="AA223" s="294" t="str">
        <f t="shared" si="43"/>
        <v/>
      </c>
      <c r="AB223" s="294">
        <f>COUNTIF($D$4:D223,$D223)</f>
        <v>0</v>
      </c>
      <c r="AE223" s="122" t="str">
        <f t="shared" si="44"/>
        <v/>
      </c>
      <c r="AF223" s="124">
        <f>SUMIFS('BW Expense Report GL'!I:I,'BW Expense Report GL'!F:F,AD:AD,'BW Expense Report GL'!G:G,G:G)</f>
        <v>0</v>
      </c>
      <c r="AG223" s="124" t="str">
        <f t="shared" si="45"/>
        <v/>
      </c>
      <c r="AH223" s="124">
        <f>SUMIFS('BW Expense Report GL'!I:I,'BW Expense Report GL'!F:F,AD:AD,'BW Expense Report GL'!G:G,H:H)</f>
        <v>0</v>
      </c>
      <c r="AI223" s="124" t="str">
        <f t="shared" si="46"/>
        <v/>
      </c>
      <c r="AK223" s="121">
        <f t="shared" si="47"/>
        <v>0</v>
      </c>
      <c r="AL223" s="121">
        <f t="shared" si="48"/>
        <v>0</v>
      </c>
    </row>
    <row r="224" spans="1:38" s="121" customFormat="1" ht="12.75" x14ac:dyDescent="0.2">
      <c r="A224" s="293" t="str">
        <f>VLOOKUP(B:B,'ACFR Business Areas'!A:C,3,FALSE)</f>
        <v>A000</v>
      </c>
      <c r="B224" s="293" t="str">
        <f>'Lease Rollforward'!$B$1</f>
        <v>E120</v>
      </c>
      <c r="C224" s="122" t="str">
        <f>VLOOKUP(B:B,'ACFR Business Areas'!A:B,2,FALSE)</f>
        <v>Comptroller General</v>
      </c>
      <c r="D224" s="237"/>
      <c r="E224" s="265"/>
      <c r="G224" s="122">
        <f>IFERROR(VLOOKUP($F:$F,'Lease Types with GL Accts'!A:B,2,FALSE),0)</f>
        <v>0</v>
      </c>
      <c r="H224" s="122">
        <f>IFERROR(VLOOKUP($F:$F,'Lease Types with GL Accts'!$A:$C,3,FALSE),0)</f>
        <v>0</v>
      </c>
      <c r="I224" s="122">
        <f>IFERROR(VLOOKUP($F:$F,'Lease Types with GL Accts'!$A:$D,4,FALSE),0)</f>
        <v>0</v>
      </c>
      <c r="J224" s="293" t="str">
        <f>IF(AND(AB224=1,K224='Lease Rollforward'!$B$2),"Yes",IF(AB224=1,"No",""))</f>
        <v/>
      </c>
      <c r="L224" s="216"/>
      <c r="M224" s="217"/>
      <c r="N224" s="217"/>
      <c r="O224" s="217"/>
      <c r="P224" s="294">
        <f t="shared" si="41"/>
        <v>0</v>
      </c>
      <c r="Q224" s="124"/>
      <c r="R224" s="124"/>
      <c r="S224" s="219"/>
      <c r="T224" s="219"/>
      <c r="U224" s="266"/>
      <c r="V224" s="122" t="str">
        <f>IF($AB224=1,VLOOKUP(U:U,'BW Asset Listing'!D:E,2,FALSE),"")</f>
        <v/>
      </c>
      <c r="W224" s="122" t="str">
        <f>IF($AB224=1,VLOOKUP(U:U,'BW Asset Listing'!D:F,3,FALSE),"")</f>
        <v/>
      </c>
      <c r="X224" s="122" t="str">
        <f>IF($AB224=1,VLOOKUP(U:U,'BW Asset Listing'!D:G,4,FALSE),"")</f>
        <v/>
      </c>
      <c r="Y224" s="294" t="str">
        <f>IF($AB224=1,VLOOKUP(U:U,'BW Asset Listing'!D:O,12,FALSE),"")</f>
        <v/>
      </c>
      <c r="Z224" s="294" t="str">
        <f t="shared" si="42"/>
        <v/>
      </c>
      <c r="AA224" s="294" t="str">
        <f t="shared" si="43"/>
        <v/>
      </c>
      <c r="AB224" s="294">
        <f>COUNTIF($D$4:D224,$D224)</f>
        <v>0</v>
      </c>
      <c r="AE224" s="122" t="str">
        <f t="shared" si="44"/>
        <v/>
      </c>
      <c r="AF224" s="124">
        <f>SUMIFS('BW Expense Report GL'!I:I,'BW Expense Report GL'!F:F,AD:AD,'BW Expense Report GL'!G:G,G:G)</f>
        <v>0</v>
      </c>
      <c r="AG224" s="124" t="str">
        <f t="shared" si="45"/>
        <v/>
      </c>
      <c r="AH224" s="124">
        <f>SUMIFS('BW Expense Report GL'!I:I,'BW Expense Report GL'!F:F,AD:AD,'BW Expense Report GL'!G:G,H:H)</f>
        <v>0</v>
      </c>
      <c r="AI224" s="124" t="str">
        <f t="shared" si="46"/>
        <v/>
      </c>
      <c r="AK224" s="121">
        <f t="shared" si="47"/>
        <v>0</v>
      </c>
      <c r="AL224" s="121">
        <f t="shared" si="48"/>
        <v>0</v>
      </c>
    </row>
    <row r="225" spans="1:38" s="121" customFormat="1" ht="12.75" x14ac:dyDescent="0.2">
      <c r="A225" s="293" t="str">
        <f>VLOOKUP(B:B,'ACFR Business Areas'!A:C,3,FALSE)</f>
        <v>A000</v>
      </c>
      <c r="B225" s="293" t="str">
        <f>'Lease Rollforward'!$B$1</f>
        <v>E120</v>
      </c>
      <c r="C225" s="122" t="str">
        <f>VLOOKUP(B:B,'ACFR Business Areas'!A:B,2,FALSE)</f>
        <v>Comptroller General</v>
      </c>
      <c r="D225" s="237"/>
      <c r="E225" s="265"/>
      <c r="G225" s="122">
        <f>IFERROR(VLOOKUP($F:$F,'Lease Types with GL Accts'!A:B,2,FALSE),0)</f>
        <v>0</v>
      </c>
      <c r="H225" s="122">
        <f>IFERROR(VLOOKUP($F:$F,'Lease Types with GL Accts'!$A:$C,3,FALSE),0)</f>
        <v>0</v>
      </c>
      <c r="I225" s="122">
        <f>IFERROR(VLOOKUP($F:$F,'Lease Types with GL Accts'!$A:$D,4,FALSE),0)</f>
        <v>0</v>
      </c>
      <c r="J225" s="293" t="str">
        <f>IF(AND(AB225=1,K225='Lease Rollforward'!$B$2),"Yes",IF(AB225=1,"No",""))</f>
        <v/>
      </c>
      <c r="L225" s="216"/>
      <c r="M225" s="217"/>
      <c r="N225" s="217"/>
      <c r="O225" s="217"/>
      <c r="P225" s="294">
        <f t="shared" si="41"/>
        <v>0</v>
      </c>
      <c r="Q225" s="124"/>
      <c r="R225" s="124"/>
      <c r="S225" s="219"/>
      <c r="T225" s="219"/>
      <c r="U225" s="266"/>
      <c r="V225" s="122" t="str">
        <f>IF($AB225=1,VLOOKUP(U:U,'BW Asset Listing'!D:E,2,FALSE),"")</f>
        <v/>
      </c>
      <c r="W225" s="122" t="str">
        <f>IF($AB225=1,VLOOKUP(U:U,'BW Asset Listing'!D:F,3,FALSE),"")</f>
        <v/>
      </c>
      <c r="X225" s="122" t="str">
        <f>IF($AB225=1,VLOOKUP(U:U,'BW Asset Listing'!D:G,4,FALSE),"")</f>
        <v/>
      </c>
      <c r="Y225" s="294" t="str">
        <f>IF($AB225=1,VLOOKUP(U:U,'BW Asset Listing'!D:O,12,FALSE),"")</f>
        <v/>
      </c>
      <c r="Z225" s="294" t="str">
        <f t="shared" si="42"/>
        <v/>
      </c>
      <c r="AA225" s="294" t="str">
        <f t="shared" si="43"/>
        <v/>
      </c>
      <c r="AB225" s="294">
        <f>COUNTIF($D$4:D225,$D225)</f>
        <v>0</v>
      </c>
      <c r="AE225" s="122" t="str">
        <f t="shared" si="44"/>
        <v/>
      </c>
      <c r="AF225" s="124">
        <f>SUMIFS('BW Expense Report GL'!I:I,'BW Expense Report GL'!F:F,AD:AD,'BW Expense Report GL'!G:G,G:G)</f>
        <v>0</v>
      </c>
      <c r="AG225" s="124" t="str">
        <f t="shared" si="45"/>
        <v/>
      </c>
      <c r="AH225" s="124">
        <f>SUMIFS('BW Expense Report GL'!I:I,'BW Expense Report GL'!F:F,AD:AD,'BW Expense Report GL'!G:G,H:H)</f>
        <v>0</v>
      </c>
      <c r="AI225" s="124" t="str">
        <f t="shared" si="46"/>
        <v/>
      </c>
      <c r="AK225" s="121">
        <f t="shared" si="47"/>
        <v>0</v>
      </c>
      <c r="AL225" s="121">
        <f t="shared" si="48"/>
        <v>0</v>
      </c>
    </row>
    <row r="226" spans="1:38" s="121" customFormat="1" ht="12.75" x14ac:dyDescent="0.2">
      <c r="A226" s="293" t="str">
        <f>VLOOKUP(B:B,'ACFR Business Areas'!A:C,3,FALSE)</f>
        <v>A000</v>
      </c>
      <c r="B226" s="293" t="str">
        <f>'Lease Rollforward'!$B$1</f>
        <v>E120</v>
      </c>
      <c r="C226" s="122" t="str">
        <f>VLOOKUP(B:B,'ACFR Business Areas'!A:B,2,FALSE)</f>
        <v>Comptroller General</v>
      </c>
      <c r="D226" s="237"/>
      <c r="E226" s="265"/>
      <c r="G226" s="122">
        <f>IFERROR(VLOOKUP($F:$F,'Lease Types with GL Accts'!A:B,2,FALSE),0)</f>
        <v>0</v>
      </c>
      <c r="H226" s="122">
        <f>IFERROR(VLOOKUP($F:$F,'Lease Types with GL Accts'!$A:$C,3,FALSE),0)</f>
        <v>0</v>
      </c>
      <c r="I226" s="122">
        <f>IFERROR(VLOOKUP($F:$F,'Lease Types with GL Accts'!$A:$D,4,FALSE),0)</f>
        <v>0</v>
      </c>
      <c r="J226" s="293" t="str">
        <f>IF(AND(AB226=1,K226='Lease Rollforward'!$B$2),"Yes",IF(AB226=1,"No",""))</f>
        <v/>
      </c>
      <c r="L226" s="216"/>
      <c r="M226" s="217"/>
      <c r="N226" s="217"/>
      <c r="O226" s="217"/>
      <c r="P226" s="294">
        <f t="shared" si="41"/>
        <v>0</v>
      </c>
      <c r="Q226" s="124"/>
      <c r="R226" s="124"/>
      <c r="S226" s="219"/>
      <c r="T226" s="219"/>
      <c r="U226" s="266"/>
      <c r="V226" s="122" t="str">
        <f>IF($AB226=1,VLOOKUP(U:U,'BW Asset Listing'!D:E,2,FALSE),"")</f>
        <v/>
      </c>
      <c r="W226" s="122" t="str">
        <f>IF($AB226=1,VLOOKUP(U:U,'BW Asset Listing'!D:F,3,FALSE),"")</f>
        <v/>
      </c>
      <c r="X226" s="122" t="str">
        <f>IF($AB226=1,VLOOKUP(U:U,'BW Asset Listing'!D:G,4,FALSE),"")</f>
        <v/>
      </c>
      <c r="Y226" s="294" t="str">
        <f>IF($AB226=1,VLOOKUP(U:U,'BW Asset Listing'!D:O,12,FALSE),"")</f>
        <v/>
      </c>
      <c r="Z226" s="294" t="str">
        <f t="shared" si="42"/>
        <v/>
      </c>
      <c r="AA226" s="294" t="str">
        <f t="shared" si="43"/>
        <v/>
      </c>
      <c r="AB226" s="294">
        <f>COUNTIF($D$4:D226,$D226)</f>
        <v>0</v>
      </c>
      <c r="AE226" s="122" t="str">
        <f t="shared" si="44"/>
        <v/>
      </c>
      <c r="AF226" s="124">
        <f>SUMIFS('BW Expense Report GL'!I:I,'BW Expense Report GL'!F:F,AD:AD,'BW Expense Report GL'!G:G,G:G)</f>
        <v>0</v>
      </c>
      <c r="AG226" s="124" t="str">
        <f t="shared" si="45"/>
        <v/>
      </c>
      <c r="AH226" s="124">
        <f>SUMIFS('BW Expense Report GL'!I:I,'BW Expense Report GL'!F:F,AD:AD,'BW Expense Report GL'!G:G,H:H)</f>
        <v>0</v>
      </c>
      <c r="AI226" s="124" t="str">
        <f t="shared" si="46"/>
        <v/>
      </c>
      <c r="AK226" s="121">
        <f t="shared" si="47"/>
        <v>0</v>
      </c>
      <c r="AL226" s="121">
        <f t="shared" si="48"/>
        <v>0</v>
      </c>
    </row>
    <row r="227" spans="1:38" s="121" customFormat="1" ht="12.75" x14ac:dyDescent="0.2">
      <c r="A227" s="293" t="str">
        <f>VLOOKUP(B:B,'ACFR Business Areas'!A:C,3,FALSE)</f>
        <v>A000</v>
      </c>
      <c r="B227" s="293" t="str">
        <f>'Lease Rollforward'!$B$1</f>
        <v>E120</v>
      </c>
      <c r="C227" s="122" t="str">
        <f>VLOOKUP(B:B,'ACFR Business Areas'!A:B,2,FALSE)</f>
        <v>Comptroller General</v>
      </c>
      <c r="D227" s="237"/>
      <c r="E227" s="265"/>
      <c r="G227" s="122">
        <f>IFERROR(VLOOKUP($F:$F,'Lease Types with GL Accts'!A:B,2,FALSE),0)</f>
        <v>0</v>
      </c>
      <c r="H227" s="122">
        <f>IFERROR(VLOOKUP($F:$F,'Lease Types with GL Accts'!$A:$C,3,FALSE),0)</f>
        <v>0</v>
      </c>
      <c r="I227" s="122">
        <f>IFERROR(VLOOKUP($F:$F,'Lease Types with GL Accts'!$A:$D,4,FALSE),0)</f>
        <v>0</v>
      </c>
      <c r="J227" s="293" t="str">
        <f>IF(AND(AB227=1,K227='Lease Rollforward'!$B$2),"Yes",IF(AB227=1,"No",""))</f>
        <v/>
      </c>
      <c r="L227" s="216"/>
      <c r="M227" s="217"/>
      <c r="N227" s="217"/>
      <c r="O227" s="217"/>
      <c r="P227" s="294">
        <f t="shared" si="41"/>
        <v>0</v>
      </c>
      <c r="Q227" s="124"/>
      <c r="R227" s="124"/>
      <c r="S227" s="219"/>
      <c r="T227" s="219"/>
      <c r="U227" s="266"/>
      <c r="V227" s="122" t="str">
        <f>IF($AB227=1,VLOOKUP(U:U,'BW Asset Listing'!D:E,2,FALSE),"")</f>
        <v/>
      </c>
      <c r="W227" s="122" t="str">
        <f>IF($AB227=1,VLOOKUP(U:U,'BW Asset Listing'!D:F,3,FALSE),"")</f>
        <v/>
      </c>
      <c r="X227" s="122" t="str">
        <f>IF($AB227=1,VLOOKUP(U:U,'BW Asset Listing'!D:G,4,FALSE),"")</f>
        <v/>
      </c>
      <c r="Y227" s="294" t="str">
        <f>IF($AB227=1,VLOOKUP(U:U,'BW Asset Listing'!D:O,12,FALSE),"")</f>
        <v/>
      </c>
      <c r="Z227" s="294" t="str">
        <f t="shared" si="42"/>
        <v/>
      </c>
      <c r="AA227" s="294" t="str">
        <f t="shared" si="43"/>
        <v/>
      </c>
      <c r="AB227" s="294">
        <f>COUNTIF($D$4:D227,$D227)</f>
        <v>0</v>
      </c>
      <c r="AE227" s="122" t="str">
        <f t="shared" si="44"/>
        <v/>
      </c>
      <c r="AF227" s="124">
        <f>SUMIFS('BW Expense Report GL'!I:I,'BW Expense Report GL'!F:F,AD:AD,'BW Expense Report GL'!G:G,G:G)</f>
        <v>0</v>
      </c>
      <c r="AG227" s="124" t="str">
        <f t="shared" si="45"/>
        <v/>
      </c>
      <c r="AH227" s="124">
        <f>SUMIFS('BW Expense Report GL'!I:I,'BW Expense Report GL'!F:F,AD:AD,'BW Expense Report GL'!G:G,H:H)</f>
        <v>0</v>
      </c>
      <c r="AI227" s="124" t="str">
        <f t="shared" si="46"/>
        <v/>
      </c>
      <c r="AK227" s="121">
        <f t="shared" si="47"/>
        <v>0</v>
      </c>
      <c r="AL227" s="121">
        <f t="shared" si="48"/>
        <v>0</v>
      </c>
    </row>
    <row r="228" spans="1:38" s="121" customFormat="1" ht="12.75" x14ac:dyDescent="0.2">
      <c r="A228" s="293" t="str">
        <f>VLOOKUP(B:B,'ACFR Business Areas'!A:C,3,FALSE)</f>
        <v>A000</v>
      </c>
      <c r="B228" s="293" t="str">
        <f>'Lease Rollforward'!$B$1</f>
        <v>E120</v>
      </c>
      <c r="C228" s="122" t="str">
        <f>VLOOKUP(B:B,'ACFR Business Areas'!A:B,2,FALSE)</f>
        <v>Comptroller General</v>
      </c>
      <c r="D228" s="237"/>
      <c r="E228" s="265"/>
      <c r="G228" s="122">
        <f>IFERROR(VLOOKUP($F:$F,'Lease Types with GL Accts'!A:B,2,FALSE),0)</f>
        <v>0</v>
      </c>
      <c r="H228" s="122">
        <f>IFERROR(VLOOKUP($F:$F,'Lease Types with GL Accts'!$A:$C,3,FALSE),0)</f>
        <v>0</v>
      </c>
      <c r="I228" s="122">
        <f>IFERROR(VLOOKUP($F:$F,'Lease Types with GL Accts'!$A:$D,4,FALSE),0)</f>
        <v>0</v>
      </c>
      <c r="J228" s="293" t="str">
        <f>IF(AND(AB228=1,K228='Lease Rollforward'!$B$2),"Yes",IF(AB228=1,"No",""))</f>
        <v/>
      </c>
      <c r="L228" s="216"/>
      <c r="M228" s="217"/>
      <c r="N228" s="217"/>
      <c r="O228" s="217"/>
      <c r="P228" s="294">
        <f t="shared" si="41"/>
        <v>0</v>
      </c>
      <c r="Q228" s="124"/>
      <c r="R228" s="124"/>
      <c r="S228" s="219"/>
      <c r="T228" s="219"/>
      <c r="U228" s="266"/>
      <c r="V228" s="122" t="str">
        <f>IF($AB228=1,VLOOKUP(U:U,'BW Asset Listing'!D:E,2,FALSE),"")</f>
        <v/>
      </c>
      <c r="W228" s="122" t="str">
        <f>IF($AB228=1,VLOOKUP(U:U,'BW Asset Listing'!D:F,3,FALSE),"")</f>
        <v/>
      </c>
      <c r="X228" s="122" t="str">
        <f>IF($AB228=1,VLOOKUP(U:U,'BW Asset Listing'!D:G,4,FALSE),"")</f>
        <v/>
      </c>
      <c r="Y228" s="294" t="str">
        <f>IF($AB228=1,VLOOKUP(U:U,'BW Asset Listing'!D:O,12,FALSE),"")</f>
        <v/>
      </c>
      <c r="Z228" s="294" t="str">
        <f t="shared" si="42"/>
        <v/>
      </c>
      <c r="AA228" s="294" t="str">
        <f t="shared" si="43"/>
        <v/>
      </c>
      <c r="AB228" s="294">
        <f>COUNTIF($D$4:D228,$D228)</f>
        <v>0</v>
      </c>
      <c r="AE228" s="122" t="str">
        <f t="shared" si="44"/>
        <v/>
      </c>
      <c r="AF228" s="124">
        <f>SUMIFS('BW Expense Report GL'!I:I,'BW Expense Report GL'!F:F,AD:AD,'BW Expense Report GL'!G:G,G:G)</f>
        <v>0</v>
      </c>
      <c r="AG228" s="124" t="str">
        <f t="shared" si="45"/>
        <v/>
      </c>
      <c r="AH228" s="124">
        <f>SUMIFS('BW Expense Report GL'!I:I,'BW Expense Report GL'!F:F,AD:AD,'BW Expense Report GL'!G:G,H:H)</f>
        <v>0</v>
      </c>
      <c r="AI228" s="124" t="str">
        <f t="shared" si="46"/>
        <v/>
      </c>
      <c r="AK228" s="121">
        <f t="shared" si="47"/>
        <v>0</v>
      </c>
      <c r="AL228" s="121">
        <f t="shared" si="48"/>
        <v>0</v>
      </c>
    </row>
    <row r="229" spans="1:38" s="121" customFormat="1" ht="12.75" x14ac:dyDescent="0.2">
      <c r="A229" s="293" t="str">
        <f>VLOOKUP(B:B,'ACFR Business Areas'!A:C,3,FALSE)</f>
        <v>A000</v>
      </c>
      <c r="B229" s="293" t="str">
        <f>'Lease Rollforward'!$B$1</f>
        <v>E120</v>
      </c>
      <c r="C229" s="122" t="str">
        <f>VLOOKUP(B:B,'ACFR Business Areas'!A:B,2,FALSE)</f>
        <v>Comptroller General</v>
      </c>
      <c r="D229" s="237"/>
      <c r="E229" s="265"/>
      <c r="G229" s="122">
        <f>IFERROR(VLOOKUP($F:$F,'Lease Types with GL Accts'!A:B,2,FALSE),0)</f>
        <v>0</v>
      </c>
      <c r="H229" s="122">
        <f>IFERROR(VLOOKUP($F:$F,'Lease Types with GL Accts'!$A:$C,3,FALSE),0)</f>
        <v>0</v>
      </c>
      <c r="I229" s="122">
        <f>IFERROR(VLOOKUP($F:$F,'Lease Types with GL Accts'!$A:$D,4,FALSE),0)</f>
        <v>0</v>
      </c>
      <c r="J229" s="293" t="str">
        <f>IF(AND(AB229=1,K229='Lease Rollforward'!$B$2),"Yes",IF(AB229=1,"No",""))</f>
        <v/>
      </c>
      <c r="L229" s="216"/>
      <c r="M229" s="217"/>
      <c r="N229" s="217"/>
      <c r="O229" s="217"/>
      <c r="P229" s="294">
        <f t="shared" si="41"/>
        <v>0</v>
      </c>
      <c r="Q229" s="124"/>
      <c r="R229" s="124"/>
      <c r="S229" s="219"/>
      <c r="T229" s="219"/>
      <c r="U229" s="266"/>
      <c r="V229" s="122" t="str">
        <f>IF($AB229=1,VLOOKUP(U:U,'BW Asset Listing'!D:E,2,FALSE),"")</f>
        <v/>
      </c>
      <c r="W229" s="122" t="str">
        <f>IF($AB229=1,VLOOKUP(U:U,'BW Asset Listing'!D:F,3,FALSE),"")</f>
        <v/>
      </c>
      <c r="X229" s="122" t="str">
        <f>IF($AB229=1,VLOOKUP(U:U,'BW Asset Listing'!D:G,4,FALSE),"")</f>
        <v/>
      </c>
      <c r="Y229" s="294" t="str">
        <f>IF($AB229=1,VLOOKUP(U:U,'BW Asset Listing'!D:O,12,FALSE),"")</f>
        <v/>
      </c>
      <c r="Z229" s="294" t="str">
        <f t="shared" si="42"/>
        <v/>
      </c>
      <c r="AA229" s="294" t="str">
        <f t="shared" si="43"/>
        <v/>
      </c>
      <c r="AB229" s="294">
        <f>COUNTIF($D$4:D229,$D229)</f>
        <v>0</v>
      </c>
      <c r="AE229" s="122" t="str">
        <f t="shared" si="44"/>
        <v/>
      </c>
      <c r="AF229" s="124">
        <f>SUMIFS('BW Expense Report GL'!I:I,'BW Expense Report GL'!F:F,AD:AD,'BW Expense Report GL'!G:G,G:G)</f>
        <v>0</v>
      </c>
      <c r="AG229" s="124" t="str">
        <f t="shared" si="45"/>
        <v/>
      </c>
      <c r="AH229" s="124">
        <f>SUMIFS('BW Expense Report GL'!I:I,'BW Expense Report GL'!F:F,AD:AD,'BW Expense Report GL'!G:G,H:H)</f>
        <v>0</v>
      </c>
      <c r="AI229" s="124" t="str">
        <f t="shared" si="46"/>
        <v/>
      </c>
      <c r="AK229" s="121">
        <f t="shared" si="47"/>
        <v>0</v>
      </c>
      <c r="AL229" s="121">
        <f t="shared" si="48"/>
        <v>0</v>
      </c>
    </row>
    <row r="230" spans="1:38" s="121" customFormat="1" ht="12.75" x14ac:dyDescent="0.2">
      <c r="A230" s="293" t="str">
        <f>VLOOKUP(B:B,'ACFR Business Areas'!A:C,3,FALSE)</f>
        <v>A000</v>
      </c>
      <c r="B230" s="293" t="str">
        <f>'Lease Rollforward'!$B$1</f>
        <v>E120</v>
      </c>
      <c r="C230" s="122" t="str">
        <f>VLOOKUP(B:B,'ACFR Business Areas'!A:B,2,FALSE)</f>
        <v>Comptroller General</v>
      </c>
      <c r="D230" s="237"/>
      <c r="E230" s="265"/>
      <c r="G230" s="122">
        <f>IFERROR(VLOOKUP($F:$F,'Lease Types with GL Accts'!A:B,2,FALSE),0)</f>
        <v>0</v>
      </c>
      <c r="H230" s="122">
        <f>IFERROR(VLOOKUP($F:$F,'Lease Types with GL Accts'!$A:$C,3,FALSE),0)</f>
        <v>0</v>
      </c>
      <c r="I230" s="122">
        <f>IFERROR(VLOOKUP($F:$F,'Lease Types with GL Accts'!$A:$D,4,FALSE),0)</f>
        <v>0</v>
      </c>
      <c r="J230" s="293" t="str">
        <f>IF(AND(AB230=1,K230='Lease Rollforward'!$B$2),"Yes",IF(AB230=1,"No",""))</f>
        <v/>
      </c>
      <c r="L230" s="216"/>
      <c r="M230" s="217"/>
      <c r="N230" s="217"/>
      <c r="O230" s="217"/>
      <c r="P230" s="294">
        <f t="shared" si="41"/>
        <v>0</v>
      </c>
      <c r="Q230" s="124"/>
      <c r="R230" s="124"/>
      <c r="S230" s="219"/>
      <c r="T230" s="219"/>
      <c r="U230" s="266"/>
      <c r="V230" s="122" t="str">
        <f>IF($AB230=1,VLOOKUP(U:U,'BW Asset Listing'!D:E,2,FALSE),"")</f>
        <v/>
      </c>
      <c r="W230" s="122" t="str">
        <f>IF($AB230=1,VLOOKUP(U:U,'BW Asset Listing'!D:F,3,FALSE),"")</f>
        <v/>
      </c>
      <c r="X230" s="122" t="str">
        <f>IF($AB230=1,VLOOKUP(U:U,'BW Asset Listing'!D:G,4,FALSE),"")</f>
        <v/>
      </c>
      <c r="Y230" s="294" t="str">
        <f>IF($AB230=1,VLOOKUP(U:U,'BW Asset Listing'!D:O,12,FALSE),"")</f>
        <v/>
      </c>
      <c r="Z230" s="294" t="str">
        <f t="shared" si="42"/>
        <v/>
      </c>
      <c r="AA230" s="294" t="str">
        <f t="shared" si="43"/>
        <v/>
      </c>
      <c r="AB230" s="294">
        <f>COUNTIF($D$4:D230,$D230)</f>
        <v>0</v>
      </c>
      <c r="AE230" s="122" t="str">
        <f t="shared" si="44"/>
        <v/>
      </c>
      <c r="AF230" s="124">
        <f>SUMIFS('BW Expense Report GL'!I:I,'BW Expense Report GL'!F:F,AD:AD,'BW Expense Report GL'!G:G,G:G)</f>
        <v>0</v>
      </c>
      <c r="AG230" s="124" t="str">
        <f t="shared" si="45"/>
        <v/>
      </c>
      <c r="AH230" s="124">
        <f>SUMIFS('BW Expense Report GL'!I:I,'BW Expense Report GL'!F:F,AD:AD,'BW Expense Report GL'!G:G,H:H)</f>
        <v>0</v>
      </c>
      <c r="AI230" s="124" t="str">
        <f t="shared" si="46"/>
        <v/>
      </c>
      <c r="AK230" s="121">
        <f t="shared" si="47"/>
        <v>0</v>
      </c>
      <c r="AL230" s="121">
        <f t="shared" si="48"/>
        <v>0</v>
      </c>
    </row>
    <row r="231" spans="1:38" s="121" customFormat="1" ht="12.75" x14ac:dyDescent="0.2">
      <c r="A231" s="293" t="str">
        <f>VLOOKUP(B:B,'ACFR Business Areas'!A:C,3,FALSE)</f>
        <v>A000</v>
      </c>
      <c r="B231" s="293" t="str">
        <f>'Lease Rollforward'!$B$1</f>
        <v>E120</v>
      </c>
      <c r="C231" s="122" t="str">
        <f>VLOOKUP(B:B,'ACFR Business Areas'!A:B,2,FALSE)</f>
        <v>Comptroller General</v>
      </c>
      <c r="D231" s="237"/>
      <c r="E231" s="265"/>
      <c r="G231" s="122">
        <f>IFERROR(VLOOKUP($F:$F,'Lease Types with GL Accts'!A:B,2,FALSE),0)</f>
        <v>0</v>
      </c>
      <c r="H231" s="122">
        <f>IFERROR(VLOOKUP($F:$F,'Lease Types with GL Accts'!$A:$C,3,FALSE),0)</f>
        <v>0</v>
      </c>
      <c r="I231" s="122">
        <f>IFERROR(VLOOKUP($F:$F,'Lease Types with GL Accts'!$A:$D,4,FALSE),0)</f>
        <v>0</v>
      </c>
      <c r="J231" s="293" t="str">
        <f>IF(AND(AB231=1,K231='Lease Rollforward'!$B$2),"Yes",IF(AB231=1,"No",""))</f>
        <v/>
      </c>
      <c r="L231" s="216"/>
      <c r="M231" s="217"/>
      <c r="N231" s="217"/>
      <c r="O231" s="217"/>
      <c r="P231" s="294">
        <f t="shared" si="41"/>
        <v>0</v>
      </c>
      <c r="Q231" s="124"/>
      <c r="R231" s="124"/>
      <c r="S231" s="219"/>
      <c r="T231" s="219"/>
      <c r="U231" s="266"/>
      <c r="V231" s="122" t="str">
        <f>IF($AB231=1,VLOOKUP(U:U,'BW Asset Listing'!D:E,2,FALSE),"")</f>
        <v/>
      </c>
      <c r="W231" s="122" t="str">
        <f>IF($AB231=1,VLOOKUP(U:U,'BW Asset Listing'!D:F,3,FALSE),"")</f>
        <v/>
      </c>
      <c r="X231" s="122" t="str">
        <f>IF($AB231=1,VLOOKUP(U:U,'BW Asset Listing'!D:G,4,FALSE),"")</f>
        <v/>
      </c>
      <c r="Y231" s="294" t="str">
        <f>IF($AB231=1,VLOOKUP(U:U,'BW Asset Listing'!D:O,12,FALSE),"")</f>
        <v/>
      </c>
      <c r="Z231" s="294" t="str">
        <f t="shared" si="42"/>
        <v/>
      </c>
      <c r="AA231" s="294" t="str">
        <f t="shared" si="43"/>
        <v/>
      </c>
      <c r="AB231" s="294">
        <f>COUNTIF($D$4:D231,$D231)</f>
        <v>0</v>
      </c>
      <c r="AE231" s="122" t="str">
        <f t="shared" si="44"/>
        <v/>
      </c>
      <c r="AF231" s="124">
        <f>SUMIFS('BW Expense Report GL'!I:I,'BW Expense Report GL'!F:F,AD:AD,'BW Expense Report GL'!G:G,G:G)</f>
        <v>0</v>
      </c>
      <c r="AG231" s="124" t="str">
        <f t="shared" si="45"/>
        <v/>
      </c>
      <c r="AH231" s="124">
        <f>SUMIFS('BW Expense Report GL'!I:I,'BW Expense Report GL'!F:F,AD:AD,'BW Expense Report GL'!G:G,H:H)</f>
        <v>0</v>
      </c>
      <c r="AI231" s="124" t="str">
        <f t="shared" si="46"/>
        <v/>
      </c>
      <c r="AK231" s="121">
        <f t="shared" si="47"/>
        <v>0</v>
      </c>
      <c r="AL231" s="121">
        <f t="shared" si="48"/>
        <v>0</v>
      </c>
    </row>
    <row r="232" spans="1:38" s="121" customFormat="1" ht="12.75" x14ac:dyDescent="0.2">
      <c r="A232" s="293" t="str">
        <f>VLOOKUP(B:B,'ACFR Business Areas'!A:C,3,FALSE)</f>
        <v>A000</v>
      </c>
      <c r="B232" s="293" t="str">
        <f>'Lease Rollforward'!$B$1</f>
        <v>E120</v>
      </c>
      <c r="C232" s="122" t="str">
        <f>VLOOKUP(B:B,'ACFR Business Areas'!A:B,2,FALSE)</f>
        <v>Comptroller General</v>
      </c>
      <c r="D232" s="237"/>
      <c r="E232" s="265"/>
      <c r="G232" s="122">
        <f>IFERROR(VLOOKUP($F:$F,'Lease Types with GL Accts'!A:B,2,FALSE),0)</f>
        <v>0</v>
      </c>
      <c r="H232" s="122">
        <f>IFERROR(VLOOKUP($F:$F,'Lease Types with GL Accts'!$A:$C,3,FALSE),0)</f>
        <v>0</v>
      </c>
      <c r="I232" s="122">
        <f>IFERROR(VLOOKUP($F:$F,'Lease Types with GL Accts'!$A:$D,4,FALSE),0)</f>
        <v>0</v>
      </c>
      <c r="J232" s="293" t="str">
        <f>IF(AND(AB232=1,K232='Lease Rollforward'!$B$2),"Yes",IF(AB232=1,"No",""))</f>
        <v/>
      </c>
      <c r="L232" s="216"/>
      <c r="M232" s="217"/>
      <c r="N232" s="217"/>
      <c r="O232" s="217"/>
      <c r="P232" s="294">
        <f t="shared" si="41"/>
        <v>0</v>
      </c>
      <c r="Q232" s="124"/>
      <c r="R232" s="124"/>
      <c r="S232" s="219"/>
      <c r="T232" s="219"/>
      <c r="U232" s="266"/>
      <c r="V232" s="122" t="str">
        <f>IF($AB232=1,VLOOKUP(U:U,'BW Asset Listing'!D:E,2,FALSE),"")</f>
        <v/>
      </c>
      <c r="W232" s="122" t="str">
        <f>IF($AB232=1,VLOOKUP(U:U,'BW Asset Listing'!D:F,3,FALSE),"")</f>
        <v/>
      </c>
      <c r="X232" s="122" t="str">
        <f>IF($AB232=1,VLOOKUP(U:U,'BW Asset Listing'!D:G,4,FALSE),"")</f>
        <v/>
      </c>
      <c r="Y232" s="294" t="str">
        <f>IF($AB232=1,VLOOKUP(U:U,'BW Asset Listing'!D:O,12,FALSE),"")</f>
        <v/>
      </c>
      <c r="Z232" s="294" t="str">
        <f t="shared" si="42"/>
        <v/>
      </c>
      <c r="AA232" s="294" t="str">
        <f t="shared" si="43"/>
        <v/>
      </c>
      <c r="AB232" s="294">
        <f>COUNTIF($D$4:D232,$D232)</f>
        <v>0</v>
      </c>
      <c r="AE232" s="122" t="str">
        <f t="shared" si="44"/>
        <v/>
      </c>
      <c r="AF232" s="124">
        <f>SUMIFS('BW Expense Report GL'!I:I,'BW Expense Report GL'!F:F,AD:AD,'BW Expense Report GL'!G:G,G:G)</f>
        <v>0</v>
      </c>
      <c r="AG232" s="124" t="str">
        <f t="shared" si="45"/>
        <v/>
      </c>
      <c r="AH232" s="124">
        <f>SUMIFS('BW Expense Report GL'!I:I,'BW Expense Report GL'!F:F,AD:AD,'BW Expense Report GL'!G:G,H:H)</f>
        <v>0</v>
      </c>
      <c r="AI232" s="124" t="str">
        <f t="shared" si="46"/>
        <v/>
      </c>
      <c r="AK232" s="121">
        <f t="shared" si="47"/>
        <v>0</v>
      </c>
      <c r="AL232" s="121">
        <f t="shared" si="48"/>
        <v>0</v>
      </c>
    </row>
    <row r="233" spans="1:38" s="121" customFormat="1" ht="12.75" x14ac:dyDescent="0.2">
      <c r="A233" s="293" t="str">
        <f>VLOOKUP(B:B,'ACFR Business Areas'!A:C,3,FALSE)</f>
        <v>A000</v>
      </c>
      <c r="B233" s="293" t="str">
        <f>'Lease Rollforward'!$B$1</f>
        <v>E120</v>
      </c>
      <c r="C233" s="122" t="str">
        <f>VLOOKUP(B:B,'ACFR Business Areas'!A:B,2,FALSE)</f>
        <v>Comptroller General</v>
      </c>
      <c r="D233" s="237"/>
      <c r="E233" s="265"/>
      <c r="G233" s="122">
        <f>IFERROR(VLOOKUP($F:$F,'Lease Types with GL Accts'!A:B,2,FALSE),0)</f>
        <v>0</v>
      </c>
      <c r="H233" s="122">
        <f>IFERROR(VLOOKUP($F:$F,'Lease Types with GL Accts'!$A:$C,3,FALSE),0)</f>
        <v>0</v>
      </c>
      <c r="I233" s="122">
        <f>IFERROR(VLOOKUP($F:$F,'Lease Types with GL Accts'!$A:$D,4,FALSE),0)</f>
        <v>0</v>
      </c>
      <c r="J233" s="293" t="str">
        <f>IF(AND(AB233=1,K233='Lease Rollforward'!$B$2),"Yes",IF(AB233=1,"No",""))</f>
        <v/>
      </c>
      <c r="L233" s="216"/>
      <c r="M233" s="217"/>
      <c r="N233" s="217"/>
      <c r="O233" s="217"/>
      <c r="P233" s="294">
        <f t="shared" si="41"/>
        <v>0</v>
      </c>
      <c r="Q233" s="124"/>
      <c r="R233" s="124"/>
      <c r="S233" s="219"/>
      <c r="T233" s="219"/>
      <c r="U233" s="266"/>
      <c r="V233" s="122" t="str">
        <f>IF($AB233=1,VLOOKUP(U:U,'BW Asset Listing'!D:E,2,FALSE),"")</f>
        <v/>
      </c>
      <c r="W233" s="122" t="str">
        <f>IF($AB233=1,VLOOKUP(U:U,'BW Asset Listing'!D:F,3,FALSE),"")</f>
        <v/>
      </c>
      <c r="X233" s="122" t="str">
        <f>IF($AB233=1,VLOOKUP(U:U,'BW Asset Listing'!D:G,4,FALSE),"")</f>
        <v/>
      </c>
      <c r="Y233" s="294" t="str">
        <f>IF($AB233=1,VLOOKUP(U:U,'BW Asset Listing'!D:O,12,FALSE),"")</f>
        <v/>
      </c>
      <c r="Z233" s="294" t="str">
        <f t="shared" si="42"/>
        <v/>
      </c>
      <c r="AA233" s="294" t="str">
        <f t="shared" si="43"/>
        <v/>
      </c>
      <c r="AB233" s="294">
        <f>COUNTIF($D$4:D233,$D233)</f>
        <v>0</v>
      </c>
      <c r="AE233" s="122" t="str">
        <f t="shared" si="44"/>
        <v/>
      </c>
      <c r="AF233" s="124">
        <f>SUMIFS('BW Expense Report GL'!I:I,'BW Expense Report GL'!F:F,AD:AD,'BW Expense Report GL'!G:G,G:G)</f>
        <v>0</v>
      </c>
      <c r="AG233" s="124" t="str">
        <f t="shared" si="45"/>
        <v/>
      </c>
      <c r="AH233" s="124">
        <f>SUMIFS('BW Expense Report GL'!I:I,'BW Expense Report GL'!F:F,AD:AD,'BW Expense Report GL'!G:G,H:H)</f>
        <v>0</v>
      </c>
      <c r="AI233" s="124" t="str">
        <f t="shared" si="46"/>
        <v/>
      </c>
      <c r="AK233" s="121">
        <f t="shared" si="47"/>
        <v>0</v>
      </c>
      <c r="AL233" s="121">
        <f t="shared" si="48"/>
        <v>0</v>
      </c>
    </row>
    <row r="234" spans="1:38" s="121" customFormat="1" ht="12.75" x14ac:dyDescent="0.2">
      <c r="A234" s="293" t="str">
        <f>VLOOKUP(B:B,'ACFR Business Areas'!A:C,3,FALSE)</f>
        <v>A000</v>
      </c>
      <c r="B234" s="293" t="str">
        <f>'Lease Rollforward'!$B$1</f>
        <v>E120</v>
      </c>
      <c r="C234" s="122" t="str">
        <f>VLOOKUP(B:B,'ACFR Business Areas'!A:B,2,FALSE)</f>
        <v>Comptroller General</v>
      </c>
      <c r="D234" s="237"/>
      <c r="E234" s="265"/>
      <c r="G234" s="122">
        <f>IFERROR(VLOOKUP($F:$F,'Lease Types with GL Accts'!A:B,2,FALSE),0)</f>
        <v>0</v>
      </c>
      <c r="H234" s="122">
        <f>IFERROR(VLOOKUP($F:$F,'Lease Types with GL Accts'!$A:$C,3,FALSE),0)</f>
        <v>0</v>
      </c>
      <c r="I234" s="122">
        <f>IFERROR(VLOOKUP($F:$F,'Lease Types with GL Accts'!$A:$D,4,FALSE),0)</f>
        <v>0</v>
      </c>
      <c r="J234" s="293" t="str">
        <f>IF(AND(AB234=1,K234='Lease Rollforward'!$B$2),"Yes",IF(AB234=1,"No",""))</f>
        <v/>
      </c>
      <c r="L234" s="216"/>
      <c r="M234" s="217"/>
      <c r="N234" s="217"/>
      <c r="O234" s="217"/>
      <c r="P234" s="294">
        <f t="shared" si="41"/>
        <v>0</v>
      </c>
      <c r="Q234" s="124"/>
      <c r="R234" s="124"/>
      <c r="S234" s="219"/>
      <c r="T234" s="219"/>
      <c r="U234" s="266"/>
      <c r="V234" s="122" t="str">
        <f>IF($AB234=1,VLOOKUP(U:U,'BW Asset Listing'!D:E,2,FALSE),"")</f>
        <v/>
      </c>
      <c r="W234" s="122" t="str">
        <f>IF($AB234=1,VLOOKUP(U:U,'BW Asset Listing'!D:F,3,FALSE),"")</f>
        <v/>
      </c>
      <c r="X234" s="122" t="str">
        <f>IF($AB234=1,VLOOKUP(U:U,'BW Asset Listing'!D:G,4,FALSE),"")</f>
        <v/>
      </c>
      <c r="Y234" s="294" t="str">
        <f>IF($AB234=1,VLOOKUP(U:U,'BW Asset Listing'!D:O,12,FALSE),"")</f>
        <v/>
      </c>
      <c r="Z234" s="294" t="str">
        <f t="shared" si="42"/>
        <v/>
      </c>
      <c r="AA234" s="294" t="str">
        <f t="shared" si="43"/>
        <v/>
      </c>
      <c r="AB234" s="294">
        <f>COUNTIF($D$4:D234,$D234)</f>
        <v>0</v>
      </c>
      <c r="AE234" s="122" t="str">
        <f t="shared" si="44"/>
        <v/>
      </c>
      <c r="AF234" s="124">
        <f>SUMIFS('BW Expense Report GL'!I:I,'BW Expense Report GL'!F:F,AD:AD,'BW Expense Report GL'!G:G,G:G)</f>
        <v>0</v>
      </c>
      <c r="AG234" s="124" t="str">
        <f t="shared" si="45"/>
        <v/>
      </c>
      <c r="AH234" s="124">
        <f>SUMIFS('BW Expense Report GL'!I:I,'BW Expense Report GL'!F:F,AD:AD,'BW Expense Report GL'!G:G,H:H)</f>
        <v>0</v>
      </c>
      <c r="AI234" s="124" t="str">
        <f t="shared" si="46"/>
        <v/>
      </c>
      <c r="AK234" s="121">
        <f t="shared" si="47"/>
        <v>0</v>
      </c>
      <c r="AL234" s="121">
        <f t="shared" si="48"/>
        <v>0</v>
      </c>
    </row>
    <row r="235" spans="1:38" s="121" customFormat="1" ht="12.75" x14ac:dyDescent="0.2">
      <c r="A235" s="293" t="str">
        <f>VLOOKUP(B:B,'ACFR Business Areas'!A:C,3,FALSE)</f>
        <v>A000</v>
      </c>
      <c r="B235" s="293" t="str">
        <f>'Lease Rollforward'!$B$1</f>
        <v>E120</v>
      </c>
      <c r="C235" s="122" t="str">
        <f>VLOOKUP(B:B,'ACFR Business Areas'!A:B,2,FALSE)</f>
        <v>Comptroller General</v>
      </c>
      <c r="D235" s="237"/>
      <c r="E235" s="265"/>
      <c r="G235" s="122">
        <f>IFERROR(VLOOKUP($F:$F,'Lease Types with GL Accts'!A:B,2,FALSE),0)</f>
        <v>0</v>
      </c>
      <c r="H235" s="122">
        <f>IFERROR(VLOOKUP($F:$F,'Lease Types with GL Accts'!$A:$C,3,FALSE),0)</f>
        <v>0</v>
      </c>
      <c r="I235" s="122">
        <f>IFERROR(VLOOKUP($F:$F,'Lease Types with GL Accts'!$A:$D,4,FALSE),0)</f>
        <v>0</v>
      </c>
      <c r="J235" s="293" t="str">
        <f>IF(AND(AB235=1,K235='Lease Rollforward'!$B$2),"Yes",IF(AB235=1,"No",""))</f>
        <v/>
      </c>
      <c r="L235" s="216"/>
      <c r="M235" s="217"/>
      <c r="N235" s="217"/>
      <c r="O235" s="217"/>
      <c r="P235" s="294">
        <f t="shared" si="41"/>
        <v>0</v>
      </c>
      <c r="Q235" s="124"/>
      <c r="R235" s="124"/>
      <c r="S235" s="219"/>
      <c r="T235" s="219"/>
      <c r="U235" s="266"/>
      <c r="V235" s="122" t="str">
        <f>IF($AB235=1,VLOOKUP(U:U,'BW Asset Listing'!D:E,2,FALSE),"")</f>
        <v/>
      </c>
      <c r="W235" s="122" t="str">
        <f>IF($AB235=1,VLOOKUP(U:U,'BW Asset Listing'!D:F,3,FALSE),"")</f>
        <v/>
      </c>
      <c r="X235" s="122" t="str">
        <f>IF($AB235=1,VLOOKUP(U:U,'BW Asset Listing'!D:G,4,FALSE),"")</f>
        <v/>
      </c>
      <c r="Y235" s="294" t="str">
        <f>IF($AB235=1,VLOOKUP(U:U,'BW Asset Listing'!D:O,12,FALSE),"")</f>
        <v/>
      </c>
      <c r="Z235" s="294" t="str">
        <f t="shared" si="42"/>
        <v/>
      </c>
      <c r="AA235" s="294" t="str">
        <f t="shared" si="43"/>
        <v/>
      </c>
      <c r="AB235" s="294">
        <f>COUNTIF($D$4:D235,$D235)</f>
        <v>0</v>
      </c>
      <c r="AE235" s="122" t="str">
        <f t="shared" si="44"/>
        <v/>
      </c>
      <c r="AF235" s="124">
        <f>SUMIFS('BW Expense Report GL'!I:I,'BW Expense Report GL'!F:F,AD:AD,'BW Expense Report GL'!G:G,G:G)</f>
        <v>0</v>
      </c>
      <c r="AG235" s="124" t="str">
        <f t="shared" si="45"/>
        <v/>
      </c>
      <c r="AH235" s="124">
        <f>SUMIFS('BW Expense Report GL'!I:I,'BW Expense Report GL'!F:F,AD:AD,'BW Expense Report GL'!G:G,H:H)</f>
        <v>0</v>
      </c>
      <c r="AI235" s="124" t="str">
        <f t="shared" si="46"/>
        <v/>
      </c>
      <c r="AK235" s="121">
        <f t="shared" si="47"/>
        <v>0</v>
      </c>
      <c r="AL235" s="121">
        <f t="shared" si="48"/>
        <v>0</v>
      </c>
    </row>
    <row r="236" spans="1:38" s="121" customFormat="1" ht="12.75" x14ac:dyDescent="0.2">
      <c r="A236" s="293" t="str">
        <f>VLOOKUP(B:B,'ACFR Business Areas'!A:C,3,FALSE)</f>
        <v>A000</v>
      </c>
      <c r="B236" s="293" t="str">
        <f>'Lease Rollforward'!$B$1</f>
        <v>E120</v>
      </c>
      <c r="C236" s="122" t="str">
        <f>VLOOKUP(B:B,'ACFR Business Areas'!A:B,2,FALSE)</f>
        <v>Comptroller General</v>
      </c>
      <c r="D236" s="237"/>
      <c r="E236" s="265"/>
      <c r="G236" s="122">
        <f>IFERROR(VLOOKUP($F:$F,'Lease Types with GL Accts'!A:B,2,FALSE),0)</f>
        <v>0</v>
      </c>
      <c r="H236" s="122">
        <f>IFERROR(VLOOKUP($F:$F,'Lease Types with GL Accts'!$A:$C,3,FALSE),0)</f>
        <v>0</v>
      </c>
      <c r="I236" s="122">
        <f>IFERROR(VLOOKUP($F:$F,'Lease Types with GL Accts'!$A:$D,4,FALSE),0)</f>
        <v>0</v>
      </c>
      <c r="J236" s="293" t="str">
        <f>IF(AND(AB236=1,K236='Lease Rollforward'!$B$2),"Yes",IF(AB236=1,"No",""))</f>
        <v/>
      </c>
      <c r="L236" s="216"/>
      <c r="M236" s="217"/>
      <c r="N236" s="217"/>
      <c r="O236" s="217"/>
      <c r="P236" s="294">
        <f t="shared" si="41"/>
        <v>0</v>
      </c>
      <c r="Q236" s="124"/>
      <c r="R236" s="124"/>
      <c r="S236" s="219"/>
      <c r="T236" s="219"/>
      <c r="U236" s="266"/>
      <c r="V236" s="122" t="str">
        <f>IF($AB236=1,VLOOKUP(U:U,'BW Asset Listing'!D:E,2,FALSE),"")</f>
        <v/>
      </c>
      <c r="W236" s="122" t="str">
        <f>IF($AB236=1,VLOOKUP(U:U,'BW Asset Listing'!D:F,3,FALSE),"")</f>
        <v/>
      </c>
      <c r="X236" s="122" t="str">
        <f>IF($AB236=1,VLOOKUP(U:U,'BW Asset Listing'!D:G,4,FALSE),"")</f>
        <v/>
      </c>
      <c r="Y236" s="294" t="str">
        <f>IF($AB236=1,VLOOKUP(U:U,'BW Asset Listing'!D:O,12,FALSE),"")</f>
        <v/>
      </c>
      <c r="Z236" s="294" t="str">
        <f t="shared" si="42"/>
        <v/>
      </c>
      <c r="AA236" s="294" t="str">
        <f t="shared" si="43"/>
        <v/>
      </c>
      <c r="AB236" s="294">
        <f>COUNTIF($D$4:D236,$D236)</f>
        <v>0</v>
      </c>
      <c r="AE236" s="122" t="str">
        <f t="shared" si="44"/>
        <v/>
      </c>
      <c r="AF236" s="124">
        <f>SUMIFS('BW Expense Report GL'!I:I,'BW Expense Report GL'!F:F,AD:AD,'BW Expense Report GL'!G:G,G:G)</f>
        <v>0</v>
      </c>
      <c r="AG236" s="124" t="str">
        <f t="shared" si="45"/>
        <v/>
      </c>
      <c r="AH236" s="124">
        <f>SUMIFS('BW Expense Report GL'!I:I,'BW Expense Report GL'!F:F,AD:AD,'BW Expense Report GL'!G:G,H:H)</f>
        <v>0</v>
      </c>
      <c r="AI236" s="124" t="str">
        <f t="shared" si="46"/>
        <v/>
      </c>
      <c r="AK236" s="121">
        <f t="shared" si="47"/>
        <v>0</v>
      </c>
      <c r="AL236" s="121">
        <f t="shared" si="48"/>
        <v>0</v>
      </c>
    </row>
    <row r="237" spans="1:38" s="121" customFormat="1" ht="12.75" x14ac:dyDescent="0.2">
      <c r="A237" s="293" t="str">
        <f>VLOOKUP(B:B,'ACFR Business Areas'!A:C,3,FALSE)</f>
        <v>A000</v>
      </c>
      <c r="B237" s="293" t="str">
        <f>'Lease Rollforward'!$B$1</f>
        <v>E120</v>
      </c>
      <c r="C237" s="122" t="str">
        <f>VLOOKUP(B:B,'ACFR Business Areas'!A:B,2,FALSE)</f>
        <v>Comptroller General</v>
      </c>
      <c r="D237" s="237"/>
      <c r="E237" s="265"/>
      <c r="G237" s="122">
        <f>IFERROR(VLOOKUP($F:$F,'Lease Types with GL Accts'!A:B,2,FALSE),0)</f>
        <v>0</v>
      </c>
      <c r="H237" s="122">
        <f>IFERROR(VLOOKUP($F:$F,'Lease Types with GL Accts'!$A:$C,3,FALSE),0)</f>
        <v>0</v>
      </c>
      <c r="I237" s="122">
        <f>IFERROR(VLOOKUP($F:$F,'Lease Types with GL Accts'!$A:$D,4,FALSE),0)</f>
        <v>0</v>
      </c>
      <c r="J237" s="293" t="str">
        <f>IF(AND(AB237=1,K237='Lease Rollforward'!$B$2),"Yes",IF(AB237=1,"No",""))</f>
        <v/>
      </c>
      <c r="L237" s="216"/>
      <c r="M237" s="217"/>
      <c r="N237" s="217"/>
      <c r="O237" s="217"/>
      <c r="P237" s="294">
        <f t="shared" si="41"/>
        <v>0</v>
      </c>
      <c r="Q237" s="124"/>
      <c r="R237" s="124"/>
      <c r="S237" s="219"/>
      <c r="T237" s="219"/>
      <c r="U237" s="266"/>
      <c r="V237" s="122" t="str">
        <f>IF($AB237=1,VLOOKUP(U:U,'BW Asset Listing'!D:E,2,FALSE),"")</f>
        <v/>
      </c>
      <c r="W237" s="122" t="str">
        <f>IF($AB237=1,VLOOKUP(U:U,'BW Asset Listing'!D:F,3,FALSE),"")</f>
        <v/>
      </c>
      <c r="X237" s="122" t="str">
        <f>IF($AB237=1,VLOOKUP(U:U,'BW Asset Listing'!D:G,4,FALSE),"")</f>
        <v/>
      </c>
      <c r="Y237" s="294" t="str">
        <f>IF($AB237=1,VLOOKUP(U:U,'BW Asset Listing'!D:O,12,FALSE),"")</f>
        <v/>
      </c>
      <c r="Z237" s="294" t="str">
        <f t="shared" si="42"/>
        <v/>
      </c>
      <c r="AA237" s="294" t="str">
        <f t="shared" si="43"/>
        <v/>
      </c>
      <c r="AB237" s="294">
        <f>COUNTIF($D$4:D237,$D237)</f>
        <v>0</v>
      </c>
      <c r="AE237" s="122" t="str">
        <f t="shared" si="44"/>
        <v/>
      </c>
      <c r="AF237" s="124">
        <f>SUMIFS('BW Expense Report GL'!I:I,'BW Expense Report GL'!F:F,AD:AD,'BW Expense Report GL'!G:G,G:G)</f>
        <v>0</v>
      </c>
      <c r="AG237" s="124" t="str">
        <f t="shared" si="45"/>
        <v/>
      </c>
      <c r="AH237" s="124">
        <f>SUMIFS('BW Expense Report GL'!I:I,'BW Expense Report GL'!F:F,AD:AD,'BW Expense Report GL'!G:G,H:H)</f>
        <v>0</v>
      </c>
      <c r="AI237" s="124" t="str">
        <f t="shared" si="46"/>
        <v/>
      </c>
      <c r="AK237" s="121">
        <f t="shared" si="47"/>
        <v>0</v>
      </c>
      <c r="AL237" s="121">
        <f t="shared" si="48"/>
        <v>0</v>
      </c>
    </row>
    <row r="238" spans="1:38" s="121" customFormat="1" ht="12.75" x14ac:dyDescent="0.2">
      <c r="A238" s="293" t="str">
        <f>VLOOKUP(B:B,'ACFR Business Areas'!A:C,3,FALSE)</f>
        <v>A000</v>
      </c>
      <c r="B238" s="293" t="str">
        <f>'Lease Rollforward'!$B$1</f>
        <v>E120</v>
      </c>
      <c r="C238" s="122" t="str">
        <f>VLOOKUP(B:B,'ACFR Business Areas'!A:B,2,FALSE)</f>
        <v>Comptroller General</v>
      </c>
      <c r="D238" s="237"/>
      <c r="E238" s="265"/>
      <c r="G238" s="122">
        <f>IFERROR(VLOOKUP($F:$F,'Lease Types with GL Accts'!A:B,2,FALSE),0)</f>
        <v>0</v>
      </c>
      <c r="H238" s="122">
        <f>IFERROR(VLOOKUP($F:$F,'Lease Types with GL Accts'!$A:$C,3,FALSE),0)</f>
        <v>0</v>
      </c>
      <c r="I238" s="122">
        <f>IFERROR(VLOOKUP($F:$F,'Lease Types with GL Accts'!$A:$D,4,FALSE),0)</f>
        <v>0</v>
      </c>
      <c r="J238" s="293" t="str">
        <f>IF(AND(AB238=1,K238='Lease Rollforward'!$B$2),"Yes",IF(AB238=1,"No",""))</f>
        <v/>
      </c>
      <c r="L238" s="216"/>
      <c r="M238" s="217"/>
      <c r="N238" s="217"/>
      <c r="O238" s="217"/>
      <c r="P238" s="294">
        <f t="shared" si="41"/>
        <v>0</v>
      </c>
      <c r="Q238" s="124"/>
      <c r="R238" s="124"/>
      <c r="S238" s="219"/>
      <c r="T238" s="219"/>
      <c r="U238" s="266"/>
      <c r="V238" s="122" t="str">
        <f>IF($AB238=1,VLOOKUP(U:U,'BW Asset Listing'!D:E,2,FALSE),"")</f>
        <v/>
      </c>
      <c r="W238" s="122" t="str">
        <f>IF($AB238=1,VLOOKUP(U:U,'BW Asset Listing'!D:F,3,FALSE),"")</f>
        <v/>
      </c>
      <c r="X238" s="122" t="str">
        <f>IF($AB238=1,VLOOKUP(U:U,'BW Asset Listing'!D:G,4,FALSE),"")</f>
        <v/>
      </c>
      <c r="Y238" s="294" t="str">
        <f>IF($AB238=1,VLOOKUP(U:U,'BW Asset Listing'!D:O,12,FALSE),"")</f>
        <v/>
      </c>
      <c r="Z238" s="294" t="str">
        <f t="shared" si="42"/>
        <v/>
      </c>
      <c r="AA238" s="294" t="str">
        <f t="shared" si="43"/>
        <v/>
      </c>
      <c r="AB238" s="294">
        <f>COUNTIF($D$4:D238,$D238)</f>
        <v>0</v>
      </c>
      <c r="AE238" s="122" t="str">
        <f t="shared" si="44"/>
        <v/>
      </c>
      <c r="AF238" s="124">
        <f>SUMIFS('BW Expense Report GL'!I:I,'BW Expense Report GL'!F:F,AD:AD,'BW Expense Report GL'!G:G,G:G)</f>
        <v>0</v>
      </c>
      <c r="AG238" s="124" t="str">
        <f t="shared" si="45"/>
        <v/>
      </c>
      <c r="AH238" s="124">
        <f>SUMIFS('BW Expense Report GL'!I:I,'BW Expense Report GL'!F:F,AD:AD,'BW Expense Report GL'!G:G,H:H)</f>
        <v>0</v>
      </c>
      <c r="AI238" s="124" t="str">
        <f t="shared" si="46"/>
        <v/>
      </c>
      <c r="AK238" s="121">
        <f t="shared" si="47"/>
        <v>0</v>
      </c>
      <c r="AL238" s="121">
        <f t="shared" si="48"/>
        <v>0</v>
      </c>
    </row>
    <row r="239" spans="1:38" s="121" customFormat="1" ht="12.75" x14ac:dyDescent="0.2">
      <c r="A239" s="293" t="str">
        <f>VLOOKUP(B:B,'ACFR Business Areas'!A:C,3,FALSE)</f>
        <v>A000</v>
      </c>
      <c r="B239" s="293" t="str">
        <f>'Lease Rollforward'!$B$1</f>
        <v>E120</v>
      </c>
      <c r="C239" s="122" t="str">
        <f>VLOOKUP(B:B,'ACFR Business Areas'!A:B,2,FALSE)</f>
        <v>Comptroller General</v>
      </c>
      <c r="D239" s="237"/>
      <c r="E239" s="265"/>
      <c r="G239" s="122">
        <f>IFERROR(VLOOKUP($F:$F,'Lease Types with GL Accts'!A:B,2,FALSE),0)</f>
        <v>0</v>
      </c>
      <c r="H239" s="122">
        <f>IFERROR(VLOOKUP($F:$F,'Lease Types with GL Accts'!$A:$C,3,FALSE),0)</f>
        <v>0</v>
      </c>
      <c r="I239" s="122">
        <f>IFERROR(VLOOKUP($F:$F,'Lease Types with GL Accts'!$A:$D,4,FALSE),0)</f>
        <v>0</v>
      </c>
      <c r="J239" s="293" t="str">
        <f>IF(AND(AB239=1,K239='Lease Rollforward'!$B$2),"Yes",IF(AB239=1,"No",""))</f>
        <v/>
      </c>
      <c r="L239" s="216"/>
      <c r="M239" s="217"/>
      <c r="N239" s="217"/>
      <c r="O239" s="217"/>
      <c r="P239" s="294">
        <f t="shared" si="41"/>
        <v>0</v>
      </c>
      <c r="Q239" s="124"/>
      <c r="R239" s="124"/>
      <c r="S239" s="219"/>
      <c r="T239" s="219"/>
      <c r="U239" s="266"/>
      <c r="V239" s="122" t="str">
        <f>IF($AB239=1,VLOOKUP(U:U,'BW Asset Listing'!D:E,2,FALSE),"")</f>
        <v/>
      </c>
      <c r="W239" s="122" t="str">
        <f>IF($AB239=1,VLOOKUP(U:U,'BW Asset Listing'!D:F,3,FALSE),"")</f>
        <v/>
      </c>
      <c r="X239" s="122" t="str">
        <f>IF($AB239=1,VLOOKUP(U:U,'BW Asset Listing'!D:G,4,FALSE),"")</f>
        <v/>
      </c>
      <c r="Y239" s="294" t="str">
        <f>IF($AB239=1,VLOOKUP(U:U,'BW Asset Listing'!D:O,12,FALSE),"")</f>
        <v/>
      </c>
      <c r="Z239" s="294" t="str">
        <f t="shared" si="42"/>
        <v/>
      </c>
      <c r="AA239" s="294" t="str">
        <f t="shared" si="43"/>
        <v/>
      </c>
      <c r="AB239" s="294">
        <f>COUNTIF($D$4:D239,$D239)</f>
        <v>0</v>
      </c>
      <c r="AE239" s="122" t="str">
        <f t="shared" si="44"/>
        <v/>
      </c>
      <c r="AF239" s="124">
        <f>SUMIFS('BW Expense Report GL'!I:I,'BW Expense Report GL'!F:F,AD:AD,'BW Expense Report GL'!G:G,G:G)</f>
        <v>0</v>
      </c>
      <c r="AG239" s="124" t="str">
        <f t="shared" si="45"/>
        <v/>
      </c>
      <c r="AH239" s="124">
        <f>SUMIFS('BW Expense Report GL'!I:I,'BW Expense Report GL'!F:F,AD:AD,'BW Expense Report GL'!G:G,H:H)</f>
        <v>0</v>
      </c>
      <c r="AI239" s="124" t="str">
        <f t="shared" si="46"/>
        <v/>
      </c>
      <c r="AK239" s="121">
        <f t="shared" si="47"/>
        <v>0</v>
      </c>
      <c r="AL239" s="121">
        <f t="shared" si="48"/>
        <v>0</v>
      </c>
    </row>
    <row r="240" spans="1:38" s="121" customFormat="1" ht="12.75" x14ac:dyDescent="0.2">
      <c r="A240" s="293" t="str">
        <f>VLOOKUP(B:B,'ACFR Business Areas'!A:C,3,FALSE)</f>
        <v>A000</v>
      </c>
      <c r="B240" s="293" t="str">
        <f>'Lease Rollforward'!$B$1</f>
        <v>E120</v>
      </c>
      <c r="C240" s="122" t="str">
        <f>VLOOKUP(B:B,'ACFR Business Areas'!A:B,2,FALSE)</f>
        <v>Comptroller General</v>
      </c>
      <c r="D240" s="237"/>
      <c r="E240" s="265"/>
      <c r="G240" s="122">
        <f>IFERROR(VLOOKUP($F:$F,'Lease Types with GL Accts'!A:B,2,FALSE),0)</f>
        <v>0</v>
      </c>
      <c r="H240" s="122">
        <f>IFERROR(VLOOKUP($F:$F,'Lease Types with GL Accts'!$A:$C,3,FALSE),0)</f>
        <v>0</v>
      </c>
      <c r="I240" s="122">
        <f>IFERROR(VLOOKUP($F:$F,'Lease Types with GL Accts'!$A:$D,4,FALSE),0)</f>
        <v>0</v>
      </c>
      <c r="J240" s="293" t="str">
        <f>IF(AND(AB240=1,K240='Lease Rollforward'!$B$2),"Yes",IF(AB240=1,"No",""))</f>
        <v/>
      </c>
      <c r="L240" s="216"/>
      <c r="M240" s="217"/>
      <c r="N240" s="217"/>
      <c r="O240" s="217"/>
      <c r="P240" s="294">
        <f t="shared" si="41"/>
        <v>0</v>
      </c>
      <c r="Q240" s="124"/>
      <c r="R240" s="124"/>
      <c r="S240" s="219"/>
      <c r="T240" s="219"/>
      <c r="U240" s="266"/>
      <c r="V240" s="122" t="str">
        <f>IF($AB240=1,VLOOKUP(U:U,'BW Asset Listing'!D:E,2,FALSE),"")</f>
        <v/>
      </c>
      <c r="W240" s="122" t="str">
        <f>IF($AB240=1,VLOOKUP(U:U,'BW Asset Listing'!D:F,3,FALSE),"")</f>
        <v/>
      </c>
      <c r="X240" s="122" t="str">
        <f>IF($AB240=1,VLOOKUP(U:U,'BW Asset Listing'!D:G,4,FALSE),"")</f>
        <v/>
      </c>
      <c r="Y240" s="294" t="str">
        <f>IF($AB240=1,VLOOKUP(U:U,'BW Asset Listing'!D:O,12,FALSE),"")</f>
        <v/>
      </c>
      <c r="Z240" s="294" t="str">
        <f t="shared" si="42"/>
        <v/>
      </c>
      <c r="AA240" s="294" t="str">
        <f t="shared" si="43"/>
        <v/>
      </c>
      <c r="AB240" s="294">
        <f>COUNTIF($D$4:D240,$D240)</f>
        <v>0</v>
      </c>
      <c r="AE240" s="122" t="str">
        <f t="shared" si="44"/>
        <v/>
      </c>
      <c r="AF240" s="124">
        <f>SUMIFS('BW Expense Report GL'!I:I,'BW Expense Report GL'!F:F,AD:AD,'BW Expense Report GL'!G:G,G:G)</f>
        <v>0</v>
      </c>
      <c r="AG240" s="124" t="str">
        <f t="shared" si="45"/>
        <v/>
      </c>
      <c r="AH240" s="124">
        <f>SUMIFS('BW Expense Report GL'!I:I,'BW Expense Report GL'!F:F,AD:AD,'BW Expense Report GL'!G:G,H:H)</f>
        <v>0</v>
      </c>
      <c r="AI240" s="124" t="str">
        <f t="shared" si="46"/>
        <v/>
      </c>
      <c r="AK240" s="121">
        <f t="shared" si="47"/>
        <v>0</v>
      </c>
      <c r="AL240" s="121">
        <f t="shared" si="48"/>
        <v>0</v>
      </c>
    </row>
    <row r="241" spans="1:38" s="121" customFormat="1" ht="12.75" x14ac:dyDescent="0.2">
      <c r="A241" s="293" t="str">
        <f>VLOOKUP(B:B,'ACFR Business Areas'!A:C,3,FALSE)</f>
        <v>A000</v>
      </c>
      <c r="B241" s="293" t="str">
        <f>'Lease Rollforward'!$B$1</f>
        <v>E120</v>
      </c>
      <c r="C241" s="122" t="str">
        <f>VLOOKUP(B:B,'ACFR Business Areas'!A:B,2,FALSE)</f>
        <v>Comptroller General</v>
      </c>
      <c r="D241" s="237"/>
      <c r="E241" s="265"/>
      <c r="G241" s="122">
        <f>IFERROR(VLOOKUP($F:$F,'Lease Types with GL Accts'!A:B,2,FALSE),0)</f>
        <v>0</v>
      </c>
      <c r="H241" s="122">
        <f>IFERROR(VLOOKUP($F:$F,'Lease Types with GL Accts'!$A:$C,3,FALSE),0)</f>
        <v>0</v>
      </c>
      <c r="I241" s="122">
        <f>IFERROR(VLOOKUP($F:$F,'Lease Types with GL Accts'!$A:$D,4,FALSE),0)</f>
        <v>0</v>
      </c>
      <c r="J241" s="293" t="str">
        <f>IF(AND(AB241=1,K241='Lease Rollforward'!$B$2),"Yes",IF(AB241=1,"No",""))</f>
        <v/>
      </c>
      <c r="L241" s="216"/>
      <c r="M241" s="217"/>
      <c r="N241" s="217"/>
      <c r="O241" s="217"/>
      <c r="P241" s="294">
        <f t="shared" si="41"/>
        <v>0</v>
      </c>
      <c r="Q241" s="124"/>
      <c r="R241" s="124"/>
      <c r="S241" s="219"/>
      <c r="T241" s="219"/>
      <c r="U241" s="266"/>
      <c r="V241" s="122" t="str">
        <f>IF($AB241=1,VLOOKUP(U:U,'BW Asset Listing'!D:E,2,FALSE),"")</f>
        <v/>
      </c>
      <c r="W241" s="122" t="str">
        <f>IF($AB241=1,VLOOKUP(U:U,'BW Asset Listing'!D:F,3,FALSE),"")</f>
        <v/>
      </c>
      <c r="X241" s="122" t="str">
        <f>IF($AB241=1,VLOOKUP(U:U,'BW Asset Listing'!D:G,4,FALSE),"")</f>
        <v/>
      </c>
      <c r="Y241" s="294" t="str">
        <f>IF($AB241=1,VLOOKUP(U:U,'BW Asset Listing'!D:O,12,FALSE),"")</f>
        <v/>
      </c>
      <c r="Z241" s="294" t="str">
        <f t="shared" si="42"/>
        <v/>
      </c>
      <c r="AA241" s="294" t="str">
        <f t="shared" si="43"/>
        <v/>
      </c>
      <c r="AB241" s="294">
        <f>COUNTIF($D$4:D241,$D241)</f>
        <v>0</v>
      </c>
      <c r="AE241" s="122" t="str">
        <f t="shared" si="44"/>
        <v/>
      </c>
      <c r="AF241" s="124">
        <f>SUMIFS('BW Expense Report GL'!I:I,'BW Expense Report GL'!F:F,AD:AD,'BW Expense Report GL'!G:G,G:G)</f>
        <v>0</v>
      </c>
      <c r="AG241" s="124" t="str">
        <f t="shared" si="45"/>
        <v/>
      </c>
      <c r="AH241" s="124">
        <f>SUMIFS('BW Expense Report GL'!I:I,'BW Expense Report GL'!F:F,AD:AD,'BW Expense Report GL'!G:G,H:H)</f>
        <v>0</v>
      </c>
      <c r="AI241" s="124" t="str">
        <f t="shared" si="46"/>
        <v/>
      </c>
      <c r="AK241" s="121">
        <f t="shared" si="47"/>
        <v>0</v>
      </c>
      <c r="AL241" s="121">
        <f t="shared" si="48"/>
        <v>0</v>
      </c>
    </row>
    <row r="242" spans="1:38" s="121" customFormat="1" ht="12.75" x14ac:dyDescent="0.2">
      <c r="A242" s="293" t="str">
        <f>VLOOKUP(B:B,'ACFR Business Areas'!A:C,3,FALSE)</f>
        <v>A000</v>
      </c>
      <c r="B242" s="293" t="str">
        <f>'Lease Rollforward'!$B$1</f>
        <v>E120</v>
      </c>
      <c r="C242" s="122" t="str">
        <f>VLOOKUP(B:B,'ACFR Business Areas'!A:B,2,FALSE)</f>
        <v>Comptroller General</v>
      </c>
      <c r="D242" s="237"/>
      <c r="E242" s="265"/>
      <c r="G242" s="122">
        <f>IFERROR(VLOOKUP($F:$F,'Lease Types with GL Accts'!A:B,2,FALSE),0)</f>
        <v>0</v>
      </c>
      <c r="H242" s="122">
        <f>IFERROR(VLOOKUP($F:$F,'Lease Types with GL Accts'!$A:$C,3,FALSE),0)</f>
        <v>0</v>
      </c>
      <c r="I242" s="122">
        <f>IFERROR(VLOOKUP($F:$F,'Lease Types with GL Accts'!$A:$D,4,FALSE),0)</f>
        <v>0</v>
      </c>
      <c r="J242" s="293" t="str">
        <f>IF(AND(AB242=1,K242='Lease Rollforward'!$B$2),"Yes",IF(AB242=1,"No",""))</f>
        <v/>
      </c>
      <c r="L242" s="216"/>
      <c r="M242" s="217"/>
      <c r="N242" s="217"/>
      <c r="O242" s="217"/>
      <c r="P242" s="294">
        <f t="shared" si="41"/>
        <v>0</v>
      </c>
      <c r="Q242" s="124"/>
      <c r="R242" s="124"/>
      <c r="S242" s="219"/>
      <c r="T242" s="219"/>
      <c r="U242" s="266"/>
      <c r="V242" s="122" t="str">
        <f>IF($AB242=1,VLOOKUP(U:U,'BW Asset Listing'!D:E,2,FALSE),"")</f>
        <v/>
      </c>
      <c r="W242" s="122" t="str">
        <f>IF($AB242=1,VLOOKUP(U:U,'BW Asset Listing'!D:F,3,FALSE),"")</f>
        <v/>
      </c>
      <c r="X242" s="122" t="str">
        <f>IF($AB242=1,VLOOKUP(U:U,'BW Asset Listing'!D:G,4,FALSE),"")</f>
        <v/>
      </c>
      <c r="Y242" s="294" t="str">
        <f>IF($AB242=1,VLOOKUP(U:U,'BW Asset Listing'!D:O,12,FALSE),"")</f>
        <v/>
      </c>
      <c r="Z242" s="294" t="str">
        <f t="shared" si="42"/>
        <v/>
      </c>
      <c r="AA242" s="294" t="str">
        <f t="shared" si="43"/>
        <v/>
      </c>
      <c r="AB242" s="294">
        <f>COUNTIF($D$4:D242,$D242)</f>
        <v>0</v>
      </c>
      <c r="AE242" s="122" t="str">
        <f t="shared" si="44"/>
        <v/>
      </c>
      <c r="AF242" s="124">
        <f>SUMIFS('BW Expense Report GL'!I:I,'BW Expense Report GL'!F:F,AD:AD,'BW Expense Report GL'!G:G,G:G)</f>
        <v>0</v>
      </c>
      <c r="AG242" s="124" t="str">
        <f t="shared" si="45"/>
        <v/>
      </c>
      <c r="AH242" s="124">
        <f>SUMIFS('BW Expense Report GL'!I:I,'BW Expense Report GL'!F:F,AD:AD,'BW Expense Report GL'!G:G,H:H)</f>
        <v>0</v>
      </c>
      <c r="AI242" s="124" t="str">
        <f t="shared" si="46"/>
        <v/>
      </c>
      <c r="AK242" s="121">
        <f t="shared" si="47"/>
        <v>0</v>
      </c>
      <c r="AL242" s="121">
        <f t="shared" si="48"/>
        <v>0</v>
      </c>
    </row>
    <row r="243" spans="1:38" s="121" customFormat="1" ht="12.75" x14ac:dyDescent="0.2">
      <c r="A243" s="293" t="str">
        <f>VLOOKUP(B:B,'ACFR Business Areas'!A:C,3,FALSE)</f>
        <v>A000</v>
      </c>
      <c r="B243" s="293" t="str">
        <f>'Lease Rollforward'!$B$1</f>
        <v>E120</v>
      </c>
      <c r="C243" s="122" t="str">
        <f>VLOOKUP(B:B,'ACFR Business Areas'!A:B,2,FALSE)</f>
        <v>Comptroller General</v>
      </c>
      <c r="D243" s="237"/>
      <c r="E243" s="265"/>
      <c r="G243" s="122">
        <f>IFERROR(VLOOKUP($F:$F,'Lease Types with GL Accts'!A:B,2,FALSE),0)</f>
        <v>0</v>
      </c>
      <c r="H243" s="122">
        <f>IFERROR(VLOOKUP($F:$F,'Lease Types with GL Accts'!$A:$C,3,FALSE),0)</f>
        <v>0</v>
      </c>
      <c r="I243" s="122">
        <f>IFERROR(VLOOKUP($F:$F,'Lease Types with GL Accts'!$A:$D,4,FALSE),0)</f>
        <v>0</v>
      </c>
      <c r="J243" s="293" t="str">
        <f>IF(AND(AB243=1,K243='Lease Rollforward'!$B$2),"Yes",IF(AB243=1,"No",""))</f>
        <v/>
      </c>
      <c r="L243" s="216"/>
      <c r="M243" s="217"/>
      <c r="N243" s="217"/>
      <c r="O243" s="217"/>
      <c r="P243" s="294">
        <f t="shared" si="41"/>
        <v>0</v>
      </c>
      <c r="Q243" s="124"/>
      <c r="R243" s="124"/>
      <c r="S243" s="219"/>
      <c r="T243" s="219"/>
      <c r="U243" s="266"/>
      <c r="V243" s="122" t="str">
        <f>IF($AB243=1,VLOOKUP(U:U,'BW Asset Listing'!D:E,2,FALSE),"")</f>
        <v/>
      </c>
      <c r="W243" s="122" t="str">
        <f>IF($AB243=1,VLOOKUP(U:U,'BW Asset Listing'!D:F,3,FALSE),"")</f>
        <v/>
      </c>
      <c r="X243" s="122" t="str">
        <f>IF($AB243=1,VLOOKUP(U:U,'BW Asset Listing'!D:G,4,FALSE),"")</f>
        <v/>
      </c>
      <c r="Y243" s="294" t="str">
        <f>IF($AB243=1,VLOOKUP(U:U,'BW Asset Listing'!D:O,12,FALSE),"")</f>
        <v/>
      </c>
      <c r="Z243" s="294" t="str">
        <f t="shared" si="42"/>
        <v/>
      </c>
      <c r="AA243" s="294" t="str">
        <f t="shared" si="43"/>
        <v/>
      </c>
      <c r="AB243" s="294">
        <f>COUNTIF($D$4:D243,$D243)</f>
        <v>0</v>
      </c>
      <c r="AE243" s="122" t="str">
        <f t="shared" si="44"/>
        <v/>
      </c>
      <c r="AF243" s="124">
        <f>SUMIFS('BW Expense Report GL'!I:I,'BW Expense Report GL'!F:F,AD:AD,'BW Expense Report GL'!G:G,G:G)</f>
        <v>0</v>
      </c>
      <c r="AG243" s="124" t="str">
        <f t="shared" si="45"/>
        <v/>
      </c>
      <c r="AH243" s="124">
        <f>SUMIFS('BW Expense Report GL'!I:I,'BW Expense Report GL'!F:F,AD:AD,'BW Expense Report GL'!G:G,H:H)</f>
        <v>0</v>
      </c>
      <c r="AI243" s="124" t="str">
        <f t="shared" si="46"/>
        <v/>
      </c>
      <c r="AK243" s="121">
        <f t="shared" si="47"/>
        <v>0</v>
      </c>
      <c r="AL243" s="121">
        <f t="shared" si="48"/>
        <v>0</v>
      </c>
    </row>
    <row r="244" spans="1:38" s="121" customFormat="1" ht="12.75" x14ac:dyDescent="0.2">
      <c r="A244" s="293" t="str">
        <f>VLOOKUP(B:B,'ACFR Business Areas'!A:C,3,FALSE)</f>
        <v>A000</v>
      </c>
      <c r="B244" s="293" t="str">
        <f>'Lease Rollforward'!$B$1</f>
        <v>E120</v>
      </c>
      <c r="C244" s="122" t="str">
        <f>VLOOKUP(B:B,'ACFR Business Areas'!A:B,2,FALSE)</f>
        <v>Comptroller General</v>
      </c>
      <c r="D244" s="237"/>
      <c r="E244" s="265"/>
      <c r="G244" s="122">
        <f>IFERROR(VLOOKUP($F:$F,'Lease Types with GL Accts'!A:B,2,FALSE),0)</f>
        <v>0</v>
      </c>
      <c r="H244" s="122">
        <f>IFERROR(VLOOKUP($F:$F,'Lease Types with GL Accts'!$A:$C,3,FALSE),0)</f>
        <v>0</v>
      </c>
      <c r="I244" s="122">
        <f>IFERROR(VLOOKUP($F:$F,'Lease Types with GL Accts'!$A:$D,4,FALSE),0)</f>
        <v>0</v>
      </c>
      <c r="J244" s="293" t="str">
        <f>IF(AND(AB244=1,K244='Lease Rollforward'!$B$2),"Yes",IF(AB244=1,"No",""))</f>
        <v/>
      </c>
      <c r="L244" s="216"/>
      <c r="M244" s="217"/>
      <c r="N244" s="217"/>
      <c r="O244" s="217"/>
      <c r="P244" s="294">
        <f t="shared" si="41"/>
        <v>0</v>
      </c>
      <c r="Q244" s="124"/>
      <c r="R244" s="124"/>
      <c r="S244" s="219"/>
      <c r="T244" s="219"/>
      <c r="U244" s="266"/>
      <c r="V244" s="122" t="str">
        <f>IF($AB244=1,VLOOKUP(U:U,'BW Asset Listing'!D:E,2,FALSE),"")</f>
        <v/>
      </c>
      <c r="W244" s="122" t="str">
        <f>IF($AB244=1,VLOOKUP(U:U,'BW Asset Listing'!D:F,3,FALSE),"")</f>
        <v/>
      </c>
      <c r="X244" s="122" t="str">
        <f>IF($AB244=1,VLOOKUP(U:U,'BW Asset Listing'!D:G,4,FALSE),"")</f>
        <v/>
      </c>
      <c r="Y244" s="294" t="str">
        <f>IF($AB244=1,VLOOKUP(U:U,'BW Asset Listing'!D:O,12,FALSE),"")</f>
        <v/>
      </c>
      <c r="Z244" s="294" t="str">
        <f t="shared" si="42"/>
        <v/>
      </c>
      <c r="AA244" s="294" t="str">
        <f t="shared" si="43"/>
        <v/>
      </c>
      <c r="AB244" s="294">
        <f>COUNTIF($D$4:D244,$D244)</f>
        <v>0</v>
      </c>
      <c r="AE244" s="122" t="str">
        <f t="shared" si="44"/>
        <v/>
      </c>
      <c r="AF244" s="124">
        <f>SUMIFS('BW Expense Report GL'!I:I,'BW Expense Report GL'!F:F,AD:AD,'BW Expense Report GL'!G:G,G:G)</f>
        <v>0</v>
      </c>
      <c r="AG244" s="124" t="str">
        <f t="shared" si="45"/>
        <v/>
      </c>
      <c r="AH244" s="124">
        <f>SUMIFS('BW Expense Report GL'!I:I,'BW Expense Report GL'!F:F,AD:AD,'BW Expense Report GL'!G:G,H:H)</f>
        <v>0</v>
      </c>
      <c r="AI244" s="124" t="str">
        <f t="shared" si="46"/>
        <v/>
      </c>
      <c r="AK244" s="121">
        <f t="shared" si="47"/>
        <v>0</v>
      </c>
      <c r="AL244" s="121">
        <f t="shared" si="48"/>
        <v>0</v>
      </c>
    </row>
    <row r="245" spans="1:38" s="121" customFormat="1" ht="12.75" x14ac:dyDescent="0.2">
      <c r="A245" s="293" t="str">
        <f>VLOOKUP(B:B,'ACFR Business Areas'!A:C,3,FALSE)</f>
        <v>A000</v>
      </c>
      <c r="B245" s="293" t="str">
        <f>'Lease Rollforward'!$B$1</f>
        <v>E120</v>
      </c>
      <c r="C245" s="122" t="str">
        <f>VLOOKUP(B:B,'ACFR Business Areas'!A:B,2,FALSE)</f>
        <v>Comptroller General</v>
      </c>
      <c r="D245" s="237"/>
      <c r="E245" s="265"/>
      <c r="G245" s="122">
        <f>IFERROR(VLOOKUP($F:$F,'Lease Types with GL Accts'!A:B,2,FALSE),0)</f>
        <v>0</v>
      </c>
      <c r="H245" s="122">
        <f>IFERROR(VLOOKUP($F:$F,'Lease Types with GL Accts'!$A:$C,3,FALSE),0)</f>
        <v>0</v>
      </c>
      <c r="I245" s="122">
        <f>IFERROR(VLOOKUP($F:$F,'Lease Types with GL Accts'!$A:$D,4,FALSE),0)</f>
        <v>0</v>
      </c>
      <c r="J245" s="293" t="str">
        <f>IF(AND(AB245=1,K245='Lease Rollforward'!$B$2),"Yes",IF(AB245=1,"No",""))</f>
        <v/>
      </c>
      <c r="L245" s="216"/>
      <c r="M245" s="217"/>
      <c r="N245" s="217"/>
      <c r="O245" s="217"/>
      <c r="P245" s="294">
        <f t="shared" si="41"/>
        <v>0</v>
      </c>
      <c r="Q245" s="124"/>
      <c r="R245" s="124"/>
      <c r="S245" s="219"/>
      <c r="T245" s="219"/>
      <c r="U245" s="266"/>
      <c r="V245" s="122" t="str">
        <f>IF($AB245=1,VLOOKUP(U:U,'BW Asset Listing'!D:E,2,FALSE),"")</f>
        <v/>
      </c>
      <c r="W245" s="122" t="str">
        <f>IF($AB245=1,VLOOKUP(U:U,'BW Asset Listing'!D:F,3,FALSE),"")</f>
        <v/>
      </c>
      <c r="X245" s="122" t="str">
        <f>IF($AB245=1,VLOOKUP(U:U,'BW Asset Listing'!D:G,4,FALSE),"")</f>
        <v/>
      </c>
      <c r="Y245" s="294" t="str">
        <f>IF($AB245=1,VLOOKUP(U:U,'BW Asset Listing'!D:O,12,FALSE),"")</f>
        <v/>
      </c>
      <c r="Z245" s="294" t="str">
        <f t="shared" si="42"/>
        <v/>
      </c>
      <c r="AA245" s="294" t="str">
        <f t="shared" si="43"/>
        <v/>
      </c>
      <c r="AB245" s="294">
        <f>COUNTIF($D$4:D245,$D245)</f>
        <v>0</v>
      </c>
      <c r="AE245" s="122" t="str">
        <f t="shared" si="44"/>
        <v/>
      </c>
      <c r="AF245" s="124">
        <f>SUMIFS('BW Expense Report GL'!I:I,'BW Expense Report GL'!F:F,AD:AD,'BW Expense Report GL'!G:G,G:G)</f>
        <v>0</v>
      </c>
      <c r="AG245" s="124" t="str">
        <f t="shared" si="45"/>
        <v/>
      </c>
      <c r="AH245" s="124">
        <f>SUMIFS('BW Expense Report GL'!I:I,'BW Expense Report GL'!F:F,AD:AD,'BW Expense Report GL'!G:G,H:H)</f>
        <v>0</v>
      </c>
      <c r="AI245" s="124" t="str">
        <f t="shared" si="46"/>
        <v/>
      </c>
      <c r="AK245" s="121">
        <f t="shared" si="47"/>
        <v>0</v>
      </c>
      <c r="AL245" s="121">
        <f t="shared" si="48"/>
        <v>0</v>
      </c>
    </row>
    <row r="246" spans="1:38" s="121" customFormat="1" ht="12.75" x14ac:dyDescent="0.2">
      <c r="A246" s="293" t="str">
        <f>VLOOKUP(B:B,'ACFR Business Areas'!A:C,3,FALSE)</f>
        <v>A000</v>
      </c>
      <c r="B246" s="293" t="str">
        <f>'Lease Rollforward'!$B$1</f>
        <v>E120</v>
      </c>
      <c r="C246" s="122" t="str">
        <f>VLOOKUP(B:B,'ACFR Business Areas'!A:B,2,FALSE)</f>
        <v>Comptroller General</v>
      </c>
      <c r="D246" s="237"/>
      <c r="E246" s="265"/>
      <c r="G246" s="122">
        <f>IFERROR(VLOOKUP($F:$F,'Lease Types with GL Accts'!A:B,2,FALSE),0)</f>
        <v>0</v>
      </c>
      <c r="H246" s="122">
        <f>IFERROR(VLOOKUP($F:$F,'Lease Types with GL Accts'!$A:$C,3,FALSE),0)</f>
        <v>0</v>
      </c>
      <c r="I246" s="122">
        <f>IFERROR(VLOOKUP($F:$F,'Lease Types with GL Accts'!$A:$D,4,FALSE),0)</f>
        <v>0</v>
      </c>
      <c r="J246" s="293" t="str">
        <f>IF(AND(AB246=1,K246='Lease Rollforward'!$B$2),"Yes",IF(AB246=1,"No",""))</f>
        <v/>
      </c>
      <c r="L246" s="216"/>
      <c r="M246" s="217"/>
      <c r="N246" s="217"/>
      <c r="O246" s="217"/>
      <c r="P246" s="294">
        <f t="shared" si="41"/>
        <v>0</v>
      </c>
      <c r="Q246" s="124"/>
      <c r="R246" s="124"/>
      <c r="S246" s="219"/>
      <c r="T246" s="219"/>
      <c r="U246" s="266"/>
      <c r="V246" s="122" t="str">
        <f>IF($AB246=1,VLOOKUP(U:U,'BW Asset Listing'!D:E,2,FALSE),"")</f>
        <v/>
      </c>
      <c r="W246" s="122" t="str">
        <f>IF($AB246=1,VLOOKUP(U:U,'BW Asset Listing'!D:F,3,FALSE),"")</f>
        <v/>
      </c>
      <c r="X246" s="122" t="str">
        <f>IF($AB246=1,VLOOKUP(U:U,'BW Asset Listing'!D:G,4,FALSE),"")</f>
        <v/>
      </c>
      <c r="Y246" s="294" t="str">
        <f>IF($AB246=1,VLOOKUP(U:U,'BW Asset Listing'!D:O,12,FALSE),"")</f>
        <v/>
      </c>
      <c r="Z246" s="294" t="str">
        <f t="shared" si="42"/>
        <v/>
      </c>
      <c r="AA246" s="294" t="str">
        <f t="shared" si="43"/>
        <v/>
      </c>
      <c r="AB246" s="294">
        <f>COUNTIF($D$4:D246,$D246)</f>
        <v>0</v>
      </c>
      <c r="AE246" s="122" t="str">
        <f t="shared" si="44"/>
        <v/>
      </c>
      <c r="AF246" s="124">
        <f>SUMIFS('BW Expense Report GL'!I:I,'BW Expense Report GL'!F:F,AD:AD,'BW Expense Report GL'!G:G,G:G)</f>
        <v>0</v>
      </c>
      <c r="AG246" s="124" t="str">
        <f t="shared" si="45"/>
        <v/>
      </c>
      <c r="AH246" s="124">
        <f>SUMIFS('BW Expense Report GL'!I:I,'BW Expense Report GL'!F:F,AD:AD,'BW Expense Report GL'!G:G,H:H)</f>
        <v>0</v>
      </c>
      <c r="AI246" s="124" t="str">
        <f t="shared" si="46"/>
        <v/>
      </c>
      <c r="AK246" s="121">
        <f t="shared" si="47"/>
        <v>0</v>
      </c>
      <c r="AL246" s="121">
        <f t="shared" si="48"/>
        <v>0</v>
      </c>
    </row>
    <row r="247" spans="1:38" s="121" customFormat="1" ht="12.75" x14ac:dyDescent="0.2">
      <c r="A247" s="293" t="str">
        <f>VLOOKUP(B:B,'ACFR Business Areas'!A:C,3,FALSE)</f>
        <v>A000</v>
      </c>
      <c r="B247" s="293" t="str">
        <f>'Lease Rollforward'!$B$1</f>
        <v>E120</v>
      </c>
      <c r="C247" s="122" t="str">
        <f>VLOOKUP(B:B,'ACFR Business Areas'!A:B,2,FALSE)</f>
        <v>Comptroller General</v>
      </c>
      <c r="D247" s="237"/>
      <c r="E247" s="265"/>
      <c r="G247" s="122">
        <f>IFERROR(VLOOKUP($F:$F,'Lease Types with GL Accts'!A:B,2,FALSE),0)</f>
        <v>0</v>
      </c>
      <c r="H247" s="122">
        <f>IFERROR(VLOOKUP($F:$F,'Lease Types with GL Accts'!$A:$C,3,FALSE),0)</f>
        <v>0</v>
      </c>
      <c r="I247" s="122">
        <f>IFERROR(VLOOKUP($F:$F,'Lease Types with GL Accts'!$A:$D,4,FALSE),0)</f>
        <v>0</v>
      </c>
      <c r="J247" s="293" t="str">
        <f>IF(AND(AB247=1,K247='Lease Rollforward'!$B$2),"Yes",IF(AB247=1,"No",""))</f>
        <v/>
      </c>
      <c r="L247" s="216"/>
      <c r="M247" s="217"/>
      <c r="N247" s="217"/>
      <c r="O247" s="217"/>
      <c r="P247" s="294">
        <f t="shared" si="41"/>
        <v>0</v>
      </c>
      <c r="Q247" s="124"/>
      <c r="R247" s="124"/>
      <c r="S247" s="219"/>
      <c r="T247" s="219"/>
      <c r="U247" s="266"/>
      <c r="V247" s="122" t="str">
        <f>IF($AB247=1,VLOOKUP(U:U,'BW Asset Listing'!D:E,2,FALSE),"")</f>
        <v/>
      </c>
      <c r="W247" s="122" t="str">
        <f>IF($AB247=1,VLOOKUP(U:U,'BW Asset Listing'!D:F,3,FALSE),"")</f>
        <v/>
      </c>
      <c r="X247" s="122" t="str">
        <f>IF($AB247=1,VLOOKUP(U:U,'BW Asset Listing'!D:G,4,FALSE),"")</f>
        <v/>
      </c>
      <c r="Y247" s="294" t="str">
        <f>IF($AB247=1,VLOOKUP(U:U,'BW Asset Listing'!D:O,12,FALSE),"")</f>
        <v/>
      </c>
      <c r="Z247" s="294" t="str">
        <f t="shared" si="42"/>
        <v/>
      </c>
      <c r="AA247" s="294" t="str">
        <f t="shared" si="43"/>
        <v/>
      </c>
      <c r="AB247" s="294">
        <f>COUNTIF($D$4:D247,$D247)</f>
        <v>0</v>
      </c>
      <c r="AE247" s="122" t="str">
        <f t="shared" si="44"/>
        <v/>
      </c>
      <c r="AF247" s="124">
        <f>SUMIFS('BW Expense Report GL'!I:I,'BW Expense Report GL'!F:F,AD:AD,'BW Expense Report GL'!G:G,G:G)</f>
        <v>0</v>
      </c>
      <c r="AG247" s="124" t="str">
        <f t="shared" si="45"/>
        <v/>
      </c>
      <c r="AH247" s="124">
        <f>SUMIFS('BW Expense Report GL'!I:I,'BW Expense Report GL'!F:F,AD:AD,'BW Expense Report GL'!G:G,H:H)</f>
        <v>0</v>
      </c>
      <c r="AI247" s="124" t="str">
        <f t="shared" si="46"/>
        <v/>
      </c>
      <c r="AK247" s="121">
        <f t="shared" si="47"/>
        <v>0</v>
      </c>
      <c r="AL247" s="121">
        <f t="shared" si="48"/>
        <v>0</v>
      </c>
    </row>
    <row r="248" spans="1:38" s="121" customFormat="1" ht="12.75" x14ac:dyDescent="0.2">
      <c r="A248" s="293" t="str">
        <f>VLOOKUP(B:B,'ACFR Business Areas'!A:C,3,FALSE)</f>
        <v>A000</v>
      </c>
      <c r="B248" s="293" t="str">
        <f>'Lease Rollforward'!$B$1</f>
        <v>E120</v>
      </c>
      <c r="C248" s="122" t="str">
        <f>VLOOKUP(B:B,'ACFR Business Areas'!A:B,2,FALSE)</f>
        <v>Comptroller General</v>
      </c>
      <c r="D248" s="237"/>
      <c r="E248" s="265"/>
      <c r="G248" s="122">
        <f>IFERROR(VLOOKUP($F:$F,'Lease Types with GL Accts'!A:B,2,FALSE),0)</f>
        <v>0</v>
      </c>
      <c r="H248" s="122">
        <f>IFERROR(VLOOKUP($F:$F,'Lease Types with GL Accts'!$A:$C,3,FALSE),0)</f>
        <v>0</v>
      </c>
      <c r="I248" s="122">
        <f>IFERROR(VLOOKUP($F:$F,'Lease Types with GL Accts'!$A:$D,4,FALSE),0)</f>
        <v>0</v>
      </c>
      <c r="J248" s="293" t="str">
        <f>IF(AND(AB248=1,K248='Lease Rollforward'!$B$2),"Yes",IF(AB248=1,"No",""))</f>
        <v/>
      </c>
      <c r="L248" s="216"/>
      <c r="M248" s="217"/>
      <c r="N248" s="217"/>
      <c r="O248" s="217"/>
      <c r="P248" s="294">
        <f t="shared" si="41"/>
        <v>0</v>
      </c>
      <c r="Q248" s="124"/>
      <c r="R248" s="124"/>
      <c r="S248" s="219"/>
      <c r="T248" s="219"/>
      <c r="U248" s="266"/>
      <c r="V248" s="122" t="str">
        <f>IF($AB248=1,VLOOKUP(U:U,'BW Asset Listing'!D:E,2,FALSE),"")</f>
        <v/>
      </c>
      <c r="W248" s="122" t="str">
        <f>IF($AB248=1,VLOOKUP(U:U,'BW Asset Listing'!D:F,3,FALSE),"")</f>
        <v/>
      </c>
      <c r="X248" s="122" t="str">
        <f>IF($AB248=1,VLOOKUP(U:U,'BW Asset Listing'!D:G,4,FALSE),"")</f>
        <v/>
      </c>
      <c r="Y248" s="294" t="str">
        <f>IF($AB248=1,VLOOKUP(U:U,'BW Asset Listing'!D:O,12,FALSE),"")</f>
        <v/>
      </c>
      <c r="Z248" s="294" t="str">
        <f t="shared" si="42"/>
        <v/>
      </c>
      <c r="AA248" s="294" t="str">
        <f t="shared" si="43"/>
        <v/>
      </c>
      <c r="AB248" s="294">
        <f>COUNTIF($D$4:D248,$D248)</f>
        <v>0</v>
      </c>
      <c r="AE248" s="122" t="str">
        <f t="shared" si="44"/>
        <v/>
      </c>
      <c r="AF248" s="124">
        <f>SUMIFS('BW Expense Report GL'!I:I,'BW Expense Report GL'!F:F,AD:AD,'BW Expense Report GL'!G:G,G:G)</f>
        <v>0</v>
      </c>
      <c r="AG248" s="124" t="str">
        <f t="shared" si="45"/>
        <v/>
      </c>
      <c r="AH248" s="124">
        <f>SUMIFS('BW Expense Report GL'!I:I,'BW Expense Report GL'!F:F,AD:AD,'BW Expense Report GL'!G:G,H:H)</f>
        <v>0</v>
      </c>
      <c r="AI248" s="124" t="str">
        <f t="shared" si="46"/>
        <v/>
      </c>
      <c r="AK248" s="121">
        <f t="shared" si="47"/>
        <v>0</v>
      </c>
      <c r="AL248" s="121">
        <f t="shared" si="48"/>
        <v>0</v>
      </c>
    </row>
    <row r="249" spans="1:38" s="121" customFormat="1" ht="12.75" x14ac:dyDescent="0.2">
      <c r="A249" s="293" t="str">
        <f>VLOOKUP(B:B,'ACFR Business Areas'!A:C,3,FALSE)</f>
        <v>A000</v>
      </c>
      <c r="B249" s="293" t="str">
        <f>'Lease Rollforward'!$B$1</f>
        <v>E120</v>
      </c>
      <c r="C249" s="122" t="str">
        <f>VLOOKUP(B:B,'ACFR Business Areas'!A:B,2,FALSE)</f>
        <v>Comptroller General</v>
      </c>
      <c r="D249" s="237"/>
      <c r="E249" s="265"/>
      <c r="G249" s="122">
        <f>IFERROR(VLOOKUP($F:$F,'Lease Types with GL Accts'!A:B,2,FALSE),0)</f>
        <v>0</v>
      </c>
      <c r="H249" s="122">
        <f>IFERROR(VLOOKUP($F:$F,'Lease Types with GL Accts'!$A:$C,3,FALSE),0)</f>
        <v>0</v>
      </c>
      <c r="I249" s="122">
        <f>IFERROR(VLOOKUP($F:$F,'Lease Types with GL Accts'!$A:$D,4,FALSE),0)</f>
        <v>0</v>
      </c>
      <c r="J249" s="293" t="str">
        <f>IF(AND(AB249=1,K249='Lease Rollforward'!$B$2),"Yes",IF(AB249=1,"No",""))</f>
        <v/>
      </c>
      <c r="L249" s="216"/>
      <c r="M249" s="217"/>
      <c r="N249" s="217"/>
      <c r="O249" s="217"/>
      <c r="P249" s="294">
        <f t="shared" si="41"/>
        <v>0</v>
      </c>
      <c r="Q249" s="124"/>
      <c r="R249" s="124"/>
      <c r="S249" s="219"/>
      <c r="T249" s="219"/>
      <c r="U249" s="266"/>
      <c r="V249" s="122" t="str">
        <f>IF($AB249=1,VLOOKUP(U:U,'BW Asset Listing'!D:E,2,FALSE),"")</f>
        <v/>
      </c>
      <c r="W249" s="122" t="str">
        <f>IF($AB249=1,VLOOKUP(U:U,'BW Asset Listing'!D:F,3,FALSE),"")</f>
        <v/>
      </c>
      <c r="X249" s="122" t="str">
        <f>IF($AB249=1,VLOOKUP(U:U,'BW Asset Listing'!D:G,4,FALSE),"")</f>
        <v/>
      </c>
      <c r="Y249" s="294" t="str">
        <f>IF($AB249=1,VLOOKUP(U:U,'BW Asset Listing'!D:O,12,FALSE),"")</f>
        <v/>
      </c>
      <c r="Z249" s="294" t="str">
        <f t="shared" si="42"/>
        <v/>
      </c>
      <c r="AA249" s="294" t="str">
        <f t="shared" si="43"/>
        <v/>
      </c>
      <c r="AB249" s="294">
        <f>COUNTIF($D$4:D249,$D249)</f>
        <v>0</v>
      </c>
      <c r="AE249" s="122" t="str">
        <f t="shared" si="44"/>
        <v/>
      </c>
      <c r="AF249" s="124">
        <f>SUMIFS('BW Expense Report GL'!I:I,'BW Expense Report GL'!F:F,AD:AD,'BW Expense Report GL'!G:G,G:G)</f>
        <v>0</v>
      </c>
      <c r="AG249" s="124" t="str">
        <f t="shared" si="45"/>
        <v/>
      </c>
      <c r="AH249" s="124">
        <f>SUMIFS('BW Expense Report GL'!I:I,'BW Expense Report GL'!F:F,AD:AD,'BW Expense Report GL'!G:G,H:H)</f>
        <v>0</v>
      </c>
      <c r="AI249" s="124" t="str">
        <f t="shared" si="46"/>
        <v/>
      </c>
      <c r="AK249" s="121">
        <f t="shared" si="47"/>
        <v>0</v>
      </c>
      <c r="AL249" s="121">
        <f t="shared" si="48"/>
        <v>0</v>
      </c>
    </row>
    <row r="250" spans="1:38" s="121" customFormat="1" ht="12.75" x14ac:dyDescent="0.2">
      <c r="A250" s="293" t="str">
        <f>VLOOKUP(B:B,'ACFR Business Areas'!A:C,3,FALSE)</f>
        <v>A000</v>
      </c>
      <c r="B250" s="293" t="str">
        <f>'Lease Rollforward'!$B$1</f>
        <v>E120</v>
      </c>
      <c r="C250" s="122" t="str">
        <f>VLOOKUP(B:B,'ACFR Business Areas'!A:B,2,FALSE)</f>
        <v>Comptroller General</v>
      </c>
      <c r="D250" s="237"/>
      <c r="E250" s="265"/>
      <c r="G250" s="122">
        <f>IFERROR(VLOOKUP($F:$F,'Lease Types with GL Accts'!A:B,2,FALSE),0)</f>
        <v>0</v>
      </c>
      <c r="H250" s="122">
        <f>IFERROR(VLOOKUP($F:$F,'Lease Types with GL Accts'!$A:$C,3,FALSE),0)</f>
        <v>0</v>
      </c>
      <c r="I250" s="122">
        <f>IFERROR(VLOOKUP($F:$F,'Lease Types with GL Accts'!$A:$D,4,FALSE),0)</f>
        <v>0</v>
      </c>
      <c r="J250" s="293" t="str">
        <f>IF(AND(AB250=1,K250='Lease Rollforward'!$B$2),"Yes",IF(AB250=1,"No",""))</f>
        <v/>
      </c>
      <c r="L250" s="216"/>
      <c r="M250" s="217"/>
      <c r="N250" s="217"/>
      <c r="O250" s="217"/>
      <c r="P250" s="294">
        <f t="shared" si="41"/>
        <v>0</v>
      </c>
      <c r="Q250" s="124"/>
      <c r="R250" s="124"/>
      <c r="S250" s="219"/>
      <c r="T250" s="219"/>
      <c r="U250" s="266"/>
      <c r="V250" s="122" t="str">
        <f>IF($AB250=1,VLOOKUP(U:U,'BW Asset Listing'!D:E,2,FALSE),"")</f>
        <v/>
      </c>
      <c r="W250" s="122" t="str">
        <f>IF($AB250=1,VLOOKUP(U:U,'BW Asset Listing'!D:F,3,FALSE),"")</f>
        <v/>
      </c>
      <c r="X250" s="122" t="str">
        <f>IF($AB250=1,VLOOKUP(U:U,'BW Asset Listing'!D:G,4,FALSE),"")</f>
        <v/>
      </c>
      <c r="Y250" s="294" t="str">
        <f>IF($AB250=1,VLOOKUP(U:U,'BW Asset Listing'!D:O,12,FALSE),"")</f>
        <v/>
      </c>
      <c r="Z250" s="294" t="str">
        <f t="shared" si="42"/>
        <v/>
      </c>
      <c r="AA250" s="294" t="str">
        <f t="shared" si="43"/>
        <v/>
      </c>
      <c r="AB250" s="294">
        <f>COUNTIF($D$4:D250,$D250)</f>
        <v>0</v>
      </c>
      <c r="AE250" s="122" t="str">
        <f t="shared" si="44"/>
        <v/>
      </c>
      <c r="AF250" s="124">
        <f>SUMIFS('BW Expense Report GL'!I:I,'BW Expense Report GL'!F:F,AD:AD,'BW Expense Report GL'!G:G,G:G)</f>
        <v>0</v>
      </c>
      <c r="AG250" s="124" t="str">
        <f t="shared" si="45"/>
        <v/>
      </c>
      <c r="AH250" s="124">
        <f>SUMIFS('BW Expense Report GL'!I:I,'BW Expense Report GL'!F:F,AD:AD,'BW Expense Report GL'!G:G,H:H)</f>
        <v>0</v>
      </c>
      <c r="AI250" s="124" t="str">
        <f t="shared" si="46"/>
        <v/>
      </c>
      <c r="AK250" s="121">
        <f t="shared" si="47"/>
        <v>0</v>
      </c>
      <c r="AL250" s="121">
        <f t="shared" si="48"/>
        <v>0</v>
      </c>
    </row>
    <row r="251" spans="1:38" s="121" customFormat="1" ht="12.75" x14ac:dyDescent="0.2">
      <c r="A251" s="293" t="str">
        <f>VLOOKUP(B:B,'ACFR Business Areas'!A:C,3,FALSE)</f>
        <v>A000</v>
      </c>
      <c r="B251" s="293" t="str">
        <f>'Lease Rollforward'!$B$1</f>
        <v>E120</v>
      </c>
      <c r="C251" s="122" t="str">
        <f>VLOOKUP(B:B,'ACFR Business Areas'!A:B,2,FALSE)</f>
        <v>Comptroller General</v>
      </c>
      <c r="D251" s="237"/>
      <c r="E251" s="265"/>
      <c r="G251" s="122">
        <f>IFERROR(VLOOKUP($F:$F,'Lease Types with GL Accts'!A:B,2,FALSE),0)</f>
        <v>0</v>
      </c>
      <c r="H251" s="122">
        <f>IFERROR(VLOOKUP($F:$F,'Lease Types with GL Accts'!$A:$C,3,FALSE),0)</f>
        <v>0</v>
      </c>
      <c r="I251" s="122">
        <f>IFERROR(VLOOKUP($F:$F,'Lease Types with GL Accts'!$A:$D,4,FALSE),0)</f>
        <v>0</v>
      </c>
      <c r="J251" s="293" t="str">
        <f>IF(AND(AB251=1,K251='Lease Rollforward'!$B$2),"Yes",IF(AB251=1,"No",""))</f>
        <v/>
      </c>
      <c r="L251" s="216"/>
      <c r="M251" s="217"/>
      <c r="N251" s="217"/>
      <c r="O251" s="217"/>
      <c r="P251" s="294">
        <f t="shared" si="41"/>
        <v>0</v>
      </c>
      <c r="Q251" s="124"/>
      <c r="R251" s="124"/>
      <c r="S251" s="219"/>
      <c r="T251" s="219"/>
      <c r="U251" s="266"/>
      <c r="V251" s="122" t="str">
        <f>IF($AB251=1,VLOOKUP(U:U,'BW Asset Listing'!D:E,2,FALSE),"")</f>
        <v/>
      </c>
      <c r="W251" s="122" t="str">
        <f>IF($AB251=1,VLOOKUP(U:U,'BW Asset Listing'!D:F,3,FALSE),"")</f>
        <v/>
      </c>
      <c r="X251" s="122" t="str">
        <f>IF($AB251=1,VLOOKUP(U:U,'BW Asset Listing'!D:G,4,FALSE),"")</f>
        <v/>
      </c>
      <c r="Y251" s="294" t="str">
        <f>IF($AB251=1,VLOOKUP(U:U,'BW Asset Listing'!D:O,12,FALSE),"")</f>
        <v/>
      </c>
      <c r="Z251" s="294" t="str">
        <f t="shared" si="42"/>
        <v/>
      </c>
      <c r="AA251" s="294" t="str">
        <f t="shared" si="43"/>
        <v/>
      </c>
      <c r="AB251" s="294">
        <f>COUNTIF($D$4:D251,$D251)</f>
        <v>0</v>
      </c>
      <c r="AE251" s="122" t="str">
        <f t="shared" si="44"/>
        <v/>
      </c>
      <c r="AF251" s="124">
        <f>SUMIFS('BW Expense Report GL'!I:I,'BW Expense Report GL'!F:F,AD:AD,'BW Expense Report GL'!G:G,G:G)</f>
        <v>0</v>
      </c>
      <c r="AG251" s="124" t="str">
        <f t="shared" si="45"/>
        <v/>
      </c>
      <c r="AH251" s="124">
        <f>SUMIFS('BW Expense Report GL'!I:I,'BW Expense Report GL'!F:F,AD:AD,'BW Expense Report GL'!G:G,H:H)</f>
        <v>0</v>
      </c>
      <c r="AI251" s="124" t="str">
        <f t="shared" si="46"/>
        <v/>
      </c>
      <c r="AK251" s="121">
        <f t="shared" si="47"/>
        <v>0</v>
      </c>
      <c r="AL251" s="121">
        <f t="shared" si="48"/>
        <v>0</v>
      </c>
    </row>
    <row r="252" spans="1:38" s="121" customFormat="1" ht="12.75" x14ac:dyDescent="0.2">
      <c r="A252" s="293" t="str">
        <f>VLOOKUP(B:B,'ACFR Business Areas'!A:C,3,FALSE)</f>
        <v>A000</v>
      </c>
      <c r="B252" s="293" t="str">
        <f>'Lease Rollforward'!$B$1</f>
        <v>E120</v>
      </c>
      <c r="C252" s="122" t="str">
        <f>VLOOKUP(B:B,'ACFR Business Areas'!A:B,2,FALSE)</f>
        <v>Comptroller General</v>
      </c>
      <c r="D252" s="237"/>
      <c r="E252" s="265"/>
      <c r="G252" s="122">
        <f>IFERROR(VLOOKUP($F:$F,'Lease Types with GL Accts'!A:B,2,FALSE),0)</f>
        <v>0</v>
      </c>
      <c r="H252" s="122">
        <f>IFERROR(VLOOKUP($F:$F,'Lease Types with GL Accts'!$A:$C,3,FALSE),0)</f>
        <v>0</v>
      </c>
      <c r="I252" s="122">
        <f>IFERROR(VLOOKUP($F:$F,'Lease Types with GL Accts'!$A:$D,4,FALSE),0)</f>
        <v>0</v>
      </c>
      <c r="J252" s="293" t="str">
        <f>IF(AND(AB252=1,K252='Lease Rollforward'!$B$2),"Yes",IF(AB252=1,"No",""))</f>
        <v/>
      </c>
      <c r="L252" s="216"/>
      <c r="M252" s="217"/>
      <c r="N252" s="217"/>
      <c r="O252" s="217"/>
      <c r="P252" s="294">
        <f t="shared" si="41"/>
        <v>0</v>
      </c>
      <c r="Q252" s="124"/>
      <c r="R252" s="124"/>
      <c r="S252" s="219"/>
      <c r="T252" s="219"/>
      <c r="U252" s="266"/>
      <c r="V252" s="122" t="str">
        <f>IF($AB252=1,VLOOKUP(U:U,'BW Asset Listing'!D:E,2,FALSE),"")</f>
        <v/>
      </c>
      <c r="W252" s="122" t="str">
        <f>IF($AB252=1,VLOOKUP(U:U,'BW Asset Listing'!D:F,3,FALSE),"")</f>
        <v/>
      </c>
      <c r="X252" s="122" t="str">
        <f>IF($AB252=1,VLOOKUP(U:U,'BW Asset Listing'!D:G,4,FALSE),"")</f>
        <v/>
      </c>
      <c r="Y252" s="294" t="str">
        <f>IF($AB252=1,VLOOKUP(U:U,'BW Asset Listing'!D:O,12,FALSE),"")</f>
        <v/>
      </c>
      <c r="Z252" s="294" t="str">
        <f t="shared" si="42"/>
        <v/>
      </c>
      <c r="AA252" s="294" t="str">
        <f t="shared" si="43"/>
        <v/>
      </c>
      <c r="AB252" s="294">
        <f>COUNTIF($D$4:D252,$D252)</f>
        <v>0</v>
      </c>
      <c r="AE252" s="122" t="str">
        <f t="shared" si="44"/>
        <v/>
      </c>
      <c r="AF252" s="124">
        <f>SUMIFS('BW Expense Report GL'!I:I,'BW Expense Report GL'!F:F,AD:AD,'BW Expense Report GL'!G:G,G:G)</f>
        <v>0</v>
      </c>
      <c r="AG252" s="124" t="str">
        <f t="shared" si="45"/>
        <v/>
      </c>
      <c r="AH252" s="124">
        <f>SUMIFS('BW Expense Report GL'!I:I,'BW Expense Report GL'!F:F,AD:AD,'BW Expense Report GL'!G:G,H:H)</f>
        <v>0</v>
      </c>
      <c r="AI252" s="124" t="str">
        <f t="shared" si="46"/>
        <v/>
      </c>
      <c r="AK252" s="121">
        <f t="shared" si="47"/>
        <v>0</v>
      </c>
      <c r="AL252" s="121">
        <f t="shared" si="48"/>
        <v>0</v>
      </c>
    </row>
    <row r="253" spans="1:38" s="121" customFormat="1" ht="12.75" x14ac:dyDescent="0.2">
      <c r="A253" s="293" t="str">
        <f>VLOOKUP(B:B,'ACFR Business Areas'!A:C,3,FALSE)</f>
        <v>A000</v>
      </c>
      <c r="B253" s="293" t="str">
        <f>'Lease Rollforward'!$B$1</f>
        <v>E120</v>
      </c>
      <c r="C253" s="122" t="str">
        <f>VLOOKUP(B:B,'ACFR Business Areas'!A:B,2,FALSE)</f>
        <v>Comptroller General</v>
      </c>
      <c r="D253" s="237"/>
      <c r="E253" s="265"/>
      <c r="G253" s="122">
        <f>IFERROR(VLOOKUP($F:$F,'Lease Types with GL Accts'!A:B,2,FALSE),0)</f>
        <v>0</v>
      </c>
      <c r="H253" s="122">
        <f>IFERROR(VLOOKUP($F:$F,'Lease Types with GL Accts'!$A:$C,3,FALSE),0)</f>
        <v>0</v>
      </c>
      <c r="I253" s="122">
        <f>IFERROR(VLOOKUP($F:$F,'Lease Types with GL Accts'!$A:$D,4,FALSE),0)</f>
        <v>0</v>
      </c>
      <c r="J253" s="293" t="str">
        <f>IF(AND(AB253=1,K253='Lease Rollforward'!$B$2),"Yes",IF(AB253=1,"No",""))</f>
        <v/>
      </c>
      <c r="L253" s="216"/>
      <c r="M253" s="217"/>
      <c r="N253" s="217"/>
      <c r="O253" s="217"/>
      <c r="P253" s="294">
        <f t="shared" si="41"/>
        <v>0</v>
      </c>
      <c r="Q253" s="124"/>
      <c r="R253" s="124"/>
      <c r="S253" s="219"/>
      <c r="T253" s="219"/>
      <c r="U253" s="266"/>
      <c r="V253" s="122" t="str">
        <f>IF($AB253=1,VLOOKUP(U:U,'BW Asset Listing'!D:E,2,FALSE),"")</f>
        <v/>
      </c>
      <c r="W253" s="122" t="str">
        <f>IF($AB253=1,VLOOKUP(U:U,'BW Asset Listing'!D:F,3,FALSE),"")</f>
        <v/>
      </c>
      <c r="X253" s="122" t="str">
        <f>IF($AB253=1,VLOOKUP(U:U,'BW Asset Listing'!D:G,4,FALSE),"")</f>
        <v/>
      </c>
      <c r="Y253" s="294" t="str">
        <f>IF($AB253=1,VLOOKUP(U:U,'BW Asset Listing'!D:O,12,FALSE),"")</f>
        <v/>
      </c>
      <c r="Z253" s="294" t="str">
        <f t="shared" si="42"/>
        <v/>
      </c>
      <c r="AA253" s="294" t="str">
        <f t="shared" si="43"/>
        <v/>
      </c>
      <c r="AB253" s="294">
        <f>COUNTIF($D$4:D253,$D253)</f>
        <v>0</v>
      </c>
      <c r="AE253" s="122" t="str">
        <f t="shared" si="44"/>
        <v/>
      </c>
      <c r="AF253" s="124">
        <f>SUMIFS('BW Expense Report GL'!I:I,'BW Expense Report GL'!F:F,AD:AD,'BW Expense Report GL'!G:G,G:G)</f>
        <v>0</v>
      </c>
      <c r="AG253" s="124" t="str">
        <f t="shared" si="45"/>
        <v/>
      </c>
      <c r="AH253" s="124">
        <f>SUMIFS('BW Expense Report GL'!I:I,'BW Expense Report GL'!F:F,AD:AD,'BW Expense Report GL'!G:G,H:H)</f>
        <v>0</v>
      </c>
      <c r="AI253" s="124" t="str">
        <f t="shared" si="46"/>
        <v/>
      </c>
      <c r="AK253" s="121">
        <f t="shared" si="47"/>
        <v>0</v>
      </c>
      <c r="AL253" s="121">
        <f t="shared" si="48"/>
        <v>0</v>
      </c>
    </row>
    <row r="254" spans="1:38" s="121" customFormat="1" ht="12.75" x14ac:dyDescent="0.2">
      <c r="A254" s="293" t="str">
        <f>VLOOKUP(B:B,'ACFR Business Areas'!A:C,3,FALSE)</f>
        <v>A000</v>
      </c>
      <c r="B254" s="293" t="str">
        <f>'Lease Rollforward'!$B$1</f>
        <v>E120</v>
      </c>
      <c r="C254" s="122" t="str">
        <f>VLOOKUP(B:B,'ACFR Business Areas'!A:B,2,FALSE)</f>
        <v>Comptroller General</v>
      </c>
      <c r="D254" s="237"/>
      <c r="E254" s="265"/>
      <c r="G254" s="122">
        <f>IFERROR(VLOOKUP($F:$F,'Lease Types with GL Accts'!A:B,2,FALSE),0)</f>
        <v>0</v>
      </c>
      <c r="H254" s="122">
        <f>IFERROR(VLOOKUP($F:$F,'Lease Types with GL Accts'!$A:$C,3,FALSE),0)</f>
        <v>0</v>
      </c>
      <c r="I254" s="122">
        <f>IFERROR(VLOOKUP($F:$F,'Lease Types with GL Accts'!$A:$D,4,FALSE),0)</f>
        <v>0</v>
      </c>
      <c r="J254" s="293" t="str">
        <f>IF(AND(AB254=1,K254='Lease Rollforward'!$B$2),"Yes",IF(AB254=1,"No",""))</f>
        <v/>
      </c>
      <c r="L254" s="216"/>
      <c r="M254" s="217"/>
      <c r="N254" s="217"/>
      <c r="O254" s="217"/>
      <c r="P254" s="294">
        <f t="shared" si="41"/>
        <v>0</v>
      </c>
      <c r="Q254" s="124"/>
      <c r="R254" s="124"/>
      <c r="S254" s="219"/>
      <c r="T254" s="219"/>
      <c r="U254" s="266"/>
      <c r="V254" s="122" t="str">
        <f>IF($AB254=1,VLOOKUP(U:U,'BW Asset Listing'!D:E,2,FALSE),"")</f>
        <v/>
      </c>
      <c r="W254" s="122" t="str">
        <f>IF($AB254=1,VLOOKUP(U:U,'BW Asset Listing'!D:F,3,FALSE),"")</f>
        <v/>
      </c>
      <c r="X254" s="122" t="str">
        <f>IF($AB254=1,VLOOKUP(U:U,'BW Asset Listing'!D:G,4,FALSE),"")</f>
        <v/>
      </c>
      <c r="Y254" s="294" t="str">
        <f>IF($AB254=1,VLOOKUP(U:U,'BW Asset Listing'!D:O,12,FALSE),"")</f>
        <v/>
      </c>
      <c r="Z254" s="294" t="str">
        <f t="shared" si="42"/>
        <v/>
      </c>
      <c r="AA254" s="294" t="str">
        <f t="shared" si="43"/>
        <v/>
      </c>
      <c r="AB254" s="294">
        <f>COUNTIF($D$4:D254,$D254)</f>
        <v>0</v>
      </c>
      <c r="AE254" s="122" t="str">
        <f t="shared" si="44"/>
        <v/>
      </c>
      <c r="AF254" s="124">
        <f>SUMIFS('BW Expense Report GL'!I:I,'BW Expense Report GL'!F:F,AD:AD,'BW Expense Report GL'!G:G,G:G)</f>
        <v>0</v>
      </c>
      <c r="AG254" s="124" t="str">
        <f t="shared" si="45"/>
        <v/>
      </c>
      <c r="AH254" s="124">
        <f>SUMIFS('BW Expense Report GL'!I:I,'BW Expense Report GL'!F:F,AD:AD,'BW Expense Report GL'!G:G,H:H)</f>
        <v>0</v>
      </c>
      <c r="AI254" s="124" t="str">
        <f t="shared" si="46"/>
        <v/>
      </c>
      <c r="AK254" s="121">
        <f t="shared" si="47"/>
        <v>0</v>
      </c>
      <c r="AL254" s="121">
        <f t="shared" si="48"/>
        <v>0</v>
      </c>
    </row>
    <row r="255" spans="1:38" s="121" customFormat="1" ht="12.75" x14ac:dyDescent="0.2">
      <c r="A255" s="293" t="str">
        <f>VLOOKUP(B:B,'ACFR Business Areas'!A:C,3,FALSE)</f>
        <v>A000</v>
      </c>
      <c r="B255" s="293" t="str">
        <f>'Lease Rollforward'!$B$1</f>
        <v>E120</v>
      </c>
      <c r="C255" s="122" t="str">
        <f>VLOOKUP(B:B,'ACFR Business Areas'!A:B,2,FALSE)</f>
        <v>Comptroller General</v>
      </c>
      <c r="D255" s="237"/>
      <c r="E255" s="265"/>
      <c r="G255" s="122">
        <f>IFERROR(VLOOKUP($F:$F,'Lease Types with GL Accts'!A:B,2,FALSE),0)</f>
        <v>0</v>
      </c>
      <c r="H255" s="122">
        <f>IFERROR(VLOOKUP($F:$F,'Lease Types with GL Accts'!$A:$C,3,FALSE),0)</f>
        <v>0</v>
      </c>
      <c r="I255" s="122">
        <f>IFERROR(VLOOKUP($F:$F,'Lease Types with GL Accts'!$A:$D,4,FALSE),0)</f>
        <v>0</v>
      </c>
      <c r="J255" s="293" t="str">
        <f>IF(AND(AB255=1,K255='Lease Rollforward'!$B$2),"Yes",IF(AB255=1,"No",""))</f>
        <v/>
      </c>
      <c r="L255" s="216"/>
      <c r="M255" s="217"/>
      <c r="N255" s="217"/>
      <c r="O255" s="217"/>
      <c r="P255" s="294">
        <f t="shared" si="41"/>
        <v>0</v>
      </c>
      <c r="Q255" s="124"/>
      <c r="R255" s="124"/>
      <c r="S255" s="219"/>
      <c r="T255" s="219"/>
      <c r="U255" s="266"/>
      <c r="V255" s="122" t="str">
        <f>IF($AB255=1,VLOOKUP(U:U,'BW Asset Listing'!D:E,2,FALSE),"")</f>
        <v/>
      </c>
      <c r="W255" s="122" t="str">
        <f>IF($AB255=1,VLOOKUP(U:U,'BW Asset Listing'!D:F,3,FALSE),"")</f>
        <v/>
      </c>
      <c r="X255" s="122" t="str">
        <f>IF($AB255=1,VLOOKUP(U:U,'BW Asset Listing'!D:G,4,FALSE),"")</f>
        <v/>
      </c>
      <c r="Y255" s="294" t="str">
        <f>IF($AB255=1,VLOOKUP(U:U,'BW Asset Listing'!D:O,12,FALSE),"")</f>
        <v/>
      </c>
      <c r="Z255" s="294" t="str">
        <f t="shared" si="42"/>
        <v/>
      </c>
      <c r="AA255" s="294" t="str">
        <f t="shared" si="43"/>
        <v/>
      </c>
      <c r="AB255" s="294">
        <f>COUNTIF($D$4:D255,$D255)</f>
        <v>0</v>
      </c>
      <c r="AE255" s="122" t="str">
        <f t="shared" si="44"/>
        <v/>
      </c>
      <c r="AF255" s="124">
        <f>SUMIFS('BW Expense Report GL'!I:I,'BW Expense Report GL'!F:F,AD:AD,'BW Expense Report GL'!G:G,G:G)</f>
        <v>0</v>
      </c>
      <c r="AG255" s="124" t="str">
        <f t="shared" si="45"/>
        <v/>
      </c>
      <c r="AH255" s="124">
        <f>SUMIFS('BW Expense Report GL'!I:I,'BW Expense Report GL'!F:F,AD:AD,'BW Expense Report GL'!G:G,H:H)</f>
        <v>0</v>
      </c>
      <c r="AI255" s="124" t="str">
        <f t="shared" si="46"/>
        <v/>
      </c>
      <c r="AK255" s="121">
        <f t="shared" si="47"/>
        <v>0</v>
      </c>
      <c r="AL255" s="121">
        <f t="shared" si="48"/>
        <v>0</v>
      </c>
    </row>
    <row r="256" spans="1:38" s="121" customFormat="1" ht="12.75" x14ac:dyDescent="0.2">
      <c r="A256" s="293" t="str">
        <f>VLOOKUP(B:B,'ACFR Business Areas'!A:C,3,FALSE)</f>
        <v>A000</v>
      </c>
      <c r="B256" s="293" t="str">
        <f>'Lease Rollforward'!$B$1</f>
        <v>E120</v>
      </c>
      <c r="C256" s="122" t="str">
        <f>VLOOKUP(B:B,'ACFR Business Areas'!A:B,2,FALSE)</f>
        <v>Comptroller General</v>
      </c>
      <c r="D256" s="237"/>
      <c r="E256" s="265"/>
      <c r="G256" s="122">
        <f>IFERROR(VLOOKUP($F:$F,'Lease Types with GL Accts'!A:B,2,FALSE),0)</f>
        <v>0</v>
      </c>
      <c r="H256" s="122">
        <f>IFERROR(VLOOKUP($F:$F,'Lease Types with GL Accts'!$A:$C,3,FALSE),0)</f>
        <v>0</v>
      </c>
      <c r="I256" s="122">
        <f>IFERROR(VLOOKUP($F:$F,'Lease Types with GL Accts'!$A:$D,4,FALSE),0)</f>
        <v>0</v>
      </c>
      <c r="J256" s="293" t="str">
        <f>IF(AND(AB256=1,K256='Lease Rollforward'!$B$2),"Yes",IF(AB256=1,"No",""))</f>
        <v/>
      </c>
      <c r="L256" s="216"/>
      <c r="M256" s="217"/>
      <c r="N256" s="217"/>
      <c r="O256" s="217"/>
      <c r="P256" s="294">
        <f t="shared" si="41"/>
        <v>0</v>
      </c>
      <c r="Q256" s="124"/>
      <c r="R256" s="124"/>
      <c r="S256" s="219"/>
      <c r="T256" s="219"/>
      <c r="U256" s="266"/>
      <c r="V256" s="122" t="str">
        <f>IF($AB256=1,VLOOKUP(U:U,'BW Asset Listing'!D:E,2,FALSE),"")</f>
        <v/>
      </c>
      <c r="W256" s="122" t="str">
        <f>IF($AB256=1,VLOOKUP(U:U,'BW Asset Listing'!D:F,3,FALSE),"")</f>
        <v/>
      </c>
      <c r="X256" s="122" t="str">
        <f>IF($AB256=1,VLOOKUP(U:U,'BW Asset Listing'!D:G,4,FALSE),"")</f>
        <v/>
      </c>
      <c r="Y256" s="294" t="str">
        <f>IF($AB256=1,VLOOKUP(U:U,'BW Asset Listing'!D:O,12,FALSE),"")</f>
        <v/>
      </c>
      <c r="Z256" s="294" t="str">
        <f t="shared" si="42"/>
        <v/>
      </c>
      <c r="AA256" s="294" t="str">
        <f t="shared" si="43"/>
        <v/>
      </c>
      <c r="AB256" s="294">
        <f>COUNTIF($D$4:D256,$D256)</f>
        <v>0</v>
      </c>
      <c r="AE256" s="122" t="str">
        <f t="shared" si="44"/>
        <v/>
      </c>
      <c r="AF256" s="124">
        <f>SUMIFS('BW Expense Report GL'!I:I,'BW Expense Report GL'!F:F,AD:AD,'BW Expense Report GL'!G:G,G:G)</f>
        <v>0</v>
      </c>
      <c r="AG256" s="124" t="str">
        <f t="shared" si="45"/>
        <v/>
      </c>
      <c r="AH256" s="124">
        <f>SUMIFS('BW Expense Report GL'!I:I,'BW Expense Report GL'!F:F,AD:AD,'BW Expense Report GL'!G:G,H:H)</f>
        <v>0</v>
      </c>
      <c r="AI256" s="124" t="str">
        <f t="shared" si="46"/>
        <v/>
      </c>
      <c r="AK256" s="121">
        <f t="shared" si="47"/>
        <v>0</v>
      </c>
      <c r="AL256" s="121">
        <f t="shared" si="48"/>
        <v>0</v>
      </c>
    </row>
    <row r="257" spans="1:38" s="121" customFormat="1" ht="12.75" x14ac:dyDescent="0.2">
      <c r="A257" s="293" t="str">
        <f>VLOOKUP(B:B,'ACFR Business Areas'!A:C,3,FALSE)</f>
        <v>A000</v>
      </c>
      <c r="B257" s="293" t="str">
        <f>'Lease Rollforward'!$B$1</f>
        <v>E120</v>
      </c>
      <c r="C257" s="122" t="str">
        <f>VLOOKUP(B:B,'ACFR Business Areas'!A:B,2,FALSE)</f>
        <v>Comptroller General</v>
      </c>
      <c r="D257" s="237"/>
      <c r="E257" s="265"/>
      <c r="G257" s="122">
        <f>IFERROR(VLOOKUP($F:$F,'Lease Types with GL Accts'!A:B,2,FALSE),0)</f>
        <v>0</v>
      </c>
      <c r="H257" s="122">
        <f>IFERROR(VLOOKUP($F:$F,'Lease Types with GL Accts'!$A:$C,3,FALSE),0)</f>
        <v>0</v>
      </c>
      <c r="I257" s="122">
        <f>IFERROR(VLOOKUP($F:$F,'Lease Types with GL Accts'!$A:$D,4,FALSE),0)</f>
        <v>0</v>
      </c>
      <c r="J257" s="293" t="str">
        <f>IF(AND(AB257=1,K257='Lease Rollforward'!$B$2),"Yes",IF(AB257=1,"No",""))</f>
        <v/>
      </c>
      <c r="L257" s="216"/>
      <c r="M257" s="217"/>
      <c r="N257" s="217"/>
      <c r="O257" s="217"/>
      <c r="P257" s="294">
        <f t="shared" si="41"/>
        <v>0</v>
      </c>
      <c r="Q257" s="124"/>
      <c r="R257" s="124"/>
      <c r="S257" s="219"/>
      <c r="T257" s="219"/>
      <c r="U257" s="266"/>
      <c r="V257" s="122" t="str">
        <f>IF($AB257=1,VLOOKUP(U:U,'BW Asset Listing'!D:E,2,FALSE),"")</f>
        <v/>
      </c>
      <c r="W257" s="122" t="str">
        <f>IF($AB257=1,VLOOKUP(U:U,'BW Asset Listing'!D:F,3,FALSE),"")</f>
        <v/>
      </c>
      <c r="X257" s="122" t="str">
        <f>IF($AB257=1,VLOOKUP(U:U,'BW Asset Listing'!D:G,4,FALSE),"")</f>
        <v/>
      </c>
      <c r="Y257" s="294" t="str">
        <f>IF($AB257=1,VLOOKUP(U:U,'BW Asset Listing'!D:O,12,FALSE),"")</f>
        <v/>
      </c>
      <c r="Z257" s="294" t="str">
        <f t="shared" si="42"/>
        <v/>
      </c>
      <c r="AA257" s="294" t="str">
        <f t="shared" si="43"/>
        <v/>
      </c>
      <c r="AB257" s="294">
        <f>COUNTIF($D$4:D257,$D257)</f>
        <v>0</v>
      </c>
      <c r="AE257" s="122" t="str">
        <f t="shared" si="44"/>
        <v/>
      </c>
      <c r="AF257" s="124">
        <f>SUMIFS('BW Expense Report GL'!I:I,'BW Expense Report GL'!F:F,AD:AD,'BW Expense Report GL'!G:G,G:G)</f>
        <v>0</v>
      </c>
      <c r="AG257" s="124" t="str">
        <f t="shared" si="45"/>
        <v/>
      </c>
      <c r="AH257" s="124">
        <f>SUMIFS('BW Expense Report GL'!I:I,'BW Expense Report GL'!F:F,AD:AD,'BW Expense Report GL'!G:G,H:H)</f>
        <v>0</v>
      </c>
      <c r="AI257" s="124" t="str">
        <f t="shared" si="46"/>
        <v/>
      </c>
      <c r="AK257" s="121">
        <f t="shared" si="47"/>
        <v>0</v>
      </c>
      <c r="AL257" s="121">
        <f t="shared" si="48"/>
        <v>0</v>
      </c>
    </row>
    <row r="258" spans="1:38" s="121" customFormat="1" ht="12.75" x14ac:dyDescent="0.2">
      <c r="A258" s="293" t="str">
        <f>VLOOKUP(B:B,'ACFR Business Areas'!A:C,3,FALSE)</f>
        <v>A000</v>
      </c>
      <c r="B258" s="293" t="str">
        <f>'Lease Rollforward'!$B$1</f>
        <v>E120</v>
      </c>
      <c r="C258" s="122" t="str">
        <f>VLOOKUP(B:B,'ACFR Business Areas'!A:B,2,FALSE)</f>
        <v>Comptroller General</v>
      </c>
      <c r="D258" s="237"/>
      <c r="E258" s="265"/>
      <c r="G258" s="122">
        <f>IFERROR(VLOOKUP($F:$F,'Lease Types with GL Accts'!A:B,2,FALSE),0)</f>
        <v>0</v>
      </c>
      <c r="H258" s="122">
        <f>IFERROR(VLOOKUP($F:$F,'Lease Types with GL Accts'!$A:$C,3,FALSE),0)</f>
        <v>0</v>
      </c>
      <c r="I258" s="122">
        <f>IFERROR(VLOOKUP($F:$F,'Lease Types with GL Accts'!$A:$D,4,FALSE),0)</f>
        <v>0</v>
      </c>
      <c r="J258" s="293" t="str">
        <f>IF(AND(AB258=1,K258='Lease Rollforward'!$B$2),"Yes",IF(AB258=1,"No",""))</f>
        <v/>
      </c>
      <c r="L258" s="216"/>
      <c r="M258" s="217"/>
      <c r="N258" s="217"/>
      <c r="O258" s="217"/>
      <c r="P258" s="294">
        <f t="shared" si="41"/>
        <v>0</v>
      </c>
      <c r="Q258" s="124"/>
      <c r="R258" s="124"/>
      <c r="S258" s="219"/>
      <c r="T258" s="219"/>
      <c r="U258" s="266"/>
      <c r="V258" s="122" t="str">
        <f>IF($AB258=1,VLOOKUP(U:U,'BW Asset Listing'!D:E,2,FALSE),"")</f>
        <v/>
      </c>
      <c r="W258" s="122" t="str">
        <f>IF($AB258=1,VLOOKUP(U:U,'BW Asset Listing'!D:F,3,FALSE),"")</f>
        <v/>
      </c>
      <c r="X258" s="122" t="str">
        <f>IF($AB258=1,VLOOKUP(U:U,'BW Asset Listing'!D:G,4,FALSE),"")</f>
        <v/>
      </c>
      <c r="Y258" s="294" t="str">
        <f>IF($AB258=1,VLOOKUP(U:U,'BW Asset Listing'!D:O,12,FALSE),"")</f>
        <v/>
      </c>
      <c r="Z258" s="294" t="str">
        <f t="shared" si="42"/>
        <v/>
      </c>
      <c r="AA258" s="294" t="str">
        <f t="shared" si="43"/>
        <v/>
      </c>
      <c r="AB258" s="294">
        <f>COUNTIF($D$4:D258,$D258)</f>
        <v>0</v>
      </c>
      <c r="AE258" s="122" t="str">
        <f t="shared" si="44"/>
        <v/>
      </c>
      <c r="AF258" s="124">
        <f>SUMIFS('BW Expense Report GL'!I:I,'BW Expense Report GL'!F:F,AD:AD,'BW Expense Report GL'!G:G,G:G)</f>
        <v>0</v>
      </c>
      <c r="AG258" s="124" t="str">
        <f t="shared" si="45"/>
        <v/>
      </c>
      <c r="AH258" s="124">
        <f>SUMIFS('BW Expense Report GL'!I:I,'BW Expense Report GL'!F:F,AD:AD,'BW Expense Report GL'!G:G,H:H)</f>
        <v>0</v>
      </c>
      <c r="AI258" s="124" t="str">
        <f t="shared" si="46"/>
        <v/>
      </c>
      <c r="AK258" s="121">
        <f t="shared" si="47"/>
        <v>0</v>
      </c>
      <c r="AL258" s="121">
        <f t="shared" si="48"/>
        <v>0</v>
      </c>
    </row>
    <row r="259" spans="1:38" s="121" customFormat="1" ht="12.75" x14ac:dyDescent="0.2">
      <c r="A259" s="293" t="str">
        <f>VLOOKUP(B:B,'ACFR Business Areas'!A:C,3,FALSE)</f>
        <v>A000</v>
      </c>
      <c r="B259" s="293" t="str">
        <f>'Lease Rollforward'!$B$1</f>
        <v>E120</v>
      </c>
      <c r="C259" s="122" t="str">
        <f>VLOOKUP(B:B,'ACFR Business Areas'!A:B,2,FALSE)</f>
        <v>Comptroller General</v>
      </c>
      <c r="D259" s="237"/>
      <c r="E259" s="265"/>
      <c r="G259" s="122">
        <f>IFERROR(VLOOKUP($F:$F,'Lease Types with GL Accts'!A:B,2,FALSE),0)</f>
        <v>0</v>
      </c>
      <c r="H259" s="122">
        <f>IFERROR(VLOOKUP($F:$F,'Lease Types with GL Accts'!$A:$C,3,FALSE),0)</f>
        <v>0</v>
      </c>
      <c r="I259" s="122">
        <f>IFERROR(VLOOKUP($F:$F,'Lease Types with GL Accts'!$A:$D,4,FALSE),0)</f>
        <v>0</v>
      </c>
      <c r="J259" s="293" t="str">
        <f>IF(AND(AB259=1,K259='Lease Rollforward'!$B$2),"Yes",IF(AB259=1,"No",""))</f>
        <v/>
      </c>
      <c r="L259" s="216"/>
      <c r="M259" s="217"/>
      <c r="N259" s="217"/>
      <c r="O259" s="217"/>
      <c r="P259" s="294">
        <f t="shared" si="41"/>
        <v>0</v>
      </c>
      <c r="Q259" s="124"/>
      <c r="R259" s="124"/>
      <c r="S259" s="219"/>
      <c r="T259" s="219"/>
      <c r="U259" s="266"/>
      <c r="V259" s="122" t="str">
        <f>IF($AB259=1,VLOOKUP(U:U,'BW Asset Listing'!D:E,2,FALSE),"")</f>
        <v/>
      </c>
      <c r="W259" s="122" t="str">
        <f>IF($AB259=1,VLOOKUP(U:U,'BW Asset Listing'!D:F,3,FALSE),"")</f>
        <v/>
      </c>
      <c r="X259" s="122" t="str">
        <f>IF($AB259=1,VLOOKUP(U:U,'BW Asset Listing'!D:G,4,FALSE),"")</f>
        <v/>
      </c>
      <c r="Y259" s="294" t="str">
        <f>IF($AB259=1,VLOOKUP(U:U,'BW Asset Listing'!D:O,12,FALSE),"")</f>
        <v/>
      </c>
      <c r="Z259" s="294" t="str">
        <f t="shared" si="42"/>
        <v/>
      </c>
      <c r="AA259" s="294" t="str">
        <f t="shared" si="43"/>
        <v/>
      </c>
      <c r="AB259" s="294">
        <f>COUNTIF($D$4:D259,$D259)</f>
        <v>0</v>
      </c>
      <c r="AE259" s="122" t="str">
        <f t="shared" si="44"/>
        <v/>
      </c>
      <c r="AF259" s="124">
        <f>SUMIFS('BW Expense Report GL'!I:I,'BW Expense Report GL'!F:F,AD:AD,'BW Expense Report GL'!G:G,G:G)</f>
        <v>0</v>
      </c>
      <c r="AG259" s="124" t="str">
        <f t="shared" si="45"/>
        <v/>
      </c>
      <c r="AH259" s="124">
        <f>SUMIFS('BW Expense Report GL'!I:I,'BW Expense Report GL'!F:F,AD:AD,'BW Expense Report GL'!G:G,H:H)</f>
        <v>0</v>
      </c>
      <c r="AI259" s="124" t="str">
        <f t="shared" si="46"/>
        <v/>
      </c>
      <c r="AK259" s="121">
        <f t="shared" si="47"/>
        <v>0</v>
      </c>
      <c r="AL259" s="121">
        <f t="shared" si="48"/>
        <v>0</v>
      </c>
    </row>
    <row r="260" spans="1:38" s="121" customFormat="1" ht="12.75" x14ac:dyDescent="0.2">
      <c r="A260" s="293" t="str">
        <f>VLOOKUP(B:B,'ACFR Business Areas'!A:C,3,FALSE)</f>
        <v>A000</v>
      </c>
      <c r="B260" s="293" t="str">
        <f>'Lease Rollforward'!$B$1</f>
        <v>E120</v>
      </c>
      <c r="C260" s="122" t="str">
        <f>VLOOKUP(B:B,'ACFR Business Areas'!A:B,2,FALSE)</f>
        <v>Comptroller General</v>
      </c>
      <c r="D260" s="237"/>
      <c r="E260" s="265"/>
      <c r="G260" s="122">
        <f>IFERROR(VLOOKUP($F:$F,'Lease Types with GL Accts'!A:B,2,FALSE),0)</f>
        <v>0</v>
      </c>
      <c r="H260" s="122">
        <f>IFERROR(VLOOKUP($F:$F,'Lease Types with GL Accts'!$A:$C,3,FALSE),0)</f>
        <v>0</v>
      </c>
      <c r="I260" s="122">
        <f>IFERROR(VLOOKUP($F:$F,'Lease Types with GL Accts'!$A:$D,4,FALSE),0)</f>
        <v>0</v>
      </c>
      <c r="J260" s="293" t="str">
        <f>IF(AND(AB260=1,K260='Lease Rollforward'!$B$2),"Yes",IF(AB260=1,"No",""))</f>
        <v/>
      </c>
      <c r="L260" s="216"/>
      <c r="M260" s="217"/>
      <c r="N260" s="217"/>
      <c r="O260" s="217"/>
      <c r="P260" s="294">
        <f t="shared" si="41"/>
        <v>0</v>
      </c>
      <c r="Q260" s="124"/>
      <c r="R260" s="124"/>
      <c r="S260" s="219"/>
      <c r="T260" s="219"/>
      <c r="U260" s="266"/>
      <c r="V260" s="122" t="str">
        <f>IF($AB260=1,VLOOKUP(U:U,'BW Asset Listing'!D:E,2,FALSE),"")</f>
        <v/>
      </c>
      <c r="W260" s="122" t="str">
        <f>IF($AB260=1,VLOOKUP(U:U,'BW Asset Listing'!D:F,3,FALSE),"")</f>
        <v/>
      </c>
      <c r="X260" s="122" t="str">
        <f>IF($AB260=1,VLOOKUP(U:U,'BW Asset Listing'!D:G,4,FALSE),"")</f>
        <v/>
      </c>
      <c r="Y260" s="294" t="str">
        <f>IF($AB260=1,VLOOKUP(U:U,'BW Asset Listing'!D:O,12,FALSE),"")</f>
        <v/>
      </c>
      <c r="Z260" s="294" t="str">
        <f t="shared" si="42"/>
        <v/>
      </c>
      <c r="AA260" s="294" t="str">
        <f t="shared" si="43"/>
        <v/>
      </c>
      <c r="AB260" s="294">
        <f>COUNTIF($D$4:D260,$D260)</f>
        <v>0</v>
      </c>
      <c r="AE260" s="122" t="str">
        <f t="shared" si="44"/>
        <v/>
      </c>
      <c r="AF260" s="124">
        <f>SUMIFS('BW Expense Report GL'!I:I,'BW Expense Report GL'!F:F,AD:AD,'BW Expense Report GL'!G:G,G:G)</f>
        <v>0</v>
      </c>
      <c r="AG260" s="124" t="str">
        <f t="shared" si="45"/>
        <v/>
      </c>
      <c r="AH260" s="124">
        <f>SUMIFS('BW Expense Report GL'!I:I,'BW Expense Report GL'!F:F,AD:AD,'BW Expense Report GL'!G:G,H:H)</f>
        <v>0</v>
      </c>
      <c r="AI260" s="124" t="str">
        <f t="shared" si="46"/>
        <v/>
      </c>
      <c r="AK260" s="121">
        <f t="shared" si="47"/>
        <v>0</v>
      </c>
      <c r="AL260" s="121">
        <f t="shared" si="48"/>
        <v>0</v>
      </c>
    </row>
    <row r="261" spans="1:38" s="121" customFormat="1" ht="12.75" x14ac:dyDescent="0.2">
      <c r="A261" s="293" t="str">
        <f>VLOOKUP(B:B,'ACFR Business Areas'!A:C,3,FALSE)</f>
        <v>A000</v>
      </c>
      <c r="B261" s="293" t="str">
        <f>'Lease Rollforward'!$B$1</f>
        <v>E120</v>
      </c>
      <c r="C261" s="122" t="str">
        <f>VLOOKUP(B:B,'ACFR Business Areas'!A:B,2,FALSE)</f>
        <v>Comptroller General</v>
      </c>
      <c r="D261" s="237"/>
      <c r="E261" s="265"/>
      <c r="G261" s="122">
        <f>IFERROR(VLOOKUP($F:$F,'Lease Types with GL Accts'!A:B,2,FALSE),0)</f>
        <v>0</v>
      </c>
      <c r="H261" s="122">
        <f>IFERROR(VLOOKUP($F:$F,'Lease Types with GL Accts'!$A:$C,3,FALSE),0)</f>
        <v>0</v>
      </c>
      <c r="I261" s="122">
        <f>IFERROR(VLOOKUP($F:$F,'Lease Types with GL Accts'!$A:$D,4,FALSE),0)</f>
        <v>0</v>
      </c>
      <c r="J261" s="293" t="str">
        <f>IF(AND(AB261=1,K261='Lease Rollforward'!$B$2),"Yes",IF(AB261=1,"No",""))</f>
        <v/>
      </c>
      <c r="L261" s="216"/>
      <c r="M261" s="217"/>
      <c r="N261" s="217"/>
      <c r="O261" s="217"/>
      <c r="P261" s="294">
        <f t="shared" si="41"/>
        <v>0</v>
      </c>
      <c r="Q261" s="124"/>
      <c r="R261" s="124"/>
      <c r="S261" s="219"/>
      <c r="T261" s="219"/>
      <c r="U261" s="266"/>
      <c r="V261" s="122" t="str">
        <f>IF($AB261=1,VLOOKUP(U:U,'BW Asset Listing'!D:E,2,FALSE),"")</f>
        <v/>
      </c>
      <c r="W261" s="122" t="str">
        <f>IF($AB261=1,VLOOKUP(U:U,'BW Asset Listing'!D:F,3,FALSE),"")</f>
        <v/>
      </c>
      <c r="X261" s="122" t="str">
        <f>IF($AB261=1,VLOOKUP(U:U,'BW Asset Listing'!D:G,4,FALSE),"")</f>
        <v/>
      </c>
      <c r="Y261" s="294" t="str">
        <f>IF($AB261=1,VLOOKUP(U:U,'BW Asset Listing'!D:O,12,FALSE),"")</f>
        <v/>
      </c>
      <c r="Z261" s="294" t="str">
        <f t="shared" si="42"/>
        <v/>
      </c>
      <c r="AA261" s="294" t="str">
        <f t="shared" si="43"/>
        <v/>
      </c>
      <c r="AB261" s="294">
        <f>COUNTIF($D$4:D261,$D261)</f>
        <v>0</v>
      </c>
      <c r="AE261" s="122" t="str">
        <f t="shared" si="44"/>
        <v/>
      </c>
      <c r="AF261" s="124">
        <f>SUMIFS('BW Expense Report GL'!I:I,'BW Expense Report GL'!F:F,AD:AD,'BW Expense Report GL'!G:G,G:G)</f>
        <v>0</v>
      </c>
      <c r="AG261" s="124" t="str">
        <f t="shared" si="45"/>
        <v/>
      </c>
      <c r="AH261" s="124">
        <f>SUMIFS('BW Expense Report GL'!I:I,'BW Expense Report GL'!F:F,AD:AD,'BW Expense Report GL'!G:G,H:H)</f>
        <v>0</v>
      </c>
      <c r="AI261" s="124" t="str">
        <f t="shared" si="46"/>
        <v/>
      </c>
      <c r="AK261" s="121">
        <f t="shared" si="47"/>
        <v>0</v>
      </c>
      <c r="AL261" s="121">
        <f t="shared" si="48"/>
        <v>0</v>
      </c>
    </row>
    <row r="262" spans="1:38" s="121" customFormat="1" ht="12.75" x14ac:dyDescent="0.2">
      <c r="A262" s="293" t="str">
        <f>VLOOKUP(B:B,'ACFR Business Areas'!A:C,3,FALSE)</f>
        <v>A000</v>
      </c>
      <c r="B262" s="293" t="str">
        <f>'Lease Rollforward'!$B$1</f>
        <v>E120</v>
      </c>
      <c r="C262" s="122" t="str">
        <f>VLOOKUP(B:B,'ACFR Business Areas'!A:B,2,FALSE)</f>
        <v>Comptroller General</v>
      </c>
      <c r="D262" s="237"/>
      <c r="E262" s="265"/>
      <c r="G262" s="122">
        <f>IFERROR(VLOOKUP($F:$F,'Lease Types with GL Accts'!A:B,2,FALSE),0)</f>
        <v>0</v>
      </c>
      <c r="H262" s="122">
        <f>IFERROR(VLOOKUP($F:$F,'Lease Types with GL Accts'!$A:$C,3,FALSE),0)</f>
        <v>0</v>
      </c>
      <c r="I262" s="122">
        <f>IFERROR(VLOOKUP($F:$F,'Lease Types with GL Accts'!$A:$D,4,FALSE),0)</f>
        <v>0</v>
      </c>
      <c r="J262" s="293" t="str">
        <f>IF(AND(AB262=1,K262='Lease Rollforward'!$B$2),"Yes",IF(AB262=1,"No",""))</f>
        <v/>
      </c>
      <c r="L262" s="216"/>
      <c r="M262" s="217"/>
      <c r="N262" s="217"/>
      <c r="O262" s="217"/>
      <c r="P262" s="294">
        <f t="shared" si="41"/>
        <v>0</v>
      </c>
      <c r="Q262" s="124"/>
      <c r="R262" s="124"/>
      <c r="S262" s="219"/>
      <c r="T262" s="219"/>
      <c r="U262" s="266"/>
      <c r="V262" s="122" t="str">
        <f>IF($AB262=1,VLOOKUP(U:U,'BW Asset Listing'!D:E,2,FALSE),"")</f>
        <v/>
      </c>
      <c r="W262" s="122" t="str">
        <f>IF($AB262=1,VLOOKUP(U:U,'BW Asset Listing'!D:F,3,FALSE),"")</f>
        <v/>
      </c>
      <c r="X262" s="122" t="str">
        <f>IF($AB262=1,VLOOKUP(U:U,'BW Asset Listing'!D:G,4,FALSE),"")</f>
        <v/>
      </c>
      <c r="Y262" s="294" t="str">
        <f>IF($AB262=1,VLOOKUP(U:U,'BW Asset Listing'!D:O,12,FALSE),"")</f>
        <v/>
      </c>
      <c r="Z262" s="294" t="str">
        <f t="shared" si="42"/>
        <v/>
      </c>
      <c r="AA262" s="294" t="str">
        <f t="shared" si="43"/>
        <v/>
      </c>
      <c r="AB262" s="294">
        <f>COUNTIF($D$4:D262,$D262)</f>
        <v>0</v>
      </c>
      <c r="AE262" s="122" t="str">
        <f t="shared" si="44"/>
        <v/>
      </c>
      <c r="AF262" s="124">
        <f>SUMIFS('BW Expense Report GL'!I:I,'BW Expense Report GL'!F:F,AD:AD,'BW Expense Report GL'!G:G,G:G)</f>
        <v>0</v>
      </c>
      <c r="AG262" s="124" t="str">
        <f t="shared" si="45"/>
        <v/>
      </c>
      <c r="AH262" s="124">
        <f>SUMIFS('BW Expense Report GL'!I:I,'BW Expense Report GL'!F:F,AD:AD,'BW Expense Report GL'!G:G,H:H)</f>
        <v>0</v>
      </c>
      <c r="AI262" s="124" t="str">
        <f t="shared" si="46"/>
        <v/>
      </c>
      <c r="AK262" s="121">
        <f t="shared" si="47"/>
        <v>0</v>
      </c>
      <c r="AL262" s="121">
        <f t="shared" si="48"/>
        <v>0</v>
      </c>
    </row>
    <row r="263" spans="1:38" s="121" customFormat="1" ht="12.75" x14ac:dyDescent="0.2">
      <c r="A263" s="293" t="str">
        <f>VLOOKUP(B:B,'ACFR Business Areas'!A:C,3,FALSE)</f>
        <v>A000</v>
      </c>
      <c r="B263" s="293" t="str">
        <f>'Lease Rollforward'!$B$1</f>
        <v>E120</v>
      </c>
      <c r="C263" s="122" t="str">
        <f>VLOOKUP(B:B,'ACFR Business Areas'!A:B,2,FALSE)</f>
        <v>Comptroller General</v>
      </c>
      <c r="D263" s="237"/>
      <c r="E263" s="265"/>
      <c r="G263" s="122">
        <f>IFERROR(VLOOKUP($F:$F,'Lease Types with GL Accts'!A:B,2,FALSE),0)</f>
        <v>0</v>
      </c>
      <c r="H263" s="122">
        <f>IFERROR(VLOOKUP($F:$F,'Lease Types with GL Accts'!$A:$C,3,FALSE),0)</f>
        <v>0</v>
      </c>
      <c r="I263" s="122">
        <f>IFERROR(VLOOKUP($F:$F,'Lease Types with GL Accts'!$A:$D,4,FALSE),0)</f>
        <v>0</v>
      </c>
      <c r="J263" s="293" t="str">
        <f>IF(AND(AB263=1,K263='Lease Rollforward'!$B$2),"Yes",IF(AB263=1,"No",""))</f>
        <v/>
      </c>
      <c r="L263" s="216"/>
      <c r="M263" s="217"/>
      <c r="N263" s="217"/>
      <c r="O263" s="217"/>
      <c r="P263" s="294">
        <f t="shared" si="41"/>
        <v>0</v>
      </c>
      <c r="Q263" s="124"/>
      <c r="R263" s="124"/>
      <c r="S263" s="219"/>
      <c r="T263" s="219"/>
      <c r="U263" s="266"/>
      <c r="V263" s="122" t="str">
        <f>IF($AB263=1,VLOOKUP(U:U,'BW Asset Listing'!D:E,2,FALSE),"")</f>
        <v/>
      </c>
      <c r="W263" s="122" t="str">
        <f>IF($AB263=1,VLOOKUP(U:U,'BW Asset Listing'!D:F,3,FALSE),"")</f>
        <v/>
      </c>
      <c r="X263" s="122" t="str">
        <f>IF($AB263=1,VLOOKUP(U:U,'BW Asset Listing'!D:G,4,FALSE),"")</f>
        <v/>
      </c>
      <c r="Y263" s="294" t="str">
        <f>IF($AB263=1,VLOOKUP(U:U,'BW Asset Listing'!D:O,12,FALSE),"")</f>
        <v/>
      </c>
      <c r="Z263" s="294" t="str">
        <f t="shared" si="42"/>
        <v/>
      </c>
      <c r="AA263" s="294" t="str">
        <f t="shared" si="43"/>
        <v/>
      </c>
      <c r="AB263" s="294">
        <f>COUNTIF($D$4:D263,$D263)</f>
        <v>0</v>
      </c>
      <c r="AE263" s="122" t="str">
        <f t="shared" si="44"/>
        <v/>
      </c>
      <c r="AF263" s="124">
        <f>SUMIFS('BW Expense Report GL'!I:I,'BW Expense Report GL'!F:F,AD:AD,'BW Expense Report GL'!G:G,G:G)</f>
        <v>0</v>
      </c>
      <c r="AG263" s="124" t="str">
        <f t="shared" si="45"/>
        <v/>
      </c>
      <c r="AH263" s="124">
        <f>SUMIFS('BW Expense Report GL'!I:I,'BW Expense Report GL'!F:F,AD:AD,'BW Expense Report GL'!G:G,H:H)</f>
        <v>0</v>
      </c>
      <c r="AI263" s="124" t="str">
        <f t="shared" si="46"/>
        <v/>
      </c>
      <c r="AK263" s="121">
        <f t="shared" si="47"/>
        <v>0</v>
      </c>
      <c r="AL263" s="121">
        <f t="shared" si="48"/>
        <v>0</v>
      </c>
    </row>
    <row r="264" spans="1:38" s="121" customFormat="1" ht="12.75" x14ac:dyDescent="0.2">
      <c r="A264" s="293" t="str">
        <f>VLOOKUP(B:B,'ACFR Business Areas'!A:C,3,FALSE)</f>
        <v>A000</v>
      </c>
      <c r="B264" s="293" t="str">
        <f>'Lease Rollforward'!$B$1</f>
        <v>E120</v>
      </c>
      <c r="C264" s="122" t="str">
        <f>VLOOKUP(B:B,'ACFR Business Areas'!A:B,2,FALSE)</f>
        <v>Comptroller General</v>
      </c>
      <c r="D264" s="237"/>
      <c r="E264" s="265"/>
      <c r="G264" s="122">
        <f>IFERROR(VLOOKUP($F:$F,'Lease Types with GL Accts'!A:B,2,FALSE),0)</f>
        <v>0</v>
      </c>
      <c r="H264" s="122">
        <f>IFERROR(VLOOKUP($F:$F,'Lease Types with GL Accts'!$A:$C,3,FALSE),0)</f>
        <v>0</v>
      </c>
      <c r="I264" s="122">
        <f>IFERROR(VLOOKUP($F:$F,'Lease Types with GL Accts'!$A:$D,4,FALSE),0)</f>
        <v>0</v>
      </c>
      <c r="J264" s="293" t="str">
        <f>IF(AND(AB264=1,K264='Lease Rollforward'!$B$2),"Yes",IF(AB264=1,"No",""))</f>
        <v/>
      </c>
      <c r="L264" s="216"/>
      <c r="M264" s="217"/>
      <c r="N264" s="217"/>
      <c r="O264" s="217"/>
      <c r="P264" s="294">
        <f t="shared" ref="P264:P327" si="49">SUM(M264:O264)</f>
        <v>0</v>
      </c>
      <c r="Q264" s="124"/>
      <c r="R264" s="124"/>
      <c r="S264" s="219"/>
      <c r="T264" s="219"/>
      <c r="U264" s="266"/>
      <c r="V264" s="122" t="str">
        <f>IF($AB264=1,VLOOKUP(U:U,'BW Asset Listing'!D:E,2,FALSE),"")</f>
        <v/>
      </c>
      <c r="W264" s="122" t="str">
        <f>IF($AB264=1,VLOOKUP(U:U,'BW Asset Listing'!D:F,3,FALSE),"")</f>
        <v/>
      </c>
      <c r="X264" s="122" t="str">
        <f>IF($AB264=1,VLOOKUP(U:U,'BW Asset Listing'!D:G,4,FALSE),"")</f>
        <v/>
      </c>
      <c r="Y264" s="294" t="str">
        <f>IF($AB264=1,VLOOKUP(U:U,'BW Asset Listing'!D:O,12,FALSE),"")</f>
        <v/>
      </c>
      <c r="Z264" s="294" t="str">
        <f t="shared" ref="Z264:Z327" si="50">IF($AB264=1,SUMIF(D:D,D264,M:M),"")</f>
        <v/>
      </c>
      <c r="AA264" s="294" t="str">
        <f t="shared" ref="AA264:AA327" si="51">IF($AB264=1,Y264-Z264,"")</f>
        <v/>
      </c>
      <c r="AB264" s="294">
        <f>COUNTIF($D$4:D264,$D264)</f>
        <v>0</v>
      </c>
      <c r="AE264" s="122" t="str">
        <f t="shared" ref="AE264:AE327" si="52">IF(ISBLANK(D264),"",D264&amp;" Payment #"&amp;AB264)</f>
        <v/>
      </c>
      <c r="AF264" s="124">
        <f>SUMIFS('BW Expense Report GL'!I:I,'BW Expense Report GL'!F:F,AD:AD,'BW Expense Report GL'!G:G,G:G)</f>
        <v>0</v>
      </c>
      <c r="AG264" s="124" t="str">
        <f t="shared" ref="AG264:AG327" si="53">IF(ISBLANK(AD264),"",M264-AF264)</f>
        <v/>
      </c>
      <c r="AH264" s="124">
        <f>SUMIFS('BW Expense Report GL'!I:I,'BW Expense Report GL'!F:F,AD:AD,'BW Expense Report GL'!G:G,H:H)</f>
        <v>0</v>
      </c>
      <c r="AI264" s="124" t="str">
        <f t="shared" ref="AI264:AI327" si="54">IF(ISBLANK(AD264),"",N264-AH264)</f>
        <v/>
      </c>
      <c r="AK264" s="121">
        <f t="shared" ref="AK264:AK327" si="55">F264</f>
        <v>0</v>
      </c>
      <c r="AL264" s="121">
        <f t="shared" ref="AL264:AL327" si="56">D264</f>
        <v>0</v>
      </c>
    </row>
    <row r="265" spans="1:38" s="121" customFormat="1" ht="12.75" x14ac:dyDescent="0.2">
      <c r="A265" s="293" t="str">
        <f>VLOOKUP(B:B,'ACFR Business Areas'!A:C,3,FALSE)</f>
        <v>A000</v>
      </c>
      <c r="B265" s="293" t="str">
        <f>'Lease Rollforward'!$B$1</f>
        <v>E120</v>
      </c>
      <c r="C265" s="122" t="str">
        <f>VLOOKUP(B:B,'ACFR Business Areas'!A:B,2,FALSE)</f>
        <v>Comptroller General</v>
      </c>
      <c r="D265" s="237"/>
      <c r="E265" s="265"/>
      <c r="G265" s="122">
        <f>IFERROR(VLOOKUP($F:$F,'Lease Types with GL Accts'!A:B,2,FALSE),0)</f>
        <v>0</v>
      </c>
      <c r="H265" s="122">
        <f>IFERROR(VLOOKUP($F:$F,'Lease Types with GL Accts'!$A:$C,3,FALSE),0)</f>
        <v>0</v>
      </c>
      <c r="I265" s="122">
        <f>IFERROR(VLOOKUP($F:$F,'Lease Types with GL Accts'!$A:$D,4,FALSE),0)</f>
        <v>0</v>
      </c>
      <c r="J265" s="293" t="str">
        <f>IF(AND(AB265=1,K265='Lease Rollforward'!$B$2),"Yes",IF(AB265=1,"No",""))</f>
        <v/>
      </c>
      <c r="L265" s="216"/>
      <c r="M265" s="217"/>
      <c r="N265" s="217"/>
      <c r="O265" s="217"/>
      <c r="P265" s="294">
        <f t="shared" si="49"/>
        <v>0</v>
      </c>
      <c r="Q265" s="124"/>
      <c r="R265" s="124"/>
      <c r="S265" s="219"/>
      <c r="T265" s="219"/>
      <c r="U265" s="266"/>
      <c r="V265" s="122" t="str">
        <f>IF($AB265=1,VLOOKUP(U:U,'BW Asset Listing'!D:E,2,FALSE),"")</f>
        <v/>
      </c>
      <c r="W265" s="122" t="str">
        <f>IF($AB265=1,VLOOKUP(U:U,'BW Asset Listing'!D:F,3,FALSE),"")</f>
        <v/>
      </c>
      <c r="X265" s="122" t="str">
        <f>IF($AB265=1,VLOOKUP(U:U,'BW Asset Listing'!D:G,4,FALSE),"")</f>
        <v/>
      </c>
      <c r="Y265" s="294" t="str">
        <f>IF($AB265=1,VLOOKUP(U:U,'BW Asset Listing'!D:O,12,FALSE),"")</f>
        <v/>
      </c>
      <c r="Z265" s="294" t="str">
        <f t="shared" si="50"/>
        <v/>
      </c>
      <c r="AA265" s="294" t="str">
        <f t="shared" si="51"/>
        <v/>
      </c>
      <c r="AB265" s="294">
        <f>COUNTIF($D$4:D265,$D265)</f>
        <v>0</v>
      </c>
      <c r="AE265" s="122" t="str">
        <f t="shared" si="52"/>
        <v/>
      </c>
      <c r="AF265" s="124">
        <f>SUMIFS('BW Expense Report GL'!I:I,'BW Expense Report GL'!F:F,AD:AD,'BW Expense Report GL'!G:G,G:G)</f>
        <v>0</v>
      </c>
      <c r="AG265" s="124" t="str">
        <f t="shared" si="53"/>
        <v/>
      </c>
      <c r="AH265" s="124">
        <f>SUMIFS('BW Expense Report GL'!I:I,'BW Expense Report GL'!F:F,AD:AD,'BW Expense Report GL'!G:G,H:H)</f>
        <v>0</v>
      </c>
      <c r="AI265" s="124" t="str">
        <f t="shared" si="54"/>
        <v/>
      </c>
      <c r="AK265" s="121">
        <f t="shared" si="55"/>
        <v>0</v>
      </c>
      <c r="AL265" s="121">
        <f t="shared" si="56"/>
        <v>0</v>
      </c>
    </row>
    <row r="266" spans="1:38" s="121" customFormat="1" ht="12.75" x14ac:dyDescent="0.2">
      <c r="A266" s="293" t="str">
        <f>VLOOKUP(B:B,'ACFR Business Areas'!A:C,3,FALSE)</f>
        <v>A000</v>
      </c>
      <c r="B266" s="293" t="str">
        <f>'Lease Rollforward'!$B$1</f>
        <v>E120</v>
      </c>
      <c r="C266" s="122" t="str">
        <f>VLOOKUP(B:B,'ACFR Business Areas'!A:B,2,FALSE)</f>
        <v>Comptroller General</v>
      </c>
      <c r="D266" s="237"/>
      <c r="E266" s="265"/>
      <c r="G266" s="122">
        <f>IFERROR(VLOOKUP($F:$F,'Lease Types with GL Accts'!A:B,2,FALSE),0)</f>
        <v>0</v>
      </c>
      <c r="H266" s="122">
        <f>IFERROR(VLOOKUP($F:$F,'Lease Types with GL Accts'!$A:$C,3,FALSE),0)</f>
        <v>0</v>
      </c>
      <c r="I266" s="122">
        <f>IFERROR(VLOOKUP($F:$F,'Lease Types with GL Accts'!$A:$D,4,FALSE),0)</f>
        <v>0</v>
      </c>
      <c r="J266" s="293" t="str">
        <f>IF(AND(AB266=1,K266='Lease Rollforward'!$B$2),"Yes",IF(AB266=1,"No",""))</f>
        <v/>
      </c>
      <c r="L266" s="216"/>
      <c r="M266" s="217"/>
      <c r="N266" s="217"/>
      <c r="O266" s="217"/>
      <c r="P266" s="294">
        <f t="shared" si="49"/>
        <v>0</v>
      </c>
      <c r="Q266" s="124"/>
      <c r="R266" s="124"/>
      <c r="S266" s="219"/>
      <c r="T266" s="219"/>
      <c r="U266" s="266"/>
      <c r="V266" s="122" t="str">
        <f>IF($AB266=1,VLOOKUP(U:U,'BW Asset Listing'!D:E,2,FALSE),"")</f>
        <v/>
      </c>
      <c r="W266" s="122" t="str">
        <f>IF($AB266=1,VLOOKUP(U:U,'BW Asset Listing'!D:F,3,FALSE),"")</f>
        <v/>
      </c>
      <c r="X266" s="122" t="str">
        <f>IF($AB266=1,VLOOKUP(U:U,'BW Asset Listing'!D:G,4,FALSE),"")</f>
        <v/>
      </c>
      <c r="Y266" s="294" t="str">
        <f>IF($AB266=1,VLOOKUP(U:U,'BW Asset Listing'!D:O,12,FALSE),"")</f>
        <v/>
      </c>
      <c r="Z266" s="294" t="str">
        <f t="shared" si="50"/>
        <v/>
      </c>
      <c r="AA266" s="294" t="str">
        <f t="shared" si="51"/>
        <v/>
      </c>
      <c r="AB266" s="294">
        <f>COUNTIF($D$4:D266,$D266)</f>
        <v>0</v>
      </c>
      <c r="AE266" s="122" t="str">
        <f t="shared" si="52"/>
        <v/>
      </c>
      <c r="AF266" s="124">
        <f>SUMIFS('BW Expense Report GL'!I:I,'BW Expense Report GL'!F:F,AD:AD,'BW Expense Report GL'!G:G,G:G)</f>
        <v>0</v>
      </c>
      <c r="AG266" s="124" t="str">
        <f t="shared" si="53"/>
        <v/>
      </c>
      <c r="AH266" s="124">
        <f>SUMIFS('BW Expense Report GL'!I:I,'BW Expense Report GL'!F:F,AD:AD,'BW Expense Report GL'!G:G,H:H)</f>
        <v>0</v>
      </c>
      <c r="AI266" s="124" t="str">
        <f t="shared" si="54"/>
        <v/>
      </c>
      <c r="AK266" s="121">
        <f t="shared" si="55"/>
        <v>0</v>
      </c>
      <c r="AL266" s="121">
        <f t="shared" si="56"/>
        <v>0</v>
      </c>
    </row>
    <row r="267" spans="1:38" s="121" customFormat="1" ht="12.75" x14ac:dyDescent="0.2">
      <c r="A267" s="293" t="str">
        <f>VLOOKUP(B:B,'ACFR Business Areas'!A:C,3,FALSE)</f>
        <v>A000</v>
      </c>
      <c r="B267" s="293" t="str">
        <f>'Lease Rollforward'!$B$1</f>
        <v>E120</v>
      </c>
      <c r="C267" s="122" t="str">
        <f>VLOOKUP(B:B,'ACFR Business Areas'!A:B,2,FALSE)</f>
        <v>Comptroller General</v>
      </c>
      <c r="D267" s="237"/>
      <c r="E267" s="265"/>
      <c r="G267" s="122">
        <f>IFERROR(VLOOKUP($F:$F,'Lease Types with GL Accts'!A:B,2,FALSE),0)</f>
        <v>0</v>
      </c>
      <c r="H267" s="122">
        <f>IFERROR(VLOOKUP($F:$F,'Lease Types with GL Accts'!$A:$C,3,FALSE),0)</f>
        <v>0</v>
      </c>
      <c r="I267" s="122">
        <f>IFERROR(VLOOKUP($F:$F,'Lease Types with GL Accts'!$A:$D,4,FALSE),0)</f>
        <v>0</v>
      </c>
      <c r="J267" s="293" t="str">
        <f>IF(AND(AB267=1,K267='Lease Rollforward'!$B$2),"Yes",IF(AB267=1,"No",""))</f>
        <v/>
      </c>
      <c r="L267" s="216"/>
      <c r="M267" s="217"/>
      <c r="N267" s="217"/>
      <c r="O267" s="217"/>
      <c r="P267" s="294">
        <f t="shared" si="49"/>
        <v>0</v>
      </c>
      <c r="Q267" s="124"/>
      <c r="R267" s="124"/>
      <c r="S267" s="219"/>
      <c r="T267" s="219"/>
      <c r="U267" s="266"/>
      <c r="V267" s="122" t="str">
        <f>IF($AB267=1,VLOOKUP(U:U,'BW Asset Listing'!D:E,2,FALSE),"")</f>
        <v/>
      </c>
      <c r="W267" s="122" t="str">
        <f>IF($AB267=1,VLOOKUP(U:U,'BW Asset Listing'!D:F,3,FALSE),"")</f>
        <v/>
      </c>
      <c r="X267" s="122" t="str">
        <f>IF($AB267=1,VLOOKUP(U:U,'BW Asset Listing'!D:G,4,FALSE),"")</f>
        <v/>
      </c>
      <c r="Y267" s="294" t="str">
        <f>IF($AB267=1,VLOOKUP(U:U,'BW Asset Listing'!D:O,12,FALSE),"")</f>
        <v/>
      </c>
      <c r="Z267" s="294" t="str">
        <f t="shared" si="50"/>
        <v/>
      </c>
      <c r="AA267" s="294" t="str">
        <f t="shared" si="51"/>
        <v/>
      </c>
      <c r="AB267" s="294">
        <f>COUNTIF($D$4:D267,$D267)</f>
        <v>0</v>
      </c>
      <c r="AE267" s="122" t="str">
        <f t="shared" si="52"/>
        <v/>
      </c>
      <c r="AF267" s="124">
        <f>SUMIFS('BW Expense Report GL'!I:I,'BW Expense Report GL'!F:F,AD:AD,'BW Expense Report GL'!G:G,G:G)</f>
        <v>0</v>
      </c>
      <c r="AG267" s="124" t="str">
        <f t="shared" si="53"/>
        <v/>
      </c>
      <c r="AH267" s="124">
        <f>SUMIFS('BW Expense Report GL'!I:I,'BW Expense Report GL'!F:F,AD:AD,'BW Expense Report GL'!G:G,H:H)</f>
        <v>0</v>
      </c>
      <c r="AI267" s="124" t="str">
        <f t="shared" si="54"/>
        <v/>
      </c>
      <c r="AK267" s="121">
        <f t="shared" si="55"/>
        <v>0</v>
      </c>
      <c r="AL267" s="121">
        <f t="shared" si="56"/>
        <v>0</v>
      </c>
    </row>
    <row r="268" spans="1:38" s="121" customFormat="1" ht="12.75" x14ac:dyDescent="0.2">
      <c r="A268" s="293" t="str">
        <f>VLOOKUP(B:B,'ACFR Business Areas'!A:C,3,FALSE)</f>
        <v>A000</v>
      </c>
      <c r="B268" s="293" t="str">
        <f>'Lease Rollforward'!$B$1</f>
        <v>E120</v>
      </c>
      <c r="C268" s="122" t="str">
        <f>VLOOKUP(B:B,'ACFR Business Areas'!A:B,2,FALSE)</f>
        <v>Comptroller General</v>
      </c>
      <c r="D268" s="237"/>
      <c r="E268" s="265"/>
      <c r="G268" s="122">
        <f>IFERROR(VLOOKUP($F:$F,'Lease Types with GL Accts'!A:B,2,FALSE),0)</f>
        <v>0</v>
      </c>
      <c r="H268" s="122">
        <f>IFERROR(VLOOKUP($F:$F,'Lease Types with GL Accts'!$A:$C,3,FALSE),0)</f>
        <v>0</v>
      </c>
      <c r="I268" s="122">
        <f>IFERROR(VLOOKUP($F:$F,'Lease Types with GL Accts'!$A:$D,4,FALSE),0)</f>
        <v>0</v>
      </c>
      <c r="J268" s="293" t="str">
        <f>IF(AND(AB268=1,K268='Lease Rollforward'!$B$2),"Yes",IF(AB268=1,"No",""))</f>
        <v/>
      </c>
      <c r="L268" s="216"/>
      <c r="M268" s="217"/>
      <c r="N268" s="217"/>
      <c r="O268" s="217"/>
      <c r="P268" s="294">
        <f t="shared" si="49"/>
        <v>0</v>
      </c>
      <c r="Q268" s="124"/>
      <c r="R268" s="124"/>
      <c r="S268" s="219"/>
      <c r="T268" s="219"/>
      <c r="U268" s="266"/>
      <c r="V268" s="122" t="str">
        <f>IF($AB268=1,VLOOKUP(U:U,'BW Asset Listing'!D:E,2,FALSE),"")</f>
        <v/>
      </c>
      <c r="W268" s="122" t="str">
        <f>IF($AB268=1,VLOOKUP(U:U,'BW Asset Listing'!D:F,3,FALSE),"")</f>
        <v/>
      </c>
      <c r="X268" s="122" t="str">
        <f>IF($AB268=1,VLOOKUP(U:U,'BW Asset Listing'!D:G,4,FALSE),"")</f>
        <v/>
      </c>
      <c r="Y268" s="294" t="str">
        <f>IF($AB268=1,VLOOKUP(U:U,'BW Asset Listing'!D:O,12,FALSE),"")</f>
        <v/>
      </c>
      <c r="Z268" s="294" t="str">
        <f t="shared" si="50"/>
        <v/>
      </c>
      <c r="AA268" s="294" t="str">
        <f t="shared" si="51"/>
        <v/>
      </c>
      <c r="AB268" s="294">
        <f>COUNTIF($D$4:D268,$D268)</f>
        <v>0</v>
      </c>
      <c r="AE268" s="122" t="str">
        <f t="shared" si="52"/>
        <v/>
      </c>
      <c r="AF268" s="124">
        <f>SUMIFS('BW Expense Report GL'!I:I,'BW Expense Report GL'!F:F,AD:AD,'BW Expense Report GL'!G:G,G:G)</f>
        <v>0</v>
      </c>
      <c r="AG268" s="124" t="str">
        <f t="shared" si="53"/>
        <v/>
      </c>
      <c r="AH268" s="124">
        <f>SUMIFS('BW Expense Report GL'!I:I,'BW Expense Report GL'!F:F,AD:AD,'BW Expense Report GL'!G:G,H:H)</f>
        <v>0</v>
      </c>
      <c r="AI268" s="124" t="str">
        <f t="shared" si="54"/>
        <v/>
      </c>
      <c r="AK268" s="121">
        <f t="shared" si="55"/>
        <v>0</v>
      </c>
      <c r="AL268" s="121">
        <f t="shared" si="56"/>
        <v>0</v>
      </c>
    </row>
    <row r="269" spans="1:38" s="121" customFormat="1" ht="12.75" x14ac:dyDescent="0.2">
      <c r="A269" s="293" t="str">
        <f>VLOOKUP(B:B,'ACFR Business Areas'!A:C,3,FALSE)</f>
        <v>A000</v>
      </c>
      <c r="B269" s="293" t="str">
        <f>'Lease Rollforward'!$B$1</f>
        <v>E120</v>
      </c>
      <c r="C269" s="122" t="str">
        <f>VLOOKUP(B:B,'ACFR Business Areas'!A:B,2,FALSE)</f>
        <v>Comptroller General</v>
      </c>
      <c r="D269" s="237"/>
      <c r="E269" s="265"/>
      <c r="G269" s="122">
        <f>IFERROR(VLOOKUP($F:$F,'Lease Types with GL Accts'!A:B,2,FALSE),0)</f>
        <v>0</v>
      </c>
      <c r="H269" s="122">
        <f>IFERROR(VLOOKUP($F:$F,'Lease Types with GL Accts'!$A:$C,3,FALSE),0)</f>
        <v>0</v>
      </c>
      <c r="I269" s="122">
        <f>IFERROR(VLOOKUP($F:$F,'Lease Types with GL Accts'!$A:$D,4,FALSE),0)</f>
        <v>0</v>
      </c>
      <c r="J269" s="293" t="str">
        <f>IF(AND(AB269=1,K269='Lease Rollforward'!$B$2),"Yes",IF(AB269=1,"No",""))</f>
        <v/>
      </c>
      <c r="L269" s="216"/>
      <c r="M269" s="217"/>
      <c r="N269" s="217"/>
      <c r="O269" s="217"/>
      <c r="P269" s="294">
        <f t="shared" si="49"/>
        <v>0</v>
      </c>
      <c r="Q269" s="124"/>
      <c r="R269" s="124"/>
      <c r="S269" s="219"/>
      <c r="T269" s="219"/>
      <c r="U269" s="266"/>
      <c r="V269" s="122" t="str">
        <f>IF($AB269=1,VLOOKUP(U:U,'BW Asset Listing'!D:E,2,FALSE),"")</f>
        <v/>
      </c>
      <c r="W269" s="122" t="str">
        <f>IF($AB269=1,VLOOKUP(U:U,'BW Asset Listing'!D:F,3,FALSE),"")</f>
        <v/>
      </c>
      <c r="X269" s="122" t="str">
        <f>IF($AB269=1,VLOOKUP(U:U,'BW Asset Listing'!D:G,4,FALSE),"")</f>
        <v/>
      </c>
      <c r="Y269" s="294" t="str">
        <f>IF($AB269=1,VLOOKUP(U:U,'BW Asset Listing'!D:O,12,FALSE),"")</f>
        <v/>
      </c>
      <c r="Z269" s="294" t="str">
        <f t="shared" si="50"/>
        <v/>
      </c>
      <c r="AA269" s="294" t="str">
        <f t="shared" si="51"/>
        <v/>
      </c>
      <c r="AB269" s="294">
        <f>COUNTIF($D$4:D269,$D269)</f>
        <v>0</v>
      </c>
      <c r="AE269" s="122" t="str">
        <f t="shared" si="52"/>
        <v/>
      </c>
      <c r="AF269" s="124">
        <f>SUMIFS('BW Expense Report GL'!I:I,'BW Expense Report GL'!F:F,AD:AD,'BW Expense Report GL'!G:G,G:G)</f>
        <v>0</v>
      </c>
      <c r="AG269" s="124" t="str">
        <f t="shared" si="53"/>
        <v/>
      </c>
      <c r="AH269" s="124">
        <f>SUMIFS('BW Expense Report GL'!I:I,'BW Expense Report GL'!F:F,AD:AD,'BW Expense Report GL'!G:G,H:H)</f>
        <v>0</v>
      </c>
      <c r="AI269" s="124" t="str">
        <f t="shared" si="54"/>
        <v/>
      </c>
      <c r="AK269" s="121">
        <f t="shared" si="55"/>
        <v>0</v>
      </c>
      <c r="AL269" s="121">
        <f t="shared" si="56"/>
        <v>0</v>
      </c>
    </row>
    <row r="270" spans="1:38" s="121" customFormat="1" ht="12.75" x14ac:dyDescent="0.2">
      <c r="A270" s="293" t="str">
        <f>VLOOKUP(B:B,'ACFR Business Areas'!A:C,3,FALSE)</f>
        <v>A000</v>
      </c>
      <c r="B270" s="293" t="str">
        <f>'Lease Rollforward'!$B$1</f>
        <v>E120</v>
      </c>
      <c r="C270" s="122" t="str">
        <f>VLOOKUP(B:B,'ACFR Business Areas'!A:B,2,FALSE)</f>
        <v>Comptroller General</v>
      </c>
      <c r="D270" s="237"/>
      <c r="E270" s="265"/>
      <c r="G270" s="122">
        <f>IFERROR(VLOOKUP($F:$F,'Lease Types with GL Accts'!A:B,2,FALSE),0)</f>
        <v>0</v>
      </c>
      <c r="H270" s="122">
        <f>IFERROR(VLOOKUP($F:$F,'Lease Types with GL Accts'!$A:$C,3,FALSE),0)</f>
        <v>0</v>
      </c>
      <c r="I270" s="122">
        <f>IFERROR(VLOOKUP($F:$F,'Lease Types with GL Accts'!$A:$D,4,FALSE),0)</f>
        <v>0</v>
      </c>
      <c r="J270" s="293" t="str">
        <f>IF(AND(AB270=1,K270='Lease Rollforward'!$B$2),"Yes",IF(AB270=1,"No",""))</f>
        <v/>
      </c>
      <c r="L270" s="216"/>
      <c r="M270" s="217"/>
      <c r="N270" s="217"/>
      <c r="O270" s="217"/>
      <c r="P270" s="294">
        <f t="shared" si="49"/>
        <v>0</v>
      </c>
      <c r="Q270" s="124"/>
      <c r="R270" s="124"/>
      <c r="S270" s="219"/>
      <c r="T270" s="219"/>
      <c r="U270" s="266"/>
      <c r="V270" s="122" t="str">
        <f>IF($AB270=1,VLOOKUP(U:U,'BW Asset Listing'!D:E,2,FALSE),"")</f>
        <v/>
      </c>
      <c r="W270" s="122" t="str">
        <f>IF($AB270=1,VLOOKUP(U:U,'BW Asset Listing'!D:F,3,FALSE),"")</f>
        <v/>
      </c>
      <c r="X270" s="122" t="str">
        <f>IF($AB270=1,VLOOKUP(U:U,'BW Asset Listing'!D:G,4,FALSE),"")</f>
        <v/>
      </c>
      <c r="Y270" s="294" t="str">
        <f>IF($AB270=1,VLOOKUP(U:U,'BW Asset Listing'!D:O,12,FALSE),"")</f>
        <v/>
      </c>
      <c r="Z270" s="294" t="str">
        <f t="shared" si="50"/>
        <v/>
      </c>
      <c r="AA270" s="294" t="str">
        <f t="shared" si="51"/>
        <v/>
      </c>
      <c r="AB270" s="294">
        <f>COUNTIF($D$4:D270,$D270)</f>
        <v>0</v>
      </c>
      <c r="AE270" s="122" t="str">
        <f t="shared" si="52"/>
        <v/>
      </c>
      <c r="AF270" s="124">
        <f>SUMIFS('BW Expense Report GL'!I:I,'BW Expense Report GL'!F:F,AD:AD,'BW Expense Report GL'!G:G,G:G)</f>
        <v>0</v>
      </c>
      <c r="AG270" s="124" t="str">
        <f t="shared" si="53"/>
        <v/>
      </c>
      <c r="AH270" s="124">
        <f>SUMIFS('BW Expense Report GL'!I:I,'BW Expense Report GL'!F:F,AD:AD,'BW Expense Report GL'!G:G,H:H)</f>
        <v>0</v>
      </c>
      <c r="AI270" s="124" t="str">
        <f t="shared" si="54"/>
        <v/>
      </c>
      <c r="AK270" s="121">
        <f t="shared" si="55"/>
        <v>0</v>
      </c>
      <c r="AL270" s="121">
        <f t="shared" si="56"/>
        <v>0</v>
      </c>
    </row>
    <row r="271" spans="1:38" s="121" customFormat="1" ht="12.75" x14ac:dyDescent="0.2">
      <c r="A271" s="293" t="str">
        <f>VLOOKUP(B:B,'ACFR Business Areas'!A:C,3,FALSE)</f>
        <v>A000</v>
      </c>
      <c r="B271" s="293" t="str">
        <f>'Lease Rollforward'!$B$1</f>
        <v>E120</v>
      </c>
      <c r="C271" s="122" t="str">
        <f>VLOOKUP(B:B,'ACFR Business Areas'!A:B,2,FALSE)</f>
        <v>Comptroller General</v>
      </c>
      <c r="D271" s="237"/>
      <c r="E271" s="265"/>
      <c r="G271" s="122">
        <f>IFERROR(VLOOKUP($F:$F,'Lease Types with GL Accts'!A:B,2,FALSE),0)</f>
        <v>0</v>
      </c>
      <c r="H271" s="122">
        <f>IFERROR(VLOOKUP($F:$F,'Lease Types with GL Accts'!$A:$C,3,FALSE),0)</f>
        <v>0</v>
      </c>
      <c r="I271" s="122">
        <f>IFERROR(VLOOKUP($F:$F,'Lease Types with GL Accts'!$A:$D,4,FALSE),0)</f>
        <v>0</v>
      </c>
      <c r="J271" s="293" t="str">
        <f>IF(AND(AB271=1,K271='Lease Rollforward'!$B$2),"Yes",IF(AB271=1,"No",""))</f>
        <v/>
      </c>
      <c r="L271" s="216"/>
      <c r="M271" s="217"/>
      <c r="N271" s="217"/>
      <c r="O271" s="217"/>
      <c r="P271" s="294">
        <f t="shared" si="49"/>
        <v>0</v>
      </c>
      <c r="Q271" s="124"/>
      <c r="R271" s="124"/>
      <c r="S271" s="219"/>
      <c r="T271" s="219"/>
      <c r="U271" s="266"/>
      <c r="V271" s="122" t="str">
        <f>IF($AB271=1,VLOOKUP(U:U,'BW Asset Listing'!D:E,2,FALSE),"")</f>
        <v/>
      </c>
      <c r="W271" s="122" t="str">
        <f>IF($AB271=1,VLOOKUP(U:U,'BW Asset Listing'!D:F,3,FALSE),"")</f>
        <v/>
      </c>
      <c r="X271" s="122" t="str">
        <f>IF($AB271=1,VLOOKUP(U:U,'BW Asset Listing'!D:G,4,FALSE),"")</f>
        <v/>
      </c>
      <c r="Y271" s="294" t="str">
        <f>IF($AB271=1,VLOOKUP(U:U,'BW Asset Listing'!D:O,12,FALSE),"")</f>
        <v/>
      </c>
      <c r="Z271" s="294" t="str">
        <f t="shared" si="50"/>
        <v/>
      </c>
      <c r="AA271" s="294" t="str">
        <f t="shared" si="51"/>
        <v/>
      </c>
      <c r="AB271" s="294">
        <f>COUNTIF($D$4:D271,$D271)</f>
        <v>0</v>
      </c>
      <c r="AE271" s="122" t="str">
        <f t="shared" si="52"/>
        <v/>
      </c>
      <c r="AF271" s="124">
        <f>SUMIFS('BW Expense Report GL'!I:I,'BW Expense Report GL'!F:F,AD:AD,'BW Expense Report GL'!G:G,G:G)</f>
        <v>0</v>
      </c>
      <c r="AG271" s="124" t="str">
        <f t="shared" si="53"/>
        <v/>
      </c>
      <c r="AH271" s="124">
        <f>SUMIFS('BW Expense Report GL'!I:I,'BW Expense Report GL'!F:F,AD:AD,'BW Expense Report GL'!G:G,H:H)</f>
        <v>0</v>
      </c>
      <c r="AI271" s="124" t="str">
        <f t="shared" si="54"/>
        <v/>
      </c>
      <c r="AK271" s="121">
        <f t="shared" si="55"/>
        <v>0</v>
      </c>
      <c r="AL271" s="121">
        <f t="shared" si="56"/>
        <v>0</v>
      </c>
    </row>
    <row r="272" spans="1:38" s="121" customFormat="1" ht="12.75" x14ac:dyDescent="0.2">
      <c r="A272" s="293" t="str">
        <f>VLOOKUP(B:B,'ACFR Business Areas'!A:C,3,FALSE)</f>
        <v>A000</v>
      </c>
      <c r="B272" s="293" t="str">
        <f>'Lease Rollforward'!$B$1</f>
        <v>E120</v>
      </c>
      <c r="C272" s="122" t="str">
        <f>VLOOKUP(B:B,'ACFR Business Areas'!A:B,2,FALSE)</f>
        <v>Comptroller General</v>
      </c>
      <c r="D272" s="237"/>
      <c r="E272" s="265"/>
      <c r="G272" s="122">
        <f>IFERROR(VLOOKUP($F:$F,'Lease Types with GL Accts'!A:B,2,FALSE),0)</f>
        <v>0</v>
      </c>
      <c r="H272" s="122">
        <f>IFERROR(VLOOKUP($F:$F,'Lease Types with GL Accts'!$A:$C,3,FALSE),0)</f>
        <v>0</v>
      </c>
      <c r="I272" s="122">
        <f>IFERROR(VLOOKUP($F:$F,'Lease Types with GL Accts'!$A:$D,4,FALSE),0)</f>
        <v>0</v>
      </c>
      <c r="J272" s="293" t="str">
        <f>IF(AND(AB272=1,K272='Lease Rollforward'!$B$2),"Yes",IF(AB272=1,"No",""))</f>
        <v/>
      </c>
      <c r="L272" s="216"/>
      <c r="M272" s="217"/>
      <c r="N272" s="217"/>
      <c r="O272" s="217"/>
      <c r="P272" s="294">
        <f t="shared" si="49"/>
        <v>0</v>
      </c>
      <c r="Q272" s="124"/>
      <c r="R272" s="124"/>
      <c r="S272" s="219"/>
      <c r="T272" s="219"/>
      <c r="U272" s="266"/>
      <c r="V272" s="122" t="str">
        <f>IF($AB272=1,VLOOKUP(U:U,'BW Asset Listing'!D:E,2,FALSE),"")</f>
        <v/>
      </c>
      <c r="W272" s="122" t="str">
        <f>IF($AB272=1,VLOOKUP(U:U,'BW Asset Listing'!D:F,3,FALSE),"")</f>
        <v/>
      </c>
      <c r="X272" s="122" t="str">
        <f>IF($AB272=1,VLOOKUP(U:U,'BW Asset Listing'!D:G,4,FALSE),"")</f>
        <v/>
      </c>
      <c r="Y272" s="294" t="str">
        <f>IF($AB272=1,VLOOKUP(U:U,'BW Asset Listing'!D:O,12,FALSE),"")</f>
        <v/>
      </c>
      <c r="Z272" s="294" t="str">
        <f t="shared" si="50"/>
        <v/>
      </c>
      <c r="AA272" s="294" t="str">
        <f t="shared" si="51"/>
        <v/>
      </c>
      <c r="AB272" s="294">
        <f>COUNTIF($D$4:D272,$D272)</f>
        <v>0</v>
      </c>
      <c r="AE272" s="122" t="str">
        <f t="shared" si="52"/>
        <v/>
      </c>
      <c r="AF272" s="124">
        <f>SUMIFS('BW Expense Report GL'!I:I,'BW Expense Report GL'!F:F,AD:AD,'BW Expense Report GL'!G:G,G:G)</f>
        <v>0</v>
      </c>
      <c r="AG272" s="124" t="str">
        <f t="shared" si="53"/>
        <v/>
      </c>
      <c r="AH272" s="124">
        <f>SUMIFS('BW Expense Report GL'!I:I,'BW Expense Report GL'!F:F,AD:AD,'BW Expense Report GL'!G:G,H:H)</f>
        <v>0</v>
      </c>
      <c r="AI272" s="124" t="str">
        <f t="shared" si="54"/>
        <v/>
      </c>
      <c r="AK272" s="121">
        <f t="shared" si="55"/>
        <v>0</v>
      </c>
      <c r="AL272" s="121">
        <f t="shared" si="56"/>
        <v>0</v>
      </c>
    </row>
    <row r="273" spans="1:38" s="121" customFormat="1" ht="12.75" x14ac:dyDescent="0.2">
      <c r="A273" s="293" t="str">
        <f>VLOOKUP(B:B,'ACFR Business Areas'!A:C,3,FALSE)</f>
        <v>A000</v>
      </c>
      <c r="B273" s="293" t="str">
        <f>'Lease Rollforward'!$B$1</f>
        <v>E120</v>
      </c>
      <c r="C273" s="122" t="str">
        <f>VLOOKUP(B:B,'ACFR Business Areas'!A:B,2,FALSE)</f>
        <v>Comptroller General</v>
      </c>
      <c r="D273" s="237"/>
      <c r="E273" s="265"/>
      <c r="G273" s="122">
        <f>IFERROR(VLOOKUP($F:$F,'Lease Types with GL Accts'!A:B,2,FALSE),0)</f>
        <v>0</v>
      </c>
      <c r="H273" s="122">
        <f>IFERROR(VLOOKUP($F:$F,'Lease Types with GL Accts'!$A:$C,3,FALSE),0)</f>
        <v>0</v>
      </c>
      <c r="I273" s="122">
        <f>IFERROR(VLOOKUP($F:$F,'Lease Types with GL Accts'!$A:$D,4,FALSE),0)</f>
        <v>0</v>
      </c>
      <c r="J273" s="293" t="str">
        <f>IF(AND(AB273=1,K273='Lease Rollforward'!$B$2),"Yes",IF(AB273=1,"No",""))</f>
        <v/>
      </c>
      <c r="L273" s="216"/>
      <c r="M273" s="217"/>
      <c r="N273" s="217"/>
      <c r="O273" s="217"/>
      <c r="P273" s="294">
        <f t="shared" si="49"/>
        <v>0</v>
      </c>
      <c r="Q273" s="124"/>
      <c r="R273" s="124"/>
      <c r="S273" s="219"/>
      <c r="T273" s="219"/>
      <c r="U273" s="266"/>
      <c r="V273" s="122" t="str">
        <f>IF($AB273=1,VLOOKUP(U:U,'BW Asset Listing'!D:E,2,FALSE),"")</f>
        <v/>
      </c>
      <c r="W273" s="122" t="str">
        <f>IF($AB273=1,VLOOKUP(U:U,'BW Asset Listing'!D:F,3,FALSE),"")</f>
        <v/>
      </c>
      <c r="X273" s="122" t="str">
        <f>IF($AB273=1,VLOOKUP(U:U,'BW Asset Listing'!D:G,4,FALSE),"")</f>
        <v/>
      </c>
      <c r="Y273" s="294" t="str">
        <f>IF($AB273=1,VLOOKUP(U:U,'BW Asset Listing'!D:O,12,FALSE),"")</f>
        <v/>
      </c>
      <c r="Z273" s="294" t="str">
        <f t="shared" si="50"/>
        <v/>
      </c>
      <c r="AA273" s="294" t="str">
        <f t="shared" si="51"/>
        <v/>
      </c>
      <c r="AB273" s="294">
        <f>COUNTIF($D$4:D273,$D273)</f>
        <v>0</v>
      </c>
      <c r="AE273" s="122" t="str">
        <f t="shared" si="52"/>
        <v/>
      </c>
      <c r="AF273" s="124">
        <f>SUMIFS('BW Expense Report GL'!I:I,'BW Expense Report GL'!F:F,AD:AD,'BW Expense Report GL'!G:G,G:G)</f>
        <v>0</v>
      </c>
      <c r="AG273" s="124" t="str">
        <f t="shared" si="53"/>
        <v/>
      </c>
      <c r="AH273" s="124">
        <f>SUMIFS('BW Expense Report GL'!I:I,'BW Expense Report GL'!F:F,AD:AD,'BW Expense Report GL'!G:G,H:H)</f>
        <v>0</v>
      </c>
      <c r="AI273" s="124" t="str">
        <f t="shared" si="54"/>
        <v/>
      </c>
      <c r="AK273" s="121">
        <f t="shared" si="55"/>
        <v>0</v>
      </c>
      <c r="AL273" s="121">
        <f t="shared" si="56"/>
        <v>0</v>
      </c>
    </row>
    <row r="274" spans="1:38" s="121" customFormat="1" ht="12.75" x14ac:dyDescent="0.2">
      <c r="A274" s="293" t="str">
        <f>VLOOKUP(B:B,'ACFR Business Areas'!A:C,3,FALSE)</f>
        <v>A000</v>
      </c>
      <c r="B274" s="293" t="str">
        <f>'Lease Rollforward'!$B$1</f>
        <v>E120</v>
      </c>
      <c r="C274" s="122" t="str">
        <f>VLOOKUP(B:B,'ACFR Business Areas'!A:B,2,FALSE)</f>
        <v>Comptroller General</v>
      </c>
      <c r="D274" s="237"/>
      <c r="E274" s="265"/>
      <c r="G274" s="122">
        <f>IFERROR(VLOOKUP($F:$F,'Lease Types with GL Accts'!A:B,2,FALSE),0)</f>
        <v>0</v>
      </c>
      <c r="H274" s="122">
        <f>IFERROR(VLOOKUP($F:$F,'Lease Types with GL Accts'!$A:$C,3,FALSE),0)</f>
        <v>0</v>
      </c>
      <c r="I274" s="122">
        <f>IFERROR(VLOOKUP($F:$F,'Lease Types with GL Accts'!$A:$D,4,FALSE),0)</f>
        <v>0</v>
      </c>
      <c r="J274" s="293" t="str">
        <f>IF(AND(AB274=1,K274='Lease Rollforward'!$B$2),"Yes",IF(AB274=1,"No",""))</f>
        <v/>
      </c>
      <c r="L274" s="216"/>
      <c r="M274" s="217"/>
      <c r="N274" s="217"/>
      <c r="O274" s="217"/>
      <c r="P274" s="294">
        <f t="shared" si="49"/>
        <v>0</v>
      </c>
      <c r="Q274" s="124"/>
      <c r="R274" s="124"/>
      <c r="S274" s="219"/>
      <c r="T274" s="219"/>
      <c r="U274" s="266"/>
      <c r="V274" s="122" t="str">
        <f>IF($AB274=1,VLOOKUP(U:U,'BW Asset Listing'!D:E,2,FALSE),"")</f>
        <v/>
      </c>
      <c r="W274" s="122" t="str">
        <f>IF($AB274=1,VLOOKUP(U:U,'BW Asset Listing'!D:F,3,FALSE),"")</f>
        <v/>
      </c>
      <c r="X274" s="122" t="str">
        <f>IF($AB274=1,VLOOKUP(U:U,'BW Asset Listing'!D:G,4,FALSE),"")</f>
        <v/>
      </c>
      <c r="Y274" s="294" t="str">
        <f>IF($AB274=1,VLOOKUP(U:U,'BW Asset Listing'!D:O,12,FALSE),"")</f>
        <v/>
      </c>
      <c r="Z274" s="294" t="str">
        <f t="shared" si="50"/>
        <v/>
      </c>
      <c r="AA274" s="294" t="str">
        <f t="shared" si="51"/>
        <v/>
      </c>
      <c r="AB274" s="294">
        <f>COUNTIF($D$4:D274,$D274)</f>
        <v>0</v>
      </c>
      <c r="AE274" s="122" t="str">
        <f t="shared" si="52"/>
        <v/>
      </c>
      <c r="AF274" s="124">
        <f>SUMIFS('BW Expense Report GL'!I:I,'BW Expense Report GL'!F:F,AD:AD,'BW Expense Report GL'!G:G,G:G)</f>
        <v>0</v>
      </c>
      <c r="AG274" s="124" t="str">
        <f t="shared" si="53"/>
        <v/>
      </c>
      <c r="AH274" s="124">
        <f>SUMIFS('BW Expense Report GL'!I:I,'BW Expense Report GL'!F:F,AD:AD,'BW Expense Report GL'!G:G,H:H)</f>
        <v>0</v>
      </c>
      <c r="AI274" s="124" t="str">
        <f t="shared" si="54"/>
        <v/>
      </c>
      <c r="AK274" s="121">
        <f t="shared" si="55"/>
        <v>0</v>
      </c>
      <c r="AL274" s="121">
        <f t="shared" si="56"/>
        <v>0</v>
      </c>
    </row>
    <row r="275" spans="1:38" s="121" customFormat="1" ht="12.75" x14ac:dyDescent="0.2">
      <c r="A275" s="293" t="str">
        <f>VLOOKUP(B:B,'ACFR Business Areas'!A:C,3,FALSE)</f>
        <v>A000</v>
      </c>
      <c r="B275" s="293" t="str">
        <f>'Lease Rollforward'!$B$1</f>
        <v>E120</v>
      </c>
      <c r="C275" s="122" t="str">
        <f>VLOOKUP(B:B,'ACFR Business Areas'!A:B,2,FALSE)</f>
        <v>Comptroller General</v>
      </c>
      <c r="D275" s="237"/>
      <c r="E275" s="265"/>
      <c r="G275" s="122">
        <f>IFERROR(VLOOKUP($F:$F,'Lease Types with GL Accts'!A:B,2,FALSE),0)</f>
        <v>0</v>
      </c>
      <c r="H275" s="122">
        <f>IFERROR(VLOOKUP($F:$F,'Lease Types with GL Accts'!$A:$C,3,FALSE),0)</f>
        <v>0</v>
      </c>
      <c r="I275" s="122">
        <f>IFERROR(VLOOKUP($F:$F,'Lease Types with GL Accts'!$A:$D,4,FALSE),0)</f>
        <v>0</v>
      </c>
      <c r="J275" s="293" t="str">
        <f>IF(AND(AB275=1,K275='Lease Rollforward'!$B$2),"Yes",IF(AB275=1,"No",""))</f>
        <v/>
      </c>
      <c r="L275" s="216"/>
      <c r="M275" s="217"/>
      <c r="N275" s="217"/>
      <c r="O275" s="217"/>
      <c r="P275" s="294">
        <f t="shared" si="49"/>
        <v>0</v>
      </c>
      <c r="Q275" s="124"/>
      <c r="R275" s="124"/>
      <c r="S275" s="219"/>
      <c r="T275" s="219"/>
      <c r="U275" s="266"/>
      <c r="V275" s="122" t="str">
        <f>IF($AB275=1,VLOOKUP(U:U,'BW Asset Listing'!D:E,2,FALSE),"")</f>
        <v/>
      </c>
      <c r="W275" s="122" t="str">
        <f>IF($AB275=1,VLOOKUP(U:U,'BW Asset Listing'!D:F,3,FALSE),"")</f>
        <v/>
      </c>
      <c r="X275" s="122" t="str">
        <f>IF($AB275=1,VLOOKUP(U:U,'BW Asset Listing'!D:G,4,FALSE),"")</f>
        <v/>
      </c>
      <c r="Y275" s="294" t="str">
        <f>IF($AB275=1,VLOOKUP(U:U,'BW Asset Listing'!D:O,12,FALSE),"")</f>
        <v/>
      </c>
      <c r="Z275" s="294" t="str">
        <f t="shared" si="50"/>
        <v/>
      </c>
      <c r="AA275" s="294" t="str">
        <f t="shared" si="51"/>
        <v/>
      </c>
      <c r="AB275" s="294">
        <f>COUNTIF($D$4:D275,$D275)</f>
        <v>0</v>
      </c>
      <c r="AE275" s="122" t="str">
        <f t="shared" si="52"/>
        <v/>
      </c>
      <c r="AF275" s="124">
        <f>SUMIFS('BW Expense Report GL'!I:I,'BW Expense Report GL'!F:F,AD:AD,'BW Expense Report GL'!G:G,G:G)</f>
        <v>0</v>
      </c>
      <c r="AG275" s="124" t="str">
        <f t="shared" si="53"/>
        <v/>
      </c>
      <c r="AH275" s="124">
        <f>SUMIFS('BW Expense Report GL'!I:I,'BW Expense Report GL'!F:F,AD:AD,'BW Expense Report GL'!G:G,H:H)</f>
        <v>0</v>
      </c>
      <c r="AI275" s="124" t="str">
        <f t="shared" si="54"/>
        <v/>
      </c>
      <c r="AK275" s="121">
        <f t="shared" si="55"/>
        <v>0</v>
      </c>
      <c r="AL275" s="121">
        <f t="shared" si="56"/>
        <v>0</v>
      </c>
    </row>
    <row r="276" spans="1:38" s="121" customFormat="1" ht="12.75" x14ac:dyDescent="0.2">
      <c r="A276" s="293" t="str">
        <f>VLOOKUP(B:B,'ACFR Business Areas'!A:C,3,FALSE)</f>
        <v>A000</v>
      </c>
      <c r="B276" s="293" t="str">
        <f>'Lease Rollforward'!$B$1</f>
        <v>E120</v>
      </c>
      <c r="C276" s="122" t="str">
        <f>VLOOKUP(B:B,'ACFR Business Areas'!A:B,2,FALSE)</f>
        <v>Comptroller General</v>
      </c>
      <c r="D276" s="237"/>
      <c r="E276" s="265"/>
      <c r="G276" s="122">
        <f>IFERROR(VLOOKUP($F:$F,'Lease Types with GL Accts'!A:B,2,FALSE),0)</f>
        <v>0</v>
      </c>
      <c r="H276" s="122">
        <f>IFERROR(VLOOKUP($F:$F,'Lease Types with GL Accts'!$A:$C,3,FALSE),0)</f>
        <v>0</v>
      </c>
      <c r="I276" s="122">
        <f>IFERROR(VLOOKUP($F:$F,'Lease Types with GL Accts'!$A:$D,4,FALSE),0)</f>
        <v>0</v>
      </c>
      <c r="J276" s="293" t="str">
        <f>IF(AND(AB276=1,K276='Lease Rollforward'!$B$2),"Yes",IF(AB276=1,"No",""))</f>
        <v/>
      </c>
      <c r="L276" s="216"/>
      <c r="M276" s="217"/>
      <c r="N276" s="217"/>
      <c r="O276" s="217"/>
      <c r="P276" s="294">
        <f t="shared" si="49"/>
        <v>0</v>
      </c>
      <c r="Q276" s="124"/>
      <c r="R276" s="124"/>
      <c r="S276" s="219"/>
      <c r="T276" s="219"/>
      <c r="U276" s="266"/>
      <c r="V276" s="122" t="str">
        <f>IF($AB276=1,VLOOKUP(U:U,'BW Asset Listing'!D:E,2,FALSE),"")</f>
        <v/>
      </c>
      <c r="W276" s="122" t="str">
        <f>IF($AB276=1,VLOOKUP(U:U,'BW Asset Listing'!D:F,3,FALSE),"")</f>
        <v/>
      </c>
      <c r="X276" s="122" t="str">
        <f>IF($AB276=1,VLOOKUP(U:U,'BW Asset Listing'!D:G,4,FALSE),"")</f>
        <v/>
      </c>
      <c r="Y276" s="294" t="str">
        <f>IF($AB276=1,VLOOKUP(U:U,'BW Asset Listing'!D:O,12,FALSE),"")</f>
        <v/>
      </c>
      <c r="Z276" s="294" t="str">
        <f t="shared" si="50"/>
        <v/>
      </c>
      <c r="AA276" s="294" t="str">
        <f t="shared" si="51"/>
        <v/>
      </c>
      <c r="AB276" s="294">
        <f>COUNTIF($D$4:D276,$D276)</f>
        <v>0</v>
      </c>
      <c r="AE276" s="122" t="str">
        <f t="shared" si="52"/>
        <v/>
      </c>
      <c r="AF276" s="124">
        <f>SUMIFS('BW Expense Report GL'!I:I,'BW Expense Report GL'!F:F,AD:AD,'BW Expense Report GL'!G:G,G:G)</f>
        <v>0</v>
      </c>
      <c r="AG276" s="124" t="str">
        <f t="shared" si="53"/>
        <v/>
      </c>
      <c r="AH276" s="124">
        <f>SUMIFS('BW Expense Report GL'!I:I,'BW Expense Report GL'!F:F,AD:AD,'BW Expense Report GL'!G:G,H:H)</f>
        <v>0</v>
      </c>
      <c r="AI276" s="124" t="str">
        <f t="shared" si="54"/>
        <v/>
      </c>
      <c r="AK276" s="121">
        <f t="shared" si="55"/>
        <v>0</v>
      </c>
      <c r="AL276" s="121">
        <f t="shared" si="56"/>
        <v>0</v>
      </c>
    </row>
    <row r="277" spans="1:38" s="121" customFormat="1" ht="12.75" x14ac:dyDescent="0.2">
      <c r="A277" s="293" t="str">
        <f>VLOOKUP(B:B,'ACFR Business Areas'!A:C,3,FALSE)</f>
        <v>A000</v>
      </c>
      <c r="B277" s="293" t="str">
        <f>'Lease Rollforward'!$B$1</f>
        <v>E120</v>
      </c>
      <c r="C277" s="122" t="str">
        <f>VLOOKUP(B:B,'ACFR Business Areas'!A:B,2,FALSE)</f>
        <v>Comptroller General</v>
      </c>
      <c r="D277" s="237"/>
      <c r="E277" s="265"/>
      <c r="G277" s="122">
        <f>IFERROR(VLOOKUP($F:$F,'Lease Types with GL Accts'!A:B,2,FALSE),0)</f>
        <v>0</v>
      </c>
      <c r="H277" s="122">
        <f>IFERROR(VLOOKUP($F:$F,'Lease Types with GL Accts'!$A:$C,3,FALSE),0)</f>
        <v>0</v>
      </c>
      <c r="I277" s="122">
        <f>IFERROR(VLOOKUP($F:$F,'Lease Types with GL Accts'!$A:$D,4,FALSE),0)</f>
        <v>0</v>
      </c>
      <c r="J277" s="293" t="str">
        <f>IF(AND(AB277=1,K277='Lease Rollforward'!$B$2),"Yes",IF(AB277=1,"No",""))</f>
        <v/>
      </c>
      <c r="L277" s="216"/>
      <c r="M277" s="217"/>
      <c r="N277" s="217"/>
      <c r="O277" s="217"/>
      <c r="P277" s="294">
        <f t="shared" si="49"/>
        <v>0</v>
      </c>
      <c r="Q277" s="124"/>
      <c r="R277" s="124"/>
      <c r="S277" s="219"/>
      <c r="T277" s="219"/>
      <c r="U277" s="266"/>
      <c r="V277" s="122" t="str">
        <f>IF($AB277=1,VLOOKUP(U:U,'BW Asset Listing'!D:E,2,FALSE),"")</f>
        <v/>
      </c>
      <c r="W277" s="122" t="str">
        <f>IF($AB277=1,VLOOKUP(U:U,'BW Asset Listing'!D:F,3,FALSE),"")</f>
        <v/>
      </c>
      <c r="X277" s="122" t="str">
        <f>IF($AB277=1,VLOOKUP(U:U,'BW Asset Listing'!D:G,4,FALSE),"")</f>
        <v/>
      </c>
      <c r="Y277" s="294" t="str">
        <f>IF($AB277=1,VLOOKUP(U:U,'BW Asset Listing'!D:O,12,FALSE),"")</f>
        <v/>
      </c>
      <c r="Z277" s="294" t="str">
        <f t="shared" si="50"/>
        <v/>
      </c>
      <c r="AA277" s="294" t="str">
        <f t="shared" si="51"/>
        <v/>
      </c>
      <c r="AB277" s="294">
        <f>COUNTIF($D$4:D277,$D277)</f>
        <v>0</v>
      </c>
      <c r="AE277" s="122" t="str">
        <f t="shared" si="52"/>
        <v/>
      </c>
      <c r="AF277" s="124">
        <f>SUMIFS('BW Expense Report GL'!I:I,'BW Expense Report GL'!F:F,AD:AD,'BW Expense Report GL'!G:G,G:G)</f>
        <v>0</v>
      </c>
      <c r="AG277" s="124" t="str">
        <f t="shared" si="53"/>
        <v/>
      </c>
      <c r="AH277" s="124">
        <f>SUMIFS('BW Expense Report GL'!I:I,'BW Expense Report GL'!F:F,AD:AD,'BW Expense Report GL'!G:G,H:H)</f>
        <v>0</v>
      </c>
      <c r="AI277" s="124" t="str">
        <f t="shared" si="54"/>
        <v/>
      </c>
      <c r="AK277" s="121">
        <f t="shared" si="55"/>
        <v>0</v>
      </c>
      <c r="AL277" s="121">
        <f t="shared" si="56"/>
        <v>0</v>
      </c>
    </row>
    <row r="278" spans="1:38" s="121" customFormat="1" ht="12.75" x14ac:dyDescent="0.2">
      <c r="A278" s="293" t="str">
        <f>VLOOKUP(B:B,'ACFR Business Areas'!A:C,3,FALSE)</f>
        <v>A000</v>
      </c>
      <c r="B278" s="293" t="str">
        <f>'Lease Rollforward'!$B$1</f>
        <v>E120</v>
      </c>
      <c r="C278" s="122" t="str">
        <f>VLOOKUP(B:B,'ACFR Business Areas'!A:B,2,FALSE)</f>
        <v>Comptroller General</v>
      </c>
      <c r="D278" s="237"/>
      <c r="E278" s="265"/>
      <c r="G278" s="122">
        <f>IFERROR(VLOOKUP($F:$F,'Lease Types with GL Accts'!A:B,2,FALSE),0)</f>
        <v>0</v>
      </c>
      <c r="H278" s="122">
        <f>IFERROR(VLOOKUP($F:$F,'Lease Types with GL Accts'!$A:$C,3,FALSE),0)</f>
        <v>0</v>
      </c>
      <c r="I278" s="122">
        <f>IFERROR(VLOOKUP($F:$F,'Lease Types with GL Accts'!$A:$D,4,FALSE),0)</f>
        <v>0</v>
      </c>
      <c r="J278" s="293" t="str">
        <f>IF(AND(AB278=1,K278='Lease Rollforward'!$B$2),"Yes",IF(AB278=1,"No",""))</f>
        <v/>
      </c>
      <c r="L278" s="216"/>
      <c r="M278" s="217"/>
      <c r="N278" s="217"/>
      <c r="O278" s="217"/>
      <c r="P278" s="294">
        <f t="shared" si="49"/>
        <v>0</v>
      </c>
      <c r="Q278" s="124"/>
      <c r="R278" s="124"/>
      <c r="S278" s="219"/>
      <c r="T278" s="219"/>
      <c r="U278" s="266"/>
      <c r="V278" s="122" t="str">
        <f>IF($AB278=1,VLOOKUP(U:U,'BW Asset Listing'!D:E,2,FALSE),"")</f>
        <v/>
      </c>
      <c r="W278" s="122" t="str">
        <f>IF($AB278=1,VLOOKUP(U:U,'BW Asset Listing'!D:F,3,FALSE),"")</f>
        <v/>
      </c>
      <c r="X278" s="122" t="str">
        <f>IF($AB278=1,VLOOKUP(U:U,'BW Asset Listing'!D:G,4,FALSE),"")</f>
        <v/>
      </c>
      <c r="Y278" s="294" t="str">
        <f>IF($AB278=1,VLOOKUP(U:U,'BW Asset Listing'!D:O,12,FALSE),"")</f>
        <v/>
      </c>
      <c r="Z278" s="294" t="str">
        <f t="shared" si="50"/>
        <v/>
      </c>
      <c r="AA278" s="294" t="str">
        <f t="shared" si="51"/>
        <v/>
      </c>
      <c r="AB278" s="294">
        <f>COUNTIF($D$4:D278,$D278)</f>
        <v>0</v>
      </c>
      <c r="AE278" s="122" t="str">
        <f t="shared" si="52"/>
        <v/>
      </c>
      <c r="AF278" s="124">
        <f>SUMIFS('BW Expense Report GL'!I:I,'BW Expense Report GL'!F:F,AD:AD,'BW Expense Report GL'!G:G,G:G)</f>
        <v>0</v>
      </c>
      <c r="AG278" s="124" t="str">
        <f t="shared" si="53"/>
        <v/>
      </c>
      <c r="AH278" s="124">
        <f>SUMIFS('BW Expense Report GL'!I:I,'BW Expense Report GL'!F:F,AD:AD,'BW Expense Report GL'!G:G,H:H)</f>
        <v>0</v>
      </c>
      <c r="AI278" s="124" t="str">
        <f t="shared" si="54"/>
        <v/>
      </c>
      <c r="AK278" s="121">
        <f t="shared" si="55"/>
        <v>0</v>
      </c>
      <c r="AL278" s="121">
        <f t="shared" si="56"/>
        <v>0</v>
      </c>
    </row>
    <row r="279" spans="1:38" s="121" customFormat="1" ht="12.75" x14ac:dyDescent="0.2">
      <c r="A279" s="293" t="str">
        <f>VLOOKUP(B:B,'ACFR Business Areas'!A:C,3,FALSE)</f>
        <v>A000</v>
      </c>
      <c r="B279" s="293" t="str">
        <f>'Lease Rollforward'!$B$1</f>
        <v>E120</v>
      </c>
      <c r="C279" s="122" t="str">
        <f>VLOOKUP(B:B,'ACFR Business Areas'!A:B,2,FALSE)</f>
        <v>Comptroller General</v>
      </c>
      <c r="D279" s="237"/>
      <c r="E279" s="265"/>
      <c r="G279" s="122">
        <f>IFERROR(VLOOKUP($F:$F,'Lease Types with GL Accts'!A:B,2,FALSE),0)</f>
        <v>0</v>
      </c>
      <c r="H279" s="122">
        <f>IFERROR(VLOOKUP($F:$F,'Lease Types with GL Accts'!$A:$C,3,FALSE),0)</f>
        <v>0</v>
      </c>
      <c r="I279" s="122">
        <f>IFERROR(VLOOKUP($F:$F,'Lease Types with GL Accts'!$A:$D,4,FALSE),0)</f>
        <v>0</v>
      </c>
      <c r="J279" s="293" t="str">
        <f>IF(AND(AB279=1,K279='Lease Rollforward'!$B$2),"Yes",IF(AB279=1,"No",""))</f>
        <v/>
      </c>
      <c r="L279" s="216"/>
      <c r="M279" s="217"/>
      <c r="N279" s="217"/>
      <c r="O279" s="217"/>
      <c r="P279" s="294">
        <f t="shared" si="49"/>
        <v>0</v>
      </c>
      <c r="Q279" s="124"/>
      <c r="R279" s="124"/>
      <c r="S279" s="219"/>
      <c r="T279" s="219"/>
      <c r="U279" s="266"/>
      <c r="V279" s="122" t="str">
        <f>IF($AB279=1,VLOOKUP(U:U,'BW Asset Listing'!D:E,2,FALSE),"")</f>
        <v/>
      </c>
      <c r="W279" s="122" t="str">
        <f>IF($AB279=1,VLOOKUP(U:U,'BW Asset Listing'!D:F,3,FALSE),"")</f>
        <v/>
      </c>
      <c r="X279" s="122" t="str">
        <f>IF($AB279=1,VLOOKUP(U:U,'BW Asset Listing'!D:G,4,FALSE),"")</f>
        <v/>
      </c>
      <c r="Y279" s="294" t="str">
        <f>IF($AB279=1,VLOOKUP(U:U,'BW Asset Listing'!D:O,12,FALSE),"")</f>
        <v/>
      </c>
      <c r="Z279" s="294" t="str">
        <f t="shared" si="50"/>
        <v/>
      </c>
      <c r="AA279" s="294" t="str">
        <f t="shared" si="51"/>
        <v/>
      </c>
      <c r="AB279" s="294">
        <f>COUNTIF($D$4:D279,$D279)</f>
        <v>0</v>
      </c>
      <c r="AE279" s="122" t="str">
        <f t="shared" si="52"/>
        <v/>
      </c>
      <c r="AF279" s="124">
        <f>SUMIFS('BW Expense Report GL'!I:I,'BW Expense Report GL'!F:F,AD:AD,'BW Expense Report GL'!G:G,G:G)</f>
        <v>0</v>
      </c>
      <c r="AG279" s="124" t="str">
        <f t="shared" si="53"/>
        <v/>
      </c>
      <c r="AH279" s="124">
        <f>SUMIFS('BW Expense Report GL'!I:I,'BW Expense Report GL'!F:F,AD:AD,'BW Expense Report GL'!G:G,H:H)</f>
        <v>0</v>
      </c>
      <c r="AI279" s="124" t="str">
        <f t="shared" si="54"/>
        <v/>
      </c>
      <c r="AK279" s="121">
        <f t="shared" si="55"/>
        <v>0</v>
      </c>
      <c r="AL279" s="121">
        <f t="shared" si="56"/>
        <v>0</v>
      </c>
    </row>
    <row r="280" spans="1:38" s="121" customFormat="1" ht="12.75" x14ac:dyDescent="0.2">
      <c r="A280" s="293" t="str">
        <f>VLOOKUP(B:B,'ACFR Business Areas'!A:C,3,FALSE)</f>
        <v>A000</v>
      </c>
      <c r="B280" s="293" t="str">
        <f>'Lease Rollforward'!$B$1</f>
        <v>E120</v>
      </c>
      <c r="C280" s="122" t="str">
        <f>VLOOKUP(B:B,'ACFR Business Areas'!A:B,2,FALSE)</f>
        <v>Comptroller General</v>
      </c>
      <c r="D280" s="237"/>
      <c r="E280" s="265"/>
      <c r="G280" s="122">
        <f>IFERROR(VLOOKUP($F:$F,'Lease Types with GL Accts'!A:B,2,FALSE),0)</f>
        <v>0</v>
      </c>
      <c r="H280" s="122">
        <f>IFERROR(VLOOKUP($F:$F,'Lease Types with GL Accts'!$A:$C,3,FALSE),0)</f>
        <v>0</v>
      </c>
      <c r="I280" s="122">
        <f>IFERROR(VLOOKUP($F:$F,'Lease Types with GL Accts'!$A:$D,4,FALSE),0)</f>
        <v>0</v>
      </c>
      <c r="J280" s="293" t="str">
        <f>IF(AND(AB280=1,K280='Lease Rollforward'!$B$2),"Yes",IF(AB280=1,"No",""))</f>
        <v/>
      </c>
      <c r="L280" s="216"/>
      <c r="M280" s="217"/>
      <c r="N280" s="217"/>
      <c r="O280" s="217"/>
      <c r="P280" s="294">
        <f t="shared" si="49"/>
        <v>0</v>
      </c>
      <c r="Q280" s="124"/>
      <c r="R280" s="124"/>
      <c r="S280" s="219"/>
      <c r="T280" s="219"/>
      <c r="U280" s="266"/>
      <c r="V280" s="122" t="str">
        <f>IF($AB280=1,VLOOKUP(U:U,'BW Asset Listing'!D:E,2,FALSE),"")</f>
        <v/>
      </c>
      <c r="W280" s="122" t="str">
        <f>IF($AB280=1,VLOOKUP(U:U,'BW Asset Listing'!D:F,3,FALSE),"")</f>
        <v/>
      </c>
      <c r="X280" s="122" t="str">
        <f>IF($AB280=1,VLOOKUP(U:U,'BW Asset Listing'!D:G,4,FALSE),"")</f>
        <v/>
      </c>
      <c r="Y280" s="294" t="str">
        <f>IF($AB280=1,VLOOKUP(U:U,'BW Asset Listing'!D:O,12,FALSE),"")</f>
        <v/>
      </c>
      <c r="Z280" s="294" t="str">
        <f t="shared" si="50"/>
        <v/>
      </c>
      <c r="AA280" s="294" t="str">
        <f t="shared" si="51"/>
        <v/>
      </c>
      <c r="AB280" s="294">
        <f>COUNTIF($D$4:D280,$D280)</f>
        <v>0</v>
      </c>
      <c r="AE280" s="122" t="str">
        <f t="shared" si="52"/>
        <v/>
      </c>
      <c r="AF280" s="124">
        <f>SUMIFS('BW Expense Report GL'!I:I,'BW Expense Report GL'!F:F,AD:AD,'BW Expense Report GL'!G:G,G:G)</f>
        <v>0</v>
      </c>
      <c r="AG280" s="124" t="str">
        <f t="shared" si="53"/>
        <v/>
      </c>
      <c r="AH280" s="124">
        <f>SUMIFS('BW Expense Report GL'!I:I,'BW Expense Report GL'!F:F,AD:AD,'BW Expense Report GL'!G:G,H:H)</f>
        <v>0</v>
      </c>
      <c r="AI280" s="124" t="str">
        <f t="shared" si="54"/>
        <v/>
      </c>
      <c r="AK280" s="121">
        <f t="shared" si="55"/>
        <v>0</v>
      </c>
      <c r="AL280" s="121">
        <f t="shared" si="56"/>
        <v>0</v>
      </c>
    </row>
    <row r="281" spans="1:38" s="121" customFormat="1" ht="12.75" x14ac:dyDescent="0.2">
      <c r="A281" s="293" t="str">
        <f>VLOOKUP(B:B,'ACFR Business Areas'!A:C,3,FALSE)</f>
        <v>A000</v>
      </c>
      <c r="B281" s="293" t="str">
        <f>'Lease Rollforward'!$B$1</f>
        <v>E120</v>
      </c>
      <c r="C281" s="122" t="str">
        <f>VLOOKUP(B:B,'ACFR Business Areas'!A:B,2,FALSE)</f>
        <v>Comptroller General</v>
      </c>
      <c r="D281" s="237"/>
      <c r="E281" s="265"/>
      <c r="G281" s="122">
        <f>IFERROR(VLOOKUP($F:$F,'Lease Types with GL Accts'!A:B,2,FALSE),0)</f>
        <v>0</v>
      </c>
      <c r="H281" s="122">
        <f>IFERROR(VLOOKUP($F:$F,'Lease Types with GL Accts'!$A:$C,3,FALSE),0)</f>
        <v>0</v>
      </c>
      <c r="I281" s="122">
        <f>IFERROR(VLOOKUP($F:$F,'Lease Types with GL Accts'!$A:$D,4,FALSE),0)</f>
        <v>0</v>
      </c>
      <c r="J281" s="293" t="str">
        <f>IF(AND(AB281=1,K281='Lease Rollforward'!$B$2),"Yes",IF(AB281=1,"No",""))</f>
        <v/>
      </c>
      <c r="L281" s="216"/>
      <c r="M281" s="217"/>
      <c r="N281" s="217"/>
      <c r="O281" s="217"/>
      <c r="P281" s="294">
        <f t="shared" si="49"/>
        <v>0</v>
      </c>
      <c r="Q281" s="124"/>
      <c r="R281" s="124"/>
      <c r="S281" s="219"/>
      <c r="T281" s="219"/>
      <c r="U281" s="266"/>
      <c r="V281" s="122" t="str">
        <f>IF($AB281=1,VLOOKUP(U:U,'BW Asset Listing'!D:E,2,FALSE),"")</f>
        <v/>
      </c>
      <c r="W281" s="122" t="str">
        <f>IF($AB281=1,VLOOKUP(U:U,'BW Asset Listing'!D:F,3,FALSE),"")</f>
        <v/>
      </c>
      <c r="X281" s="122" t="str">
        <f>IF($AB281=1,VLOOKUP(U:U,'BW Asset Listing'!D:G,4,FALSE),"")</f>
        <v/>
      </c>
      <c r="Y281" s="294" t="str">
        <f>IF($AB281=1,VLOOKUP(U:U,'BW Asset Listing'!D:O,12,FALSE),"")</f>
        <v/>
      </c>
      <c r="Z281" s="294" t="str">
        <f t="shared" si="50"/>
        <v/>
      </c>
      <c r="AA281" s="294" t="str">
        <f t="shared" si="51"/>
        <v/>
      </c>
      <c r="AB281" s="294">
        <f>COUNTIF($D$4:D281,$D281)</f>
        <v>0</v>
      </c>
      <c r="AE281" s="122" t="str">
        <f t="shared" si="52"/>
        <v/>
      </c>
      <c r="AF281" s="124">
        <f>SUMIFS('BW Expense Report GL'!I:I,'BW Expense Report GL'!F:F,AD:AD,'BW Expense Report GL'!G:G,G:G)</f>
        <v>0</v>
      </c>
      <c r="AG281" s="124" t="str">
        <f t="shared" si="53"/>
        <v/>
      </c>
      <c r="AH281" s="124">
        <f>SUMIFS('BW Expense Report GL'!I:I,'BW Expense Report GL'!F:F,AD:AD,'BW Expense Report GL'!G:G,H:H)</f>
        <v>0</v>
      </c>
      <c r="AI281" s="124" t="str">
        <f t="shared" si="54"/>
        <v/>
      </c>
      <c r="AK281" s="121">
        <f t="shared" si="55"/>
        <v>0</v>
      </c>
      <c r="AL281" s="121">
        <f t="shared" si="56"/>
        <v>0</v>
      </c>
    </row>
    <row r="282" spans="1:38" s="121" customFormat="1" ht="12.75" x14ac:dyDescent="0.2">
      <c r="A282" s="293" t="str">
        <f>VLOOKUP(B:B,'ACFR Business Areas'!A:C,3,FALSE)</f>
        <v>A000</v>
      </c>
      <c r="B282" s="293" t="str">
        <f>'Lease Rollforward'!$B$1</f>
        <v>E120</v>
      </c>
      <c r="C282" s="122" t="str">
        <f>VLOOKUP(B:B,'ACFR Business Areas'!A:B,2,FALSE)</f>
        <v>Comptroller General</v>
      </c>
      <c r="D282" s="237"/>
      <c r="E282" s="265"/>
      <c r="G282" s="122">
        <f>IFERROR(VLOOKUP($F:$F,'Lease Types with GL Accts'!A:B,2,FALSE),0)</f>
        <v>0</v>
      </c>
      <c r="H282" s="122">
        <f>IFERROR(VLOOKUP($F:$F,'Lease Types with GL Accts'!$A:$C,3,FALSE),0)</f>
        <v>0</v>
      </c>
      <c r="I282" s="122">
        <f>IFERROR(VLOOKUP($F:$F,'Lease Types with GL Accts'!$A:$D,4,FALSE),0)</f>
        <v>0</v>
      </c>
      <c r="J282" s="293" t="str">
        <f>IF(AND(AB282=1,K282='Lease Rollforward'!$B$2),"Yes",IF(AB282=1,"No",""))</f>
        <v/>
      </c>
      <c r="L282" s="216"/>
      <c r="M282" s="217"/>
      <c r="N282" s="217"/>
      <c r="O282" s="217"/>
      <c r="P282" s="294">
        <f t="shared" si="49"/>
        <v>0</v>
      </c>
      <c r="Q282" s="124"/>
      <c r="R282" s="124"/>
      <c r="S282" s="219"/>
      <c r="T282" s="219"/>
      <c r="U282" s="266"/>
      <c r="V282" s="122" t="str">
        <f>IF($AB282=1,VLOOKUP(U:U,'BW Asset Listing'!D:E,2,FALSE),"")</f>
        <v/>
      </c>
      <c r="W282" s="122" t="str">
        <f>IF($AB282=1,VLOOKUP(U:U,'BW Asset Listing'!D:F,3,FALSE),"")</f>
        <v/>
      </c>
      <c r="X282" s="122" t="str">
        <f>IF($AB282=1,VLOOKUP(U:U,'BW Asset Listing'!D:G,4,FALSE),"")</f>
        <v/>
      </c>
      <c r="Y282" s="294" t="str">
        <f>IF($AB282=1,VLOOKUP(U:U,'BW Asset Listing'!D:O,12,FALSE),"")</f>
        <v/>
      </c>
      <c r="Z282" s="294" t="str">
        <f t="shared" si="50"/>
        <v/>
      </c>
      <c r="AA282" s="294" t="str">
        <f t="shared" si="51"/>
        <v/>
      </c>
      <c r="AB282" s="294">
        <f>COUNTIF($D$4:D282,$D282)</f>
        <v>0</v>
      </c>
      <c r="AE282" s="122" t="str">
        <f t="shared" si="52"/>
        <v/>
      </c>
      <c r="AF282" s="124">
        <f>SUMIFS('BW Expense Report GL'!I:I,'BW Expense Report GL'!F:F,AD:AD,'BW Expense Report GL'!G:G,G:G)</f>
        <v>0</v>
      </c>
      <c r="AG282" s="124" t="str">
        <f t="shared" si="53"/>
        <v/>
      </c>
      <c r="AH282" s="124">
        <f>SUMIFS('BW Expense Report GL'!I:I,'BW Expense Report GL'!F:F,AD:AD,'BW Expense Report GL'!G:G,H:H)</f>
        <v>0</v>
      </c>
      <c r="AI282" s="124" t="str">
        <f t="shared" si="54"/>
        <v/>
      </c>
      <c r="AK282" s="121">
        <f t="shared" si="55"/>
        <v>0</v>
      </c>
      <c r="AL282" s="121">
        <f t="shared" si="56"/>
        <v>0</v>
      </c>
    </row>
    <row r="283" spans="1:38" s="121" customFormat="1" ht="12.75" x14ac:dyDescent="0.2">
      <c r="A283" s="293" t="str">
        <f>VLOOKUP(B:B,'ACFR Business Areas'!A:C,3,FALSE)</f>
        <v>A000</v>
      </c>
      <c r="B283" s="293" t="str">
        <f>'Lease Rollforward'!$B$1</f>
        <v>E120</v>
      </c>
      <c r="C283" s="122" t="str">
        <f>VLOOKUP(B:B,'ACFR Business Areas'!A:B,2,FALSE)</f>
        <v>Comptroller General</v>
      </c>
      <c r="D283" s="237"/>
      <c r="E283" s="265"/>
      <c r="G283" s="122">
        <f>IFERROR(VLOOKUP($F:$F,'Lease Types with GL Accts'!A:B,2,FALSE),0)</f>
        <v>0</v>
      </c>
      <c r="H283" s="122">
        <f>IFERROR(VLOOKUP($F:$F,'Lease Types with GL Accts'!$A:$C,3,FALSE),0)</f>
        <v>0</v>
      </c>
      <c r="I283" s="122">
        <f>IFERROR(VLOOKUP($F:$F,'Lease Types with GL Accts'!$A:$D,4,FALSE),0)</f>
        <v>0</v>
      </c>
      <c r="J283" s="293" t="str">
        <f>IF(AND(AB283=1,K283='Lease Rollforward'!$B$2),"Yes",IF(AB283=1,"No",""))</f>
        <v/>
      </c>
      <c r="L283" s="216"/>
      <c r="M283" s="217"/>
      <c r="N283" s="217"/>
      <c r="O283" s="217"/>
      <c r="P283" s="294">
        <f t="shared" si="49"/>
        <v>0</v>
      </c>
      <c r="Q283" s="124"/>
      <c r="R283" s="124"/>
      <c r="S283" s="219"/>
      <c r="T283" s="219"/>
      <c r="U283" s="266"/>
      <c r="V283" s="122" t="str">
        <f>IF($AB283=1,VLOOKUP(U:U,'BW Asset Listing'!D:E,2,FALSE),"")</f>
        <v/>
      </c>
      <c r="W283" s="122" t="str">
        <f>IF($AB283=1,VLOOKUP(U:U,'BW Asset Listing'!D:F,3,FALSE),"")</f>
        <v/>
      </c>
      <c r="X283" s="122" t="str">
        <f>IF($AB283=1,VLOOKUP(U:U,'BW Asset Listing'!D:G,4,FALSE),"")</f>
        <v/>
      </c>
      <c r="Y283" s="294" t="str">
        <f>IF($AB283=1,VLOOKUP(U:U,'BW Asset Listing'!D:O,12,FALSE),"")</f>
        <v/>
      </c>
      <c r="Z283" s="294" t="str">
        <f t="shared" si="50"/>
        <v/>
      </c>
      <c r="AA283" s="294" t="str">
        <f t="shared" si="51"/>
        <v/>
      </c>
      <c r="AB283" s="294">
        <f>COUNTIF($D$4:D283,$D283)</f>
        <v>0</v>
      </c>
      <c r="AE283" s="122" t="str">
        <f t="shared" si="52"/>
        <v/>
      </c>
      <c r="AF283" s="124">
        <f>SUMIFS('BW Expense Report GL'!I:I,'BW Expense Report GL'!F:F,AD:AD,'BW Expense Report GL'!G:G,G:G)</f>
        <v>0</v>
      </c>
      <c r="AG283" s="124" t="str">
        <f t="shared" si="53"/>
        <v/>
      </c>
      <c r="AH283" s="124">
        <f>SUMIFS('BW Expense Report GL'!I:I,'BW Expense Report GL'!F:F,AD:AD,'BW Expense Report GL'!G:G,H:H)</f>
        <v>0</v>
      </c>
      <c r="AI283" s="124" t="str">
        <f t="shared" si="54"/>
        <v/>
      </c>
      <c r="AK283" s="121">
        <f t="shared" si="55"/>
        <v>0</v>
      </c>
      <c r="AL283" s="121">
        <f t="shared" si="56"/>
        <v>0</v>
      </c>
    </row>
    <row r="284" spans="1:38" s="121" customFormat="1" ht="12.75" x14ac:dyDescent="0.2">
      <c r="A284" s="293" t="str">
        <f>VLOOKUP(B:B,'ACFR Business Areas'!A:C,3,FALSE)</f>
        <v>A000</v>
      </c>
      <c r="B284" s="293" t="str">
        <f>'Lease Rollforward'!$B$1</f>
        <v>E120</v>
      </c>
      <c r="C284" s="122" t="str">
        <f>VLOOKUP(B:B,'ACFR Business Areas'!A:B,2,FALSE)</f>
        <v>Comptroller General</v>
      </c>
      <c r="D284" s="237"/>
      <c r="E284" s="265"/>
      <c r="G284" s="122">
        <f>IFERROR(VLOOKUP($F:$F,'Lease Types with GL Accts'!A:B,2,FALSE),0)</f>
        <v>0</v>
      </c>
      <c r="H284" s="122">
        <f>IFERROR(VLOOKUP($F:$F,'Lease Types with GL Accts'!$A:$C,3,FALSE),0)</f>
        <v>0</v>
      </c>
      <c r="I284" s="122">
        <f>IFERROR(VLOOKUP($F:$F,'Lease Types with GL Accts'!$A:$D,4,FALSE),0)</f>
        <v>0</v>
      </c>
      <c r="J284" s="293" t="str">
        <f>IF(AND(AB284=1,K284='Lease Rollforward'!$B$2),"Yes",IF(AB284=1,"No",""))</f>
        <v/>
      </c>
      <c r="L284" s="216"/>
      <c r="M284" s="217"/>
      <c r="N284" s="217"/>
      <c r="O284" s="217"/>
      <c r="P284" s="294">
        <f t="shared" si="49"/>
        <v>0</v>
      </c>
      <c r="Q284" s="124"/>
      <c r="R284" s="124"/>
      <c r="S284" s="219"/>
      <c r="T284" s="219"/>
      <c r="U284" s="266"/>
      <c r="V284" s="122" t="str">
        <f>IF($AB284=1,VLOOKUP(U:U,'BW Asset Listing'!D:E,2,FALSE),"")</f>
        <v/>
      </c>
      <c r="W284" s="122" t="str">
        <f>IF($AB284=1,VLOOKUP(U:U,'BW Asset Listing'!D:F,3,FALSE),"")</f>
        <v/>
      </c>
      <c r="X284" s="122" t="str">
        <f>IF($AB284=1,VLOOKUP(U:U,'BW Asset Listing'!D:G,4,FALSE),"")</f>
        <v/>
      </c>
      <c r="Y284" s="294" t="str">
        <f>IF($AB284=1,VLOOKUP(U:U,'BW Asset Listing'!D:O,12,FALSE),"")</f>
        <v/>
      </c>
      <c r="Z284" s="294" t="str">
        <f t="shared" si="50"/>
        <v/>
      </c>
      <c r="AA284" s="294" t="str">
        <f t="shared" si="51"/>
        <v/>
      </c>
      <c r="AB284" s="294">
        <f>COUNTIF($D$4:D284,$D284)</f>
        <v>0</v>
      </c>
      <c r="AE284" s="122" t="str">
        <f t="shared" si="52"/>
        <v/>
      </c>
      <c r="AF284" s="124">
        <f>SUMIFS('BW Expense Report GL'!I:I,'BW Expense Report GL'!F:F,AD:AD,'BW Expense Report GL'!G:G,G:G)</f>
        <v>0</v>
      </c>
      <c r="AG284" s="124" t="str">
        <f t="shared" si="53"/>
        <v/>
      </c>
      <c r="AH284" s="124">
        <f>SUMIFS('BW Expense Report GL'!I:I,'BW Expense Report GL'!F:F,AD:AD,'BW Expense Report GL'!G:G,H:H)</f>
        <v>0</v>
      </c>
      <c r="AI284" s="124" t="str">
        <f t="shared" si="54"/>
        <v/>
      </c>
      <c r="AK284" s="121">
        <f t="shared" si="55"/>
        <v>0</v>
      </c>
      <c r="AL284" s="121">
        <f t="shared" si="56"/>
        <v>0</v>
      </c>
    </row>
    <row r="285" spans="1:38" s="121" customFormat="1" ht="12.75" x14ac:dyDescent="0.2">
      <c r="A285" s="293" t="str">
        <f>VLOOKUP(B:B,'ACFR Business Areas'!A:C,3,FALSE)</f>
        <v>A000</v>
      </c>
      <c r="B285" s="293" t="str">
        <f>'Lease Rollforward'!$B$1</f>
        <v>E120</v>
      </c>
      <c r="C285" s="122" t="str">
        <f>VLOOKUP(B:B,'ACFR Business Areas'!A:B,2,FALSE)</f>
        <v>Comptroller General</v>
      </c>
      <c r="D285" s="237"/>
      <c r="E285" s="265"/>
      <c r="G285" s="122">
        <f>IFERROR(VLOOKUP($F:$F,'Lease Types with GL Accts'!A:B,2,FALSE),0)</f>
        <v>0</v>
      </c>
      <c r="H285" s="122">
        <f>IFERROR(VLOOKUP($F:$F,'Lease Types with GL Accts'!$A:$C,3,FALSE),0)</f>
        <v>0</v>
      </c>
      <c r="I285" s="122">
        <f>IFERROR(VLOOKUP($F:$F,'Lease Types with GL Accts'!$A:$D,4,FALSE),0)</f>
        <v>0</v>
      </c>
      <c r="J285" s="293" t="str">
        <f>IF(AND(AB285=1,K285='Lease Rollforward'!$B$2),"Yes",IF(AB285=1,"No",""))</f>
        <v/>
      </c>
      <c r="L285" s="216"/>
      <c r="M285" s="217"/>
      <c r="N285" s="217"/>
      <c r="O285" s="217"/>
      <c r="P285" s="294">
        <f t="shared" si="49"/>
        <v>0</v>
      </c>
      <c r="Q285" s="124"/>
      <c r="R285" s="124"/>
      <c r="S285" s="219"/>
      <c r="T285" s="219"/>
      <c r="U285" s="266"/>
      <c r="V285" s="122" t="str">
        <f>IF($AB285=1,VLOOKUP(U:U,'BW Asset Listing'!D:E,2,FALSE),"")</f>
        <v/>
      </c>
      <c r="W285" s="122" t="str">
        <f>IF($AB285=1,VLOOKUP(U:U,'BW Asset Listing'!D:F,3,FALSE),"")</f>
        <v/>
      </c>
      <c r="X285" s="122" t="str">
        <f>IF($AB285=1,VLOOKUP(U:U,'BW Asset Listing'!D:G,4,FALSE),"")</f>
        <v/>
      </c>
      <c r="Y285" s="294" t="str">
        <f>IF($AB285=1,VLOOKUP(U:U,'BW Asset Listing'!D:O,12,FALSE),"")</f>
        <v/>
      </c>
      <c r="Z285" s="294" t="str">
        <f t="shared" si="50"/>
        <v/>
      </c>
      <c r="AA285" s="294" t="str">
        <f t="shared" si="51"/>
        <v/>
      </c>
      <c r="AB285" s="294">
        <f>COUNTIF($D$4:D285,$D285)</f>
        <v>0</v>
      </c>
      <c r="AE285" s="122" t="str">
        <f t="shared" si="52"/>
        <v/>
      </c>
      <c r="AF285" s="124">
        <f>SUMIFS('BW Expense Report GL'!I:I,'BW Expense Report GL'!F:F,AD:AD,'BW Expense Report GL'!G:G,G:G)</f>
        <v>0</v>
      </c>
      <c r="AG285" s="124" t="str">
        <f t="shared" si="53"/>
        <v/>
      </c>
      <c r="AH285" s="124">
        <f>SUMIFS('BW Expense Report GL'!I:I,'BW Expense Report GL'!F:F,AD:AD,'BW Expense Report GL'!G:G,H:H)</f>
        <v>0</v>
      </c>
      <c r="AI285" s="124" t="str">
        <f t="shared" si="54"/>
        <v/>
      </c>
      <c r="AK285" s="121">
        <f t="shared" si="55"/>
        <v>0</v>
      </c>
      <c r="AL285" s="121">
        <f t="shared" si="56"/>
        <v>0</v>
      </c>
    </row>
    <row r="286" spans="1:38" s="121" customFormat="1" ht="12.75" x14ac:dyDescent="0.2">
      <c r="A286" s="293" t="str">
        <f>VLOOKUP(B:B,'ACFR Business Areas'!A:C,3,FALSE)</f>
        <v>A000</v>
      </c>
      <c r="B286" s="293" t="str">
        <f>'Lease Rollforward'!$B$1</f>
        <v>E120</v>
      </c>
      <c r="C286" s="122" t="str">
        <f>VLOOKUP(B:B,'ACFR Business Areas'!A:B,2,FALSE)</f>
        <v>Comptroller General</v>
      </c>
      <c r="D286" s="237"/>
      <c r="E286" s="265"/>
      <c r="G286" s="122">
        <f>IFERROR(VLOOKUP($F:$F,'Lease Types with GL Accts'!A:B,2,FALSE),0)</f>
        <v>0</v>
      </c>
      <c r="H286" s="122">
        <f>IFERROR(VLOOKUP($F:$F,'Lease Types with GL Accts'!$A:$C,3,FALSE),0)</f>
        <v>0</v>
      </c>
      <c r="I286" s="122">
        <f>IFERROR(VLOOKUP($F:$F,'Lease Types with GL Accts'!$A:$D,4,FALSE),0)</f>
        <v>0</v>
      </c>
      <c r="J286" s="293" t="str">
        <f>IF(AND(AB286=1,K286='Lease Rollforward'!$B$2),"Yes",IF(AB286=1,"No",""))</f>
        <v/>
      </c>
      <c r="L286" s="216"/>
      <c r="M286" s="217"/>
      <c r="N286" s="217"/>
      <c r="O286" s="217"/>
      <c r="P286" s="294">
        <f t="shared" si="49"/>
        <v>0</v>
      </c>
      <c r="Q286" s="124"/>
      <c r="R286" s="124"/>
      <c r="S286" s="219"/>
      <c r="T286" s="219"/>
      <c r="U286" s="266"/>
      <c r="V286" s="122" t="str">
        <f>IF($AB286=1,VLOOKUP(U:U,'BW Asset Listing'!D:E,2,FALSE),"")</f>
        <v/>
      </c>
      <c r="W286" s="122" t="str">
        <f>IF($AB286=1,VLOOKUP(U:U,'BW Asset Listing'!D:F,3,FALSE),"")</f>
        <v/>
      </c>
      <c r="X286" s="122" t="str">
        <f>IF($AB286=1,VLOOKUP(U:U,'BW Asset Listing'!D:G,4,FALSE),"")</f>
        <v/>
      </c>
      <c r="Y286" s="294" t="str">
        <f>IF($AB286=1,VLOOKUP(U:U,'BW Asset Listing'!D:O,12,FALSE),"")</f>
        <v/>
      </c>
      <c r="Z286" s="294" t="str">
        <f t="shared" si="50"/>
        <v/>
      </c>
      <c r="AA286" s="294" t="str">
        <f t="shared" si="51"/>
        <v/>
      </c>
      <c r="AB286" s="294">
        <f>COUNTIF($D$4:D286,$D286)</f>
        <v>0</v>
      </c>
      <c r="AE286" s="122" t="str">
        <f t="shared" si="52"/>
        <v/>
      </c>
      <c r="AF286" s="124">
        <f>SUMIFS('BW Expense Report GL'!I:I,'BW Expense Report GL'!F:F,AD:AD,'BW Expense Report GL'!G:G,G:G)</f>
        <v>0</v>
      </c>
      <c r="AG286" s="124" t="str">
        <f t="shared" si="53"/>
        <v/>
      </c>
      <c r="AH286" s="124">
        <f>SUMIFS('BW Expense Report GL'!I:I,'BW Expense Report GL'!F:F,AD:AD,'BW Expense Report GL'!G:G,H:H)</f>
        <v>0</v>
      </c>
      <c r="AI286" s="124" t="str">
        <f t="shared" si="54"/>
        <v/>
      </c>
      <c r="AK286" s="121">
        <f t="shared" si="55"/>
        <v>0</v>
      </c>
      <c r="AL286" s="121">
        <f t="shared" si="56"/>
        <v>0</v>
      </c>
    </row>
    <row r="287" spans="1:38" s="121" customFormat="1" ht="12.75" x14ac:dyDescent="0.2">
      <c r="A287" s="293" t="str">
        <f>VLOOKUP(B:B,'ACFR Business Areas'!A:C,3,FALSE)</f>
        <v>A000</v>
      </c>
      <c r="B287" s="293" t="str">
        <f>'Lease Rollforward'!$B$1</f>
        <v>E120</v>
      </c>
      <c r="C287" s="122" t="str">
        <f>VLOOKUP(B:B,'ACFR Business Areas'!A:B,2,FALSE)</f>
        <v>Comptroller General</v>
      </c>
      <c r="D287" s="237"/>
      <c r="E287" s="265"/>
      <c r="G287" s="122">
        <f>IFERROR(VLOOKUP($F:$F,'Lease Types with GL Accts'!A:B,2,FALSE),0)</f>
        <v>0</v>
      </c>
      <c r="H287" s="122">
        <f>IFERROR(VLOOKUP($F:$F,'Lease Types with GL Accts'!$A:$C,3,FALSE),0)</f>
        <v>0</v>
      </c>
      <c r="I287" s="122">
        <f>IFERROR(VLOOKUP($F:$F,'Lease Types with GL Accts'!$A:$D,4,FALSE),0)</f>
        <v>0</v>
      </c>
      <c r="J287" s="293" t="str">
        <f>IF(AND(AB287=1,K287='Lease Rollforward'!$B$2),"Yes",IF(AB287=1,"No",""))</f>
        <v/>
      </c>
      <c r="L287" s="216"/>
      <c r="M287" s="217"/>
      <c r="N287" s="217"/>
      <c r="O287" s="217"/>
      <c r="P287" s="294">
        <f t="shared" si="49"/>
        <v>0</v>
      </c>
      <c r="Q287" s="124"/>
      <c r="R287" s="124"/>
      <c r="S287" s="219"/>
      <c r="T287" s="219"/>
      <c r="U287" s="266"/>
      <c r="V287" s="122" t="str">
        <f>IF($AB287=1,VLOOKUP(U:U,'BW Asset Listing'!D:E,2,FALSE),"")</f>
        <v/>
      </c>
      <c r="W287" s="122" t="str">
        <f>IF($AB287=1,VLOOKUP(U:U,'BW Asset Listing'!D:F,3,FALSE),"")</f>
        <v/>
      </c>
      <c r="X287" s="122" t="str">
        <f>IF($AB287=1,VLOOKUP(U:U,'BW Asset Listing'!D:G,4,FALSE),"")</f>
        <v/>
      </c>
      <c r="Y287" s="294" t="str">
        <f>IF($AB287=1,VLOOKUP(U:U,'BW Asset Listing'!D:O,12,FALSE),"")</f>
        <v/>
      </c>
      <c r="Z287" s="294" t="str">
        <f t="shared" si="50"/>
        <v/>
      </c>
      <c r="AA287" s="294" t="str">
        <f t="shared" si="51"/>
        <v/>
      </c>
      <c r="AB287" s="294">
        <f>COUNTIF($D$4:D287,$D287)</f>
        <v>0</v>
      </c>
      <c r="AE287" s="122" t="str">
        <f t="shared" si="52"/>
        <v/>
      </c>
      <c r="AF287" s="124">
        <f>SUMIFS('BW Expense Report GL'!I:I,'BW Expense Report GL'!F:F,AD:AD,'BW Expense Report GL'!G:G,G:G)</f>
        <v>0</v>
      </c>
      <c r="AG287" s="124" t="str">
        <f t="shared" si="53"/>
        <v/>
      </c>
      <c r="AH287" s="124">
        <f>SUMIFS('BW Expense Report GL'!I:I,'BW Expense Report GL'!F:F,AD:AD,'BW Expense Report GL'!G:G,H:H)</f>
        <v>0</v>
      </c>
      <c r="AI287" s="124" t="str">
        <f t="shared" si="54"/>
        <v/>
      </c>
      <c r="AK287" s="121">
        <f t="shared" si="55"/>
        <v>0</v>
      </c>
      <c r="AL287" s="121">
        <f t="shared" si="56"/>
        <v>0</v>
      </c>
    </row>
    <row r="288" spans="1:38" s="121" customFormat="1" ht="12.75" x14ac:dyDescent="0.2">
      <c r="A288" s="293" t="str">
        <f>VLOOKUP(B:B,'ACFR Business Areas'!A:C,3,FALSE)</f>
        <v>A000</v>
      </c>
      <c r="B288" s="293" t="str">
        <f>'Lease Rollforward'!$B$1</f>
        <v>E120</v>
      </c>
      <c r="C288" s="122" t="str">
        <f>VLOOKUP(B:B,'ACFR Business Areas'!A:B,2,FALSE)</f>
        <v>Comptroller General</v>
      </c>
      <c r="D288" s="237"/>
      <c r="E288" s="265"/>
      <c r="G288" s="122">
        <f>IFERROR(VLOOKUP($F:$F,'Lease Types with GL Accts'!A:B,2,FALSE),0)</f>
        <v>0</v>
      </c>
      <c r="H288" s="122">
        <f>IFERROR(VLOOKUP($F:$F,'Lease Types with GL Accts'!$A:$C,3,FALSE),0)</f>
        <v>0</v>
      </c>
      <c r="I288" s="122">
        <f>IFERROR(VLOOKUP($F:$F,'Lease Types with GL Accts'!$A:$D,4,FALSE),0)</f>
        <v>0</v>
      </c>
      <c r="J288" s="293" t="str">
        <f>IF(AND(AB288=1,K288='Lease Rollforward'!$B$2),"Yes",IF(AB288=1,"No",""))</f>
        <v/>
      </c>
      <c r="L288" s="216"/>
      <c r="M288" s="217"/>
      <c r="N288" s="217"/>
      <c r="O288" s="217"/>
      <c r="P288" s="294">
        <f t="shared" si="49"/>
        <v>0</v>
      </c>
      <c r="Q288" s="124"/>
      <c r="R288" s="124"/>
      <c r="S288" s="219"/>
      <c r="T288" s="219"/>
      <c r="U288" s="266"/>
      <c r="V288" s="122" t="str">
        <f>IF($AB288=1,VLOOKUP(U:U,'BW Asset Listing'!D:E,2,FALSE),"")</f>
        <v/>
      </c>
      <c r="W288" s="122" t="str">
        <f>IF($AB288=1,VLOOKUP(U:U,'BW Asset Listing'!D:F,3,FALSE),"")</f>
        <v/>
      </c>
      <c r="X288" s="122" t="str">
        <f>IF($AB288=1,VLOOKUP(U:U,'BW Asset Listing'!D:G,4,FALSE),"")</f>
        <v/>
      </c>
      <c r="Y288" s="294" t="str">
        <f>IF($AB288=1,VLOOKUP(U:U,'BW Asset Listing'!D:O,12,FALSE),"")</f>
        <v/>
      </c>
      <c r="Z288" s="294" t="str">
        <f t="shared" si="50"/>
        <v/>
      </c>
      <c r="AA288" s="294" t="str">
        <f t="shared" si="51"/>
        <v/>
      </c>
      <c r="AB288" s="294">
        <f>COUNTIF($D$4:D288,$D288)</f>
        <v>0</v>
      </c>
      <c r="AE288" s="122" t="str">
        <f t="shared" si="52"/>
        <v/>
      </c>
      <c r="AF288" s="124">
        <f>SUMIFS('BW Expense Report GL'!I:I,'BW Expense Report GL'!F:F,AD:AD,'BW Expense Report GL'!G:G,G:G)</f>
        <v>0</v>
      </c>
      <c r="AG288" s="124" t="str">
        <f t="shared" si="53"/>
        <v/>
      </c>
      <c r="AH288" s="124">
        <f>SUMIFS('BW Expense Report GL'!I:I,'BW Expense Report GL'!F:F,AD:AD,'BW Expense Report GL'!G:G,H:H)</f>
        <v>0</v>
      </c>
      <c r="AI288" s="124" t="str">
        <f t="shared" si="54"/>
        <v/>
      </c>
      <c r="AK288" s="121">
        <f t="shared" si="55"/>
        <v>0</v>
      </c>
      <c r="AL288" s="121">
        <f t="shared" si="56"/>
        <v>0</v>
      </c>
    </row>
    <row r="289" spans="1:38" s="121" customFormat="1" ht="12.75" x14ac:dyDescent="0.2">
      <c r="A289" s="293" t="str">
        <f>VLOOKUP(B:B,'ACFR Business Areas'!A:C,3,FALSE)</f>
        <v>A000</v>
      </c>
      <c r="B289" s="293" t="str">
        <f>'Lease Rollforward'!$B$1</f>
        <v>E120</v>
      </c>
      <c r="C289" s="122" t="str">
        <f>VLOOKUP(B:B,'ACFR Business Areas'!A:B,2,FALSE)</f>
        <v>Comptroller General</v>
      </c>
      <c r="D289" s="237"/>
      <c r="E289" s="265"/>
      <c r="G289" s="122">
        <f>IFERROR(VLOOKUP($F:$F,'Lease Types with GL Accts'!A:B,2,FALSE),0)</f>
        <v>0</v>
      </c>
      <c r="H289" s="122">
        <f>IFERROR(VLOOKUP($F:$F,'Lease Types with GL Accts'!$A:$C,3,FALSE),0)</f>
        <v>0</v>
      </c>
      <c r="I289" s="122">
        <f>IFERROR(VLOOKUP($F:$F,'Lease Types with GL Accts'!$A:$D,4,FALSE),0)</f>
        <v>0</v>
      </c>
      <c r="J289" s="293" t="str">
        <f>IF(AND(AB289=1,K289='Lease Rollforward'!$B$2),"Yes",IF(AB289=1,"No",""))</f>
        <v/>
      </c>
      <c r="L289" s="216"/>
      <c r="M289" s="217"/>
      <c r="N289" s="217"/>
      <c r="O289" s="217"/>
      <c r="P289" s="294">
        <f t="shared" si="49"/>
        <v>0</v>
      </c>
      <c r="Q289" s="124"/>
      <c r="R289" s="124"/>
      <c r="S289" s="219"/>
      <c r="T289" s="219"/>
      <c r="U289" s="266"/>
      <c r="V289" s="122" t="str">
        <f>IF($AB289=1,VLOOKUP(U:U,'BW Asset Listing'!D:E,2,FALSE),"")</f>
        <v/>
      </c>
      <c r="W289" s="122" t="str">
        <f>IF($AB289=1,VLOOKUP(U:U,'BW Asset Listing'!D:F,3,FALSE),"")</f>
        <v/>
      </c>
      <c r="X289" s="122" t="str">
        <f>IF($AB289=1,VLOOKUP(U:U,'BW Asset Listing'!D:G,4,FALSE),"")</f>
        <v/>
      </c>
      <c r="Y289" s="294" t="str">
        <f>IF($AB289=1,VLOOKUP(U:U,'BW Asset Listing'!D:O,12,FALSE),"")</f>
        <v/>
      </c>
      <c r="Z289" s="294" t="str">
        <f t="shared" si="50"/>
        <v/>
      </c>
      <c r="AA289" s="294" t="str">
        <f t="shared" si="51"/>
        <v/>
      </c>
      <c r="AB289" s="294">
        <f>COUNTIF($D$4:D289,$D289)</f>
        <v>0</v>
      </c>
      <c r="AE289" s="122" t="str">
        <f t="shared" si="52"/>
        <v/>
      </c>
      <c r="AF289" s="124">
        <f>SUMIFS('BW Expense Report GL'!I:I,'BW Expense Report GL'!F:F,AD:AD,'BW Expense Report GL'!G:G,G:G)</f>
        <v>0</v>
      </c>
      <c r="AG289" s="124" t="str">
        <f t="shared" si="53"/>
        <v/>
      </c>
      <c r="AH289" s="124">
        <f>SUMIFS('BW Expense Report GL'!I:I,'BW Expense Report GL'!F:F,AD:AD,'BW Expense Report GL'!G:G,H:H)</f>
        <v>0</v>
      </c>
      <c r="AI289" s="124" t="str">
        <f t="shared" si="54"/>
        <v/>
      </c>
      <c r="AK289" s="121">
        <f t="shared" si="55"/>
        <v>0</v>
      </c>
      <c r="AL289" s="121">
        <f t="shared" si="56"/>
        <v>0</v>
      </c>
    </row>
    <row r="290" spans="1:38" s="121" customFormat="1" ht="12.75" x14ac:dyDescent="0.2">
      <c r="A290" s="293" t="str">
        <f>VLOOKUP(B:B,'ACFR Business Areas'!A:C,3,FALSE)</f>
        <v>A000</v>
      </c>
      <c r="B290" s="293" t="str">
        <f>'Lease Rollforward'!$B$1</f>
        <v>E120</v>
      </c>
      <c r="C290" s="122" t="str">
        <f>VLOOKUP(B:B,'ACFR Business Areas'!A:B,2,FALSE)</f>
        <v>Comptroller General</v>
      </c>
      <c r="D290" s="237"/>
      <c r="E290" s="265"/>
      <c r="G290" s="122">
        <f>IFERROR(VLOOKUP($F:$F,'Lease Types with GL Accts'!A:B,2,FALSE),0)</f>
        <v>0</v>
      </c>
      <c r="H290" s="122">
        <f>IFERROR(VLOOKUP($F:$F,'Lease Types with GL Accts'!$A:$C,3,FALSE),0)</f>
        <v>0</v>
      </c>
      <c r="I290" s="122">
        <f>IFERROR(VLOOKUP($F:$F,'Lease Types with GL Accts'!$A:$D,4,FALSE),0)</f>
        <v>0</v>
      </c>
      <c r="J290" s="293" t="str">
        <f>IF(AND(AB290=1,K290='Lease Rollforward'!$B$2),"Yes",IF(AB290=1,"No",""))</f>
        <v/>
      </c>
      <c r="L290" s="216"/>
      <c r="M290" s="217"/>
      <c r="N290" s="217"/>
      <c r="O290" s="217"/>
      <c r="P290" s="294">
        <f t="shared" si="49"/>
        <v>0</v>
      </c>
      <c r="Q290" s="124"/>
      <c r="R290" s="124"/>
      <c r="S290" s="219"/>
      <c r="T290" s="219"/>
      <c r="U290" s="266"/>
      <c r="V290" s="122" t="str">
        <f>IF($AB290=1,VLOOKUP(U:U,'BW Asset Listing'!D:E,2,FALSE),"")</f>
        <v/>
      </c>
      <c r="W290" s="122" t="str">
        <f>IF($AB290=1,VLOOKUP(U:U,'BW Asset Listing'!D:F,3,FALSE),"")</f>
        <v/>
      </c>
      <c r="X290" s="122" t="str">
        <f>IF($AB290=1,VLOOKUP(U:U,'BW Asset Listing'!D:G,4,FALSE),"")</f>
        <v/>
      </c>
      <c r="Y290" s="294" t="str">
        <f>IF($AB290=1,VLOOKUP(U:U,'BW Asset Listing'!D:O,12,FALSE),"")</f>
        <v/>
      </c>
      <c r="Z290" s="294" t="str">
        <f t="shared" si="50"/>
        <v/>
      </c>
      <c r="AA290" s="294" t="str">
        <f t="shared" si="51"/>
        <v/>
      </c>
      <c r="AB290" s="294">
        <f>COUNTIF($D$4:D290,$D290)</f>
        <v>0</v>
      </c>
      <c r="AE290" s="122" t="str">
        <f t="shared" si="52"/>
        <v/>
      </c>
      <c r="AF290" s="124">
        <f>SUMIFS('BW Expense Report GL'!I:I,'BW Expense Report GL'!F:F,AD:AD,'BW Expense Report GL'!G:G,G:G)</f>
        <v>0</v>
      </c>
      <c r="AG290" s="124" t="str">
        <f t="shared" si="53"/>
        <v/>
      </c>
      <c r="AH290" s="124">
        <f>SUMIFS('BW Expense Report GL'!I:I,'BW Expense Report GL'!F:F,AD:AD,'BW Expense Report GL'!G:G,H:H)</f>
        <v>0</v>
      </c>
      <c r="AI290" s="124" t="str">
        <f t="shared" si="54"/>
        <v/>
      </c>
      <c r="AK290" s="121">
        <f t="shared" si="55"/>
        <v>0</v>
      </c>
      <c r="AL290" s="121">
        <f t="shared" si="56"/>
        <v>0</v>
      </c>
    </row>
    <row r="291" spans="1:38" s="121" customFormat="1" ht="12.75" x14ac:dyDescent="0.2">
      <c r="A291" s="293" t="str">
        <f>VLOOKUP(B:B,'ACFR Business Areas'!A:C,3,FALSE)</f>
        <v>A000</v>
      </c>
      <c r="B291" s="293" t="str">
        <f>'Lease Rollforward'!$B$1</f>
        <v>E120</v>
      </c>
      <c r="C291" s="122" t="str">
        <f>VLOOKUP(B:B,'ACFR Business Areas'!A:B,2,FALSE)</f>
        <v>Comptroller General</v>
      </c>
      <c r="D291" s="237"/>
      <c r="E291" s="265"/>
      <c r="G291" s="122">
        <f>IFERROR(VLOOKUP($F:$F,'Lease Types with GL Accts'!A:B,2,FALSE),0)</f>
        <v>0</v>
      </c>
      <c r="H291" s="122">
        <f>IFERROR(VLOOKUP($F:$F,'Lease Types with GL Accts'!$A:$C,3,FALSE),0)</f>
        <v>0</v>
      </c>
      <c r="I291" s="122">
        <f>IFERROR(VLOOKUP($F:$F,'Lease Types with GL Accts'!$A:$D,4,FALSE),0)</f>
        <v>0</v>
      </c>
      <c r="J291" s="293" t="str">
        <f>IF(AND(AB291=1,K291='Lease Rollforward'!$B$2),"Yes",IF(AB291=1,"No",""))</f>
        <v/>
      </c>
      <c r="L291" s="216"/>
      <c r="M291" s="217"/>
      <c r="N291" s="217"/>
      <c r="O291" s="217"/>
      <c r="P291" s="294">
        <f t="shared" si="49"/>
        <v>0</v>
      </c>
      <c r="Q291" s="124"/>
      <c r="R291" s="124"/>
      <c r="S291" s="219"/>
      <c r="T291" s="219"/>
      <c r="U291" s="266"/>
      <c r="V291" s="122" t="str">
        <f>IF($AB291=1,VLOOKUP(U:U,'BW Asset Listing'!D:E,2,FALSE),"")</f>
        <v/>
      </c>
      <c r="W291" s="122" t="str">
        <f>IF($AB291=1,VLOOKUP(U:U,'BW Asset Listing'!D:F,3,FALSE),"")</f>
        <v/>
      </c>
      <c r="X291" s="122" t="str">
        <f>IF($AB291=1,VLOOKUP(U:U,'BW Asset Listing'!D:G,4,FALSE),"")</f>
        <v/>
      </c>
      <c r="Y291" s="294" t="str">
        <f>IF($AB291=1,VLOOKUP(U:U,'BW Asset Listing'!D:O,12,FALSE),"")</f>
        <v/>
      </c>
      <c r="Z291" s="294" t="str">
        <f t="shared" si="50"/>
        <v/>
      </c>
      <c r="AA291" s="294" t="str">
        <f t="shared" si="51"/>
        <v/>
      </c>
      <c r="AB291" s="294">
        <f>COUNTIF($D$4:D291,$D291)</f>
        <v>0</v>
      </c>
      <c r="AE291" s="122" t="str">
        <f t="shared" si="52"/>
        <v/>
      </c>
      <c r="AF291" s="124">
        <f>SUMIFS('BW Expense Report GL'!I:I,'BW Expense Report GL'!F:F,AD:AD,'BW Expense Report GL'!G:G,G:G)</f>
        <v>0</v>
      </c>
      <c r="AG291" s="124" t="str">
        <f t="shared" si="53"/>
        <v/>
      </c>
      <c r="AH291" s="124">
        <f>SUMIFS('BW Expense Report GL'!I:I,'BW Expense Report GL'!F:F,AD:AD,'BW Expense Report GL'!G:G,H:H)</f>
        <v>0</v>
      </c>
      <c r="AI291" s="124" t="str">
        <f t="shared" si="54"/>
        <v/>
      </c>
      <c r="AK291" s="121">
        <f t="shared" si="55"/>
        <v>0</v>
      </c>
      <c r="AL291" s="121">
        <f t="shared" si="56"/>
        <v>0</v>
      </c>
    </row>
    <row r="292" spans="1:38" s="121" customFormat="1" ht="12.75" x14ac:dyDescent="0.2">
      <c r="A292" s="293" t="str">
        <f>VLOOKUP(B:B,'ACFR Business Areas'!A:C,3,FALSE)</f>
        <v>A000</v>
      </c>
      <c r="B292" s="293" t="str">
        <f>'Lease Rollforward'!$B$1</f>
        <v>E120</v>
      </c>
      <c r="C292" s="122" t="str">
        <f>VLOOKUP(B:B,'ACFR Business Areas'!A:B,2,FALSE)</f>
        <v>Comptroller General</v>
      </c>
      <c r="D292" s="237"/>
      <c r="E292" s="265"/>
      <c r="G292" s="122">
        <f>IFERROR(VLOOKUP($F:$F,'Lease Types with GL Accts'!A:B,2,FALSE),0)</f>
        <v>0</v>
      </c>
      <c r="H292" s="122">
        <f>IFERROR(VLOOKUP($F:$F,'Lease Types with GL Accts'!$A:$C,3,FALSE),0)</f>
        <v>0</v>
      </c>
      <c r="I292" s="122">
        <f>IFERROR(VLOOKUP($F:$F,'Lease Types with GL Accts'!$A:$D,4,FALSE),0)</f>
        <v>0</v>
      </c>
      <c r="J292" s="293" t="str">
        <f>IF(AND(AB292=1,K292='Lease Rollforward'!$B$2),"Yes",IF(AB292=1,"No",""))</f>
        <v/>
      </c>
      <c r="L292" s="216"/>
      <c r="M292" s="217"/>
      <c r="N292" s="217"/>
      <c r="O292" s="217"/>
      <c r="P292" s="294">
        <f t="shared" si="49"/>
        <v>0</v>
      </c>
      <c r="Q292" s="124"/>
      <c r="R292" s="124"/>
      <c r="S292" s="219"/>
      <c r="T292" s="219"/>
      <c r="U292" s="266"/>
      <c r="V292" s="122" t="str">
        <f>IF($AB292=1,VLOOKUP(U:U,'BW Asset Listing'!D:E,2,FALSE),"")</f>
        <v/>
      </c>
      <c r="W292" s="122" t="str">
        <f>IF($AB292=1,VLOOKUP(U:U,'BW Asset Listing'!D:F,3,FALSE),"")</f>
        <v/>
      </c>
      <c r="X292" s="122" t="str">
        <f>IF($AB292=1,VLOOKUP(U:U,'BW Asset Listing'!D:G,4,FALSE),"")</f>
        <v/>
      </c>
      <c r="Y292" s="294" t="str">
        <f>IF($AB292=1,VLOOKUP(U:U,'BW Asset Listing'!D:O,12,FALSE),"")</f>
        <v/>
      </c>
      <c r="Z292" s="294" t="str">
        <f t="shared" si="50"/>
        <v/>
      </c>
      <c r="AA292" s="294" t="str">
        <f t="shared" si="51"/>
        <v/>
      </c>
      <c r="AB292" s="294">
        <f>COUNTIF($D$4:D292,$D292)</f>
        <v>0</v>
      </c>
      <c r="AE292" s="122" t="str">
        <f t="shared" si="52"/>
        <v/>
      </c>
      <c r="AF292" s="124">
        <f>SUMIFS('BW Expense Report GL'!I:I,'BW Expense Report GL'!F:F,AD:AD,'BW Expense Report GL'!G:G,G:G)</f>
        <v>0</v>
      </c>
      <c r="AG292" s="124" t="str">
        <f t="shared" si="53"/>
        <v/>
      </c>
      <c r="AH292" s="124">
        <f>SUMIFS('BW Expense Report GL'!I:I,'BW Expense Report GL'!F:F,AD:AD,'BW Expense Report GL'!G:G,H:H)</f>
        <v>0</v>
      </c>
      <c r="AI292" s="124" t="str">
        <f t="shared" si="54"/>
        <v/>
      </c>
      <c r="AK292" s="121">
        <f t="shared" si="55"/>
        <v>0</v>
      </c>
      <c r="AL292" s="121">
        <f t="shared" si="56"/>
        <v>0</v>
      </c>
    </row>
    <row r="293" spans="1:38" s="121" customFormat="1" ht="12.75" x14ac:dyDescent="0.2">
      <c r="A293" s="293" t="str">
        <f>VLOOKUP(B:B,'ACFR Business Areas'!A:C,3,FALSE)</f>
        <v>A000</v>
      </c>
      <c r="B293" s="293" t="str">
        <f>'Lease Rollforward'!$B$1</f>
        <v>E120</v>
      </c>
      <c r="C293" s="122" t="str">
        <f>VLOOKUP(B:B,'ACFR Business Areas'!A:B,2,FALSE)</f>
        <v>Comptroller General</v>
      </c>
      <c r="D293" s="237"/>
      <c r="E293" s="265"/>
      <c r="G293" s="122">
        <f>IFERROR(VLOOKUP($F:$F,'Lease Types with GL Accts'!A:B,2,FALSE),0)</f>
        <v>0</v>
      </c>
      <c r="H293" s="122">
        <f>IFERROR(VLOOKUP($F:$F,'Lease Types with GL Accts'!$A:$C,3,FALSE),0)</f>
        <v>0</v>
      </c>
      <c r="I293" s="122">
        <f>IFERROR(VLOOKUP($F:$F,'Lease Types with GL Accts'!$A:$D,4,FALSE),0)</f>
        <v>0</v>
      </c>
      <c r="J293" s="293" t="str">
        <f>IF(AND(AB293=1,K293='Lease Rollforward'!$B$2),"Yes",IF(AB293=1,"No",""))</f>
        <v/>
      </c>
      <c r="L293" s="216"/>
      <c r="M293" s="217"/>
      <c r="N293" s="217"/>
      <c r="O293" s="217"/>
      <c r="P293" s="294">
        <f t="shared" si="49"/>
        <v>0</v>
      </c>
      <c r="Q293" s="124"/>
      <c r="R293" s="124"/>
      <c r="S293" s="219"/>
      <c r="T293" s="219"/>
      <c r="U293" s="266"/>
      <c r="V293" s="122" t="str">
        <f>IF($AB293=1,VLOOKUP(U:U,'BW Asset Listing'!D:E,2,FALSE),"")</f>
        <v/>
      </c>
      <c r="W293" s="122" t="str">
        <f>IF($AB293=1,VLOOKUP(U:U,'BW Asset Listing'!D:F,3,FALSE),"")</f>
        <v/>
      </c>
      <c r="X293" s="122" t="str">
        <f>IF($AB293=1,VLOOKUP(U:U,'BW Asset Listing'!D:G,4,FALSE),"")</f>
        <v/>
      </c>
      <c r="Y293" s="294" t="str">
        <f>IF($AB293=1,VLOOKUP(U:U,'BW Asset Listing'!D:O,12,FALSE),"")</f>
        <v/>
      </c>
      <c r="Z293" s="294" t="str">
        <f t="shared" si="50"/>
        <v/>
      </c>
      <c r="AA293" s="294" t="str">
        <f t="shared" si="51"/>
        <v/>
      </c>
      <c r="AB293" s="294">
        <f>COUNTIF($D$4:D293,$D293)</f>
        <v>0</v>
      </c>
      <c r="AE293" s="122" t="str">
        <f t="shared" si="52"/>
        <v/>
      </c>
      <c r="AF293" s="124">
        <f>SUMIFS('BW Expense Report GL'!I:I,'BW Expense Report GL'!F:F,AD:AD,'BW Expense Report GL'!G:G,G:G)</f>
        <v>0</v>
      </c>
      <c r="AG293" s="124" t="str">
        <f t="shared" si="53"/>
        <v/>
      </c>
      <c r="AH293" s="124">
        <f>SUMIFS('BW Expense Report GL'!I:I,'BW Expense Report GL'!F:F,AD:AD,'BW Expense Report GL'!G:G,H:H)</f>
        <v>0</v>
      </c>
      <c r="AI293" s="124" t="str">
        <f t="shared" si="54"/>
        <v/>
      </c>
      <c r="AK293" s="121">
        <f t="shared" si="55"/>
        <v>0</v>
      </c>
      <c r="AL293" s="121">
        <f t="shared" si="56"/>
        <v>0</v>
      </c>
    </row>
    <row r="294" spans="1:38" s="121" customFormat="1" ht="12.75" x14ac:dyDescent="0.2">
      <c r="A294" s="293" t="str">
        <f>VLOOKUP(B:B,'ACFR Business Areas'!A:C,3,FALSE)</f>
        <v>A000</v>
      </c>
      <c r="B294" s="293" t="str">
        <f>'Lease Rollforward'!$B$1</f>
        <v>E120</v>
      </c>
      <c r="C294" s="122" t="str">
        <f>VLOOKUP(B:B,'ACFR Business Areas'!A:B,2,FALSE)</f>
        <v>Comptroller General</v>
      </c>
      <c r="D294" s="237"/>
      <c r="E294" s="265"/>
      <c r="G294" s="122">
        <f>IFERROR(VLOOKUP($F:$F,'Lease Types with GL Accts'!A:B,2,FALSE),0)</f>
        <v>0</v>
      </c>
      <c r="H294" s="122">
        <f>IFERROR(VLOOKUP($F:$F,'Lease Types with GL Accts'!$A:$C,3,FALSE),0)</f>
        <v>0</v>
      </c>
      <c r="I294" s="122">
        <f>IFERROR(VLOOKUP($F:$F,'Lease Types with GL Accts'!$A:$D,4,FALSE),0)</f>
        <v>0</v>
      </c>
      <c r="J294" s="293" t="str">
        <f>IF(AND(AB294=1,K294='Lease Rollforward'!$B$2),"Yes",IF(AB294=1,"No",""))</f>
        <v/>
      </c>
      <c r="L294" s="216"/>
      <c r="M294" s="217"/>
      <c r="N294" s="217"/>
      <c r="O294" s="217"/>
      <c r="P294" s="294">
        <f t="shared" si="49"/>
        <v>0</v>
      </c>
      <c r="Q294" s="124"/>
      <c r="R294" s="124"/>
      <c r="S294" s="219"/>
      <c r="T294" s="219"/>
      <c r="U294" s="266"/>
      <c r="V294" s="122" t="str">
        <f>IF($AB294=1,VLOOKUP(U:U,'BW Asset Listing'!D:E,2,FALSE),"")</f>
        <v/>
      </c>
      <c r="W294" s="122" t="str">
        <f>IF($AB294=1,VLOOKUP(U:U,'BW Asset Listing'!D:F,3,FALSE),"")</f>
        <v/>
      </c>
      <c r="X294" s="122" t="str">
        <f>IF($AB294=1,VLOOKUP(U:U,'BW Asset Listing'!D:G,4,FALSE),"")</f>
        <v/>
      </c>
      <c r="Y294" s="294" t="str">
        <f>IF($AB294=1,VLOOKUP(U:U,'BW Asset Listing'!D:O,12,FALSE),"")</f>
        <v/>
      </c>
      <c r="Z294" s="294" t="str">
        <f t="shared" si="50"/>
        <v/>
      </c>
      <c r="AA294" s="294" t="str">
        <f t="shared" si="51"/>
        <v/>
      </c>
      <c r="AB294" s="294">
        <f>COUNTIF($D$4:D294,$D294)</f>
        <v>0</v>
      </c>
      <c r="AE294" s="122" t="str">
        <f t="shared" si="52"/>
        <v/>
      </c>
      <c r="AF294" s="124">
        <f>SUMIFS('BW Expense Report GL'!I:I,'BW Expense Report GL'!F:F,AD:AD,'BW Expense Report GL'!G:G,G:G)</f>
        <v>0</v>
      </c>
      <c r="AG294" s="124" t="str">
        <f t="shared" si="53"/>
        <v/>
      </c>
      <c r="AH294" s="124">
        <f>SUMIFS('BW Expense Report GL'!I:I,'BW Expense Report GL'!F:F,AD:AD,'BW Expense Report GL'!G:G,H:H)</f>
        <v>0</v>
      </c>
      <c r="AI294" s="124" t="str">
        <f t="shared" si="54"/>
        <v/>
      </c>
      <c r="AK294" s="121">
        <f t="shared" si="55"/>
        <v>0</v>
      </c>
      <c r="AL294" s="121">
        <f t="shared" si="56"/>
        <v>0</v>
      </c>
    </row>
    <row r="295" spans="1:38" s="121" customFormat="1" ht="12.75" x14ac:dyDescent="0.2">
      <c r="A295" s="293" t="str">
        <f>VLOOKUP(B:B,'ACFR Business Areas'!A:C,3,FALSE)</f>
        <v>A000</v>
      </c>
      <c r="B295" s="293" t="str">
        <f>'Lease Rollforward'!$B$1</f>
        <v>E120</v>
      </c>
      <c r="C295" s="122" t="str">
        <f>VLOOKUP(B:B,'ACFR Business Areas'!A:B,2,FALSE)</f>
        <v>Comptroller General</v>
      </c>
      <c r="D295" s="237"/>
      <c r="E295" s="265"/>
      <c r="G295" s="122">
        <f>IFERROR(VLOOKUP($F:$F,'Lease Types with GL Accts'!A:B,2,FALSE),0)</f>
        <v>0</v>
      </c>
      <c r="H295" s="122">
        <f>IFERROR(VLOOKUP($F:$F,'Lease Types with GL Accts'!$A:$C,3,FALSE),0)</f>
        <v>0</v>
      </c>
      <c r="I295" s="122">
        <f>IFERROR(VLOOKUP($F:$F,'Lease Types with GL Accts'!$A:$D,4,FALSE),0)</f>
        <v>0</v>
      </c>
      <c r="J295" s="293" t="str">
        <f>IF(AND(AB295=1,K295='Lease Rollforward'!$B$2),"Yes",IF(AB295=1,"No",""))</f>
        <v/>
      </c>
      <c r="L295" s="216"/>
      <c r="M295" s="217"/>
      <c r="N295" s="217"/>
      <c r="O295" s="217"/>
      <c r="P295" s="294">
        <f t="shared" si="49"/>
        <v>0</v>
      </c>
      <c r="Q295" s="124"/>
      <c r="R295" s="124"/>
      <c r="S295" s="219"/>
      <c r="T295" s="219"/>
      <c r="U295" s="266"/>
      <c r="V295" s="122" t="str">
        <f>IF($AB295=1,VLOOKUP(U:U,'BW Asset Listing'!D:E,2,FALSE),"")</f>
        <v/>
      </c>
      <c r="W295" s="122" t="str">
        <f>IF($AB295=1,VLOOKUP(U:U,'BW Asset Listing'!D:F,3,FALSE),"")</f>
        <v/>
      </c>
      <c r="X295" s="122" t="str">
        <f>IF($AB295=1,VLOOKUP(U:U,'BW Asset Listing'!D:G,4,FALSE),"")</f>
        <v/>
      </c>
      <c r="Y295" s="294" t="str">
        <f>IF($AB295=1,VLOOKUP(U:U,'BW Asset Listing'!D:O,12,FALSE),"")</f>
        <v/>
      </c>
      <c r="Z295" s="294" t="str">
        <f t="shared" si="50"/>
        <v/>
      </c>
      <c r="AA295" s="294" t="str">
        <f t="shared" si="51"/>
        <v/>
      </c>
      <c r="AB295" s="294">
        <f>COUNTIF($D$4:D295,$D295)</f>
        <v>0</v>
      </c>
      <c r="AE295" s="122" t="str">
        <f t="shared" si="52"/>
        <v/>
      </c>
      <c r="AF295" s="124">
        <f>SUMIFS('BW Expense Report GL'!I:I,'BW Expense Report GL'!F:F,AD:AD,'BW Expense Report GL'!G:G,G:G)</f>
        <v>0</v>
      </c>
      <c r="AG295" s="124" t="str">
        <f t="shared" si="53"/>
        <v/>
      </c>
      <c r="AH295" s="124">
        <f>SUMIFS('BW Expense Report GL'!I:I,'BW Expense Report GL'!F:F,AD:AD,'BW Expense Report GL'!G:G,H:H)</f>
        <v>0</v>
      </c>
      <c r="AI295" s="124" t="str">
        <f t="shared" si="54"/>
        <v/>
      </c>
      <c r="AK295" s="121">
        <f t="shared" si="55"/>
        <v>0</v>
      </c>
      <c r="AL295" s="121">
        <f t="shared" si="56"/>
        <v>0</v>
      </c>
    </row>
    <row r="296" spans="1:38" s="121" customFormat="1" ht="12.75" x14ac:dyDescent="0.2">
      <c r="A296" s="293" t="str">
        <f>VLOOKUP(B:B,'ACFR Business Areas'!A:C,3,FALSE)</f>
        <v>A000</v>
      </c>
      <c r="B296" s="293" t="str">
        <f>'Lease Rollforward'!$B$1</f>
        <v>E120</v>
      </c>
      <c r="C296" s="122" t="str">
        <f>VLOOKUP(B:B,'ACFR Business Areas'!A:B,2,FALSE)</f>
        <v>Comptroller General</v>
      </c>
      <c r="D296" s="237"/>
      <c r="E296" s="265"/>
      <c r="G296" s="122">
        <f>IFERROR(VLOOKUP($F:$F,'Lease Types with GL Accts'!A:B,2,FALSE),0)</f>
        <v>0</v>
      </c>
      <c r="H296" s="122">
        <f>IFERROR(VLOOKUP($F:$F,'Lease Types with GL Accts'!$A:$C,3,FALSE),0)</f>
        <v>0</v>
      </c>
      <c r="I296" s="122">
        <f>IFERROR(VLOOKUP($F:$F,'Lease Types with GL Accts'!$A:$D,4,FALSE),0)</f>
        <v>0</v>
      </c>
      <c r="J296" s="293" t="str">
        <f>IF(AND(AB296=1,K296='Lease Rollforward'!$B$2),"Yes",IF(AB296=1,"No",""))</f>
        <v/>
      </c>
      <c r="L296" s="216"/>
      <c r="M296" s="217"/>
      <c r="N296" s="217"/>
      <c r="O296" s="217"/>
      <c r="P296" s="294">
        <f t="shared" si="49"/>
        <v>0</v>
      </c>
      <c r="Q296" s="124"/>
      <c r="R296" s="124"/>
      <c r="S296" s="219"/>
      <c r="T296" s="219"/>
      <c r="U296" s="266"/>
      <c r="V296" s="122" t="str">
        <f>IF($AB296=1,VLOOKUP(U:U,'BW Asset Listing'!D:E,2,FALSE),"")</f>
        <v/>
      </c>
      <c r="W296" s="122" t="str">
        <f>IF($AB296=1,VLOOKUP(U:U,'BW Asset Listing'!D:F,3,FALSE),"")</f>
        <v/>
      </c>
      <c r="X296" s="122" t="str">
        <f>IF($AB296=1,VLOOKUP(U:U,'BW Asset Listing'!D:G,4,FALSE),"")</f>
        <v/>
      </c>
      <c r="Y296" s="294" t="str">
        <f>IF($AB296=1,VLOOKUP(U:U,'BW Asset Listing'!D:O,12,FALSE),"")</f>
        <v/>
      </c>
      <c r="Z296" s="294" t="str">
        <f t="shared" si="50"/>
        <v/>
      </c>
      <c r="AA296" s="294" t="str">
        <f t="shared" si="51"/>
        <v/>
      </c>
      <c r="AB296" s="294">
        <f>COUNTIF($D$4:D296,$D296)</f>
        <v>0</v>
      </c>
      <c r="AE296" s="122" t="str">
        <f t="shared" si="52"/>
        <v/>
      </c>
      <c r="AF296" s="124">
        <f>SUMIFS('BW Expense Report GL'!I:I,'BW Expense Report GL'!F:F,AD:AD,'BW Expense Report GL'!G:G,G:G)</f>
        <v>0</v>
      </c>
      <c r="AG296" s="124" t="str">
        <f t="shared" si="53"/>
        <v/>
      </c>
      <c r="AH296" s="124">
        <f>SUMIFS('BW Expense Report GL'!I:I,'BW Expense Report GL'!F:F,AD:AD,'BW Expense Report GL'!G:G,H:H)</f>
        <v>0</v>
      </c>
      <c r="AI296" s="124" t="str">
        <f t="shared" si="54"/>
        <v/>
      </c>
      <c r="AK296" s="121">
        <f t="shared" si="55"/>
        <v>0</v>
      </c>
      <c r="AL296" s="121">
        <f t="shared" si="56"/>
        <v>0</v>
      </c>
    </row>
    <row r="297" spans="1:38" s="121" customFormat="1" ht="12.75" x14ac:dyDescent="0.2">
      <c r="A297" s="293" t="str">
        <f>VLOOKUP(B:B,'ACFR Business Areas'!A:C,3,FALSE)</f>
        <v>A000</v>
      </c>
      <c r="B297" s="293" t="str">
        <f>'Lease Rollforward'!$B$1</f>
        <v>E120</v>
      </c>
      <c r="C297" s="122" t="str">
        <f>VLOOKUP(B:B,'ACFR Business Areas'!A:B,2,FALSE)</f>
        <v>Comptroller General</v>
      </c>
      <c r="D297" s="237"/>
      <c r="E297" s="265"/>
      <c r="G297" s="122">
        <f>IFERROR(VLOOKUP($F:$F,'Lease Types with GL Accts'!A:B,2,FALSE),0)</f>
        <v>0</v>
      </c>
      <c r="H297" s="122">
        <f>IFERROR(VLOOKUP($F:$F,'Lease Types with GL Accts'!$A:$C,3,FALSE),0)</f>
        <v>0</v>
      </c>
      <c r="I297" s="122">
        <f>IFERROR(VLOOKUP($F:$F,'Lease Types with GL Accts'!$A:$D,4,FALSE),0)</f>
        <v>0</v>
      </c>
      <c r="J297" s="293" t="str">
        <f>IF(AND(AB297=1,K297='Lease Rollforward'!$B$2),"Yes",IF(AB297=1,"No",""))</f>
        <v/>
      </c>
      <c r="L297" s="216"/>
      <c r="M297" s="217"/>
      <c r="N297" s="217"/>
      <c r="O297" s="217"/>
      <c r="P297" s="294">
        <f t="shared" si="49"/>
        <v>0</v>
      </c>
      <c r="Q297" s="124"/>
      <c r="R297" s="124"/>
      <c r="S297" s="219"/>
      <c r="T297" s="219"/>
      <c r="U297" s="266"/>
      <c r="V297" s="122" t="str">
        <f>IF($AB297=1,VLOOKUP(U:U,'BW Asset Listing'!D:E,2,FALSE),"")</f>
        <v/>
      </c>
      <c r="W297" s="122" t="str">
        <f>IF($AB297=1,VLOOKUP(U:U,'BW Asset Listing'!D:F,3,FALSE),"")</f>
        <v/>
      </c>
      <c r="X297" s="122" t="str">
        <f>IF($AB297=1,VLOOKUP(U:U,'BW Asset Listing'!D:G,4,FALSE),"")</f>
        <v/>
      </c>
      <c r="Y297" s="294" t="str">
        <f>IF($AB297=1,VLOOKUP(U:U,'BW Asset Listing'!D:O,12,FALSE),"")</f>
        <v/>
      </c>
      <c r="Z297" s="294" t="str">
        <f t="shared" si="50"/>
        <v/>
      </c>
      <c r="AA297" s="294" t="str">
        <f t="shared" si="51"/>
        <v/>
      </c>
      <c r="AB297" s="294">
        <f>COUNTIF($D$4:D297,$D297)</f>
        <v>0</v>
      </c>
      <c r="AE297" s="122" t="str">
        <f t="shared" si="52"/>
        <v/>
      </c>
      <c r="AF297" s="124">
        <f>SUMIFS('BW Expense Report GL'!I:I,'BW Expense Report GL'!F:F,AD:AD,'BW Expense Report GL'!G:G,G:G)</f>
        <v>0</v>
      </c>
      <c r="AG297" s="124" t="str">
        <f t="shared" si="53"/>
        <v/>
      </c>
      <c r="AH297" s="124">
        <f>SUMIFS('BW Expense Report GL'!I:I,'BW Expense Report GL'!F:F,AD:AD,'BW Expense Report GL'!G:G,H:H)</f>
        <v>0</v>
      </c>
      <c r="AI297" s="124" t="str">
        <f t="shared" si="54"/>
        <v/>
      </c>
      <c r="AK297" s="121">
        <f t="shared" si="55"/>
        <v>0</v>
      </c>
      <c r="AL297" s="121">
        <f t="shared" si="56"/>
        <v>0</v>
      </c>
    </row>
    <row r="298" spans="1:38" s="121" customFormat="1" ht="12.75" x14ac:dyDescent="0.2">
      <c r="A298" s="293" t="str">
        <f>VLOOKUP(B:B,'ACFR Business Areas'!A:C,3,FALSE)</f>
        <v>A000</v>
      </c>
      <c r="B298" s="293" t="str">
        <f>'Lease Rollforward'!$B$1</f>
        <v>E120</v>
      </c>
      <c r="C298" s="122" t="str">
        <f>VLOOKUP(B:B,'ACFR Business Areas'!A:B,2,FALSE)</f>
        <v>Comptroller General</v>
      </c>
      <c r="D298" s="237"/>
      <c r="E298" s="265"/>
      <c r="G298" s="122">
        <f>IFERROR(VLOOKUP($F:$F,'Lease Types with GL Accts'!A:B,2,FALSE),0)</f>
        <v>0</v>
      </c>
      <c r="H298" s="122">
        <f>IFERROR(VLOOKUP($F:$F,'Lease Types with GL Accts'!$A:$C,3,FALSE),0)</f>
        <v>0</v>
      </c>
      <c r="I298" s="122">
        <f>IFERROR(VLOOKUP($F:$F,'Lease Types with GL Accts'!$A:$D,4,FALSE),0)</f>
        <v>0</v>
      </c>
      <c r="J298" s="293" t="str">
        <f>IF(AND(AB298=1,K298='Lease Rollforward'!$B$2),"Yes",IF(AB298=1,"No",""))</f>
        <v/>
      </c>
      <c r="L298" s="216"/>
      <c r="M298" s="217"/>
      <c r="N298" s="217"/>
      <c r="O298" s="217"/>
      <c r="P298" s="294">
        <f t="shared" si="49"/>
        <v>0</v>
      </c>
      <c r="Q298" s="124"/>
      <c r="R298" s="124"/>
      <c r="S298" s="219"/>
      <c r="T298" s="219"/>
      <c r="U298" s="266"/>
      <c r="V298" s="122" t="str">
        <f>IF($AB298=1,VLOOKUP(U:U,'BW Asset Listing'!D:E,2,FALSE),"")</f>
        <v/>
      </c>
      <c r="W298" s="122" t="str">
        <f>IF($AB298=1,VLOOKUP(U:U,'BW Asset Listing'!D:F,3,FALSE),"")</f>
        <v/>
      </c>
      <c r="X298" s="122" t="str">
        <f>IF($AB298=1,VLOOKUP(U:U,'BW Asset Listing'!D:G,4,FALSE),"")</f>
        <v/>
      </c>
      <c r="Y298" s="294" t="str">
        <f>IF($AB298=1,VLOOKUP(U:U,'BW Asset Listing'!D:O,12,FALSE),"")</f>
        <v/>
      </c>
      <c r="Z298" s="294" t="str">
        <f t="shared" si="50"/>
        <v/>
      </c>
      <c r="AA298" s="294" t="str">
        <f t="shared" si="51"/>
        <v/>
      </c>
      <c r="AB298" s="294">
        <f>COUNTIF($D$4:D298,$D298)</f>
        <v>0</v>
      </c>
      <c r="AE298" s="122" t="str">
        <f t="shared" si="52"/>
        <v/>
      </c>
      <c r="AF298" s="124">
        <f>SUMIFS('BW Expense Report GL'!I:I,'BW Expense Report GL'!F:F,AD:AD,'BW Expense Report GL'!G:G,G:G)</f>
        <v>0</v>
      </c>
      <c r="AG298" s="124" t="str">
        <f t="shared" si="53"/>
        <v/>
      </c>
      <c r="AH298" s="124">
        <f>SUMIFS('BW Expense Report GL'!I:I,'BW Expense Report GL'!F:F,AD:AD,'BW Expense Report GL'!G:G,H:H)</f>
        <v>0</v>
      </c>
      <c r="AI298" s="124" t="str">
        <f t="shared" si="54"/>
        <v/>
      </c>
      <c r="AK298" s="121">
        <f t="shared" si="55"/>
        <v>0</v>
      </c>
      <c r="AL298" s="121">
        <f t="shared" si="56"/>
        <v>0</v>
      </c>
    </row>
    <row r="299" spans="1:38" s="121" customFormat="1" ht="12.75" x14ac:dyDescent="0.2">
      <c r="A299" s="293" t="str">
        <f>VLOOKUP(B:B,'ACFR Business Areas'!A:C,3,FALSE)</f>
        <v>A000</v>
      </c>
      <c r="B299" s="293" t="str">
        <f>'Lease Rollforward'!$B$1</f>
        <v>E120</v>
      </c>
      <c r="C299" s="122" t="str">
        <f>VLOOKUP(B:B,'ACFR Business Areas'!A:B,2,FALSE)</f>
        <v>Comptroller General</v>
      </c>
      <c r="D299" s="237"/>
      <c r="E299" s="265"/>
      <c r="G299" s="122">
        <f>IFERROR(VLOOKUP($F:$F,'Lease Types with GL Accts'!A:B,2,FALSE),0)</f>
        <v>0</v>
      </c>
      <c r="H299" s="122">
        <f>IFERROR(VLOOKUP($F:$F,'Lease Types with GL Accts'!$A:$C,3,FALSE),0)</f>
        <v>0</v>
      </c>
      <c r="I299" s="122">
        <f>IFERROR(VLOOKUP($F:$F,'Lease Types with GL Accts'!$A:$D,4,FALSE),0)</f>
        <v>0</v>
      </c>
      <c r="J299" s="293" t="str">
        <f>IF(AND(AB299=1,K299='Lease Rollforward'!$B$2),"Yes",IF(AB299=1,"No",""))</f>
        <v/>
      </c>
      <c r="L299" s="216"/>
      <c r="M299" s="217"/>
      <c r="N299" s="217"/>
      <c r="O299" s="217"/>
      <c r="P299" s="294">
        <f t="shared" si="49"/>
        <v>0</v>
      </c>
      <c r="Q299" s="124"/>
      <c r="R299" s="124"/>
      <c r="S299" s="219"/>
      <c r="T299" s="219"/>
      <c r="U299" s="266"/>
      <c r="V299" s="122" t="str">
        <f>IF($AB299=1,VLOOKUP(U:U,'BW Asset Listing'!D:E,2,FALSE),"")</f>
        <v/>
      </c>
      <c r="W299" s="122" t="str">
        <f>IF($AB299=1,VLOOKUP(U:U,'BW Asset Listing'!D:F,3,FALSE),"")</f>
        <v/>
      </c>
      <c r="X299" s="122" t="str">
        <f>IF($AB299=1,VLOOKUP(U:U,'BW Asset Listing'!D:G,4,FALSE),"")</f>
        <v/>
      </c>
      <c r="Y299" s="294" t="str">
        <f>IF($AB299=1,VLOOKUP(U:U,'BW Asset Listing'!D:O,12,FALSE),"")</f>
        <v/>
      </c>
      <c r="Z299" s="294" t="str">
        <f t="shared" si="50"/>
        <v/>
      </c>
      <c r="AA299" s="294" t="str">
        <f t="shared" si="51"/>
        <v/>
      </c>
      <c r="AB299" s="294">
        <f>COUNTIF($D$4:D299,$D299)</f>
        <v>0</v>
      </c>
      <c r="AE299" s="122" t="str">
        <f t="shared" si="52"/>
        <v/>
      </c>
      <c r="AF299" s="124">
        <f>SUMIFS('BW Expense Report GL'!I:I,'BW Expense Report GL'!F:F,AD:AD,'BW Expense Report GL'!G:G,G:G)</f>
        <v>0</v>
      </c>
      <c r="AG299" s="124" t="str">
        <f t="shared" si="53"/>
        <v/>
      </c>
      <c r="AH299" s="124">
        <f>SUMIFS('BW Expense Report GL'!I:I,'BW Expense Report GL'!F:F,AD:AD,'BW Expense Report GL'!G:G,H:H)</f>
        <v>0</v>
      </c>
      <c r="AI299" s="124" t="str">
        <f t="shared" si="54"/>
        <v/>
      </c>
      <c r="AK299" s="121">
        <f t="shared" si="55"/>
        <v>0</v>
      </c>
      <c r="AL299" s="121">
        <f t="shared" si="56"/>
        <v>0</v>
      </c>
    </row>
    <row r="300" spans="1:38" s="121" customFormat="1" ht="12.75" x14ac:dyDescent="0.2">
      <c r="A300" s="293" t="str">
        <f>VLOOKUP(B:B,'ACFR Business Areas'!A:C,3,FALSE)</f>
        <v>A000</v>
      </c>
      <c r="B300" s="293" t="str">
        <f>'Lease Rollforward'!$B$1</f>
        <v>E120</v>
      </c>
      <c r="C300" s="122" t="str">
        <f>VLOOKUP(B:B,'ACFR Business Areas'!A:B,2,FALSE)</f>
        <v>Comptroller General</v>
      </c>
      <c r="D300" s="237"/>
      <c r="E300" s="265"/>
      <c r="G300" s="122">
        <f>IFERROR(VLOOKUP($F:$F,'Lease Types with GL Accts'!A:B,2,FALSE),0)</f>
        <v>0</v>
      </c>
      <c r="H300" s="122">
        <f>IFERROR(VLOOKUP($F:$F,'Lease Types with GL Accts'!$A:$C,3,FALSE),0)</f>
        <v>0</v>
      </c>
      <c r="I300" s="122">
        <f>IFERROR(VLOOKUP($F:$F,'Lease Types with GL Accts'!$A:$D,4,FALSE),0)</f>
        <v>0</v>
      </c>
      <c r="J300" s="293" t="str">
        <f>IF(AND(AB300=1,K300='Lease Rollforward'!$B$2),"Yes",IF(AB300=1,"No",""))</f>
        <v/>
      </c>
      <c r="L300" s="216"/>
      <c r="M300" s="217"/>
      <c r="N300" s="217"/>
      <c r="O300" s="217"/>
      <c r="P300" s="294">
        <f t="shared" si="49"/>
        <v>0</v>
      </c>
      <c r="Q300" s="124"/>
      <c r="R300" s="124"/>
      <c r="S300" s="219"/>
      <c r="T300" s="219"/>
      <c r="U300" s="266"/>
      <c r="V300" s="122" t="str">
        <f>IF($AB300=1,VLOOKUP(U:U,'BW Asset Listing'!D:E,2,FALSE),"")</f>
        <v/>
      </c>
      <c r="W300" s="122" t="str">
        <f>IF($AB300=1,VLOOKUP(U:U,'BW Asset Listing'!D:F,3,FALSE),"")</f>
        <v/>
      </c>
      <c r="X300" s="122" t="str">
        <f>IF($AB300=1,VLOOKUP(U:U,'BW Asset Listing'!D:G,4,FALSE),"")</f>
        <v/>
      </c>
      <c r="Y300" s="294" t="str">
        <f>IF($AB300=1,VLOOKUP(U:U,'BW Asset Listing'!D:O,12,FALSE),"")</f>
        <v/>
      </c>
      <c r="Z300" s="294" t="str">
        <f t="shared" si="50"/>
        <v/>
      </c>
      <c r="AA300" s="294" t="str">
        <f t="shared" si="51"/>
        <v/>
      </c>
      <c r="AB300" s="294">
        <f>COUNTIF($D$4:D300,$D300)</f>
        <v>0</v>
      </c>
      <c r="AE300" s="122" t="str">
        <f t="shared" si="52"/>
        <v/>
      </c>
      <c r="AF300" s="124">
        <f>SUMIFS('BW Expense Report GL'!I:I,'BW Expense Report GL'!F:F,AD:AD,'BW Expense Report GL'!G:G,G:G)</f>
        <v>0</v>
      </c>
      <c r="AG300" s="124" t="str">
        <f t="shared" si="53"/>
        <v/>
      </c>
      <c r="AH300" s="124">
        <f>SUMIFS('BW Expense Report GL'!I:I,'BW Expense Report GL'!F:F,AD:AD,'BW Expense Report GL'!G:G,H:H)</f>
        <v>0</v>
      </c>
      <c r="AI300" s="124" t="str">
        <f t="shared" si="54"/>
        <v/>
      </c>
      <c r="AK300" s="121">
        <f t="shared" si="55"/>
        <v>0</v>
      </c>
      <c r="AL300" s="121">
        <f t="shared" si="56"/>
        <v>0</v>
      </c>
    </row>
    <row r="301" spans="1:38" s="121" customFormat="1" ht="12.75" x14ac:dyDescent="0.2">
      <c r="A301" s="293" t="str">
        <f>VLOOKUP(B:B,'ACFR Business Areas'!A:C,3,FALSE)</f>
        <v>A000</v>
      </c>
      <c r="B301" s="293" t="str">
        <f>'Lease Rollforward'!$B$1</f>
        <v>E120</v>
      </c>
      <c r="C301" s="122" t="str">
        <f>VLOOKUP(B:B,'ACFR Business Areas'!A:B,2,FALSE)</f>
        <v>Comptroller General</v>
      </c>
      <c r="D301" s="237"/>
      <c r="E301" s="265"/>
      <c r="G301" s="122">
        <f>IFERROR(VLOOKUP($F:$F,'Lease Types with GL Accts'!A:B,2,FALSE),0)</f>
        <v>0</v>
      </c>
      <c r="H301" s="122">
        <f>IFERROR(VLOOKUP($F:$F,'Lease Types with GL Accts'!$A:$C,3,FALSE),0)</f>
        <v>0</v>
      </c>
      <c r="I301" s="122">
        <f>IFERROR(VLOOKUP($F:$F,'Lease Types with GL Accts'!$A:$D,4,FALSE),0)</f>
        <v>0</v>
      </c>
      <c r="J301" s="293" t="str">
        <f>IF(AND(AB301=1,K301='Lease Rollforward'!$B$2),"Yes",IF(AB301=1,"No",""))</f>
        <v/>
      </c>
      <c r="L301" s="216"/>
      <c r="M301" s="217"/>
      <c r="N301" s="217"/>
      <c r="O301" s="217"/>
      <c r="P301" s="294">
        <f t="shared" si="49"/>
        <v>0</v>
      </c>
      <c r="Q301" s="124"/>
      <c r="R301" s="124"/>
      <c r="S301" s="219"/>
      <c r="T301" s="219"/>
      <c r="U301" s="266"/>
      <c r="V301" s="122" t="str">
        <f>IF($AB301=1,VLOOKUP(U:U,'BW Asset Listing'!D:E,2,FALSE),"")</f>
        <v/>
      </c>
      <c r="W301" s="122" t="str">
        <f>IF($AB301=1,VLOOKUP(U:U,'BW Asset Listing'!D:F,3,FALSE),"")</f>
        <v/>
      </c>
      <c r="X301" s="122" t="str">
        <f>IF($AB301=1,VLOOKUP(U:U,'BW Asset Listing'!D:G,4,FALSE),"")</f>
        <v/>
      </c>
      <c r="Y301" s="294" t="str">
        <f>IF($AB301=1,VLOOKUP(U:U,'BW Asset Listing'!D:O,12,FALSE),"")</f>
        <v/>
      </c>
      <c r="Z301" s="294" t="str">
        <f t="shared" si="50"/>
        <v/>
      </c>
      <c r="AA301" s="294" t="str">
        <f t="shared" si="51"/>
        <v/>
      </c>
      <c r="AB301" s="294">
        <f>COUNTIF($D$4:D301,$D301)</f>
        <v>0</v>
      </c>
      <c r="AE301" s="122" t="str">
        <f t="shared" si="52"/>
        <v/>
      </c>
      <c r="AF301" s="124">
        <f>SUMIFS('BW Expense Report GL'!I:I,'BW Expense Report GL'!F:F,AD:AD,'BW Expense Report GL'!G:G,G:G)</f>
        <v>0</v>
      </c>
      <c r="AG301" s="124" t="str">
        <f t="shared" si="53"/>
        <v/>
      </c>
      <c r="AH301" s="124">
        <f>SUMIFS('BW Expense Report GL'!I:I,'BW Expense Report GL'!F:F,AD:AD,'BW Expense Report GL'!G:G,H:H)</f>
        <v>0</v>
      </c>
      <c r="AI301" s="124" t="str">
        <f t="shared" si="54"/>
        <v/>
      </c>
      <c r="AK301" s="121">
        <f t="shared" si="55"/>
        <v>0</v>
      </c>
      <c r="AL301" s="121">
        <f t="shared" si="56"/>
        <v>0</v>
      </c>
    </row>
    <row r="302" spans="1:38" s="121" customFormat="1" ht="12.75" x14ac:dyDescent="0.2">
      <c r="A302" s="293" t="str">
        <f>VLOOKUP(B:B,'ACFR Business Areas'!A:C,3,FALSE)</f>
        <v>A000</v>
      </c>
      <c r="B302" s="293" t="str">
        <f>'Lease Rollforward'!$B$1</f>
        <v>E120</v>
      </c>
      <c r="C302" s="122" t="str">
        <f>VLOOKUP(B:B,'ACFR Business Areas'!A:B,2,FALSE)</f>
        <v>Comptroller General</v>
      </c>
      <c r="D302" s="237"/>
      <c r="E302" s="265"/>
      <c r="G302" s="122">
        <f>IFERROR(VLOOKUP($F:$F,'Lease Types with GL Accts'!A:B,2,FALSE),0)</f>
        <v>0</v>
      </c>
      <c r="H302" s="122">
        <f>IFERROR(VLOOKUP($F:$F,'Lease Types with GL Accts'!$A:$C,3,FALSE),0)</f>
        <v>0</v>
      </c>
      <c r="I302" s="122">
        <f>IFERROR(VLOOKUP($F:$F,'Lease Types with GL Accts'!$A:$D,4,FALSE),0)</f>
        <v>0</v>
      </c>
      <c r="J302" s="293" t="str">
        <f>IF(AND(AB302=1,K302='Lease Rollforward'!$B$2),"Yes",IF(AB302=1,"No",""))</f>
        <v/>
      </c>
      <c r="L302" s="216"/>
      <c r="M302" s="217"/>
      <c r="N302" s="217"/>
      <c r="O302" s="217"/>
      <c r="P302" s="294">
        <f t="shared" si="49"/>
        <v>0</v>
      </c>
      <c r="Q302" s="124"/>
      <c r="R302" s="124"/>
      <c r="S302" s="219"/>
      <c r="T302" s="219"/>
      <c r="U302" s="266"/>
      <c r="V302" s="122" t="str">
        <f>IF($AB302=1,VLOOKUP(U:U,'BW Asset Listing'!D:E,2,FALSE),"")</f>
        <v/>
      </c>
      <c r="W302" s="122" t="str">
        <f>IF($AB302=1,VLOOKUP(U:U,'BW Asset Listing'!D:F,3,FALSE),"")</f>
        <v/>
      </c>
      <c r="X302" s="122" t="str">
        <f>IF($AB302=1,VLOOKUP(U:U,'BW Asset Listing'!D:G,4,FALSE),"")</f>
        <v/>
      </c>
      <c r="Y302" s="294" t="str">
        <f>IF($AB302=1,VLOOKUP(U:U,'BW Asset Listing'!D:O,12,FALSE),"")</f>
        <v/>
      </c>
      <c r="Z302" s="294" t="str">
        <f t="shared" si="50"/>
        <v/>
      </c>
      <c r="AA302" s="294" t="str">
        <f t="shared" si="51"/>
        <v/>
      </c>
      <c r="AB302" s="294">
        <f>COUNTIF($D$4:D302,$D302)</f>
        <v>0</v>
      </c>
      <c r="AE302" s="122" t="str">
        <f t="shared" si="52"/>
        <v/>
      </c>
      <c r="AF302" s="124">
        <f>SUMIFS('BW Expense Report GL'!I:I,'BW Expense Report GL'!F:F,AD:AD,'BW Expense Report GL'!G:G,G:G)</f>
        <v>0</v>
      </c>
      <c r="AG302" s="124" t="str">
        <f t="shared" si="53"/>
        <v/>
      </c>
      <c r="AH302" s="124">
        <f>SUMIFS('BW Expense Report GL'!I:I,'BW Expense Report GL'!F:F,AD:AD,'BW Expense Report GL'!G:G,H:H)</f>
        <v>0</v>
      </c>
      <c r="AI302" s="124" t="str">
        <f t="shared" si="54"/>
        <v/>
      </c>
      <c r="AK302" s="121">
        <f t="shared" si="55"/>
        <v>0</v>
      </c>
      <c r="AL302" s="121">
        <f t="shared" si="56"/>
        <v>0</v>
      </c>
    </row>
    <row r="303" spans="1:38" s="121" customFormat="1" ht="12.75" x14ac:dyDescent="0.2">
      <c r="A303" s="293" t="str">
        <f>VLOOKUP(B:B,'ACFR Business Areas'!A:C,3,FALSE)</f>
        <v>A000</v>
      </c>
      <c r="B303" s="293" t="str">
        <f>'Lease Rollforward'!$B$1</f>
        <v>E120</v>
      </c>
      <c r="C303" s="122" t="str">
        <f>VLOOKUP(B:B,'ACFR Business Areas'!A:B,2,FALSE)</f>
        <v>Comptroller General</v>
      </c>
      <c r="D303" s="237"/>
      <c r="E303" s="265"/>
      <c r="G303" s="122">
        <f>IFERROR(VLOOKUP($F:$F,'Lease Types with GL Accts'!A:B,2,FALSE),0)</f>
        <v>0</v>
      </c>
      <c r="H303" s="122">
        <f>IFERROR(VLOOKUP($F:$F,'Lease Types with GL Accts'!$A:$C,3,FALSE),0)</f>
        <v>0</v>
      </c>
      <c r="I303" s="122">
        <f>IFERROR(VLOOKUP($F:$F,'Lease Types with GL Accts'!$A:$D,4,FALSE),0)</f>
        <v>0</v>
      </c>
      <c r="J303" s="293" t="str">
        <f>IF(AND(AB303=1,K303='Lease Rollforward'!$B$2),"Yes",IF(AB303=1,"No",""))</f>
        <v/>
      </c>
      <c r="L303" s="216"/>
      <c r="M303" s="217"/>
      <c r="N303" s="217"/>
      <c r="O303" s="217"/>
      <c r="P303" s="294">
        <f t="shared" si="49"/>
        <v>0</v>
      </c>
      <c r="Q303" s="124"/>
      <c r="R303" s="124"/>
      <c r="S303" s="219"/>
      <c r="T303" s="219"/>
      <c r="U303" s="266"/>
      <c r="V303" s="122" t="str">
        <f>IF($AB303=1,VLOOKUP(U:U,'BW Asset Listing'!D:E,2,FALSE),"")</f>
        <v/>
      </c>
      <c r="W303" s="122" t="str">
        <f>IF($AB303=1,VLOOKUP(U:U,'BW Asset Listing'!D:F,3,FALSE),"")</f>
        <v/>
      </c>
      <c r="X303" s="122" t="str">
        <f>IF($AB303=1,VLOOKUP(U:U,'BW Asset Listing'!D:G,4,FALSE),"")</f>
        <v/>
      </c>
      <c r="Y303" s="294" t="str">
        <f>IF($AB303=1,VLOOKUP(U:U,'BW Asset Listing'!D:O,12,FALSE),"")</f>
        <v/>
      </c>
      <c r="Z303" s="294" t="str">
        <f t="shared" si="50"/>
        <v/>
      </c>
      <c r="AA303" s="294" t="str">
        <f t="shared" si="51"/>
        <v/>
      </c>
      <c r="AB303" s="294">
        <f>COUNTIF($D$4:D303,$D303)</f>
        <v>0</v>
      </c>
      <c r="AE303" s="122" t="str">
        <f t="shared" si="52"/>
        <v/>
      </c>
      <c r="AF303" s="124">
        <f>SUMIFS('BW Expense Report GL'!I:I,'BW Expense Report GL'!F:F,AD:AD,'BW Expense Report GL'!G:G,G:G)</f>
        <v>0</v>
      </c>
      <c r="AG303" s="124" t="str">
        <f t="shared" si="53"/>
        <v/>
      </c>
      <c r="AH303" s="124">
        <f>SUMIFS('BW Expense Report GL'!I:I,'BW Expense Report GL'!F:F,AD:AD,'BW Expense Report GL'!G:G,H:H)</f>
        <v>0</v>
      </c>
      <c r="AI303" s="124" t="str">
        <f t="shared" si="54"/>
        <v/>
      </c>
      <c r="AK303" s="121">
        <f t="shared" si="55"/>
        <v>0</v>
      </c>
      <c r="AL303" s="121">
        <f t="shared" si="56"/>
        <v>0</v>
      </c>
    </row>
    <row r="304" spans="1:38" s="121" customFormat="1" ht="12.75" x14ac:dyDescent="0.2">
      <c r="A304" s="293" t="str">
        <f>VLOOKUP(B:B,'ACFR Business Areas'!A:C,3,FALSE)</f>
        <v>A000</v>
      </c>
      <c r="B304" s="293" t="str">
        <f>'Lease Rollforward'!$B$1</f>
        <v>E120</v>
      </c>
      <c r="C304" s="122" t="str">
        <f>VLOOKUP(B:B,'ACFR Business Areas'!A:B,2,FALSE)</f>
        <v>Comptroller General</v>
      </c>
      <c r="D304" s="237"/>
      <c r="E304" s="265"/>
      <c r="G304" s="122">
        <f>IFERROR(VLOOKUP($F:$F,'Lease Types with GL Accts'!A:B,2,FALSE),0)</f>
        <v>0</v>
      </c>
      <c r="H304" s="122">
        <f>IFERROR(VLOOKUP($F:$F,'Lease Types with GL Accts'!$A:$C,3,FALSE),0)</f>
        <v>0</v>
      </c>
      <c r="I304" s="122">
        <f>IFERROR(VLOOKUP($F:$F,'Lease Types with GL Accts'!$A:$D,4,FALSE),0)</f>
        <v>0</v>
      </c>
      <c r="J304" s="293" t="str">
        <f>IF(AND(AB304=1,K304='Lease Rollforward'!$B$2),"Yes",IF(AB304=1,"No",""))</f>
        <v/>
      </c>
      <c r="L304" s="216"/>
      <c r="M304" s="217"/>
      <c r="N304" s="217"/>
      <c r="O304" s="217"/>
      <c r="P304" s="294">
        <f t="shared" si="49"/>
        <v>0</v>
      </c>
      <c r="Q304" s="124"/>
      <c r="R304" s="124"/>
      <c r="S304" s="219"/>
      <c r="T304" s="219"/>
      <c r="U304" s="266"/>
      <c r="V304" s="122" t="str">
        <f>IF($AB304=1,VLOOKUP(U:U,'BW Asset Listing'!D:E,2,FALSE),"")</f>
        <v/>
      </c>
      <c r="W304" s="122" t="str">
        <f>IF($AB304=1,VLOOKUP(U:U,'BW Asset Listing'!D:F,3,FALSE),"")</f>
        <v/>
      </c>
      <c r="X304" s="122" t="str">
        <f>IF($AB304=1,VLOOKUP(U:U,'BW Asset Listing'!D:G,4,FALSE),"")</f>
        <v/>
      </c>
      <c r="Y304" s="294" t="str">
        <f>IF($AB304=1,VLOOKUP(U:U,'BW Asset Listing'!D:O,12,FALSE),"")</f>
        <v/>
      </c>
      <c r="Z304" s="294" t="str">
        <f t="shared" si="50"/>
        <v/>
      </c>
      <c r="AA304" s="294" t="str">
        <f t="shared" si="51"/>
        <v/>
      </c>
      <c r="AB304" s="294">
        <f>COUNTIF($D$4:D304,$D304)</f>
        <v>0</v>
      </c>
      <c r="AE304" s="122" t="str">
        <f t="shared" si="52"/>
        <v/>
      </c>
      <c r="AF304" s="124">
        <f>SUMIFS('BW Expense Report GL'!I:I,'BW Expense Report GL'!F:F,AD:AD,'BW Expense Report GL'!G:G,G:G)</f>
        <v>0</v>
      </c>
      <c r="AG304" s="124" t="str">
        <f t="shared" si="53"/>
        <v/>
      </c>
      <c r="AH304" s="124">
        <f>SUMIFS('BW Expense Report GL'!I:I,'BW Expense Report GL'!F:F,AD:AD,'BW Expense Report GL'!G:G,H:H)</f>
        <v>0</v>
      </c>
      <c r="AI304" s="124" t="str">
        <f t="shared" si="54"/>
        <v/>
      </c>
      <c r="AK304" s="121">
        <f t="shared" si="55"/>
        <v>0</v>
      </c>
      <c r="AL304" s="121">
        <f t="shared" si="56"/>
        <v>0</v>
      </c>
    </row>
    <row r="305" spans="1:38" s="121" customFormat="1" ht="12.75" x14ac:dyDescent="0.2">
      <c r="A305" s="293" t="str">
        <f>VLOOKUP(B:B,'ACFR Business Areas'!A:C,3,FALSE)</f>
        <v>A000</v>
      </c>
      <c r="B305" s="293" t="str">
        <f>'Lease Rollforward'!$B$1</f>
        <v>E120</v>
      </c>
      <c r="C305" s="122" t="str">
        <f>VLOOKUP(B:B,'ACFR Business Areas'!A:B,2,FALSE)</f>
        <v>Comptroller General</v>
      </c>
      <c r="D305" s="237"/>
      <c r="E305" s="265"/>
      <c r="G305" s="122">
        <f>IFERROR(VLOOKUP($F:$F,'Lease Types with GL Accts'!A:B,2,FALSE),0)</f>
        <v>0</v>
      </c>
      <c r="H305" s="122">
        <f>IFERROR(VLOOKUP($F:$F,'Lease Types with GL Accts'!$A:$C,3,FALSE),0)</f>
        <v>0</v>
      </c>
      <c r="I305" s="122">
        <f>IFERROR(VLOOKUP($F:$F,'Lease Types with GL Accts'!$A:$D,4,FALSE),0)</f>
        <v>0</v>
      </c>
      <c r="J305" s="293" t="str">
        <f>IF(AND(AB305=1,K305='Lease Rollforward'!$B$2),"Yes",IF(AB305=1,"No",""))</f>
        <v/>
      </c>
      <c r="L305" s="216"/>
      <c r="M305" s="217"/>
      <c r="N305" s="217"/>
      <c r="O305" s="217"/>
      <c r="P305" s="294">
        <f t="shared" si="49"/>
        <v>0</v>
      </c>
      <c r="Q305" s="124"/>
      <c r="R305" s="124"/>
      <c r="S305" s="219"/>
      <c r="T305" s="219"/>
      <c r="U305" s="266"/>
      <c r="V305" s="122" t="str">
        <f>IF($AB305=1,VLOOKUP(U:U,'BW Asset Listing'!D:E,2,FALSE),"")</f>
        <v/>
      </c>
      <c r="W305" s="122" t="str">
        <f>IF($AB305=1,VLOOKUP(U:U,'BW Asset Listing'!D:F,3,FALSE),"")</f>
        <v/>
      </c>
      <c r="X305" s="122" t="str">
        <f>IF($AB305=1,VLOOKUP(U:U,'BW Asset Listing'!D:G,4,FALSE),"")</f>
        <v/>
      </c>
      <c r="Y305" s="294" t="str">
        <f>IF($AB305=1,VLOOKUP(U:U,'BW Asset Listing'!D:O,12,FALSE),"")</f>
        <v/>
      </c>
      <c r="Z305" s="294" t="str">
        <f t="shared" si="50"/>
        <v/>
      </c>
      <c r="AA305" s="294" t="str">
        <f t="shared" si="51"/>
        <v/>
      </c>
      <c r="AB305" s="294">
        <f>COUNTIF($D$4:D305,$D305)</f>
        <v>0</v>
      </c>
      <c r="AE305" s="122" t="str">
        <f t="shared" si="52"/>
        <v/>
      </c>
      <c r="AF305" s="124">
        <f>SUMIFS('BW Expense Report GL'!I:I,'BW Expense Report GL'!F:F,AD:AD,'BW Expense Report GL'!G:G,G:G)</f>
        <v>0</v>
      </c>
      <c r="AG305" s="124" t="str">
        <f t="shared" si="53"/>
        <v/>
      </c>
      <c r="AH305" s="124">
        <f>SUMIFS('BW Expense Report GL'!I:I,'BW Expense Report GL'!F:F,AD:AD,'BW Expense Report GL'!G:G,H:H)</f>
        <v>0</v>
      </c>
      <c r="AI305" s="124" t="str">
        <f t="shared" si="54"/>
        <v/>
      </c>
      <c r="AK305" s="121">
        <f t="shared" si="55"/>
        <v>0</v>
      </c>
      <c r="AL305" s="121">
        <f t="shared" si="56"/>
        <v>0</v>
      </c>
    </row>
    <row r="306" spans="1:38" s="121" customFormat="1" ht="12.75" x14ac:dyDescent="0.2">
      <c r="A306" s="293" t="str">
        <f>VLOOKUP(B:B,'ACFR Business Areas'!A:C,3,FALSE)</f>
        <v>A000</v>
      </c>
      <c r="B306" s="293" t="str">
        <f>'Lease Rollforward'!$B$1</f>
        <v>E120</v>
      </c>
      <c r="C306" s="122" t="str">
        <f>VLOOKUP(B:B,'ACFR Business Areas'!A:B,2,FALSE)</f>
        <v>Comptroller General</v>
      </c>
      <c r="D306" s="237"/>
      <c r="E306" s="265"/>
      <c r="G306" s="122">
        <f>IFERROR(VLOOKUP($F:$F,'Lease Types with GL Accts'!A:B,2,FALSE),0)</f>
        <v>0</v>
      </c>
      <c r="H306" s="122">
        <f>IFERROR(VLOOKUP($F:$F,'Lease Types with GL Accts'!$A:$C,3,FALSE),0)</f>
        <v>0</v>
      </c>
      <c r="I306" s="122">
        <f>IFERROR(VLOOKUP($F:$F,'Lease Types with GL Accts'!$A:$D,4,FALSE),0)</f>
        <v>0</v>
      </c>
      <c r="J306" s="293" t="str">
        <f>IF(AND(AB306=1,K306='Lease Rollforward'!$B$2),"Yes",IF(AB306=1,"No",""))</f>
        <v/>
      </c>
      <c r="L306" s="216"/>
      <c r="M306" s="217"/>
      <c r="N306" s="217"/>
      <c r="O306" s="217"/>
      <c r="P306" s="294">
        <f t="shared" si="49"/>
        <v>0</v>
      </c>
      <c r="Q306" s="124"/>
      <c r="R306" s="124"/>
      <c r="S306" s="219"/>
      <c r="T306" s="219"/>
      <c r="U306" s="266"/>
      <c r="V306" s="122" t="str">
        <f>IF($AB306=1,VLOOKUP(U:U,'BW Asset Listing'!D:E,2,FALSE),"")</f>
        <v/>
      </c>
      <c r="W306" s="122" t="str">
        <f>IF($AB306=1,VLOOKUP(U:U,'BW Asset Listing'!D:F,3,FALSE),"")</f>
        <v/>
      </c>
      <c r="X306" s="122" t="str">
        <f>IF($AB306=1,VLOOKUP(U:U,'BW Asset Listing'!D:G,4,FALSE),"")</f>
        <v/>
      </c>
      <c r="Y306" s="294" t="str">
        <f>IF($AB306=1,VLOOKUP(U:U,'BW Asset Listing'!D:O,12,FALSE),"")</f>
        <v/>
      </c>
      <c r="Z306" s="294" t="str">
        <f t="shared" si="50"/>
        <v/>
      </c>
      <c r="AA306" s="294" t="str">
        <f t="shared" si="51"/>
        <v/>
      </c>
      <c r="AB306" s="294">
        <f>COUNTIF($D$4:D306,$D306)</f>
        <v>0</v>
      </c>
      <c r="AE306" s="122" t="str">
        <f t="shared" si="52"/>
        <v/>
      </c>
      <c r="AF306" s="124">
        <f>SUMIFS('BW Expense Report GL'!I:I,'BW Expense Report GL'!F:F,AD:AD,'BW Expense Report GL'!G:G,G:G)</f>
        <v>0</v>
      </c>
      <c r="AG306" s="124" t="str">
        <f t="shared" si="53"/>
        <v/>
      </c>
      <c r="AH306" s="124">
        <f>SUMIFS('BW Expense Report GL'!I:I,'BW Expense Report GL'!F:F,AD:AD,'BW Expense Report GL'!G:G,H:H)</f>
        <v>0</v>
      </c>
      <c r="AI306" s="124" t="str">
        <f t="shared" si="54"/>
        <v/>
      </c>
      <c r="AK306" s="121">
        <f t="shared" si="55"/>
        <v>0</v>
      </c>
      <c r="AL306" s="121">
        <f t="shared" si="56"/>
        <v>0</v>
      </c>
    </row>
    <row r="307" spans="1:38" s="121" customFormat="1" ht="12.75" x14ac:dyDescent="0.2">
      <c r="A307" s="293" t="str">
        <f>VLOOKUP(B:B,'ACFR Business Areas'!A:C,3,FALSE)</f>
        <v>A000</v>
      </c>
      <c r="B307" s="293" t="str">
        <f>'Lease Rollforward'!$B$1</f>
        <v>E120</v>
      </c>
      <c r="C307" s="122" t="str">
        <f>VLOOKUP(B:B,'ACFR Business Areas'!A:B,2,FALSE)</f>
        <v>Comptroller General</v>
      </c>
      <c r="D307" s="237"/>
      <c r="E307" s="265"/>
      <c r="G307" s="122">
        <f>IFERROR(VLOOKUP($F:$F,'Lease Types with GL Accts'!A:B,2,FALSE),0)</f>
        <v>0</v>
      </c>
      <c r="H307" s="122">
        <f>IFERROR(VLOOKUP($F:$F,'Lease Types with GL Accts'!$A:$C,3,FALSE),0)</f>
        <v>0</v>
      </c>
      <c r="I307" s="122">
        <f>IFERROR(VLOOKUP($F:$F,'Lease Types with GL Accts'!$A:$D,4,FALSE),0)</f>
        <v>0</v>
      </c>
      <c r="J307" s="293" t="str">
        <f>IF(AND(AB307=1,K307='Lease Rollforward'!$B$2),"Yes",IF(AB307=1,"No",""))</f>
        <v/>
      </c>
      <c r="L307" s="216"/>
      <c r="M307" s="217"/>
      <c r="N307" s="217"/>
      <c r="O307" s="217"/>
      <c r="P307" s="294">
        <f t="shared" si="49"/>
        <v>0</v>
      </c>
      <c r="Q307" s="124"/>
      <c r="R307" s="124"/>
      <c r="S307" s="219"/>
      <c r="T307" s="219"/>
      <c r="U307" s="266"/>
      <c r="V307" s="122" t="str">
        <f>IF($AB307=1,VLOOKUP(U:U,'BW Asset Listing'!D:E,2,FALSE),"")</f>
        <v/>
      </c>
      <c r="W307" s="122" t="str">
        <f>IF($AB307=1,VLOOKUP(U:U,'BW Asset Listing'!D:F,3,FALSE),"")</f>
        <v/>
      </c>
      <c r="X307" s="122" t="str">
        <f>IF($AB307=1,VLOOKUP(U:U,'BW Asset Listing'!D:G,4,FALSE),"")</f>
        <v/>
      </c>
      <c r="Y307" s="294" t="str">
        <f>IF($AB307=1,VLOOKUP(U:U,'BW Asset Listing'!D:O,12,FALSE),"")</f>
        <v/>
      </c>
      <c r="Z307" s="294" t="str">
        <f t="shared" si="50"/>
        <v/>
      </c>
      <c r="AA307" s="294" t="str">
        <f t="shared" si="51"/>
        <v/>
      </c>
      <c r="AB307" s="294">
        <f>COUNTIF($D$4:D307,$D307)</f>
        <v>0</v>
      </c>
      <c r="AE307" s="122" t="str">
        <f t="shared" si="52"/>
        <v/>
      </c>
      <c r="AF307" s="124">
        <f>SUMIFS('BW Expense Report GL'!I:I,'BW Expense Report GL'!F:F,AD:AD,'BW Expense Report GL'!G:G,G:G)</f>
        <v>0</v>
      </c>
      <c r="AG307" s="124" t="str">
        <f t="shared" si="53"/>
        <v/>
      </c>
      <c r="AH307" s="124">
        <f>SUMIFS('BW Expense Report GL'!I:I,'BW Expense Report GL'!F:F,AD:AD,'BW Expense Report GL'!G:G,H:H)</f>
        <v>0</v>
      </c>
      <c r="AI307" s="124" t="str">
        <f t="shared" si="54"/>
        <v/>
      </c>
      <c r="AK307" s="121">
        <f t="shared" si="55"/>
        <v>0</v>
      </c>
      <c r="AL307" s="121">
        <f t="shared" si="56"/>
        <v>0</v>
      </c>
    </row>
    <row r="308" spans="1:38" s="121" customFormat="1" ht="12.75" x14ac:dyDescent="0.2">
      <c r="A308" s="293" t="str">
        <f>VLOOKUP(B:B,'ACFR Business Areas'!A:C,3,FALSE)</f>
        <v>A000</v>
      </c>
      <c r="B308" s="293" t="str">
        <f>'Lease Rollforward'!$B$1</f>
        <v>E120</v>
      </c>
      <c r="C308" s="122" t="str">
        <f>VLOOKUP(B:B,'ACFR Business Areas'!A:B,2,FALSE)</f>
        <v>Comptroller General</v>
      </c>
      <c r="D308" s="237"/>
      <c r="E308" s="265"/>
      <c r="G308" s="122">
        <f>IFERROR(VLOOKUP($F:$F,'Lease Types with GL Accts'!A:B,2,FALSE),0)</f>
        <v>0</v>
      </c>
      <c r="H308" s="122">
        <f>IFERROR(VLOOKUP($F:$F,'Lease Types with GL Accts'!$A:$C,3,FALSE),0)</f>
        <v>0</v>
      </c>
      <c r="I308" s="122">
        <f>IFERROR(VLOOKUP($F:$F,'Lease Types with GL Accts'!$A:$D,4,FALSE),0)</f>
        <v>0</v>
      </c>
      <c r="J308" s="293" t="str">
        <f>IF(AND(AB308=1,K308='Lease Rollforward'!$B$2),"Yes",IF(AB308=1,"No",""))</f>
        <v/>
      </c>
      <c r="L308" s="216"/>
      <c r="M308" s="217"/>
      <c r="N308" s="217"/>
      <c r="O308" s="217"/>
      <c r="P308" s="294">
        <f t="shared" si="49"/>
        <v>0</v>
      </c>
      <c r="Q308" s="124"/>
      <c r="R308" s="124"/>
      <c r="S308" s="219"/>
      <c r="T308" s="219"/>
      <c r="U308" s="266"/>
      <c r="V308" s="122" t="str">
        <f>IF($AB308=1,VLOOKUP(U:U,'BW Asset Listing'!D:E,2,FALSE),"")</f>
        <v/>
      </c>
      <c r="W308" s="122" t="str">
        <f>IF($AB308=1,VLOOKUP(U:U,'BW Asset Listing'!D:F,3,FALSE),"")</f>
        <v/>
      </c>
      <c r="X308" s="122" t="str">
        <f>IF($AB308=1,VLOOKUP(U:U,'BW Asset Listing'!D:G,4,FALSE),"")</f>
        <v/>
      </c>
      <c r="Y308" s="294" t="str">
        <f>IF($AB308=1,VLOOKUP(U:U,'BW Asset Listing'!D:O,12,FALSE),"")</f>
        <v/>
      </c>
      <c r="Z308" s="294" t="str">
        <f t="shared" si="50"/>
        <v/>
      </c>
      <c r="AA308" s="294" t="str">
        <f t="shared" si="51"/>
        <v/>
      </c>
      <c r="AB308" s="294">
        <f>COUNTIF($D$4:D308,$D308)</f>
        <v>0</v>
      </c>
      <c r="AE308" s="122" t="str">
        <f t="shared" si="52"/>
        <v/>
      </c>
      <c r="AF308" s="124">
        <f>SUMIFS('BW Expense Report GL'!I:I,'BW Expense Report GL'!F:F,AD:AD,'BW Expense Report GL'!G:G,G:G)</f>
        <v>0</v>
      </c>
      <c r="AG308" s="124" t="str">
        <f t="shared" si="53"/>
        <v/>
      </c>
      <c r="AH308" s="124">
        <f>SUMIFS('BW Expense Report GL'!I:I,'BW Expense Report GL'!F:F,AD:AD,'BW Expense Report GL'!G:G,H:H)</f>
        <v>0</v>
      </c>
      <c r="AI308" s="124" t="str">
        <f t="shared" si="54"/>
        <v/>
      </c>
      <c r="AK308" s="121">
        <f t="shared" si="55"/>
        <v>0</v>
      </c>
      <c r="AL308" s="121">
        <f t="shared" si="56"/>
        <v>0</v>
      </c>
    </row>
    <row r="309" spans="1:38" s="121" customFormat="1" ht="12.75" x14ac:dyDescent="0.2">
      <c r="A309" s="293" t="str">
        <f>VLOOKUP(B:B,'ACFR Business Areas'!A:C,3,FALSE)</f>
        <v>A000</v>
      </c>
      <c r="B309" s="293" t="str">
        <f>'Lease Rollforward'!$B$1</f>
        <v>E120</v>
      </c>
      <c r="C309" s="122" t="str">
        <f>VLOOKUP(B:B,'ACFR Business Areas'!A:B,2,FALSE)</f>
        <v>Comptroller General</v>
      </c>
      <c r="D309" s="237"/>
      <c r="E309" s="265"/>
      <c r="G309" s="122">
        <f>IFERROR(VLOOKUP($F:$F,'Lease Types with GL Accts'!A:B,2,FALSE),0)</f>
        <v>0</v>
      </c>
      <c r="H309" s="122">
        <f>IFERROR(VLOOKUP($F:$F,'Lease Types with GL Accts'!$A:$C,3,FALSE),0)</f>
        <v>0</v>
      </c>
      <c r="I309" s="122">
        <f>IFERROR(VLOOKUP($F:$F,'Lease Types with GL Accts'!$A:$D,4,FALSE),0)</f>
        <v>0</v>
      </c>
      <c r="J309" s="293" t="str">
        <f>IF(AND(AB309=1,K309='Lease Rollforward'!$B$2),"Yes",IF(AB309=1,"No",""))</f>
        <v/>
      </c>
      <c r="L309" s="216"/>
      <c r="M309" s="217"/>
      <c r="N309" s="217"/>
      <c r="O309" s="217"/>
      <c r="P309" s="294">
        <f t="shared" si="49"/>
        <v>0</v>
      </c>
      <c r="Q309" s="124"/>
      <c r="R309" s="124"/>
      <c r="S309" s="219"/>
      <c r="T309" s="219"/>
      <c r="U309" s="266"/>
      <c r="V309" s="122" t="str">
        <f>IF($AB309=1,VLOOKUP(U:U,'BW Asset Listing'!D:E,2,FALSE),"")</f>
        <v/>
      </c>
      <c r="W309" s="122" t="str">
        <f>IF($AB309=1,VLOOKUP(U:U,'BW Asset Listing'!D:F,3,FALSE),"")</f>
        <v/>
      </c>
      <c r="X309" s="122" t="str">
        <f>IF($AB309=1,VLOOKUP(U:U,'BW Asset Listing'!D:G,4,FALSE),"")</f>
        <v/>
      </c>
      <c r="Y309" s="294" t="str">
        <f>IF($AB309=1,VLOOKUP(U:U,'BW Asset Listing'!D:O,12,FALSE),"")</f>
        <v/>
      </c>
      <c r="Z309" s="294" t="str">
        <f t="shared" si="50"/>
        <v/>
      </c>
      <c r="AA309" s="294" t="str">
        <f t="shared" si="51"/>
        <v/>
      </c>
      <c r="AB309" s="294">
        <f>COUNTIF($D$4:D309,$D309)</f>
        <v>0</v>
      </c>
      <c r="AE309" s="122" t="str">
        <f t="shared" si="52"/>
        <v/>
      </c>
      <c r="AF309" s="124">
        <f>SUMIFS('BW Expense Report GL'!I:I,'BW Expense Report GL'!F:F,AD:AD,'BW Expense Report GL'!G:G,G:G)</f>
        <v>0</v>
      </c>
      <c r="AG309" s="124" t="str">
        <f t="shared" si="53"/>
        <v/>
      </c>
      <c r="AH309" s="124">
        <f>SUMIFS('BW Expense Report GL'!I:I,'BW Expense Report GL'!F:F,AD:AD,'BW Expense Report GL'!G:G,H:H)</f>
        <v>0</v>
      </c>
      <c r="AI309" s="124" t="str">
        <f t="shared" si="54"/>
        <v/>
      </c>
      <c r="AK309" s="121">
        <f t="shared" si="55"/>
        <v>0</v>
      </c>
      <c r="AL309" s="121">
        <f t="shared" si="56"/>
        <v>0</v>
      </c>
    </row>
    <row r="310" spans="1:38" s="121" customFormat="1" ht="12.75" x14ac:dyDescent="0.2">
      <c r="A310" s="293" t="str">
        <f>VLOOKUP(B:B,'ACFR Business Areas'!A:C,3,FALSE)</f>
        <v>A000</v>
      </c>
      <c r="B310" s="293" t="str">
        <f>'Lease Rollforward'!$B$1</f>
        <v>E120</v>
      </c>
      <c r="C310" s="122" t="str">
        <f>VLOOKUP(B:B,'ACFR Business Areas'!A:B,2,FALSE)</f>
        <v>Comptroller General</v>
      </c>
      <c r="D310" s="237"/>
      <c r="E310" s="265"/>
      <c r="G310" s="122">
        <f>IFERROR(VLOOKUP($F:$F,'Lease Types with GL Accts'!A:B,2,FALSE),0)</f>
        <v>0</v>
      </c>
      <c r="H310" s="122">
        <f>IFERROR(VLOOKUP($F:$F,'Lease Types with GL Accts'!$A:$C,3,FALSE),0)</f>
        <v>0</v>
      </c>
      <c r="I310" s="122">
        <f>IFERROR(VLOOKUP($F:$F,'Lease Types with GL Accts'!$A:$D,4,FALSE),0)</f>
        <v>0</v>
      </c>
      <c r="J310" s="293" t="str">
        <f>IF(AND(AB310=1,K310='Lease Rollforward'!$B$2),"Yes",IF(AB310=1,"No",""))</f>
        <v/>
      </c>
      <c r="L310" s="216"/>
      <c r="M310" s="217"/>
      <c r="N310" s="217"/>
      <c r="O310" s="217"/>
      <c r="P310" s="294">
        <f t="shared" si="49"/>
        <v>0</v>
      </c>
      <c r="Q310" s="124"/>
      <c r="R310" s="124"/>
      <c r="S310" s="219"/>
      <c r="T310" s="219"/>
      <c r="U310" s="266"/>
      <c r="V310" s="122" t="str">
        <f>IF($AB310=1,VLOOKUP(U:U,'BW Asset Listing'!D:E,2,FALSE),"")</f>
        <v/>
      </c>
      <c r="W310" s="122" t="str">
        <f>IF($AB310=1,VLOOKUP(U:U,'BW Asset Listing'!D:F,3,FALSE),"")</f>
        <v/>
      </c>
      <c r="X310" s="122" t="str">
        <f>IF($AB310=1,VLOOKUP(U:U,'BW Asset Listing'!D:G,4,FALSE),"")</f>
        <v/>
      </c>
      <c r="Y310" s="294" t="str">
        <f>IF($AB310=1,VLOOKUP(U:U,'BW Asset Listing'!D:O,12,FALSE),"")</f>
        <v/>
      </c>
      <c r="Z310" s="294" t="str">
        <f t="shared" si="50"/>
        <v/>
      </c>
      <c r="AA310" s="294" t="str">
        <f t="shared" si="51"/>
        <v/>
      </c>
      <c r="AB310" s="294">
        <f>COUNTIF($D$4:D310,$D310)</f>
        <v>0</v>
      </c>
      <c r="AE310" s="122" t="str">
        <f t="shared" si="52"/>
        <v/>
      </c>
      <c r="AF310" s="124">
        <f>SUMIFS('BW Expense Report GL'!I:I,'BW Expense Report GL'!F:F,AD:AD,'BW Expense Report GL'!G:G,G:G)</f>
        <v>0</v>
      </c>
      <c r="AG310" s="124" t="str">
        <f t="shared" si="53"/>
        <v/>
      </c>
      <c r="AH310" s="124">
        <f>SUMIFS('BW Expense Report GL'!I:I,'BW Expense Report GL'!F:F,AD:AD,'BW Expense Report GL'!G:G,H:H)</f>
        <v>0</v>
      </c>
      <c r="AI310" s="124" t="str">
        <f t="shared" si="54"/>
        <v/>
      </c>
      <c r="AK310" s="121">
        <f t="shared" si="55"/>
        <v>0</v>
      </c>
      <c r="AL310" s="121">
        <f t="shared" si="56"/>
        <v>0</v>
      </c>
    </row>
    <row r="311" spans="1:38" s="121" customFormat="1" ht="12.75" x14ac:dyDescent="0.2">
      <c r="A311" s="293" t="str">
        <f>VLOOKUP(B:B,'ACFR Business Areas'!A:C,3,FALSE)</f>
        <v>A000</v>
      </c>
      <c r="B311" s="293" t="str">
        <f>'Lease Rollforward'!$B$1</f>
        <v>E120</v>
      </c>
      <c r="C311" s="122" t="str">
        <f>VLOOKUP(B:B,'ACFR Business Areas'!A:B,2,FALSE)</f>
        <v>Comptroller General</v>
      </c>
      <c r="D311" s="237"/>
      <c r="E311" s="265"/>
      <c r="G311" s="122">
        <f>IFERROR(VLOOKUP($F:$F,'Lease Types with GL Accts'!A:B,2,FALSE),0)</f>
        <v>0</v>
      </c>
      <c r="H311" s="122">
        <f>IFERROR(VLOOKUP($F:$F,'Lease Types with GL Accts'!$A:$C,3,FALSE),0)</f>
        <v>0</v>
      </c>
      <c r="I311" s="122">
        <f>IFERROR(VLOOKUP($F:$F,'Lease Types with GL Accts'!$A:$D,4,FALSE),0)</f>
        <v>0</v>
      </c>
      <c r="J311" s="293" t="str">
        <f>IF(AND(AB311=1,K311='Lease Rollforward'!$B$2),"Yes",IF(AB311=1,"No",""))</f>
        <v/>
      </c>
      <c r="L311" s="216"/>
      <c r="M311" s="217"/>
      <c r="N311" s="217"/>
      <c r="O311" s="217"/>
      <c r="P311" s="294">
        <f t="shared" si="49"/>
        <v>0</v>
      </c>
      <c r="Q311" s="124"/>
      <c r="R311" s="124"/>
      <c r="S311" s="219"/>
      <c r="T311" s="219"/>
      <c r="U311" s="266"/>
      <c r="V311" s="122" t="str">
        <f>IF($AB311=1,VLOOKUP(U:U,'BW Asset Listing'!D:E,2,FALSE),"")</f>
        <v/>
      </c>
      <c r="W311" s="122" t="str">
        <f>IF($AB311=1,VLOOKUP(U:U,'BW Asset Listing'!D:F,3,FALSE),"")</f>
        <v/>
      </c>
      <c r="X311" s="122" t="str">
        <f>IF($AB311=1,VLOOKUP(U:U,'BW Asset Listing'!D:G,4,FALSE),"")</f>
        <v/>
      </c>
      <c r="Y311" s="294" t="str">
        <f>IF($AB311=1,VLOOKUP(U:U,'BW Asset Listing'!D:O,12,FALSE),"")</f>
        <v/>
      </c>
      <c r="Z311" s="294" t="str">
        <f t="shared" si="50"/>
        <v/>
      </c>
      <c r="AA311" s="294" t="str">
        <f t="shared" si="51"/>
        <v/>
      </c>
      <c r="AB311" s="294">
        <f>COUNTIF($D$4:D311,$D311)</f>
        <v>0</v>
      </c>
      <c r="AE311" s="122" t="str">
        <f t="shared" si="52"/>
        <v/>
      </c>
      <c r="AF311" s="124">
        <f>SUMIFS('BW Expense Report GL'!I:I,'BW Expense Report GL'!F:F,AD:AD,'BW Expense Report GL'!G:G,G:G)</f>
        <v>0</v>
      </c>
      <c r="AG311" s="124" t="str">
        <f t="shared" si="53"/>
        <v/>
      </c>
      <c r="AH311" s="124">
        <f>SUMIFS('BW Expense Report GL'!I:I,'BW Expense Report GL'!F:F,AD:AD,'BW Expense Report GL'!G:G,H:H)</f>
        <v>0</v>
      </c>
      <c r="AI311" s="124" t="str">
        <f t="shared" si="54"/>
        <v/>
      </c>
      <c r="AK311" s="121">
        <f t="shared" si="55"/>
        <v>0</v>
      </c>
      <c r="AL311" s="121">
        <f t="shared" si="56"/>
        <v>0</v>
      </c>
    </row>
    <row r="312" spans="1:38" s="121" customFormat="1" ht="12.75" x14ac:dyDescent="0.2">
      <c r="A312" s="293" t="str">
        <f>VLOOKUP(B:B,'ACFR Business Areas'!A:C,3,FALSE)</f>
        <v>A000</v>
      </c>
      <c r="B312" s="293" t="str">
        <f>'Lease Rollforward'!$B$1</f>
        <v>E120</v>
      </c>
      <c r="C312" s="122" t="str">
        <f>VLOOKUP(B:B,'ACFR Business Areas'!A:B,2,FALSE)</f>
        <v>Comptroller General</v>
      </c>
      <c r="D312" s="237"/>
      <c r="E312" s="265"/>
      <c r="G312" s="122">
        <f>IFERROR(VLOOKUP($F:$F,'Lease Types with GL Accts'!A:B,2,FALSE),0)</f>
        <v>0</v>
      </c>
      <c r="H312" s="122">
        <f>IFERROR(VLOOKUP($F:$F,'Lease Types with GL Accts'!$A:$C,3,FALSE),0)</f>
        <v>0</v>
      </c>
      <c r="I312" s="122">
        <f>IFERROR(VLOOKUP($F:$F,'Lease Types with GL Accts'!$A:$D,4,FALSE),0)</f>
        <v>0</v>
      </c>
      <c r="J312" s="293" t="str">
        <f>IF(AND(AB312=1,K312='Lease Rollforward'!$B$2),"Yes",IF(AB312=1,"No",""))</f>
        <v/>
      </c>
      <c r="L312" s="216"/>
      <c r="M312" s="217"/>
      <c r="N312" s="217"/>
      <c r="O312" s="217"/>
      <c r="P312" s="294">
        <f t="shared" si="49"/>
        <v>0</v>
      </c>
      <c r="Q312" s="124"/>
      <c r="R312" s="124"/>
      <c r="S312" s="219"/>
      <c r="T312" s="219"/>
      <c r="U312" s="266"/>
      <c r="V312" s="122" t="str">
        <f>IF($AB312=1,VLOOKUP(U:U,'BW Asset Listing'!D:E,2,FALSE),"")</f>
        <v/>
      </c>
      <c r="W312" s="122" t="str">
        <f>IF($AB312=1,VLOOKUP(U:U,'BW Asset Listing'!D:F,3,FALSE),"")</f>
        <v/>
      </c>
      <c r="X312" s="122" t="str">
        <f>IF($AB312=1,VLOOKUP(U:U,'BW Asset Listing'!D:G,4,FALSE),"")</f>
        <v/>
      </c>
      <c r="Y312" s="294" t="str">
        <f>IF($AB312=1,VLOOKUP(U:U,'BW Asset Listing'!D:O,12,FALSE),"")</f>
        <v/>
      </c>
      <c r="Z312" s="294" t="str">
        <f t="shared" si="50"/>
        <v/>
      </c>
      <c r="AA312" s="294" t="str">
        <f t="shared" si="51"/>
        <v/>
      </c>
      <c r="AB312" s="294">
        <f>COUNTIF($D$4:D312,$D312)</f>
        <v>0</v>
      </c>
      <c r="AE312" s="122" t="str">
        <f t="shared" si="52"/>
        <v/>
      </c>
      <c r="AF312" s="124">
        <f>SUMIFS('BW Expense Report GL'!I:I,'BW Expense Report GL'!F:F,AD:AD,'BW Expense Report GL'!G:G,G:G)</f>
        <v>0</v>
      </c>
      <c r="AG312" s="124" t="str">
        <f t="shared" si="53"/>
        <v/>
      </c>
      <c r="AH312" s="124">
        <f>SUMIFS('BW Expense Report GL'!I:I,'BW Expense Report GL'!F:F,AD:AD,'BW Expense Report GL'!G:G,H:H)</f>
        <v>0</v>
      </c>
      <c r="AI312" s="124" t="str">
        <f t="shared" si="54"/>
        <v/>
      </c>
      <c r="AK312" s="121">
        <f t="shared" si="55"/>
        <v>0</v>
      </c>
      <c r="AL312" s="121">
        <f t="shared" si="56"/>
        <v>0</v>
      </c>
    </row>
    <row r="313" spans="1:38" s="121" customFormat="1" ht="12.75" x14ac:dyDescent="0.2">
      <c r="A313" s="293" t="str">
        <f>VLOOKUP(B:B,'ACFR Business Areas'!A:C,3,FALSE)</f>
        <v>A000</v>
      </c>
      <c r="B313" s="293" t="str">
        <f>'Lease Rollforward'!$B$1</f>
        <v>E120</v>
      </c>
      <c r="C313" s="122" t="str">
        <f>VLOOKUP(B:B,'ACFR Business Areas'!A:B,2,FALSE)</f>
        <v>Comptroller General</v>
      </c>
      <c r="D313" s="237"/>
      <c r="E313" s="265"/>
      <c r="G313" s="122">
        <f>IFERROR(VLOOKUP($F:$F,'Lease Types with GL Accts'!A:B,2,FALSE),0)</f>
        <v>0</v>
      </c>
      <c r="H313" s="122">
        <f>IFERROR(VLOOKUP($F:$F,'Lease Types with GL Accts'!$A:$C,3,FALSE),0)</f>
        <v>0</v>
      </c>
      <c r="I313" s="122">
        <f>IFERROR(VLOOKUP($F:$F,'Lease Types with GL Accts'!$A:$D,4,FALSE),0)</f>
        <v>0</v>
      </c>
      <c r="J313" s="293" t="str">
        <f>IF(AND(AB313=1,K313='Lease Rollforward'!$B$2),"Yes",IF(AB313=1,"No",""))</f>
        <v/>
      </c>
      <c r="L313" s="216"/>
      <c r="M313" s="217"/>
      <c r="N313" s="217"/>
      <c r="O313" s="217"/>
      <c r="P313" s="294">
        <f t="shared" si="49"/>
        <v>0</v>
      </c>
      <c r="Q313" s="124"/>
      <c r="R313" s="124"/>
      <c r="S313" s="219"/>
      <c r="T313" s="219"/>
      <c r="U313" s="266"/>
      <c r="V313" s="122" t="str">
        <f>IF($AB313=1,VLOOKUP(U:U,'BW Asset Listing'!D:E,2,FALSE),"")</f>
        <v/>
      </c>
      <c r="W313" s="122" t="str">
        <f>IF($AB313=1,VLOOKUP(U:U,'BW Asset Listing'!D:F,3,FALSE),"")</f>
        <v/>
      </c>
      <c r="X313" s="122" t="str">
        <f>IF($AB313=1,VLOOKUP(U:U,'BW Asset Listing'!D:G,4,FALSE),"")</f>
        <v/>
      </c>
      <c r="Y313" s="294" t="str">
        <f>IF($AB313=1,VLOOKUP(U:U,'BW Asset Listing'!D:O,12,FALSE),"")</f>
        <v/>
      </c>
      <c r="Z313" s="294" t="str">
        <f t="shared" si="50"/>
        <v/>
      </c>
      <c r="AA313" s="294" t="str">
        <f t="shared" si="51"/>
        <v/>
      </c>
      <c r="AB313" s="294">
        <f>COUNTIF($D$4:D313,$D313)</f>
        <v>0</v>
      </c>
      <c r="AE313" s="122" t="str">
        <f t="shared" si="52"/>
        <v/>
      </c>
      <c r="AF313" s="124">
        <f>SUMIFS('BW Expense Report GL'!I:I,'BW Expense Report GL'!F:F,AD:AD,'BW Expense Report GL'!G:G,G:G)</f>
        <v>0</v>
      </c>
      <c r="AG313" s="124" t="str">
        <f t="shared" si="53"/>
        <v/>
      </c>
      <c r="AH313" s="124">
        <f>SUMIFS('BW Expense Report GL'!I:I,'BW Expense Report GL'!F:F,AD:AD,'BW Expense Report GL'!G:G,H:H)</f>
        <v>0</v>
      </c>
      <c r="AI313" s="124" t="str">
        <f t="shared" si="54"/>
        <v/>
      </c>
      <c r="AK313" s="121">
        <f t="shared" si="55"/>
        <v>0</v>
      </c>
      <c r="AL313" s="121">
        <f t="shared" si="56"/>
        <v>0</v>
      </c>
    </row>
    <row r="314" spans="1:38" s="121" customFormat="1" ht="12.75" x14ac:dyDescent="0.2">
      <c r="A314" s="293" t="str">
        <f>VLOOKUP(B:B,'ACFR Business Areas'!A:C,3,FALSE)</f>
        <v>A000</v>
      </c>
      <c r="B314" s="293" t="str">
        <f>'Lease Rollforward'!$B$1</f>
        <v>E120</v>
      </c>
      <c r="C314" s="122" t="str">
        <f>VLOOKUP(B:B,'ACFR Business Areas'!A:B,2,FALSE)</f>
        <v>Comptroller General</v>
      </c>
      <c r="D314" s="237"/>
      <c r="E314" s="265"/>
      <c r="G314" s="122">
        <f>IFERROR(VLOOKUP($F:$F,'Lease Types with GL Accts'!A:B,2,FALSE),0)</f>
        <v>0</v>
      </c>
      <c r="H314" s="122">
        <f>IFERROR(VLOOKUP($F:$F,'Lease Types with GL Accts'!$A:$C,3,FALSE),0)</f>
        <v>0</v>
      </c>
      <c r="I314" s="122">
        <f>IFERROR(VLOOKUP($F:$F,'Lease Types with GL Accts'!$A:$D,4,FALSE),0)</f>
        <v>0</v>
      </c>
      <c r="J314" s="293" t="str">
        <f>IF(AND(AB314=1,K314='Lease Rollforward'!$B$2),"Yes",IF(AB314=1,"No",""))</f>
        <v/>
      </c>
      <c r="L314" s="216"/>
      <c r="M314" s="217"/>
      <c r="N314" s="217"/>
      <c r="O314" s="217"/>
      <c r="P314" s="294">
        <f t="shared" si="49"/>
        <v>0</v>
      </c>
      <c r="Q314" s="124"/>
      <c r="R314" s="124"/>
      <c r="S314" s="219"/>
      <c r="T314" s="219"/>
      <c r="U314" s="266"/>
      <c r="V314" s="122" t="str">
        <f>IF($AB314=1,VLOOKUP(U:U,'BW Asset Listing'!D:E,2,FALSE),"")</f>
        <v/>
      </c>
      <c r="W314" s="122" t="str">
        <f>IF($AB314=1,VLOOKUP(U:U,'BW Asset Listing'!D:F,3,FALSE),"")</f>
        <v/>
      </c>
      <c r="X314" s="122" t="str">
        <f>IF($AB314=1,VLOOKUP(U:U,'BW Asset Listing'!D:G,4,FALSE),"")</f>
        <v/>
      </c>
      <c r="Y314" s="294" t="str">
        <f>IF($AB314=1,VLOOKUP(U:U,'BW Asset Listing'!D:O,12,FALSE),"")</f>
        <v/>
      </c>
      <c r="Z314" s="294" t="str">
        <f t="shared" si="50"/>
        <v/>
      </c>
      <c r="AA314" s="294" t="str">
        <f t="shared" si="51"/>
        <v/>
      </c>
      <c r="AB314" s="294">
        <f>COUNTIF($D$4:D314,$D314)</f>
        <v>0</v>
      </c>
      <c r="AE314" s="122" t="str">
        <f t="shared" si="52"/>
        <v/>
      </c>
      <c r="AF314" s="124">
        <f>SUMIFS('BW Expense Report GL'!I:I,'BW Expense Report GL'!F:F,AD:AD,'BW Expense Report GL'!G:G,G:G)</f>
        <v>0</v>
      </c>
      <c r="AG314" s="124" t="str">
        <f t="shared" si="53"/>
        <v/>
      </c>
      <c r="AH314" s="124">
        <f>SUMIFS('BW Expense Report GL'!I:I,'BW Expense Report GL'!F:F,AD:AD,'BW Expense Report GL'!G:G,H:H)</f>
        <v>0</v>
      </c>
      <c r="AI314" s="124" t="str">
        <f t="shared" si="54"/>
        <v/>
      </c>
      <c r="AK314" s="121">
        <f t="shared" si="55"/>
        <v>0</v>
      </c>
      <c r="AL314" s="121">
        <f t="shared" si="56"/>
        <v>0</v>
      </c>
    </row>
    <row r="315" spans="1:38" s="121" customFormat="1" ht="12.75" x14ac:dyDescent="0.2">
      <c r="A315" s="293" t="str">
        <f>VLOOKUP(B:B,'ACFR Business Areas'!A:C,3,FALSE)</f>
        <v>A000</v>
      </c>
      <c r="B315" s="293" t="str">
        <f>'Lease Rollforward'!$B$1</f>
        <v>E120</v>
      </c>
      <c r="C315" s="122" t="str">
        <f>VLOOKUP(B:B,'ACFR Business Areas'!A:B,2,FALSE)</f>
        <v>Comptroller General</v>
      </c>
      <c r="D315" s="237"/>
      <c r="E315" s="265"/>
      <c r="G315" s="122">
        <f>IFERROR(VLOOKUP($F:$F,'Lease Types with GL Accts'!A:B,2,FALSE),0)</f>
        <v>0</v>
      </c>
      <c r="H315" s="122">
        <f>IFERROR(VLOOKUP($F:$F,'Lease Types with GL Accts'!$A:$C,3,FALSE),0)</f>
        <v>0</v>
      </c>
      <c r="I315" s="122">
        <f>IFERROR(VLOOKUP($F:$F,'Lease Types with GL Accts'!$A:$D,4,FALSE),0)</f>
        <v>0</v>
      </c>
      <c r="J315" s="293" t="str">
        <f>IF(AND(AB315=1,K315='Lease Rollforward'!$B$2),"Yes",IF(AB315=1,"No",""))</f>
        <v/>
      </c>
      <c r="L315" s="216"/>
      <c r="M315" s="217"/>
      <c r="N315" s="217"/>
      <c r="O315" s="217"/>
      <c r="P315" s="294">
        <f t="shared" si="49"/>
        <v>0</v>
      </c>
      <c r="Q315" s="124"/>
      <c r="R315" s="124"/>
      <c r="S315" s="219"/>
      <c r="T315" s="219"/>
      <c r="U315" s="266"/>
      <c r="V315" s="122" t="str">
        <f>IF($AB315=1,VLOOKUP(U:U,'BW Asset Listing'!D:E,2,FALSE),"")</f>
        <v/>
      </c>
      <c r="W315" s="122" t="str">
        <f>IF($AB315=1,VLOOKUP(U:U,'BW Asset Listing'!D:F,3,FALSE),"")</f>
        <v/>
      </c>
      <c r="X315" s="122" t="str">
        <f>IF($AB315=1,VLOOKUP(U:U,'BW Asset Listing'!D:G,4,FALSE),"")</f>
        <v/>
      </c>
      <c r="Y315" s="294" t="str">
        <f>IF($AB315=1,VLOOKUP(U:U,'BW Asset Listing'!D:O,12,FALSE),"")</f>
        <v/>
      </c>
      <c r="Z315" s="294" t="str">
        <f t="shared" si="50"/>
        <v/>
      </c>
      <c r="AA315" s="294" t="str">
        <f t="shared" si="51"/>
        <v/>
      </c>
      <c r="AB315" s="294">
        <f>COUNTIF($D$4:D315,$D315)</f>
        <v>0</v>
      </c>
      <c r="AE315" s="122" t="str">
        <f t="shared" si="52"/>
        <v/>
      </c>
      <c r="AF315" s="124">
        <f>SUMIFS('BW Expense Report GL'!I:I,'BW Expense Report GL'!F:F,AD:AD,'BW Expense Report GL'!G:G,G:G)</f>
        <v>0</v>
      </c>
      <c r="AG315" s="124" t="str">
        <f t="shared" si="53"/>
        <v/>
      </c>
      <c r="AH315" s="124">
        <f>SUMIFS('BW Expense Report GL'!I:I,'BW Expense Report GL'!F:F,AD:AD,'BW Expense Report GL'!G:G,H:H)</f>
        <v>0</v>
      </c>
      <c r="AI315" s="124" t="str">
        <f t="shared" si="54"/>
        <v/>
      </c>
      <c r="AK315" s="121">
        <f t="shared" si="55"/>
        <v>0</v>
      </c>
      <c r="AL315" s="121">
        <f t="shared" si="56"/>
        <v>0</v>
      </c>
    </row>
    <row r="316" spans="1:38" s="121" customFormat="1" ht="12.75" x14ac:dyDescent="0.2">
      <c r="A316" s="293" t="str">
        <f>VLOOKUP(B:B,'ACFR Business Areas'!A:C,3,FALSE)</f>
        <v>A000</v>
      </c>
      <c r="B316" s="293" t="str">
        <f>'Lease Rollforward'!$B$1</f>
        <v>E120</v>
      </c>
      <c r="C316" s="122" t="str">
        <f>VLOOKUP(B:B,'ACFR Business Areas'!A:B,2,FALSE)</f>
        <v>Comptroller General</v>
      </c>
      <c r="D316" s="237"/>
      <c r="E316" s="265"/>
      <c r="G316" s="122">
        <f>IFERROR(VLOOKUP($F:$F,'Lease Types with GL Accts'!A:B,2,FALSE),0)</f>
        <v>0</v>
      </c>
      <c r="H316" s="122">
        <f>IFERROR(VLOOKUP($F:$F,'Lease Types with GL Accts'!$A:$C,3,FALSE),0)</f>
        <v>0</v>
      </c>
      <c r="I316" s="122">
        <f>IFERROR(VLOOKUP($F:$F,'Lease Types with GL Accts'!$A:$D,4,FALSE),0)</f>
        <v>0</v>
      </c>
      <c r="J316" s="293" t="str">
        <f>IF(AND(AB316=1,K316='Lease Rollforward'!$B$2),"Yes",IF(AB316=1,"No",""))</f>
        <v/>
      </c>
      <c r="L316" s="216"/>
      <c r="M316" s="217"/>
      <c r="N316" s="217"/>
      <c r="O316" s="217"/>
      <c r="P316" s="294">
        <f t="shared" si="49"/>
        <v>0</v>
      </c>
      <c r="Q316" s="124"/>
      <c r="R316" s="124"/>
      <c r="S316" s="219"/>
      <c r="T316" s="219"/>
      <c r="U316" s="266"/>
      <c r="V316" s="122" t="str">
        <f>IF($AB316=1,VLOOKUP(U:U,'BW Asset Listing'!D:E,2,FALSE),"")</f>
        <v/>
      </c>
      <c r="W316" s="122" t="str">
        <f>IF($AB316=1,VLOOKUP(U:U,'BW Asset Listing'!D:F,3,FALSE),"")</f>
        <v/>
      </c>
      <c r="X316" s="122" t="str">
        <f>IF($AB316=1,VLOOKUP(U:U,'BW Asset Listing'!D:G,4,FALSE),"")</f>
        <v/>
      </c>
      <c r="Y316" s="294" t="str">
        <f>IF($AB316=1,VLOOKUP(U:U,'BW Asset Listing'!D:O,12,FALSE),"")</f>
        <v/>
      </c>
      <c r="Z316" s="294" t="str">
        <f t="shared" si="50"/>
        <v/>
      </c>
      <c r="AA316" s="294" t="str">
        <f t="shared" si="51"/>
        <v/>
      </c>
      <c r="AB316" s="294">
        <f>COUNTIF($D$4:D316,$D316)</f>
        <v>0</v>
      </c>
      <c r="AE316" s="122" t="str">
        <f t="shared" si="52"/>
        <v/>
      </c>
      <c r="AF316" s="124">
        <f>SUMIFS('BW Expense Report GL'!I:I,'BW Expense Report GL'!F:F,AD:AD,'BW Expense Report GL'!G:G,G:G)</f>
        <v>0</v>
      </c>
      <c r="AG316" s="124" t="str">
        <f t="shared" si="53"/>
        <v/>
      </c>
      <c r="AH316" s="124">
        <f>SUMIFS('BW Expense Report GL'!I:I,'BW Expense Report GL'!F:F,AD:AD,'BW Expense Report GL'!G:G,H:H)</f>
        <v>0</v>
      </c>
      <c r="AI316" s="124" t="str">
        <f t="shared" si="54"/>
        <v/>
      </c>
      <c r="AK316" s="121">
        <f t="shared" si="55"/>
        <v>0</v>
      </c>
      <c r="AL316" s="121">
        <f t="shared" si="56"/>
        <v>0</v>
      </c>
    </row>
    <row r="317" spans="1:38" s="121" customFormat="1" ht="12.75" x14ac:dyDescent="0.2">
      <c r="A317" s="293" t="str">
        <f>VLOOKUP(B:B,'ACFR Business Areas'!A:C,3,FALSE)</f>
        <v>A000</v>
      </c>
      <c r="B317" s="293" t="str">
        <f>'Lease Rollforward'!$B$1</f>
        <v>E120</v>
      </c>
      <c r="C317" s="122" t="str">
        <f>VLOOKUP(B:B,'ACFR Business Areas'!A:B,2,FALSE)</f>
        <v>Comptroller General</v>
      </c>
      <c r="D317" s="237"/>
      <c r="E317" s="265"/>
      <c r="G317" s="122">
        <f>IFERROR(VLOOKUP($F:$F,'Lease Types with GL Accts'!A:B,2,FALSE),0)</f>
        <v>0</v>
      </c>
      <c r="H317" s="122">
        <f>IFERROR(VLOOKUP($F:$F,'Lease Types with GL Accts'!$A:$C,3,FALSE),0)</f>
        <v>0</v>
      </c>
      <c r="I317" s="122">
        <f>IFERROR(VLOOKUP($F:$F,'Lease Types with GL Accts'!$A:$D,4,FALSE),0)</f>
        <v>0</v>
      </c>
      <c r="J317" s="293" t="str">
        <f>IF(AND(AB317=1,K317='Lease Rollforward'!$B$2),"Yes",IF(AB317=1,"No",""))</f>
        <v/>
      </c>
      <c r="L317" s="216"/>
      <c r="M317" s="217"/>
      <c r="N317" s="217"/>
      <c r="O317" s="217"/>
      <c r="P317" s="294">
        <f t="shared" si="49"/>
        <v>0</v>
      </c>
      <c r="Q317" s="124"/>
      <c r="R317" s="124"/>
      <c r="S317" s="219"/>
      <c r="T317" s="219"/>
      <c r="U317" s="266"/>
      <c r="V317" s="122" t="str">
        <f>IF($AB317=1,VLOOKUP(U:U,'BW Asset Listing'!D:E,2,FALSE),"")</f>
        <v/>
      </c>
      <c r="W317" s="122" t="str">
        <f>IF($AB317=1,VLOOKUP(U:U,'BW Asset Listing'!D:F,3,FALSE),"")</f>
        <v/>
      </c>
      <c r="X317" s="122" t="str">
        <f>IF($AB317=1,VLOOKUP(U:U,'BW Asset Listing'!D:G,4,FALSE),"")</f>
        <v/>
      </c>
      <c r="Y317" s="294" t="str">
        <f>IF($AB317=1,VLOOKUP(U:U,'BW Asset Listing'!D:O,12,FALSE),"")</f>
        <v/>
      </c>
      <c r="Z317" s="294" t="str">
        <f t="shared" si="50"/>
        <v/>
      </c>
      <c r="AA317" s="294" t="str">
        <f t="shared" si="51"/>
        <v/>
      </c>
      <c r="AB317" s="294">
        <f>COUNTIF($D$4:D317,$D317)</f>
        <v>0</v>
      </c>
      <c r="AE317" s="122" t="str">
        <f t="shared" si="52"/>
        <v/>
      </c>
      <c r="AF317" s="124">
        <f>SUMIFS('BW Expense Report GL'!I:I,'BW Expense Report GL'!F:F,AD:AD,'BW Expense Report GL'!G:G,G:G)</f>
        <v>0</v>
      </c>
      <c r="AG317" s="124" t="str">
        <f t="shared" si="53"/>
        <v/>
      </c>
      <c r="AH317" s="124">
        <f>SUMIFS('BW Expense Report GL'!I:I,'BW Expense Report GL'!F:F,AD:AD,'BW Expense Report GL'!G:G,H:H)</f>
        <v>0</v>
      </c>
      <c r="AI317" s="124" t="str">
        <f t="shared" si="54"/>
        <v/>
      </c>
      <c r="AK317" s="121">
        <f t="shared" si="55"/>
        <v>0</v>
      </c>
      <c r="AL317" s="121">
        <f t="shared" si="56"/>
        <v>0</v>
      </c>
    </row>
    <row r="318" spans="1:38" s="121" customFormat="1" ht="12.75" x14ac:dyDescent="0.2">
      <c r="A318" s="293" t="str">
        <f>VLOOKUP(B:B,'ACFR Business Areas'!A:C,3,FALSE)</f>
        <v>A000</v>
      </c>
      <c r="B318" s="293" t="str">
        <f>'Lease Rollforward'!$B$1</f>
        <v>E120</v>
      </c>
      <c r="C318" s="122" t="str">
        <f>VLOOKUP(B:B,'ACFR Business Areas'!A:B,2,FALSE)</f>
        <v>Comptroller General</v>
      </c>
      <c r="D318" s="237"/>
      <c r="E318" s="265"/>
      <c r="G318" s="122">
        <f>IFERROR(VLOOKUP($F:$F,'Lease Types with GL Accts'!A:B,2,FALSE),0)</f>
        <v>0</v>
      </c>
      <c r="H318" s="122">
        <f>IFERROR(VLOOKUP($F:$F,'Lease Types with GL Accts'!$A:$C,3,FALSE),0)</f>
        <v>0</v>
      </c>
      <c r="I318" s="122">
        <f>IFERROR(VLOOKUP($F:$F,'Lease Types with GL Accts'!$A:$D,4,FALSE),0)</f>
        <v>0</v>
      </c>
      <c r="J318" s="293" t="str">
        <f>IF(AND(AB318=1,K318='Lease Rollforward'!$B$2),"Yes",IF(AB318=1,"No",""))</f>
        <v/>
      </c>
      <c r="L318" s="216"/>
      <c r="M318" s="217"/>
      <c r="N318" s="217"/>
      <c r="O318" s="217"/>
      <c r="P318" s="294">
        <f t="shared" si="49"/>
        <v>0</v>
      </c>
      <c r="Q318" s="124"/>
      <c r="R318" s="124"/>
      <c r="S318" s="219"/>
      <c r="T318" s="219"/>
      <c r="U318" s="266"/>
      <c r="V318" s="122" t="str">
        <f>IF($AB318=1,VLOOKUP(U:U,'BW Asset Listing'!D:E,2,FALSE),"")</f>
        <v/>
      </c>
      <c r="W318" s="122" t="str">
        <f>IF($AB318=1,VLOOKUP(U:U,'BW Asset Listing'!D:F,3,FALSE),"")</f>
        <v/>
      </c>
      <c r="X318" s="122" t="str">
        <f>IF($AB318=1,VLOOKUP(U:U,'BW Asset Listing'!D:G,4,FALSE),"")</f>
        <v/>
      </c>
      <c r="Y318" s="294" t="str">
        <f>IF($AB318=1,VLOOKUP(U:U,'BW Asset Listing'!D:O,12,FALSE),"")</f>
        <v/>
      </c>
      <c r="Z318" s="294" t="str">
        <f t="shared" si="50"/>
        <v/>
      </c>
      <c r="AA318" s="294" t="str">
        <f t="shared" si="51"/>
        <v/>
      </c>
      <c r="AB318" s="294">
        <f>COUNTIF($D$4:D318,$D318)</f>
        <v>0</v>
      </c>
      <c r="AE318" s="122" t="str">
        <f t="shared" si="52"/>
        <v/>
      </c>
      <c r="AF318" s="124">
        <f>SUMIFS('BW Expense Report GL'!I:I,'BW Expense Report GL'!F:F,AD:AD,'BW Expense Report GL'!G:G,G:G)</f>
        <v>0</v>
      </c>
      <c r="AG318" s="124" t="str">
        <f t="shared" si="53"/>
        <v/>
      </c>
      <c r="AH318" s="124">
        <f>SUMIFS('BW Expense Report GL'!I:I,'BW Expense Report GL'!F:F,AD:AD,'BW Expense Report GL'!G:G,H:H)</f>
        <v>0</v>
      </c>
      <c r="AI318" s="124" t="str">
        <f t="shared" si="54"/>
        <v/>
      </c>
      <c r="AK318" s="121">
        <f t="shared" si="55"/>
        <v>0</v>
      </c>
      <c r="AL318" s="121">
        <f t="shared" si="56"/>
        <v>0</v>
      </c>
    </row>
    <row r="319" spans="1:38" s="121" customFormat="1" ht="12.75" x14ac:dyDescent="0.2">
      <c r="A319" s="293" t="str">
        <f>VLOOKUP(B:B,'ACFR Business Areas'!A:C,3,FALSE)</f>
        <v>A000</v>
      </c>
      <c r="B319" s="293" t="str">
        <f>'Lease Rollforward'!$B$1</f>
        <v>E120</v>
      </c>
      <c r="C319" s="122" t="str">
        <f>VLOOKUP(B:B,'ACFR Business Areas'!A:B,2,FALSE)</f>
        <v>Comptroller General</v>
      </c>
      <c r="D319" s="237"/>
      <c r="E319" s="265"/>
      <c r="G319" s="122">
        <f>IFERROR(VLOOKUP($F:$F,'Lease Types with GL Accts'!A:B,2,FALSE),0)</f>
        <v>0</v>
      </c>
      <c r="H319" s="122">
        <f>IFERROR(VLOOKUP($F:$F,'Lease Types with GL Accts'!$A:$C,3,FALSE),0)</f>
        <v>0</v>
      </c>
      <c r="I319" s="122">
        <f>IFERROR(VLOOKUP($F:$F,'Lease Types with GL Accts'!$A:$D,4,FALSE),0)</f>
        <v>0</v>
      </c>
      <c r="J319" s="293" t="str">
        <f>IF(AND(AB319=1,K319='Lease Rollforward'!$B$2),"Yes",IF(AB319=1,"No",""))</f>
        <v/>
      </c>
      <c r="L319" s="216"/>
      <c r="M319" s="217"/>
      <c r="N319" s="217"/>
      <c r="O319" s="217"/>
      <c r="P319" s="294">
        <f t="shared" si="49"/>
        <v>0</v>
      </c>
      <c r="Q319" s="124"/>
      <c r="R319" s="124"/>
      <c r="S319" s="219"/>
      <c r="T319" s="219"/>
      <c r="U319" s="266"/>
      <c r="V319" s="122" t="str">
        <f>IF($AB319=1,VLOOKUP(U:U,'BW Asset Listing'!D:E,2,FALSE),"")</f>
        <v/>
      </c>
      <c r="W319" s="122" t="str">
        <f>IF($AB319=1,VLOOKUP(U:U,'BW Asset Listing'!D:F,3,FALSE),"")</f>
        <v/>
      </c>
      <c r="X319" s="122" t="str">
        <f>IF($AB319=1,VLOOKUP(U:U,'BW Asset Listing'!D:G,4,FALSE),"")</f>
        <v/>
      </c>
      <c r="Y319" s="294" t="str">
        <f>IF($AB319=1,VLOOKUP(U:U,'BW Asset Listing'!D:O,12,FALSE),"")</f>
        <v/>
      </c>
      <c r="Z319" s="294" t="str">
        <f t="shared" si="50"/>
        <v/>
      </c>
      <c r="AA319" s="294" t="str">
        <f t="shared" si="51"/>
        <v/>
      </c>
      <c r="AB319" s="294">
        <f>COUNTIF($D$4:D319,$D319)</f>
        <v>0</v>
      </c>
      <c r="AE319" s="122" t="str">
        <f t="shared" si="52"/>
        <v/>
      </c>
      <c r="AF319" s="124">
        <f>SUMIFS('BW Expense Report GL'!I:I,'BW Expense Report GL'!F:F,AD:AD,'BW Expense Report GL'!G:G,G:G)</f>
        <v>0</v>
      </c>
      <c r="AG319" s="124" t="str">
        <f t="shared" si="53"/>
        <v/>
      </c>
      <c r="AH319" s="124">
        <f>SUMIFS('BW Expense Report GL'!I:I,'BW Expense Report GL'!F:F,AD:AD,'BW Expense Report GL'!G:G,H:H)</f>
        <v>0</v>
      </c>
      <c r="AI319" s="124" t="str">
        <f t="shared" si="54"/>
        <v/>
      </c>
      <c r="AK319" s="121">
        <f t="shared" si="55"/>
        <v>0</v>
      </c>
      <c r="AL319" s="121">
        <f t="shared" si="56"/>
        <v>0</v>
      </c>
    </row>
    <row r="320" spans="1:38" s="121" customFormat="1" ht="12.75" x14ac:dyDescent="0.2">
      <c r="A320" s="293" t="str">
        <f>VLOOKUP(B:B,'ACFR Business Areas'!A:C,3,FALSE)</f>
        <v>A000</v>
      </c>
      <c r="B320" s="293" t="str">
        <f>'Lease Rollforward'!$B$1</f>
        <v>E120</v>
      </c>
      <c r="C320" s="122" t="str">
        <f>VLOOKUP(B:B,'ACFR Business Areas'!A:B,2,FALSE)</f>
        <v>Comptroller General</v>
      </c>
      <c r="D320" s="237"/>
      <c r="E320" s="265"/>
      <c r="G320" s="122">
        <f>IFERROR(VLOOKUP($F:$F,'Lease Types with GL Accts'!A:B,2,FALSE),0)</f>
        <v>0</v>
      </c>
      <c r="H320" s="122">
        <f>IFERROR(VLOOKUP($F:$F,'Lease Types with GL Accts'!$A:$C,3,FALSE),0)</f>
        <v>0</v>
      </c>
      <c r="I320" s="122">
        <f>IFERROR(VLOOKUP($F:$F,'Lease Types with GL Accts'!$A:$D,4,FALSE),0)</f>
        <v>0</v>
      </c>
      <c r="J320" s="293" t="str">
        <f>IF(AND(AB320=1,K320='Lease Rollforward'!$B$2),"Yes",IF(AB320=1,"No",""))</f>
        <v/>
      </c>
      <c r="L320" s="216"/>
      <c r="M320" s="217"/>
      <c r="N320" s="217"/>
      <c r="O320" s="217"/>
      <c r="P320" s="294">
        <f t="shared" si="49"/>
        <v>0</v>
      </c>
      <c r="Q320" s="124"/>
      <c r="R320" s="124"/>
      <c r="S320" s="219"/>
      <c r="T320" s="219"/>
      <c r="U320" s="266"/>
      <c r="V320" s="122" t="str">
        <f>IF($AB320=1,VLOOKUP(U:U,'BW Asset Listing'!D:E,2,FALSE),"")</f>
        <v/>
      </c>
      <c r="W320" s="122" t="str">
        <f>IF($AB320=1,VLOOKUP(U:U,'BW Asset Listing'!D:F,3,FALSE),"")</f>
        <v/>
      </c>
      <c r="X320" s="122" t="str">
        <f>IF($AB320=1,VLOOKUP(U:U,'BW Asset Listing'!D:G,4,FALSE),"")</f>
        <v/>
      </c>
      <c r="Y320" s="294" t="str">
        <f>IF($AB320=1,VLOOKUP(U:U,'BW Asset Listing'!D:O,12,FALSE),"")</f>
        <v/>
      </c>
      <c r="Z320" s="294" t="str">
        <f t="shared" si="50"/>
        <v/>
      </c>
      <c r="AA320" s="294" t="str">
        <f t="shared" si="51"/>
        <v/>
      </c>
      <c r="AB320" s="294">
        <f>COUNTIF($D$4:D320,$D320)</f>
        <v>0</v>
      </c>
      <c r="AE320" s="122" t="str">
        <f t="shared" si="52"/>
        <v/>
      </c>
      <c r="AF320" s="124">
        <f>SUMIFS('BW Expense Report GL'!I:I,'BW Expense Report GL'!F:F,AD:AD,'BW Expense Report GL'!G:G,G:G)</f>
        <v>0</v>
      </c>
      <c r="AG320" s="124" t="str">
        <f t="shared" si="53"/>
        <v/>
      </c>
      <c r="AH320" s="124">
        <f>SUMIFS('BW Expense Report GL'!I:I,'BW Expense Report GL'!F:F,AD:AD,'BW Expense Report GL'!G:G,H:H)</f>
        <v>0</v>
      </c>
      <c r="AI320" s="124" t="str">
        <f t="shared" si="54"/>
        <v/>
      </c>
      <c r="AK320" s="121">
        <f t="shared" si="55"/>
        <v>0</v>
      </c>
      <c r="AL320" s="121">
        <f t="shared" si="56"/>
        <v>0</v>
      </c>
    </row>
    <row r="321" spans="1:38" s="121" customFormat="1" ht="12.75" x14ac:dyDescent="0.2">
      <c r="A321" s="293" t="str">
        <f>VLOOKUP(B:B,'ACFR Business Areas'!A:C,3,FALSE)</f>
        <v>A000</v>
      </c>
      <c r="B321" s="293" t="str">
        <f>'Lease Rollforward'!$B$1</f>
        <v>E120</v>
      </c>
      <c r="C321" s="122" t="str">
        <f>VLOOKUP(B:B,'ACFR Business Areas'!A:B,2,FALSE)</f>
        <v>Comptroller General</v>
      </c>
      <c r="D321" s="237"/>
      <c r="E321" s="265"/>
      <c r="G321" s="122">
        <f>IFERROR(VLOOKUP($F:$F,'Lease Types with GL Accts'!A:B,2,FALSE),0)</f>
        <v>0</v>
      </c>
      <c r="H321" s="122">
        <f>IFERROR(VLOOKUP($F:$F,'Lease Types with GL Accts'!$A:$C,3,FALSE),0)</f>
        <v>0</v>
      </c>
      <c r="I321" s="122">
        <f>IFERROR(VLOOKUP($F:$F,'Lease Types with GL Accts'!$A:$D,4,FALSE),0)</f>
        <v>0</v>
      </c>
      <c r="J321" s="293" t="str">
        <f>IF(AND(AB321=1,K321='Lease Rollforward'!$B$2),"Yes",IF(AB321=1,"No",""))</f>
        <v/>
      </c>
      <c r="L321" s="216"/>
      <c r="M321" s="217"/>
      <c r="N321" s="217"/>
      <c r="O321" s="217"/>
      <c r="P321" s="294">
        <f t="shared" si="49"/>
        <v>0</v>
      </c>
      <c r="Q321" s="124"/>
      <c r="R321" s="124"/>
      <c r="S321" s="219"/>
      <c r="T321" s="219"/>
      <c r="U321" s="266"/>
      <c r="V321" s="122" t="str">
        <f>IF($AB321=1,VLOOKUP(U:U,'BW Asset Listing'!D:E,2,FALSE),"")</f>
        <v/>
      </c>
      <c r="W321" s="122" t="str">
        <f>IF($AB321=1,VLOOKUP(U:U,'BW Asset Listing'!D:F,3,FALSE),"")</f>
        <v/>
      </c>
      <c r="X321" s="122" t="str">
        <f>IF($AB321=1,VLOOKUP(U:U,'BW Asset Listing'!D:G,4,FALSE),"")</f>
        <v/>
      </c>
      <c r="Y321" s="294" t="str">
        <f>IF($AB321=1,VLOOKUP(U:U,'BW Asset Listing'!D:O,12,FALSE),"")</f>
        <v/>
      </c>
      <c r="Z321" s="294" t="str">
        <f t="shared" si="50"/>
        <v/>
      </c>
      <c r="AA321" s="294" t="str">
        <f t="shared" si="51"/>
        <v/>
      </c>
      <c r="AB321" s="294">
        <f>COUNTIF($D$4:D321,$D321)</f>
        <v>0</v>
      </c>
      <c r="AE321" s="122" t="str">
        <f t="shared" si="52"/>
        <v/>
      </c>
      <c r="AF321" s="124">
        <f>SUMIFS('BW Expense Report GL'!I:I,'BW Expense Report GL'!F:F,AD:AD,'BW Expense Report GL'!G:G,G:G)</f>
        <v>0</v>
      </c>
      <c r="AG321" s="124" t="str">
        <f t="shared" si="53"/>
        <v/>
      </c>
      <c r="AH321" s="124">
        <f>SUMIFS('BW Expense Report GL'!I:I,'BW Expense Report GL'!F:F,AD:AD,'BW Expense Report GL'!G:G,H:H)</f>
        <v>0</v>
      </c>
      <c r="AI321" s="124" t="str">
        <f t="shared" si="54"/>
        <v/>
      </c>
      <c r="AK321" s="121">
        <f t="shared" si="55"/>
        <v>0</v>
      </c>
      <c r="AL321" s="121">
        <f t="shared" si="56"/>
        <v>0</v>
      </c>
    </row>
    <row r="322" spans="1:38" s="121" customFormat="1" ht="12.75" x14ac:dyDescent="0.2">
      <c r="A322" s="293" t="str">
        <f>VLOOKUP(B:B,'ACFR Business Areas'!A:C,3,FALSE)</f>
        <v>A000</v>
      </c>
      <c r="B322" s="293" t="str">
        <f>'Lease Rollforward'!$B$1</f>
        <v>E120</v>
      </c>
      <c r="C322" s="122" t="str">
        <f>VLOOKUP(B:B,'ACFR Business Areas'!A:B,2,FALSE)</f>
        <v>Comptroller General</v>
      </c>
      <c r="D322" s="237"/>
      <c r="E322" s="265"/>
      <c r="G322" s="122">
        <f>IFERROR(VLOOKUP($F:$F,'Lease Types with GL Accts'!A:B,2,FALSE),0)</f>
        <v>0</v>
      </c>
      <c r="H322" s="122">
        <f>IFERROR(VLOOKUP($F:$F,'Lease Types with GL Accts'!$A:$C,3,FALSE),0)</f>
        <v>0</v>
      </c>
      <c r="I322" s="122">
        <f>IFERROR(VLOOKUP($F:$F,'Lease Types with GL Accts'!$A:$D,4,FALSE),0)</f>
        <v>0</v>
      </c>
      <c r="J322" s="293" t="str">
        <f>IF(AND(AB322=1,K322='Lease Rollforward'!$B$2),"Yes",IF(AB322=1,"No",""))</f>
        <v/>
      </c>
      <c r="L322" s="216"/>
      <c r="M322" s="217"/>
      <c r="N322" s="217"/>
      <c r="O322" s="217"/>
      <c r="P322" s="294">
        <f t="shared" si="49"/>
        <v>0</v>
      </c>
      <c r="Q322" s="124"/>
      <c r="R322" s="124"/>
      <c r="S322" s="219"/>
      <c r="T322" s="219"/>
      <c r="U322" s="266"/>
      <c r="V322" s="122" t="str">
        <f>IF($AB322=1,VLOOKUP(U:U,'BW Asset Listing'!D:E,2,FALSE),"")</f>
        <v/>
      </c>
      <c r="W322" s="122" t="str">
        <f>IF($AB322=1,VLOOKUP(U:U,'BW Asset Listing'!D:F,3,FALSE),"")</f>
        <v/>
      </c>
      <c r="X322" s="122" t="str">
        <f>IF($AB322=1,VLOOKUP(U:U,'BW Asset Listing'!D:G,4,FALSE),"")</f>
        <v/>
      </c>
      <c r="Y322" s="294" t="str">
        <f>IF($AB322=1,VLOOKUP(U:U,'BW Asset Listing'!D:O,12,FALSE),"")</f>
        <v/>
      </c>
      <c r="Z322" s="294" t="str">
        <f t="shared" si="50"/>
        <v/>
      </c>
      <c r="AA322" s="294" t="str">
        <f t="shared" si="51"/>
        <v/>
      </c>
      <c r="AB322" s="294">
        <f>COUNTIF($D$4:D322,$D322)</f>
        <v>0</v>
      </c>
      <c r="AE322" s="122" t="str">
        <f t="shared" si="52"/>
        <v/>
      </c>
      <c r="AF322" s="124">
        <f>SUMIFS('BW Expense Report GL'!I:I,'BW Expense Report GL'!F:F,AD:AD,'BW Expense Report GL'!G:G,G:G)</f>
        <v>0</v>
      </c>
      <c r="AG322" s="124" t="str">
        <f t="shared" si="53"/>
        <v/>
      </c>
      <c r="AH322" s="124">
        <f>SUMIFS('BW Expense Report GL'!I:I,'BW Expense Report GL'!F:F,AD:AD,'BW Expense Report GL'!G:G,H:H)</f>
        <v>0</v>
      </c>
      <c r="AI322" s="124" t="str">
        <f t="shared" si="54"/>
        <v/>
      </c>
      <c r="AK322" s="121">
        <f t="shared" si="55"/>
        <v>0</v>
      </c>
      <c r="AL322" s="121">
        <f t="shared" si="56"/>
        <v>0</v>
      </c>
    </row>
    <row r="323" spans="1:38" s="121" customFormat="1" ht="12.75" x14ac:dyDescent="0.2">
      <c r="A323" s="293" t="str">
        <f>VLOOKUP(B:B,'ACFR Business Areas'!A:C,3,FALSE)</f>
        <v>A000</v>
      </c>
      <c r="B323" s="293" t="str">
        <f>'Lease Rollforward'!$B$1</f>
        <v>E120</v>
      </c>
      <c r="C323" s="122" t="str">
        <f>VLOOKUP(B:B,'ACFR Business Areas'!A:B,2,FALSE)</f>
        <v>Comptroller General</v>
      </c>
      <c r="D323" s="237"/>
      <c r="E323" s="265"/>
      <c r="G323" s="122">
        <f>IFERROR(VLOOKUP($F:$F,'Lease Types with GL Accts'!A:B,2,FALSE),0)</f>
        <v>0</v>
      </c>
      <c r="H323" s="122">
        <f>IFERROR(VLOOKUP($F:$F,'Lease Types with GL Accts'!$A:$C,3,FALSE),0)</f>
        <v>0</v>
      </c>
      <c r="I323" s="122">
        <f>IFERROR(VLOOKUP($F:$F,'Lease Types with GL Accts'!$A:$D,4,FALSE),0)</f>
        <v>0</v>
      </c>
      <c r="J323" s="293" t="str">
        <f>IF(AND(AB323=1,K323='Lease Rollforward'!$B$2),"Yes",IF(AB323=1,"No",""))</f>
        <v/>
      </c>
      <c r="L323" s="216"/>
      <c r="M323" s="217"/>
      <c r="N323" s="217"/>
      <c r="O323" s="217"/>
      <c r="P323" s="294">
        <f t="shared" si="49"/>
        <v>0</v>
      </c>
      <c r="Q323" s="124"/>
      <c r="R323" s="124"/>
      <c r="S323" s="219"/>
      <c r="T323" s="219"/>
      <c r="U323" s="266"/>
      <c r="V323" s="122" t="str">
        <f>IF($AB323=1,VLOOKUP(U:U,'BW Asset Listing'!D:E,2,FALSE),"")</f>
        <v/>
      </c>
      <c r="W323" s="122" t="str">
        <f>IF($AB323=1,VLOOKUP(U:U,'BW Asset Listing'!D:F,3,FALSE),"")</f>
        <v/>
      </c>
      <c r="X323" s="122" t="str">
        <f>IF($AB323=1,VLOOKUP(U:U,'BW Asset Listing'!D:G,4,FALSE),"")</f>
        <v/>
      </c>
      <c r="Y323" s="294" t="str">
        <f>IF($AB323=1,VLOOKUP(U:U,'BW Asset Listing'!D:O,12,FALSE),"")</f>
        <v/>
      </c>
      <c r="Z323" s="294" t="str">
        <f t="shared" si="50"/>
        <v/>
      </c>
      <c r="AA323" s="294" t="str">
        <f t="shared" si="51"/>
        <v/>
      </c>
      <c r="AB323" s="294">
        <f>COUNTIF($D$4:D323,$D323)</f>
        <v>0</v>
      </c>
      <c r="AE323" s="122" t="str">
        <f t="shared" si="52"/>
        <v/>
      </c>
      <c r="AF323" s="124">
        <f>SUMIFS('BW Expense Report GL'!I:I,'BW Expense Report GL'!F:F,AD:AD,'BW Expense Report GL'!G:G,G:G)</f>
        <v>0</v>
      </c>
      <c r="AG323" s="124" t="str">
        <f t="shared" si="53"/>
        <v/>
      </c>
      <c r="AH323" s="124">
        <f>SUMIFS('BW Expense Report GL'!I:I,'BW Expense Report GL'!F:F,AD:AD,'BW Expense Report GL'!G:G,H:H)</f>
        <v>0</v>
      </c>
      <c r="AI323" s="124" t="str">
        <f t="shared" si="54"/>
        <v/>
      </c>
      <c r="AK323" s="121">
        <f t="shared" si="55"/>
        <v>0</v>
      </c>
      <c r="AL323" s="121">
        <f t="shared" si="56"/>
        <v>0</v>
      </c>
    </row>
    <row r="324" spans="1:38" s="121" customFormat="1" ht="12.75" x14ac:dyDescent="0.2">
      <c r="A324" s="293" t="str">
        <f>VLOOKUP(B:B,'ACFR Business Areas'!A:C,3,FALSE)</f>
        <v>A000</v>
      </c>
      <c r="B324" s="293" t="str">
        <f>'Lease Rollforward'!$B$1</f>
        <v>E120</v>
      </c>
      <c r="C324" s="122" t="str">
        <f>VLOOKUP(B:B,'ACFR Business Areas'!A:B,2,FALSE)</f>
        <v>Comptroller General</v>
      </c>
      <c r="D324" s="237"/>
      <c r="E324" s="265"/>
      <c r="G324" s="122">
        <f>IFERROR(VLOOKUP($F:$F,'Lease Types with GL Accts'!A:B,2,FALSE),0)</f>
        <v>0</v>
      </c>
      <c r="H324" s="122">
        <f>IFERROR(VLOOKUP($F:$F,'Lease Types with GL Accts'!$A:$C,3,FALSE),0)</f>
        <v>0</v>
      </c>
      <c r="I324" s="122">
        <f>IFERROR(VLOOKUP($F:$F,'Lease Types with GL Accts'!$A:$D,4,FALSE),0)</f>
        <v>0</v>
      </c>
      <c r="J324" s="293" t="str">
        <f>IF(AND(AB324=1,K324='Lease Rollforward'!$B$2),"Yes",IF(AB324=1,"No",""))</f>
        <v/>
      </c>
      <c r="L324" s="216"/>
      <c r="M324" s="217"/>
      <c r="N324" s="217"/>
      <c r="O324" s="217"/>
      <c r="P324" s="294">
        <f t="shared" si="49"/>
        <v>0</v>
      </c>
      <c r="Q324" s="124"/>
      <c r="R324" s="124"/>
      <c r="S324" s="219"/>
      <c r="T324" s="219"/>
      <c r="U324" s="266"/>
      <c r="V324" s="122" t="str">
        <f>IF($AB324=1,VLOOKUP(U:U,'BW Asset Listing'!D:E,2,FALSE),"")</f>
        <v/>
      </c>
      <c r="W324" s="122" t="str">
        <f>IF($AB324=1,VLOOKUP(U:U,'BW Asset Listing'!D:F,3,FALSE),"")</f>
        <v/>
      </c>
      <c r="X324" s="122" t="str">
        <f>IF($AB324=1,VLOOKUP(U:U,'BW Asset Listing'!D:G,4,FALSE),"")</f>
        <v/>
      </c>
      <c r="Y324" s="294" t="str">
        <f>IF($AB324=1,VLOOKUP(U:U,'BW Asset Listing'!D:O,12,FALSE),"")</f>
        <v/>
      </c>
      <c r="Z324" s="294" t="str">
        <f t="shared" si="50"/>
        <v/>
      </c>
      <c r="AA324" s="294" t="str">
        <f t="shared" si="51"/>
        <v/>
      </c>
      <c r="AB324" s="294">
        <f>COUNTIF($D$4:D324,$D324)</f>
        <v>0</v>
      </c>
      <c r="AE324" s="122" t="str">
        <f t="shared" si="52"/>
        <v/>
      </c>
      <c r="AF324" s="124">
        <f>SUMIFS('BW Expense Report GL'!I:I,'BW Expense Report GL'!F:F,AD:AD,'BW Expense Report GL'!G:G,G:G)</f>
        <v>0</v>
      </c>
      <c r="AG324" s="124" t="str">
        <f t="shared" si="53"/>
        <v/>
      </c>
      <c r="AH324" s="124">
        <f>SUMIFS('BW Expense Report GL'!I:I,'BW Expense Report GL'!F:F,AD:AD,'BW Expense Report GL'!G:G,H:H)</f>
        <v>0</v>
      </c>
      <c r="AI324" s="124" t="str">
        <f t="shared" si="54"/>
        <v/>
      </c>
      <c r="AK324" s="121">
        <f t="shared" si="55"/>
        <v>0</v>
      </c>
      <c r="AL324" s="121">
        <f t="shared" si="56"/>
        <v>0</v>
      </c>
    </row>
    <row r="325" spans="1:38" s="121" customFormat="1" ht="12.75" x14ac:dyDescent="0.2">
      <c r="A325" s="293" t="str">
        <f>VLOOKUP(B:B,'ACFR Business Areas'!A:C,3,FALSE)</f>
        <v>A000</v>
      </c>
      <c r="B325" s="293" t="str">
        <f>'Lease Rollforward'!$B$1</f>
        <v>E120</v>
      </c>
      <c r="C325" s="122" t="str">
        <f>VLOOKUP(B:B,'ACFR Business Areas'!A:B,2,FALSE)</f>
        <v>Comptroller General</v>
      </c>
      <c r="D325" s="237"/>
      <c r="E325" s="265"/>
      <c r="G325" s="122">
        <f>IFERROR(VLOOKUP($F:$F,'Lease Types with GL Accts'!A:B,2,FALSE),0)</f>
        <v>0</v>
      </c>
      <c r="H325" s="122">
        <f>IFERROR(VLOOKUP($F:$F,'Lease Types with GL Accts'!$A:$C,3,FALSE),0)</f>
        <v>0</v>
      </c>
      <c r="I325" s="122">
        <f>IFERROR(VLOOKUP($F:$F,'Lease Types with GL Accts'!$A:$D,4,FALSE),0)</f>
        <v>0</v>
      </c>
      <c r="J325" s="293" t="str">
        <f>IF(AND(AB325=1,K325='Lease Rollforward'!$B$2),"Yes",IF(AB325=1,"No",""))</f>
        <v/>
      </c>
      <c r="L325" s="216"/>
      <c r="M325" s="217"/>
      <c r="N325" s="217"/>
      <c r="O325" s="217"/>
      <c r="P325" s="294">
        <f t="shared" si="49"/>
        <v>0</v>
      </c>
      <c r="Q325" s="124"/>
      <c r="R325" s="124"/>
      <c r="S325" s="219"/>
      <c r="T325" s="219"/>
      <c r="U325" s="266"/>
      <c r="V325" s="122" t="str">
        <f>IF($AB325=1,VLOOKUP(U:U,'BW Asset Listing'!D:E,2,FALSE),"")</f>
        <v/>
      </c>
      <c r="W325" s="122" t="str">
        <f>IF($AB325=1,VLOOKUP(U:U,'BW Asset Listing'!D:F,3,FALSE),"")</f>
        <v/>
      </c>
      <c r="X325" s="122" t="str">
        <f>IF($AB325=1,VLOOKUP(U:U,'BW Asset Listing'!D:G,4,FALSE),"")</f>
        <v/>
      </c>
      <c r="Y325" s="294" t="str">
        <f>IF($AB325=1,VLOOKUP(U:U,'BW Asset Listing'!D:O,12,FALSE),"")</f>
        <v/>
      </c>
      <c r="Z325" s="294" t="str">
        <f t="shared" si="50"/>
        <v/>
      </c>
      <c r="AA325" s="294" t="str">
        <f t="shared" si="51"/>
        <v/>
      </c>
      <c r="AB325" s="294">
        <f>COUNTIF($D$4:D325,$D325)</f>
        <v>0</v>
      </c>
      <c r="AE325" s="122" t="str">
        <f t="shared" si="52"/>
        <v/>
      </c>
      <c r="AF325" s="124">
        <f>SUMIFS('BW Expense Report GL'!I:I,'BW Expense Report GL'!F:F,AD:AD,'BW Expense Report GL'!G:G,G:G)</f>
        <v>0</v>
      </c>
      <c r="AG325" s="124" t="str">
        <f t="shared" si="53"/>
        <v/>
      </c>
      <c r="AH325" s="124">
        <f>SUMIFS('BW Expense Report GL'!I:I,'BW Expense Report GL'!F:F,AD:AD,'BW Expense Report GL'!G:G,H:H)</f>
        <v>0</v>
      </c>
      <c r="AI325" s="124" t="str">
        <f t="shared" si="54"/>
        <v/>
      </c>
      <c r="AK325" s="121">
        <f t="shared" si="55"/>
        <v>0</v>
      </c>
      <c r="AL325" s="121">
        <f t="shared" si="56"/>
        <v>0</v>
      </c>
    </row>
    <row r="326" spans="1:38" s="121" customFormat="1" ht="12.75" x14ac:dyDescent="0.2">
      <c r="A326" s="293" t="str">
        <f>VLOOKUP(B:B,'ACFR Business Areas'!A:C,3,FALSE)</f>
        <v>A000</v>
      </c>
      <c r="B326" s="293" t="str">
        <f>'Lease Rollforward'!$B$1</f>
        <v>E120</v>
      </c>
      <c r="C326" s="122" t="str">
        <f>VLOOKUP(B:B,'ACFR Business Areas'!A:B,2,FALSE)</f>
        <v>Comptroller General</v>
      </c>
      <c r="D326" s="237"/>
      <c r="E326" s="265"/>
      <c r="G326" s="122">
        <f>IFERROR(VLOOKUP($F:$F,'Lease Types with GL Accts'!A:B,2,FALSE),0)</f>
        <v>0</v>
      </c>
      <c r="H326" s="122">
        <f>IFERROR(VLOOKUP($F:$F,'Lease Types with GL Accts'!$A:$C,3,FALSE),0)</f>
        <v>0</v>
      </c>
      <c r="I326" s="122">
        <f>IFERROR(VLOOKUP($F:$F,'Lease Types with GL Accts'!$A:$D,4,FALSE),0)</f>
        <v>0</v>
      </c>
      <c r="J326" s="293" t="str">
        <f>IF(AND(AB326=1,K326='Lease Rollforward'!$B$2),"Yes",IF(AB326=1,"No",""))</f>
        <v/>
      </c>
      <c r="L326" s="216"/>
      <c r="M326" s="217"/>
      <c r="N326" s="217"/>
      <c r="O326" s="217"/>
      <c r="P326" s="294">
        <f t="shared" si="49"/>
        <v>0</v>
      </c>
      <c r="Q326" s="124"/>
      <c r="R326" s="124"/>
      <c r="S326" s="219"/>
      <c r="T326" s="219"/>
      <c r="U326" s="266"/>
      <c r="V326" s="122" t="str">
        <f>IF($AB326=1,VLOOKUP(U:U,'BW Asset Listing'!D:E,2,FALSE),"")</f>
        <v/>
      </c>
      <c r="W326" s="122" t="str">
        <f>IF($AB326=1,VLOOKUP(U:U,'BW Asset Listing'!D:F,3,FALSE),"")</f>
        <v/>
      </c>
      <c r="X326" s="122" t="str">
        <f>IF($AB326=1,VLOOKUP(U:U,'BW Asset Listing'!D:G,4,FALSE),"")</f>
        <v/>
      </c>
      <c r="Y326" s="294" t="str">
        <f>IF($AB326=1,VLOOKUP(U:U,'BW Asset Listing'!D:O,12,FALSE),"")</f>
        <v/>
      </c>
      <c r="Z326" s="294" t="str">
        <f t="shared" si="50"/>
        <v/>
      </c>
      <c r="AA326" s="294" t="str">
        <f t="shared" si="51"/>
        <v/>
      </c>
      <c r="AB326" s="294">
        <f>COUNTIF($D$4:D326,$D326)</f>
        <v>0</v>
      </c>
      <c r="AE326" s="122" t="str">
        <f t="shared" si="52"/>
        <v/>
      </c>
      <c r="AF326" s="124">
        <f>SUMIFS('BW Expense Report GL'!I:I,'BW Expense Report GL'!F:F,AD:AD,'BW Expense Report GL'!G:G,G:G)</f>
        <v>0</v>
      </c>
      <c r="AG326" s="124" t="str">
        <f t="shared" si="53"/>
        <v/>
      </c>
      <c r="AH326" s="124">
        <f>SUMIFS('BW Expense Report GL'!I:I,'BW Expense Report GL'!F:F,AD:AD,'BW Expense Report GL'!G:G,H:H)</f>
        <v>0</v>
      </c>
      <c r="AI326" s="124" t="str">
        <f t="shared" si="54"/>
        <v/>
      </c>
      <c r="AK326" s="121">
        <f t="shared" si="55"/>
        <v>0</v>
      </c>
      <c r="AL326" s="121">
        <f t="shared" si="56"/>
        <v>0</v>
      </c>
    </row>
    <row r="327" spans="1:38" s="121" customFormat="1" ht="12.75" x14ac:dyDescent="0.2">
      <c r="A327" s="293" t="str">
        <f>VLOOKUP(B:B,'ACFR Business Areas'!A:C,3,FALSE)</f>
        <v>A000</v>
      </c>
      <c r="B327" s="293" t="str">
        <f>'Lease Rollforward'!$B$1</f>
        <v>E120</v>
      </c>
      <c r="C327" s="122" t="str">
        <f>VLOOKUP(B:B,'ACFR Business Areas'!A:B,2,FALSE)</f>
        <v>Comptroller General</v>
      </c>
      <c r="D327" s="237"/>
      <c r="E327" s="265"/>
      <c r="G327" s="122">
        <f>IFERROR(VLOOKUP($F:$F,'Lease Types with GL Accts'!A:B,2,FALSE),0)</f>
        <v>0</v>
      </c>
      <c r="H327" s="122">
        <f>IFERROR(VLOOKUP($F:$F,'Lease Types with GL Accts'!$A:$C,3,FALSE),0)</f>
        <v>0</v>
      </c>
      <c r="I327" s="122">
        <f>IFERROR(VLOOKUP($F:$F,'Lease Types with GL Accts'!$A:$D,4,FALSE),0)</f>
        <v>0</v>
      </c>
      <c r="J327" s="293" t="str">
        <f>IF(AND(AB327=1,K327='Lease Rollforward'!$B$2),"Yes",IF(AB327=1,"No",""))</f>
        <v/>
      </c>
      <c r="L327" s="216"/>
      <c r="M327" s="217"/>
      <c r="N327" s="217"/>
      <c r="O327" s="217"/>
      <c r="P327" s="294">
        <f t="shared" si="49"/>
        <v>0</v>
      </c>
      <c r="Q327" s="124"/>
      <c r="R327" s="124"/>
      <c r="S327" s="219"/>
      <c r="T327" s="219"/>
      <c r="U327" s="266"/>
      <c r="V327" s="122" t="str">
        <f>IF($AB327=1,VLOOKUP(U:U,'BW Asset Listing'!D:E,2,FALSE),"")</f>
        <v/>
      </c>
      <c r="W327" s="122" t="str">
        <f>IF($AB327=1,VLOOKUP(U:U,'BW Asset Listing'!D:F,3,FALSE),"")</f>
        <v/>
      </c>
      <c r="X327" s="122" t="str">
        <f>IF($AB327=1,VLOOKUP(U:U,'BW Asset Listing'!D:G,4,FALSE),"")</f>
        <v/>
      </c>
      <c r="Y327" s="294" t="str">
        <f>IF($AB327=1,VLOOKUP(U:U,'BW Asset Listing'!D:O,12,FALSE),"")</f>
        <v/>
      </c>
      <c r="Z327" s="294" t="str">
        <f t="shared" si="50"/>
        <v/>
      </c>
      <c r="AA327" s="294" t="str">
        <f t="shared" si="51"/>
        <v/>
      </c>
      <c r="AB327" s="294">
        <f>COUNTIF($D$4:D327,$D327)</f>
        <v>0</v>
      </c>
      <c r="AE327" s="122" t="str">
        <f t="shared" si="52"/>
        <v/>
      </c>
      <c r="AF327" s="124">
        <f>SUMIFS('BW Expense Report GL'!I:I,'BW Expense Report GL'!F:F,AD:AD,'BW Expense Report GL'!G:G,G:G)</f>
        <v>0</v>
      </c>
      <c r="AG327" s="124" t="str">
        <f t="shared" si="53"/>
        <v/>
      </c>
      <c r="AH327" s="124">
        <f>SUMIFS('BW Expense Report GL'!I:I,'BW Expense Report GL'!F:F,AD:AD,'BW Expense Report GL'!G:G,H:H)</f>
        <v>0</v>
      </c>
      <c r="AI327" s="124" t="str">
        <f t="shared" si="54"/>
        <v/>
      </c>
      <c r="AK327" s="121">
        <f t="shared" si="55"/>
        <v>0</v>
      </c>
      <c r="AL327" s="121">
        <f t="shared" si="56"/>
        <v>0</v>
      </c>
    </row>
    <row r="328" spans="1:38" s="121" customFormat="1" ht="12.75" x14ac:dyDescent="0.2">
      <c r="A328" s="293" t="str">
        <f>VLOOKUP(B:B,'ACFR Business Areas'!A:C,3,FALSE)</f>
        <v>A000</v>
      </c>
      <c r="B328" s="293" t="str">
        <f>'Lease Rollforward'!$B$1</f>
        <v>E120</v>
      </c>
      <c r="C328" s="122" t="str">
        <f>VLOOKUP(B:B,'ACFR Business Areas'!A:B,2,FALSE)</f>
        <v>Comptroller General</v>
      </c>
      <c r="D328" s="237"/>
      <c r="E328" s="265"/>
      <c r="G328" s="122">
        <f>IFERROR(VLOOKUP($F:$F,'Lease Types with GL Accts'!A:B,2,FALSE),0)</f>
        <v>0</v>
      </c>
      <c r="H328" s="122">
        <f>IFERROR(VLOOKUP($F:$F,'Lease Types with GL Accts'!$A:$C,3,FALSE),0)</f>
        <v>0</v>
      </c>
      <c r="I328" s="122">
        <f>IFERROR(VLOOKUP($F:$F,'Lease Types with GL Accts'!$A:$D,4,FALSE),0)</f>
        <v>0</v>
      </c>
      <c r="J328" s="293" t="str">
        <f>IF(AND(AB328=1,K328='Lease Rollforward'!$B$2),"Yes",IF(AB328=1,"No",""))</f>
        <v/>
      </c>
      <c r="L328" s="216"/>
      <c r="M328" s="217"/>
      <c r="N328" s="217"/>
      <c r="O328" s="217"/>
      <c r="P328" s="294">
        <f t="shared" ref="P328:P391" si="57">SUM(M328:O328)</f>
        <v>0</v>
      </c>
      <c r="Q328" s="124"/>
      <c r="R328" s="124"/>
      <c r="S328" s="219"/>
      <c r="T328" s="219"/>
      <c r="U328" s="266"/>
      <c r="V328" s="122" t="str">
        <f>IF($AB328=1,VLOOKUP(U:U,'BW Asset Listing'!D:E,2,FALSE),"")</f>
        <v/>
      </c>
      <c r="W328" s="122" t="str">
        <f>IF($AB328=1,VLOOKUP(U:U,'BW Asset Listing'!D:F,3,FALSE),"")</f>
        <v/>
      </c>
      <c r="X328" s="122" t="str">
        <f>IF($AB328=1,VLOOKUP(U:U,'BW Asset Listing'!D:G,4,FALSE),"")</f>
        <v/>
      </c>
      <c r="Y328" s="294" t="str">
        <f>IF($AB328=1,VLOOKUP(U:U,'BW Asset Listing'!D:O,12,FALSE),"")</f>
        <v/>
      </c>
      <c r="Z328" s="294" t="str">
        <f t="shared" ref="Z328:Z391" si="58">IF($AB328=1,SUMIF(D:D,D328,M:M),"")</f>
        <v/>
      </c>
      <c r="AA328" s="294" t="str">
        <f t="shared" ref="AA328:AA391" si="59">IF($AB328=1,Y328-Z328,"")</f>
        <v/>
      </c>
      <c r="AB328" s="294">
        <f>COUNTIF($D$4:D328,$D328)</f>
        <v>0</v>
      </c>
      <c r="AE328" s="122" t="str">
        <f t="shared" ref="AE328:AE391" si="60">IF(ISBLANK(D328),"",D328&amp;" Payment #"&amp;AB328)</f>
        <v/>
      </c>
      <c r="AF328" s="124">
        <f>SUMIFS('BW Expense Report GL'!I:I,'BW Expense Report GL'!F:F,AD:AD,'BW Expense Report GL'!G:G,G:G)</f>
        <v>0</v>
      </c>
      <c r="AG328" s="124" t="str">
        <f t="shared" ref="AG328:AG391" si="61">IF(ISBLANK(AD328),"",M328-AF328)</f>
        <v/>
      </c>
      <c r="AH328" s="124">
        <f>SUMIFS('BW Expense Report GL'!I:I,'BW Expense Report GL'!F:F,AD:AD,'BW Expense Report GL'!G:G,H:H)</f>
        <v>0</v>
      </c>
      <c r="AI328" s="124" t="str">
        <f t="shared" ref="AI328:AI391" si="62">IF(ISBLANK(AD328),"",N328-AH328)</f>
        <v/>
      </c>
      <c r="AK328" s="121">
        <f t="shared" ref="AK328:AK391" si="63">F328</f>
        <v>0</v>
      </c>
      <c r="AL328" s="121">
        <f t="shared" ref="AL328:AL391" si="64">D328</f>
        <v>0</v>
      </c>
    </row>
    <row r="329" spans="1:38" s="121" customFormat="1" ht="12.75" x14ac:dyDescent="0.2">
      <c r="A329" s="293" t="str">
        <f>VLOOKUP(B:B,'ACFR Business Areas'!A:C,3,FALSE)</f>
        <v>A000</v>
      </c>
      <c r="B329" s="293" t="str">
        <f>'Lease Rollforward'!$B$1</f>
        <v>E120</v>
      </c>
      <c r="C329" s="122" t="str">
        <f>VLOOKUP(B:B,'ACFR Business Areas'!A:B,2,FALSE)</f>
        <v>Comptroller General</v>
      </c>
      <c r="D329" s="237"/>
      <c r="E329" s="265"/>
      <c r="G329" s="122">
        <f>IFERROR(VLOOKUP($F:$F,'Lease Types with GL Accts'!A:B,2,FALSE),0)</f>
        <v>0</v>
      </c>
      <c r="H329" s="122">
        <f>IFERROR(VLOOKUP($F:$F,'Lease Types with GL Accts'!$A:$C,3,FALSE),0)</f>
        <v>0</v>
      </c>
      <c r="I329" s="122">
        <f>IFERROR(VLOOKUP($F:$F,'Lease Types with GL Accts'!$A:$D,4,FALSE),0)</f>
        <v>0</v>
      </c>
      <c r="J329" s="293" t="str">
        <f>IF(AND(AB329=1,K329='Lease Rollforward'!$B$2),"Yes",IF(AB329=1,"No",""))</f>
        <v/>
      </c>
      <c r="L329" s="216"/>
      <c r="M329" s="217"/>
      <c r="N329" s="217"/>
      <c r="O329" s="217"/>
      <c r="P329" s="294">
        <f t="shared" si="57"/>
        <v>0</v>
      </c>
      <c r="Q329" s="124"/>
      <c r="R329" s="124"/>
      <c r="S329" s="219"/>
      <c r="T329" s="219"/>
      <c r="U329" s="266"/>
      <c r="V329" s="122" t="str">
        <f>IF($AB329=1,VLOOKUP(U:U,'BW Asset Listing'!D:E,2,FALSE),"")</f>
        <v/>
      </c>
      <c r="W329" s="122" t="str">
        <f>IF($AB329=1,VLOOKUP(U:U,'BW Asset Listing'!D:F,3,FALSE),"")</f>
        <v/>
      </c>
      <c r="X329" s="122" t="str">
        <f>IF($AB329=1,VLOOKUP(U:U,'BW Asset Listing'!D:G,4,FALSE),"")</f>
        <v/>
      </c>
      <c r="Y329" s="294" t="str">
        <f>IF($AB329=1,VLOOKUP(U:U,'BW Asset Listing'!D:O,12,FALSE),"")</f>
        <v/>
      </c>
      <c r="Z329" s="294" t="str">
        <f t="shared" si="58"/>
        <v/>
      </c>
      <c r="AA329" s="294" t="str">
        <f t="shared" si="59"/>
        <v/>
      </c>
      <c r="AB329" s="294">
        <f>COUNTIF($D$4:D329,$D329)</f>
        <v>0</v>
      </c>
      <c r="AE329" s="122" t="str">
        <f t="shared" si="60"/>
        <v/>
      </c>
      <c r="AF329" s="124">
        <f>SUMIFS('BW Expense Report GL'!I:I,'BW Expense Report GL'!F:F,AD:AD,'BW Expense Report GL'!G:G,G:G)</f>
        <v>0</v>
      </c>
      <c r="AG329" s="124" t="str">
        <f t="shared" si="61"/>
        <v/>
      </c>
      <c r="AH329" s="124">
        <f>SUMIFS('BW Expense Report GL'!I:I,'BW Expense Report GL'!F:F,AD:AD,'BW Expense Report GL'!G:G,H:H)</f>
        <v>0</v>
      </c>
      <c r="AI329" s="124" t="str">
        <f t="shared" si="62"/>
        <v/>
      </c>
      <c r="AK329" s="121">
        <f t="shared" si="63"/>
        <v>0</v>
      </c>
      <c r="AL329" s="121">
        <f t="shared" si="64"/>
        <v>0</v>
      </c>
    </row>
    <row r="330" spans="1:38" s="121" customFormat="1" ht="12.75" x14ac:dyDescent="0.2">
      <c r="A330" s="293" t="str">
        <f>VLOOKUP(B:B,'ACFR Business Areas'!A:C,3,FALSE)</f>
        <v>A000</v>
      </c>
      <c r="B330" s="293" t="str">
        <f>'Lease Rollforward'!$B$1</f>
        <v>E120</v>
      </c>
      <c r="C330" s="122" t="str">
        <f>VLOOKUP(B:B,'ACFR Business Areas'!A:B,2,FALSE)</f>
        <v>Comptroller General</v>
      </c>
      <c r="D330" s="237"/>
      <c r="E330" s="265"/>
      <c r="G330" s="122">
        <f>IFERROR(VLOOKUP($F:$F,'Lease Types with GL Accts'!A:B,2,FALSE),0)</f>
        <v>0</v>
      </c>
      <c r="H330" s="122">
        <f>IFERROR(VLOOKUP($F:$F,'Lease Types with GL Accts'!$A:$C,3,FALSE),0)</f>
        <v>0</v>
      </c>
      <c r="I330" s="122">
        <f>IFERROR(VLOOKUP($F:$F,'Lease Types with GL Accts'!$A:$D,4,FALSE),0)</f>
        <v>0</v>
      </c>
      <c r="J330" s="293" t="str">
        <f>IF(AND(AB330=1,K330='Lease Rollforward'!$B$2),"Yes",IF(AB330=1,"No",""))</f>
        <v/>
      </c>
      <c r="L330" s="216"/>
      <c r="M330" s="217"/>
      <c r="N330" s="217"/>
      <c r="O330" s="217"/>
      <c r="P330" s="294">
        <f t="shared" si="57"/>
        <v>0</v>
      </c>
      <c r="Q330" s="124"/>
      <c r="R330" s="124"/>
      <c r="S330" s="219"/>
      <c r="T330" s="219"/>
      <c r="U330" s="266"/>
      <c r="V330" s="122" t="str">
        <f>IF($AB330=1,VLOOKUP(U:U,'BW Asset Listing'!D:E,2,FALSE),"")</f>
        <v/>
      </c>
      <c r="W330" s="122" t="str">
        <f>IF($AB330=1,VLOOKUP(U:U,'BW Asset Listing'!D:F,3,FALSE),"")</f>
        <v/>
      </c>
      <c r="X330" s="122" t="str">
        <f>IF($AB330=1,VLOOKUP(U:U,'BW Asset Listing'!D:G,4,FALSE),"")</f>
        <v/>
      </c>
      <c r="Y330" s="294" t="str">
        <f>IF($AB330=1,VLOOKUP(U:U,'BW Asset Listing'!D:O,12,FALSE),"")</f>
        <v/>
      </c>
      <c r="Z330" s="294" t="str">
        <f t="shared" si="58"/>
        <v/>
      </c>
      <c r="AA330" s="294" t="str">
        <f t="shared" si="59"/>
        <v/>
      </c>
      <c r="AB330" s="294">
        <f>COUNTIF($D$4:D330,$D330)</f>
        <v>0</v>
      </c>
      <c r="AE330" s="122" t="str">
        <f t="shared" si="60"/>
        <v/>
      </c>
      <c r="AF330" s="124">
        <f>SUMIFS('BW Expense Report GL'!I:I,'BW Expense Report GL'!F:F,AD:AD,'BW Expense Report GL'!G:G,G:G)</f>
        <v>0</v>
      </c>
      <c r="AG330" s="124" t="str">
        <f t="shared" si="61"/>
        <v/>
      </c>
      <c r="AH330" s="124">
        <f>SUMIFS('BW Expense Report GL'!I:I,'BW Expense Report GL'!F:F,AD:AD,'BW Expense Report GL'!G:G,H:H)</f>
        <v>0</v>
      </c>
      <c r="AI330" s="124" t="str">
        <f t="shared" si="62"/>
        <v/>
      </c>
      <c r="AK330" s="121">
        <f t="shared" si="63"/>
        <v>0</v>
      </c>
      <c r="AL330" s="121">
        <f t="shared" si="64"/>
        <v>0</v>
      </c>
    </row>
    <row r="331" spans="1:38" s="121" customFormat="1" ht="12.75" x14ac:dyDescent="0.2">
      <c r="A331" s="293" t="str">
        <f>VLOOKUP(B:B,'ACFR Business Areas'!A:C,3,FALSE)</f>
        <v>A000</v>
      </c>
      <c r="B331" s="293" t="str">
        <f>'Lease Rollforward'!$B$1</f>
        <v>E120</v>
      </c>
      <c r="C331" s="122" t="str">
        <f>VLOOKUP(B:B,'ACFR Business Areas'!A:B,2,FALSE)</f>
        <v>Comptroller General</v>
      </c>
      <c r="D331" s="237"/>
      <c r="E331" s="265"/>
      <c r="G331" s="122">
        <f>IFERROR(VLOOKUP($F:$F,'Lease Types with GL Accts'!A:B,2,FALSE),0)</f>
        <v>0</v>
      </c>
      <c r="H331" s="122">
        <f>IFERROR(VLOOKUP($F:$F,'Lease Types with GL Accts'!$A:$C,3,FALSE),0)</f>
        <v>0</v>
      </c>
      <c r="I331" s="122">
        <f>IFERROR(VLOOKUP($F:$F,'Lease Types with GL Accts'!$A:$D,4,FALSE),0)</f>
        <v>0</v>
      </c>
      <c r="J331" s="293" t="str">
        <f>IF(AND(AB331=1,K331='Lease Rollforward'!$B$2),"Yes",IF(AB331=1,"No",""))</f>
        <v/>
      </c>
      <c r="L331" s="216"/>
      <c r="M331" s="217"/>
      <c r="N331" s="217"/>
      <c r="O331" s="217"/>
      <c r="P331" s="294">
        <f t="shared" si="57"/>
        <v>0</v>
      </c>
      <c r="Q331" s="124"/>
      <c r="R331" s="124"/>
      <c r="S331" s="219"/>
      <c r="T331" s="219"/>
      <c r="U331" s="266"/>
      <c r="V331" s="122" t="str">
        <f>IF($AB331=1,VLOOKUP(U:U,'BW Asset Listing'!D:E,2,FALSE),"")</f>
        <v/>
      </c>
      <c r="W331" s="122" t="str">
        <f>IF($AB331=1,VLOOKUP(U:U,'BW Asset Listing'!D:F,3,FALSE),"")</f>
        <v/>
      </c>
      <c r="X331" s="122" t="str">
        <f>IF($AB331=1,VLOOKUP(U:U,'BW Asset Listing'!D:G,4,FALSE),"")</f>
        <v/>
      </c>
      <c r="Y331" s="294" t="str">
        <f>IF($AB331=1,VLOOKUP(U:U,'BW Asset Listing'!D:O,12,FALSE),"")</f>
        <v/>
      </c>
      <c r="Z331" s="294" t="str">
        <f t="shared" si="58"/>
        <v/>
      </c>
      <c r="AA331" s="294" t="str">
        <f t="shared" si="59"/>
        <v/>
      </c>
      <c r="AB331" s="294">
        <f>COUNTIF($D$4:D331,$D331)</f>
        <v>0</v>
      </c>
      <c r="AE331" s="122" t="str">
        <f t="shared" si="60"/>
        <v/>
      </c>
      <c r="AF331" s="124">
        <f>SUMIFS('BW Expense Report GL'!I:I,'BW Expense Report GL'!F:F,AD:AD,'BW Expense Report GL'!G:G,G:G)</f>
        <v>0</v>
      </c>
      <c r="AG331" s="124" t="str">
        <f t="shared" si="61"/>
        <v/>
      </c>
      <c r="AH331" s="124">
        <f>SUMIFS('BW Expense Report GL'!I:I,'BW Expense Report GL'!F:F,AD:AD,'BW Expense Report GL'!G:G,H:H)</f>
        <v>0</v>
      </c>
      <c r="AI331" s="124" t="str">
        <f t="shared" si="62"/>
        <v/>
      </c>
      <c r="AK331" s="121">
        <f t="shared" si="63"/>
        <v>0</v>
      </c>
      <c r="AL331" s="121">
        <f t="shared" si="64"/>
        <v>0</v>
      </c>
    </row>
    <row r="332" spans="1:38" s="121" customFormat="1" ht="12.75" x14ac:dyDescent="0.2">
      <c r="A332" s="293" t="str">
        <f>VLOOKUP(B:B,'ACFR Business Areas'!A:C,3,FALSE)</f>
        <v>A000</v>
      </c>
      <c r="B332" s="293" t="str">
        <f>'Lease Rollforward'!$B$1</f>
        <v>E120</v>
      </c>
      <c r="C332" s="122" t="str">
        <f>VLOOKUP(B:B,'ACFR Business Areas'!A:B,2,FALSE)</f>
        <v>Comptroller General</v>
      </c>
      <c r="D332" s="237"/>
      <c r="E332" s="265"/>
      <c r="G332" s="122">
        <f>IFERROR(VLOOKUP($F:$F,'Lease Types with GL Accts'!A:B,2,FALSE),0)</f>
        <v>0</v>
      </c>
      <c r="H332" s="122">
        <f>IFERROR(VLOOKUP($F:$F,'Lease Types with GL Accts'!$A:$C,3,FALSE),0)</f>
        <v>0</v>
      </c>
      <c r="I332" s="122">
        <f>IFERROR(VLOOKUP($F:$F,'Lease Types with GL Accts'!$A:$D,4,FALSE),0)</f>
        <v>0</v>
      </c>
      <c r="J332" s="293" t="str">
        <f>IF(AND(AB332=1,K332='Lease Rollforward'!$B$2),"Yes",IF(AB332=1,"No",""))</f>
        <v/>
      </c>
      <c r="L332" s="216"/>
      <c r="M332" s="217"/>
      <c r="N332" s="217"/>
      <c r="O332" s="217"/>
      <c r="P332" s="294">
        <f t="shared" si="57"/>
        <v>0</v>
      </c>
      <c r="Q332" s="124"/>
      <c r="R332" s="124"/>
      <c r="S332" s="219"/>
      <c r="T332" s="219"/>
      <c r="U332" s="266"/>
      <c r="V332" s="122" t="str">
        <f>IF($AB332=1,VLOOKUP(U:U,'BW Asset Listing'!D:E,2,FALSE),"")</f>
        <v/>
      </c>
      <c r="W332" s="122" t="str">
        <f>IF($AB332=1,VLOOKUP(U:U,'BW Asset Listing'!D:F,3,FALSE),"")</f>
        <v/>
      </c>
      <c r="X332" s="122" t="str">
        <f>IF($AB332=1,VLOOKUP(U:U,'BW Asset Listing'!D:G,4,FALSE),"")</f>
        <v/>
      </c>
      <c r="Y332" s="294" t="str">
        <f>IF($AB332=1,VLOOKUP(U:U,'BW Asset Listing'!D:O,12,FALSE),"")</f>
        <v/>
      </c>
      <c r="Z332" s="294" t="str">
        <f t="shared" si="58"/>
        <v/>
      </c>
      <c r="AA332" s="294" t="str">
        <f t="shared" si="59"/>
        <v/>
      </c>
      <c r="AB332" s="294">
        <f>COUNTIF($D$4:D332,$D332)</f>
        <v>0</v>
      </c>
      <c r="AE332" s="122" t="str">
        <f t="shared" si="60"/>
        <v/>
      </c>
      <c r="AF332" s="124">
        <f>SUMIFS('BW Expense Report GL'!I:I,'BW Expense Report GL'!F:F,AD:AD,'BW Expense Report GL'!G:G,G:G)</f>
        <v>0</v>
      </c>
      <c r="AG332" s="124" t="str">
        <f t="shared" si="61"/>
        <v/>
      </c>
      <c r="AH332" s="124">
        <f>SUMIFS('BW Expense Report GL'!I:I,'BW Expense Report GL'!F:F,AD:AD,'BW Expense Report GL'!G:G,H:H)</f>
        <v>0</v>
      </c>
      <c r="AI332" s="124" t="str">
        <f t="shared" si="62"/>
        <v/>
      </c>
      <c r="AK332" s="121">
        <f t="shared" si="63"/>
        <v>0</v>
      </c>
      <c r="AL332" s="121">
        <f t="shared" si="64"/>
        <v>0</v>
      </c>
    </row>
    <row r="333" spans="1:38" s="121" customFormat="1" ht="12.75" x14ac:dyDescent="0.2">
      <c r="A333" s="293" t="str">
        <f>VLOOKUP(B:B,'ACFR Business Areas'!A:C,3,FALSE)</f>
        <v>A000</v>
      </c>
      <c r="B333" s="293" t="str">
        <f>'Lease Rollforward'!$B$1</f>
        <v>E120</v>
      </c>
      <c r="C333" s="122" t="str">
        <f>VLOOKUP(B:B,'ACFR Business Areas'!A:B,2,FALSE)</f>
        <v>Comptroller General</v>
      </c>
      <c r="D333" s="237"/>
      <c r="E333" s="265"/>
      <c r="G333" s="122">
        <f>IFERROR(VLOOKUP($F:$F,'Lease Types with GL Accts'!A:B,2,FALSE),0)</f>
        <v>0</v>
      </c>
      <c r="H333" s="122">
        <f>IFERROR(VLOOKUP($F:$F,'Lease Types with GL Accts'!$A:$C,3,FALSE),0)</f>
        <v>0</v>
      </c>
      <c r="I333" s="122">
        <f>IFERROR(VLOOKUP($F:$F,'Lease Types with GL Accts'!$A:$D,4,FALSE),0)</f>
        <v>0</v>
      </c>
      <c r="J333" s="293" t="str">
        <f>IF(AND(AB333=1,K333='Lease Rollforward'!$B$2),"Yes",IF(AB333=1,"No",""))</f>
        <v/>
      </c>
      <c r="L333" s="216"/>
      <c r="M333" s="217"/>
      <c r="N333" s="217"/>
      <c r="O333" s="217"/>
      <c r="P333" s="294">
        <f t="shared" si="57"/>
        <v>0</v>
      </c>
      <c r="Q333" s="124"/>
      <c r="R333" s="124"/>
      <c r="S333" s="219"/>
      <c r="T333" s="219"/>
      <c r="U333" s="266"/>
      <c r="V333" s="122" t="str">
        <f>IF($AB333=1,VLOOKUP(U:U,'BW Asset Listing'!D:E,2,FALSE),"")</f>
        <v/>
      </c>
      <c r="W333" s="122" t="str">
        <f>IF($AB333=1,VLOOKUP(U:U,'BW Asset Listing'!D:F,3,FALSE),"")</f>
        <v/>
      </c>
      <c r="X333" s="122" t="str">
        <f>IF($AB333=1,VLOOKUP(U:U,'BW Asset Listing'!D:G,4,FALSE),"")</f>
        <v/>
      </c>
      <c r="Y333" s="294" t="str">
        <f>IF($AB333=1,VLOOKUP(U:U,'BW Asset Listing'!D:O,12,FALSE),"")</f>
        <v/>
      </c>
      <c r="Z333" s="294" t="str">
        <f t="shared" si="58"/>
        <v/>
      </c>
      <c r="AA333" s="294" t="str">
        <f t="shared" si="59"/>
        <v/>
      </c>
      <c r="AB333" s="294">
        <f>COUNTIF($D$4:D333,$D333)</f>
        <v>0</v>
      </c>
      <c r="AE333" s="122" t="str">
        <f t="shared" si="60"/>
        <v/>
      </c>
      <c r="AF333" s="124">
        <f>SUMIFS('BW Expense Report GL'!I:I,'BW Expense Report GL'!F:F,AD:AD,'BW Expense Report GL'!G:G,G:G)</f>
        <v>0</v>
      </c>
      <c r="AG333" s="124" t="str">
        <f t="shared" si="61"/>
        <v/>
      </c>
      <c r="AH333" s="124">
        <f>SUMIFS('BW Expense Report GL'!I:I,'BW Expense Report GL'!F:F,AD:AD,'BW Expense Report GL'!G:G,H:H)</f>
        <v>0</v>
      </c>
      <c r="AI333" s="124" t="str">
        <f t="shared" si="62"/>
        <v/>
      </c>
      <c r="AK333" s="121">
        <f t="shared" si="63"/>
        <v>0</v>
      </c>
      <c r="AL333" s="121">
        <f t="shared" si="64"/>
        <v>0</v>
      </c>
    </row>
    <row r="334" spans="1:38" s="121" customFormat="1" ht="12.75" x14ac:dyDescent="0.2">
      <c r="A334" s="293" t="str">
        <f>VLOOKUP(B:B,'ACFR Business Areas'!A:C,3,FALSE)</f>
        <v>A000</v>
      </c>
      <c r="B334" s="293" t="str">
        <f>'Lease Rollforward'!$B$1</f>
        <v>E120</v>
      </c>
      <c r="C334" s="122" t="str">
        <f>VLOOKUP(B:B,'ACFR Business Areas'!A:B,2,FALSE)</f>
        <v>Comptroller General</v>
      </c>
      <c r="D334" s="237"/>
      <c r="E334" s="265"/>
      <c r="G334" s="122">
        <f>IFERROR(VLOOKUP($F:$F,'Lease Types with GL Accts'!A:B,2,FALSE),0)</f>
        <v>0</v>
      </c>
      <c r="H334" s="122">
        <f>IFERROR(VLOOKUP($F:$F,'Lease Types with GL Accts'!$A:$C,3,FALSE),0)</f>
        <v>0</v>
      </c>
      <c r="I334" s="122">
        <f>IFERROR(VLOOKUP($F:$F,'Lease Types with GL Accts'!$A:$D,4,FALSE),0)</f>
        <v>0</v>
      </c>
      <c r="J334" s="293" t="str">
        <f>IF(AND(AB334=1,K334='Lease Rollforward'!$B$2),"Yes",IF(AB334=1,"No",""))</f>
        <v/>
      </c>
      <c r="L334" s="216"/>
      <c r="M334" s="217"/>
      <c r="N334" s="217"/>
      <c r="O334" s="217"/>
      <c r="P334" s="294">
        <f t="shared" si="57"/>
        <v>0</v>
      </c>
      <c r="Q334" s="124"/>
      <c r="R334" s="124"/>
      <c r="S334" s="219"/>
      <c r="T334" s="219"/>
      <c r="U334" s="266"/>
      <c r="V334" s="122" t="str">
        <f>IF($AB334=1,VLOOKUP(U:U,'BW Asset Listing'!D:E,2,FALSE),"")</f>
        <v/>
      </c>
      <c r="W334" s="122" t="str">
        <f>IF($AB334=1,VLOOKUP(U:U,'BW Asset Listing'!D:F,3,FALSE),"")</f>
        <v/>
      </c>
      <c r="X334" s="122" t="str">
        <f>IF($AB334=1,VLOOKUP(U:U,'BW Asset Listing'!D:G,4,FALSE),"")</f>
        <v/>
      </c>
      <c r="Y334" s="294" t="str">
        <f>IF($AB334=1,VLOOKUP(U:U,'BW Asset Listing'!D:O,12,FALSE),"")</f>
        <v/>
      </c>
      <c r="Z334" s="294" t="str">
        <f t="shared" si="58"/>
        <v/>
      </c>
      <c r="AA334" s="294" t="str">
        <f t="shared" si="59"/>
        <v/>
      </c>
      <c r="AB334" s="294">
        <f>COUNTIF($D$4:D334,$D334)</f>
        <v>0</v>
      </c>
      <c r="AE334" s="122" t="str">
        <f t="shared" si="60"/>
        <v/>
      </c>
      <c r="AF334" s="124">
        <f>SUMIFS('BW Expense Report GL'!I:I,'BW Expense Report GL'!F:F,AD:AD,'BW Expense Report GL'!G:G,G:G)</f>
        <v>0</v>
      </c>
      <c r="AG334" s="124" t="str">
        <f t="shared" si="61"/>
        <v/>
      </c>
      <c r="AH334" s="124">
        <f>SUMIFS('BW Expense Report GL'!I:I,'BW Expense Report GL'!F:F,AD:AD,'BW Expense Report GL'!G:G,H:H)</f>
        <v>0</v>
      </c>
      <c r="AI334" s="124" t="str">
        <f t="shared" si="62"/>
        <v/>
      </c>
      <c r="AK334" s="121">
        <f t="shared" si="63"/>
        <v>0</v>
      </c>
      <c r="AL334" s="121">
        <f t="shared" si="64"/>
        <v>0</v>
      </c>
    </row>
    <row r="335" spans="1:38" s="121" customFormat="1" ht="12.75" x14ac:dyDescent="0.2">
      <c r="A335" s="293" t="str">
        <f>VLOOKUP(B:B,'ACFR Business Areas'!A:C,3,FALSE)</f>
        <v>A000</v>
      </c>
      <c r="B335" s="293" t="str">
        <f>'Lease Rollforward'!$B$1</f>
        <v>E120</v>
      </c>
      <c r="C335" s="122" t="str">
        <f>VLOOKUP(B:B,'ACFR Business Areas'!A:B,2,FALSE)</f>
        <v>Comptroller General</v>
      </c>
      <c r="D335" s="237"/>
      <c r="E335" s="265"/>
      <c r="G335" s="122">
        <f>IFERROR(VLOOKUP($F:$F,'Lease Types with GL Accts'!A:B,2,FALSE),0)</f>
        <v>0</v>
      </c>
      <c r="H335" s="122">
        <f>IFERROR(VLOOKUP($F:$F,'Lease Types with GL Accts'!$A:$C,3,FALSE),0)</f>
        <v>0</v>
      </c>
      <c r="I335" s="122">
        <f>IFERROR(VLOOKUP($F:$F,'Lease Types with GL Accts'!$A:$D,4,FALSE),0)</f>
        <v>0</v>
      </c>
      <c r="J335" s="293" t="str">
        <f>IF(AND(AB335=1,K335='Lease Rollforward'!$B$2),"Yes",IF(AB335=1,"No",""))</f>
        <v/>
      </c>
      <c r="L335" s="216"/>
      <c r="M335" s="217"/>
      <c r="N335" s="217"/>
      <c r="O335" s="217"/>
      <c r="P335" s="294">
        <f t="shared" si="57"/>
        <v>0</v>
      </c>
      <c r="Q335" s="124"/>
      <c r="R335" s="124"/>
      <c r="S335" s="219"/>
      <c r="T335" s="219"/>
      <c r="U335" s="266"/>
      <c r="V335" s="122" t="str">
        <f>IF($AB335=1,VLOOKUP(U:U,'BW Asset Listing'!D:E,2,FALSE),"")</f>
        <v/>
      </c>
      <c r="W335" s="122" t="str">
        <f>IF($AB335=1,VLOOKUP(U:U,'BW Asset Listing'!D:F,3,FALSE),"")</f>
        <v/>
      </c>
      <c r="X335" s="122" t="str">
        <f>IF($AB335=1,VLOOKUP(U:U,'BW Asset Listing'!D:G,4,FALSE),"")</f>
        <v/>
      </c>
      <c r="Y335" s="294" t="str">
        <f>IF($AB335=1,VLOOKUP(U:U,'BW Asset Listing'!D:O,12,FALSE),"")</f>
        <v/>
      </c>
      <c r="Z335" s="294" t="str">
        <f t="shared" si="58"/>
        <v/>
      </c>
      <c r="AA335" s="294" t="str">
        <f t="shared" si="59"/>
        <v/>
      </c>
      <c r="AB335" s="294">
        <f>COUNTIF($D$4:D335,$D335)</f>
        <v>0</v>
      </c>
      <c r="AE335" s="122" t="str">
        <f t="shared" si="60"/>
        <v/>
      </c>
      <c r="AF335" s="124">
        <f>SUMIFS('BW Expense Report GL'!I:I,'BW Expense Report GL'!F:F,AD:AD,'BW Expense Report GL'!G:G,G:G)</f>
        <v>0</v>
      </c>
      <c r="AG335" s="124" t="str">
        <f t="shared" si="61"/>
        <v/>
      </c>
      <c r="AH335" s="124">
        <f>SUMIFS('BW Expense Report GL'!I:I,'BW Expense Report GL'!F:F,AD:AD,'BW Expense Report GL'!G:G,H:H)</f>
        <v>0</v>
      </c>
      <c r="AI335" s="124" t="str">
        <f t="shared" si="62"/>
        <v/>
      </c>
      <c r="AK335" s="121">
        <f t="shared" si="63"/>
        <v>0</v>
      </c>
      <c r="AL335" s="121">
        <f t="shared" si="64"/>
        <v>0</v>
      </c>
    </row>
    <row r="336" spans="1:38" s="121" customFormat="1" ht="12.75" x14ac:dyDescent="0.2">
      <c r="A336" s="293" t="str">
        <f>VLOOKUP(B:B,'ACFR Business Areas'!A:C,3,FALSE)</f>
        <v>A000</v>
      </c>
      <c r="B336" s="293" t="str">
        <f>'Lease Rollforward'!$B$1</f>
        <v>E120</v>
      </c>
      <c r="C336" s="122" t="str">
        <f>VLOOKUP(B:B,'ACFR Business Areas'!A:B,2,FALSE)</f>
        <v>Comptroller General</v>
      </c>
      <c r="D336" s="237"/>
      <c r="E336" s="265"/>
      <c r="G336" s="122">
        <f>IFERROR(VLOOKUP($F:$F,'Lease Types with GL Accts'!A:B,2,FALSE),0)</f>
        <v>0</v>
      </c>
      <c r="H336" s="122">
        <f>IFERROR(VLOOKUP($F:$F,'Lease Types with GL Accts'!$A:$C,3,FALSE),0)</f>
        <v>0</v>
      </c>
      <c r="I336" s="122">
        <f>IFERROR(VLOOKUP($F:$F,'Lease Types with GL Accts'!$A:$D,4,FALSE),0)</f>
        <v>0</v>
      </c>
      <c r="J336" s="293" t="str">
        <f>IF(AND(AB336=1,K336='Lease Rollforward'!$B$2),"Yes",IF(AB336=1,"No",""))</f>
        <v/>
      </c>
      <c r="L336" s="216"/>
      <c r="M336" s="217"/>
      <c r="N336" s="217"/>
      <c r="O336" s="217"/>
      <c r="P336" s="294">
        <f t="shared" si="57"/>
        <v>0</v>
      </c>
      <c r="Q336" s="124"/>
      <c r="R336" s="124"/>
      <c r="S336" s="219"/>
      <c r="T336" s="219"/>
      <c r="U336" s="266"/>
      <c r="V336" s="122" t="str">
        <f>IF($AB336=1,VLOOKUP(U:U,'BW Asset Listing'!D:E,2,FALSE),"")</f>
        <v/>
      </c>
      <c r="W336" s="122" t="str">
        <f>IF($AB336=1,VLOOKUP(U:U,'BW Asset Listing'!D:F,3,FALSE),"")</f>
        <v/>
      </c>
      <c r="X336" s="122" t="str">
        <f>IF($AB336=1,VLOOKUP(U:U,'BW Asset Listing'!D:G,4,FALSE),"")</f>
        <v/>
      </c>
      <c r="Y336" s="294" t="str">
        <f>IF($AB336=1,VLOOKUP(U:U,'BW Asset Listing'!D:O,12,FALSE),"")</f>
        <v/>
      </c>
      <c r="Z336" s="294" t="str">
        <f t="shared" si="58"/>
        <v/>
      </c>
      <c r="AA336" s="294" t="str">
        <f t="shared" si="59"/>
        <v/>
      </c>
      <c r="AB336" s="294">
        <f>COUNTIF($D$4:D336,$D336)</f>
        <v>0</v>
      </c>
      <c r="AE336" s="122" t="str">
        <f t="shared" si="60"/>
        <v/>
      </c>
      <c r="AF336" s="124">
        <f>SUMIFS('BW Expense Report GL'!I:I,'BW Expense Report GL'!F:F,AD:AD,'BW Expense Report GL'!G:G,G:G)</f>
        <v>0</v>
      </c>
      <c r="AG336" s="124" t="str">
        <f t="shared" si="61"/>
        <v/>
      </c>
      <c r="AH336" s="124">
        <f>SUMIFS('BW Expense Report GL'!I:I,'BW Expense Report GL'!F:F,AD:AD,'BW Expense Report GL'!G:G,H:H)</f>
        <v>0</v>
      </c>
      <c r="AI336" s="124" t="str">
        <f t="shared" si="62"/>
        <v/>
      </c>
      <c r="AK336" s="121">
        <f t="shared" si="63"/>
        <v>0</v>
      </c>
      <c r="AL336" s="121">
        <f t="shared" si="64"/>
        <v>0</v>
      </c>
    </row>
    <row r="337" spans="1:38" s="121" customFormat="1" ht="12.75" x14ac:dyDescent="0.2">
      <c r="A337" s="293" t="str">
        <f>VLOOKUP(B:B,'ACFR Business Areas'!A:C,3,FALSE)</f>
        <v>A000</v>
      </c>
      <c r="B337" s="293" t="str">
        <f>'Lease Rollforward'!$B$1</f>
        <v>E120</v>
      </c>
      <c r="C337" s="122" t="str">
        <f>VLOOKUP(B:B,'ACFR Business Areas'!A:B,2,FALSE)</f>
        <v>Comptroller General</v>
      </c>
      <c r="D337" s="237"/>
      <c r="E337" s="265"/>
      <c r="G337" s="122">
        <f>IFERROR(VLOOKUP($F:$F,'Lease Types with GL Accts'!A:B,2,FALSE),0)</f>
        <v>0</v>
      </c>
      <c r="H337" s="122">
        <f>IFERROR(VLOOKUP($F:$F,'Lease Types with GL Accts'!$A:$C,3,FALSE),0)</f>
        <v>0</v>
      </c>
      <c r="I337" s="122">
        <f>IFERROR(VLOOKUP($F:$F,'Lease Types with GL Accts'!$A:$D,4,FALSE),0)</f>
        <v>0</v>
      </c>
      <c r="J337" s="293" t="str">
        <f>IF(AND(AB337=1,K337='Lease Rollforward'!$B$2),"Yes",IF(AB337=1,"No",""))</f>
        <v/>
      </c>
      <c r="L337" s="216"/>
      <c r="M337" s="217"/>
      <c r="N337" s="217"/>
      <c r="O337" s="217"/>
      <c r="P337" s="294">
        <f t="shared" si="57"/>
        <v>0</v>
      </c>
      <c r="Q337" s="124"/>
      <c r="R337" s="124"/>
      <c r="S337" s="219"/>
      <c r="T337" s="219"/>
      <c r="U337" s="266"/>
      <c r="V337" s="122" t="str">
        <f>IF($AB337=1,VLOOKUP(U:U,'BW Asset Listing'!D:E,2,FALSE),"")</f>
        <v/>
      </c>
      <c r="W337" s="122" t="str">
        <f>IF($AB337=1,VLOOKUP(U:U,'BW Asset Listing'!D:F,3,FALSE),"")</f>
        <v/>
      </c>
      <c r="X337" s="122" t="str">
        <f>IF($AB337=1,VLOOKUP(U:U,'BW Asset Listing'!D:G,4,FALSE),"")</f>
        <v/>
      </c>
      <c r="Y337" s="294" t="str">
        <f>IF($AB337=1,VLOOKUP(U:U,'BW Asset Listing'!D:O,12,FALSE),"")</f>
        <v/>
      </c>
      <c r="Z337" s="294" t="str">
        <f t="shared" si="58"/>
        <v/>
      </c>
      <c r="AA337" s="294" t="str">
        <f t="shared" si="59"/>
        <v/>
      </c>
      <c r="AB337" s="294">
        <f>COUNTIF($D$4:D337,$D337)</f>
        <v>0</v>
      </c>
      <c r="AE337" s="122" t="str">
        <f t="shared" si="60"/>
        <v/>
      </c>
      <c r="AF337" s="124">
        <f>SUMIFS('BW Expense Report GL'!I:I,'BW Expense Report GL'!F:F,AD:AD,'BW Expense Report GL'!G:G,G:G)</f>
        <v>0</v>
      </c>
      <c r="AG337" s="124" t="str">
        <f t="shared" si="61"/>
        <v/>
      </c>
      <c r="AH337" s="124">
        <f>SUMIFS('BW Expense Report GL'!I:I,'BW Expense Report GL'!F:F,AD:AD,'BW Expense Report GL'!G:G,H:H)</f>
        <v>0</v>
      </c>
      <c r="AI337" s="124" t="str">
        <f t="shared" si="62"/>
        <v/>
      </c>
      <c r="AK337" s="121">
        <f t="shared" si="63"/>
        <v>0</v>
      </c>
      <c r="AL337" s="121">
        <f t="shared" si="64"/>
        <v>0</v>
      </c>
    </row>
    <row r="338" spans="1:38" s="121" customFormat="1" ht="12.75" x14ac:dyDescent="0.2">
      <c r="A338" s="293" t="str">
        <f>VLOOKUP(B:B,'ACFR Business Areas'!A:C,3,FALSE)</f>
        <v>A000</v>
      </c>
      <c r="B338" s="293" t="str">
        <f>'Lease Rollforward'!$B$1</f>
        <v>E120</v>
      </c>
      <c r="C338" s="122" t="str">
        <f>VLOOKUP(B:B,'ACFR Business Areas'!A:B,2,FALSE)</f>
        <v>Comptroller General</v>
      </c>
      <c r="D338" s="237"/>
      <c r="E338" s="265"/>
      <c r="G338" s="122">
        <f>IFERROR(VLOOKUP($F:$F,'Lease Types with GL Accts'!A:B,2,FALSE),0)</f>
        <v>0</v>
      </c>
      <c r="H338" s="122">
        <f>IFERROR(VLOOKUP($F:$F,'Lease Types with GL Accts'!$A:$C,3,FALSE),0)</f>
        <v>0</v>
      </c>
      <c r="I338" s="122">
        <f>IFERROR(VLOOKUP($F:$F,'Lease Types with GL Accts'!$A:$D,4,FALSE),0)</f>
        <v>0</v>
      </c>
      <c r="J338" s="293" t="str">
        <f>IF(AND(AB338=1,K338='Lease Rollforward'!$B$2),"Yes",IF(AB338=1,"No",""))</f>
        <v/>
      </c>
      <c r="L338" s="216"/>
      <c r="M338" s="217"/>
      <c r="N338" s="217"/>
      <c r="O338" s="217"/>
      <c r="P338" s="294">
        <f t="shared" si="57"/>
        <v>0</v>
      </c>
      <c r="Q338" s="124"/>
      <c r="R338" s="124"/>
      <c r="S338" s="219"/>
      <c r="T338" s="219"/>
      <c r="U338" s="266"/>
      <c r="V338" s="122" t="str">
        <f>IF($AB338=1,VLOOKUP(U:U,'BW Asset Listing'!D:E,2,FALSE),"")</f>
        <v/>
      </c>
      <c r="W338" s="122" t="str">
        <f>IF($AB338=1,VLOOKUP(U:U,'BW Asset Listing'!D:F,3,FALSE),"")</f>
        <v/>
      </c>
      <c r="X338" s="122" t="str">
        <f>IF($AB338=1,VLOOKUP(U:U,'BW Asset Listing'!D:G,4,FALSE),"")</f>
        <v/>
      </c>
      <c r="Y338" s="294" t="str">
        <f>IF($AB338=1,VLOOKUP(U:U,'BW Asset Listing'!D:O,12,FALSE),"")</f>
        <v/>
      </c>
      <c r="Z338" s="294" t="str">
        <f t="shared" si="58"/>
        <v/>
      </c>
      <c r="AA338" s="294" t="str">
        <f t="shared" si="59"/>
        <v/>
      </c>
      <c r="AB338" s="294">
        <f>COUNTIF($D$4:D338,$D338)</f>
        <v>0</v>
      </c>
      <c r="AE338" s="122" t="str">
        <f t="shared" si="60"/>
        <v/>
      </c>
      <c r="AF338" s="124">
        <f>SUMIFS('BW Expense Report GL'!I:I,'BW Expense Report GL'!F:F,AD:AD,'BW Expense Report GL'!G:G,G:G)</f>
        <v>0</v>
      </c>
      <c r="AG338" s="124" t="str">
        <f t="shared" si="61"/>
        <v/>
      </c>
      <c r="AH338" s="124">
        <f>SUMIFS('BW Expense Report GL'!I:I,'BW Expense Report GL'!F:F,AD:AD,'BW Expense Report GL'!G:G,H:H)</f>
        <v>0</v>
      </c>
      <c r="AI338" s="124" t="str">
        <f t="shared" si="62"/>
        <v/>
      </c>
      <c r="AK338" s="121">
        <f t="shared" si="63"/>
        <v>0</v>
      </c>
      <c r="AL338" s="121">
        <f t="shared" si="64"/>
        <v>0</v>
      </c>
    </row>
    <row r="339" spans="1:38" s="121" customFormat="1" ht="12.75" x14ac:dyDescent="0.2">
      <c r="A339" s="293" t="str">
        <f>VLOOKUP(B:B,'ACFR Business Areas'!A:C,3,FALSE)</f>
        <v>A000</v>
      </c>
      <c r="B339" s="293" t="str">
        <f>'Lease Rollforward'!$B$1</f>
        <v>E120</v>
      </c>
      <c r="C339" s="122" t="str">
        <f>VLOOKUP(B:B,'ACFR Business Areas'!A:B,2,FALSE)</f>
        <v>Comptroller General</v>
      </c>
      <c r="D339" s="237"/>
      <c r="E339" s="265"/>
      <c r="G339" s="122">
        <f>IFERROR(VLOOKUP($F:$F,'Lease Types with GL Accts'!A:B,2,FALSE),0)</f>
        <v>0</v>
      </c>
      <c r="H339" s="122">
        <f>IFERROR(VLOOKUP($F:$F,'Lease Types with GL Accts'!$A:$C,3,FALSE),0)</f>
        <v>0</v>
      </c>
      <c r="I339" s="122">
        <f>IFERROR(VLOOKUP($F:$F,'Lease Types with GL Accts'!$A:$D,4,FALSE),0)</f>
        <v>0</v>
      </c>
      <c r="J339" s="293" t="str">
        <f>IF(AND(AB339=1,K339='Lease Rollforward'!$B$2),"Yes",IF(AB339=1,"No",""))</f>
        <v/>
      </c>
      <c r="L339" s="216"/>
      <c r="M339" s="217"/>
      <c r="N339" s="217"/>
      <c r="O339" s="217"/>
      <c r="P339" s="294">
        <f t="shared" si="57"/>
        <v>0</v>
      </c>
      <c r="Q339" s="124"/>
      <c r="R339" s="124"/>
      <c r="S339" s="219"/>
      <c r="T339" s="219"/>
      <c r="U339" s="266"/>
      <c r="V339" s="122" t="str">
        <f>IF($AB339=1,VLOOKUP(U:U,'BW Asset Listing'!D:E,2,FALSE),"")</f>
        <v/>
      </c>
      <c r="W339" s="122" t="str">
        <f>IF($AB339=1,VLOOKUP(U:U,'BW Asset Listing'!D:F,3,FALSE),"")</f>
        <v/>
      </c>
      <c r="X339" s="122" t="str">
        <f>IF($AB339=1,VLOOKUP(U:U,'BW Asset Listing'!D:G,4,FALSE),"")</f>
        <v/>
      </c>
      <c r="Y339" s="294" t="str">
        <f>IF($AB339=1,VLOOKUP(U:U,'BW Asset Listing'!D:O,12,FALSE),"")</f>
        <v/>
      </c>
      <c r="Z339" s="294" t="str">
        <f t="shared" si="58"/>
        <v/>
      </c>
      <c r="AA339" s="294" t="str">
        <f t="shared" si="59"/>
        <v/>
      </c>
      <c r="AB339" s="294">
        <f>COUNTIF($D$4:D339,$D339)</f>
        <v>0</v>
      </c>
      <c r="AE339" s="122" t="str">
        <f t="shared" si="60"/>
        <v/>
      </c>
      <c r="AF339" s="124">
        <f>SUMIFS('BW Expense Report GL'!I:I,'BW Expense Report GL'!F:F,AD:AD,'BW Expense Report GL'!G:G,G:G)</f>
        <v>0</v>
      </c>
      <c r="AG339" s="124" t="str">
        <f t="shared" si="61"/>
        <v/>
      </c>
      <c r="AH339" s="124">
        <f>SUMIFS('BW Expense Report GL'!I:I,'BW Expense Report GL'!F:F,AD:AD,'BW Expense Report GL'!G:G,H:H)</f>
        <v>0</v>
      </c>
      <c r="AI339" s="124" t="str">
        <f t="shared" si="62"/>
        <v/>
      </c>
      <c r="AK339" s="121">
        <f t="shared" si="63"/>
        <v>0</v>
      </c>
      <c r="AL339" s="121">
        <f t="shared" si="64"/>
        <v>0</v>
      </c>
    </row>
    <row r="340" spans="1:38" s="121" customFormat="1" ht="12.75" x14ac:dyDescent="0.2">
      <c r="A340" s="293" t="str">
        <f>VLOOKUP(B:B,'ACFR Business Areas'!A:C,3,FALSE)</f>
        <v>A000</v>
      </c>
      <c r="B340" s="293" t="str">
        <f>'Lease Rollforward'!$B$1</f>
        <v>E120</v>
      </c>
      <c r="C340" s="122" t="str">
        <f>VLOOKUP(B:B,'ACFR Business Areas'!A:B,2,FALSE)</f>
        <v>Comptroller General</v>
      </c>
      <c r="D340" s="237"/>
      <c r="E340" s="265"/>
      <c r="G340" s="122">
        <f>IFERROR(VLOOKUP($F:$F,'Lease Types with GL Accts'!A:B,2,FALSE),0)</f>
        <v>0</v>
      </c>
      <c r="H340" s="122">
        <f>IFERROR(VLOOKUP($F:$F,'Lease Types with GL Accts'!$A:$C,3,FALSE),0)</f>
        <v>0</v>
      </c>
      <c r="I340" s="122">
        <f>IFERROR(VLOOKUP($F:$F,'Lease Types with GL Accts'!$A:$D,4,FALSE),0)</f>
        <v>0</v>
      </c>
      <c r="J340" s="293" t="str">
        <f>IF(AND(AB340=1,K340='Lease Rollforward'!$B$2),"Yes",IF(AB340=1,"No",""))</f>
        <v/>
      </c>
      <c r="L340" s="216"/>
      <c r="M340" s="217"/>
      <c r="N340" s="217"/>
      <c r="O340" s="217"/>
      <c r="P340" s="294">
        <f t="shared" si="57"/>
        <v>0</v>
      </c>
      <c r="Q340" s="124"/>
      <c r="R340" s="124"/>
      <c r="S340" s="219"/>
      <c r="T340" s="219"/>
      <c r="U340" s="266"/>
      <c r="V340" s="122" t="str">
        <f>IF($AB340=1,VLOOKUP(U:U,'BW Asset Listing'!D:E,2,FALSE),"")</f>
        <v/>
      </c>
      <c r="W340" s="122" t="str">
        <f>IF($AB340=1,VLOOKUP(U:U,'BW Asset Listing'!D:F,3,FALSE),"")</f>
        <v/>
      </c>
      <c r="X340" s="122" t="str">
        <f>IF($AB340=1,VLOOKUP(U:U,'BW Asset Listing'!D:G,4,FALSE),"")</f>
        <v/>
      </c>
      <c r="Y340" s="294" t="str">
        <f>IF($AB340=1,VLOOKUP(U:U,'BW Asset Listing'!D:O,12,FALSE),"")</f>
        <v/>
      </c>
      <c r="Z340" s="294" t="str">
        <f t="shared" si="58"/>
        <v/>
      </c>
      <c r="AA340" s="294" t="str">
        <f t="shared" si="59"/>
        <v/>
      </c>
      <c r="AB340" s="294">
        <f>COUNTIF($D$4:D340,$D340)</f>
        <v>0</v>
      </c>
      <c r="AE340" s="122" t="str">
        <f t="shared" si="60"/>
        <v/>
      </c>
      <c r="AF340" s="124">
        <f>SUMIFS('BW Expense Report GL'!I:I,'BW Expense Report GL'!F:F,AD:AD,'BW Expense Report GL'!G:G,G:G)</f>
        <v>0</v>
      </c>
      <c r="AG340" s="124" t="str">
        <f t="shared" si="61"/>
        <v/>
      </c>
      <c r="AH340" s="124">
        <f>SUMIFS('BW Expense Report GL'!I:I,'BW Expense Report GL'!F:F,AD:AD,'BW Expense Report GL'!G:G,H:H)</f>
        <v>0</v>
      </c>
      <c r="AI340" s="124" t="str">
        <f t="shared" si="62"/>
        <v/>
      </c>
      <c r="AK340" s="121">
        <f t="shared" si="63"/>
        <v>0</v>
      </c>
      <c r="AL340" s="121">
        <f t="shared" si="64"/>
        <v>0</v>
      </c>
    </row>
    <row r="341" spans="1:38" s="121" customFormat="1" ht="12.75" x14ac:dyDescent="0.2">
      <c r="A341" s="293" t="str">
        <f>VLOOKUP(B:B,'ACFR Business Areas'!A:C,3,FALSE)</f>
        <v>A000</v>
      </c>
      <c r="B341" s="293" t="str">
        <f>'Lease Rollforward'!$B$1</f>
        <v>E120</v>
      </c>
      <c r="C341" s="122" t="str">
        <f>VLOOKUP(B:B,'ACFR Business Areas'!A:B,2,FALSE)</f>
        <v>Comptroller General</v>
      </c>
      <c r="D341" s="237"/>
      <c r="E341" s="265"/>
      <c r="G341" s="122">
        <f>IFERROR(VLOOKUP($F:$F,'Lease Types with GL Accts'!A:B,2,FALSE),0)</f>
        <v>0</v>
      </c>
      <c r="H341" s="122">
        <f>IFERROR(VLOOKUP($F:$F,'Lease Types with GL Accts'!$A:$C,3,FALSE),0)</f>
        <v>0</v>
      </c>
      <c r="I341" s="122">
        <f>IFERROR(VLOOKUP($F:$F,'Lease Types with GL Accts'!$A:$D,4,FALSE),0)</f>
        <v>0</v>
      </c>
      <c r="J341" s="293" t="str">
        <f>IF(AND(AB341=1,K341='Lease Rollforward'!$B$2),"Yes",IF(AB341=1,"No",""))</f>
        <v/>
      </c>
      <c r="L341" s="216"/>
      <c r="M341" s="217"/>
      <c r="N341" s="217"/>
      <c r="O341" s="217"/>
      <c r="P341" s="294">
        <f t="shared" si="57"/>
        <v>0</v>
      </c>
      <c r="Q341" s="124"/>
      <c r="R341" s="124"/>
      <c r="S341" s="219"/>
      <c r="T341" s="219"/>
      <c r="U341" s="266"/>
      <c r="V341" s="122" t="str">
        <f>IF($AB341=1,VLOOKUP(U:U,'BW Asset Listing'!D:E,2,FALSE),"")</f>
        <v/>
      </c>
      <c r="W341" s="122" t="str">
        <f>IF($AB341=1,VLOOKUP(U:U,'BW Asset Listing'!D:F,3,FALSE),"")</f>
        <v/>
      </c>
      <c r="X341" s="122" t="str">
        <f>IF($AB341=1,VLOOKUP(U:U,'BW Asset Listing'!D:G,4,FALSE),"")</f>
        <v/>
      </c>
      <c r="Y341" s="294" t="str">
        <f>IF($AB341=1,VLOOKUP(U:U,'BW Asset Listing'!D:O,12,FALSE),"")</f>
        <v/>
      </c>
      <c r="Z341" s="294" t="str">
        <f t="shared" si="58"/>
        <v/>
      </c>
      <c r="AA341" s="294" t="str">
        <f t="shared" si="59"/>
        <v/>
      </c>
      <c r="AB341" s="294">
        <f>COUNTIF($D$4:D341,$D341)</f>
        <v>0</v>
      </c>
      <c r="AE341" s="122" t="str">
        <f t="shared" si="60"/>
        <v/>
      </c>
      <c r="AF341" s="124">
        <f>SUMIFS('BW Expense Report GL'!I:I,'BW Expense Report GL'!F:F,AD:AD,'BW Expense Report GL'!G:G,G:G)</f>
        <v>0</v>
      </c>
      <c r="AG341" s="124" t="str">
        <f t="shared" si="61"/>
        <v/>
      </c>
      <c r="AH341" s="124">
        <f>SUMIFS('BW Expense Report GL'!I:I,'BW Expense Report GL'!F:F,AD:AD,'BW Expense Report GL'!G:G,H:H)</f>
        <v>0</v>
      </c>
      <c r="AI341" s="124" t="str">
        <f t="shared" si="62"/>
        <v/>
      </c>
      <c r="AK341" s="121">
        <f t="shared" si="63"/>
        <v>0</v>
      </c>
      <c r="AL341" s="121">
        <f t="shared" si="64"/>
        <v>0</v>
      </c>
    </row>
    <row r="342" spans="1:38" s="121" customFormat="1" ht="12.75" x14ac:dyDescent="0.2">
      <c r="A342" s="293" t="str">
        <f>VLOOKUP(B:B,'ACFR Business Areas'!A:C,3,FALSE)</f>
        <v>A000</v>
      </c>
      <c r="B342" s="293" t="str">
        <f>'Lease Rollforward'!$B$1</f>
        <v>E120</v>
      </c>
      <c r="C342" s="122" t="str">
        <f>VLOOKUP(B:B,'ACFR Business Areas'!A:B,2,FALSE)</f>
        <v>Comptroller General</v>
      </c>
      <c r="D342" s="237"/>
      <c r="E342" s="265"/>
      <c r="G342" s="122">
        <f>IFERROR(VLOOKUP($F:$F,'Lease Types with GL Accts'!A:B,2,FALSE),0)</f>
        <v>0</v>
      </c>
      <c r="H342" s="122">
        <f>IFERROR(VLOOKUP($F:$F,'Lease Types with GL Accts'!$A:$C,3,FALSE),0)</f>
        <v>0</v>
      </c>
      <c r="I342" s="122">
        <f>IFERROR(VLOOKUP($F:$F,'Lease Types with GL Accts'!$A:$D,4,FALSE),0)</f>
        <v>0</v>
      </c>
      <c r="J342" s="293" t="str">
        <f>IF(AND(AB342=1,K342='Lease Rollforward'!$B$2),"Yes",IF(AB342=1,"No",""))</f>
        <v/>
      </c>
      <c r="L342" s="216"/>
      <c r="M342" s="217"/>
      <c r="N342" s="217"/>
      <c r="O342" s="217"/>
      <c r="P342" s="294">
        <f t="shared" si="57"/>
        <v>0</v>
      </c>
      <c r="Q342" s="124"/>
      <c r="R342" s="124"/>
      <c r="S342" s="219"/>
      <c r="T342" s="219"/>
      <c r="U342" s="266"/>
      <c r="V342" s="122" t="str">
        <f>IF($AB342=1,VLOOKUP(U:U,'BW Asset Listing'!D:E,2,FALSE),"")</f>
        <v/>
      </c>
      <c r="W342" s="122" t="str">
        <f>IF($AB342=1,VLOOKUP(U:U,'BW Asset Listing'!D:F,3,FALSE),"")</f>
        <v/>
      </c>
      <c r="X342" s="122" t="str">
        <f>IF($AB342=1,VLOOKUP(U:U,'BW Asset Listing'!D:G,4,FALSE),"")</f>
        <v/>
      </c>
      <c r="Y342" s="294" t="str">
        <f>IF($AB342=1,VLOOKUP(U:U,'BW Asset Listing'!D:O,12,FALSE),"")</f>
        <v/>
      </c>
      <c r="Z342" s="294" t="str">
        <f t="shared" si="58"/>
        <v/>
      </c>
      <c r="AA342" s="294" t="str">
        <f t="shared" si="59"/>
        <v/>
      </c>
      <c r="AB342" s="294">
        <f>COUNTIF($D$4:D342,$D342)</f>
        <v>0</v>
      </c>
      <c r="AE342" s="122" t="str">
        <f t="shared" si="60"/>
        <v/>
      </c>
      <c r="AF342" s="124">
        <f>SUMIFS('BW Expense Report GL'!I:I,'BW Expense Report GL'!F:F,AD:AD,'BW Expense Report GL'!G:G,G:G)</f>
        <v>0</v>
      </c>
      <c r="AG342" s="124" t="str">
        <f t="shared" si="61"/>
        <v/>
      </c>
      <c r="AH342" s="124">
        <f>SUMIFS('BW Expense Report GL'!I:I,'BW Expense Report GL'!F:F,AD:AD,'BW Expense Report GL'!G:G,H:H)</f>
        <v>0</v>
      </c>
      <c r="AI342" s="124" t="str">
        <f t="shared" si="62"/>
        <v/>
      </c>
      <c r="AK342" s="121">
        <f t="shared" si="63"/>
        <v>0</v>
      </c>
      <c r="AL342" s="121">
        <f t="shared" si="64"/>
        <v>0</v>
      </c>
    </row>
    <row r="343" spans="1:38" s="121" customFormat="1" ht="12.75" x14ac:dyDescent="0.2">
      <c r="A343" s="293" t="str">
        <f>VLOOKUP(B:B,'ACFR Business Areas'!A:C,3,FALSE)</f>
        <v>A000</v>
      </c>
      <c r="B343" s="293" t="str">
        <f>'Lease Rollforward'!$B$1</f>
        <v>E120</v>
      </c>
      <c r="C343" s="122" t="str">
        <f>VLOOKUP(B:B,'ACFR Business Areas'!A:B,2,FALSE)</f>
        <v>Comptroller General</v>
      </c>
      <c r="D343" s="237"/>
      <c r="E343" s="265"/>
      <c r="G343" s="122">
        <f>IFERROR(VLOOKUP($F:$F,'Lease Types with GL Accts'!A:B,2,FALSE),0)</f>
        <v>0</v>
      </c>
      <c r="H343" s="122">
        <f>IFERROR(VLOOKUP($F:$F,'Lease Types with GL Accts'!$A:$C,3,FALSE),0)</f>
        <v>0</v>
      </c>
      <c r="I343" s="122">
        <f>IFERROR(VLOOKUP($F:$F,'Lease Types with GL Accts'!$A:$D,4,FALSE),0)</f>
        <v>0</v>
      </c>
      <c r="J343" s="293" t="str">
        <f>IF(AND(AB343=1,K343='Lease Rollforward'!$B$2),"Yes",IF(AB343=1,"No",""))</f>
        <v/>
      </c>
      <c r="L343" s="216"/>
      <c r="M343" s="217"/>
      <c r="N343" s="217"/>
      <c r="O343" s="217"/>
      <c r="P343" s="294">
        <f t="shared" si="57"/>
        <v>0</v>
      </c>
      <c r="Q343" s="124"/>
      <c r="R343" s="124"/>
      <c r="S343" s="219"/>
      <c r="T343" s="219"/>
      <c r="U343" s="266"/>
      <c r="V343" s="122" t="str">
        <f>IF($AB343=1,VLOOKUP(U:U,'BW Asset Listing'!D:E,2,FALSE),"")</f>
        <v/>
      </c>
      <c r="W343" s="122" t="str">
        <f>IF($AB343=1,VLOOKUP(U:U,'BW Asset Listing'!D:F,3,FALSE),"")</f>
        <v/>
      </c>
      <c r="X343" s="122" t="str">
        <f>IF($AB343=1,VLOOKUP(U:U,'BW Asset Listing'!D:G,4,FALSE),"")</f>
        <v/>
      </c>
      <c r="Y343" s="294" t="str">
        <f>IF($AB343=1,VLOOKUP(U:U,'BW Asset Listing'!D:O,12,FALSE),"")</f>
        <v/>
      </c>
      <c r="Z343" s="294" t="str">
        <f t="shared" si="58"/>
        <v/>
      </c>
      <c r="AA343" s="294" t="str">
        <f t="shared" si="59"/>
        <v/>
      </c>
      <c r="AB343" s="294">
        <f>COUNTIF($D$4:D343,$D343)</f>
        <v>0</v>
      </c>
      <c r="AE343" s="122" t="str">
        <f t="shared" si="60"/>
        <v/>
      </c>
      <c r="AF343" s="124">
        <f>SUMIFS('BW Expense Report GL'!I:I,'BW Expense Report GL'!F:F,AD:AD,'BW Expense Report GL'!G:G,G:G)</f>
        <v>0</v>
      </c>
      <c r="AG343" s="124" t="str">
        <f t="shared" si="61"/>
        <v/>
      </c>
      <c r="AH343" s="124">
        <f>SUMIFS('BW Expense Report GL'!I:I,'BW Expense Report GL'!F:F,AD:AD,'BW Expense Report GL'!G:G,H:H)</f>
        <v>0</v>
      </c>
      <c r="AI343" s="124" t="str">
        <f t="shared" si="62"/>
        <v/>
      </c>
      <c r="AK343" s="121">
        <f t="shared" si="63"/>
        <v>0</v>
      </c>
      <c r="AL343" s="121">
        <f t="shared" si="64"/>
        <v>0</v>
      </c>
    </row>
    <row r="344" spans="1:38" s="121" customFormat="1" ht="12.75" x14ac:dyDescent="0.2">
      <c r="A344" s="293" t="str">
        <f>VLOOKUP(B:B,'ACFR Business Areas'!A:C,3,FALSE)</f>
        <v>A000</v>
      </c>
      <c r="B344" s="293" t="str">
        <f>'Lease Rollforward'!$B$1</f>
        <v>E120</v>
      </c>
      <c r="C344" s="122" t="str">
        <f>VLOOKUP(B:B,'ACFR Business Areas'!A:B,2,FALSE)</f>
        <v>Comptroller General</v>
      </c>
      <c r="D344" s="237"/>
      <c r="E344" s="265"/>
      <c r="G344" s="122">
        <f>IFERROR(VLOOKUP($F:$F,'Lease Types with GL Accts'!A:B,2,FALSE),0)</f>
        <v>0</v>
      </c>
      <c r="H344" s="122">
        <f>IFERROR(VLOOKUP($F:$F,'Lease Types with GL Accts'!$A:$C,3,FALSE),0)</f>
        <v>0</v>
      </c>
      <c r="I344" s="122">
        <f>IFERROR(VLOOKUP($F:$F,'Lease Types with GL Accts'!$A:$D,4,FALSE),0)</f>
        <v>0</v>
      </c>
      <c r="J344" s="293" t="str">
        <f>IF(AND(AB344=1,K344='Lease Rollforward'!$B$2),"Yes",IF(AB344=1,"No",""))</f>
        <v/>
      </c>
      <c r="L344" s="216"/>
      <c r="M344" s="217"/>
      <c r="N344" s="217"/>
      <c r="O344" s="217"/>
      <c r="P344" s="294">
        <f t="shared" si="57"/>
        <v>0</v>
      </c>
      <c r="Q344" s="124"/>
      <c r="R344" s="124"/>
      <c r="S344" s="219"/>
      <c r="T344" s="219"/>
      <c r="U344" s="266"/>
      <c r="V344" s="122" t="str">
        <f>IF($AB344=1,VLOOKUP(U:U,'BW Asset Listing'!D:E,2,FALSE),"")</f>
        <v/>
      </c>
      <c r="W344" s="122" t="str">
        <f>IF($AB344=1,VLOOKUP(U:U,'BW Asset Listing'!D:F,3,FALSE),"")</f>
        <v/>
      </c>
      <c r="X344" s="122" t="str">
        <f>IF($AB344=1,VLOOKUP(U:U,'BW Asset Listing'!D:G,4,FALSE),"")</f>
        <v/>
      </c>
      <c r="Y344" s="294" t="str">
        <f>IF($AB344=1,VLOOKUP(U:U,'BW Asset Listing'!D:O,12,FALSE),"")</f>
        <v/>
      </c>
      <c r="Z344" s="294" t="str">
        <f t="shared" si="58"/>
        <v/>
      </c>
      <c r="AA344" s="294" t="str">
        <f t="shared" si="59"/>
        <v/>
      </c>
      <c r="AB344" s="294">
        <f>COUNTIF($D$4:D344,$D344)</f>
        <v>0</v>
      </c>
      <c r="AE344" s="122" t="str">
        <f t="shared" si="60"/>
        <v/>
      </c>
      <c r="AF344" s="124">
        <f>SUMIFS('BW Expense Report GL'!I:I,'BW Expense Report GL'!F:F,AD:AD,'BW Expense Report GL'!G:G,G:G)</f>
        <v>0</v>
      </c>
      <c r="AG344" s="124" t="str">
        <f t="shared" si="61"/>
        <v/>
      </c>
      <c r="AH344" s="124">
        <f>SUMIFS('BW Expense Report GL'!I:I,'BW Expense Report GL'!F:F,AD:AD,'BW Expense Report GL'!G:G,H:H)</f>
        <v>0</v>
      </c>
      <c r="AI344" s="124" t="str">
        <f t="shared" si="62"/>
        <v/>
      </c>
      <c r="AK344" s="121">
        <f t="shared" si="63"/>
        <v>0</v>
      </c>
      <c r="AL344" s="121">
        <f t="shared" si="64"/>
        <v>0</v>
      </c>
    </row>
    <row r="345" spans="1:38" s="121" customFormat="1" ht="12.75" x14ac:dyDescent="0.2">
      <c r="A345" s="293" t="str">
        <f>VLOOKUP(B:B,'ACFR Business Areas'!A:C,3,FALSE)</f>
        <v>A000</v>
      </c>
      <c r="B345" s="293" t="str">
        <f>'Lease Rollforward'!$B$1</f>
        <v>E120</v>
      </c>
      <c r="C345" s="122" t="str">
        <f>VLOOKUP(B:B,'ACFR Business Areas'!A:B,2,FALSE)</f>
        <v>Comptroller General</v>
      </c>
      <c r="D345" s="237"/>
      <c r="E345" s="265"/>
      <c r="G345" s="122">
        <f>IFERROR(VLOOKUP($F:$F,'Lease Types with GL Accts'!A:B,2,FALSE),0)</f>
        <v>0</v>
      </c>
      <c r="H345" s="122">
        <f>IFERROR(VLOOKUP($F:$F,'Lease Types with GL Accts'!$A:$C,3,FALSE),0)</f>
        <v>0</v>
      </c>
      <c r="I345" s="122">
        <f>IFERROR(VLOOKUP($F:$F,'Lease Types with GL Accts'!$A:$D,4,FALSE),0)</f>
        <v>0</v>
      </c>
      <c r="J345" s="293" t="str">
        <f>IF(AND(AB345=1,K345='Lease Rollforward'!$B$2),"Yes",IF(AB345=1,"No",""))</f>
        <v/>
      </c>
      <c r="L345" s="216"/>
      <c r="M345" s="217"/>
      <c r="N345" s="217"/>
      <c r="O345" s="217"/>
      <c r="P345" s="294">
        <f t="shared" si="57"/>
        <v>0</v>
      </c>
      <c r="Q345" s="124"/>
      <c r="R345" s="124"/>
      <c r="S345" s="219"/>
      <c r="T345" s="219"/>
      <c r="U345" s="266"/>
      <c r="V345" s="122" t="str">
        <f>IF($AB345=1,VLOOKUP(U:U,'BW Asset Listing'!D:E,2,FALSE),"")</f>
        <v/>
      </c>
      <c r="W345" s="122" t="str">
        <f>IF($AB345=1,VLOOKUP(U:U,'BW Asset Listing'!D:F,3,FALSE),"")</f>
        <v/>
      </c>
      <c r="X345" s="122" t="str">
        <f>IF($AB345=1,VLOOKUP(U:U,'BW Asset Listing'!D:G,4,FALSE),"")</f>
        <v/>
      </c>
      <c r="Y345" s="294" t="str">
        <f>IF($AB345=1,VLOOKUP(U:U,'BW Asset Listing'!D:O,12,FALSE),"")</f>
        <v/>
      </c>
      <c r="Z345" s="294" t="str">
        <f t="shared" si="58"/>
        <v/>
      </c>
      <c r="AA345" s="294" t="str">
        <f t="shared" si="59"/>
        <v/>
      </c>
      <c r="AB345" s="294">
        <f>COUNTIF($D$4:D345,$D345)</f>
        <v>0</v>
      </c>
      <c r="AE345" s="122" t="str">
        <f t="shared" si="60"/>
        <v/>
      </c>
      <c r="AF345" s="124">
        <f>SUMIFS('BW Expense Report GL'!I:I,'BW Expense Report GL'!F:F,AD:AD,'BW Expense Report GL'!G:G,G:G)</f>
        <v>0</v>
      </c>
      <c r="AG345" s="124" t="str">
        <f t="shared" si="61"/>
        <v/>
      </c>
      <c r="AH345" s="124">
        <f>SUMIFS('BW Expense Report GL'!I:I,'BW Expense Report GL'!F:F,AD:AD,'BW Expense Report GL'!G:G,H:H)</f>
        <v>0</v>
      </c>
      <c r="AI345" s="124" t="str">
        <f t="shared" si="62"/>
        <v/>
      </c>
      <c r="AK345" s="121">
        <f t="shared" si="63"/>
        <v>0</v>
      </c>
      <c r="AL345" s="121">
        <f t="shared" si="64"/>
        <v>0</v>
      </c>
    </row>
    <row r="346" spans="1:38" s="121" customFormat="1" ht="12.75" x14ac:dyDescent="0.2">
      <c r="A346" s="293" t="str">
        <f>VLOOKUP(B:B,'ACFR Business Areas'!A:C,3,FALSE)</f>
        <v>A000</v>
      </c>
      <c r="B346" s="293" t="str">
        <f>'Lease Rollforward'!$B$1</f>
        <v>E120</v>
      </c>
      <c r="C346" s="122" t="str">
        <f>VLOOKUP(B:B,'ACFR Business Areas'!A:B,2,FALSE)</f>
        <v>Comptroller General</v>
      </c>
      <c r="D346" s="237"/>
      <c r="E346" s="265"/>
      <c r="G346" s="122">
        <f>IFERROR(VLOOKUP($F:$F,'Lease Types with GL Accts'!A:B,2,FALSE),0)</f>
        <v>0</v>
      </c>
      <c r="H346" s="122">
        <f>IFERROR(VLOOKUP($F:$F,'Lease Types with GL Accts'!$A:$C,3,FALSE),0)</f>
        <v>0</v>
      </c>
      <c r="I346" s="122">
        <f>IFERROR(VLOOKUP($F:$F,'Lease Types with GL Accts'!$A:$D,4,FALSE),0)</f>
        <v>0</v>
      </c>
      <c r="J346" s="293" t="str">
        <f>IF(AND(AB346=1,K346='Lease Rollforward'!$B$2),"Yes",IF(AB346=1,"No",""))</f>
        <v/>
      </c>
      <c r="L346" s="216"/>
      <c r="M346" s="217"/>
      <c r="N346" s="217"/>
      <c r="O346" s="217"/>
      <c r="P346" s="294">
        <f t="shared" si="57"/>
        <v>0</v>
      </c>
      <c r="Q346" s="124"/>
      <c r="R346" s="124"/>
      <c r="S346" s="219"/>
      <c r="T346" s="219"/>
      <c r="U346" s="266"/>
      <c r="V346" s="122" t="str">
        <f>IF($AB346=1,VLOOKUP(U:U,'BW Asset Listing'!D:E,2,FALSE),"")</f>
        <v/>
      </c>
      <c r="W346" s="122" t="str">
        <f>IF($AB346=1,VLOOKUP(U:U,'BW Asset Listing'!D:F,3,FALSE),"")</f>
        <v/>
      </c>
      <c r="X346" s="122" t="str">
        <f>IF($AB346=1,VLOOKUP(U:U,'BW Asset Listing'!D:G,4,FALSE),"")</f>
        <v/>
      </c>
      <c r="Y346" s="294" t="str">
        <f>IF($AB346=1,VLOOKUP(U:U,'BW Asset Listing'!D:O,12,FALSE),"")</f>
        <v/>
      </c>
      <c r="Z346" s="294" t="str">
        <f t="shared" si="58"/>
        <v/>
      </c>
      <c r="AA346" s="294" t="str">
        <f t="shared" si="59"/>
        <v/>
      </c>
      <c r="AB346" s="294">
        <f>COUNTIF($D$4:D346,$D346)</f>
        <v>0</v>
      </c>
      <c r="AE346" s="122" t="str">
        <f t="shared" si="60"/>
        <v/>
      </c>
      <c r="AF346" s="124">
        <f>SUMIFS('BW Expense Report GL'!I:I,'BW Expense Report GL'!F:F,AD:AD,'BW Expense Report GL'!G:G,G:G)</f>
        <v>0</v>
      </c>
      <c r="AG346" s="124" t="str">
        <f t="shared" si="61"/>
        <v/>
      </c>
      <c r="AH346" s="124">
        <f>SUMIFS('BW Expense Report GL'!I:I,'BW Expense Report GL'!F:F,AD:AD,'BW Expense Report GL'!G:G,H:H)</f>
        <v>0</v>
      </c>
      <c r="AI346" s="124" t="str">
        <f t="shared" si="62"/>
        <v/>
      </c>
      <c r="AK346" s="121">
        <f t="shared" si="63"/>
        <v>0</v>
      </c>
      <c r="AL346" s="121">
        <f t="shared" si="64"/>
        <v>0</v>
      </c>
    </row>
    <row r="347" spans="1:38" s="121" customFormat="1" ht="12.75" x14ac:dyDescent="0.2">
      <c r="A347" s="293" t="str">
        <f>VLOOKUP(B:B,'ACFR Business Areas'!A:C,3,FALSE)</f>
        <v>A000</v>
      </c>
      <c r="B347" s="293" t="str">
        <f>'Lease Rollforward'!$B$1</f>
        <v>E120</v>
      </c>
      <c r="C347" s="122" t="str">
        <f>VLOOKUP(B:B,'ACFR Business Areas'!A:B,2,FALSE)</f>
        <v>Comptroller General</v>
      </c>
      <c r="D347" s="237"/>
      <c r="E347" s="265"/>
      <c r="G347" s="122">
        <f>IFERROR(VLOOKUP($F:$F,'Lease Types with GL Accts'!A:B,2,FALSE),0)</f>
        <v>0</v>
      </c>
      <c r="H347" s="122">
        <f>IFERROR(VLOOKUP($F:$F,'Lease Types with GL Accts'!$A:$C,3,FALSE),0)</f>
        <v>0</v>
      </c>
      <c r="I347" s="122">
        <f>IFERROR(VLOOKUP($F:$F,'Lease Types with GL Accts'!$A:$D,4,FALSE),0)</f>
        <v>0</v>
      </c>
      <c r="J347" s="293" t="str">
        <f>IF(AND(AB347=1,K347='Lease Rollforward'!$B$2),"Yes",IF(AB347=1,"No",""))</f>
        <v/>
      </c>
      <c r="L347" s="216"/>
      <c r="M347" s="217"/>
      <c r="N347" s="217"/>
      <c r="O347" s="217"/>
      <c r="P347" s="294">
        <f t="shared" si="57"/>
        <v>0</v>
      </c>
      <c r="Q347" s="124"/>
      <c r="R347" s="124"/>
      <c r="S347" s="219"/>
      <c r="T347" s="219"/>
      <c r="U347" s="266"/>
      <c r="V347" s="122" t="str">
        <f>IF($AB347=1,VLOOKUP(U:U,'BW Asset Listing'!D:E,2,FALSE),"")</f>
        <v/>
      </c>
      <c r="W347" s="122" t="str">
        <f>IF($AB347=1,VLOOKUP(U:U,'BW Asset Listing'!D:F,3,FALSE),"")</f>
        <v/>
      </c>
      <c r="X347" s="122" t="str">
        <f>IF($AB347=1,VLOOKUP(U:U,'BW Asset Listing'!D:G,4,FALSE),"")</f>
        <v/>
      </c>
      <c r="Y347" s="294" t="str">
        <f>IF($AB347=1,VLOOKUP(U:U,'BW Asset Listing'!D:O,12,FALSE),"")</f>
        <v/>
      </c>
      <c r="Z347" s="294" t="str">
        <f t="shared" si="58"/>
        <v/>
      </c>
      <c r="AA347" s="294" t="str">
        <f t="shared" si="59"/>
        <v/>
      </c>
      <c r="AB347" s="294">
        <f>COUNTIF($D$4:D347,$D347)</f>
        <v>0</v>
      </c>
      <c r="AE347" s="122" t="str">
        <f t="shared" si="60"/>
        <v/>
      </c>
      <c r="AF347" s="124">
        <f>SUMIFS('BW Expense Report GL'!I:I,'BW Expense Report GL'!F:F,AD:AD,'BW Expense Report GL'!G:G,G:G)</f>
        <v>0</v>
      </c>
      <c r="AG347" s="124" t="str">
        <f t="shared" si="61"/>
        <v/>
      </c>
      <c r="AH347" s="124">
        <f>SUMIFS('BW Expense Report GL'!I:I,'BW Expense Report GL'!F:F,AD:AD,'BW Expense Report GL'!G:G,H:H)</f>
        <v>0</v>
      </c>
      <c r="AI347" s="124" t="str">
        <f t="shared" si="62"/>
        <v/>
      </c>
      <c r="AK347" s="121">
        <f t="shared" si="63"/>
        <v>0</v>
      </c>
      <c r="AL347" s="121">
        <f t="shared" si="64"/>
        <v>0</v>
      </c>
    </row>
    <row r="348" spans="1:38" s="121" customFormat="1" ht="12.75" x14ac:dyDescent="0.2">
      <c r="A348" s="293" t="str">
        <f>VLOOKUP(B:B,'ACFR Business Areas'!A:C,3,FALSE)</f>
        <v>A000</v>
      </c>
      <c r="B348" s="293" t="str">
        <f>'Lease Rollforward'!$B$1</f>
        <v>E120</v>
      </c>
      <c r="C348" s="122" t="str">
        <f>VLOOKUP(B:B,'ACFR Business Areas'!A:B,2,FALSE)</f>
        <v>Comptroller General</v>
      </c>
      <c r="D348" s="237"/>
      <c r="E348" s="265"/>
      <c r="G348" s="122">
        <f>IFERROR(VLOOKUP($F:$F,'Lease Types with GL Accts'!A:B,2,FALSE),0)</f>
        <v>0</v>
      </c>
      <c r="H348" s="122">
        <f>IFERROR(VLOOKUP($F:$F,'Lease Types with GL Accts'!$A:$C,3,FALSE),0)</f>
        <v>0</v>
      </c>
      <c r="I348" s="122">
        <f>IFERROR(VLOOKUP($F:$F,'Lease Types with GL Accts'!$A:$D,4,FALSE),0)</f>
        <v>0</v>
      </c>
      <c r="J348" s="293" t="str">
        <f>IF(AND(AB348=1,K348='Lease Rollforward'!$B$2),"Yes",IF(AB348=1,"No",""))</f>
        <v/>
      </c>
      <c r="L348" s="216"/>
      <c r="M348" s="217"/>
      <c r="N348" s="217"/>
      <c r="O348" s="217"/>
      <c r="P348" s="294">
        <f t="shared" si="57"/>
        <v>0</v>
      </c>
      <c r="Q348" s="124"/>
      <c r="R348" s="124"/>
      <c r="S348" s="219"/>
      <c r="T348" s="219"/>
      <c r="U348" s="266"/>
      <c r="V348" s="122" t="str">
        <f>IF($AB348=1,VLOOKUP(U:U,'BW Asset Listing'!D:E,2,FALSE),"")</f>
        <v/>
      </c>
      <c r="W348" s="122" t="str">
        <f>IF($AB348=1,VLOOKUP(U:U,'BW Asset Listing'!D:F,3,FALSE),"")</f>
        <v/>
      </c>
      <c r="X348" s="122" t="str">
        <f>IF($AB348=1,VLOOKUP(U:U,'BW Asset Listing'!D:G,4,FALSE),"")</f>
        <v/>
      </c>
      <c r="Y348" s="294" t="str">
        <f>IF($AB348=1,VLOOKUP(U:U,'BW Asset Listing'!D:O,12,FALSE),"")</f>
        <v/>
      </c>
      <c r="Z348" s="294" t="str">
        <f t="shared" si="58"/>
        <v/>
      </c>
      <c r="AA348" s="294" t="str">
        <f t="shared" si="59"/>
        <v/>
      </c>
      <c r="AB348" s="294">
        <f>COUNTIF($D$4:D348,$D348)</f>
        <v>0</v>
      </c>
      <c r="AE348" s="122" t="str">
        <f t="shared" si="60"/>
        <v/>
      </c>
      <c r="AF348" s="124">
        <f>SUMIFS('BW Expense Report GL'!I:I,'BW Expense Report GL'!F:F,AD:AD,'BW Expense Report GL'!G:G,G:G)</f>
        <v>0</v>
      </c>
      <c r="AG348" s="124" t="str">
        <f t="shared" si="61"/>
        <v/>
      </c>
      <c r="AH348" s="124">
        <f>SUMIFS('BW Expense Report GL'!I:I,'BW Expense Report GL'!F:F,AD:AD,'BW Expense Report GL'!G:G,H:H)</f>
        <v>0</v>
      </c>
      <c r="AI348" s="124" t="str">
        <f t="shared" si="62"/>
        <v/>
      </c>
      <c r="AK348" s="121">
        <f t="shared" si="63"/>
        <v>0</v>
      </c>
      <c r="AL348" s="121">
        <f t="shared" si="64"/>
        <v>0</v>
      </c>
    </row>
    <row r="349" spans="1:38" s="121" customFormat="1" ht="12.75" x14ac:dyDescent="0.2">
      <c r="A349" s="293" t="str">
        <f>VLOOKUP(B:B,'ACFR Business Areas'!A:C,3,FALSE)</f>
        <v>A000</v>
      </c>
      <c r="B349" s="293" t="str">
        <f>'Lease Rollforward'!$B$1</f>
        <v>E120</v>
      </c>
      <c r="C349" s="122" t="str">
        <f>VLOOKUP(B:B,'ACFR Business Areas'!A:B,2,FALSE)</f>
        <v>Comptroller General</v>
      </c>
      <c r="D349" s="237"/>
      <c r="E349" s="265"/>
      <c r="G349" s="122">
        <f>IFERROR(VLOOKUP($F:$F,'Lease Types with GL Accts'!A:B,2,FALSE),0)</f>
        <v>0</v>
      </c>
      <c r="H349" s="122">
        <f>IFERROR(VLOOKUP($F:$F,'Lease Types with GL Accts'!$A:$C,3,FALSE),0)</f>
        <v>0</v>
      </c>
      <c r="I349" s="122">
        <f>IFERROR(VLOOKUP($F:$F,'Lease Types with GL Accts'!$A:$D,4,FALSE),0)</f>
        <v>0</v>
      </c>
      <c r="J349" s="293" t="str">
        <f>IF(AND(AB349=1,K349='Lease Rollforward'!$B$2),"Yes",IF(AB349=1,"No",""))</f>
        <v/>
      </c>
      <c r="L349" s="216"/>
      <c r="M349" s="217"/>
      <c r="N349" s="217"/>
      <c r="O349" s="217"/>
      <c r="P349" s="294">
        <f t="shared" si="57"/>
        <v>0</v>
      </c>
      <c r="Q349" s="124"/>
      <c r="R349" s="124"/>
      <c r="S349" s="219"/>
      <c r="T349" s="219"/>
      <c r="U349" s="266"/>
      <c r="V349" s="122" t="str">
        <f>IF($AB349=1,VLOOKUP(U:U,'BW Asset Listing'!D:E,2,FALSE),"")</f>
        <v/>
      </c>
      <c r="W349" s="122" t="str">
        <f>IF($AB349=1,VLOOKUP(U:U,'BW Asset Listing'!D:F,3,FALSE),"")</f>
        <v/>
      </c>
      <c r="X349" s="122" t="str">
        <f>IF($AB349=1,VLOOKUP(U:U,'BW Asset Listing'!D:G,4,FALSE),"")</f>
        <v/>
      </c>
      <c r="Y349" s="294" t="str">
        <f>IF($AB349=1,VLOOKUP(U:U,'BW Asset Listing'!D:O,12,FALSE),"")</f>
        <v/>
      </c>
      <c r="Z349" s="294" t="str">
        <f t="shared" si="58"/>
        <v/>
      </c>
      <c r="AA349" s="294" t="str">
        <f t="shared" si="59"/>
        <v/>
      </c>
      <c r="AB349" s="294">
        <f>COUNTIF($D$4:D349,$D349)</f>
        <v>0</v>
      </c>
      <c r="AE349" s="122" t="str">
        <f t="shared" si="60"/>
        <v/>
      </c>
      <c r="AF349" s="124">
        <f>SUMIFS('BW Expense Report GL'!I:I,'BW Expense Report GL'!F:F,AD:AD,'BW Expense Report GL'!G:G,G:G)</f>
        <v>0</v>
      </c>
      <c r="AG349" s="124" t="str">
        <f t="shared" si="61"/>
        <v/>
      </c>
      <c r="AH349" s="124">
        <f>SUMIFS('BW Expense Report GL'!I:I,'BW Expense Report GL'!F:F,AD:AD,'BW Expense Report GL'!G:G,H:H)</f>
        <v>0</v>
      </c>
      <c r="AI349" s="124" t="str">
        <f t="shared" si="62"/>
        <v/>
      </c>
      <c r="AK349" s="121">
        <f t="shared" si="63"/>
        <v>0</v>
      </c>
      <c r="AL349" s="121">
        <f t="shared" si="64"/>
        <v>0</v>
      </c>
    </row>
    <row r="350" spans="1:38" s="121" customFormat="1" ht="12.75" x14ac:dyDescent="0.2">
      <c r="A350" s="293" t="str">
        <f>VLOOKUP(B:B,'ACFR Business Areas'!A:C,3,FALSE)</f>
        <v>A000</v>
      </c>
      <c r="B350" s="293" t="str">
        <f>'Lease Rollforward'!$B$1</f>
        <v>E120</v>
      </c>
      <c r="C350" s="122" t="str">
        <f>VLOOKUP(B:B,'ACFR Business Areas'!A:B,2,FALSE)</f>
        <v>Comptroller General</v>
      </c>
      <c r="D350" s="237"/>
      <c r="E350" s="265"/>
      <c r="G350" s="122">
        <f>IFERROR(VLOOKUP($F:$F,'Lease Types with GL Accts'!A:B,2,FALSE),0)</f>
        <v>0</v>
      </c>
      <c r="H350" s="122">
        <f>IFERROR(VLOOKUP($F:$F,'Lease Types with GL Accts'!$A:$C,3,FALSE),0)</f>
        <v>0</v>
      </c>
      <c r="I350" s="122">
        <f>IFERROR(VLOOKUP($F:$F,'Lease Types with GL Accts'!$A:$D,4,FALSE),0)</f>
        <v>0</v>
      </c>
      <c r="J350" s="293" t="str">
        <f>IF(AND(AB350=1,K350='Lease Rollforward'!$B$2),"Yes",IF(AB350=1,"No",""))</f>
        <v/>
      </c>
      <c r="L350" s="216"/>
      <c r="M350" s="217"/>
      <c r="N350" s="217"/>
      <c r="O350" s="217"/>
      <c r="P350" s="294">
        <f t="shared" si="57"/>
        <v>0</v>
      </c>
      <c r="Q350" s="124"/>
      <c r="R350" s="124"/>
      <c r="S350" s="219"/>
      <c r="T350" s="219"/>
      <c r="U350" s="266"/>
      <c r="V350" s="122" t="str">
        <f>IF($AB350=1,VLOOKUP(U:U,'BW Asset Listing'!D:E,2,FALSE),"")</f>
        <v/>
      </c>
      <c r="W350" s="122" t="str">
        <f>IF($AB350=1,VLOOKUP(U:U,'BW Asset Listing'!D:F,3,FALSE),"")</f>
        <v/>
      </c>
      <c r="X350" s="122" t="str">
        <f>IF($AB350=1,VLOOKUP(U:U,'BW Asset Listing'!D:G,4,FALSE),"")</f>
        <v/>
      </c>
      <c r="Y350" s="294" t="str">
        <f>IF($AB350=1,VLOOKUP(U:U,'BW Asset Listing'!D:O,12,FALSE),"")</f>
        <v/>
      </c>
      <c r="Z350" s="294" t="str">
        <f t="shared" si="58"/>
        <v/>
      </c>
      <c r="AA350" s="294" t="str">
        <f t="shared" si="59"/>
        <v/>
      </c>
      <c r="AB350" s="294">
        <f>COUNTIF($D$4:D350,$D350)</f>
        <v>0</v>
      </c>
      <c r="AE350" s="122" t="str">
        <f t="shared" si="60"/>
        <v/>
      </c>
      <c r="AF350" s="124">
        <f>SUMIFS('BW Expense Report GL'!I:I,'BW Expense Report GL'!F:F,AD:AD,'BW Expense Report GL'!G:G,G:G)</f>
        <v>0</v>
      </c>
      <c r="AG350" s="124" t="str">
        <f t="shared" si="61"/>
        <v/>
      </c>
      <c r="AH350" s="124">
        <f>SUMIFS('BW Expense Report GL'!I:I,'BW Expense Report GL'!F:F,AD:AD,'BW Expense Report GL'!G:G,H:H)</f>
        <v>0</v>
      </c>
      <c r="AI350" s="124" t="str">
        <f t="shared" si="62"/>
        <v/>
      </c>
      <c r="AK350" s="121">
        <f t="shared" si="63"/>
        <v>0</v>
      </c>
      <c r="AL350" s="121">
        <f t="shared" si="64"/>
        <v>0</v>
      </c>
    </row>
    <row r="351" spans="1:38" s="121" customFormat="1" ht="12.75" x14ac:dyDescent="0.2">
      <c r="A351" s="293" t="str">
        <f>VLOOKUP(B:B,'ACFR Business Areas'!A:C,3,FALSE)</f>
        <v>A000</v>
      </c>
      <c r="B351" s="293" t="str">
        <f>'Lease Rollforward'!$B$1</f>
        <v>E120</v>
      </c>
      <c r="C351" s="122" t="str">
        <f>VLOOKUP(B:B,'ACFR Business Areas'!A:B,2,FALSE)</f>
        <v>Comptroller General</v>
      </c>
      <c r="D351" s="237"/>
      <c r="E351" s="265"/>
      <c r="G351" s="122">
        <f>IFERROR(VLOOKUP($F:$F,'Lease Types with GL Accts'!A:B,2,FALSE),0)</f>
        <v>0</v>
      </c>
      <c r="H351" s="122">
        <f>IFERROR(VLOOKUP($F:$F,'Lease Types with GL Accts'!$A:$C,3,FALSE),0)</f>
        <v>0</v>
      </c>
      <c r="I351" s="122">
        <f>IFERROR(VLOOKUP($F:$F,'Lease Types with GL Accts'!$A:$D,4,FALSE),0)</f>
        <v>0</v>
      </c>
      <c r="J351" s="293" t="str">
        <f>IF(AND(AB351=1,K351='Lease Rollforward'!$B$2),"Yes",IF(AB351=1,"No",""))</f>
        <v/>
      </c>
      <c r="L351" s="216"/>
      <c r="M351" s="217"/>
      <c r="N351" s="217"/>
      <c r="O351" s="217"/>
      <c r="P351" s="294">
        <f t="shared" si="57"/>
        <v>0</v>
      </c>
      <c r="Q351" s="124"/>
      <c r="R351" s="124"/>
      <c r="S351" s="219"/>
      <c r="T351" s="219"/>
      <c r="U351" s="266"/>
      <c r="V351" s="122" t="str">
        <f>IF($AB351=1,VLOOKUP(U:U,'BW Asset Listing'!D:E,2,FALSE),"")</f>
        <v/>
      </c>
      <c r="W351" s="122" t="str">
        <f>IF($AB351=1,VLOOKUP(U:U,'BW Asset Listing'!D:F,3,FALSE),"")</f>
        <v/>
      </c>
      <c r="X351" s="122" t="str">
        <f>IF($AB351=1,VLOOKUP(U:U,'BW Asset Listing'!D:G,4,FALSE),"")</f>
        <v/>
      </c>
      <c r="Y351" s="294" t="str">
        <f>IF($AB351=1,VLOOKUP(U:U,'BW Asset Listing'!D:O,12,FALSE),"")</f>
        <v/>
      </c>
      <c r="Z351" s="294" t="str">
        <f t="shared" si="58"/>
        <v/>
      </c>
      <c r="AA351" s="294" t="str">
        <f t="shared" si="59"/>
        <v/>
      </c>
      <c r="AB351" s="294">
        <f>COUNTIF($D$4:D351,$D351)</f>
        <v>0</v>
      </c>
      <c r="AE351" s="122" t="str">
        <f t="shared" si="60"/>
        <v/>
      </c>
      <c r="AF351" s="124">
        <f>SUMIFS('BW Expense Report GL'!I:I,'BW Expense Report GL'!F:F,AD:AD,'BW Expense Report GL'!G:G,G:G)</f>
        <v>0</v>
      </c>
      <c r="AG351" s="124" t="str">
        <f t="shared" si="61"/>
        <v/>
      </c>
      <c r="AH351" s="124">
        <f>SUMIFS('BW Expense Report GL'!I:I,'BW Expense Report GL'!F:F,AD:AD,'BW Expense Report GL'!G:G,H:H)</f>
        <v>0</v>
      </c>
      <c r="AI351" s="124" t="str">
        <f t="shared" si="62"/>
        <v/>
      </c>
      <c r="AK351" s="121">
        <f t="shared" si="63"/>
        <v>0</v>
      </c>
      <c r="AL351" s="121">
        <f t="shared" si="64"/>
        <v>0</v>
      </c>
    </row>
    <row r="352" spans="1:38" s="121" customFormat="1" ht="12.75" x14ac:dyDescent="0.2">
      <c r="A352" s="293" t="str">
        <f>VLOOKUP(B:B,'ACFR Business Areas'!A:C,3,FALSE)</f>
        <v>A000</v>
      </c>
      <c r="B352" s="293" t="str">
        <f>'Lease Rollforward'!$B$1</f>
        <v>E120</v>
      </c>
      <c r="C352" s="122" t="str">
        <f>VLOOKUP(B:B,'ACFR Business Areas'!A:B,2,FALSE)</f>
        <v>Comptroller General</v>
      </c>
      <c r="D352" s="237"/>
      <c r="E352" s="265"/>
      <c r="G352" s="122">
        <f>IFERROR(VLOOKUP($F:$F,'Lease Types with GL Accts'!A:B,2,FALSE),0)</f>
        <v>0</v>
      </c>
      <c r="H352" s="122">
        <f>IFERROR(VLOOKUP($F:$F,'Lease Types with GL Accts'!$A:$C,3,FALSE),0)</f>
        <v>0</v>
      </c>
      <c r="I352" s="122">
        <f>IFERROR(VLOOKUP($F:$F,'Lease Types with GL Accts'!$A:$D,4,FALSE),0)</f>
        <v>0</v>
      </c>
      <c r="J352" s="293" t="str">
        <f>IF(AND(AB352=1,K352='Lease Rollforward'!$B$2),"Yes",IF(AB352=1,"No",""))</f>
        <v/>
      </c>
      <c r="L352" s="216"/>
      <c r="M352" s="217"/>
      <c r="N352" s="217"/>
      <c r="O352" s="217"/>
      <c r="P352" s="294">
        <f t="shared" si="57"/>
        <v>0</v>
      </c>
      <c r="Q352" s="124"/>
      <c r="R352" s="124"/>
      <c r="S352" s="219"/>
      <c r="T352" s="219"/>
      <c r="U352" s="266"/>
      <c r="V352" s="122" t="str">
        <f>IF($AB352=1,VLOOKUP(U:U,'BW Asset Listing'!D:E,2,FALSE),"")</f>
        <v/>
      </c>
      <c r="W352" s="122" t="str">
        <f>IF($AB352=1,VLOOKUP(U:U,'BW Asset Listing'!D:F,3,FALSE),"")</f>
        <v/>
      </c>
      <c r="X352" s="122" t="str">
        <f>IF($AB352=1,VLOOKUP(U:U,'BW Asset Listing'!D:G,4,FALSE),"")</f>
        <v/>
      </c>
      <c r="Y352" s="294" t="str">
        <f>IF($AB352=1,VLOOKUP(U:U,'BW Asset Listing'!D:O,12,FALSE),"")</f>
        <v/>
      </c>
      <c r="Z352" s="294" t="str">
        <f t="shared" si="58"/>
        <v/>
      </c>
      <c r="AA352" s="294" t="str">
        <f t="shared" si="59"/>
        <v/>
      </c>
      <c r="AB352" s="294">
        <f>COUNTIF($D$4:D352,$D352)</f>
        <v>0</v>
      </c>
      <c r="AE352" s="122" t="str">
        <f t="shared" si="60"/>
        <v/>
      </c>
      <c r="AF352" s="124">
        <f>SUMIFS('BW Expense Report GL'!I:I,'BW Expense Report GL'!F:F,AD:AD,'BW Expense Report GL'!G:G,G:G)</f>
        <v>0</v>
      </c>
      <c r="AG352" s="124" t="str">
        <f t="shared" si="61"/>
        <v/>
      </c>
      <c r="AH352" s="124">
        <f>SUMIFS('BW Expense Report GL'!I:I,'BW Expense Report GL'!F:F,AD:AD,'BW Expense Report GL'!G:G,H:H)</f>
        <v>0</v>
      </c>
      <c r="AI352" s="124" t="str">
        <f t="shared" si="62"/>
        <v/>
      </c>
      <c r="AK352" s="121">
        <f t="shared" si="63"/>
        <v>0</v>
      </c>
      <c r="AL352" s="121">
        <f t="shared" si="64"/>
        <v>0</v>
      </c>
    </row>
    <row r="353" spans="1:38" s="121" customFormat="1" ht="12.75" x14ac:dyDescent="0.2">
      <c r="A353" s="293" t="str">
        <f>VLOOKUP(B:B,'ACFR Business Areas'!A:C,3,FALSE)</f>
        <v>A000</v>
      </c>
      <c r="B353" s="293" t="str">
        <f>'Lease Rollforward'!$B$1</f>
        <v>E120</v>
      </c>
      <c r="C353" s="122" t="str">
        <f>VLOOKUP(B:B,'ACFR Business Areas'!A:B,2,FALSE)</f>
        <v>Comptroller General</v>
      </c>
      <c r="D353" s="237"/>
      <c r="E353" s="265"/>
      <c r="G353" s="122">
        <f>IFERROR(VLOOKUP($F:$F,'Lease Types with GL Accts'!A:B,2,FALSE),0)</f>
        <v>0</v>
      </c>
      <c r="H353" s="122">
        <f>IFERROR(VLOOKUP($F:$F,'Lease Types with GL Accts'!$A:$C,3,FALSE),0)</f>
        <v>0</v>
      </c>
      <c r="I353" s="122">
        <f>IFERROR(VLOOKUP($F:$F,'Lease Types with GL Accts'!$A:$D,4,FALSE),0)</f>
        <v>0</v>
      </c>
      <c r="J353" s="293" t="str">
        <f>IF(AND(AB353=1,K353='Lease Rollforward'!$B$2),"Yes",IF(AB353=1,"No",""))</f>
        <v/>
      </c>
      <c r="L353" s="216"/>
      <c r="M353" s="217"/>
      <c r="N353" s="217"/>
      <c r="O353" s="217"/>
      <c r="P353" s="294">
        <f t="shared" si="57"/>
        <v>0</v>
      </c>
      <c r="Q353" s="124"/>
      <c r="R353" s="124"/>
      <c r="S353" s="219"/>
      <c r="T353" s="219"/>
      <c r="U353" s="266"/>
      <c r="V353" s="122" t="str">
        <f>IF($AB353=1,VLOOKUP(U:U,'BW Asset Listing'!D:E,2,FALSE),"")</f>
        <v/>
      </c>
      <c r="W353" s="122" t="str">
        <f>IF($AB353=1,VLOOKUP(U:U,'BW Asset Listing'!D:F,3,FALSE),"")</f>
        <v/>
      </c>
      <c r="X353" s="122" t="str">
        <f>IF($AB353=1,VLOOKUP(U:U,'BW Asset Listing'!D:G,4,FALSE),"")</f>
        <v/>
      </c>
      <c r="Y353" s="294" t="str">
        <f>IF($AB353=1,VLOOKUP(U:U,'BW Asset Listing'!D:O,12,FALSE),"")</f>
        <v/>
      </c>
      <c r="Z353" s="294" t="str">
        <f t="shared" si="58"/>
        <v/>
      </c>
      <c r="AA353" s="294" t="str">
        <f t="shared" si="59"/>
        <v/>
      </c>
      <c r="AB353" s="294">
        <f>COUNTIF($D$4:D353,$D353)</f>
        <v>0</v>
      </c>
      <c r="AE353" s="122" t="str">
        <f t="shared" si="60"/>
        <v/>
      </c>
      <c r="AF353" s="124">
        <f>SUMIFS('BW Expense Report GL'!I:I,'BW Expense Report GL'!F:F,AD:AD,'BW Expense Report GL'!G:G,G:G)</f>
        <v>0</v>
      </c>
      <c r="AG353" s="124" t="str">
        <f t="shared" si="61"/>
        <v/>
      </c>
      <c r="AH353" s="124">
        <f>SUMIFS('BW Expense Report GL'!I:I,'BW Expense Report GL'!F:F,AD:AD,'BW Expense Report GL'!G:G,H:H)</f>
        <v>0</v>
      </c>
      <c r="AI353" s="124" t="str">
        <f t="shared" si="62"/>
        <v/>
      </c>
      <c r="AK353" s="121">
        <f t="shared" si="63"/>
        <v>0</v>
      </c>
      <c r="AL353" s="121">
        <f t="shared" si="64"/>
        <v>0</v>
      </c>
    </row>
    <row r="354" spans="1:38" s="121" customFormat="1" ht="12.75" x14ac:dyDescent="0.2">
      <c r="A354" s="293" t="str">
        <f>VLOOKUP(B:B,'ACFR Business Areas'!A:C,3,FALSE)</f>
        <v>A000</v>
      </c>
      <c r="B354" s="293" t="str">
        <f>'Lease Rollforward'!$B$1</f>
        <v>E120</v>
      </c>
      <c r="C354" s="122" t="str">
        <f>VLOOKUP(B:B,'ACFR Business Areas'!A:B,2,FALSE)</f>
        <v>Comptroller General</v>
      </c>
      <c r="D354" s="237"/>
      <c r="E354" s="265"/>
      <c r="G354" s="122">
        <f>IFERROR(VLOOKUP($F:$F,'Lease Types with GL Accts'!A:B,2,FALSE),0)</f>
        <v>0</v>
      </c>
      <c r="H354" s="122">
        <f>IFERROR(VLOOKUP($F:$F,'Lease Types with GL Accts'!$A:$C,3,FALSE),0)</f>
        <v>0</v>
      </c>
      <c r="I354" s="122">
        <f>IFERROR(VLOOKUP($F:$F,'Lease Types with GL Accts'!$A:$D,4,FALSE),0)</f>
        <v>0</v>
      </c>
      <c r="J354" s="293" t="str">
        <f>IF(AND(AB354=1,K354='Lease Rollforward'!$B$2),"Yes",IF(AB354=1,"No",""))</f>
        <v/>
      </c>
      <c r="L354" s="216"/>
      <c r="M354" s="217"/>
      <c r="N354" s="217"/>
      <c r="O354" s="217"/>
      <c r="P354" s="294">
        <f t="shared" si="57"/>
        <v>0</v>
      </c>
      <c r="Q354" s="124"/>
      <c r="R354" s="124"/>
      <c r="S354" s="219"/>
      <c r="T354" s="219"/>
      <c r="U354" s="266"/>
      <c r="V354" s="122" t="str">
        <f>IF($AB354=1,VLOOKUP(U:U,'BW Asset Listing'!D:E,2,FALSE),"")</f>
        <v/>
      </c>
      <c r="W354" s="122" t="str">
        <f>IF($AB354=1,VLOOKUP(U:U,'BW Asset Listing'!D:F,3,FALSE),"")</f>
        <v/>
      </c>
      <c r="X354" s="122" t="str">
        <f>IF($AB354=1,VLOOKUP(U:U,'BW Asset Listing'!D:G,4,FALSE),"")</f>
        <v/>
      </c>
      <c r="Y354" s="294" t="str">
        <f>IF($AB354=1,VLOOKUP(U:U,'BW Asset Listing'!D:O,12,FALSE),"")</f>
        <v/>
      </c>
      <c r="Z354" s="294" t="str">
        <f t="shared" si="58"/>
        <v/>
      </c>
      <c r="AA354" s="294" t="str">
        <f t="shared" si="59"/>
        <v/>
      </c>
      <c r="AB354" s="294">
        <f>COUNTIF($D$4:D354,$D354)</f>
        <v>0</v>
      </c>
      <c r="AE354" s="122" t="str">
        <f t="shared" si="60"/>
        <v/>
      </c>
      <c r="AF354" s="124">
        <f>SUMIFS('BW Expense Report GL'!I:I,'BW Expense Report GL'!F:F,AD:AD,'BW Expense Report GL'!G:G,G:G)</f>
        <v>0</v>
      </c>
      <c r="AG354" s="124" t="str">
        <f t="shared" si="61"/>
        <v/>
      </c>
      <c r="AH354" s="124">
        <f>SUMIFS('BW Expense Report GL'!I:I,'BW Expense Report GL'!F:F,AD:AD,'BW Expense Report GL'!G:G,H:H)</f>
        <v>0</v>
      </c>
      <c r="AI354" s="124" t="str">
        <f t="shared" si="62"/>
        <v/>
      </c>
      <c r="AK354" s="121">
        <f t="shared" si="63"/>
        <v>0</v>
      </c>
      <c r="AL354" s="121">
        <f t="shared" si="64"/>
        <v>0</v>
      </c>
    </row>
    <row r="355" spans="1:38" s="121" customFormat="1" ht="12.75" x14ac:dyDescent="0.2">
      <c r="A355" s="293" t="str">
        <f>VLOOKUP(B:B,'ACFR Business Areas'!A:C,3,FALSE)</f>
        <v>A000</v>
      </c>
      <c r="B355" s="293" t="str">
        <f>'Lease Rollforward'!$B$1</f>
        <v>E120</v>
      </c>
      <c r="C355" s="122" t="str">
        <f>VLOOKUP(B:B,'ACFR Business Areas'!A:B,2,FALSE)</f>
        <v>Comptroller General</v>
      </c>
      <c r="D355" s="237"/>
      <c r="E355" s="265"/>
      <c r="G355" s="122">
        <f>IFERROR(VLOOKUP($F:$F,'Lease Types with GL Accts'!A:B,2,FALSE),0)</f>
        <v>0</v>
      </c>
      <c r="H355" s="122">
        <f>IFERROR(VLOOKUP($F:$F,'Lease Types with GL Accts'!$A:$C,3,FALSE),0)</f>
        <v>0</v>
      </c>
      <c r="I355" s="122">
        <f>IFERROR(VLOOKUP($F:$F,'Lease Types with GL Accts'!$A:$D,4,FALSE),0)</f>
        <v>0</v>
      </c>
      <c r="J355" s="293" t="str">
        <f>IF(AND(AB355=1,K355='Lease Rollforward'!$B$2),"Yes",IF(AB355=1,"No",""))</f>
        <v/>
      </c>
      <c r="L355" s="216"/>
      <c r="M355" s="217"/>
      <c r="N355" s="217"/>
      <c r="O355" s="217"/>
      <c r="P355" s="294">
        <f t="shared" si="57"/>
        <v>0</v>
      </c>
      <c r="Q355" s="124"/>
      <c r="R355" s="124"/>
      <c r="S355" s="219"/>
      <c r="T355" s="219"/>
      <c r="U355" s="266"/>
      <c r="V355" s="122" t="str">
        <f>IF($AB355=1,VLOOKUP(U:U,'BW Asset Listing'!D:E,2,FALSE),"")</f>
        <v/>
      </c>
      <c r="W355" s="122" t="str">
        <f>IF($AB355=1,VLOOKUP(U:U,'BW Asset Listing'!D:F,3,FALSE),"")</f>
        <v/>
      </c>
      <c r="X355" s="122" t="str">
        <f>IF($AB355=1,VLOOKUP(U:U,'BW Asset Listing'!D:G,4,FALSE),"")</f>
        <v/>
      </c>
      <c r="Y355" s="294" t="str">
        <f>IF($AB355=1,VLOOKUP(U:U,'BW Asset Listing'!D:O,12,FALSE),"")</f>
        <v/>
      </c>
      <c r="Z355" s="294" t="str">
        <f t="shared" si="58"/>
        <v/>
      </c>
      <c r="AA355" s="294" t="str">
        <f t="shared" si="59"/>
        <v/>
      </c>
      <c r="AB355" s="294">
        <f>COUNTIF($D$4:D355,$D355)</f>
        <v>0</v>
      </c>
      <c r="AE355" s="122" t="str">
        <f t="shared" si="60"/>
        <v/>
      </c>
      <c r="AF355" s="124">
        <f>SUMIFS('BW Expense Report GL'!I:I,'BW Expense Report GL'!F:F,AD:AD,'BW Expense Report GL'!G:G,G:G)</f>
        <v>0</v>
      </c>
      <c r="AG355" s="124" t="str">
        <f t="shared" si="61"/>
        <v/>
      </c>
      <c r="AH355" s="124">
        <f>SUMIFS('BW Expense Report GL'!I:I,'BW Expense Report GL'!F:F,AD:AD,'BW Expense Report GL'!G:G,H:H)</f>
        <v>0</v>
      </c>
      <c r="AI355" s="124" t="str">
        <f t="shared" si="62"/>
        <v/>
      </c>
      <c r="AK355" s="121">
        <f t="shared" si="63"/>
        <v>0</v>
      </c>
      <c r="AL355" s="121">
        <f t="shared" si="64"/>
        <v>0</v>
      </c>
    </row>
    <row r="356" spans="1:38" s="121" customFormat="1" ht="12.75" x14ac:dyDescent="0.2">
      <c r="A356" s="293" t="str">
        <f>VLOOKUP(B:B,'ACFR Business Areas'!A:C,3,FALSE)</f>
        <v>A000</v>
      </c>
      <c r="B356" s="293" t="str">
        <f>'Lease Rollforward'!$B$1</f>
        <v>E120</v>
      </c>
      <c r="C356" s="122" t="str">
        <f>VLOOKUP(B:B,'ACFR Business Areas'!A:B,2,FALSE)</f>
        <v>Comptroller General</v>
      </c>
      <c r="D356" s="237"/>
      <c r="E356" s="265"/>
      <c r="G356" s="122">
        <f>IFERROR(VLOOKUP($F:$F,'Lease Types with GL Accts'!A:B,2,FALSE),0)</f>
        <v>0</v>
      </c>
      <c r="H356" s="122">
        <f>IFERROR(VLOOKUP($F:$F,'Lease Types with GL Accts'!$A:$C,3,FALSE),0)</f>
        <v>0</v>
      </c>
      <c r="I356" s="122">
        <f>IFERROR(VLOOKUP($F:$F,'Lease Types with GL Accts'!$A:$D,4,FALSE),0)</f>
        <v>0</v>
      </c>
      <c r="J356" s="293" t="str">
        <f>IF(AND(AB356=1,K356='Lease Rollforward'!$B$2),"Yes",IF(AB356=1,"No",""))</f>
        <v/>
      </c>
      <c r="L356" s="216"/>
      <c r="M356" s="217"/>
      <c r="N356" s="217"/>
      <c r="O356" s="217"/>
      <c r="P356" s="294">
        <f t="shared" si="57"/>
        <v>0</v>
      </c>
      <c r="Q356" s="124"/>
      <c r="R356" s="124"/>
      <c r="S356" s="219"/>
      <c r="T356" s="219"/>
      <c r="U356" s="266"/>
      <c r="V356" s="122" t="str">
        <f>IF($AB356=1,VLOOKUP(U:U,'BW Asset Listing'!D:E,2,FALSE),"")</f>
        <v/>
      </c>
      <c r="W356" s="122" t="str">
        <f>IF($AB356=1,VLOOKUP(U:U,'BW Asset Listing'!D:F,3,FALSE),"")</f>
        <v/>
      </c>
      <c r="X356" s="122" t="str">
        <f>IF($AB356=1,VLOOKUP(U:U,'BW Asset Listing'!D:G,4,FALSE),"")</f>
        <v/>
      </c>
      <c r="Y356" s="294" t="str">
        <f>IF($AB356=1,VLOOKUP(U:U,'BW Asset Listing'!D:O,12,FALSE),"")</f>
        <v/>
      </c>
      <c r="Z356" s="294" t="str">
        <f t="shared" si="58"/>
        <v/>
      </c>
      <c r="AA356" s="294" t="str">
        <f t="shared" si="59"/>
        <v/>
      </c>
      <c r="AB356" s="294">
        <f>COUNTIF($D$4:D356,$D356)</f>
        <v>0</v>
      </c>
      <c r="AE356" s="122" t="str">
        <f t="shared" si="60"/>
        <v/>
      </c>
      <c r="AF356" s="124">
        <f>SUMIFS('BW Expense Report GL'!I:I,'BW Expense Report GL'!F:F,AD:AD,'BW Expense Report GL'!G:G,G:G)</f>
        <v>0</v>
      </c>
      <c r="AG356" s="124" t="str">
        <f t="shared" si="61"/>
        <v/>
      </c>
      <c r="AH356" s="124">
        <f>SUMIFS('BW Expense Report GL'!I:I,'BW Expense Report GL'!F:F,AD:AD,'BW Expense Report GL'!G:G,H:H)</f>
        <v>0</v>
      </c>
      <c r="AI356" s="124" t="str">
        <f t="shared" si="62"/>
        <v/>
      </c>
      <c r="AK356" s="121">
        <f t="shared" si="63"/>
        <v>0</v>
      </c>
      <c r="AL356" s="121">
        <f t="shared" si="64"/>
        <v>0</v>
      </c>
    </row>
    <row r="357" spans="1:38" s="121" customFormat="1" ht="12.75" x14ac:dyDescent="0.2">
      <c r="A357" s="293" t="str">
        <f>VLOOKUP(B:B,'ACFR Business Areas'!A:C,3,FALSE)</f>
        <v>A000</v>
      </c>
      <c r="B357" s="293" t="str">
        <f>'Lease Rollforward'!$B$1</f>
        <v>E120</v>
      </c>
      <c r="C357" s="122" t="str">
        <f>VLOOKUP(B:B,'ACFR Business Areas'!A:B,2,FALSE)</f>
        <v>Comptroller General</v>
      </c>
      <c r="D357" s="237"/>
      <c r="E357" s="265"/>
      <c r="G357" s="122">
        <f>IFERROR(VLOOKUP($F:$F,'Lease Types with GL Accts'!A:B,2,FALSE),0)</f>
        <v>0</v>
      </c>
      <c r="H357" s="122">
        <f>IFERROR(VLOOKUP($F:$F,'Lease Types with GL Accts'!$A:$C,3,FALSE),0)</f>
        <v>0</v>
      </c>
      <c r="I357" s="122">
        <f>IFERROR(VLOOKUP($F:$F,'Lease Types with GL Accts'!$A:$D,4,FALSE),0)</f>
        <v>0</v>
      </c>
      <c r="J357" s="293" t="str">
        <f>IF(AND(AB357=1,K357='Lease Rollforward'!$B$2),"Yes",IF(AB357=1,"No",""))</f>
        <v/>
      </c>
      <c r="L357" s="216"/>
      <c r="M357" s="217"/>
      <c r="N357" s="217"/>
      <c r="O357" s="217"/>
      <c r="P357" s="294">
        <f t="shared" si="57"/>
        <v>0</v>
      </c>
      <c r="Q357" s="124"/>
      <c r="R357" s="124"/>
      <c r="S357" s="219"/>
      <c r="T357" s="219"/>
      <c r="U357" s="266"/>
      <c r="V357" s="122" t="str">
        <f>IF($AB357=1,VLOOKUP(U:U,'BW Asset Listing'!D:E,2,FALSE),"")</f>
        <v/>
      </c>
      <c r="W357" s="122" t="str">
        <f>IF($AB357=1,VLOOKUP(U:U,'BW Asset Listing'!D:F,3,FALSE),"")</f>
        <v/>
      </c>
      <c r="X357" s="122" t="str">
        <f>IF($AB357=1,VLOOKUP(U:U,'BW Asset Listing'!D:G,4,FALSE),"")</f>
        <v/>
      </c>
      <c r="Y357" s="294" t="str">
        <f>IF($AB357=1,VLOOKUP(U:U,'BW Asset Listing'!D:O,12,FALSE),"")</f>
        <v/>
      </c>
      <c r="Z357" s="294" t="str">
        <f t="shared" si="58"/>
        <v/>
      </c>
      <c r="AA357" s="294" t="str">
        <f t="shared" si="59"/>
        <v/>
      </c>
      <c r="AB357" s="294">
        <f>COUNTIF($D$4:D357,$D357)</f>
        <v>0</v>
      </c>
      <c r="AE357" s="122" t="str">
        <f t="shared" si="60"/>
        <v/>
      </c>
      <c r="AF357" s="124">
        <f>SUMIFS('BW Expense Report GL'!I:I,'BW Expense Report GL'!F:F,AD:AD,'BW Expense Report GL'!G:G,G:G)</f>
        <v>0</v>
      </c>
      <c r="AG357" s="124" t="str">
        <f t="shared" si="61"/>
        <v/>
      </c>
      <c r="AH357" s="124">
        <f>SUMIFS('BW Expense Report GL'!I:I,'BW Expense Report GL'!F:F,AD:AD,'BW Expense Report GL'!G:G,H:H)</f>
        <v>0</v>
      </c>
      <c r="AI357" s="124" t="str">
        <f t="shared" si="62"/>
        <v/>
      </c>
      <c r="AK357" s="121">
        <f t="shared" si="63"/>
        <v>0</v>
      </c>
      <c r="AL357" s="121">
        <f t="shared" si="64"/>
        <v>0</v>
      </c>
    </row>
    <row r="358" spans="1:38" s="121" customFormat="1" ht="12.75" x14ac:dyDescent="0.2">
      <c r="A358" s="293" t="str">
        <f>VLOOKUP(B:B,'ACFR Business Areas'!A:C,3,FALSE)</f>
        <v>A000</v>
      </c>
      <c r="B358" s="293" t="str">
        <f>'Lease Rollforward'!$B$1</f>
        <v>E120</v>
      </c>
      <c r="C358" s="122" t="str">
        <f>VLOOKUP(B:B,'ACFR Business Areas'!A:B,2,FALSE)</f>
        <v>Comptroller General</v>
      </c>
      <c r="D358" s="237"/>
      <c r="E358" s="265"/>
      <c r="G358" s="122">
        <f>IFERROR(VLOOKUP($F:$F,'Lease Types with GL Accts'!A:B,2,FALSE),0)</f>
        <v>0</v>
      </c>
      <c r="H358" s="122">
        <f>IFERROR(VLOOKUP($F:$F,'Lease Types with GL Accts'!$A:$C,3,FALSE),0)</f>
        <v>0</v>
      </c>
      <c r="I358" s="122">
        <f>IFERROR(VLOOKUP($F:$F,'Lease Types with GL Accts'!$A:$D,4,FALSE),0)</f>
        <v>0</v>
      </c>
      <c r="J358" s="293" t="str">
        <f>IF(AND(AB358=1,K358='Lease Rollforward'!$B$2),"Yes",IF(AB358=1,"No",""))</f>
        <v/>
      </c>
      <c r="L358" s="216"/>
      <c r="M358" s="217"/>
      <c r="N358" s="217"/>
      <c r="O358" s="217"/>
      <c r="P358" s="294">
        <f t="shared" si="57"/>
        <v>0</v>
      </c>
      <c r="Q358" s="124"/>
      <c r="R358" s="124"/>
      <c r="S358" s="219"/>
      <c r="T358" s="219"/>
      <c r="U358" s="266"/>
      <c r="V358" s="122" t="str">
        <f>IF($AB358=1,VLOOKUP(U:U,'BW Asset Listing'!D:E,2,FALSE),"")</f>
        <v/>
      </c>
      <c r="W358" s="122" t="str">
        <f>IF($AB358=1,VLOOKUP(U:U,'BW Asset Listing'!D:F,3,FALSE),"")</f>
        <v/>
      </c>
      <c r="X358" s="122" t="str">
        <f>IF($AB358=1,VLOOKUP(U:U,'BW Asset Listing'!D:G,4,FALSE),"")</f>
        <v/>
      </c>
      <c r="Y358" s="294" t="str">
        <f>IF($AB358=1,VLOOKUP(U:U,'BW Asset Listing'!D:O,12,FALSE),"")</f>
        <v/>
      </c>
      <c r="Z358" s="294" t="str">
        <f t="shared" si="58"/>
        <v/>
      </c>
      <c r="AA358" s="294" t="str">
        <f t="shared" si="59"/>
        <v/>
      </c>
      <c r="AB358" s="294">
        <f>COUNTIF($D$4:D358,$D358)</f>
        <v>0</v>
      </c>
      <c r="AE358" s="122" t="str">
        <f t="shared" si="60"/>
        <v/>
      </c>
      <c r="AF358" s="124">
        <f>SUMIFS('BW Expense Report GL'!I:I,'BW Expense Report GL'!F:F,AD:AD,'BW Expense Report GL'!G:G,G:G)</f>
        <v>0</v>
      </c>
      <c r="AG358" s="124" t="str">
        <f t="shared" si="61"/>
        <v/>
      </c>
      <c r="AH358" s="124">
        <f>SUMIFS('BW Expense Report GL'!I:I,'BW Expense Report GL'!F:F,AD:AD,'BW Expense Report GL'!G:G,H:H)</f>
        <v>0</v>
      </c>
      <c r="AI358" s="124" t="str">
        <f t="shared" si="62"/>
        <v/>
      </c>
      <c r="AK358" s="121">
        <f t="shared" si="63"/>
        <v>0</v>
      </c>
      <c r="AL358" s="121">
        <f t="shared" si="64"/>
        <v>0</v>
      </c>
    </row>
    <row r="359" spans="1:38" s="121" customFormat="1" ht="12.75" x14ac:dyDescent="0.2">
      <c r="A359" s="293" t="str">
        <f>VLOOKUP(B:B,'ACFR Business Areas'!A:C,3,FALSE)</f>
        <v>A000</v>
      </c>
      <c r="B359" s="293" t="str">
        <f>'Lease Rollforward'!$B$1</f>
        <v>E120</v>
      </c>
      <c r="C359" s="122" t="str">
        <f>VLOOKUP(B:B,'ACFR Business Areas'!A:B,2,FALSE)</f>
        <v>Comptroller General</v>
      </c>
      <c r="D359" s="237"/>
      <c r="E359" s="265"/>
      <c r="G359" s="122">
        <f>IFERROR(VLOOKUP($F:$F,'Lease Types with GL Accts'!A:B,2,FALSE),0)</f>
        <v>0</v>
      </c>
      <c r="H359" s="122">
        <f>IFERROR(VLOOKUP($F:$F,'Lease Types with GL Accts'!$A:$C,3,FALSE),0)</f>
        <v>0</v>
      </c>
      <c r="I359" s="122">
        <f>IFERROR(VLOOKUP($F:$F,'Lease Types with GL Accts'!$A:$D,4,FALSE),0)</f>
        <v>0</v>
      </c>
      <c r="J359" s="293" t="str">
        <f>IF(AND(AB359=1,K359='Lease Rollforward'!$B$2),"Yes",IF(AB359=1,"No",""))</f>
        <v/>
      </c>
      <c r="L359" s="216"/>
      <c r="M359" s="217"/>
      <c r="N359" s="217"/>
      <c r="O359" s="217"/>
      <c r="P359" s="294">
        <f t="shared" si="57"/>
        <v>0</v>
      </c>
      <c r="Q359" s="124"/>
      <c r="R359" s="124"/>
      <c r="S359" s="219"/>
      <c r="T359" s="219"/>
      <c r="U359" s="266"/>
      <c r="V359" s="122" t="str">
        <f>IF($AB359=1,VLOOKUP(U:U,'BW Asset Listing'!D:E,2,FALSE),"")</f>
        <v/>
      </c>
      <c r="W359" s="122" t="str">
        <f>IF($AB359=1,VLOOKUP(U:U,'BW Asset Listing'!D:F,3,FALSE),"")</f>
        <v/>
      </c>
      <c r="X359" s="122" t="str">
        <f>IF($AB359=1,VLOOKUP(U:U,'BW Asset Listing'!D:G,4,FALSE),"")</f>
        <v/>
      </c>
      <c r="Y359" s="294" t="str">
        <f>IF($AB359=1,VLOOKUP(U:U,'BW Asset Listing'!D:O,12,FALSE),"")</f>
        <v/>
      </c>
      <c r="Z359" s="294" t="str">
        <f t="shared" si="58"/>
        <v/>
      </c>
      <c r="AA359" s="294" t="str">
        <f t="shared" si="59"/>
        <v/>
      </c>
      <c r="AB359" s="294">
        <f>COUNTIF($D$4:D359,$D359)</f>
        <v>0</v>
      </c>
      <c r="AE359" s="122" t="str">
        <f t="shared" si="60"/>
        <v/>
      </c>
      <c r="AF359" s="124">
        <f>SUMIFS('BW Expense Report GL'!I:I,'BW Expense Report GL'!F:F,AD:AD,'BW Expense Report GL'!G:G,G:G)</f>
        <v>0</v>
      </c>
      <c r="AG359" s="124" t="str">
        <f t="shared" si="61"/>
        <v/>
      </c>
      <c r="AH359" s="124">
        <f>SUMIFS('BW Expense Report GL'!I:I,'BW Expense Report GL'!F:F,AD:AD,'BW Expense Report GL'!G:G,H:H)</f>
        <v>0</v>
      </c>
      <c r="AI359" s="124" t="str">
        <f t="shared" si="62"/>
        <v/>
      </c>
      <c r="AK359" s="121">
        <f t="shared" si="63"/>
        <v>0</v>
      </c>
      <c r="AL359" s="121">
        <f t="shared" si="64"/>
        <v>0</v>
      </c>
    </row>
    <row r="360" spans="1:38" s="121" customFormat="1" ht="12.75" x14ac:dyDescent="0.2">
      <c r="A360" s="293" t="str">
        <f>VLOOKUP(B:B,'ACFR Business Areas'!A:C,3,FALSE)</f>
        <v>A000</v>
      </c>
      <c r="B360" s="293" t="str">
        <f>'Lease Rollforward'!$B$1</f>
        <v>E120</v>
      </c>
      <c r="C360" s="122" t="str">
        <f>VLOOKUP(B:B,'ACFR Business Areas'!A:B,2,FALSE)</f>
        <v>Comptroller General</v>
      </c>
      <c r="D360" s="237"/>
      <c r="E360" s="265"/>
      <c r="G360" s="122">
        <f>IFERROR(VLOOKUP($F:$F,'Lease Types with GL Accts'!A:B,2,FALSE),0)</f>
        <v>0</v>
      </c>
      <c r="H360" s="122">
        <f>IFERROR(VLOOKUP($F:$F,'Lease Types with GL Accts'!$A:$C,3,FALSE),0)</f>
        <v>0</v>
      </c>
      <c r="I360" s="122">
        <f>IFERROR(VLOOKUP($F:$F,'Lease Types with GL Accts'!$A:$D,4,FALSE),0)</f>
        <v>0</v>
      </c>
      <c r="J360" s="293" t="str">
        <f>IF(AND(AB360=1,K360='Lease Rollforward'!$B$2),"Yes",IF(AB360=1,"No",""))</f>
        <v/>
      </c>
      <c r="L360" s="216"/>
      <c r="M360" s="217"/>
      <c r="N360" s="217"/>
      <c r="O360" s="217"/>
      <c r="P360" s="294">
        <f t="shared" si="57"/>
        <v>0</v>
      </c>
      <c r="Q360" s="124"/>
      <c r="R360" s="124"/>
      <c r="S360" s="219"/>
      <c r="T360" s="219"/>
      <c r="U360" s="266"/>
      <c r="V360" s="122" t="str">
        <f>IF($AB360=1,VLOOKUP(U:U,'BW Asset Listing'!D:E,2,FALSE),"")</f>
        <v/>
      </c>
      <c r="W360" s="122" t="str">
        <f>IF($AB360=1,VLOOKUP(U:U,'BW Asset Listing'!D:F,3,FALSE),"")</f>
        <v/>
      </c>
      <c r="X360" s="122" t="str">
        <f>IF($AB360=1,VLOOKUP(U:U,'BW Asset Listing'!D:G,4,FALSE),"")</f>
        <v/>
      </c>
      <c r="Y360" s="294" t="str">
        <f>IF($AB360=1,VLOOKUP(U:U,'BW Asset Listing'!D:O,12,FALSE),"")</f>
        <v/>
      </c>
      <c r="Z360" s="294" t="str">
        <f t="shared" si="58"/>
        <v/>
      </c>
      <c r="AA360" s="294" t="str">
        <f t="shared" si="59"/>
        <v/>
      </c>
      <c r="AB360" s="294">
        <f>COUNTIF($D$4:D360,$D360)</f>
        <v>0</v>
      </c>
      <c r="AE360" s="122" t="str">
        <f t="shared" si="60"/>
        <v/>
      </c>
      <c r="AF360" s="124">
        <f>SUMIFS('BW Expense Report GL'!I:I,'BW Expense Report GL'!F:F,AD:AD,'BW Expense Report GL'!G:G,G:G)</f>
        <v>0</v>
      </c>
      <c r="AG360" s="124" t="str">
        <f t="shared" si="61"/>
        <v/>
      </c>
      <c r="AH360" s="124">
        <f>SUMIFS('BW Expense Report GL'!I:I,'BW Expense Report GL'!F:F,AD:AD,'BW Expense Report GL'!G:G,H:H)</f>
        <v>0</v>
      </c>
      <c r="AI360" s="124" t="str">
        <f t="shared" si="62"/>
        <v/>
      </c>
      <c r="AK360" s="121">
        <f t="shared" si="63"/>
        <v>0</v>
      </c>
      <c r="AL360" s="121">
        <f t="shared" si="64"/>
        <v>0</v>
      </c>
    </row>
    <row r="361" spans="1:38" s="121" customFormat="1" ht="12.75" x14ac:dyDescent="0.2">
      <c r="A361" s="293" t="str">
        <f>VLOOKUP(B:B,'ACFR Business Areas'!A:C,3,FALSE)</f>
        <v>A000</v>
      </c>
      <c r="B361" s="293" t="str">
        <f>'Lease Rollforward'!$B$1</f>
        <v>E120</v>
      </c>
      <c r="C361" s="122" t="str">
        <f>VLOOKUP(B:B,'ACFR Business Areas'!A:B,2,FALSE)</f>
        <v>Comptroller General</v>
      </c>
      <c r="D361" s="237"/>
      <c r="E361" s="265"/>
      <c r="G361" s="122">
        <f>IFERROR(VLOOKUP($F:$F,'Lease Types with GL Accts'!A:B,2,FALSE),0)</f>
        <v>0</v>
      </c>
      <c r="H361" s="122">
        <f>IFERROR(VLOOKUP($F:$F,'Lease Types with GL Accts'!$A:$C,3,FALSE),0)</f>
        <v>0</v>
      </c>
      <c r="I361" s="122">
        <f>IFERROR(VLOOKUP($F:$F,'Lease Types with GL Accts'!$A:$D,4,FALSE),0)</f>
        <v>0</v>
      </c>
      <c r="J361" s="293" t="str">
        <f>IF(AND(AB361=1,K361='Lease Rollforward'!$B$2),"Yes",IF(AB361=1,"No",""))</f>
        <v/>
      </c>
      <c r="L361" s="216"/>
      <c r="M361" s="217"/>
      <c r="N361" s="217"/>
      <c r="O361" s="217"/>
      <c r="P361" s="294">
        <f t="shared" si="57"/>
        <v>0</v>
      </c>
      <c r="Q361" s="124"/>
      <c r="R361" s="124"/>
      <c r="S361" s="219"/>
      <c r="T361" s="219"/>
      <c r="U361" s="266"/>
      <c r="V361" s="122" t="str">
        <f>IF($AB361=1,VLOOKUP(U:U,'BW Asset Listing'!D:E,2,FALSE),"")</f>
        <v/>
      </c>
      <c r="W361" s="122" t="str">
        <f>IF($AB361=1,VLOOKUP(U:U,'BW Asset Listing'!D:F,3,FALSE),"")</f>
        <v/>
      </c>
      <c r="X361" s="122" t="str">
        <f>IF($AB361=1,VLOOKUP(U:U,'BW Asset Listing'!D:G,4,FALSE),"")</f>
        <v/>
      </c>
      <c r="Y361" s="294" t="str">
        <f>IF($AB361=1,VLOOKUP(U:U,'BW Asset Listing'!D:O,12,FALSE),"")</f>
        <v/>
      </c>
      <c r="Z361" s="294" t="str">
        <f t="shared" si="58"/>
        <v/>
      </c>
      <c r="AA361" s="294" t="str">
        <f t="shared" si="59"/>
        <v/>
      </c>
      <c r="AB361" s="294">
        <f>COUNTIF($D$4:D361,$D361)</f>
        <v>0</v>
      </c>
      <c r="AE361" s="122" t="str">
        <f t="shared" si="60"/>
        <v/>
      </c>
      <c r="AF361" s="124">
        <f>SUMIFS('BW Expense Report GL'!I:I,'BW Expense Report GL'!F:F,AD:AD,'BW Expense Report GL'!G:G,G:G)</f>
        <v>0</v>
      </c>
      <c r="AG361" s="124" t="str">
        <f t="shared" si="61"/>
        <v/>
      </c>
      <c r="AH361" s="124">
        <f>SUMIFS('BW Expense Report GL'!I:I,'BW Expense Report GL'!F:F,AD:AD,'BW Expense Report GL'!G:G,H:H)</f>
        <v>0</v>
      </c>
      <c r="AI361" s="124" t="str">
        <f t="shared" si="62"/>
        <v/>
      </c>
      <c r="AK361" s="121">
        <f t="shared" si="63"/>
        <v>0</v>
      </c>
      <c r="AL361" s="121">
        <f t="shared" si="64"/>
        <v>0</v>
      </c>
    </row>
    <row r="362" spans="1:38" s="121" customFormat="1" ht="12.75" x14ac:dyDescent="0.2">
      <c r="A362" s="293" t="str">
        <f>VLOOKUP(B:B,'ACFR Business Areas'!A:C,3,FALSE)</f>
        <v>A000</v>
      </c>
      <c r="B362" s="293" t="str">
        <f>'Lease Rollforward'!$B$1</f>
        <v>E120</v>
      </c>
      <c r="C362" s="122" t="str">
        <f>VLOOKUP(B:B,'ACFR Business Areas'!A:B,2,FALSE)</f>
        <v>Comptroller General</v>
      </c>
      <c r="D362" s="237"/>
      <c r="E362" s="265"/>
      <c r="G362" s="122">
        <f>IFERROR(VLOOKUP($F:$F,'Lease Types with GL Accts'!A:B,2,FALSE),0)</f>
        <v>0</v>
      </c>
      <c r="H362" s="122">
        <f>IFERROR(VLOOKUP($F:$F,'Lease Types with GL Accts'!$A:$C,3,FALSE),0)</f>
        <v>0</v>
      </c>
      <c r="I362" s="122">
        <f>IFERROR(VLOOKUP($F:$F,'Lease Types with GL Accts'!$A:$D,4,FALSE),0)</f>
        <v>0</v>
      </c>
      <c r="J362" s="293" t="str">
        <f>IF(AND(AB362=1,K362='Lease Rollforward'!$B$2),"Yes",IF(AB362=1,"No",""))</f>
        <v/>
      </c>
      <c r="L362" s="216"/>
      <c r="M362" s="217"/>
      <c r="N362" s="217"/>
      <c r="O362" s="217"/>
      <c r="P362" s="294">
        <f t="shared" si="57"/>
        <v>0</v>
      </c>
      <c r="Q362" s="124"/>
      <c r="R362" s="124"/>
      <c r="S362" s="219"/>
      <c r="T362" s="219"/>
      <c r="U362" s="266"/>
      <c r="V362" s="122" t="str">
        <f>IF($AB362=1,VLOOKUP(U:U,'BW Asset Listing'!D:E,2,FALSE),"")</f>
        <v/>
      </c>
      <c r="W362" s="122" t="str">
        <f>IF($AB362=1,VLOOKUP(U:U,'BW Asset Listing'!D:F,3,FALSE),"")</f>
        <v/>
      </c>
      <c r="X362" s="122" t="str">
        <f>IF($AB362=1,VLOOKUP(U:U,'BW Asset Listing'!D:G,4,FALSE),"")</f>
        <v/>
      </c>
      <c r="Y362" s="294" t="str">
        <f>IF($AB362=1,VLOOKUP(U:U,'BW Asset Listing'!D:O,12,FALSE),"")</f>
        <v/>
      </c>
      <c r="Z362" s="294" t="str">
        <f t="shared" si="58"/>
        <v/>
      </c>
      <c r="AA362" s="294" t="str">
        <f t="shared" si="59"/>
        <v/>
      </c>
      <c r="AB362" s="294">
        <f>COUNTIF($D$4:D362,$D362)</f>
        <v>0</v>
      </c>
      <c r="AE362" s="122" t="str">
        <f t="shared" si="60"/>
        <v/>
      </c>
      <c r="AF362" s="124">
        <f>SUMIFS('BW Expense Report GL'!I:I,'BW Expense Report GL'!F:F,AD:AD,'BW Expense Report GL'!G:G,G:G)</f>
        <v>0</v>
      </c>
      <c r="AG362" s="124" t="str">
        <f t="shared" si="61"/>
        <v/>
      </c>
      <c r="AH362" s="124">
        <f>SUMIFS('BW Expense Report GL'!I:I,'BW Expense Report GL'!F:F,AD:AD,'BW Expense Report GL'!G:G,H:H)</f>
        <v>0</v>
      </c>
      <c r="AI362" s="124" t="str">
        <f t="shared" si="62"/>
        <v/>
      </c>
      <c r="AK362" s="121">
        <f t="shared" si="63"/>
        <v>0</v>
      </c>
      <c r="AL362" s="121">
        <f t="shared" si="64"/>
        <v>0</v>
      </c>
    </row>
    <row r="363" spans="1:38" s="121" customFormat="1" ht="12.75" x14ac:dyDescent="0.2">
      <c r="A363" s="293" t="str">
        <f>VLOOKUP(B:B,'ACFR Business Areas'!A:C,3,FALSE)</f>
        <v>A000</v>
      </c>
      <c r="B363" s="293" t="str">
        <f>'Lease Rollforward'!$B$1</f>
        <v>E120</v>
      </c>
      <c r="C363" s="122" t="str">
        <f>VLOOKUP(B:B,'ACFR Business Areas'!A:B,2,FALSE)</f>
        <v>Comptroller General</v>
      </c>
      <c r="D363" s="237"/>
      <c r="E363" s="265"/>
      <c r="G363" s="122">
        <f>IFERROR(VLOOKUP($F:$F,'Lease Types with GL Accts'!A:B,2,FALSE),0)</f>
        <v>0</v>
      </c>
      <c r="H363" s="122">
        <f>IFERROR(VLOOKUP($F:$F,'Lease Types with GL Accts'!$A:$C,3,FALSE),0)</f>
        <v>0</v>
      </c>
      <c r="I363" s="122">
        <f>IFERROR(VLOOKUP($F:$F,'Lease Types with GL Accts'!$A:$D,4,FALSE),0)</f>
        <v>0</v>
      </c>
      <c r="J363" s="293" t="str">
        <f>IF(AND(AB363=1,K363='Lease Rollforward'!$B$2),"Yes",IF(AB363=1,"No",""))</f>
        <v/>
      </c>
      <c r="L363" s="216"/>
      <c r="M363" s="217"/>
      <c r="N363" s="217"/>
      <c r="O363" s="217"/>
      <c r="P363" s="294">
        <f t="shared" si="57"/>
        <v>0</v>
      </c>
      <c r="Q363" s="124"/>
      <c r="R363" s="124"/>
      <c r="S363" s="219"/>
      <c r="T363" s="219"/>
      <c r="U363" s="266"/>
      <c r="V363" s="122" t="str">
        <f>IF($AB363=1,VLOOKUP(U:U,'BW Asset Listing'!D:E,2,FALSE),"")</f>
        <v/>
      </c>
      <c r="W363" s="122" t="str">
        <f>IF($AB363=1,VLOOKUP(U:U,'BW Asset Listing'!D:F,3,FALSE),"")</f>
        <v/>
      </c>
      <c r="X363" s="122" t="str">
        <f>IF($AB363=1,VLOOKUP(U:U,'BW Asset Listing'!D:G,4,FALSE),"")</f>
        <v/>
      </c>
      <c r="Y363" s="294" t="str">
        <f>IF($AB363=1,VLOOKUP(U:U,'BW Asset Listing'!D:O,12,FALSE),"")</f>
        <v/>
      </c>
      <c r="Z363" s="294" t="str">
        <f t="shared" si="58"/>
        <v/>
      </c>
      <c r="AA363" s="294" t="str">
        <f t="shared" si="59"/>
        <v/>
      </c>
      <c r="AB363" s="294">
        <f>COUNTIF($D$4:D363,$D363)</f>
        <v>0</v>
      </c>
      <c r="AE363" s="122" t="str">
        <f t="shared" si="60"/>
        <v/>
      </c>
      <c r="AF363" s="124">
        <f>SUMIFS('BW Expense Report GL'!I:I,'BW Expense Report GL'!F:F,AD:AD,'BW Expense Report GL'!G:G,G:G)</f>
        <v>0</v>
      </c>
      <c r="AG363" s="124" t="str">
        <f t="shared" si="61"/>
        <v/>
      </c>
      <c r="AH363" s="124">
        <f>SUMIFS('BW Expense Report GL'!I:I,'BW Expense Report GL'!F:F,AD:AD,'BW Expense Report GL'!G:G,H:H)</f>
        <v>0</v>
      </c>
      <c r="AI363" s="124" t="str">
        <f t="shared" si="62"/>
        <v/>
      </c>
      <c r="AK363" s="121">
        <f t="shared" si="63"/>
        <v>0</v>
      </c>
      <c r="AL363" s="121">
        <f t="shared" si="64"/>
        <v>0</v>
      </c>
    </row>
    <row r="364" spans="1:38" s="121" customFormat="1" ht="12.75" x14ac:dyDescent="0.2">
      <c r="A364" s="293" t="str">
        <f>VLOOKUP(B:B,'ACFR Business Areas'!A:C,3,FALSE)</f>
        <v>A000</v>
      </c>
      <c r="B364" s="293" t="str">
        <f>'Lease Rollforward'!$B$1</f>
        <v>E120</v>
      </c>
      <c r="C364" s="122" t="str">
        <f>VLOOKUP(B:B,'ACFR Business Areas'!A:B,2,FALSE)</f>
        <v>Comptroller General</v>
      </c>
      <c r="D364" s="237"/>
      <c r="E364" s="265"/>
      <c r="G364" s="122">
        <f>IFERROR(VLOOKUP($F:$F,'Lease Types with GL Accts'!A:B,2,FALSE),0)</f>
        <v>0</v>
      </c>
      <c r="H364" s="122">
        <f>IFERROR(VLOOKUP($F:$F,'Lease Types with GL Accts'!$A:$C,3,FALSE),0)</f>
        <v>0</v>
      </c>
      <c r="I364" s="122">
        <f>IFERROR(VLOOKUP($F:$F,'Lease Types with GL Accts'!$A:$D,4,FALSE),0)</f>
        <v>0</v>
      </c>
      <c r="J364" s="293" t="str">
        <f>IF(AND(AB364=1,K364='Lease Rollforward'!$B$2),"Yes",IF(AB364=1,"No",""))</f>
        <v/>
      </c>
      <c r="L364" s="216"/>
      <c r="M364" s="217"/>
      <c r="N364" s="217"/>
      <c r="O364" s="217"/>
      <c r="P364" s="294">
        <f t="shared" si="57"/>
        <v>0</v>
      </c>
      <c r="Q364" s="124"/>
      <c r="R364" s="124"/>
      <c r="S364" s="219"/>
      <c r="T364" s="219"/>
      <c r="U364" s="266"/>
      <c r="V364" s="122" t="str">
        <f>IF($AB364=1,VLOOKUP(U:U,'BW Asset Listing'!D:E,2,FALSE),"")</f>
        <v/>
      </c>
      <c r="W364" s="122" t="str">
        <f>IF($AB364=1,VLOOKUP(U:U,'BW Asset Listing'!D:F,3,FALSE),"")</f>
        <v/>
      </c>
      <c r="X364" s="122" t="str">
        <f>IF($AB364=1,VLOOKUP(U:U,'BW Asset Listing'!D:G,4,FALSE),"")</f>
        <v/>
      </c>
      <c r="Y364" s="294" t="str">
        <f>IF($AB364=1,VLOOKUP(U:U,'BW Asset Listing'!D:O,12,FALSE),"")</f>
        <v/>
      </c>
      <c r="Z364" s="294" t="str">
        <f t="shared" si="58"/>
        <v/>
      </c>
      <c r="AA364" s="294" t="str">
        <f t="shared" si="59"/>
        <v/>
      </c>
      <c r="AB364" s="294">
        <f>COUNTIF($D$4:D364,$D364)</f>
        <v>0</v>
      </c>
      <c r="AE364" s="122" t="str">
        <f t="shared" si="60"/>
        <v/>
      </c>
      <c r="AF364" s="124">
        <f>SUMIFS('BW Expense Report GL'!I:I,'BW Expense Report GL'!F:F,AD:AD,'BW Expense Report GL'!G:G,G:G)</f>
        <v>0</v>
      </c>
      <c r="AG364" s="124" t="str">
        <f t="shared" si="61"/>
        <v/>
      </c>
      <c r="AH364" s="124">
        <f>SUMIFS('BW Expense Report GL'!I:I,'BW Expense Report GL'!F:F,AD:AD,'BW Expense Report GL'!G:G,H:H)</f>
        <v>0</v>
      </c>
      <c r="AI364" s="124" t="str">
        <f t="shared" si="62"/>
        <v/>
      </c>
      <c r="AK364" s="121">
        <f t="shared" si="63"/>
        <v>0</v>
      </c>
      <c r="AL364" s="121">
        <f t="shared" si="64"/>
        <v>0</v>
      </c>
    </row>
    <row r="365" spans="1:38" s="121" customFormat="1" ht="12.75" x14ac:dyDescent="0.2">
      <c r="A365" s="293" t="str">
        <f>VLOOKUP(B:B,'ACFR Business Areas'!A:C,3,FALSE)</f>
        <v>A000</v>
      </c>
      <c r="B365" s="293" t="str">
        <f>'Lease Rollforward'!$B$1</f>
        <v>E120</v>
      </c>
      <c r="C365" s="122" t="str">
        <f>VLOOKUP(B:B,'ACFR Business Areas'!A:B,2,FALSE)</f>
        <v>Comptroller General</v>
      </c>
      <c r="D365" s="237"/>
      <c r="E365" s="265"/>
      <c r="G365" s="122">
        <f>IFERROR(VLOOKUP($F:$F,'Lease Types with GL Accts'!A:B,2,FALSE),0)</f>
        <v>0</v>
      </c>
      <c r="H365" s="122">
        <f>IFERROR(VLOOKUP($F:$F,'Lease Types with GL Accts'!$A:$C,3,FALSE),0)</f>
        <v>0</v>
      </c>
      <c r="I365" s="122">
        <f>IFERROR(VLOOKUP($F:$F,'Lease Types with GL Accts'!$A:$D,4,FALSE),0)</f>
        <v>0</v>
      </c>
      <c r="J365" s="293" t="str">
        <f>IF(AND(AB365=1,K365='Lease Rollforward'!$B$2),"Yes",IF(AB365=1,"No",""))</f>
        <v/>
      </c>
      <c r="L365" s="216"/>
      <c r="M365" s="217"/>
      <c r="N365" s="217"/>
      <c r="O365" s="217"/>
      <c r="P365" s="294">
        <f t="shared" si="57"/>
        <v>0</v>
      </c>
      <c r="Q365" s="124"/>
      <c r="R365" s="124"/>
      <c r="S365" s="219"/>
      <c r="T365" s="219"/>
      <c r="U365" s="266"/>
      <c r="V365" s="122" t="str">
        <f>IF($AB365=1,VLOOKUP(U:U,'BW Asset Listing'!D:E,2,FALSE),"")</f>
        <v/>
      </c>
      <c r="W365" s="122" t="str">
        <f>IF($AB365=1,VLOOKUP(U:U,'BW Asset Listing'!D:F,3,FALSE),"")</f>
        <v/>
      </c>
      <c r="X365" s="122" t="str">
        <f>IF($AB365=1,VLOOKUP(U:U,'BW Asset Listing'!D:G,4,FALSE),"")</f>
        <v/>
      </c>
      <c r="Y365" s="294" t="str">
        <f>IF($AB365=1,VLOOKUP(U:U,'BW Asset Listing'!D:O,12,FALSE),"")</f>
        <v/>
      </c>
      <c r="Z365" s="294" t="str">
        <f t="shared" si="58"/>
        <v/>
      </c>
      <c r="AA365" s="294" t="str">
        <f t="shared" si="59"/>
        <v/>
      </c>
      <c r="AB365" s="294">
        <f>COUNTIF($D$4:D365,$D365)</f>
        <v>0</v>
      </c>
      <c r="AE365" s="122" t="str">
        <f t="shared" si="60"/>
        <v/>
      </c>
      <c r="AF365" s="124">
        <f>SUMIFS('BW Expense Report GL'!I:I,'BW Expense Report GL'!F:F,AD:AD,'BW Expense Report GL'!G:G,G:G)</f>
        <v>0</v>
      </c>
      <c r="AG365" s="124" t="str">
        <f t="shared" si="61"/>
        <v/>
      </c>
      <c r="AH365" s="124">
        <f>SUMIFS('BW Expense Report GL'!I:I,'BW Expense Report GL'!F:F,AD:AD,'BW Expense Report GL'!G:G,H:H)</f>
        <v>0</v>
      </c>
      <c r="AI365" s="124" t="str">
        <f t="shared" si="62"/>
        <v/>
      </c>
      <c r="AK365" s="121">
        <f t="shared" si="63"/>
        <v>0</v>
      </c>
      <c r="AL365" s="121">
        <f t="shared" si="64"/>
        <v>0</v>
      </c>
    </row>
    <row r="366" spans="1:38" s="121" customFormat="1" ht="12.75" x14ac:dyDescent="0.2">
      <c r="A366" s="293" t="str">
        <f>VLOOKUP(B:B,'ACFR Business Areas'!A:C,3,FALSE)</f>
        <v>A000</v>
      </c>
      <c r="B366" s="293" t="str">
        <f>'Lease Rollforward'!$B$1</f>
        <v>E120</v>
      </c>
      <c r="C366" s="122" t="str">
        <f>VLOOKUP(B:B,'ACFR Business Areas'!A:B,2,FALSE)</f>
        <v>Comptroller General</v>
      </c>
      <c r="D366" s="237"/>
      <c r="E366" s="265"/>
      <c r="G366" s="122">
        <f>IFERROR(VLOOKUP($F:$F,'Lease Types with GL Accts'!A:B,2,FALSE),0)</f>
        <v>0</v>
      </c>
      <c r="H366" s="122">
        <f>IFERROR(VLOOKUP($F:$F,'Lease Types with GL Accts'!$A:$C,3,FALSE),0)</f>
        <v>0</v>
      </c>
      <c r="I366" s="122">
        <f>IFERROR(VLOOKUP($F:$F,'Lease Types with GL Accts'!$A:$D,4,FALSE),0)</f>
        <v>0</v>
      </c>
      <c r="J366" s="293" t="str">
        <f>IF(AND(AB366=1,K366='Lease Rollforward'!$B$2),"Yes",IF(AB366=1,"No",""))</f>
        <v/>
      </c>
      <c r="L366" s="216"/>
      <c r="M366" s="217"/>
      <c r="N366" s="217"/>
      <c r="O366" s="217"/>
      <c r="P366" s="294">
        <f t="shared" si="57"/>
        <v>0</v>
      </c>
      <c r="Q366" s="124"/>
      <c r="R366" s="124"/>
      <c r="S366" s="219"/>
      <c r="T366" s="219"/>
      <c r="U366" s="266"/>
      <c r="V366" s="122" t="str">
        <f>IF($AB366=1,VLOOKUP(U:U,'BW Asset Listing'!D:E,2,FALSE),"")</f>
        <v/>
      </c>
      <c r="W366" s="122" t="str">
        <f>IF($AB366=1,VLOOKUP(U:U,'BW Asset Listing'!D:F,3,FALSE),"")</f>
        <v/>
      </c>
      <c r="X366" s="122" t="str">
        <f>IF($AB366=1,VLOOKUP(U:U,'BW Asset Listing'!D:G,4,FALSE),"")</f>
        <v/>
      </c>
      <c r="Y366" s="294" t="str">
        <f>IF($AB366=1,VLOOKUP(U:U,'BW Asset Listing'!D:O,12,FALSE),"")</f>
        <v/>
      </c>
      <c r="Z366" s="294" t="str">
        <f t="shared" si="58"/>
        <v/>
      </c>
      <c r="AA366" s="294" t="str">
        <f t="shared" si="59"/>
        <v/>
      </c>
      <c r="AB366" s="294">
        <f>COUNTIF($D$4:D366,$D366)</f>
        <v>0</v>
      </c>
      <c r="AE366" s="122" t="str">
        <f t="shared" si="60"/>
        <v/>
      </c>
      <c r="AF366" s="124">
        <f>SUMIFS('BW Expense Report GL'!I:I,'BW Expense Report GL'!F:F,AD:AD,'BW Expense Report GL'!G:G,G:G)</f>
        <v>0</v>
      </c>
      <c r="AG366" s="124" t="str">
        <f t="shared" si="61"/>
        <v/>
      </c>
      <c r="AH366" s="124">
        <f>SUMIFS('BW Expense Report GL'!I:I,'BW Expense Report GL'!F:F,AD:AD,'BW Expense Report GL'!G:G,H:H)</f>
        <v>0</v>
      </c>
      <c r="AI366" s="124" t="str">
        <f t="shared" si="62"/>
        <v/>
      </c>
      <c r="AK366" s="121">
        <f t="shared" si="63"/>
        <v>0</v>
      </c>
      <c r="AL366" s="121">
        <f t="shared" si="64"/>
        <v>0</v>
      </c>
    </row>
    <row r="367" spans="1:38" s="121" customFormat="1" ht="12.75" x14ac:dyDescent="0.2">
      <c r="A367" s="293" t="str">
        <f>VLOOKUP(B:B,'ACFR Business Areas'!A:C,3,FALSE)</f>
        <v>A000</v>
      </c>
      <c r="B367" s="293" t="str">
        <f>'Lease Rollforward'!$B$1</f>
        <v>E120</v>
      </c>
      <c r="C367" s="122" t="str">
        <f>VLOOKUP(B:B,'ACFR Business Areas'!A:B,2,FALSE)</f>
        <v>Comptroller General</v>
      </c>
      <c r="D367" s="237"/>
      <c r="E367" s="265"/>
      <c r="G367" s="122">
        <f>IFERROR(VLOOKUP($F:$F,'Lease Types with GL Accts'!A:B,2,FALSE),0)</f>
        <v>0</v>
      </c>
      <c r="H367" s="122">
        <f>IFERROR(VLOOKUP($F:$F,'Lease Types with GL Accts'!$A:$C,3,FALSE),0)</f>
        <v>0</v>
      </c>
      <c r="I367" s="122">
        <f>IFERROR(VLOOKUP($F:$F,'Lease Types with GL Accts'!$A:$D,4,FALSE),0)</f>
        <v>0</v>
      </c>
      <c r="J367" s="293" t="str">
        <f>IF(AND(AB367=1,K367='Lease Rollforward'!$B$2),"Yes",IF(AB367=1,"No",""))</f>
        <v/>
      </c>
      <c r="L367" s="216"/>
      <c r="M367" s="217"/>
      <c r="N367" s="217"/>
      <c r="O367" s="217"/>
      <c r="P367" s="294">
        <f t="shared" si="57"/>
        <v>0</v>
      </c>
      <c r="Q367" s="124"/>
      <c r="R367" s="124"/>
      <c r="S367" s="219"/>
      <c r="T367" s="219"/>
      <c r="U367" s="266"/>
      <c r="V367" s="122" t="str">
        <f>IF($AB367=1,VLOOKUP(U:U,'BW Asset Listing'!D:E,2,FALSE),"")</f>
        <v/>
      </c>
      <c r="W367" s="122" t="str">
        <f>IF($AB367=1,VLOOKUP(U:U,'BW Asset Listing'!D:F,3,FALSE),"")</f>
        <v/>
      </c>
      <c r="X367" s="122" t="str">
        <f>IF($AB367=1,VLOOKUP(U:U,'BW Asset Listing'!D:G,4,FALSE),"")</f>
        <v/>
      </c>
      <c r="Y367" s="294" t="str">
        <f>IF($AB367=1,VLOOKUP(U:U,'BW Asset Listing'!D:O,12,FALSE),"")</f>
        <v/>
      </c>
      <c r="Z367" s="294" t="str">
        <f t="shared" si="58"/>
        <v/>
      </c>
      <c r="AA367" s="294" t="str">
        <f t="shared" si="59"/>
        <v/>
      </c>
      <c r="AB367" s="294">
        <f>COUNTIF($D$4:D367,$D367)</f>
        <v>0</v>
      </c>
      <c r="AE367" s="122" t="str">
        <f t="shared" si="60"/>
        <v/>
      </c>
      <c r="AF367" s="124">
        <f>SUMIFS('BW Expense Report GL'!I:I,'BW Expense Report GL'!F:F,AD:AD,'BW Expense Report GL'!G:G,G:G)</f>
        <v>0</v>
      </c>
      <c r="AG367" s="124" t="str">
        <f t="shared" si="61"/>
        <v/>
      </c>
      <c r="AH367" s="124">
        <f>SUMIFS('BW Expense Report GL'!I:I,'BW Expense Report GL'!F:F,AD:AD,'BW Expense Report GL'!G:G,H:H)</f>
        <v>0</v>
      </c>
      <c r="AI367" s="124" t="str">
        <f t="shared" si="62"/>
        <v/>
      </c>
      <c r="AK367" s="121">
        <f t="shared" si="63"/>
        <v>0</v>
      </c>
      <c r="AL367" s="121">
        <f t="shared" si="64"/>
        <v>0</v>
      </c>
    </row>
    <row r="368" spans="1:38" s="121" customFormat="1" ht="12.75" x14ac:dyDescent="0.2">
      <c r="A368" s="293" t="str">
        <f>VLOOKUP(B:B,'ACFR Business Areas'!A:C,3,FALSE)</f>
        <v>A000</v>
      </c>
      <c r="B368" s="293" t="str">
        <f>'Lease Rollforward'!$B$1</f>
        <v>E120</v>
      </c>
      <c r="C368" s="122" t="str">
        <f>VLOOKUP(B:B,'ACFR Business Areas'!A:B,2,FALSE)</f>
        <v>Comptroller General</v>
      </c>
      <c r="D368" s="237"/>
      <c r="E368" s="265"/>
      <c r="G368" s="122">
        <f>IFERROR(VLOOKUP($F:$F,'Lease Types with GL Accts'!A:B,2,FALSE),0)</f>
        <v>0</v>
      </c>
      <c r="H368" s="122">
        <f>IFERROR(VLOOKUP($F:$F,'Lease Types with GL Accts'!$A:$C,3,FALSE),0)</f>
        <v>0</v>
      </c>
      <c r="I368" s="122">
        <f>IFERROR(VLOOKUP($F:$F,'Lease Types with GL Accts'!$A:$D,4,FALSE),0)</f>
        <v>0</v>
      </c>
      <c r="J368" s="293" t="str">
        <f>IF(AND(AB368=1,K368='Lease Rollforward'!$B$2),"Yes",IF(AB368=1,"No",""))</f>
        <v/>
      </c>
      <c r="L368" s="216"/>
      <c r="M368" s="217"/>
      <c r="N368" s="217"/>
      <c r="O368" s="217"/>
      <c r="P368" s="294">
        <f t="shared" si="57"/>
        <v>0</v>
      </c>
      <c r="Q368" s="124"/>
      <c r="R368" s="124"/>
      <c r="S368" s="219"/>
      <c r="T368" s="219"/>
      <c r="U368" s="266"/>
      <c r="V368" s="122" t="str">
        <f>IF($AB368=1,VLOOKUP(U:U,'BW Asset Listing'!D:E,2,FALSE),"")</f>
        <v/>
      </c>
      <c r="W368" s="122" t="str">
        <f>IF($AB368=1,VLOOKUP(U:U,'BW Asset Listing'!D:F,3,FALSE),"")</f>
        <v/>
      </c>
      <c r="X368" s="122" t="str">
        <f>IF($AB368=1,VLOOKUP(U:U,'BW Asset Listing'!D:G,4,FALSE),"")</f>
        <v/>
      </c>
      <c r="Y368" s="294" t="str">
        <f>IF($AB368=1,VLOOKUP(U:U,'BW Asset Listing'!D:O,12,FALSE),"")</f>
        <v/>
      </c>
      <c r="Z368" s="294" t="str">
        <f t="shared" si="58"/>
        <v/>
      </c>
      <c r="AA368" s="294" t="str">
        <f t="shared" si="59"/>
        <v/>
      </c>
      <c r="AB368" s="294">
        <f>COUNTIF($D$4:D368,$D368)</f>
        <v>0</v>
      </c>
      <c r="AE368" s="122" t="str">
        <f t="shared" si="60"/>
        <v/>
      </c>
      <c r="AF368" s="124">
        <f>SUMIFS('BW Expense Report GL'!I:I,'BW Expense Report GL'!F:F,AD:AD,'BW Expense Report GL'!G:G,G:G)</f>
        <v>0</v>
      </c>
      <c r="AG368" s="124" t="str">
        <f t="shared" si="61"/>
        <v/>
      </c>
      <c r="AH368" s="124">
        <f>SUMIFS('BW Expense Report GL'!I:I,'BW Expense Report GL'!F:F,AD:AD,'BW Expense Report GL'!G:G,H:H)</f>
        <v>0</v>
      </c>
      <c r="AI368" s="124" t="str">
        <f t="shared" si="62"/>
        <v/>
      </c>
      <c r="AK368" s="121">
        <f t="shared" si="63"/>
        <v>0</v>
      </c>
      <c r="AL368" s="121">
        <f t="shared" si="64"/>
        <v>0</v>
      </c>
    </row>
    <row r="369" spans="1:38" s="121" customFormat="1" ht="12.75" x14ac:dyDescent="0.2">
      <c r="A369" s="293" t="str">
        <f>VLOOKUP(B:B,'ACFR Business Areas'!A:C,3,FALSE)</f>
        <v>A000</v>
      </c>
      <c r="B369" s="293" t="str">
        <f>'Lease Rollforward'!$B$1</f>
        <v>E120</v>
      </c>
      <c r="C369" s="122" t="str">
        <f>VLOOKUP(B:B,'ACFR Business Areas'!A:B,2,FALSE)</f>
        <v>Comptroller General</v>
      </c>
      <c r="D369" s="237"/>
      <c r="E369" s="265"/>
      <c r="G369" s="122">
        <f>IFERROR(VLOOKUP($F:$F,'Lease Types with GL Accts'!A:B,2,FALSE),0)</f>
        <v>0</v>
      </c>
      <c r="H369" s="122">
        <f>IFERROR(VLOOKUP($F:$F,'Lease Types with GL Accts'!$A:$C,3,FALSE),0)</f>
        <v>0</v>
      </c>
      <c r="I369" s="122">
        <f>IFERROR(VLOOKUP($F:$F,'Lease Types with GL Accts'!$A:$D,4,FALSE),0)</f>
        <v>0</v>
      </c>
      <c r="J369" s="293" t="str">
        <f>IF(AND(AB369=1,K369='Lease Rollforward'!$B$2),"Yes",IF(AB369=1,"No",""))</f>
        <v/>
      </c>
      <c r="L369" s="216"/>
      <c r="M369" s="217"/>
      <c r="N369" s="217"/>
      <c r="O369" s="217"/>
      <c r="P369" s="294">
        <f t="shared" si="57"/>
        <v>0</v>
      </c>
      <c r="Q369" s="124"/>
      <c r="R369" s="124"/>
      <c r="S369" s="219"/>
      <c r="T369" s="219"/>
      <c r="U369" s="266"/>
      <c r="V369" s="122" t="str">
        <f>IF($AB369=1,VLOOKUP(U:U,'BW Asset Listing'!D:E,2,FALSE),"")</f>
        <v/>
      </c>
      <c r="W369" s="122" t="str">
        <f>IF($AB369=1,VLOOKUP(U:U,'BW Asset Listing'!D:F,3,FALSE),"")</f>
        <v/>
      </c>
      <c r="X369" s="122" t="str">
        <f>IF($AB369=1,VLOOKUP(U:U,'BW Asset Listing'!D:G,4,FALSE),"")</f>
        <v/>
      </c>
      <c r="Y369" s="294" t="str">
        <f>IF($AB369=1,VLOOKUP(U:U,'BW Asset Listing'!D:O,12,FALSE),"")</f>
        <v/>
      </c>
      <c r="Z369" s="294" t="str">
        <f t="shared" si="58"/>
        <v/>
      </c>
      <c r="AA369" s="294" t="str">
        <f t="shared" si="59"/>
        <v/>
      </c>
      <c r="AB369" s="294">
        <f>COUNTIF($D$4:D369,$D369)</f>
        <v>0</v>
      </c>
      <c r="AE369" s="122" t="str">
        <f t="shared" si="60"/>
        <v/>
      </c>
      <c r="AF369" s="124">
        <f>SUMIFS('BW Expense Report GL'!I:I,'BW Expense Report GL'!F:F,AD:AD,'BW Expense Report GL'!G:G,G:G)</f>
        <v>0</v>
      </c>
      <c r="AG369" s="124" t="str">
        <f t="shared" si="61"/>
        <v/>
      </c>
      <c r="AH369" s="124">
        <f>SUMIFS('BW Expense Report GL'!I:I,'BW Expense Report GL'!F:F,AD:AD,'BW Expense Report GL'!G:G,H:H)</f>
        <v>0</v>
      </c>
      <c r="AI369" s="124" t="str">
        <f t="shared" si="62"/>
        <v/>
      </c>
      <c r="AK369" s="121">
        <f t="shared" si="63"/>
        <v>0</v>
      </c>
      <c r="AL369" s="121">
        <f t="shared" si="64"/>
        <v>0</v>
      </c>
    </row>
    <row r="370" spans="1:38" s="121" customFormat="1" ht="12.75" x14ac:dyDescent="0.2">
      <c r="A370" s="293" t="str">
        <f>VLOOKUP(B:B,'ACFR Business Areas'!A:C,3,FALSE)</f>
        <v>A000</v>
      </c>
      <c r="B370" s="293" t="str">
        <f>'Lease Rollforward'!$B$1</f>
        <v>E120</v>
      </c>
      <c r="C370" s="122" t="str">
        <f>VLOOKUP(B:B,'ACFR Business Areas'!A:B,2,FALSE)</f>
        <v>Comptroller General</v>
      </c>
      <c r="D370" s="237"/>
      <c r="E370" s="265"/>
      <c r="G370" s="122">
        <f>IFERROR(VLOOKUP($F:$F,'Lease Types with GL Accts'!A:B,2,FALSE),0)</f>
        <v>0</v>
      </c>
      <c r="H370" s="122">
        <f>IFERROR(VLOOKUP($F:$F,'Lease Types with GL Accts'!$A:$C,3,FALSE),0)</f>
        <v>0</v>
      </c>
      <c r="I370" s="122">
        <f>IFERROR(VLOOKUP($F:$F,'Lease Types with GL Accts'!$A:$D,4,FALSE),0)</f>
        <v>0</v>
      </c>
      <c r="J370" s="293" t="str">
        <f>IF(AND(AB370=1,K370='Lease Rollforward'!$B$2),"Yes",IF(AB370=1,"No",""))</f>
        <v/>
      </c>
      <c r="L370" s="216"/>
      <c r="M370" s="217"/>
      <c r="N370" s="217"/>
      <c r="O370" s="217"/>
      <c r="P370" s="294">
        <f t="shared" si="57"/>
        <v>0</v>
      </c>
      <c r="Q370" s="124"/>
      <c r="R370" s="124"/>
      <c r="S370" s="219"/>
      <c r="T370" s="219"/>
      <c r="U370" s="266"/>
      <c r="V370" s="122" t="str">
        <f>IF($AB370=1,VLOOKUP(U:U,'BW Asset Listing'!D:E,2,FALSE),"")</f>
        <v/>
      </c>
      <c r="W370" s="122" t="str">
        <f>IF($AB370=1,VLOOKUP(U:U,'BW Asset Listing'!D:F,3,FALSE),"")</f>
        <v/>
      </c>
      <c r="X370" s="122" t="str">
        <f>IF($AB370=1,VLOOKUP(U:U,'BW Asset Listing'!D:G,4,FALSE),"")</f>
        <v/>
      </c>
      <c r="Y370" s="294" t="str">
        <f>IF($AB370=1,VLOOKUP(U:U,'BW Asset Listing'!D:O,12,FALSE),"")</f>
        <v/>
      </c>
      <c r="Z370" s="294" t="str">
        <f t="shared" si="58"/>
        <v/>
      </c>
      <c r="AA370" s="294" t="str">
        <f t="shared" si="59"/>
        <v/>
      </c>
      <c r="AB370" s="294">
        <f>COUNTIF($D$4:D370,$D370)</f>
        <v>0</v>
      </c>
      <c r="AE370" s="122" t="str">
        <f t="shared" si="60"/>
        <v/>
      </c>
      <c r="AF370" s="124">
        <f>SUMIFS('BW Expense Report GL'!I:I,'BW Expense Report GL'!F:F,AD:AD,'BW Expense Report GL'!G:G,G:G)</f>
        <v>0</v>
      </c>
      <c r="AG370" s="124" t="str">
        <f t="shared" si="61"/>
        <v/>
      </c>
      <c r="AH370" s="124">
        <f>SUMIFS('BW Expense Report GL'!I:I,'BW Expense Report GL'!F:F,AD:AD,'BW Expense Report GL'!G:G,H:H)</f>
        <v>0</v>
      </c>
      <c r="AI370" s="124" t="str">
        <f t="shared" si="62"/>
        <v/>
      </c>
      <c r="AK370" s="121">
        <f t="shared" si="63"/>
        <v>0</v>
      </c>
      <c r="AL370" s="121">
        <f t="shared" si="64"/>
        <v>0</v>
      </c>
    </row>
    <row r="371" spans="1:38" s="121" customFormat="1" ht="12.75" x14ac:dyDescent="0.2">
      <c r="A371" s="293" t="str">
        <f>VLOOKUP(B:B,'ACFR Business Areas'!A:C,3,FALSE)</f>
        <v>A000</v>
      </c>
      <c r="B371" s="293" t="str">
        <f>'Lease Rollforward'!$B$1</f>
        <v>E120</v>
      </c>
      <c r="C371" s="122" t="str">
        <f>VLOOKUP(B:B,'ACFR Business Areas'!A:B,2,FALSE)</f>
        <v>Comptroller General</v>
      </c>
      <c r="D371" s="237"/>
      <c r="E371" s="265"/>
      <c r="G371" s="122">
        <f>IFERROR(VLOOKUP($F:$F,'Lease Types with GL Accts'!A:B,2,FALSE),0)</f>
        <v>0</v>
      </c>
      <c r="H371" s="122">
        <f>IFERROR(VLOOKUP($F:$F,'Lease Types with GL Accts'!$A:$C,3,FALSE),0)</f>
        <v>0</v>
      </c>
      <c r="I371" s="122">
        <f>IFERROR(VLOOKUP($F:$F,'Lease Types with GL Accts'!$A:$D,4,FALSE),0)</f>
        <v>0</v>
      </c>
      <c r="J371" s="293" t="str">
        <f>IF(AND(AB371=1,K371='Lease Rollforward'!$B$2),"Yes",IF(AB371=1,"No",""))</f>
        <v/>
      </c>
      <c r="L371" s="216"/>
      <c r="M371" s="217"/>
      <c r="N371" s="217"/>
      <c r="O371" s="217"/>
      <c r="P371" s="294">
        <f t="shared" si="57"/>
        <v>0</v>
      </c>
      <c r="Q371" s="124"/>
      <c r="R371" s="124"/>
      <c r="S371" s="219"/>
      <c r="T371" s="219"/>
      <c r="U371" s="266"/>
      <c r="V371" s="122" t="str">
        <f>IF($AB371=1,VLOOKUP(U:U,'BW Asset Listing'!D:E,2,FALSE),"")</f>
        <v/>
      </c>
      <c r="W371" s="122" t="str">
        <f>IF($AB371=1,VLOOKUP(U:U,'BW Asset Listing'!D:F,3,FALSE),"")</f>
        <v/>
      </c>
      <c r="X371" s="122" t="str">
        <f>IF($AB371=1,VLOOKUP(U:U,'BW Asset Listing'!D:G,4,FALSE),"")</f>
        <v/>
      </c>
      <c r="Y371" s="294" t="str">
        <f>IF($AB371=1,VLOOKUP(U:U,'BW Asset Listing'!D:O,12,FALSE),"")</f>
        <v/>
      </c>
      <c r="Z371" s="294" t="str">
        <f t="shared" si="58"/>
        <v/>
      </c>
      <c r="AA371" s="294" t="str">
        <f t="shared" si="59"/>
        <v/>
      </c>
      <c r="AB371" s="294">
        <f>COUNTIF($D$4:D371,$D371)</f>
        <v>0</v>
      </c>
      <c r="AE371" s="122" t="str">
        <f t="shared" si="60"/>
        <v/>
      </c>
      <c r="AF371" s="124">
        <f>SUMIFS('BW Expense Report GL'!I:I,'BW Expense Report GL'!F:F,AD:AD,'BW Expense Report GL'!G:G,G:G)</f>
        <v>0</v>
      </c>
      <c r="AG371" s="124" t="str">
        <f t="shared" si="61"/>
        <v/>
      </c>
      <c r="AH371" s="124">
        <f>SUMIFS('BW Expense Report GL'!I:I,'BW Expense Report GL'!F:F,AD:AD,'BW Expense Report GL'!G:G,H:H)</f>
        <v>0</v>
      </c>
      <c r="AI371" s="124" t="str">
        <f t="shared" si="62"/>
        <v/>
      </c>
      <c r="AK371" s="121">
        <f t="shared" si="63"/>
        <v>0</v>
      </c>
      <c r="AL371" s="121">
        <f t="shared" si="64"/>
        <v>0</v>
      </c>
    </row>
    <row r="372" spans="1:38" s="121" customFormat="1" ht="12.75" x14ac:dyDescent="0.2">
      <c r="A372" s="293" t="str">
        <f>VLOOKUP(B:B,'ACFR Business Areas'!A:C,3,FALSE)</f>
        <v>A000</v>
      </c>
      <c r="B372" s="293" t="str">
        <f>'Lease Rollforward'!$B$1</f>
        <v>E120</v>
      </c>
      <c r="C372" s="122" t="str">
        <f>VLOOKUP(B:B,'ACFR Business Areas'!A:B,2,FALSE)</f>
        <v>Comptroller General</v>
      </c>
      <c r="D372" s="237"/>
      <c r="E372" s="265"/>
      <c r="G372" s="122">
        <f>IFERROR(VLOOKUP($F:$F,'Lease Types with GL Accts'!A:B,2,FALSE),0)</f>
        <v>0</v>
      </c>
      <c r="H372" s="122">
        <f>IFERROR(VLOOKUP($F:$F,'Lease Types with GL Accts'!$A:$C,3,FALSE),0)</f>
        <v>0</v>
      </c>
      <c r="I372" s="122">
        <f>IFERROR(VLOOKUP($F:$F,'Lease Types with GL Accts'!$A:$D,4,FALSE),0)</f>
        <v>0</v>
      </c>
      <c r="J372" s="293" t="str">
        <f>IF(AND(AB372=1,K372='Lease Rollforward'!$B$2),"Yes",IF(AB372=1,"No",""))</f>
        <v/>
      </c>
      <c r="L372" s="216"/>
      <c r="M372" s="217"/>
      <c r="N372" s="217"/>
      <c r="O372" s="217"/>
      <c r="P372" s="294">
        <f t="shared" si="57"/>
        <v>0</v>
      </c>
      <c r="Q372" s="124"/>
      <c r="R372" s="124"/>
      <c r="S372" s="219"/>
      <c r="T372" s="219"/>
      <c r="U372" s="266"/>
      <c r="V372" s="122" t="str">
        <f>IF($AB372=1,VLOOKUP(U:U,'BW Asset Listing'!D:E,2,FALSE),"")</f>
        <v/>
      </c>
      <c r="W372" s="122" t="str">
        <f>IF($AB372=1,VLOOKUP(U:U,'BW Asset Listing'!D:F,3,FALSE),"")</f>
        <v/>
      </c>
      <c r="X372" s="122" t="str">
        <f>IF($AB372=1,VLOOKUP(U:U,'BW Asset Listing'!D:G,4,FALSE),"")</f>
        <v/>
      </c>
      <c r="Y372" s="294" t="str">
        <f>IF($AB372=1,VLOOKUP(U:U,'BW Asset Listing'!D:O,12,FALSE),"")</f>
        <v/>
      </c>
      <c r="Z372" s="294" t="str">
        <f t="shared" si="58"/>
        <v/>
      </c>
      <c r="AA372" s="294" t="str">
        <f t="shared" si="59"/>
        <v/>
      </c>
      <c r="AB372" s="294">
        <f>COUNTIF($D$4:D372,$D372)</f>
        <v>0</v>
      </c>
      <c r="AE372" s="122" t="str">
        <f t="shared" si="60"/>
        <v/>
      </c>
      <c r="AF372" s="124">
        <f>SUMIFS('BW Expense Report GL'!I:I,'BW Expense Report GL'!F:F,AD:AD,'BW Expense Report GL'!G:G,G:G)</f>
        <v>0</v>
      </c>
      <c r="AG372" s="124" t="str">
        <f t="shared" si="61"/>
        <v/>
      </c>
      <c r="AH372" s="124">
        <f>SUMIFS('BW Expense Report GL'!I:I,'BW Expense Report GL'!F:F,AD:AD,'BW Expense Report GL'!G:G,H:H)</f>
        <v>0</v>
      </c>
      <c r="AI372" s="124" t="str">
        <f t="shared" si="62"/>
        <v/>
      </c>
      <c r="AK372" s="121">
        <f t="shared" si="63"/>
        <v>0</v>
      </c>
      <c r="AL372" s="121">
        <f t="shared" si="64"/>
        <v>0</v>
      </c>
    </row>
    <row r="373" spans="1:38" s="121" customFormat="1" ht="12.75" x14ac:dyDescent="0.2">
      <c r="A373" s="293" t="str">
        <f>VLOOKUP(B:B,'ACFR Business Areas'!A:C,3,FALSE)</f>
        <v>A000</v>
      </c>
      <c r="B373" s="293" t="str">
        <f>'Lease Rollforward'!$B$1</f>
        <v>E120</v>
      </c>
      <c r="C373" s="122" t="str">
        <f>VLOOKUP(B:B,'ACFR Business Areas'!A:B,2,FALSE)</f>
        <v>Comptroller General</v>
      </c>
      <c r="D373" s="237"/>
      <c r="E373" s="265"/>
      <c r="G373" s="122">
        <f>IFERROR(VLOOKUP($F:$F,'Lease Types with GL Accts'!A:B,2,FALSE),0)</f>
        <v>0</v>
      </c>
      <c r="H373" s="122">
        <f>IFERROR(VLOOKUP($F:$F,'Lease Types with GL Accts'!$A:$C,3,FALSE),0)</f>
        <v>0</v>
      </c>
      <c r="I373" s="122">
        <f>IFERROR(VLOOKUP($F:$F,'Lease Types with GL Accts'!$A:$D,4,FALSE),0)</f>
        <v>0</v>
      </c>
      <c r="J373" s="293" t="str">
        <f>IF(AND(AB373=1,K373='Lease Rollforward'!$B$2),"Yes",IF(AB373=1,"No",""))</f>
        <v/>
      </c>
      <c r="L373" s="216"/>
      <c r="M373" s="217"/>
      <c r="N373" s="217"/>
      <c r="O373" s="217"/>
      <c r="P373" s="294">
        <f t="shared" si="57"/>
        <v>0</v>
      </c>
      <c r="Q373" s="124"/>
      <c r="R373" s="124"/>
      <c r="S373" s="219"/>
      <c r="T373" s="219"/>
      <c r="U373" s="266"/>
      <c r="V373" s="122" t="str">
        <f>IF($AB373=1,VLOOKUP(U:U,'BW Asset Listing'!D:E,2,FALSE),"")</f>
        <v/>
      </c>
      <c r="W373" s="122" t="str">
        <f>IF($AB373=1,VLOOKUP(U:U,'BW Asset Listing'!D:F,3,FALSE),"")</f>
        <v/>
      </c>
      <c r="X373" s="122" t="str">
        <f>IF($AB373=1,VLOOKUP(U:U,'BW Asset Listing'!D:G,4,FALSE),"")</f>
        <v/>
      </c>
      <c r="Y373" s="294" t="str">
        <f>IF($AB373=1,VLOOKUP(U:U,'BW Asset Listing'!D:O,12,FALSE),"")</f>
        <v/>
      </c>
      <c r="Z373" s="294" t="str">
        <f t="shared" si="58"/>
        <v/>
      </c>
      <c r="AA373" s="294" t="str">
        <f t="shared" si="59"/>
        <v/>
      </c>
      <c r="AB373" s="294">
        <f>COUNTIF($D$4:D373,$D373)</f>
        <v>0</v>
      </c>
      <c r="AE373" s="122" t="str">
        <f t="shared" si="60"/>
        <v/>
      </c>
      <c r="AF373" s="124">
        <f>SUMIFS('BW Expense Report GL'!I:I,'BW Expense Report GL'!F:F,AD:AD,'BW Expense Report GL'!G:G,G:G)</f>
        <v>0</v>
      </c>
      <c r="AG373" s="124" t="str">
        <f t="shared" si="61"/>
        <v/>
      </c>
      <c r="AH373" s="124">
        <f>SUMIFS('BW Expense Report GL'!I:I,'BW Expense Report GL'!F:F,AD:AD,'BW Expense Report GL'!G:G,H:H)</f>
        <v>0</v>
      </c>
      <c r="AI373" s="124" t="str">
        <f t="shared" si="62"/>
        <v/>
      </c>
      <c r="AK373" s="121">
        <f t="shared" si="63"/>
        <v>0</v>
      </c>
      <c r="AL373" s="121">
        <f t="shared" si="64"/>
        <v>0</v>
      </c>
    </row>
    <row r="374" spans="1:38" s="121" customFormat="1" ht="12.75" x14ac:dyDescent="0.2">
      <c r="A374" s="293" t="str">
        <f>VLOOKUP(B:B,'ACFR Business Areas'!A:C,3,FALSE)</f>
        <v>A000</v>
      </c>
      <c r="B374" s="293" t="str">
        <f>'Lease Rollforward'!$B$1</f>
        <v>E120</v>
      </c>
      <c r="C374" s="122" t="str">
        <f>VLOOKUP(B:B,'ACFR Business Areas'!A:B,2,FALSE)</f>
        <v>Comptroller General</v>
      </c>
      <c r="D374" s="237"/>
      <c r="E374" s="265"/>
      <c r="G374" s="122">
        <f>IFERROR(VLOOKUP($F:$F,'Lease Types with GL Accts'!A:B,2,FALSE),0)</f>
        <v>0</v>
      </c>
      <c r="H374" s="122">
        <f>IFERROR(VLOOKUP($F:$F,'Lease Types with GL Accts'!$A:$C,3,FALSE),0)</f>
        <v>0</v>
      </c>
      <c r="I374" s="122">
        <f>IFERROR(VLOOKUP($F:$F,'Lease Types with GL Accts'!$A:$D,4,FALSE),0)</f>
        <v>0</v>
      </c>
      <c r="J374" s="293" t="str">
        <f>IF(AND(AB374=1,K374='Lease Rollforward'!$B$2),"Yes",IF(AB374=1,"No",""))</f>
        <v/>
      </c>
      <c r="L374" s="216"/>
      <c r="M374" s="217"/>
      <c r="N374" s="217"/>
      <c r="O374" s="217"/>
      <c r="P374" s="294">
        <f t="shared" si="57"/>
        <v>0</v>
      </c>
      <c r="Q374" s="124"/>
      <c r="R374" s="124"/>
      <c r="S374" s="219"/>
      <c r="T374" s="219"/>
      <c r="U374" s="266"/>
      <c r="V374" s="122" t="str">
        <f>IF($AB374=1,VLOOKUP(U:U,'BW Asset Listing'!D:E,2,FALSE),"")</f>
        <v/>
      </c>
      <c r="W374" s="122" t="str">
        <f>IF($AB374=1,VLOOKUP(U:U,'BW Asset Listing'!D:F,3,FALSE),"")</f>
        <v/>
      </c>
      <c r="X374" s="122" t="str">
        <f>IF($AB374=1,VLOOKUP(U:U,'BW Asset Listing'!D:G,4,FALSE),"")</f>
        <v/>
      </c>
      <c r="Y374" s="294" t="str">
        <f>IF($AB374=1,VLOOKUP(U:U,'BW Asset Listing'!D:O,12,FALSE),"")</f>
        <v/>
      </c>
      <c r="Z374" s="294" t="str">
        <f t="shared" si="58"/>
        <v/>
      </c>
      <c r="AA374" s="294" t="str">
        <f t="shared" si="59"/>
        <v/>
      </c>
      <c r="AB374" s="294">
        <f>COUNTIF($D$4:D374,$D374)</f>
        <v>0</v>
      </c>
      <c r="AE374" s="122" t="str">
        <f t="shared" si="60"/>
        <v/>
      </c>
      <c r="AF374" s="124">
        <f>SUMIFS('BW Expense Report GL'!I:I,'BW Expense Report GL'!F:F,AD:AD,'BW Expense Report GL'!G:G,G:G)</f>
        <v>0</v>
      </c>
      <c r="AG374" s="124" t="str">
        <f t="shared" si="61"/>
        <v/>
      </c>
      <c r="AH374" s="124">
        <f>SUMIFS('BW Expense Report GL'!I:I,'BW Expense Report GL'!F:F,AD:AD,'BW Expense Report GL'!G:G,H:H)</f>
        <v>0</v>
      </c>
      <c r="AI374" s="124" t="str">
        <f t="shared" si="62"/>
        <v/>
      </c>
      <c r="AK374" s="121">
        <f t="shared" si="63"/>
        <v>0</v>
      </c>
      <c r="AL374" s="121">
        <f t="shared" si="64"/>
        <v>0</v>
      </c>
    </row>
    <row r="375" spans="1:38" s="121" customFormat="1" ht="12.75" x14ac:dyDescent="0.2">
      <c r="A375" s="293" t="str">
        <f>VLOOKUP(B:B,'ACFR Business Areas'!A:C,3,FALSE)</f>
        <v>A000</v>
      </c>
      <c r="B375" s="293" t="str">
        <f>'Lease Rollforward'!$B$1</f>
        <v>E120</v>
      </c>
      <c r="C375" s="122" t="str">
        <f>VLOOKUP(B:B,'ACFR Business Areas'!A:B,2,FALSE)</f>
        <v>Comptroller General</v>
      </c>
      <c r="D375" s="237"/>
      <c r="E375" s="265"/>
      <c r="G375" s="122">
        <f>IFERROR(VLOOKUP($F:$F,'Lease Types with GL Accts'!A:B,2,FALSE),0)</f>
        <v>0</v>
      </c>
      <c r="H375" s="122">
        <f>IFERROR(VLOOKUP($F:$F,'Lease Types with GL Accts'!$A:$C,3,FALSE),0)</f>
        <v>0</v>
      </c>
      <c r="I375" s="122">
        <f>IFERROR(VLOOKUP($F:$F,'Lease Types with GL Accts'!$A:$D,4,FALSE),0)</f>
        <v>0</v>
      </c>
      <c r="J375" s="293" t="str">
        <f>IF(AND(AB375=1,K375='Lease Rollforward'!$B$2),"Yes",IF(AB375=1,"No",""))</f>
        <v/>
      </c>
      <c r="L375" s="216"/>
      <c r="M375" s="217"/>
      <c r="N375" s="217"/>
      <c r="O375" s="217"/>
      <c r="P375" s="294">
        <f t="shared" si="57"/>
        <v>0</v>
      </c>
      <c r="Q375" s="124"/>
      <c r="R375" s="124"/>
      <c r="S375" s="219"/>
      <c r="T375" s="219"/>
      <c r="U375" s="266"/>
      <c r="V375" s="122" t="str">
        <f>IF($AB375=1,VLOOKUP(U:U,'BW Asset Listing'!D:E,2,FALSE),"")</f>
        <v/>
      </c>
      <c r="W375" s="122" t="str">
        <f>IF($AB375=1,VLOOKUP(U:U,'BW Asset Listing'!D:F,3,FALSE),"")</f>
        <v/>
      </c>
      <c r="X375" s="122" t="str">
        <f>IF($AB375=1,VLOOKUP(U:U,'BW Asset Listing'!D:G,4,FALSE),"")</f>
        <v/>
      </c>
      <c r="Y375" s="294" t="str">
        <f>IF($AB375=1,VLOOKUP(U:U,'BW Asset Listing'!D:O,12,FALSE),"")</f>
        <v/>
      </c>
      <c r="Z375" s="294" t="str">
        <f t="shared" si="58"/>
        <v/>
      </c>
      <c r="AA375" s="294" t="str">
        <f t="shared" si="59"/>
        <v/>
      </c>
      <c r="AB375" s="294">
        <f>COUNTIF($D$4:D375,$D375)</f>
        <v>0</v>
      </c>
      <c r="AE375" s="122" t="str">
        <f t="shared" si="60"/>
        <v/>
      </c>
      <c r="AF375" s="124">
        <f>SUMIFS('BW Expense Report GL'!I:I,'BW Expense Report GL'!F:F,AD:AD,'BW Expense Report GL'!G:G,G:G)</f>
        <v>0</v>
      </c>
      <c r="AG375" s="124" t="str">
        <f t="shared" si="61"/>
        <v/>
      </c>
      <c r="AH375" s="124">
        <f>SUMIFS('BW Expense Report GL'!I:I,'BW Expense Report GL'!F:F,AD:AD,'BW Expense Report GL'!G:G,H:H)</f>
        <v>0</v>
      </c>
      <c r="AI375" s="124" t="str">
        <f t="shared" si="62"/>
        <v/>
      </c>
      <c r="AK375" s="121">
        <f t="shared" si="63"/>
        <v>0</v>
      </c>
      <c r="AL375" s="121">
        <f t="shared" si="64"/>
        <v>0</v>
      </c>
    </row>
    <row r="376" spans="1:38" s="121" customFormat="1" ht="12.75" x14ac:dyDescent="0.2">
      <c r="A376" s="293" t="str">
        <f>VLOOKUP(B:B,'ACFR Business Areas'!A:C,3,FALSE)</f>
        <v>A000</v>
      </c>
      <c r="B376" s="293" t="str">
        <f>'Lease Rollforward'!$B$1</f>
        <v>E120</v>
      </c>
      <c r="C376" s="122" t="str">
        <f>VLOOKUP(B:B,'ACFR Business Areas'!A:B,2,FALSE)</f>
        <v>Comptroller General</v>
      </c>
      <c r="D376" s="237"/>
      <c r="E376" s="265"/>
      <c r="G376" s="122">
        <f>IFERROR(VLOOKUP($F:$F,'Lease Types with GL Accts'!A:B,2,FALSE),0)</f>
        <v>0</v>
      </c>
      <c r="H376" s="122">
        <f>IFERROR(VLOOKUP($F:$F,'Lease Types with GL Accts'!$A:$C,3,FALSE),0)</f>
        <v>0</v>
      </c>
      <c r="I376" s="122">
        <f>IFERROR(VLOOKUP($F:$F,'Lease Types with GL Accts'!$A:$D,4,FALSE),0)</f>
        <v>0</v>
      </c>
      <c r="J376" s="293" t="str">
        <f>IF(AND(AB376=1,K376='Lease Rollforward'!$B$2),"Yes",IF(AB376=1,"No",""))</f>
        <v/>
      </c>
      <c r="L376" s="216"/>
      <c r="M376" s="217"/>
      <c r="N376" s="217"/>
      <c r="O376" s="217"/>
      <c r="P376" s="294">
        <f t="shared" si="57"/>
        <v>0</v>
      </c>
      <c r="Q376" s="124"/>
      <c r="R376" s="124"/>
      <c r="S376" s="219"/>
      <c r="T376" s="219"/>
      <c r="U376" s="266"/>
      <c r="V376" s="122" t="str">
        <f>IF($AB376=1,VLOOKUP(U:U,'BW Asset Listing'!D:E,2,FALSE),"")</f>
        <v/>
      </c>
      <c r="W376" s="122" t="str">
        <f>IF($AB376=1,VLOOKUP(U:U,'BW Asset Listing'!D:F,3,FALSE),"")</f>
        <v/>
      </c>
      <c r="X376" s="122" t="str">
        <f>IF($AB376=1,VLOOKUP(U:U,'BW Asset Listing'!D:G,4,FALSE),"")</f>
        <v/>
      </c>
      <c r="Y376" s="294" t="str">
        <f>IF($AB376=1,VLOOKUP(U:U,'BW Asset Listing'!D:O,12,FALSE),"")</f>
        <v/>
      </c>
      <c r="Z376" s="294" t="str">
        <f t="shared" si="58"/>
        <v/>
      </c>
      <c r="AA376" s="294" t="str">
        <f t="shared" si="59"/>
        <v/>
      </c>
      <c r="AB376" s="294">
        <f>COUNTIF($D$4:D376,$D376)</f>
        <v>0</v>
      </c>
      <c r="AE376" s="122" t="str">
        <f t="shared" si="60"/>
        <v/>
      </c>
      <c r="AF376" s="124">
        <f>SUMIFS('BW Expense Report GL'!I:I,'BW Expense Report GL'!F:F,AD:AD,'BW Expense Report GL'!G:G,G:G)</f>
        <v>0</v>
      </c>
      <c r="AG376" s="124" t="str">
        <f t="shared" si="61"/>
        <v/>
      </c>
      <c r="AH376" s="124">
        <f>SUMIFS('BW Expense Report GL'!I:I,'BW Expense Report GL'!F:F,AD:AD,'BW Expense Report GL'!G:G,H:H)</f>
        <v>0</v>
      </c>
      <c r="AI376" s="124" t="str">
        <f t="shared" si="62"/>
        <v/>
      </c>
      <c r="AK376" s="121">
        <f t="shared" si="63"/>
        <v>0</v>
      </c>
      <c r="AL376" s="121">
        <f t="shared" si="64"/>
        <v>0</v>
      </c>
    </row>
    <row r="377" spans="1:38" s="121" customFormat="1" ht="12.75" x14ac:dyDescent="0.2">
      <c r="A377" s="293" t="str">
        <f>VLOOKUP(B:B,'ACFR Business Areas'!A:C,3,FALSE)</f>
        <v>A000</v>
      </c>
      <c r="B377" s="293" t="str">
        <f>'Lease Rollforward'!$B$1</f>
        <v>E120</v>
      </c>
      <c r="C377" s="122" t="str">
        <f>VLOOKUP(B:B,'ACFR Business Areas'!A:B,2,FALSE)</f>
        <v>Comptroller General</v>
      </c>
      <c r="D377" s="237"/>
      <c r="E377" s="265"/>
      <c r="G377" s="122">
        <f>IFERROR(VLOOKUP($F:$F,'Lease Types with GL Accts'!A:B,2,FALSE),0)</f>
        <v>0</v>
      </c>
      <c r="H377" s="122">
        <f>IFERROR(VLOOKUP($F:$F,'Lease Types with GL Accts'!$A:$C,3,FALSE),0)</f>
        <v>0</v>
      </c>
      <c r="I377" s="122">
        <f>IFERROR(VLOOKUP($F:$F,'Lease Types with GL Accts'!$A:$D,4,FALSE),0)</f>
        <v>0</v>
      </c>
      <c r="J377" s="293" t="str">
        <f>IF(AND(AB377=1,K377='Lease Rollforward'!$B$2),"Yes",IF(AB377=1,"No",""))</f>
        <v/>
      </c>
      <c r="L377" s="216"/>
      <c r="M377" s="217"/>
      <c r="N377" s="217"/>
      <c r="O377" s="217"/>
      <c r="P377" s="294">
        <f t="shared" si="57"/>
        <v>0</v>
      </c>
      <c r="Q377" s="124"/>
      <c r="R377" s="124"/>
      <c r="S377" s="219"/>
      <c r="T377" s="219"/>
      <c r="U377" s="266"/>
      <c r="V377" s="122" t="str">
        <f>IF($AB377=1,VLOOKUP(U:U,'BW Asset Listing'!D:E,2,FALSE),"")</f>
        <v/>
      </c>
      <c r="W377" s="122" t="str">
        <f>IF($AB377=1,VLOOKUP(U:U,'BW Asset Listing'!D:F,3,FALSE),"")</f>
        <v/>
      </c>
      <c r="X377" s="122" t="str">
        <f>IF($AB377=1,VLOOKUP(U:U,'BW Asset Listing'!D:G,4,FALSE),"")</f>
        <v/>
      </c>
      <c r="Y377" s="294" t="str">
        <f>IF($AB377=1,VLOOKUP(U:U,'BW Asset Listing'!D:O,12,FALSE),"")</f>
        <v/>
      </c>
      <c r="Z377" s="294" t="str">
        <f t="shared" si="58"/>
        <v/>
      </c>
      <c r="AA377" s="294" t="str">
        <f t="shared" si="59"/>
        <v/>
      </c>
      <c r="AB377" s="294">
        <f>COUNTIF($D$4:D377,$D377)</f>
        <v>0</v>
      </c>
      <c r="AE377" s="122" t="str">
        <f t="shared" si="60"/>
        <v/>
      </c>
      <c r="AF377" s="124">
        <f>SUMIFS('BW Expense Report GL'!I:I,'BW Expense Report GL'!F:F,AD:AD,'BW Expense Report GL'!G:G,G:G)</f>
        <v>0</v>
      </c>
      <c r="AG377" s="124" t="str">
        <f t="shared" si="61"/>
        <v/>
      </c>
      <c r="AH377" s="124">
        <f>SUMIFS('BW Expense Report GL'!I:I,'BW Expense Report GL'!F:F,AD:AD,'BW Expense Report GL'!G:G,H:H)</f>
        <v>0</v>
      </c>
      <c r="AI377" s="124" t="str">
        <f t="shared" si="62"/>
        <v/>
      </c>
      <c r="AK377" s="121">
        <f t="shared" si="63"/>
        <v>0</v>
      </c>
      <c r="AL377" s="121">
        <f t="shared" si="64"/>
        <v>0</v>
      </c>
    </row>
    <row r="378" spans="1:38" s="121" customFormat="1" ht="12.75" x14ac:dyDescent="0.2">
      <c r="A378" s="293" t="str">
        <f>VLOOKUP(B:B,'ACFR Business Areas'!A:C,3,FALSE)</f>
        <v>A000</v>
      </c>
      <c r="B378" s="293" t="str">
        <f>'Lease Rollforward'!$B$1</f>
        <v>E120</v>
      </c>
      <c r="C378" s="122" t="str">
        <f>VLOOKUP(B:B,'ACFR Business Areas'!A:B,2,FALSE)</f>
        <v>Comptroller General</v>
      </c>
      <c r="D378" s="237"/>
      <c r="E378" s="265"/>
      <c r="G378" s="122">
        <f>IFERROR(VLOOKUP($F:$F,'Lease Types with GL Accts'!A:B,2,FALSE),0)</f>
        <v>0</v>
      </c>
      <c r="H378" s="122">
        <f>IFERROR(VLOOKUP($F:$F,'Lease Types with GL Accts'!$A:$C,3,FALSE),0)</f>
        <v>0</v>
      </c>
      <c r="I378" s="122">
        <f>IFERROR(VLOOKUP($F:$F,'Lease Types with GL Accts'!$A:$D,4,FALSE),0)</f>
        <v>0</v>
      </c>
      <c r="J378" s="293" t="str">
        <f>IF(AND(AB378=1,K378='Lease Rollforward'!$B$2),"Yes",IF(AB378=1,"No",""))</f>
        <v/>
      </c>
      <c r="L378" s="216"/>
      <c r="M378" s="217"/>
      <c r="N378" s="217"/>
      <c r="O378" s="217"/>
      <c r="P378" s="294">
        <f t="shared" si="57"/>
        <v>0</v>
      </c>
      <c r="Q378" s="124"/>
      <c r="R378" s="124"/>
      <c r="S378" s="219"/>
      <c r="T378" s="219"/>
      <c r="U378" s="266"/>
      <c r="V378" s="122" t="str">
        <f>IF($AB378=1,VLOOKUP(U:U,'BW Asset Listing'!D:E,2,FALSE),"")</f>
        <v/>
      </c>
      <c r="W378" s="122" t="str">
        <f>IF($AB378=1,VLOOKUP(U:U,'BW Asset Listing'!D:F,3,FALSE),"")</f>
        <v/>
      </c>
      <c r="X378" s="122" t="str">
        <f>IF($AB378=1,VLOOKUP(U:U,'BW Asset Listing'!D:G,4,FALSE),"")</f>
        <v/>
      </c>
      <c r="Y378" s="294" t="str">
        <f>IF($AB378=1,VLOOKUP(U:U,'BW Asset Listing'!D:O,12,FALSE),"")</f>
        <v/>
      </c>
      <c r="Z378" s="294" t="str">
        <f t="shared" si="58"/>
        <v/>
      </c>
      <c r="AA378" s="294" t="str">
        <f t="shared" si="59"/>
        <v/>
      </c>
      <c r="AB378" s="294">
        <f>COUNTIF($D$4:D378,$D378)</f>
        <v>0</v>
      </c>
      <c r="AE378" s="122" t="str">
        <f t="shared" si="60"/>
        <v/>
      </c>
      <c r="AF378" s="124">
        <f>SUMIFS('BW Expense Report GL'!I:I,'BW Expense Report GL'!F:F,AD:AD,'BW Expense Report GL'!G:G,G:G)</f>
        <v>0</v>
      </c>
      <c r="AG378" s="124" t="str">
        <f t="shared" si="61"/>
        <v/>
      </c>
      <c r="AH378" s="124">
        <f>SUMIFS('BW Expense Report GL'!I:I,'BW Expense Report GL'!F:F,AD:AD,'BW Expense Report GL'!G:G,H:H)</f>
        <v>0</v>
      </c>
      <c r="AI378" s="124" t="str">
        <f t="shared" si="62"/>
        <v/>
      </c>
      <c r="AK378" s="121">
        <f t="shared" si="63"/>
        <v>0</v>
      </c>
      <c r="AL378" s="121">
        <f t="shared" si="64"/>
        <v>0</v>
      </c>
    </row>
    <row r="379" spans="1:38" s="121" customFormat="1" ht="12.75" x14ac:dyDescent="0.2">
      <c r="A379" s="293" t="str">
        <f>VLOOKUP(B:B,'ACFR Business Areas'!A:C,3,FALSE)</f>
        <v>A000</v>
      </c>
      <c r="B379" s="293" t="str">
        <f>'Lease Rollforward'!$B$1</f>
        <v>E120</v>
      </c>
      <c r="C379" s="122" t="str">
        <f>VLOOKUP(B:B,'ACFR Business Areas'!A:B,2,FALSE)</f>
        <v>Comptroller General</v>
      </c>
      <c r="D379" s="237"/>
      <c r="E379" s="265"/>
      <c r="G379" s="122">
        <f>IFERROR(VLOOKUP($F:$F,'Lease Types with GL Accts'!A:B,2,FALSE),0)</f>
        <v>0</v>
      </c>
      <c r="H379" s="122">
        <f>IFERROR(VLOOKUP($F:$F,'Lease Types with GL Accts'!$A:$C,3,FALSE),0)</f>
        <v>0</v>
      </c>
      <c r="I379" s="122">
        <f>IFERROR(VLOOKUP($F:$F,'Lease Types with GL Accts'!$A:$D,4,FALSE),0)</f>
        <v>0</v>
      </c>
      <c r="J379" s="293" t="str">
        <f>IF(AND(AB379=1,K379='Lease Rollforward'!$B$2),"Yes",IF(AB379=1,"No",""))</f>
        <v/>
      </c>
      <c r="L379" s="216"/>
      <c r="M379" s="217"/>
      <c r="N379" s="217"/>
      <c r="O379" s="217"/>
      <c r="P379" s="294">
        <f t="shared" si="57"/>
        <v>0</v>
      </c>
      <c r="Q379" s="124"/>
      <c r="R379" s="124"/>
      <c r="S379" s="219"/>
      <c r="T379" s="219"/>
      <c r="U379" s="266"/>
      <c r="V379" s="122" t="str">
        <f>IF($AB379=1,VLOOKUP(U:U,'BW Asset Listing'!D:E,2,FALSE),"")</f>
        <v/>
      </c>
      <c r="W379" s="122" t="str">
        <f>IF($AB379=1,VLOOKUP(U:U,'BW Asset Listing'!D:F,3,FALSE),"")</f>
        <v/>
      </c>
      <c r="X379" s="122" t="str">
        <f>IF($AB379=1,VLOOKUP(U:U,'BW Asset Listing'!D:G,4,FALSE),"")</f>
        <v/>
      </c>
      <c r="Y379" s="294" t="str">
        <f>IF($AB379=1,VLOOKUP(U:U,'BW Asset Listing'!D:O,12,FALSE),"")</f>
        <v/>
      </c>
      <c r="Z379" s="294" t="str">
        <f t="shared" si="58"/>
        <v/>
      </c>
      <c r="AA379" s="294" t="str">
        <f t="shared" si="59"/>
        <v/>
      </c>
      <c r="AB379" s="294">
        <f>COUNTIF($D$4:D379,$D379)</f>
        <v>0</v>
      </c>
      <c r="AE379" s="122" t="str">
        <f t="shared" si="60"/>
        <v/>
      </c>
      <c r="AF379" s="124">
        <f>SUMIFS('BW Expense Report GL'!I:I,'BW Expense Report GL'!F:F,AD:AD,'BW Expense Report GL'!G:G,G:G)</f>
        <v>0</v>
      </c>
      <c r="AG379" s="124" t="str">
        <f t="shared" si="61"/>
        <v/>
      </c>
      <c r="AH379" s="124">
        <f>SUMIFS('BW Expense Report GL'!I:I,'BW Expense Report GL'!F:F,AD:AD,'BW Expense Report GL'!G:G,H:H)</f>
        <v>0</v>
      </c>
      <c r="AI379" s="124" t="str">
        <f t="shared" si="62"/>
        <v/>
      </c>
      <c r="AK379" s="121">
        <f t="shared" si="63"/>
        <v>0</v>
      </c>
      <c r="AL379" s="121">
        <f t="shared" si="64"/>
        <v>0</v>
      </c>
    </row>
    <row r="380" spans="1:38" s="121" customFormat="1" ht="12.75" x14ac:dyDescent="0.2">
      <c r="A380" s="293" t="str">
        <f>VLOOKUP(B:B,'ACFR Business Areas'!A:C,3,FALSE)</f>
        <v>A000</v>
      </c>
      <c r="B380" s="293" t="str">
        <f>'Lease Rollforward'!$B$1</f>
        <v>E120</v>
      </c>
      <c r="C380" s="122" t="str">
        <f>VLOOKUP(B:B,'ACFR Business Areas'!A:B,2,FALSE)</f>
        <v>Comptroller General</v>
      </c>
      <c r="D380" s="237"/>
      <c r="E380" s="265"/>
      <c r="G380" s="122">
        <f>IFERROR(VLOOKUP($F:$F,'Lease Types with GL Accts'!A:B,2,FALSE),0)</f>
        <v>0</v>
      </c>
      <c r="H380" s="122">
        <f>IFERROR(VLOOKUP($F:$F,'Lease Types with GL Accts'!$A:$C,3,FALSE),0)</f>
        <v>0</v>
      </c>
      <c r="I380" s="122">
        <f>IFERROR(VLOOKUP($F:$F,'Lease Types with GL Accts'!$A:$D,4,FALSE),0)</f>
        <v>0</v>
      </c>
      <c r="J380" s="293" t="str">
        <f>IF(AND(AB380=1,K380='Lease Rollforward'!$B$2),"Yes",IF(AB380=1,"No",""))</f>
        <v/>
      </c>
      <c r="L380" s="216"/>
      <c r="M380" s="217"/>
      <c r="N380" s="217"/>
      <c r="O380" s="217"/>
      <c r="P380" s="294">
        <f t="shared" si="57"/>
        <v>0</v>
      </c>
      <c r="Q380" s="124"/>
      <c r="R380" s="124"/>
      <c r="S380" s="219"/>
      <c r="T380" s="219"/>
      <c r="U380" s="266"/>
      <c r="V380" s="122" t="str">
        <f>IF($AB380=1,VLOOKUP(U:U,'BW Asset Listing'!D:E,2,FALSE),"")</f>
        <v/>
      </c>
      <c r="W380" s="122" t="str">
        <f>IF($AB380=1,VLOOKUP(U:U,'BW Asset Listing'!D:F,3,FALSE),"")</f>
        <v/>
      </c>
      <c r="X380" s="122" t="str">
        <f>IF($AB380=1,VLOOKUP(U:U,'BW Asset Listing'!D:G,4,FALSE),"")</f>
        <v/>
      </c>
      <c r="Y380" s="294" t="str">
        <f>IF($AB380=1,VLOOKUP(U:U,'BW Asset Listing'!D:O,12,FALSE),"")</f>
        <v/>
      </c>
      <c r="Z380" s="294" t="str">
        <f t="shared" si="58"/>
        <v/>
      </c>
      <c r="AA380" s="294" t="str">
        <f t="shared" si="59"/>
        <v/>
      </c>
      <c r="AB380" s="294">
        <f>COUNTIF($D$4:D380,$D380)</f>
        <v>0</v>
      </c>
      <c r="AE380" s="122" t="str">
        <f t="shared" si="60"/>
        <v/>
      </c>
      <c r="AF380" s="124">
        <f>SUMIFS('BW Expense Report GL'!I:I,'BW Expense Report GL'!F:F,AD:AD,'BW Expense Report GL'!G:G,G:G)</f>
        <v>0</v>
      </c>
      <c r="AG380" s="124" t="str">
        <f t="shared" si="61"/>
        <v/>
      </c>
      <c r="AH380" s="124">
        <f>SUMIFS('BW Expense Report GL'!I:I,'BW Expense Report GL'!F:F,AD:AD,'BW Expense Report GL'!G:G,H:H)</f>
        <v>0</v>
      </c>
      <c r="AI380" s="124" t="str">
        <f t="shared" si="62"/>
        <v/>
      </c>
      <c r="AK380" s="121">
        <f t="shared" si="63"/>
        <v>0</v>
      </c>
      <c r="AL380" s="121">
        <f t="shared" si="64"/>
        <v>0</v>
      </c>
    </row>
    <row r="381" spans="1:38" s="121" customFormat="1" ht="12.75" x14ac:dyDescent="0.2">
      <c r="A381" s="293" t="str">
        <f>VLOOKUP(B:B,'ACFR Business Areas'!A:C,3,FALSE)</f>
        <v>A000</v>
      </c>
      <c r="B381" s="293" t="str">
        <f>'Lease Rollforward'!$B$1</f>
        <v>E120</v>
      </c>
      <c r="C381" s="122" t="str">
        <f>VLOOKUP(B:B,'ACFR Business Areas'!A:B,2,FALSE)</f>
        <v>Comptroller General</v>
      </c>
      <c r="D381" s="237"/>
      <c r="E381" s="265"/>
      <c r="G381" s="122">
        <f>IFERROR(VLOOKUP($F:$F,'Lease Types with GL Accts'!A:B,2,FALSE),0)</f>
        <v>0</v>
      </c>
      <c r="H381" s="122">
        <f>IFERROR(VLOOKUP($F:$F,'Lease Types with GL Accts'!$A:$C,3,FALSE),0)</f>
        <v>0</v>
      </c>
      <c r="I381" s="122">
        <f>IFERROR(VLOOKUP($F:$F,'Lease Types with GL Accts'!$A:$D,4,FALSE),0)</f>
        <v>0</v>
      </c>
      <c r="J381" s="293" t="str">
        <f>IF(AND(AB381=1,K381='Lease Rollforward'!$B$2),"Yes",IF(AB381=1,"No",""))</f>
        <v/>
      </c>
      <c r="L381" s="216"/>
      <c r="M381" s="217"/>
      <c r="N381" s="217"/>
      <c r="O381" s="217"/>
      <c r="P381" s="294">
        <f t="shared" si="57"/>
        <v>0</v>
      </c>
      <c r="Q381" s="124"/>
      <c r="R381" s="124"/>
      <c r="S381" s="219"/>
      <c r="T381" s="219"/>
      <c r="U381" s="266"/>
      <c r="V381" s="122" t="str">
        <f>IF($AB381=1,VLOOKUP(U:U,'BW Asset Listing'!D:E,2,FALSE),"")</f>
        <v/>
      </c>
      <c r="W381" s="122" t="str">
        <f>IF($AB381=1,VLOOKUP(U:U,'BW Asset Listing'!D:F,3,FALSE),"")</f>
        <v/>
      </c>
      <c r="X381" s="122" t="str">
        <f>IF($AB381=1,VLOOKUP(U:U,'BW Asset Listing'!D:G,4,FALSE),"")</f>
        <v/>
      </c>
      <c r="Y381" s="294" t="str">
        <f>IF($AB381=1,VLOOKUP(U:U,'BW Asset Listing'!D:O,12,FALSE),"")</f>
        <v/>
      </c>
      <c r="Z381" s="294" t="str">
        <f t="shared" si="58"/>
        <v/>
      </c>
      <c r="AA381" s="294" t="str">
        <f t="shared" si="59"/>
        <v/>
      </c>
      <c r="AB381" s="294">
        <f>COUNTIF($D$4:D381,$D381)</f>
        <v>0</v>
      </c>
      <c r="AE381" s="122" t="str">
        <f t="shared" si="60"/>
        <v/>
      </c>
      <c r="AF381" s="124">
        <f>SUMIFS('BW Expense Report GL'!I:I,'BW Expense Report GL'!F:F,AD:AD,'BW Expense Report GL'!G:G,G:G)</f>
        <v>0</v>
      </c>
      <c r="AG381" s="124" t="str">
        <f t="shared" si="61"/>
        <v/>
      </c>
      <c r="AH381" s="124">
        <f>SUMIFS('BW Expense Report GL'!I:I,'BW Expense Report GL'!F:F,AD:AD,'BW Expense Report GL'!G:G,H:H)</f>
        <v>0</v>
      </c>
      <c r="AI381" s="124" t="str">
        <f t="shared" si="62"/>
        <v/>
      </c>
      <c r="AK381" s="121">
        <f t="shared" si="63"/>
        <v>0</v>
      </c>
      <c r="AL381" s="121">
        <f t="shared" si="64"/>
        <v>0</v>
      </c>
    </row>
    <row r="382" spans="1:38" s="121" customFormat="1" ht="12.75" x14ac:dyDescent="0.2">
      <c r="A382" s="293" t="str">
        <f>VLOOKUP(B:B,'ACFR Business Areas'!A:C,3,FALSE)</f>
        <v>A000</v>
      </c>
      <c r="B382" s="293" t="str">
        <f>'Lease Rollforward'!$B$1</f>
        <v>E120</v>
      </c>
      <c r="C382" s="122" t="str">
        <f>VLOOKUP(B:B,'ACFR Business Areas'!A:B,2,FALSE)</f>
        <v>Comptroller General</v>
      </c>
      <c r="D382" s="237"/>
      <c r="E382" s="265"/>
      <c r="G382" s="122">
        <f>IFERROR(VLOOKUP($F:$F,'Lease Types with GL Accts'!A:B,2,FALSE),0)</f>
        <v>0</v>
      </c>
      <c r="H382" s="122">
        <f>IFERROR(VLOOKUP($F:$F,'Lease Types with GL Accts'!$A:$C,3,FALSE),0)</f>
        <v>0</v>
      </c>
      <c r="I382" s="122">
        <f>IFERROR(VLOOKUP($F:$F,'Lease Types with GL Accts'!$A:$D,4,FALSE),0)</f>
        <v>0</v>
      </c>
      <c r="J382" s="293" t="str">
        <f>IF(AND(AB382=1,K382='Lease Rollforward'!$B$2),"Yes",IF(AB382=1,"No",""))</f>
        <v/>
      </c>
      <c r="L382" s="216"/>
      <c r="M382" s="217"/>
      <c r="N382" s="217"/>
      <c r="O382" s="217"/>
      <c r="P382" s="294">
        <f t="shared" si="57"/>
        <v>0</v>
      </c>
      <c r="Q382" s="124"/>
      <c r="R382" s="124"/>
      <c r="S382" s="219"/>
      <c r="T382" s="219"/>
      <c r="U382" s="266"/>
      <c r="V382" s="122" t="str">
        <f>IF($AB382=1,VLOOKUP(U:U,'BW Asset Listing'!D:E,2,FALSE),"")</f>
        <v/>
      </c>
      <c r="W382" s="122" t="str">
        <f>IF($AB382=1,VLOOKUP(U:U,'BW Asset Listing'!D:F,3,FALSE),"")</f>
        <v/>
      </c>
      <c r="X382" s="122" t="str">
        <f>IF($AB382=1,VLOOKUP(U:U,'BW Asset Listing'!D:G,4,FALSE),"")</f>
        <v/>
      </c>
      <c r="Y382" s="294" t="str">
        <f>IF($AB382=1,VLOOKUP(U:U,'BW Asset Listing'!D:O,12,FALSE),"")</f>
        <v/>
      </c>
      <c r="Z382" s="294" t="str">
        <f t="shared" si="58"/>
        <v/>
      </c>
      <c r="AA382" s="294" t="str">
        <f t="shared" si="59"/>
        <v/>
      </c>
      <c r="AB382" s="294">
        <f>COUNTIF($D$4:D382,$D382)</f>
        <v>0</v>
      </c>
      <c r="AE382" s="122" t="str">
        <f t="shared" si="60"/>
        <v/>
      </c>
      <c r="AF382" s="124">
        <f>SUMIFS('BW Expense Report GL'!I:I,'BW Expense Report GL'!F:F,AD:AD,'BW Expense Report GL'!G:G,G:G)</f>
        <v>0</v>
      </c>
      <c r="AG382" s="124" t="str">
        <f t="shared" si="61"/>
        <v/>
      </c>
      <c r="AH382" s="124">
        <f>SUMIFS('BW Expense Report GL'!I:I,'BW Expense Report GL'!F:F,AD:AD,'BW Expense Report GL'!G:G,H:H)</f>
        <v>0</v>
      </c>
      <c r="AI382" s="124" t="str">
        <f t="shared" si="62"/>
        <v/>
      </c>
      <c r="AK382" s="121">
        <f t="shared" si="63"/>
        <v>0</v>
      </c>
      <c r="AL382" s="121">
        <f t="shared" si="64"/>
        <v>0</v>
      </c>
    </row>
    <row r="383" spans="1:38" s="121" customFormat="1" ht="12.75" x14ac:dyDescent="0.2">
      <c r="A383" s="293" t="str">
        <f>VLOOKUP(B:B,'ACFR Business Areas'!A:C,3,FALSE)</f>
        <v>A000</v>
      </c>
      <c r="B383" s="293" t="str">
        <f>'Lease Rollforward'!$B$1</f>
        <v>E120</v>
      </c>
      <c r="C383" s="122" t="str">
        <f>VLOOKUP(B:B,'ACFR Business Areas'!A:B,2,FALSE)</f>
        <v>Comptroller General</v>
      </c>
      <c r="D383" s="237"/>
      <c r="E383" s="265"/>
      <c r="G383" s="122">
        <f>IFERROR(VLOOKUP($F:$F,'Lease Types with GL Accts'!A:B,2,FALSE),0)</f>
        <v>0</v>
      </c>
      <c r="H383" s="122">
        <f>IFERROR(VLOOKUP($F:$F,'Lease Types with GL Accts'!$A:$C,3,FALSE),0)</f>
        <v>0</v>
      </c>
      <c r="I383" s="122">
        <f>IFERROR(VLOOKUP($F:$F,'Lease Types with GL Accts'!$A:$D,4,FALSE),0)</f>
        <v>0</v>
      </c>
      <c r="J383" s="293" t="str">
        <f>IF(AND(AB383=1,K383='Lease Rollforward'!$B$2),"Yes",IF(AB383=1,"No",""))</f>
        <v/>
      </c>
      <c r="L383" s="216"/>
      <c r="M383" s="217"/>
      <c r="N383" s="217"/>
      <c r="O383" s="217"/>
      <c r="P383" s="294">
        <f t="shared" si="57"/>
        <v>0</v>
      </c>
      <c r="Q383" s="124"/>
      <c r="R383" s="124"/>
      <c r="S383" s="219"/>
      <c r="T383" s="219"/>
      <c r="U383" s="266"/>
      <c r="V383" s="122" t="str">
        <f>IF($AB383=1,VLOOKUP(U:U,'BW Asset Listing'!D:E,2,FALSE),"")</f>
        <v/>
      </c>
      <c r="W383" s="122" t="str">
        <f>IF($AB383=1,VLOOKUP(U:U,'BW Asset Listing'!D:F,3,FALSE),"")</f>
        <v/>
      </c>
      <c r="X383" s="122" t="str">
        <f>IF($AB383=1,VLOOKUP(U:U,'BW Asset Listing'!D:G,4,FALSE),"")</f>
        <v/>
      </c>
      <c r="Y383" s="294" t="str">
        <f>IF($AB383=1,VLOOKUP(U:U,'BW Asset Listing'!D:O,12,FALSE),"")</f>
        <v/>
      </c>
      <c r="Z383" s="294" t="str">
        <f t="shared" si="58"/>
        <v/>
      </c>
      <c r="AA383" s="294" t="str">
        <f t="shared" si="59"/>
        <v/>
      </c>
      <c r="AB383" s="294">
        <f>COUNTIF($D$4:D383,$D383)</f>
        <v>0</v>
      </c>
      <c r="AE383" s="122" t="str">
        <f t="shared" si="60"/>
        <v/>
      </c>
      <c r="AF383" s="124">
        <f>SUMIFS('BW Expense Report GL'!I:I,'BW Expense Report GL'!F:F,AD:AD,'BW Expense Report GL'!G:G,G:G)</f>
        <v>0</v>
      </c>
      <c r="AG383" s="124" t="str">
        <f t="shared" si="61"/>
        <v/>
      </c>
      <c r="AH383" s="124">
        <f>SUMIFS('BW Expense Report GL'!I:I,'BW Expense Report GL'!F:F,AD:AD,'BW Expense Report GL'!G:G,H:H)</f>
        <v>0</v>
      </c>
      <c r="AI383" s="124" t="str">
        <f t="shared" si="62"/>
        <v/>
      </c>
      <c r="AK383" s="121">
        <f t="shared" si="63"/>
        <v>0</v>
      </c>
      <c r="AL383" s="121">
        <f t="shared" si="64"/>
        <v>0</v>
      </c>
    </row>
    <row r="384" spans="1:38" s="121" customFormat="1" ht="12.75" x14ac:dyDescent="0.2">
      <c r="A384" s="293" t="str">
        <f>VLOOKUP(B:B,'ACFR Business Areas'!A:C,3,FALSE)</f>
        <v>A000</v>
      </c>
      <c r="B384" s="293" t="str">
        <f>'Lease Rollforward'!$B$1</f>
        <v>E120</v>
      </c>
      <c r="C384" s="122" t="str">
        <f>VLOOKUP(B:B,'ACFR Business Areas'!A:B,2,FALSE)</f>
        <v>Comptroller General</v>
      </c>
      <c r="D384" s="237"/>
      <c r="E384" s="265"/>
      <c r="G384" s="122">
        <f>IFERROR(VLOOKUP($F:$F,'Lease Types with GL Accts'!A:B,2,FALSE),0)</f>
        <v>0</v>
      </c>
      <c r="H384" s="122">
        <f>IFERROR(VLOOKUP($F:$F,'Lease Types with GL Accts'!$A:$C,3,FALSE),0)</f>
        <v>0</v>
      </c>
      <c r="I384" s="122">
        <f>IFERROR(VLOOKUP($F:$F,'Lease Types with GL Accts'!$A:$D,4,FALSE),0)</f>
        <v>0</v>
      </c>
      <c r="J384" s="293" t="str">
        <f>IF(AND(AB384=1,K384='Lease Rollforward'!$B$2),"Yes",IF(AB384=1,"No",""))</f>
        <v/>
      </c>
      <c r="L384" s="216"/>
      <c r="M384" s="217"/>
      <c r="N384" s="217"/>
      <c r="O384" s="217"/>
      <c r="P384" s="294">
        <f t="shared" si="57"/>
        <v>0</v>
      </c>
      <c r="Q384" s="124"/>
      <c r="R384" s="124"/>
      <c r="S384" s="219"/>
      <c r="T384" s="219"/>
      <c r="U384" s="266"/>
      <c r="V384" s="122" t="str">
        <f>IF($AB384=1,VLOOKUP(U:U,'BW Asset Listing'!D:E,2,FALSE),"")</f>
        <v/>
      </c>
      <c r="W384" s="122" t="str">
        <f>IF($AB384=1,VLOOKUP(U:U,'BW Asset Listing'!D:F,3,FALSE),"")</f>
        <v/>
      </c>
      <c r="X384" s="122" t="str">
        <f>IF($AB384=1,VLOOKUP(U:U,'BW Asset Listing'!D:G,4,FALSE),"")</f>
        <v/>
      </c>
      <c r="Y384" s="294" t="str">
        <f>IF($AB384=1,VLOOKUP(U:U,'BW Asset Listing'!D:O,12,FALSE),"")</f>
        <v/>
      </c>
      <c r="Z384" s="294" t="str">
        <f t="shared" si="58"/>
        <v/>
      </c>
      <c r="AA384" s="294" t="str">
        <f t="shared" si="59"/>
        <v/>
      </c>
      <c r="AB384" s="294">
        <f>COUNTIF($D$4:D384,$D384)</f>
        <v>0</v>
      </c>
      <c r="AE384" s="122" t="str">
        <f t="shared" si="60"/>
        <v/>
      </c>
      <c r="AF384" s="124">
        <f>SUMIFS('BW Expense Report GL'!I:I,'BW Expense Report GL'!F:F,AD:AD,'BW Expense Report GL'!G:G,G:G)</f>
        <v>0</v>
      </c>
      <c r="AG384" s="124" t="str">
        <f t="shared" si="61"/>
        <v/>
      </c>
      <c r="AH384" s="124">
        <f>SUMIFS('BW Expense Report GL'!I:I,'BW Expense Report GL'!F:F,AD:AD,'BW Expense Report GL'!G:G,H:H)</f>
        <v>0</v>
      </c>
      <c r="AI384" s="124" t="str">
        <f t="shared" si="62"/>
        <v/>
      </c>
      <c r="AK384" s="121">
        <f t="shared" si="63"/>
        <v>0</v>
      </c>
      <c r="AL384" s="121">
        <f t="shared" si="64"/>
        <v>0</v>
      </c>
    </row>
    <row r="385" spans="1:38" s="121" customFormat="1" ht="12.75" x14ac:dyDescent="0.2">
      <c r="A385" s="293" t="str">
        <f>VLOOKUP(B:B,'ACFR Business Areas'!A:C,3,FALSE)</f>
        <v>A000</v>
      </c>
      <c r="B385" s="293" t="str">
        <f>'Lease Rollforward'!$B$1</f>
        <v>E120</v>
      </c>
      <c r="C385" s="122" t="str">
        <f>VLOOKUP(B:B,'ACFR Business Areas'!A:B,2,FALSE)</f>
        <v>Comptroller General</v>
      </c>
      <c r="D385" s="237"/>
      <c r="E385" s="265"/>
      <c r="G385" s="122">
        <f>IFERROR(VLOOKUP($F:$F,'Lease Types with GL Accts'!A:B,2,FALSE),0)</f>
        <v>0</v>
      </c>
      <c r="H385" s="122">
        <f>IFERROR(VLOOKUP($F:$F,'Lease Types with GL Accts'!$A:$C,3,FALSE),0)</f>
        <v>0</v>
      </c>
      <c r="I385" s="122">
        <f>IFERROR(VLOOKUP($F:$F,'Lease Types with GL Accts'!$A:$D,4,FALSE),0)</f>
        <v>0</v>
      </c>
      <c r="J385" s="293" t="str">
        <f>IF(AND(AB385=1,K385='Lease Rollforward'!$B$2),"Yes",IF(AB385=1,"No",""))</f>
        <v/>
      </c>
      <c r="L385" s="216"/>
      <c r="M385" s="217"/>
      <c r="N385" s="217"/>
      <c r="O385" s="217"/>
      <c r="P385" s="294">
        <f t="shared" si="57"/>
        <v>0</v>
      </c>
      <c r="Q385" s="124"/>
      <c r="R385" s="124"/>
      <c r="S385" s="219"/>
      <c r="T385" s="219"/>
      <c r="U385" s="266"/>
      <c r="V385" s="122" t="str">
        <f>IF($AB385=1,VLOOKUP(U:U,'BW Asset Listing'!D:E,2,FALSE),"")</f>
        <v/>
      </c>
      <c r="W385" s="122" t="str">
        <f>IF($AB385=1,VLOOKUP(U:U,'BW Asset Listing'!D:F,3,FALSE),"")</f>
        <v/>
      </c>
      <c r="X385" s="122" t="str">
        <f>IF($AB385=1,VLOOKUP(U:U,'BW Asset Listing'!D:G,4,FALSE),"")</f>
        <v/>
      </c>
      <c r="Y385" s="294" t="str">
        <f>IF($AB385=1,VLOOKUP(U:U,'BW Asset Listing'!D:O,12,FALSE),"")</f>
        <v/>
      </c>
      <c r="Z385" s="294" t="str">
        <f t="shared" si="58"/>
        <v/>
      </c>
      <c r="AA385" s="294" t="str">
        <f t="shared" si="59"/>
        <v/>
      </c>
      <c r="AB385" s="294">
        <f>COUNTIF($D$4:D385,$D385)</f>
        <v>0</v>
      </c>
      <c r="AE385" s="122" t="str">
        <f t="shared" si="60"/>
        <v/>
      </c>
      <c r="AF385" s="124">
        <f>SUMIFS('BW Expense Report GL'!I:I,'BW Expense Report GL'!F:F,AD:AD,'BW Expense Report GL'!G:G,G:G)</f>
        <v>0</v>
      </c>
      <c r="AG385" s="124" t="str">
        <f t="shared" si="61"/>
        <v/>
      </c>
      <c r="AH385" s="124">
        <f>SUMIFS('BW Expense Report GL'!I:I,'BW Expense Report GL'!F:F,AD:AD,'BW Expense Report GL'!G:G,H:H)</f>
        <v>0</v>
      </c>
      <c r="AI385" s="124" t="str">
        <f t="shared" si="62"/>
        <v/>
      </c>
      <c r="AK385" s="121">
        <f t="shared" si="63"/>
        <v>0</v>
      </c>
      <c r="AL385" s="121">
        <f t="shared" si="64"/>
        <v>0</v>
      </c>
    </row>
    <row r="386" spans="1:38" s="121" customFormat="1" ht="12.75" x14ac:dyDescent="0.2">
      <c r="A386" s="293" t="str">
        <f>VLOOKUP(B:B,'ACFR Business Areas'!A:C,3,FALSE)</f>
        <v>A000</v>
      </c>
      <c r="B386" s="293" t="str">
        <f>'Lease Rollforward'!$B$1</f>
        <v>E120</v>
      </c>
      <c r="C386" s="122" t="str">
        <f>VLOOKUP(B:B,'ACFR Business Areas'!A:B,2,FALSE)</f>
        <v>Comptroller General</v>
      </c>
      <c r="D386" s="237"/>
      <c r="E386" s="265"/>
      <c r="G386" s="122">
        <f>IFERROR(VLOOKUP($F:$F,'Lease Types with GL Accts'!A:B,2,FALSE),0)</f>
        <v>0</v>
      </c>
      <c r="H386" s="122">
        <f>IFERROR(VLOOKUP($F:$F,'Lease Types with GL Accts'!$A:$C,3,FALSE),0)</f>
        <v>0</v>
      </c>
      <c r="I386" s="122">
        <f>IFERROR(VLOOKUP($F:$F,'Lease Types with GL Accts'!$A:$D,4,FALSE),0)</f>
        <v>0</v>
      </c>
      <c r="J386" s="293" t="str">
        <f>IF(AND(AB386=1,K386='Lease Rollforward'!$B$2),"Yes",IF(AB386=1,"No",""))</f>
        <v/>
      </c>
      <c r="L386" s="216"/>
      <c r="M386" s="217"/>
      <c r="N386" s="217"/>
      <c r="O386" s="217"/>
      <c r="P386" s="294">
        <f t="shared" si="57"/>
        <v>0</v>
      </c>
      <c r="Q386" s="124"/>
      <c r="R386" s="124"/>
      <c r="S386" s="219"/>
      <c r="T386" s="219"/>
      <c r="U386" s="266"/>
      <c r="V386" s="122" t="str">
        <f>IF($AB386=1,VLOOKUP(U:U,'BW Asset Listing'!D:E,2,FALSE),"")</f>
        <v/>
      </c>
      <c r="W386" s="122" t="str">
        <f>IF($AB386=1,VLOOKUP(U:U,'BW Asset Listing'!D:F,3,FALSE),"")</f>
        <v/>
      </c>
      <c r="X386" s="122" t="str">
        <f>IF($AB386=1,VLOOKUP(U:U,'BW Asset Listing'!D:G,4,FALSE),"")</f>
        <v/>
      </c>
      <c r="Y386" s="294" t="str">
        <f>IF($AB386=1,VLOOKUP(U:U,'BW Asset Listing'!D:O,12,FALSE),"")</f>
        <v/>
      </c>
      <c r="Z386" s="294" t="str">
        <f t="shared" si="58"/>
        <v/>
      </c>
      <c r="AA386" s="294" t="str">
        <f t="shared" si="59"/>
        <v/>
      </c>
      <c r="AB386" s="294">
        <f>COUNTIF($D$4:D386,$D386)</f>
        <v>0</v>
      </c>
      <c r="AE386" s="122" t="str">
        <f t="shared" si="60"/>
        <v/>
      </c>
      <c r="AF386" s="124">
        <f>SUMIFS('BW Expense Report GL'!I:I,'BW Expense Report GL'!F:F,AD:AD,'BW Expense Report GL'!G:G,G:G)</f>
        <v>0</v>
      </c>
      <c r="AG386" s="124" t="str">
        <f t="shared" si="61"/>
        <v/>
      </c>
      <c r="AH386" s="124">
        <f>SUMIFS('BW Expense Report GL'!I:I,'BW Expense Report GL'!F:F,AD:AD,'BW Expense Report GL'!G:G,H:H)</f>
        <v>0</v>
      </c>
      <c r="AI386" s="124" t="str">
        <f t="shared" si="62"/>
        <v/>
      </c>
      <c r="AK386" s="121">
        <f t="shared" si="63"/>
        <v>0</v>
      </c>
      <c r="AL386" s="121">
        <f t="shared" si="64"/>
        <v>0</v>
      </c>
    </row>
    <row r="387" spans="1:38" s="121" customFormat="1" ht="12.75" x14ac:dyDescent="0.2">
      <c r="A387" s="293" t="str">
        <f>VLOOKUP(B:B,'ACFR Business Areas'!A:C,3,FALSE)</f>
        <v>A000</v>
      </c>
      <c r="B387" s="293" t="str">
        <f>'Lease Rollforward'!$B$1</f>
        <v>E120</v>
      </c>
      <c r="C387" s="122" t="str">
        <f>VLOOKUP(B:B,'ACFR Business Areas'!A:B,2,FALSE)</f>
        <v>Comptroller General</v>
      </c>
      <c r="D387" s="237"/>
      <c r="E387" s="265"/>
      <c r="G387" s="122">
        <f>IFERROR(VLOOKUP($F:$F,'Lease Types with GL Accts'!A:B,2,FALSE),0)</f>
        <v>0</v>
      </c>
      <c r="H387" s="122">
        <f>IFERROR(VLOOKUP($F:$F,'Lease Types with GL Accts'!$A:$C,3,FALSE),0)</f>
        <v>0</v>
      </c>
      <c r="I387" s="122">
        <f>IFERROR(VLOOKUP($F:$F,'Lease Types with GL Accts'!$A:$D,4,FALSE),0)</f>
        <v>0</v>
      </c>
      <c r="J387" s="293" t="str">
        <f>IF(AND(AB387=1,K387='Lease Rollforward'!$B$2),"Yes",IF(AB387=1,"No",""))</f>
        <v/>
      </c>
      <c r="L387" s="216"/>
      <c r="M387" s="217"/>
      <c r="N387" s="217"/>
      <c r="O387" s="217"/>
      <c r="P387" s="294">
        <f t="shared" si="57"/>
        <v>0</v>
      </c>
      <c r="Q387" s="124"/>
      <c r="R387" s="124"/>
      <c r="S387" s="219"/>
      <c r="T387" s="219"/>
      <c r="U387" s="266"/>
      <c r="V387" s="122" t="str">
        <f>IF($AB387=1,VLOOKUP(U:U,'BW Asset Listing'!D:E,2,FALSE),"")</f>
        <v/>
      </c>
      <c r="W387" s="122" t="str">
        <f>IF($AB387=1,VLOOKUP(U:U,'BW Asset Listing'!D:F,3,FALSE),"")</f>
        <v/>
      </c>
      <c r="X387" s="122" t="str">
        <f>IF($AB387=1,VLOOKUP(U:U,'BW Asset Listing'!D:G,4,FALSE),"")</f>
        <v/>
      </c>
      <c r="Y387" s="294" t="str">
        <f>IF($AB387=1,VLOOKUP(U:U,'BW Asset Listing'!D:O,12,FALSE),"")</f>
        <v/>
      </c>
      <c r="Z387" s="294" t="str">
        <f t="shared" si="58"/>
        <v/>
      </c>
      <c r="AA387" s="294" t="str">
        <f t="shared" si="59"/>
        <v/>
      </c>
      <c r="AB387" s="294">
        <f>COUNTIF($D$4:D387,$D387)</f>
        <v>0</v>
      </c>
      <c r="AE387" s="122" t="str">
        <f t="shared" si="60"/>
        <v/>
      </c>
      <c r="AF387" s="124">
        <f>SUMIFS('BW Expense Report GL'!I:I,'BW Expense Report GL'!F:F,AD:AD,'BW Expense Report GL'!G:G,G:G)</f>
        <v>0</v>
      </c>
      <c r="AG387" s="124" t="str">
        <f t="shared" si="61"/>
        <v/>
      </c>
      <c r="AH387" s="124">
        <f>SUMIFS('BW Expense Report GL'!I:I,'BW Expense Report GL'!F:F,AD:AD,'BW Expense Report GL'!G:G,H:H)</f>
        <v>0</v>
      </c>
      <c r="AI387" s="124" t="str">
        <f t="shared" si="62"/>
        <v/>
      </c>
      <c r="AK387" s="121">
        <f t="shared" si="63"/>
        <v>0</v>
      </c>
      <c r="AL387" s="121">
        <f t="shared" si="64"/>
        <v>0</v>
      </c>
    </row>
    <row r="388" spans="1:38" s="121" customFormat="1" ht="12.75" x14ac:dyDescent="0.2">
      <c r="A388" s="293" t="str">
        <f>VLOOKUP(B:B,'ACFR Business Areas'!A:C,3,FALSE)</f>
        <v>A000</v>
      </c>
      <c r="B388" s="293" t="str">
        <f>'Lease Rollforward'!$B$1</f>
        <v>E120</v>
      </c>
      <c r="C388" s="122" t="str">
        <f>VLOOKUP(B:B,'ACFR Business Areas'!A:B,2,FALSE)</f>
        <v>Comptroller General</v>
      </c>
      <c r="D388" s="237"/>
      <c r="E388" s="265"/>
      <c r="G388" s="122">
        <f>IFERROR(VLOOKUP($F:$F,'Lease Types with GL Accts'!A:B,2,FALSE),0)</f>
        <v>0</v>
      </c>
      <c r="H388" s="122">
        <f>IFERROR(VLOOKUP($F:$F,'Lease Types with GL Accts'!$A:$C,3,FALSE),0)</f>
        <v>0</v>
      </c>
      <c r="I388" s="122">
        <f>IFERROR(VLOOKUP($F:$F,'Lease Types with GL Accts'!$A:$D,4,FALSE),0)</f>
        <v>0</v>
      </c>
      <c r="J388" s="293" t="str">
        <f>IF(AND(AB388=1,K388='Lease Rollforward'!$B$2),"Yes",IF(AB388=1,"No",""))</f>
        <v/>
      </c>
      <c r="L388" s="216"/>
      <c r="M388" s="217"/>
      <c r="N388" s="217"/>
      <c r="O388" s="217"/>
      <c r="P388" s="294">
        <f t="shared" si="57"/>
        <v>0</v>
      </c>
      <c r="Q388" s="124"/>
      <c r="R388" s="124"/>
      <c r="S388" s="219"/>
      <c r="T388" s="219"/>
      <c r="U388" s="266"/>
      <c r="V388" s="122" t="str">
        <f>IF($AB388=1,VLOOKUP(U:U,'BW Asset Listing'!D:E,2,FALSE),"")</f>
        <v/>
      </c>
      <c r="W388" s="122" t="str">
        <f>IF($AB388=1,VLOOKUP(U:U,'BW Asset Listing'!D:F,3,FALSE),"")</f>
        <v/>
      </c>
      <c r="X388" s="122" t="str">
        <f>IF($AB388=1,VLOOKUP(U:U,'BW Asset Listing'!D:G,4,FALSE),"")</f>
        <v/>
      </c>
      <c r="Y388" s="294" t="str">
        <f>IF($AB388=1,VLOOKUP(U:U,'BW Asset Listing'!D:O,12,FALSE),"")</f>
        <v/>
      </c>
      <c r="Z388" s="294" t="str">
        <f t="shared" si="58"/>
        <v/>
      </c>
      <c r="AA388" s="294" t="str">
        <f t="shared" si="59"/>
        <v/>
      </c>
      <c r="AB388" s="294">
        <f>COUNTIF($D$4:D388,$D388)</f>
        <v>0</v>
      </c>
      <c r="AE388" s="122" t="str">
        <f t="shared" si="60"/>
        <v/>
      </c>
      <c r="AF388" s="124">
        <f>SUMIFS('BW Expense Report GL'!I:I,'BW Expense Report GL'!F:F,AD:AD,'BW Expense Report GL'!G:G,G:G)</f>
        <v>0</v>
      </c>
      <c r="AG388" s="124" t="str">
        <f t="shared" si="61"/>
        <v/>
      </c>
      <c r="AH388" s="124">
        <f>SUMIFS('BW Expense Report GL'!I:I,'BW Expense Report GL'!F:F,AD:AD,'BW Expense Report GL'!G:G,H:H)</f>
        <v>0</v>
      </c>
      <c r="AI388" s="124" t="str">
        <f t="shared" si="62"/>
        <v/>
      </c>
      <c r="AK388" s="121">
        <f t="shared" si="63"/>
        <v>0</v>
      </c>
      <c r="AL388" s="121">
        <f t="shared" si="64"/>
        <v>0</v>
      </c>
    </row>
    <row r="389" spans="1:38" s="121" customFormat="1" ht="12.75" x14ac:dyDescent="0.2">
      <c r="A389" s="293" t="str">
        <f>VLOOKUP(B:B,'ACFR Business Areas'!A:C,3,FALSE)</f>
        <v>A000</v>
      </c>
      <c r="B389" s="293" t="str">
        <f>'Lease Rollforward'!$B$1</f>
        <v>E120</v>
      </c>
      <c r="C389" s="122" t="str">
        <f>VLOOKUP(B:B,'ACFR Business Areas'!A:B,2,FALSE)</f>
        <v>Comptroller General</v>
      </c>
      <c r="D389" s="237"/>
      <c r="E389" s="265"/>
      <c r="G389" s="122">
        <f>IFERROR(VLOOKUP($F:$F,'Lease Types with GL Accts'!A:B,2,FALSE),0)</f>
        <v>0</v>
      </c>
      <c r="H389" s="122">
        <f>IFERROR(VLOOKUP($F:$F,'Lease Types with GL Accts'!$A:$C,3,FALSE),0)</f>
        <v>0</v>
      </c>
      <c r="I389" s="122">
        <f>IFERROR(VLOOKUP($F:$F,'Lease Types with GL Accts'!$A:$D,4,FALSE),0)</f>
        <v>0</v>
      </c>
      <c r="J389" s="293" t="str">
        <f>IF(AND(AB389=1,K389='Lease Rollforward'!$B$2),"Yes",IF(AB389=1,"No",""))</f>
        <v/>
      </c>
      <c r="L389" s="216"/>
      <c r="M389" s="217"/>
      <c r="N389" s="217"/>
      <c r="O389" s="217"/>
      <c r="P389" s="294">
        <f t="shared" si="57"/>
        <v>0</v>
      </c>
      <c r="Q389" s="124"/>
      <c r="R389" s="124"/>
      <c r="S389" s="219"/>
      <c r="T389" s="219"/>
      <c r="U389" s="266"/>
      <c r="V389" s="122" t="str">
        <f>IF($AB389=1,VLOOKUP(U:U,'BW Asset Listing'!D:E,2,FALSE),"")</f>
        <v/>
      </c>
      <c r="W389" s="122" t="str">
        <f>IF($AB389=1,VLOOKUP(U:U,'BW Asset Listing'!D:F,3,FALSE),"")</f>
        <v/>
      </c>
      <c r="X389" s="122" t="str">
        <f>IF($AB389=1,VLOOKUP(U:U,'BW Asset Listing'!D:G,4,FALSE),"")</f>
        <v/>
      </c>
      <c r="Y389" s="294" t="str">
        <f>IF($AB389=1,VLOOKUP(U:U,'BW Asset Listing'!D:O,12,FALSE),"")</f>
        <v/>
      </c>
      <c r="Z389" s="294" t="str">
        <f t="shared" si="58"/>
        <v/>
      </c>
      <c r="AA389" s="294" t="str">
        <f t="shared" si="59"/>
        <v/>
      </c>
      <c r="AB389" s="294">
        <f>COUNTIF($D$4:D389,$D389)</f>
        <v>0</v>
      </c>
      <c r="AE389" s="122" t="str">
        <f t="shared" si="60"/>
        <v/>
      </c>
      <c r="AF389" s="124">
        <f>SUMIFS('BW Expense Report GL'!I:I,'BW Expense Report GL'!F:F,AD:AD,'BW Expense Report GL'!G:G,G:G)</f>
        <v>0</v>
      </c>
      <c r="AG389" s="124" t="str">
        <f t="shared" si="61"/>
        <v/>
      </c>
      <c r="AH389" s="124">
        <f>SUMIFS('BW Expense Report GL'!I:I,'BW Expense Report GL'!F:F,AD:AD,'BW Expense Report GL'!G:G,H:H)</f>
        <v>0</v>
      </c>
      <c r="AI389" s="124" t="str">
        <f t="shared" si="62"/>
        <v/>
      </c>
      <c r="AK389" s="121">
        <f t="shared" si="63"/>
        <v>0</v>
      </c>
      <c r="AL389" s="121">
        <f t="shared" si="64"/>
        <v>0</v>
      </c>
    </row>
    <row r="390" spans="1:38" s="121" customFormat="1" ht="12.75" x14ac:dyDescent="0.2">
      <c r="A390" s="293" t="str">
        <f>VLOOKUP(B:B,'ACFR Business Areas'!A:C,3,FALSE)</f>
        <v>A000</v>
      </c>
      <c r="B390" s="293" t="str">
        <f>'Lease Rollforward'!$B$1</f>
        <v>E120</v>
      </c>
      <c r="C390" s="122" t="str">
        <f>VLOOKUP(B:B,'ACFR Business Areas'!A:B,2,FALSE)</f>
        <v>Comptroller General</v>
      </c>
      <c r="D390" s="237"/>
      <c r="E390" s="265"/>
      <c r="G390" s="122">
        <f>IFERROR(VLOOKUP($F:$F,'Lease Types with GL Accts'!A:B,2,FALSE),0)</f>
        <v>0</v>
      </c>
      <c r="H390" s="122">
        <f>IFERROR(VLOOKUP($F:$F,'Lease Types with GL Accts'!$A:$C,3,FALSE),0)</f>
        <v>0</v>
      </c>
      <c r="I390" s="122">
        <f>IFERROR(VLOOKUP($F:$F,'Lease Types with GL Accts'!$A:$D,4,FALSE),0)</f>
        <v>0</v>
      </c>
      <c r="J390" s="293" t="str">
        <f>IF(AND(AB390=1,K390='Lease Rollforward'!$B$2),"Yes",IF(AB390=1,"No",""))</f>
        <v/>
      </c>
      <c r="L390" s="216"/>
      <c r="M390" s="217"/>
      <c r="N390" s="217"/>
      <c r="O390" s="217"/>
      <c r="P390" s="294">
        <f t="shared" si="57"/>
        <v>0</v>
      </c>
      <c r="Q390" s="124"/>
      <c r="R390" s="124"/>
      <c r="S390" s="219"/>
      <c r="T390" s="219"/>
      <c r="U390" s="266"/>
      <c r="V390" s="122" t="str">
        <f>IF($AB390=1,VLOOKUP(U:U,'BW Asset Listing'!D:E,2,FALSE),"")</f>
        <v/>
      </c>
      <c r="W390" s="122" t="str">
        <f>IF($AB390=1,VLOOKUP(U:U,'BW Asset Listing'!D:F,3,FALSE),"")</f>
        <v/>
      </c>
      <c r="X390" s="122" t="str">
        <f>IF($AB390=1,VLOOKUP(U:U,'BW Asset Listing'!D:G,4,FALSE),"")</f>
        <v/>
      </c>
      <c r="Y390" s="294" t="str">
        <f>IF($AB390=1,VLOOKUP(U:U,'BW Asset Listing'!D:O,12,FALSE),"")</f>
        <v/>
      </c>
      <c r="Z390" s="294" t="str">
        <f t="shared" si="58"/>
        <v/>
      </c>
      <c r="AA390" s="294" t="str">
        <f t="shared" si="59"/>
        <v/>
      </c>
      <c r="AB390" s="294">
        <f>COUNTIF($D$4:D390,$D390)</f>
        <v>0</v>
      </c>
      <c r="AE390" s="122" t="str">
        <f t="shared" si="60"/>
        <v/>
      </c>
      <c r="AF390" s="124">
        <f>SUMIFS('BW Expense Report GL'!I:I,'BW Expense Report GL'!F:F,AD:AD,'BW Expense Report GL'!G:G,G:G)</f>
        <v>0</v>
      </c>
      <c r="AG390" s="124" t="str">
        <f t="shared" si="61"/>
        <v/>
      </c>
      <c r="AH390" s="124">
        <f>SUMIFS('BW Expense Report GL'!I:I,'BW Expense Report GL'!F:F,AD:AD,'BW Expense Report GL'!G:G,H:H)</f>
        <v>0</v>
      </c>
      <c r="AI390" s="124" t="str">
        <f t="shared" si="62"/>
        <v/>
      </c>
      <c r="AK390" s="121">
        <f t="shared" si="63"/>
        <v>0</v>
      </c>
      <c r="AL390" s="121">
        <f t="shared" si="64"/>
        <v>0</v>
      </c>
    </row>
    <row r="391" spans="1:38" s="121" customFormat="1" ht="12.75" x14ac:dyDescent="0.2">
      <c r="A391" s="293" t="str">
        <f>VLOOKUP(B:B,'ACFR Business Areas'!A:C,3,FALSE)</f>
        <v>A000</v>
      </c>
      <c r="B391" s="293" t="str">
        <f>'Lease Rollforward'!$B$1</f>
        <v>E120</v>
      </c>
      <c r="C391" s="122" t="str">
        <f>VLOOKUP(B:B,'ACFR Business Areas'!A:B,2,FALSE)</f>
        <v>Comptroller General</v>
      </c>
      <c r="D391" s="237"/>
      <c r="E391" s="265"/>
      <c r="G391" s="122">
        <f>IFERROR(VLOOKUP($F:$F,'Lease Types with GL Accts'!A:B,2,FALSE),0)</f>
        <v>0</v>
      </c>
      <c r="H391" s="122">
        <f>IFERROR(VLOOKUP($F:$F,'Lease Types with GL Accts'!$A:$C,3,FALSE),0)</f>
        <v>0</v>
      </c>
      <c r="I391" s="122">
        <f>IFERROR(VLOOKUP($F:$F,'Lease Types with GL Accts'!$A:$D,4,FALSE),0)</f>
        <v>0</v>
      </c>
      <c r="J391" s="293" t="str">
        <f>IF(AND(AB391=1,K391='Lease Rollforward'!$B$2),"Yes",IF(AB391=1,"No",""))</f>
        <v/>
      </c>
      <c r="L391" s="216"/>
      <c r="M391" s="217"/>
      <c r="N391" s="217"/>
      <c r="O391" s="217"/>
      <c r="P391" s="294">
        <f t="shared" si="57"/>
        <v>0</v>
      </c>
      <c r="Q391" s="124"/>
      <c r="R391" s="124"/>
      <c r="S391" s="219"/>
      <c r="T391" s="219"/>
      <c r="U391" s="266"/>
      <c r="V391" s="122" t="str">
        <f>IF($AB391=1,VLOOKUP(U:U,'BW Asset Listing'!D:E,2,FALSE),"")</f>
        <v/>
      </c>
      <c r="W391" s="122" t="str">
        <f>IF($AB391=1,VLOOKUP(U:U,'BW Asset Listing'!D:F,3,FALSE),"")</f>
        <v/>
      </c>
      <c r="X391" s="122" t="str">
        <f>IF($AB391=1,VLOOKUP(U:U,'BW Asset Listing'!D:G,4,FALSE),"")</f>
        <v/>
      </c>
      <c r="Y391" s="294" t="str">
        <f>IF($AB391=1,VLOOKUP(U:U,'BW Asset Listing'!D:O,12,FALSE),"")</f>
        <v/>
      </c>
      <c r="Z391" s="294" t="str">
        <f t="shared" si="58"/>
        <v/>
      </c>
      <c r="AA391" s="294" t="str">
        <f t="shared" si="59"/>
        <v/>
      </c>
      <c r="AB391" s="294">
        <f>COUNTIF($D$4:D391,$D391)</f>
        <v>0</v>
      </c>
      <c r="AE391" s="122" t="str">
        <f t="shared" si="60"/>
        <v/>
      </c>
      <c r="AF391" s="124">
        <f>SUMIFS('BW Expense Report GL'!I:I,'BW Expense Report GL'!F:F,AD:AD,'BW Expense Report GL'!G:G,G:G)</f>
        <v>0</v>
      </c>
      <c r="AG391" s="124" t="str">
        <f t="shared" si="61"/>
        <v/>
      </c>
      <c r="AH391" s="124">
        <f>SUMIFS('BW Expense Report GL'!I:I,'BW Expense Report GL'!F:F,AD:AD,'BW Expense Report GL'!G:G,H:H)</f>
        <v>0</v>
      </c>
      <c r="AI391" s="124" t="str">
        <f t="shared" si="62"/>
        <v/>
      </c>
      <c r="AK391" s="121">
        <f t="shared" si="63"/>
        <v>0</v>
      </c>
      <c r="AL391" s="121">
        <f t="shared" si="64"/>
        <v>0</v>
      </c>
    </row>
    <row r="392" spans="1:38" s="121" customFormat="1" ht="12.75" x14ac:dyDescent="0.2">
      <c r="A392" s="293" t="str">
        <f>VLOOKUP(B:B,'ACFR Business Areas'!A:C,3,FALSE)</f>
        <v>A000</v>
      </c>
      <c r="B392" s="293" t="str">
        <f>'Lease Rollforward'!$B$1</f>
        <v>E120</v>
      </c>
      <c r="C392" s="122" t="str">
        <f>VLOOKUP(B:B,'ACFR Business Areas'!A:B,2,FALSE)</f>
        <v>Comptroller General</v>
      </c>
      <c r="D392" s="237"/>
      <c r="E392" s="265"/>
      <c r="G392" s="122">
        <f>IFERROR(VLOOKUP($F:$F,'Lease Types with GL Accts'!A:B,2,FALSE),0)</f>
        <v>0</v>
      </c>
      <c r="H392" s="122">
        <f>IFERROR(VLOOKUP($F:$F,'Lease Types with GL Accts'!$A:$C,3,FALSE),0)</f>
        <v>0</v>
      </c>
      <c r="I392" s="122">
        <f>IFERROR(VLOOKUP($F:$F,'Lease Types with GL Accts'!$A:$D,4,FALSE),0)</f>
        <v>0</v>
      </c>
      <c r="J392" s="293" t="str">
        <f>IF(AND(AB392=1,K392='Lease Rollforward'!$B$2),"Yes",IF(AB392=1,"No",""))</f>
        <v/>
      </c>
      <c r="L392" s="216"/>
      <c r="M392" s="217"/>
      <c r="N392" s="217"/>
      <c r="O392" s="217"/>
      <c r="P392" s="294">
        <f t="shared" ref="P392:P455" si="65">SUM(M392:O392)</f>
        <v>0</v>
      </c>
      <c r="Q392" s="124"/>
      <c r="R392" s="124"/>
      <c r="S392" s="219"/>
      <c r="T392" s="219"/>
      <c r="U392" s="266"/>
      <c r="V392" s="122" t="str">
        <f>IF($AB392=1,VLOOKUP(U:U,'BW Asset Listing'!D:E,2,FALSE),"")</f>
        <v/>
      </c>
      <c r="W392" s="122" t="str">
        <f>IF($AB392=1,VLOOKUP(U:U,'BW Asset Listing'!D:F,3,FALSE),"")</f>
        <v/>
      </c>
      <c r="X392" s="122" t="str">
        <f>IF($AB392=1,VLOOKUP(U:U,'BW Asset Listing'!D:G,4,FALSE),"")</f>
        <v/>
      </c>
      <c r="Y392" s="294" t="str">
        <f>IF($AB392=1,VLOOKUP(U:U,'BW Asset Listing'!D:O,12,FALSE),"")</f>
        <v/>
      </c>
      <c r="Z392" s="294" t="str">
        <f t="shared" ref="Z392:Z455" si="66">IF($AB392=1,SUMIF(D:D,D392,M:M),"")</f>
        <v/>
      </c>
      <c r="AA392" s="294" t="str">
        <f t="shared" ref="AA392:AA455" si="67">IF($AB392=1,Y392-Z392,"")</f>
        <v/>
      </c>
      <c r="AB392" s="294">
        <f>COUNTIF($D$4:D392,$D392)</f>
        <v>0</v>
      </c>
      <c r="AE392" s="122" t="str">
        <f t="shared" ref="AE392:AE455" si="68">IF(ISBLANK(D392),"",D392&amp;" Payment #"&amp;AB392)</f>
        <v/>
      </c>
      <c r="AF392" s="124">
        <f>SUMIFS('BW Expense Report GL'!I:I,'BW Expense Report GL'!F:F,AD:AD,'BW Expense Report GL'!G:G,G:G)</f>
        <v>0</v>
      </c>
      <c r="AG392" s="124" t="str">
        <f t="shared" ref="AG392:AG455" si="69">IF(ISBLANK(AD392),"",M392-AF392)</f>
        <v/>
      </c>
      <c r="AH392" s="124">
        <f>SUMIFS('BW Expense Report GL'!I:I,'BW Expense Report GL'!F:F,AD:AD,'BW Expense Report GL'!G:G,H:H)</f>
        <v>0</v>
      </c>
      <c r="AI392" s="124" t="str">
        <f t="shared" ref="AI392:AI455" si="70">IF(ISBLANK(AD392),"",N392-AH392)</f>
        <v/>
      </c>
      <c r="AK392" s="121">
        <f t="shared" ref="AK392:AK455" si="71">F392</f>
        <v>0</v>
      </c>
      <c r="AL392" s="121">
        <f t="shared" ref="AL392:AL455" si="72">D392</f>
        <v>0</v>
      </c>
    </row>
    <row r="393" spans="1:38" s="121" customFormat="1" ht="12.75" x14ac:dyDescent="0.2">
      <c r="A393" s="293" t="str">
        <f>VLOOKUP(B:B,'ACFR Business Areas'!A:C,3,FALSE)</f>
        <v>A000</v>
      </c>
      <c r="B393" s="293" t="str">
        <f>'Lease Rollforward'!$B$1</f>
        <v>E120</v>
      </c>
      <c r="C393" s="122" t="str">
        <f>VLOOKUP(B:B,'ACFR Business Areas'!A:B,2,FALSE)</f>
        <v>Comptroller General</v>
      </c>
      <c r="D393" s="237"/>
      <c r="E393" s="265"/>
      <c r="G393" s="122">
        <f>IFERROR(VLOOKUP($F:$F,'Lease Types with GL Accts'!A:B,2,FALSE),0)</f>
        <v>0</v>
      </c>
      <c r="H393" s="122">
        <f>IFERROR(VLOOKUP($F:$F,'Lease Types with GL Accts'!$A:$C,3,FALSE),0)</f>
        <v>0</v>
      </c>
      <c r="I393" s="122">
        <f>IFERROR(VLOOKUP($F:$F,'Lease Types with GL Accts'!$A:$D,4,FALSE),0)</f>
        <v>0</v>
      </c>
      <c r="J393" s="293" t="str">
        <f>IF(AND(AB393=1,K393='Lease Rollforward'!$B$2),"Yes",IF(AB393=1,"No",""))</f>
        <v/>
      </c>
      <c r="L393" s="216"/>
      <c r="M393" s="217"/>
      <c r="N393" s="217"/>
      <c r="O393" s="217"/>
      <c r="P393" s="294">
        <f t="shared" si="65"/>
        <v>0</v>
      </c>
      <c r="Q393" s="124"/>
      <c r="R393" s="124"/>
      <c r="S393" s="219"/>
      <c r="T393" s="219"/>
      <c r="U393" s="266"/>
      <c r="V393" s="122" t="str">
        <f>IF($AB393=1,VLOOKUP(U:U,'BW Asset Listing'!D:E,2,FALSE),"")</f>
        <v/>
      </c>
      <c r="W393" s="122" t="str">
        <f>IF($AB393=1,VLOOKUP(U:U,'BW Asset Listing'!D:F,3,FALSE),"")</f>
        <v/>
      </c>
      <c r="X393" s="122" t="str">
        <f>IF($AB393=1,VLOOKUP(U:U,'BW Asset Listing'!D:G,4,FALSE),"")</f>
        <v/>
      </c>
      <c r="Y393" s="294" t="str">
        <f>IF($AB393=1,VLOOKUP(U:U,'BW Asset Listing'!D:O,12,FALSE),"")</f>
        <v/>
      </c>
      <c r="Z393" s="294" t="str">
        <f t="shared" si="66"/>
        <v/>
      </c>
      <c r="AA393" s="294" t="str">
        <f t="shared" si="67"/>
        <v/>
      </c>
      <c r="AB393" s="294">
        <f>COUNTIF($D$4:D393,$D393)</f>
        <v>0</v>
      </c>
      <c r="AE393" s="122" t="str">
        <f t="shared" si="68"/>
        <v/>
      </c>
      <c r="AF393" s="124">
        <f>SUMIFS('BW Expense Report GL'!I:I,'BW Expense Report GL'!F:F,AD:AD,'BW Expense Report GL'!G:G,G:G)</f>
        <v>0</v>
      </c>
      <c r="AG393" s="124" t="str">
        <f t="shared" si="69"/>
        <v/>
      </c>
      <c r="AH393" s="124">
        <f>SUMIFS('BW Expense Report GL'!I:I,'BW Expense Report GL'!F:F,AD:AD,'BW Expense Report GL'!G:G,H:H)</f>
        <v>0</v>
      </c>
      <c r="AI393" s="124" t="str">
        <f t="shared" si="70"/>
        <v/>
      </c>
      <c r="AK393" s="121">
        <f t="shared" si="71"/>
        <v>0</v>
      </c>
      <c r="AL393" s="121">
        <f t="shared" si="72"/>
        <v>0</v>
      </c>
    </row>
    <row r="394" spans="1:38" s="121" customFormat="1" ht="12.75" x14ac:dyDescent="0.2">
      <c r="A394" s="293" t="str">
        <f>VLOOKUP(B:B,'ACFR Business Areas'!A:C,3,FALSE)</f>
        <v>A000</v>
      </c>
      <c r="B394" s="293" t="str">
        <f>'Lease Rollforward'!$B$1</f>
        <v>E120</v>
      </c>
      <c r="C394" s="122" t="str">
        <f>VLOOKUP(B:B,'ACFR Business Areas'!A:B,2,FALSE)</f>
        <v>Comptroller General</v>
      </c>
      <c r="D394" s="237"/>
      <c r="E394" s="265"/>
      <c r="G394" s="122">
        <f>IFERROR(VLOOKUP($F:$F,'Lease Types with GL Accts'!A:B,2,FALSE),0)</f>
        <v>0</v>
      </c>
      <c r="H394" s="122">
        <f>IFERROR(VLOOKUP($F:$F,'Lease Types with GL Accts'!$A:$C,3,FALSE),0)</f>
        <v>0</v>
      </c>
      <c r="I394" s="122">
        <f>IFERROR(VLOOKUP($F:$F,'Lease Types with GL Accts'!$A:$D,4,FALSE),0)</f>
        <v>0</v>
      </c>
      <c r="J394" s="293" t="str">
        <f>IF(AND(AB394=1,K394='Lease Rollforward'!$B$2),"Yes",IF(AB394=1,"No",""))</f>
        <v/>
      </c>
      <c r="L394" s="216"/>
      <c r="M394" s="217"/>
      <c r="N394" s="217"/>
      <c r="O394" s="217"/>
      <c r="P394" s="294">
        <f t="shared" si="65"/>
        <v>0</v>
      </c>
      <c r="Q394" s="124"/>
      <c r="R394" s="124"/>
      <c r="S394" s="219"/>
      <c r="T394" s="219"/>
      <c r="U394" s="266"/>
      <c r="V394" s="122" t="str">
        <f>IF($AB394=1,VLOOKUP(U:U,'BW Asset Listing'!D:E,2,FALSE),"")</f>
        <v/>
      </c>
      <c r="W394" s="122" t="str">
        <f>IF($AB394=1,VLOOKUP(U:U,'BW Asset Listing'!D:F,3,FALSE),"")</f>
        <v/>
      </c>
      <c r="X394" s="122" t="str">
        <f>IF($AB394=1,VLOOKUP(U:U,'BW Asset Listing'!D:G,4,FALSE),"")</f>
        <v/>
      </c>
      <c r="Y394" s="294" t="str">
        <f>IF($AB394=1,VLOOKUP(U:U,'BW Asset Listing'!D:O,12,FALSE),"")</f>
        <v/>
      </c>
      <c r="Z394" s="294" t="str">
        <f t="shared" si="66"/>
        <v/>
      </c>
      <c r="AA394" s="294" t="str">
        <f t="shared" si="67"/>
        <v/>
      </c>
      <c r="AB394" s="294">
        <f>COUNTIF($D$4:D394,$D394)</f>
        <v>0</v>
      </c>
      <c r="AE394" s="122" t="str">
        <f t="shared" si="68"/>
        <v/>
      </c>
      <c r="AF394" s="124">
        <f>SUMIFS('BW Expense Report GL'!I:I,'BW Expense Report GL'!F:F,AD:AD,'BW Expense Report GL'!G:G,G:G)</f>
        <v>0</v>
      </c>
      <c r="AG394" s="124" t="str">
        <f t="shared" si="69"/>
        <v/>
      </c>
      <c r="AH394" s="124">
        <f>SUMIFS('BW Expense Report GL'!I:I,'BW Expense Report GL'!F:F,AD:AD,'BW Expense Report GL'!G:G,H:H)</f>
        <v>0</v>
      </c>
      <c r="AI394" s="124" t="str">
        <f t="shared" si="70"/>
        <v/>
      </c>
      <c r="AK394" s="121">
        <f t="shared" si="71"/>
        <v>0</v>
      </c>
      <c r="AL394" s="121">
        <f t="shared" si="72"/>
        <v>0</v>
      </c>
    </row>
    <row r="395" spans="1:38" s="121" customFormat="1" ht="12.75" x14ac:dyDescent="0.2">
      <c r="A395" s="293" t="str">
        <f>VLOOKUP(B:B,'ACFR Business Areas'!A:C,3,FALSE)</f>
        <v>A000</v>
      </c>
      <c r="B395" s="293" t="str">
        <f>'Lease Rollforward'!$B$1</f>
        <v>E120</v>
      </c>
      <c r="C395" s="122" t="str">
        <f>VLOOKUP(B:B,'ACFR Business Areas'!A:B,2,FALSE)</f>
        <v>Comptroller General</v>
      </c>
      <c r="D395" s="237"/>
      <c r="E395" s="265"/>
      <c r="G395" s="122">
        <f>IFERROR(VLOOKUP($F:$F,'Lease Types with GL Accts'!A:B,2,FALSE),0)</f>
        <v>0</v>
      </c>
      <c r="H395" s="122">
        <f>IFERROR(VLOOKUP($F:$F,'Lease Types with GL Accts'!$A:$C,3,FALSE),0)</f>
        <v>0</v>
      </c>
      <c r="I395" s="122">
        <f>IFERROR(VLOOKUP($F:$F,'Lease Types with GL Accts'!$A:$D,4,FALSE),0)</f>
        <v>0</v>
      </c>
      <c r="J395" s="293" t="str">
        <f>IF(AND(AB395=1,K395='Lease Rollforward'!$B$2),"Yes",IF(AB395=1,"No",""))</f>
        <v/>
      </c>
      <c r="L395" s="216"/>
      <c r="M395" s="217"/>
      <c r="N395" s="217"/>
      <c r="O395" s="217"/>
      <c r="P395" s="294">
        <f t="shared" si="65"/>
        <v>0</v>
      </c>
      <c r="Q395" s="124"/>
      <c r="R395" s="124"/>
      <c r="S395" s="219"/>
      <c r="T395" s="219"/>
      <c r="U395" s="266"/>
      <c r="V395" s="122" t="str">
        <f>IF($AB395=1,VLOOKUP(U:U,'BW Asset Listing'!D:E,2,FALSE),"")</f>
        <v/>
      </c>
      <c r="W395" s="122" t="str">
        <f>IF($AB395=1,VLOOKUP(U:U,'BW Asset Listing'!D:F,3,FALSE),"")</f>
        <v/>
      </c>
      <c r="X395" s="122" t="str">
        <f>IF($AB395=1,VLOOKUP(U:U,'BW Asset Listing'!D:G,4,FALSE),"")</f>
        <v/>
      </c>
      <c r="Y395" s="294" t="str">
        <f>IF($AB395=1,VLOOKUP(U:U,'BW Asset Listing'!D:O,12,FALSE),"")</f>
        <v/>
      </c>
      <c r="Z395" s="294" t="str">
        <f t="shared" si="66"/>
        <v/>
      </c>
      <c r="AA395" s="294" t="str">
        <f t="shared" si="67"/>
        <v/>
      </c>
      <c r="AB395" s="294">
        <f>COUNTIF($D$4:D395,$D395)</f>
        <v>0</v>
      </c>
      <c r="AE395" s="122" t="str">
        <f t="shared" si="68"/>
        <v/>
      </c>
      <c r="AF395" s="124">
        <f>SUMIFS('BW Expense Report GL'!I:I,'BW Expense Report GL'!F:F,AD:AD,'BW Expense Report GL'!G:G,G:G)</f>
        <v>0</v>
      </c>
      <c r="AG395" s="124" t="str">
        <f t="shared" si="69"/>
        <v/>
      </c>
      <c r="AH395" s="124">
        <f>SUMIFS('BW Expense Report GL'!I:I,'BW Expense Report GL'!F:F,AD:AD,'BW Expense Report GL'!G:G,H:H)</f>
        <v>0</v>
      </c>
      <c r="AI395" s="124" t="str">
        <f t="shared" si="70"/>
        <v/>
      </c>
      <c r="AK395" s="121">
        <f t="shared" si="71"/>
        <v>0</v>
      </c>
      <c r="AL395" s="121">
        <f t="shared" si="72"/>
        <v>0</v>
      </c>
    </row>
    <row r="396" spans="1:38" s="121" customFormat="1" ht="12.75" x14ac:dyDescent="0.2">
      <c r="A396" s="293" t="str">
        <f>VLOOKUP(B:B,'ACFR Business Areas'!A:C,3,FALSE)</f>
        <v>A000</v>
      </c>
      <c r="B396" s="293" t="str">
        <f>'Lease Rollforward'!$B$1</f>
        <v>E120</v>
      </c>
      <c r="C396" s="122" t="str">
        <f>VLOOKUP(B:B,'ACFR Business Areas'!A:B,2,FALSE)</f>
        <v>Comptroller General</v>
      </c>
      <c r="D396" s="237"/>
      <c r="E396" s="265"/>
      <c r="G396" s="122">
        <f>IFERROR(VLOOKUP($F:$F,'Lease Types with GL Accts'!A:B,2,FALSE),0)</f>
        <v>0</v>
      </c>
      <c r="H396" s="122">
        <f>IFERROR(VLOOKUP($F:$F,'Lease Types with GL Accts'!$A:$C,3,FALSE),0)</f>
        <v>0</v>
      </c>
      <c r="I396" s="122">
        <f>IFERROR(VLOOKUP($F:$F,'Lease Types with GL Accts'!$A:$D,4,FALSE),0)</f>
        <v>0</v>
      </c>
      <c r="J396" s="293" t="str">
        <f>IF(AND(AB396=1,K396='Lease Rollforward'!$B$2),"Yes",IF(AB396=1,"No",""))</f>
        <v/>
      </c>
      <c r="L396" s="216"/>
      <c r="M396" s="217"/>
      <c r="N396" s="217"/>
      <c r="O396" s="217"/>
      <c r="P396" s="294">
        <f t="shared" si="65"/>
        <v>0</v>
      </c>
      <c r="Q396" s="124"/>
      <c r="R396" s="124"/>
      <c r="S396" s="219"/>
      <c r="T396" s="219"/>
      <c r="U396" s="266"/>
      <c r="V396" s="122" t="str">
        <f>IF($AB396=1,VLOOKUP(U:U,'BW Asset Listing'!D:E,2,FALSE),"")</f>
        <v/>
      </c>
      <c r="W396" s="122" t="str">
        <f>IF($AB396=1,VLOOKUP(U:U,'BW Asset Listing'!D:F,3,FALSE),"")</f>
        <v/>
      </c>
      <c r="X396" s="122" t="str">
        <f>IF($AB396=1,VLOOKUP(U:U,'BW Asset Listing'!D:G,4,FALSE),"")</f>
        <v/>
      </c>
      <c r="Y396" s="294" t="str">
        <f>IF($AB396=1,VLOOKUP(U:U,'BW Asset Listing'!D:O,12,FALSE),"")</f>
        <v/>
      </c>
      <c r="Z396" s="294" t="str">
        <f t="shared" si="66"/>
        <v/>
      </c>
      <c r="AA396" s="294" t="str">
        <f t="shared" si="67"/>
        <v/>
      </c>
      <c r="AB396" s="294">
        <f>COUNTIF($D$4:D396,$D396)</f>
        <v>0</v>
      </c>
      <c r="AE396" s="122" t="str">
        <f t="shared" si="68"/>
        <v/>
      </c>
      <c r="AF396" s="124">
        <f>SUMIFS('BW Expense Report GL'!I:I,'BW Expense Report GL'!F:F,AD:AD,'BW Expense Report GL'!G:G,G:G)</f>
        <v>0</v>
      </c>
      <c r="AG396" s="124" t="str">
        <f t="shared" si="69"/>
        <v/>
      </c>
      <c r="AH396" s="124">
        <f>SUMIFS('BW Expense Report GL'!I:I,'BW Expense Report GL'!F:F,AD:AD,'BW Expense Report GL'!G:G,H:H)</f>
        <v>0</v>
      </c>
      <c r="AI396" s="124" t="str">
        <f t="shared" si="70"/>
        <v/>
      </c>
      <c r="AK396" s="121">
        <f t="shared" si="71"/>
        <v>0</v>
      </c>
      <c r="AL396" s="121">
        <f t="shared" si="72"/>
        <v>0</v>
      </c>
    </row>
    <row r="397" spans="1:38" s="121" customFormat="1" ht="12.75" x14ac:dyDescent="0.2">
      <c r="A397" s="293" t="str">
        <f>VLOOKUP(B:B,'ACFR Business Areas'!A:C,3,FALSE)</f>
        <v>A000</v>
      </c>
      <c r="B397" s="293" t="str">
        <f>'Lease Rollforward'!$B$1</f>
        <v>E120</v>
      </c>
      <c r="C397" s="122" t="str">
        <f>VLOOKUP(B:B,'ACFR Business Areas'!A:B,2,FALSE)</f>
        <v>Comptroller General</v>
      </c>
      <c r="D397" s="237"/>
      <c r="E397" s="265"/>
      <c r="G397" s="122">
        <f>IFERROR(VLOOKUP($F:$F,'Lease Types with GL Accts'!A:B,2,FALSE),0)</f>
        <v>0</v>
      </c>
      <c r="H397" s="122">
        <f>IFERROR(VLOOKUP($F:$F,'Lease Types with GL Accts'!$A:$C,3,FALSE),0)</f>
        <v>0</v>
      </c>
      <c r="I397" s="122">
        <f>IFERROR(VLOOKUP($F:$F,'Lease Types with GL Accts'!$A:$D,4,FALSE),0)</f>
        <v>0</v>
      </c>
      <c r="J397" s="293" t="str">
        <f>IF(AND(AB397=1,K397='Lease Rollforward'!$B$2),"Yes",IF(AB397=1,"No",""))</f>
        <v/>
      </c>
      <c r="L397" s="216"/>
      <c r="M397" s="217"/>
      <c r="N397" s="217"/>
      <c r="O397" s="217"/>
      <c r="P397" s="294">
        <f t="shared" si="65"/>
        <v>0</v>
      </c>
      <c r="Q397" s="124"/>
      <c r="R397" s="124"/>
      <c r="S397" s="219"/>
      <c r="T397" s="219"/>
      <c r="U397" s="266"/>
      <c r="V397" s="122" t="str">
        <f>IF($AB397=1,VLOOKUP(U:U,'BW Asset Listing'!D:E,2,FALSE),"")</f>
        <v/>
      </c>
      <c r="W397" s="122" t="str">
        <f>IF($AB397=1,VLOOKUP(U:U,'BW Asset Listing'!D:F,3,FALSE),"")</f>
        <v/>
      </c>
      <c r="X397" s="122" t="str">
        <f>IF($AB397=1,VLOOKUP(U:U,'BW Asset Listing'!D:G,4,FALSE),"")</f>
        <v/>
      </c>
      <c r="Y397" s="294" t="str">
        <f>IF($AB397=1,VLOOKUP(U:U,'BW Asset Listing'!D:O,12,FALSE),"")</f>
        <v/>
      </c>
      <c r="Z397" s="294" t="str">
        <f t="shared" si="66"/>
        <v/>
      </c>
      <c r="AA397" s="294" t="str">
        <f t="shared" si="67"/>
        <v/>
      </c>
      <c r="AB397" s="294">
        <f>COUNTIF($D$4:D397,$D397)</f>
        <v>0</v>
      </c>
      <c r="AE397" s="122" t="str">
        <f t="shared" si="68"/>
        <v/>
      </c>
      <c r="AF397" s="124">
        <f>SUMIFS('BW Expense Report GL'!I:I,'BW Expense Report GL'!F:F,AD:AD,'BW Expense Report GL'!G:G,G:G)</f>
        <v>0</v>
      </c>
      <c r="AG397" s="124" t="str">
        <f t="shared" si="69"/>
        <v/>
      </c>
      <c r="AH397" s="124">
        <f>SUMIFS('BW Expense Report GL'!I:I,'BW Expense Report GL'!F:F,AD:AD,'BW Expense Report GL'!G:G,H:H)</f>
        <v>0</v>
      </c>
      <c r="AI397" s="124" t="str">
        <f t="shared" si="70"/>
        <v/>
      </c>
      <c r="AK397" s="121">
        <f t="shared" si="71"/>
        <v>0</v>
      </c>
      <c r="AL397" s="121">
        <f t="shared" si="72"/>
        <v>0</v>
      </c>
    </row>
    <row r="398" spans="1:38" s="121" customFormat="1" ht="12.75" x14ac:dyDescent="0.2">
      <c r="A398" s="293" t="str">
        <f>VLOOKUP(B:B,'ACFR Business Areas'!A:C,3,FALSE)</f>
        <v>A000</v>
      </c>
      <c r="B398" s="293" t="str">
        <f>'Lease Rollforward'!$B$1</f>
        <v>E120</v>
      </c>
      <c r="C398" s="122" t="str">
        <f>VLOOKUP(B:B,'ACFR Business Areas'!A:B,2,FALSE)</f>
        <v>Comptroller General</v>
      </c>
      <c r="D398" s="237"/>
      <c r="E398" s="265"/>
      <c r="G398" s="122">
        <f>IFERROR(VLOOKUP($F:$F,'Lease Types with GL Accts'!A:B,2,FALSE),0)</f>
        <v>0</v>
      </c>
      <c r="H398" s="122">
        <f>IFERROR(VLOOKUP($F:$F,'Lease Types with GL Accts'!$A:$C,3,FALSE),0)</f>
        <v>0</v>
      </c>
      <c r="I398" s="122">
        <f>IFERROR(VLOOKUP($F:$F,'Lease Types with GL Accts'!$A:$D,4,FALSE),0)</f>
        <v>0</v>
      </c>
      <c r="J398" s="293" t="str">
        <f>IF(AND(AB398=1,K398='Lease Rollforward'!$B$2),"Yes",IF(AB398=1,"No",""))</f>
        <v/>
      </c>
      <c r="L398" s="216"/>
      <c r="M398" s="217"/>
      <c r="N398" s="217"/>
      <c r="O398" s="217"/>
      <c r="P398" s="294">
        <f t="shared" si="65"/>
        <v>0</v>
      </c>
      <c r="Q398" s="124"/>
      <c r="R398" s="124"/>
      <c r="S398" s="219"/>
      <c r="T398" s="219"/>
      <c r="U398" s="266"/>
      <c r="V398" s="122" t="str">
        <f>IF($AB398=1,VLOOKUP(U:U,'BW Asset Listing'!D:E,2,FALSE),"")</f>
        <v/>
      </c>
      <c r="W398" s="122" t="str">
        <f>IF($AB398=1,VLOOKUP(U:U,'BW Asset Listing'!D:F,3,FALSE),"")</f>
        <v/>
      </c>
      <c r="X398" s="122" t="str">
        <f>IF($AB398=1,VLOOKUP(U:U,'BW Asset Listing'!D:G,4,FALSE),"")</f>
        <v/>
      </c>
      <c r="Y398" s="294" t="str">
        <f>IF($AB398=1,VLOOKUP(U:U,'BW Asset Listing'!D:O,12,FALSE),"")</f>
        <v/>
      </c>
      <c r="Z398" s="294" t="str">
        <f t="shared" si="66"/>
        <v/>
      </c>
      <c r="AA398" s="294" t="str">
        <f t="shared" si="67"/>
        <v/>
      </c>
      <c r="AB398" s="294">
        <f>COUNTIF($D$4:D398,$D398)</f>
        <v>0</v>
      </c>
      <c r="AE398" s="122" t="str">
        <f t="shared" si="68"/>
        <v/>
      </c>
      <c r="AF398" s="124">
        <f>SUMIFS('BW Expense Report GL'!I:I,'BW Expense Report GL'!F:F,AD:AD,'BW Expense Report GL'!G:G,G:G)</f>
        <v>0</v>
      </c>
      <c r="AG398" s="124" t="str">
        <f t="shared" si="69"/>
        <v/>
      </c>
      <c r="AH398" s="124">
        <f>SUMIFS('BW Expense Report GL'!I:I,'BW Expense Report GL'!F:F,AD:AD,'BW Expense Report GL'!G:G,H:H)</f>
        <v>0</v>
      </c>
      <c r="AI398" s="124" t="str">
        <f t="shared" si="70"/>
        <v/>
      </c>
      <c r="AK398" s="121">
        <f t="shared" si="71"/>
        <v>0</v>
      </c>
      <c r="AL398" s="121">
        <f t="shared" si="72"/>
        <v>0</v>
      </c>
    </row>
    <row r="399" spans="1:38" s="121" customFormat="1" ht="12.75" x14ac:dyDescent="0.2">
      <c r="A399" s="293" t="str">
        <f>VLOOKUP(B:B,'ACFR Business Areas'!A:C,3,FALSE)</f>
        <v>A000</v>
      </c>
      <c r="B399" s="293" t="str">
        <f>'Lease Rollforward'!$B$1</f>
        <v>E120</v>
      </c>
      <c r="C399" s="122" t="str">
        <f>VLOOKUP(B:B,'ACFR Business Areas'!A:B,2,FALSE)</f>
        <v>Comptroller General</v>
      </c>
      <c r="D399" s="237"/>
      <c r="E399" s="265"/>
      <c r="G399" s="122">
        <f>IFERROR(VLOOKUP($F:$F,'Lease Types with GL Accts'!A:B,2,FALSE),0)</f>
        <v>0</v>
      </c>
      <c r="H399" s="122">
        <f>IFERROR(VLOOKUP($F:$F,'Lease Types with GL Accts'!$A:$C,3,FALSE),0)</f>
        <v>0</v>
      </c>
      <c r="I399" s="122">
        <f>IFERROR(VLOOKUP($F:$F,'Lease Types with GL Accts'!$A:$D,4,FALSE),0)</f>
        <v>0</v>
      </c>
      <c r="J399" s="293" t="str">
        <f>IF(AND(AB399=1,K399='Lease Rollforward'!$B$2),"Yes",IF(AB399=1,"No",""))</f>
        <v/>
      </c>
      <c r="L399" s="216"/>
      <c r="M399" s="217"/>
      <c r="N399" s="217"/>
      <c r="O399" s="217"/>
      <c r="P399" s="294">
        <f t="shared" si="65"/>
        <v>0</v>
      </c>
      <c r="Q399" s="124"/>
      <c r="R399" s="124"/>
      <c r="S399" s="219"/>
      <c r="T399" s="219"/>
      <c r="U399" s="266"/>
      <c r="V399" s="122" t="str">
        <f>IF($AB399=1,VLOOKUP(U:U,'BW Asset Listing'!D:E,2,FALSE),"")</f>
        <v/>
      </c>
      <c r="W399" s="122" t="str">
        <f>IF($AB399=1,VLOOKUP(U:U,'BW Asset Listing'!D:F,3,FALSE),"")</f>
        <v/>
      </c>
      <c r="X399" s="122" t="str">
        <f>IF($AB399=1,VLOOKUP(U:U,'BW Asset Listing'!D:G,4,FALSE),"")</f>
        <v/>
      </c>
      <c r="Y399" s="294" t="str">
        <f>IF($AB399=1,VLOOKUP(U:U,'BW Asset Listing'!D:O,12,FALSE),"")</f>
        <v/>
      </c>
      <c r="Z399" s="294" t="str">
        <f t="shared" si="66"/>
        <v/>
      </c>
      <c r="AA399" s="294" t="str">
        <f t="shared" si="67"/>
        <v/>
      </c>
      <c r="AB399" s="294">
        <f>COUNTIF($D$4:D399,$D399)</f>
        <v>0</v>
      </c>
      <c r="AE399" s="122" t="str">
        <f t="shared" si="68"/>
        <v/>
      </c>
      <c r="AF399" s="124">
        <f>SUMIFS('BW Expense Report GL'!I:I,'BW Expense Report GL'!F:F,AD:AD,'BW Expense Report GL'!G:G,G:G)</f>
        <v>0</v>
      </c>
      <c r="AG399" s="124" t="str">
        <f t="shared" si="69"/>
        <v/>
      </c>
      <c r="AH399" s="124">
        <f>SUMIFS('BW Expense Report GL'!I:I,'BW Expense Report GL'!F:F,AD:AD,'BW Expense Report GL'!G:G,H:H)</f>
        <v>0</v>
      </c>
      <c r="AI399" s="124" t="str">
        <f t="shared" si="70"/>
        <v/>
      </c>
      <c r="AK399" s="121">
        <f t="shared" si="71"/>
        <v>0</v>
      </c>
      <c r="AL399" s="121">
        <f t="shared" si="72"/>
        <v>0</v>
      </c>
    </row>
    <row r="400" spans="1:38" s="121" customFormat="1" ht="12.75" x14ac:dyDescent="0.2">
      <c r="A400" s="293" t="str">
        <f>VLOOKUP(B:B,'ACFR Business Areas'!A:C,3,FALSE)</f>
        <v>A000</v>
      </c>
      <c r="B400" s="293" t="str">
        <f>'Lease Rollforward'!$B$1</f>
        <v>E120</v>
      </c>
      <c r="C400" s="122" t="str">
        <f>VLOOKUP(B:B,'ACFR Business Areas'!A:B,2,FALSE)</f>
        <v>Comptroller General</v>
      </c>
      <c r="D400" s="237"/>
      <c r="E400" s="265"/>
      <c r="G400" s="122">
        <f>IFERROR(VLOOKUP($F:$F,'Lease Types with GL Accts'!A:B,2,FALSE),0)</f>
        <v>0</v>
      </c>
      <c r="H400" s="122">
        <f>IFERROR(VLOOKUP($F:$F,'Lease Types with GL Accts'!$A:$C,3,FALSE),0)</f>
        <v>0</v>
      </c>
      <c r="I400" s="122">
        <f>IFERROR(VLOOKUP($F:$F,'Lease Types with GL Accts'!$A:$D,4,FALSE),0)</f>
        <v>0</v>
      </c>
      <c r="J400" s="293" t="str">
        <f>IF(AND(AB400=1,K400='Lease Rollforward'!$B$2),"Yes",IF(AB400=1,"No",""))</f>
        <v/>
      </c>
      <c r="L400" s="216"/>
      <c r="M400" s="217"/>
      <c r="N400" s="217"/>
      <c r="O400" s="217"/>
      <c r="P400" s="294">
        <f t="shared" si="65"/>
        <v>0</v>
      </c>
      <c r="Q400" s="124"/>
      <c r="R400" s="124"/>
      <c r="S400" s="219"/>
      <c r="T400" s="219"/>
      <c r="U400" s="266"/>
      <c r="V400" s="122" t="str">
        <f>IF($AB400=1,VLOOKUP(U:U,'BW Asset Listing'!D:E,2,FALSE),"")</f>
        <v/>
      </c>
      <c r="W400" s="122" t="str">
        <f>IF($AB400=1,VLOOKUP(U:U,'BW Asset Listing'!D:F,3,FALSE),"")</f>
        <v/>
      </c>
      <c r="X400" s="122" t="str">
        <f>IF($AB400=1,VLOOKUP(U:U,'BW Asset Listing'!D:G,4,FALSE),"")</f>
        <v/>
      </c>
      <c r="Y400" s="294" t="str">
        <f>IF($AB400=1,VLOOKUP(U:U,'BW Asset Listing'!D:O,12,FALSE),"")</f>
        <v/>
      </c>
      <c r="Z400" s="294" t="str">
        <f t="shared" si="66"/>
        <v/>
      </c>
      <c r="AA400" s="294" t="str">
        <f t="shared" si="67"/>
        <v/>
      </c>
      <c r="AB400" s="294">
        <f>COUNTIF($D$4:D400,$D400)</f>
        <v>0</v>
      </c>
      <c r="AE400" s="122" t="str">
        <f t="shared" si="68"/>
        <v/>
      </c>
      <c r="AF400" s="124">
        <f>SUMIFS('BW Expense Report GL'!I:I,'BW Expense Report GL'!F:F,AD:AD,'BW Expense Report GL'!G:G,G:G)</f>
        <v>0</v>
      </c>
      <c r="AG400" s="124" t="str">
        <f t="shared" si="69"/>
        <v/>
      </c>
      <c r="AH400" s="124">
        <f>SUMIFS('BW Expense Report GL'!I:I,'BW Expense Report GL'!F:F,AD:AD,'BW Expense Report GL'!G:G,H:H)</f>
        <v>0</v>
      </c>
      <c r="AI400" s="124" t="str">
        <f t="shared" si="70"/>
        <v/>
      </c>
      <c r="AK400" s="121">
        <f t="shared" si="71"/>
        <v>0</v>
      </c>
      <c r="AL400" s="121">
        <f t="shared" si="72"/>
        <v>0</v>
      </c>
    </row>
    <row r="401" spans="1:38" s="121" customFormat="1" ht="12.75" x14ac:dyDescent="0.2">
      <c r="A401" s="293" t="str">
        <f>VLOOKUP(B:B,'ACFR Business Areas'!A:C,3,FALSE)</f>
        <v>A000</v>
      </c>
      <c r="B401" s="293" t="str">
        <f>'Lease Rollforward'!$B$1</f>
        <v>E120</v>
      </c>
      <c r="C401" s="122" t="str">
        <f>VLOOKUP(B:B,'ACFR Business Areas'!A:B,2,FALSE)</f>
        <v>Comptroller General</v>
      </c>
      <c r="D401" s="237"/>
      <c r="E401" s="265"/>
      <c r="G401" s="122">
        <f>IFERROR(VLOOKUP($F:$F,'Lease Types with GL Accts'!A:B,2,FALSE),0)</f>
        <v>0</v>
      </c>
      <c r="H401" s="122">
        <f>IFERROR(VLOOKUP($F:$F,'Lease Types with GL Accts'!$A:$C,3,FALSE),0)</f>
        <v>0</v>
      </c>
      <c r="I401" s="122">
        <f>IFERROR(VLOOKUP($F:$F,'Lease Types with GL Accts'!$A:$D,4,FALSE),0)</f>
        <v>0</v>
      </c>
      <c r="J401" s="293" t="str">
        <f>IF(AND(AB401=1,K401='Lease Rollforward'!$B$2),"Yes",IF(AB401=1,"No",""))</f>
        <v/>
      </c>
      <c r="L401" s="216"/>
      <c r="M401" s="217"/>
      <c r="N401" s="217"/>
      <c r="O401" s="217"/>
      <c r="P401" s="294">
        <f t="shared" si="65"/>
        <v>0</v>
      </c>
      <c r="Q401" s="124"/>
      <c r="R401" s="124"/>
      <c r="S401" s="219"/>
      <c r="T401" s="219"/>
      <c r="U401" s="266"/>
      <c r="V401" s="122" t="str">
        <f>IF($AB401=1,VLOOKUP(U:U,'BW Asset Listing'!D:E,2,FALSE),"")</f>
        <v/>
      </c>
      <c r="W401" s="122" t="str">
        <f>IF($AB401=1,VLOOKUP(U:U,'BW Asset Listing'!D:F,3,FALSE),"")</f>
        <v/>
      </c>
      <c r="X401" s="122" t="str">
        <f>IF($AB401=1,VLOOKUP(U:U,'BW Asset Listing'!D:G,4,FALSE),"")</f>
        <v/>
      </c>
      <c r="Y401" s="294" t="str">
        <f>IF($AB401=1,VLOOKUP(U:U,'BW Asset Listing'!D:O,12,FALSE),"")</f>
        <v/>
      </c>
      <c r="Z401" s="294" t="str">
        <f t="shared" si="66"/>
        <v/>
      </c>
      <c r="AA401" s="294" t="str">
        <f t="shared" si="67"/>
        <v/>
      </c>
      <c r="AB401" s="294">
        <f>COUNTIF($D$4:D401,$D401)</f>
        <v>0</v>
      </c>
      <c r="AE401" s="122" t="str">
        <f t="shared" si="68"/>
        <v/>
      </c>
      <c r="AF401" s="124">
        <f>SUMIFS('BW Expense Report GL'!I:I,'BW Expense Report GL'!F:F,AD:AD,'BW Expense Report GL'!G:G,G:G)</f>
        <v>0</v>
      </c>
      <c r="AG401" s="124" t="str">
        <f t="shared" si="69"/>
        <v/>
      </c>
      <c r="AH401" s="124">
        <f>SUMIFS('BW Expense Report GL'!I:I,'BW Expense Report GL'!F:F,AD:AD,'BW Expense Report GL'!G:G,H:H)</f>
        <v>0</v>
      </c>
      <c r="AI401" s="124" t="str">
        <f t="shared" si="70"/>
        <v/>
      </c>
      <c r="AK401" s="121">
        <f t="shared" si="71"/>
        <v>0</v>
      </c>
      <c r="AL401" s="121">
        <f t="shared" si="72"/>
        <v>0</v>
      </c>
    </row>
    <row r="402" spans="1:38" s="121" customFormat="1" ht="12.75" x14ac:dyDescent="0.2">
      <c r="A402" s="293" t="str">
        <f>VLOOKUP(B:B,'ACFR Business Areas'!A:C,3,FALSE)</f>
        <v>A000</v>
      </c>
      <c r="B402" s="293" t="str">
        <f>'Lease Rollforward'!$B$1</f>
        <v>E120</v>
      </c>
      <c r="C402" s="122" t="str">
        <f>VLOOKUP(B:B,'ACFR Business Areas'!A:B,2,FALSE)</f>
        <v>Comptroller General</v>
      </c>
      <c r="D402" s="237"/>
      <c r="E402" s="265"/>
      <c r="G402" s="122">
        <f>IFERROR(VLOOKUP($F:$F,'Lease Types with GL Accts'!A:B,2,FALSE),0)</f>
        <v>0</v>
      </c>
      <c r="H402" s="122">
        <f>IFERROR(VLOOKUP($F:$F,'Lease Types with GL Accts'!$A:$C,3,FALSE),0)</f>
        <v>0</v>
      </c>
      <c r="I402" s="122">
        <f>IFERROR(VLOOKUP($F:$F,'Lease Types with GL Accts'!$A:$D,4,FALSE),0)</f>
        <v>0</v>
      </c>
      <c r="J402" s="293" t="str">
        <f>IF(AND(AB402=1,K402='Lease Rollforward'!$B$2),"Yes",IF(AB402=1,"No",""))</f>
        <v/>
      </c>
      <c r="L402" s="216"/>
      <c r="M402" s="217"/>
      <c r="N402" s="217"/>
      <c r="O402" s="217"/>
      <c r="P402" s="294">
        <f t="shared" si="65"/>
        <v>0</v>
      </c>
      <c r="Q402" s="124"/>
      <c r="R402" s="124"/>
      <c r="S402" s="219"/>
      <c r="T402" s="219"/>
      <c r="U402" s="266"/>
      <c r="V402" s="122" t="str">
        <f>IF($AB402=1,VLOOKUP(U:U,'BW Asset Listing'!D:E,2,FALSE),"")</f>
        <v/>
      </c>
      <c r="W402" s="122" t="str">
        <f>IF($AB402=1,VLOOKUP(U:U,'BW Asset Listing'!D:F,3,FALSE),"")</f>
        <v/>
      </c>
      <c r="X402" s="122" t="str">
        <f>IF($AB402=1,VLOOKUP(U:U,'BW Asset Listing'!D:G,4,FALSE),"")</f>
        <v/>
      </c>
      <c r="Y402" s="294" t="str">
        <f>IF($AB402=1,VLOOKUP(U:U,'BW Asset Listing'!D:O,12,FALSE),"")</f>
        <v/>
      </c>
      <c r="Z402" s="294" t="str">
        <f t="shared" si="66"/>
        <v/>
      </c>
      <c r="AA402" s="294" t="str">
        <f t="shared" si="67"/>
        <v/>
      </c>
      <c r="AB402" s="294">
        <f>COUNTIF($D$4:D402,$D402)</f>
        <v>0</v>
      </c>
      <c r="AE402" s="122" t="str">
        <f t="shared" si="68"/>
        <v/>
      </c>
      <c r="AF402" s="124">
        <f>SUMIFS('BW Expense Report GL'!I:I,'BW Expense Report GL'!F:F,AD:AD,'BW Expense Report GL'!G:G,G:G)</f>
        <v>0</v>
      </c>
      <c r="AG402" s="124" t="str">
        <f t="shared" si="69"/>
        <v/>
      </c>
      <c r="AH402" s="124">
        <f>SUMIFS('BW Expense Report GL'!I:I,'BW Expense Report GL'!F:F,AD:AD,'BW Expense Report GL'!G:G,H:H)</f>
        <v>0</v>
      </c>
      <c r="AI402" s="124" t="str">
        <f t="shared" si="70"/>
        <v/>
      </c>
      <c r="AK402" s="121">
        <f t="shared" si="71"/>
        <v>0</v>
      </c>
      <c r="AL402" s="121">
        <f t="shared" si="72"/>
        <v>0</v>
      </c>
    </row>
    <row r="403" spans="1:38" s="121" customFormat="1" ht="12.75" x14ac:dyDescent="0.2">
      <c r="A403" s="293" t="str">
        <f>VLOOKUP(B:B,'ACFR Business Areas'!A:C,3,FALSE)</f>
        <v>A000</v>
      </c>
      <c r="B403" s="293" t="str">
        <f>'Lease Rollforward'!$B$1</f>
        <v>E120</v>
      </c>
      <c r="C403" s="122" t="str">
        <f>VLOOKUP(B:B,'ACFR Business Areas'!A:B,2,FALSE)</f>
        <v>Comptroller General</v>
      </c>
      <c r="D403" s="237"/>
      <c r="E403" s="265"/>
      <c r="G403" s="122">
        <f>IFERROR(VLOOKUP($F:$F,'Lease Types with GL Accts'!A:B,2,FALSE),0)</f>
        <v>0</v>
      </c>
      <c r="H403" s="122">
        <f>IFERROR(VLOOKUP($F:$F,'Lease Types with GL Accts'!$A:$C,3,FALSE),0)</f>
        <v>0</v>
      </c>
      <c r="I403" s="122">
        <f>IFERROR(VLOOKUP($F:$F,'Lease Types with GL Accts'!$A:$D,4,FALSE),0)</f>
        <v>0</v>
      </c>
      <c r="J403" s="293" t="str">
        <f>IF(AND(AB403=1,K403='Lease Rollforward'!$B$2),"Yes",IF(AB403=1,"No",""))</f>
        <v/>
      </c>
      <c r="L403" s="216"/>
      <c r="M403" s="217"/>
      <c r="N403" s="217"/>
      <c r="O403" s="217"/>
      <c r="P403" s="294">
        <f t="shared" si="65"/>
        <v>0</v>
      </c>
      <c r="Q403" s="124"/>
      <c r="R403" s="124"/>
      <c r="S403" s="219"/>
      <c r="T403" s="219"/>
      <c r="U403" s="266"/>
      <c r="V403" s="122" t="str">
        <f>IF($AB403=1,VLOOKUP(U:U,'BW Asset Listing'!D:E,2,FALSE),"")</f>
        <v/>
      </c>
      <c r="W403" s="122" t="str">
        <f>IF($AB403=1,VLOOKUP(U:U,'BW Asset Listing'!D:F,3,FALSE),"")</f>
        <v/>
      </c>
      <c r="X403" s="122" t="str">
        <f>IF($AB403=1,VLOOKUP(U:U,'BW Asset Listing'!D:G,4,FALSE),"")</f>
        <v/>
      </c>
      <c r="Y403" s="294" t="str">
        <f>IF($AB403=1,VLOOKUP(U:U,'BW Asset Listing'!D:O,12,FALSE),"")</f>
        <v/>
      </c>
      <c r="Z403" s="294" t="str">
        <f t="shared" si="66"/>
        <v/>
      </c>
      <c r="AA403" s="294" t="str">
        <f t="shared" si="67"/>
        <v/>
      </c>
      <c r="AB403" s="294">
        <f>COUNTIF($D$4:D403,$D403)</f>
        <v>0</v>
      </c>
      <c r="AE403" s="122" t="str">
        <f t="shared" si="68"/>
        <v/>
      </c>
      <c r="AF403" s="124">
        <f>SUMIFS('BW Expense Report GL'!I:I,'BW Expense Report GL'!F:F,AD:AD,'BW Expense Report GL'!G:G,G:G)</f>
        <v>0</v>
      </c>
      <c r="AG403" s="124" t="str">
        <f t="shared" si="69"/>
        <v/>
      </c>
      <c r="AH403" s="124">
        <f>SUMIFS('BW Expense Report GL'!I:I,'BW Expense Report GL'!F:F,AD:AD,'BW Expense Report GL'!G:G,H:H)</f>
        <v>0</v>
      </c>
      <c r="AI403" s="124" t="str">
        <f t="shared" si="70"/>
        <v/>
      </c>
      <c r="AK403" s="121">
        <f t="shared" si="71"/>
        <v>0</v>
      </c>
      <c r="AL403" s="121">
        <f t="shared" si="72"/>
        <v>0</v>
      </c>
    </row>
    <row r="404" spans="1:38" s="121" customFormat="1" ht="12.75" x14ac:dyDescent="0.2">
      <c r="A404" s="293" t="str">
        <f>VLOOKUP(B:B,'ACFR Business Areas'!A:C,3,FALSE)</f>
        <v>A000</v>
      </c>
      <c r="B404" s="293" t="str">
        <f>'Lease Rollforward'!$B$1</f>
        <v>E120</v>
      </c>
      <c r="C404" s="122" t="str">
        <f>VLOOKUP(B:B,'ACFR Business Areas'!A:B,2,FALSE)</f>
        <v>Comptroller General</v>
      </c>
      <c r="D404" s="237"/>
      <c r="E404" s="265"/>
      <c r="G404" s="122">
        <f>IFERROR(VLOOKUP($F:$F,'Lease Types with GL Accts'!A:B,2,FALSE),0)</f>
        <v>0</v>
      </c>
      <c r="H404" s="122">
        <f>IFERROR(VLOOKUP($F:$F,'Lease Types with GL Accts'!$A:$C,3,FALSE),0)</f>
        <v>0</v>
      </c>
      <c r="I404" s="122">
        <f>IFERROR(VLOOKUP($F:$F,'Lease Types with GL Accts'!$A:$D,4,FALSE),0)</f>
        <v>0</v>
      </c>
      <c r="J404" s="293" t="str">
        <f>IF(AND(AB404=1,K404='Lease Rollforward'!$B$2),"Yes",IF(AB404=1,"No",""))</f>
        <v/>
      </c>
      <c r="L404" s="216"/>
      <c r="M404" s="217"/>
      <c r="N404" s="217"/>
      <c r="O404" s="217"/>
      <c r="P404" s="294">
        <f t="shared" si="65"/>
        <v>0</v>
      </c>
      <c r="Q404" s="124"/>
      <c r="R404" s="124"/>
      <c r="S404" s="219"/>
      <c r="T404" s="219"/>
      <c r="U404" s="266"/>
      <c r="V404" s="122" t="str">
        <f>IF($AB404=1,VLOOKUP(U:U,'BW Asset Listing'!D:E,2,FALSE),"")</f>
        <v/>
      </c>
      <c r="W404" s="122" t="str">
        <f>IF($AB404=1,VLOOKUP(U:U,'BW Asset Listing'!D:F,3,FALSE),"")</f>
        <v/>
      </c>
      <c r="X404" s="122" t="str">
        <f>IF($AB404=1,VLOOKUP(U:U,'BW Asset Listing'!D:G,4,FALSE),"")</f>
        <v/>
      </c>
      <c r="Y404" s="294" t="str">
        <f>IF($AB404=1,VLOOKUP(U:U,'BW Asset Listing'!D:O,12,FALSE),"")</f>
        <v/>
      </c>
      <c r="Z404" s="294" t="str">
        <f t="shared" si="66"/>
        <v/>
      </c>
      <c r="AA404" s="294" t="str">
        <f t="shared" si="67"/>
        <v/>
      </c>
      <c r="AB404" s="294">
        <f>COUNTIF($D$4:D404,$D404)</f>
        <v>0</v>
      </c>
      <c r="AE404" s="122" t="str">
        <f t="shared" si="68"/>
        <v/>
      </c>
      <c r="AF404" s="124">
        <f>SUMIFS('BW Expense Report GL'!I:I,'BW Expense Report GL'!F:F,AD:AD,'BW Expense Report GL'!G:G,G:G)</f>
        <v>0</v>
      </c>
      <c r="AG404" s="124" t="str">
        <f t="shared" si="69"/>
        <v/>
      </c>
      <c r="AH404" s="124">
        <f>SUMIFS('BW Expense Report GL'!I:I,'BW Expense Report GL'!F:F,AD:AD,'BW Expense Report GL'!G:G,H:H)</f>
        <v>0</v>
      </c>
      <c r="AI404" s="124" t="str">
        <f t="shared" si="70"/>
        <v/>
      </c>
      <c r="AK404" s="121">
        <f t="shared" si="71"/>
        <v>0</v>
      </c>
      <c r="AL404" s="121">
        <f t="shared" si="72"/>
        <v>0</v>
      </c>
    </row>
    <row r="405" spans="1:38" s="121" customFormat="1" ht="12.75" x14ac:dyDescent="0.2">
      <c r="A405" s="293" t="str">
        <f>VLOOKUP(B:B,'ACFR Business Areas'!A:C,3,FALSE)</f>
        <v>A000</v>
      </c>
      <c r="B405" s="293" t="str">
        <f>'Lease Rollforward'!$B$1</f>
        <v>E120</v>
      </c>
      <c r="C405" s="122" t="str">
        <f>VLOOKUP(B:B,'ACFR Business Areas'!A:B,2,FALSE)</f>
        <v>Comptroller General</v>
      </c>
      <c r="D405" s="237"/>
      <c r="E405" s="265"/>
      <c r="G405" s="122">
        <f>IFERROR(VLOOKUP($F:$F,'Lease Types with GL Accts'!A:B,2,FALSE),0)</f>
        <v>0</v>
      </c>
      <c r="H405" s="122">
        <f>IFERROR(VLOOKUP($F:$F,'Lease Types with GL Accts'!$A:$C,3,FALSE),0)</f>
        <v>0</v>
      </c>
      <c r="I405" s="122">
        <f>IFERROR(VLOOKUP($F:$F,'Lease Types with GL Accts'!$A:$D,4,FALSE),0)</f>
        <v>0</v>
      </c>
      <c r="J405" s="293" t="str">
        <f>IF(AND(AB405=1,K405='Lease Rollforward'!$B$2),"Yes",IF(AB405=1,"No",""))</f>
        <v/>
      </c>
      <c r="L405" s="216"/>
      <c r="M405" s="217"/>
      <c r="N405" s="217"/>
      <c r="O405" s="217"/>
      <c r="P405" s="294">
        <f t="shared" si="65"/>
        <v>0</v>
      </c>
      <c r="Q405" s="124"/>
      <c r="R405" s="124"/>
      <c r="S405" s="219"/>
      <c r="T405" s="219"/>
      <c r="U405" s="266"/>
      <c r="V405" s="122" t="str">
        <f>IF($AB405=1,VLOOKUP(U:U,'BW Asset Listing'!D:E,2,FALSE),"")</f>
        <v/>
      </c>
      <c r="W405" s="122" t="str">
        <f>IF($AB405=1,VLOOKUP(U:U,'BW Asset Listing'!D:F,3,FALSE),"")</f>
        <v/>
      </c>
      <c r="X405" s="122" t="str">
        <f>IF($AB405=1,VLOOKUP(U:U,'BW Asset Listing'!D:G,4,FALSE),"")</f>
        <v/>
      </c>
      <c r="Y405" s="294" t="str">
        <f>IF($AB405=1,VLOOKUP(U:U,'BW Asset Listing'!D:O,12,FALSE),"")</f>
        <v/>
      </c>
      <c r="Z405" s="294" t="str">
        <f t="shared" si="66"/>
        <v/>
      </c>
      <c r="AA405" s="294" t="str">
        <f t="shared" si="67"/>
        <v/>
      </c>
      <c r="AB405" s="294">
        <f>COUNTIF($D$4:D405,$D405)</f>
        <v>0</v>
      </c>
      <c r="AE405" s="122" t="str">
        <f t="shared" si="68"/>
        <v/>
      </c>
      <c r="AF405" s="124">
        <f>SUMIFS('BW Expense Report GL'!I:I,'BW Expense Report GL'!F:F,AD:AD,'BW Expense Report GL'!G:G,G:G)</f>
        <v>0</v>
      </c>
      <c r="AG405" s="124" t="str">
        <f t="shared" si="69"/>
        <v/>
      </c>
      <c r="AH405" s="124">
        <f>SUMIFS('BW Expense Report GL'!I:I,'BW Expense Report GL'!F:F,AD:AD,'BW Expense Report GL'!G:G,H:H)</f>
        <v>0</v>
      </c>
      <c r="AI405" s="124" t="str">
        <f t="shared" si="70"/>
        <v/>
      </c>
      <c r="AK405" s="121">
        <f t="shared" si="71"/>
        <v>0</v>
      </c>
      <c r="AL405" s="121">
        <f t="shared" si="72"/>
        <v>0</v>
      </c>
    </row>
    <row r="406" spans="1:38" s="121" customFormat="1" ht="12.75" x14ac:dyDescent="0.2">
      <c r="A406" s="293" t="str">
        <f>VLOOKUP(B:B,'ACFR Business Areas'!A:C,3,FALSE)</f>
        <v>A000</v>
      </c>
      <c r="B406" s="293" t="str">
        <f>'Lease Rollforward'!$B$1</f>
        <v>E120</v>
      </c>
      <c r="C406" s="122" t="str">
        <f>VLOOKUP(B:B,'ACFR Business Areas'!A:B,2,FALSE)</f>
        <v>Comptroller General</v>
      </c>
      <c r="D406" s="237"/>
      <c r="E406" s="265"/>
      <c r="G406" s="122">
        <f>IFERROR(VLOOKUP($F:$F,'Lease Types with GL Accts'!A:B,2,FALSE),0)</f>
        <v>0</v>
      </c>
      <c r="H406" s="122">
        <f>IFERROR(VLOOKUP($F:$F,'Lease Types with GL Accts'!$A:$C,3,FALSE),0)</f>
        <v>0</v>
      </c>
      <c r="I406" s="122">
        <f>IFERROR(VLOOKUP($F:$F,'Lease Types with GL Accts'!$A:$D,4,FALSE),0)</f>
        <v>0</v>
      </c>
      <c r="J406" s="293" t="str">
        <f>IF(AND(AB406=1,K406='Lease Rollforward'!$B$2),"Yes",IF(AB406=1,"No",""))</f>
        <v/>
      </c>
      <c r="L406" s="216"/>
      <c r="M406" s="217"/>
      <c r="N406" s="217"/>
      <c r="O406" s="217"/>
      <c r="P406" s="294">
        <f t="shared" si="65"/>
        <v>0</v>
      </c>
      <c r="Q406" s="124"/>
      <c r="R406" s="124"/>
      <c r="S406" s="219"/>
      <c r="T406" s="219"/>
      <c r="U406" s="266"/>
      <c r="V406" s="122" t="str">
        <f>IF($AB406=1,VLOOKUP(U:U,'BW Asset Listing'!D:E,2,FALSE),"")</f>
        <v/>
      </c>
      <c r="W406" s="122" t="str">
        <f>IF($AB406=1,VLOOKUP(U:U,'BW Asset Listing'!D:F,3,FALSE),"")</f>
        <v/>
      </c>
      <c r="X406" s="122" t="str">
        <f>IF($AB406=1,VLOOKUP(U:U,'BW Asset Listing'!D:G,4,FALSE),"")</f>
        <v/>
      </c>
      <c r="Y406" s="294" t="str">
        <f>IF($AB406=1,VLOOKUP(U:U,'BW Asset Listing'!D:O,12,FALSE),"")</f>
        <v/>
      </c>
      <c r="Z406" s="294" t="str">
        <f t="shared" si="66"/>
        <v/>
      </c>
      <c r="AA406" s="294" t="str">
        <f t="shared" si="67"/>
        <v/>
      </c>
      <c r="AB406" s="294">
        <f>COUNTIF($D$4:D406,$D406)</f>
        <v>0</v>
      </c>
      <c r="AE406" s="122" t="str">
        <f t="shared" si="68"/>
        <v/>
      </c>
      <c r="AF406" s="124">
        <f>SUMIFS('BW Expense Report GL'!I:I,'BW Expense Report GL'!F:F,AD:AD,'BW Expense Report GL'!G:G,G:G)</f>
        <v>0</v>
      </c>
      <c r="AG406" s="124" t="str">
        <f t="shared" si="69"/>
        <v/>
      </c>
      <c r="AH406" s="124">
        <f>SUMIFS('BW Expense Report GL'!I:I,'BW Expense Report GL'!F:F,AD:AD,'BW Expense Report GL'!G:G,H:H)</f>
        <v>0</v>
      </c>
      <c r="AI406" s="124" t="str">
        <f t="shared" si="70"/>
        <v/>
      </c>
      <c r="AK406" s="121">
        <f t="shared" si="71"/>
        <v>0</v>
      </c>
      <c r="AL406" s="121">
        <f t="shared" si="72"/>
        <v>0</v>
      </c>
    </row>
    <row r="407" spans="1:38" s="121" customFormat="1" ht="12.75" x14ac:dyDescent="0.2">
      <c r="A407" s="293" t="str">
        <f>VLOOKUP(B:B,'ACFR Business Areas'!A:C,3,FALSE)</f>
        <v>A000</v>
      </c>
      <c r="B407" s="293" t="str">
        <f>'Lease Rollforward'!$B$1</f>
        <v>E120</v>
      </c>
      <c r="C407" s="122" t="str">
        <f>VLOOKUP(B:B,'ACFR Business Areas'!A:B,2,FALSE)</f>
        <v>Comptroller General</v>
      </c>
      <c r="D407" s="237"/>
      <c r="E407" s="265"/>
      <c r="G407" s="122">
        <f>IFERROR(VLOOKUP($F:$F,'Lease Types with GL Accts'!A:B,2,FALSE),0)</f>
        <v>0</v>
      </c>
      <c r="H407" s="122">
        <f>IFERROR(VLOOKUP($F:$F,'Lease Types with GL Accts'!$A:$C,3,FALSE),0)</f>
        <v>0</v>
      </c>
      <c r="I407" s="122">
        <f>IFERROR(VLOOKUP($F:$F,'Lease Types with GL Accts'!$A:$D,4,FALSE),0)</f>
        <v>0</v>
      </c>
      <c r="J407" s="293" t="str">
        <f>IF(AND(AB407=1,K407='Lease Rollforward'!$B$2),"Yes",IF(AB407=1,"No",""))</f>
        <v/>
      </c>
      <c r="L407" s="216"/>
      <c r="M407" s="217"/>
      <c r="N407" s="217"/>
      <c r="O407" s="217"/>
      <c r="P407" s="294">
        <f t="shared" si="65"/>
        <v>0</v>
      </c>
      <c r="Q407" s="124"/>
      <c r="R407" s="124"/>
      <c r="S407" s="219"/>
      <c r="T407" s="219"/>
      <c r="U407" s="266"/>
      <c r="V407" s="122" t="str">
        <f>IF($AB407=1,VLOOKUP(U:U,'BW Asset Listing'!D:E,2,FALSE),"")</f>
        <v/>
      </c>
      <c r="W407" s="122" t="str">
        <f>IF($AB407=1,VLOOKUP(U:U,'BW Asset Listing'!D:F,3,FALSE),"")</f>
        <v/>
      </c>
      <c r="X407" s="122" t="str">
        <f>IF($AB407=1,VLOOKUP(U:U,'BW Asset Listing'!D:G,4,FALSE),"")</f>
        <v/>
      </c>
      <c r="Y407" s="294" t="str">
        <f>IF($AB407=1,VLOOKUP(U:U,'BW Asset Listing'!D:O,12,FALSE),"")</f>
        <v/>
      </c>
      <c r="Z407" s="294" t="str">
        <f t="shared" si="66"/>
        <v/>
      </c>
      <c r="AA407" s="294" t="str">
        <f t="shared" si="67"/>
        <v/>
      </c>
      <c r="AB407" s="294">
        <f>COUNTIF($D$4:D407,$D407)</f>
        <v>0</v>
      </c>
      <c r="AE407" s="122" t="str">
        <f t="shared" si="68"/>
        <v/>
      </c>
      <c r="AF407" s="124">
        <f>SUMIFS('BW Expense Report GL'!I:I,'BW Expense Report GL'!F:F,AD:AD,'BW Expense Report GL'!G:G,G:G)</f>
        <v>0</v>
      </c>
      <c r="AG407" s="124" t="str">
        <f t="shared" si="69"/>
        <v/>
      </c>
      <c r="AH407" s="124">
        <f>SUMIFS('BW Expense Report GL'!I:I,'BW Expense Report GL'!F:F,AD:AD,'BW Expense Report GL'!G:G,H:H)</f>
        <v>0</v>
      </c>
      <c r="AI407" s="124" t="str">
        <f t="shared" si="70"/>
        <v/>
      </c>
      <c r="AK407" s="121">
        <f t="shared" si="71"/>
        <v>0</v>
      </c>
      <c r="AL407" s="121">
        <f t="shared" si="72"/>
        <v>0</v>
      </c>
    </row>
    <row r="408" spans="1:38" s="121" customFormat="1" ht="12.75" x14ac:dyDescent="0.2">
      <c r="A408" s="293" t="str">
        <f>VLOOKUP(B:B,'ACFR Business Areas'!A:C,3,FALSE)</f>
        <v>A000</v>
      </c>
      <c r="B408" s="293" t="str">
        <f>'Lease Rollforward'!$B$1</f>
        <v>E120</v>
      </c>
      <c r="C408" s="122" t="str">
        <f>VLOOKUP(B:B,'ACFR Business Areas'!A:B,2,FALSE)</f>
        <v>Comptroller General</v>
      </c>
      <c r="D408" s="237"/>
      <c r="E408" s="265"/>
      <c r="G408" s="122">
        <f>IFERROR(VLOOKUP($F:$F,'Lease Types with GL Accts'!A:B,2,FALSE),0)</f>
        <v>0</v>
      </c>
      <c r="H408" s="122">
        <f>IFERROR(VLOOKUP($F:$F,'Lease Types with GL Accts'!$A:$C,3,FALSE),0)</f>
        <v>0</v>
      </c>
      <c r="I408" s="122">
        <f>IFERROR(VLOOKUP($F:$F,'Lease Types with GL Accts'!$A:$D,4,FALSE),0)</f>
        <v>0</v>
      </c>
      <c r="J408" s="293" t="str">
        <f>IF(AND(AB408=1,K408='Lease Rollforward'!$B$2),"Yes",IF(AB408=1,"No",""))</f>
        <v/>
      </c>
      <c r="L408" s="216"/>
      <c r="M408" s="217"/>
      <c r="N408" s="217"/>
      <c r="O408" s="217"/>
      <c r="P408" s="294">
        <f t="shared" si="65"/>
        <v>0</v>
      </c>
      <c r="Q408" s="124"/>
      <c r="R408" s="124"/>
      <c r="S408" s="219"/>
      <c r="T408" s="219"/>
      <c r="U408" s="266"/>
      <c r="V408" s="122" t="str">
        <f>IF($AB408=1,VLOOKUP(U:U,'BW Asset Listing'!D:E,2,FALSE),"")</f>
        <v/>
      </c>
      <c r="W408" s="122" t="str">
        <f>IF($AB408=1,VLOOKUP(U:U,'BW Asset Listing'!D:F,3,FALSE),"")</f>
        <v/>
      </c>
      <c r="X408" s="122" t="str">
        <f>IF($AB408=1,VLOOKUP(U:U,'BW Asset Listing'!D:G,4,FALSE),"")</f>
        <v/>
      </c>
      <c r="Y408" s="294" t="str">
        <f>IF($AB408=1,VLOOKUP(U:U,'BW Asset Listing'!D:O,12,FALSE),"")</f>
        <v/>
      </c>
      <c r="Z408" s="294" t="str">
        <f t="shared" si="66"/>
        <v/>
      </c>
      <c r="AA408" s="294" t="str">
        <f t="shared" si="67"/>
        <v/>
      </c>
      <c r="AB408" s="294">
        <f>COUNTIF($D$4:D408,$D408)</f>
        <v>0</v>
      </c>
      <c r="AE408" s="122" t="str">
        <f t="shared" si="68"/>
        <v/>
      </c>
      <c r="AF408" s="124">
        <f>SUMIFS('BW Expense Report GL'!I:I,'BW Expense Report GL'!F:F,AD:AD,'BW Expense Report GL'!G:G,G:G)</f>
        <v>0</v>
      </c>
      <c r="AG408" s="124" t="str">
        <f t="shared" si="69"/>
        <v/>
      </c>
      <c r="AH408" s="124">
        <f>SUMIFS('BW Expense Report GL'!I:I,'BW Expense Report GL'!F:F,AD:AD,'BW Expense Report GL'!G:G,H:H)</f>
        <v>0</v>
      </c>
      <c r="AI408" s="124" t="str">
        <f t="shared" si="70"/>
        <v/>
      </c>
      <c r="AK408" s="121">
        <f t="shared" si="71"/>
        <v>0</v>
      </c>
      <c r="AL408" s="121">
        <f t="shared" si="72"/>
        <v>0</v>
      </c>
    </row>
    <row r="409" spans="1:38" s="121" customFormat="1" ht="12.75" x14ac:dyDescent="0.2">
      <c r="A409" s="293" t="str">
        <f>VLOOKUP(B:B,'ACFR Business Areas'!A:C,3,FALSE)</f>
        <v>A000</v>
      </c>
      <c r="B409" s="293" t="str">
        <f>'Lease Rollforward'!$B$1</f>
        <v>E120</v>
      </c>
      <c r="C409" s="122" t="str">
        <f>VLOOKUP(B:B,'ACFR Business Areas'!A:B,2,FALSE)</f>
        <v>Comptroller General</v>
      </c>
      <c r="D409" s="237"/>
      <c r="E409" s="265"/>
      <c r="G409" s="122">
        <f>IFERROR(VLOOKUP($F:$F,'Lease Types with GL Accts'!A:B,2,FALSE),0)</f>
        <v>0</v>
      </c>
      <c r="H409" s="122">
        <f>IFERROR(VLOOKUP($F:$F,'Lease Types with GL Accts'!$A:$C,3,FALSE),0)</f>
        <v>0</v>
      </c>
      <c r="I409" s="122">
        <f>IFERROR(VLOOKUP($F:$F,'Lease Types with GL Accts'!$A:$D,4,FALSE),0)</f>
        <v>0</v>
      </c>
      <c r="J409" s="293" t="str">
        <f>IF(AND(AB409=1,K409='Lease Rollforward'!$B$2),"Yes",IF(AB409=1,"No",""))</f>
        <v/>
      </c>
      <c r="L409" s="216"/>
      <c r="M409" s="217"/>
      <c r="N409" s="217"/>
      <c r="O409" s="217"/>
      <c r="P409" s="294">
        <f t="shared" si="65"/>
        <v>0</v>
      </c>
      <c r="Q409" s="124"/>
      <c r="R409" s="124"/>
      <c r="S409" s="219"/>
      <c r="T409" s="219"/>
      <c r="U409" s="266"/>
      <c r="V409" s="122" t="str">
        <f>IF($AB409=1,VLOOKUP(U:U,'BW Asset Listing'!D:E,2,FALSE),"")</f>
        <v/>
      </c>
      <c r="W409" s="122" t="str">
        <f>IF($AB409=1,VLOOKUP(U:U,'BW Asset Listing'!D:F,3,FALSE),"")</f>
        <v/>
      </c>
      <c r="X409" s="122" t="str">
        <f>IF($AB409=1,VLOOKUP(U:U,'BW Asset Listing'!D:G,4,FALSE),"")</f>
        <v/>
      </c>
      <c r="Y409" s="294" t="str">
        <f>IF($AB409=1,VLOOKUP(U:U,'BW Asset Listing'!D:O,12,FALSE),"")</f>
        <v/>
      </c>
      <c r="Z409" s="294" t="str">
        <f t="shared" si="66"/>
        <v/>
      </c>
      <c r="AA409" s="294" t="str">
        <f t="shared" si="67"/>
        <v/>
      </c>
      <c r="AB409" s="294">
        <f>COUNTIF($D$4:D409,$D409)</f>
        <v>0</v>
      </c>
      <c r="AE409" s="122" t="str">
        <f t="shared" si="68"/>
        <v/>
      </c>
      <c r="AF409" s="124">
        <f>SUMIFS('BW Expense Report GL'!I:I,'BW Expense Report GL'!F:F,AD:AD,'BW Expense Report GL'!G:G,G:G)</f>
        <v>0</v>
      </c>
      <c r="AG409" s="124" t="str">
        <f t="shared" si="69"/>
        <v/>
      </c>
      <c r="AH409" s="124">
        <f>SUMIFS('BW Expense Report GL'!I:I,'BW Expense Report GL'!F:F,AD:AD,'BW Expense Report GL'!G:G,H:H)</f>
        <v>0</v>
      </c>
      <c r="AI409" s="124" t="str">
        <f t="shared" si="70"/>
        <v/>
      </c>
      <c r="AK409" s="121">
        <f t="shared" si="71"/>
        <v>0</v>
      </c>
      <c r="AL409" s="121">
        <f t="shared" si="72"/>
        <v>0</v>
      </c>
    </row>
    <row r="410" spans="1:38" s="121" customFormat="1" ht="12.75" x14ac:dyDescent="0.2">
      <c r="A410" s="293" t="str">
        <f>VLOOKUP(B:B,'ACFR Business Areas'!A:C,3,FALSE)</f>
        <v>A000</v>
      </c>
      <c r="B410" s="293" t="str">
        <f>'Lease Rollforward'!$B$1</f>
        <v>E120</v>
      </c>
      <c r="C410" s="122" t="str">
        <f>VLOOKUP(B:B,'ACFR Business Areas'!A:B,2,FALSE)</f>
        <v>Comptroller General</v>
      </c>
      <c r="D410" s="237"/>
      <c r="E410" s="265"/>
      <c r="G410" s="122">
        <f>IFERROR(VLOOKUP($F:$F,'Lease Types with GL Accts'!A:B,2,FALSE),0)</f>
        <v>0</v>
      </c>
      <c r="H410" s="122">
        <f>IFERROR(VLOOKUP($F:$F,'Lease Types with GL Accts'!$A:$C,3,FALSE),0)</f>
        <v>0</v>
      </c>
      <c r="I410" s="122">
        <f>IFERROR(VLOOKUP($F:$F,'Lease Types with GL Accts'!$A:$D,4,FALSE),0)</f>
        <v>0</v>
      </c>
      <c r="J410" s="293" t="str">
        <f>IF(AND(AB410=1,K410='Lease Rollforward'!$B$2),"Yes",IF(AB410=1,"No",""))</f>
        <v/>
      </c>
      <c r="L410" s="216"/>
      <c r="M410" s="217"/>
      <c r="N410" s="217"/>
      <c r="O410" s="217"/>
      <c r="P410" s="294">
        <f t="shared" si="65"/>
        <v>0</v>
      </c>
      <c r="Q410" s="124"/>
      <c r="R410" s="124"/>
      <c r="S410" s="219"/>
      <c r="T410" s="219"/>
      <c r="U410" s="266"/>
      <c r="V410" s="122" t="str">
        <f>IF($AB410=1,VLOOKUP(U:U,'BW Asset Listing'!D:E,2,FALSE),"")</f>
        <v/>
      </c>
      <c r="W410" s="122" t="str">
        <f>IF($AB410=1,VLOOKUP(U:U,'BW Asset Listing'!D:F,3,FALSE),"")</f>
        <v/>
      </c>
      <c r="X410" s="122" t="str">
        <f>IF($AB410=1,VLOOKUP(U:U,'BW Asset Listing'!D:G,4,FALSE),"")</f>
        <v/>
      </c>
      <c r="Y410" s="294" t="str">
        <f>IF($AB410=1,VLOOKUP(U:U,'BW Asset Listing'!D:O,12,FALSE),"")</f>
        <v/>
      </c>
      <c r="Z410" s="294" t="str">
        <f t="shared" si="66"/>
        <v/>
      </c>
      <c r="AA410" s="294" t="str">
        <f t="shared" si="67"/>
        <v/>
      </c>
      <c r="AB410" s="294">
        <f>COUNTIF($D$4:D410,$D410)</f>
        <v>0</v>
      </c>
      <c r="AE410" s="122" t="str">
        <f t="shared" si="68"/>
        <v/>
      </c>
      <c r="AF410" s="124">
        <f>SUMIFS('BW Expense Report GL'!I:I,'BW Expense Report GL'!F:F,AD:AD,'BW Expense Report GL'!G:G,G:G)</f>
        <v>0</v>
      </c>
      <c r="AG410" s="124" t="str">
        <f t="shared" si="69"/>
        <v/>
      </c>
      <c r="AH410" s="124">
        <f>SUMIFS('BW Expense Report GL'!I:I,'BW Expense Report GL'!F:F,AD:AD,'BW Expense Report GL'!G:G,H:H)</f>
        <v>0</v>
      </c>
      <c r="AI410" s="124" t="str">
        <f t="shared" si="70"/>
        <v/>
      </c>
      <c r="AK410" s="121">
        <f t="shared" si="71"/>
        <v>0</v>
      </c>
      <c r="AL410" s="121">
        <f t="shared" si="72"/>
        <v>0</v>
      </c>
    </row>
    <row r="411" spans="1:38" s="121" customFormat="1" ht="12.75" x14ac:dyDescent="0.2">
      <c r="A411" s="293" t="str">
        <f>VLOOKUP(B:B,'ACFR Business Areas'!A:C,3,FALSE)</f>
        <v>A000</v>
      </c>
      <c r="B411" s="293" t="str">
        <f>'Lease Rollforward'!$B$1</f>
        <v>E120</v>
      </c>
      <c r="C411" s="122" t="str">
        <f>VLOOKUP(B:B,'ACFR Business Areas'!A:B,2,FALSE)</f>
        <v>Comptroller General</v>
      </c>
      <c r="D411" s="237"/>
      <c r="E411" s="265"/>
      <c r="G411" s="122">
        <f>IFERROR(VLOOKUP($F:$F,'Lease Types with GL Accts'!A:B,2,FALSE),0)</f>
        <v>0</v>
      </c>
      <c r="H411" s="122">
        <f>IFERROR(VLOOKUP($F:$F,'Lease Types with GL Accts'!$A:$C,3,FALSE),0)</f>
        <v>0</v>
      </c>
      <c r="I411" s="122">
        <f>IFERROR(VLOOKUP($F:$F,'Lease Types with GL Accts'!$A:$D,4,FALSE),0)</f>
        <v>0</v>
      </c>
      <c r="J411" s="293" t="str">
        <f>IF(AND(AB411=1,K411='Lease Rollforward'!$B$2),"Yes",IF(AB411=1,"No",""))</f>
        <v/>
      </c>
      <c r="L411" s="216"/>
      <c r="M411" s="217"/>
      <c r="N411" s="217"/>
      <c r="O411" s="217"/>
      <c r="P411" s="294">
        <f t="shared" si="65"/>
        <v>0</v>
      </c>
      <c r="Q411" s="124"/>
      <c r="R411" s="124"/>
      <c r="S411" s="219"/>
      <c r="T411" s="219"/>
      <c r="U411" s="266"/>
      <c r="V411" s="122" t="str">
        <f>IF($AB411=1,VLOOKUP(U:U,'BW Asset Listing'!D:E,2,FALSE),"")</f>
        <v/>
      </c>
      <c r="W411" s="122" t="str">
        <f>IF($AB411=1,VLOOKUP(U:U,'BW Asset Listing'!D:F,3,FALSE),"")</f>
        <v/>
      </c>
      <c r="X411" s="122" t="str">
        <f>IF($AB411=1,VLOOKUP(U:U,'BW Asset Listing'!D:G,4,FALSE),"")</f>
        <v/>
      </c>
      <c r="Y411" s="294" t="str">
        <f>IF($AB411=1,VLOOKUP(U:U,'BW Asset Listing'!D:O,12,FALSE),"")</f>
        <v/>
      </c>
      <c r="Z411" s="294" t="str">
        <f t="shared" si="66"/>
        <v/>
      </c>
      <c r="AA411" s="294" t="str">
        <f t="shared" si="67"/>
        <v/>
      </c>
      <c r="AB411" s="294">
        <f>COUNTIF($D$4:D411,$D411)</f>
        <v>0</v>
      </c>
      <c r="AE411" s="122" t="str">
        <f t="shared" si="68"/>
        <v/>
      </c>
      <c r="AF411" s="124">
        <f>SUMIFS('BW Expense Report GL'!I:I,'BW Expense Report GL'!F:F,AD:AD,'BW Expense Report GL'!G:G,G:G)</f>
        <v>0</v>
      </c>
      <c r="AG411" s="124" t="str">
        <f t="shared" si="69"/>
        <v/>
      </c>
      <c r="AH411" s="124">
        <f>SUMIFS('BW Expense Report GL'!I:I,'BW Expense Report GL'!F:F,AD:AD,'BW Expense Report GL'!G:G,H:H)</f>
        <v>0</v>
      </c>
      <c r="AI411" s="124" t="str">
        <f t="shared" si="70"/>
        <v/>
      </c>
      <c r="AK411" s="121">
        <f t="shared" si="71"/>
        <v>0</v>
      </c>
      <c r="AL411" s="121">
        <f t="shared" si="72"/>
        <v>0</v>
      </c>
    </row>
    <row r="412" spans="1:38" s="121" customFormat="1" ht="12.75" x14ac:dyDescent="0.2">
      <c r="A412" s="293" t="str">
        <f>VLOOKUP(B:B,'ACFR Business Areas'!A:C,3,FALSE)</f>
        <v>A000</v>
      </c>
      <c r="B412" s="293" t="str">
        <f>'Lease Rollforward'!$B$1</f>
        <v>E120</v>
      </c>
      <c r="C412" s="122" t="str">
        <f>VLOOKUP(B:B,'ACFR Business Areas'!A:B,2,FALSE)</f>
        <v>Comptroller General</v>
      </c>
      <c r="D412" s="237"/>
      <c r="E412" s="265"/>
      <c r="G412" s="122">
        <f>IFERROR(VLOOKUP($F:$F,'Lease Types with GL Accts'!A:B,2,FALSE),0)</f>
        <v>0</v>
      </c>
      <c r="H412" s="122">
        <f>IFERROR(VLOOKUP($F:$F,'Lease Types with GL Accts'!$A:$C,3,FALSE),0)</f>
        <v>0</v>
      </c>
      <c r="I412" s="122">
        <f>IFERROR(VLOOKUP($F:$F,'Lease Types with GL Accts'!$A:$D,4,FALSE),0)</f>
        <v>0</v>
      </c>
      <c r="J412" s="293" t="str">
        <f>IF(AND(AB412=1,K412='Lease Rollforward'!$B$2),"Yes",IF(AB412=1,"No",""))</f>
        <v/>
      </c>
      <c r="L412" s="216"/>
      <c r="M412" s="217"/>
      <c r="N412" s="217"/>
      <c r="O412" s="217"/>
      <c r="P412" s="294">
        <f t="shared" si="65"/>
        <v>0</v>
      </c>
      <c r="Q412" s="124"/>
      <c r="R412" s="124"/>
      <c r="S412" s="219"/>
      <c r="T412" s="219"/>
      <c r="U412" s="266"/>
      <c r="V412" s="122" t="str">
        <f>IF($AB412=1,VLOOKUP(U:U,'BW Asset Listing'!D:E,2,FALSE),"")</f>
        <v/>
      </c>
      <c r="W412" s="122" t="str">
        <f>IF($AB412=1,VLOOKUP(U:U,'BW Asset Listing'!D:F,3,FALSE),"")</f>
        <v/>
      </c>
      <c r="X412" s="122" t="str">
        <f>IF($AB412=1,VLOOKUP(U:U,'BW Asset Listing'!D:G,4,FALSE),"")</f>
        <v/>
      </c>
      <c r="Y412" s="294" t="str">
        <f>IF($AB412=1,VLOOKUP(U:U,'BW Asset Listing'!D:O,12,FALSE),"")</f>
        <v/>
      </c>
      <c r="Z412" s="294" t="str">
        <f t="shared" si="66"/>
        <v/>
      </c>
      <c r="AA412" s="294" t="str">
        <f t="shared" si="67"/>
        <v/>
      </c>
      <c r="AB412" s="294">
        <f>COUNTIF($D$4:D412,$D412)</f>
        <v>0</v>
      </c>
      <c r="AE412" s="122" t="str">
        <f t="shared" si="68"/>
        <v/>
      </c>
      <c r="AF412" s="124">
        <f>SUMIFS('BW Expense Report GL'!I:I,'BW Expense Report GL'!F:F,AD:AD,'BW Expense Report GL'!G:G,G:G)</f>
        <v>0</v>
      </c>
      <c r="AG412" s="124" t="str">
        <f t="shared" si="69"/>
        <v/>
      </c>
      <c r="AH412" s="124">
        <f>SUMIFS('BW Expense Report GL'!I:I,'BW Expense Report GL'!F:F,AD:AD,'BW Expense Report GL'!G:G,H:H)</f>
        <v>0</v>
      </c>
      <c r="AI412" s="124" t="str">
        <f t="shared" si="70"/>
        <v/>
      </c>
      <c r="AK412" s="121">
        <f t="shared" si="71"/>
        <v>0</v>
      </c>
      <c r="AL412" s="121">
        <f t="shared" si="72"/>
        <v>0</v>
      </c>
    </row>
    <row r="413" spans="1:38" s="121" customFormat="1" ht="12.75" x14ac:dyDescent="0.2">
      <c r="A413" s="293" t="str">
        <f>VLOOKUP(B:B,'ACFR Business Areas'!A:C,3,FALSE)</f>
        <v>A000</v>
      </c>
      <c r="B413" s="293" t="str">
        <f>'Lease Rollforward'!$B$1</f>
        <v>E120</v>
      </c>
      <c r="C413" s="122" t="str">
        <f>VLOOKUP(B:B,'ACFR Business Areas'!A:B,2,FALSE)</f>
        <v>Comptroller General</v>
      </c>
      <c r="D413" s="237"/>
      <c r="E413" s="265"/>
      <c r="G413" s="122">
        <f>IFERROR(VLOOKUP($F:$F,'Lease Types with GL Accts'!A:B,2,FALSE),0)</f>
        <v>0</v>
      </c>
      <c r="H413" s="122">
        <f>IFERROR(VLOOKUP($F:$F,'Lease Types with GL Accts'!$A:$C,3,FALSE),0)</f>
        <v>0</v>
      </c>
      <c r="I413" s="122">
        <f>IFERROR(VLOOKUP($F:$F,'Lease Types with GL Accts'!$A:$D,4,FALSE),0)</f>
        <v>0</v>
      </c>
      <c r="J413" s="293" t="str">
        <f>IF(AND(AB413=1,K413='Lease Rollforward'!$B$2),"Yes",IF(AB413=1,"No",""))</f>
        <v/>
      </c>
      <c r="L413" s="216"/>
      <c r="M413" s="217"/>
      <c r="N413" s="217"/>
      <c r="O413" s="217"/>
      <c r="P413" s="294">
        <f t="shared" si="65"/>
        <v>0</v>
      </c>
      <c r="Q413" s="124"/>
      <c r="R413" s="124"/>
      <c r="S413" s="219"/>
      <c r="T413" s="219"/>
      <c r="U413" s="266"/>
      <c r="V413" s="122" t="str">
        <f>IF($AB413=1,VLOOKUP(U:U,'BW Asset Listing'!D:E,2,FALSE),"")</f>
        <v/>
      </c>
      <c r="W413" s="122" t="str">
        <f>IF($AB413=1,VLOOKUP(U:U,'BW Asset Listing'!D:F,3,FALSE),"")</f>
        <v/>
      </c>
      <c r="X413" s="122" t="str">
        <f>IF($AB413=1,VLOOKUP(U:U,'BW Asset Listing'!D:G,4,FALSE),"")</f>
        <v/>
      </c>
      <c r="Y413" s="294" t="str">
        <f>IF($AB413=1,VLOOKUP(U:U,'BW Asset Listing'!D:O,12,FALSE),"")</f>
        <v/>
      </c>
      <c r="Z413" s="294" t="str">
        <f t="shared" si="66"/>
        <v/>
      </c>
      <c r="AA413" s="294" t="str">
        <f t="shared" si="67"/>
        <v/>
      </c>
      <c r="AB413" s="294">
        <f>COUNTIF($D$4:D413,$D413)</f>
        <v>0</v>
      </c>
      <c r="AE413" s="122" t="str">
        <f t="shared" si="68"/>
        <v/>
      </c>
      <c r="AF413" s="124">
        <f>SUMIFS('BW Expense Report GL'!I:I,'BW Expense Report GL'!F:F,AD:AD,'BW Expense Report GL'!G:G,G:G)</f>
        <v>0</v>
      </c>
      <c r="AG413" s="124" t="str">
        <f t="shared" si="69"/>
        <v/>
      </c>
      <c r="AH413" s="124">
        <f>SUMIFS('BW Expense Report GL'!I:I,'BW Expense Report GL'!F:F,AD:AD,'BW Expense Report GL'!G:G,H:H)</f>
        <v>0</v>
      </c>
      <c r="AI413" s="124" t="str">
        <f t="shared" si="70"/>
        <v/>
      </c>
      <c r="AK413" s="121">
        <f t="shared" si="71"/>
        <v>0</v>
      </c>
      <c r="AL413" s="121">
        <f t="shared" si="72"/>
        <v>0</v>
      </c>
    </row>
    <row r="414" spans="1:38" s="121" customFormat="1" ht="12.75" x14ac:dyDescent="0.2">
      <c r="A414" s="293" t="str">
        <f>VLOOKUP(B:B,'ACFR Business Areas'!A:C,3,FALSE)</f>
        <v>A000</v>
      </c>
      <c r="B414" s="293" t="str">
        <f>'Lease Rollforward'!$B$1</f>
        <v>E120</v>
      </c>
      <c r="C414" s="122" t="str">
        <f>VLOOKUP(B:B,'ACFR Business Areas'!A:B,2,FALSE)</f>
        <v>Comptroller General</v>
      </c>
      <c r="D414" s="237"/>
      <c r="E414" s="265"/>
      <c r="G414" s="122">
        <f>IFERROR(VLOOKUP($F:$F,'Lease Types with GL Accts'!A:B,2,FALSE),0)</f>
        <v>0</v>
      </c>
      <c r="H414" s="122">
        <f>IFERROR(VLOOKUP($F:$F,'Lease Types with GL Accts'!$A:$C,3,FALSE),0)</f>
        <v>0</v>
      </c>
      <c r="I414" s="122">
        <f>IFERROR(VLOOKUP($F:$F,'Lease Types with GL Accts'!$A:$D,4,FALSE),0)</f>
        <v>0</v>
      </c>
      <c r="J414" s="293" t="str">
        <f>IF(AND(AB414=1,K414='Lease Rollforward'!$B$2),"Yes",IF(AB414=1,"No",""))</f>
        <v/>
      </c>
      <c r="L414" s="216"/>
      <c r="M414" s="217"/>
      <c r="N414" s="217"/>
      <c r="O414" s="217"/>
      <c r="P414" s="294">
        <f t="shared" si="65"/>
        <v>0</v>
      </c>
      <c r="Q414" s="124"/>
      <c r="R414" s="124"/>
      <c r="S414" s="219"/>
      <c r="T414" s="219"/>
      <c r="U414" s="266"/>
      <c r="V414" s="122" t="str">
        <f>IF($AB414=1,VLOOKUP(U:U,'BW Asset Listing'!D:E,2,FALSE),"")</f>
        <v/>
      </c>
      <c r="W414" s="122" t="str">
        <f>IF($AB414=1,VLOOKUP(U:U,'BW Asset Listing'!D:F,3,FALSE),"")</f>
        <v/>
      </c>
      <c r="X414" s="122" t="str">
        <f>IF($AB414=1,VLOOKUP(U:U,'BW Asset Listing'!D:G,4,FALSE),"")</f>
        <v/>
      </c>
      <c r="Y414" s="294" t="str">
        <f>IF($AB414=1,VLOOKUP(U:U,'BW Asset Listing'!D:O,12,FALSE),"")</f>
        <v/>
      </c>
      <c r="Z414" s="294" t="str">
        <f t="shared" si="66"/>
        <v/>
      </c>
      <c r="AA414" s="294" t="str">
        <f t="shared" si="67"/>
        <v/>
      </c>
      <c r="AB414" s="294">
        <f>COUNTIF($D$4:D414,$D414)</f>
        <v>0</v>
      </c>
      <c r="AE414" s="122" t="str">
        <f t="shared" si="68"/>
        <v/>
      </c>
      <c r="AF414" s="124">
        <f>SUMIFS('BW Expense Report GL'!I:I,'BW Expense Report GL'!F:F,AD:AD,'BW Expense Report GL'!G:G,G:G)</f>
        <v>0</v>
      </c>
      <c r="AG414" s="124" t="str">
        <f t="shared" si="69"/>
        <v/>
      </c>
      <c r="AH414" s="124">
        <f>SUMIFS('BW Expense Report GL'!I:I,'BW Expense Report GL'!F:F,AD:AD,'BW Expense Report GL'!G:G,H:H)</f>
        <v>0</v>
      </c>
      <c r="AI414" s="124" t="str">
        <f t="shared" si="70"/>
        <v/>
      </c>
      <c r="AK414" s="121">
        <f t="shared" si="71"/>
        <v>0</v>
      </c>
      <c r="AL414" s="121">
        <f t="shared" si="72"/>
        <v>0</v>
      </c>
    </row>
    <row r="415" spans="1:38" s="121" customFormat="1" ht="12.75" x14ac:dyDescent="0.2">
      <c r="A415" s="293" t="str">
        <f>VLOOKUP(B:B,'ACFR Business Areas'!A:C,3,FALSE)</f>
        <v>A000</v>
      </c>
      <c r="B415" s="293" t="str">
        <f>'Lease Rollforward'!$B$1</f>
        <v>E120</v>
      </c>
      <c r="C415" s="122" t="str">
        <f>VLOOKUP(B:B,'ACFR Business Areas'!A:B,2,FALSE)</f>
        <v>Comptroller General</v>
      </c>
      <c r="D415" s="237"/>
      <c r="E415" s="265"/>
      <c r="G415" s="122">
        <f>IFERROR(VLOOKUP($F:$F,'Lease Types with GL Accts'!A:B,2,FALSE),0)</f>
        <v>0</v>
      </c>
      <c r="H415" s="122">
        <f>IFERROR(VLOOKUP($F:$F,'Lease Types with GL Accts'!$A:$C,3,FALSE),0)</f>
        <v>0</v>
      </c>
      <c r="I415" s="122">
        <f>IFERROR(VLOOKUP($F:$F,'Lease Types with GL Accts'!$A:$D,4,FALSE),0)</f>
        <v>0</v>
      </c>
      <c r="J415" s="293" t="str">
        <f>IF(AND(AB415=1,K415='Lease Rollforward'!$B$2),"Yes",IF(AB415=1,"No",""))</f>
        <v/>
      </c>
      <c r="L415" s="216"/>
      <c r="M415" s="217"/>
      <c r="N415" s="217"/>
      <c r="O415" s="217"/>
      <c r="P415" s="294">
        <f t="shared" si="65"/>
        <v>0</v>
      </c>
      <c r="Q415" s="124"/>
      <c r="R415" s="124"/>
      <c r="S415" s="219"/>
      <c r="T415" s="219"/>
      <c r="U415" s="266"/>
      <c r="V415" s="122" t="str">
        <f>IF($AB415=1,VLOOKUP(U:U,'BW Asset Listing'!D:E,2,FALSE),"")</f>
        <v/>
      </c>
      <c r="W415" s="122" t="str">
        <f>IF($AB415=1,VLOOKUP(U:U,'BW Asset Listing'!D:F,3,FALSE),"")</f>
        <v/>
      </c>
      <c r="X415" s="122" t="str">
        <f>IF($AB415=1,VLOOKUP(U:U,'BW Asset Listing'!D:G,4,FALSE),"")</f>
        <v/>
      </c>
      <c r="Y415" s="294" t="str">
        <f>IF($AB415=1,VLOOKUP(U:U,'BW Asset Listing'!D:O,12,FALSE),"")</f>
        <v/>
      </c>
      <c r="Z415" s="294" t="str">
        <f t="shared" si="66"/>
        <v/>
      </c>
      <c r="AA415" s="294" t="str">
        <f t="shared" si="67"/>
        <v/>
      </c>
      <c r="AB415" s="294">
        <f>COUNTIF($D$4:D415,$D415)</f>
        <v>0</v>
      </c>
      <c r="AE415" s="122" t="str">
        <f t="shared" si="68"/>
        <v/>
      </c>
      <c r="AF415" s="124">
        <f>SUMIFS('BW Expense Report GL'!I:I,'BW Expense Report GL'!F:F,AD:AD,'BW Expense Report GL'!G:G,G:G)</f>
        <v>0</v>
      </c>
      <c r="AG415" s="124" t="str">
        <f t="shared" si="69"/>
        <v/>
      </c>
      <c r="AH415" s="124">
        <f>SUMIFS('BW Expense Report GL'!I:I,'BW Expense Report GL'!F:F,AD:AD,'BW Expense Report GL'!G:G,H:H)</f>
        <v>0</v>
      </c>
      <c r="AI415" s="124" t="str">
        <f t="shared" si="70"/>
        <v/>
      </c>
      <c r="AK415" s="121">
        <f t="shared" si="71"/>
        <v>0</v>
      </c>
      <c r="AL415" s="121">
        <f t="shared" si="72"/>
        <v>0</v>
      </c>
    </row>
    <row r="416" spans="1:38" s="121" customFormat="1" ht="12.75" x14ac:dyDescent="0.2">
      <c r="A416" s="293" t="str">
        <f>VLOOKUP(B:B,'ACFR Business Areas'!A:C,3,FALSE)</f>
        <v>A000</v>
      </c>
      <c r="B416" s="293" t="str">
        <f>'Lease Rollforward'!$B$1</f>
        <v>E120</v>
      </c>
      <c r="C416" s="122" t="str">
        <f>VLOOKUP(B:B,'ACFR Business Areas'!A:B,2,FALSE)</f>
        <v>Comptroller General</v>
      </c>
      <c r="D416" s="237"/>
      <c r="E416" s="265"/>
      <c r="G416" s="122">
        <f>IFERROR(VLOOKUP($F:$F,'Lease Types with GL Accts'!A:B,2,FALSE),0)</f>
        <v>0</v>
      </c>
      <c r="H416" s="122">
        <f>IFERROR(VLOOKUP($F:$F,'Lease Types with GL Accts'!$A:$C,3,FALSE),0)</f>
        <v>0</v>
      </c>
      <c r="I416" s="122">
        <f>IFERROR(VLOOKUP($F:$F,'Lease Types with GL Accts'!$A:$D,4,FALSE),0)</f>
        <v>0</v>
      </c>
      <c r="J416" s="293" t="str">
        <f>IF(AND(AB416=1,K416='Lease Rollforward'!$B$2),"Yes",IF(AB416=1,"No",""))</f>
        <v/>
      </c>
      <c r="L416" s="216"/>
      <c r="M416" s="217"/>
      <c r="N416" s="217"/>
      <c r="O416" s="217"/>
      <c r="P416" s="294">
        <f t="shared" si="65"/>
        <v>0</v>
      </c>
      <c r="Q416" s="124"/>
      <c r="R416" s="124"/>
      <c r="S416" s="219"/>
      <c r="T416" s="219"/>
      <c r="U416" s="266"/>
      <c r="V416" s="122" t="str">
        <f>IF($AB416=1,VLOOKUP(U:U,'BW Asset Listing'!D:E,2,FALSE),"")</f>
        <v/>
      </c>
      <c r="W416" s="122" t="str">
        <f>IF($AB416=1,VLOOKUP(U:U,'BW Asset Listing'!D:F,3,FALSE),"")</f>
        <v/>
      </c>
      <c r="X416" s="122" t="str">
        <f>IF($AB416=1,VLOOKUP(U:U,'BW Asset Listing'!D:G,4,FALSE),"")</f>
        <v/>
      </c>
      <c r="Y416" s="294" t="str">
        <f>IF($AB416=1,VLOOKUP(U:U,'BW Asset Listing'!D:O,12,FALSE),"")</f>
        <v/>
      </c>
      <c r="Z416" s="294" t="str">
        <f t="shared" si="66"/>
        <v/>
      </c>
      <c r="AA416" s="294" t="str">
        <f t="shared" si="67"/>
        <v/>
      </c>
      <c r="AB416" s="294">
        <f>COUNTIF($D$4:D416,$D416)</f>
        <v>0</v>
      </c>
      <c r="AE416" s="122" t="str">
        <f t="shared" si="68"/>
        <v/>
      </c>
      <c r="AF416" s="124">
        <f>SUMIFS('BW Expense Report GL'!I:I,'BW Expense Report GL'!F:F,AD:AD,'BW Expense Report GL'!G:G,G:G)</f>
        <v>0</v>
      </c>
      <c r="AG416" s="124" t="str">
        <f t="shared" si="69"/>
        <v/>
      </c>
      <c r="AH416" s="124">
        <f>SUMIFS('BW Expense Report GL'!I:I,'BW Expense Report GL'!F:F,AD:AD,'BW Expense Report GL'!G:G,H:H)</f>
        <v>0</v>
      </c>
      <c r="AI416" s="124" t="str">
        <f t="shared" si="70"/>
        <v/>
      </c>
      <c r="AK416" s="121">
        <f t="shared" si="71"/>
        <v>0</v>
      </c>
      <c r="AL416" s="121">
        <f t="shared" si="72"/>
        <v>0</v>
      </c>
    </row>
    <row r="417" spans="1:38" s="121" customFormat="1" ht="12.75" x14ac:dyDescent="0.2">
      <c r="A417" s="293" t="str">
        <f>VLOOKUP(B:B,'ACFR Business Areas'!A:C,3,FALSE)</f>
        <v>A000</v>
      </c>
      <c r="B417" s="293" t="str">
        <f>'Lease Rollforward'!$B$1</f>
        <v>E120</v>
      </c>
      <c r="C417" s="122" t="str">
        <f>VLOOKUP(B:B,'ACFR Business Areas'!A:B,2,FALSE)</f>
        <v>Comptroller General</v>
      </c>
      <c r="D417" s="237"/>
      <c r="E417" s="265"/>
      <c r="G417" s="122">
        <f>IFERROR(VLOOKUP($F:$F,'Lease Types with GL Accts'!A:B,2,FALSE),0)</f>
        <v>0</v>
      </c>
      <c r="H417" s="122">
        <f>IFERROR(VLOOKUP($F:$F,'Lease Types with GL Accts'!$A:$C,3,FALSE),0)</f>
        <v>0</v>
      </c>
      <c r="I417" s="122">
        <f>IFERROR(VLOOKUP($F:$F,'Lease Types with GL Accts'!$A:$D,4,FALSE),0)</f>
        <v>0</v>
      </c>
      <c r="J417" s="293" t="str">
        <f>IF(AND(AB417=1,K417='Lease Rollforward'!$B$2),"Yes",IF(AB417=1,"No",""))</f>
        <v/>
      </c>
      <c r="L417" s="216"/>
      <c r="M417" s="217"/>
      <c r="N417" s="217"/>
      <c r="O417" s="217"/>
      <c r="P417" s="294">
        <f t="shared" si="65"/>
        <v>0</v>
      </c>
      <c r="Q417" s="124"/>
      <c r="R417" s="124"/>
      <c r="S417" s="219"/>
      <c r="T417" s="219"/>
      <c r="U417" s="266"/>
      <c r="V417" s="122" t="str">
        <f>IF($AB417=1,VLOOKUP(U:U,'BW Asset Listing'!D:E,2,FALSE),"")</f>
        <v/>
      </c>
      <c r="W417" s="122" t="str">
        <f>IF($AB417=1,VLOOKUP(U:U,'BW Asset Listing'!D:F,3,FALSE),"")</f>
        <v/>
      </c>
      <c r="X417" s="122" t="str">
        <f>IF($AB417=1,VLOOKUP(U:U,'BW Asset Listing'!D:G,4,FALSE),"")</f>
        <v/>
      </c>
      <c r="Y417" s="294" t="str">
        <f>IF($AB417=1,VLOOKUP(U:U,'BW Asset Listing'!D:O,12,FALSE),"")</f>
        <v/>
      </c>
      <c r="Z417" s="294" t="str">
        <f t="shared" si="66"/>
        <v/>
      </c>
      <c r="AA417" s="294" t="str">
        <f t="shared" si="67"/>
        <v/>
      </c>
      <c r="AB417" s="294">
        <f>COUNTIF($D$4:D417,$D417)</f>
        <v>0</v>
      </c>
      <c r="AE417" s="122" t="str">
        <f t="shared" si="68"/>
        <v/>
      </c>
      <c r="AF417" s="124">
        <f>SUMIFS('BW Expense Report GL'!I:I,'BW Expense Report GL'!F:F,AD:AD,'BW Expense Report GL'!G:G,G:G)</f>
        <v>0</v>
      </c>
      <c r="AG417" s="124" t="str">
        <f t="shared" si="69"/>
        <v/>
      </c>
      <c r="AH417" s="124">
        <f>SUMIFS('BW Expense Report GL'!I:I,'BW Expense Report GL'!F:F,AD:AD,'BW Expense Report GL'!G:G,H:H)</f>
        <v>0</v>
      </c>
      <c r="AI417" s="124" t="str">
        <f t="shared" si="70"/>
        <v/>
      </c>
      <c r="AK417" s="121">
        <f t="shared" si="71"/>
        <v>0</v>
      </c>
      <c r="AL417" s="121">
        <f t="shared" si="72"/>
        <v>0</v>
      </c>
    </row>
    <row r="418" spans="1:38" s="121" customFormat="1" ht="12.75" x14ac:dyDescent="0.2">
      <c r="A418" s="293" t="str">
        <f>VLOOKUP(B:B,'ACFR Business Areas'!A:C,3,FALSE)</f>
        <v>A000</v>
      </c>
      <c r="B418" s="293" t="str">
        <f>'Lease Rollforward'!$B$1</f>
        <v>E120</v>
      </c>
      <c r="C418" s="122" t="str">
        <f>VLOOKUP(B:B,'ACFR Business Areas'!A:B,2,FALSE)</f>
        <v>Comptroller General</v>
      </c>
      <c r="D418" s="237"/>
      <c r="E418" s="265"/>
      <c r="G418" s="122">
        <f>IFERROR(VLOOKUP($F:$F,'Lease Types with GL Accts'!A:B,2,FALSE),0)</f>
        <v>0</v>
      </c>
      <c r="H418" s="122">
        <f>IFERROR(VLOOKUP($F:$F,'Lease Types with GL Accts'!$A:$C,3,FALSE),0)</f>
        <v>0</v>
      </c>
      <c r="I418" s="122">
        <f>IFERROR(VLOOKUP($F:$F,'Lease Types with GL Accts'!$A:$D,4,FALSE),0)</f>
        <v>0</v>
      </c>
      <c r="J418" s="293" t="str">
        <f>IF(AND(AB418=1,K418='Lease Rollforward'!$B$2),"Yes",IF(AB418=1,"No",""))</f>
        <v/>
      </c>
      <c r="L418" s="216"/>
      <c r="M418" s="217"/>
      <c r="N418" s="217"/>
      <c r="O418" s="217"/>
      <c r="P418" s="294">
        <f t="shared" si="65"/>
        <v>0</v>
      </c>
      <c r="Q418" s="124"/>
      <c r="R418" s="124"/>
      <c r="S418" s="219"/>
      <c r="T418" s="219"/>
      <c r="U418" s="266"/>
      <c r="V418" s="122" t="str">
        <f>IF($AB418=1,VLOOKUP(U:U,'BW Asset Listing'!D:E,2,FALSE),"")</f>
        <v/>
      </c>
      <c r="W418" s="122" t="str">
        <f>IF($AB418=1,VLOOKUP(U:U,'BW Asset Listing'!D:F,3,FALSE),"")</f>
        <v/>
      </c>
      <c r="X418" s="122" t="str">
        <f>IF($AB418=1,VLOOKUP(U:U,'BW Asset Listing'!D:G,4,FALSE),"")</f>
        <v/>
      </c>
      <c r="Y418" s="294" t="str">
        <f>IF($AB418=1,VLOOKUP(U:U,'BW Asset Listing'!D:O,12,FALSE),"")</f>
        <v/>
      </c>
      <c r="Z418" s="294" t="str">
        <f t="shared" si="66"/>
        <v/>
      </c>
      <c r="AA418" s="294" t="str">
        <f t="shared" si="67"/>
        <v/>
      </c>
      <c r="AB418" s="294">
        <f>COUNTIF($D$4:D418,$D418)</f>
        <v>0</v>
      </c>
      <c r="AE418" s="122" t="str">
        <f t="shared" si="68"/>
        <v/>
      </c>
      <c r="AF418" s="124">
        <f>SUMIFS('BW Expense Report GL'!I:I,'BW Expense Report GL'!F:F,AD:AD,'BW Expense Report GL'!G:G,G:G)</f>
        <v>0</v>
      </c>
      <c r="AG418" s="124" t="str">
        <f t="shared" si="69"/>
        <v/>
      </c>
      <c r="AH418" s="124">
        <f>SUMIFS('BW Expense Report GL'!I:I,'BW Expense Report GL'!F:F,AD:AD,'BW Expense Report GL'!G:G,H:H)</f>
        <v>0</v>
      </c>
      <c r="AI418" s="124" t="str">
        <f t="shared" si="70"/>
        <v/>
      </c>
      <c r="AK418" s="121">
        <f t="shared" si="71"/>
        <v>0</v>
      </c>
      <c r="AL418" s="121">
        <f t="shared" si="72"/>
        <v>0</v>
      </c>
    </row>
    <row r="419" spans="1:38" s="121" customFormat="1" ht="12.75" x14ac:dyDescent="0.2">
      <c r="A419" s="293" t="str">
        <f>VLOOKUP(B:B,'ACFR Business Areas'!A:C,3,FALSE)</f>
        <v>A000</v>
      </c>
      <c r="B419" s="293" t="str">
        <f>'Lease Rollforward'!$B$1</f>
        <v>E120</v>
      </c>
      <c r="C419" s="122" t="str">
        <f>VLOOKUP(B:B,'ACFR Business Areas'!A:B,2,FALSE)</f>
        <v>Comptroller General</v>
      </c>
      <c r="D419" s="237"/>
      <c r="E419" s="265"/>
      <c r="G419" s="122">
        <f>IFERROR(VLOOKUP($F:$F,'Lease Types with GL Accts'!A:B,2,FALSE),0)</f>
        <v>0</v>
      </c>
      <c r="H419" s="122">
        <f>IFERROR(VLOOKUP($F:$F,'Lease Types with GL Accts'!$A:$C,3,FALSE),0)</f>
        <v>0</v>
      </c>
      <c r="I419" s="122">
        <f>IFERROR(VLOOKUP($F:$F,'Lease Types with GL Accts'!$A:$D,4,FALSE),0)</f>
        <v>0</v>
      </c>
      <c r="J419" s="293" t="str">
        <f>IF(AND(AB419=1,K419='Lease Rollforward'!$B$2),"Yes",IF(AB419=1,"No",""))</f>
        <v/>
      </c>
      <c r="L419" s="216"/>
      <c r="M419" s="217"/>
      <c r="N419" s="217"/>
      <c r="O419" s="217"/>
      <c r="P419" s="294">
        <f t="shared" si="65"/>
        <v>0</v>
      </c>
      <c r="Q419" s="124"/>
      <c r="R419" s="124"/>
      <c r="S419" s="219"/>
      <c r="T419" s="219"/>
      <c r="U419" s="266"/>
      <c r="V419" s="122" t="str">
        <f>IF($AB419=1,VLOOKUP(U:U,'BW Asset Listing'!D:E,2,FALSE),"")</f>
        <v/>
      </c>
      <c r="W419" s="122" t="str">
        <f>IF($AB419=1,VLOOKUP(U:U,'BW Asset Listing'!D:F,3,FALSE),"")</f>
        <v/>
      </c>
      <c r="X419" s="122" t="str">
        <f>IF($AB419=1,VLOOKUP(U:U,'BW Asset Listing'!D:G,4,FALSE),"")</f>
        <v/>
      </c>
      <c r="Y419" s="294" t="str">
        <f>IF($AB419=1,VLOOKUP(U:U,'BW Asset Listing'!D:O,12,FALSE),"")</f>
        <v/>
      </c>
      <c r="Z419" s="294" t="str">
        <f t="shared" si="66"/>
        <v/>
      </c>
      <c r="AA419" s="294" t="str">
        <f t="shared" si="67"/>
        <v/>
      </c>
      <c r="AB419" s="294">
        <f>COUNTIF($D$4:D419,$D419)</f>
        <v>0</v>
      </c>
      <c r="AE419" s="122" t="str">
        <f t="shared" si="68"/>
        <v/>
      </c>
      <c r="AF419" s="124">
        <f>SUMIFS('BW Expense Report GL'!I:I,'BW Expense Report GL'!F:F,AD:AD,'BW Expense Report GL'!G:G,G:G)</f>
        <v>0</v>
      </c>
      <c r="AG419" s="124" t="str">
        <f t="shared" si="69"/>
        <v/>
      </c>
      <c r="AH419" s="124">
        <f>SUMIFS('BW Expense Report GL'!I:I,'BW Expense Report GL'!F:F,AD:AD,'BW Expense Report GL'!G:G,H:H)</f>
        <v>0</v>
      </c>
      <c r="AI419" s="124" t="str">
        <f t="shared" si="70"/>
        <v/>
      </c>
      <c r="AK419" s="121">
        <f t="shared" si="71"/>
        <v>0</v>
      </c>
      <c r="AL419" s="121">
        <f t="shared" si="72"/>
        <v>0</v>
      </c>
    </row>
    <row r="420" spans="1:38" s="121" customFormat="1" ht="12.75" x14ac:dyDescent="0.2">
      <c r="A420" s="293" t="str">
        <f>VLOOKUP(B:B,'ACFR Business Areas'!A:C,3,FALSE)</f>
        <v>A000</v>
      </c>
      <c r="B420" s="293" t="str">
        <f>'Lease Rollforward'!$B$1</f>
        <v>E120</v>
      </c>
      <c r="C420" s="122" t="str">
        <f>VLOOKUP(B:B,'ACFR Business Areas'!A:B,2,FALSE)</f>
        <v>Comptroller General</v>
      </c>
      <c r="D420" s="237"/>
      <c r="E420" s="265"/>
      <c r="G420" s="122">
        <f>IFERROR(VLOOKUP($F:$F,'Lease Types with GL Accts'!A:B,2,FALSE),0)</f>
        <v>0</v>
      </c>
      <c r="H420" s="122">
        <f>IFERROR(VLOOKUP($F:$F,'Lease Types with GL Accts'!$A:$C,3,FALSE),0)</f>
        <v>0</v>
      </c>
      <c r="I420" s="122">
        <f>IFERROR(VLOOKUP($F:$F,'Lease Types with GL Accts'!$A:$D,4,FALSE),0)</f>
        <v>0</v>
      </c>
      <c r="J420" s="293" t="str">
        <f>IF(AND(AB420=1,K420='Lease Rollforward'!$B$2),"Yes",IF(AB420=1,"No",""))</f>
        <v/>
      </c>
      <c r="L420" s="216"/>
      <c r="M420" s="217"/>
      <c r="N420" s="217"/>
      <c r="O420" s="217"/>
      <c r="P420" s="294">
        <f t="shared" si="65"/>
        <v>0</v>
      </c>
      <c r="Q420" s="124"/>
      <c r="R420" s="124"/>
      <c r="S420" s="219"/>
      <c r="T420" s="219"/>
      <c r="U420" s="266"/>
      <c r="V420" s="122" t="str">
        <f>IF($AB420=1,VLOOKUP(U:U,'BW Asset Listing'!D:E,2,FALSE),"")</f>
        <v/>
      </c>
      <c r="W420" s="122" t="str">
        <f>IF($AB420=1,VLOOKUP(U:U,'BW Asset Listing'!D:F,3,FALSE),"")</f>
        <v/>
      </c>
      <c r="X420" s="122" t="str">
        <f>IF($AB420=1,VLOOKUP(U:U,'BW Asset Listing'!D:G,4,FALSE),"")</f>
        <v/>
      </c>
      <c r="Y420" s="294" t="str">
        <f>IF($AB420=1,VLOOKUP(U:U,'BW Asset Listing'!D:O,12,FALSE),"")</f>
        <v/>
      </c>
      <c r="Z420" s="294" t="str">
        <f t="shared" si="66"/>
        <v/>
      </c>
      <c r="AA420" s="294" t="str">
        <f t="shared" si="67"/>
        <v/>
      </c>
      <c r="AB420" s="294">
        <f>COUNTIF($D$4:D420,$D420)</f>
        <v>0</v>
      </c>
      <c r="AE420" s="122" t="str">
        <f t="shared" si="68"/>
        <v/>
      </c>
      <c r="AF420" s="124">
        <f>SUMIFS('BW Expense Report GL'!I:I,'BW Expense Report GL'!F:F,AD:AD,'BW Expense Report GL'!G:G,G:G)</f>
        <v>0</v>
      </c>
      <c r="AG420" s="124" t="str">
        <f t="shared" si="69"/>
        <v/>
      </c>
      <c r="AH420" s="124">
        <f>SUMIFS('BW Expense Report GL'!I:I,'BW Expense Report GL'!F:F,AD:AD,'BW Expense Report GL'!G:G,H:H)</f>
        <v>0</v>
      </c>
      <c r="AI420" s="124" t="str">
        <f t="shared" si="70"/>
        <v/>
      </c>
      <c r="AK420" s="121">
        <f t="shared" si="71"/>
        <v>0</v>
      </c>
      <c r="AL420" s="121">
        <f t="shared" si="72"/>
        <v>0</v>
      </c>
    </row>
    <row r="421" spans="1:38" s="121" customFormat="1" ht="12.75" x14ac:dyDescent="0.2">
      <c r="A421" s="293" t="str">
        <f>VLOOKUP(B:B,'ACFR Business Areas'!A:C,3,FALSE)</f>
        <v>A000</v>
      </c>
      <c r="B421" s="293" t="str">
        <f>'Lease Rollforward'!$B$1</f>
        <v>E120</v>
      </c>
      <c r="C421" s="122" t="str">
        <f>VLOOKUP(B:B,'ACFR Business Areas'!A:B,2,FALSE)</f>
        <v>Comptroller General</v>
      </c>
      <c r="D421" s="237"/>
      <c r="E421" s="265"/>
      <c r="G421" s="122">
        <f>IFERROR(VLOOKUP($F:$F,'Lease Types with GL Accts'!A:B,2,FALSE),0)</f>
        <v>0</v>
      </c>
      <c r="H421" s="122">
        <f>IFERROR(VLOOKUP($F:$F,'Lease Types with GL Accts'!$A:$C,3,FALSE),0)</f>
        <v>0</v>
      </c>
      <c r="I421" s="122">
        <f>IFERROR(VLOOKUP($F:$F,'Lease Types with GL Accts'!$A:$D,4,FALSE),0)</f>
        <v>0</v>
      </c>
      <c r="J421" s="293" t="str">
        <f>IF(AND(AB421=1,K421='Lease Rollforward'!$B$2),"Yes",IF(AB421=1,"No",""))</f>
        <v/>
      </c>
      <c r="L421" s="216"/>
      <c r="M421" s="217"/>
      <c r="N421" s="217"/>
      <c r="O421" s="217"/>
      <c r="P421" s="294">
        <f t="shared" si="65"/>
        <v>0</v>
      </c>
      <c r="Q421" s="124"/>
      <c r="R421" s="124"/>
      <c r="S421" s="219"/>
      <c r="T421" s="219"/>
      <c r="U421" s="266"/>
      <c r="V421" s="122" t="str">
        <f>IF($AB421=1,VLOOKUP(U:U,'BW Asset Listing'!D:E,2,FALSE),"")</f>
        <v/>
      </c>
      <c r="W421" s="122" t="str">
        <f>IF($AB421=1,VLOOKUP(U:U,'BW Asset Listing'!D:F,3,FALSE),"")</f>
        <v/>
      </c>
      <c r="X421" s="122" t="str">
        <f>IF($AB421=1,VLOOKUP(U:U,'BW Asset Listing'!D:G,4,FALSE),"")</f>
        <v/>
      </c>
      <c r="Y421" s="294" t="str">
        <f>IF($AB421=1,VLOOKUP(U:U,'BW Asset Listing'!D:O,12,FALSE),"")</f>
        <v/>
      </c>
      <c r="Z421" s="294" t="str">
        <f t="shared" si="66"/>
        <v/>
      </c>
      <c r="AA421" s="294" t="str">
        <f t="shared" si="67"/>
        <v/>
      </c>
      <c r="AB421" s="294">
        <f>COUNTIF($D$4:D421,$D421)</f>
        <v>0</v>
      </c>
      <c r="AE421" s="122" t="str">
        <f t="shared" si="68"/>
        <v/>
      </c>
      <c r="AF421" s="124">
        <f>SUMIFS('BW Expense Report GL'!I:I,'BW Expense Report GL'!F:F,AD:AD,'BW Expense Report GL'!G:G,G:G)</f>
        <v>0</v>
      </c>
      <c r="AG421" s="124" t="str">
        <f t="shared" si="69"/>
        <v/>
      </c>
      <c r="AH421" s="124">
        <f>SUMIFS('BW Expense Report GL'!I:I,'BW Expense Report GL'!F:F,AD:AD,'BW Expense Report GL'!G:G,H:H)</f>
        <v>0</v>
      </c>
      <c r="AI421" s="124" t="str">
        <f t="shared" si="70"/>
        <v/>
      </c>
      <c r="AK421" s="121">
        <f t="shared" si="71"/>
        <v>0</v>
      </c>
      <c r="AL421" s="121">
        <f t="shared" si="72"/>
        <v>0</v>
      </c>
    </row>
    <row r="422" spans="1:38" s="121" customFormat="1" ht="12.75" x14ac:dyDescent="0.2">
      <c r="A422" s="293" t="str">
        <f>VLOOKUP(B:B,'ACFR Business Areas'!A:C,3,FALSE)</f>
        <v>A000</v>
      </c>
      <c r="B422" s="293" t="str">
        <f>'Lease Rollforward'!$B$1</f>
        <v>E120</v>
      </c>
      <c r="C422" s="122" t="str">
        <f>VLOOKUP(B:B,'ACFR Business Areas'!A:B,2,FALSE)</f>
        <v>Comptroller General</v>
      </c>
      <c r="D422" s="237"/>
      <c r="E422" s="265"/>
      <c r="G422" s="122">
        <f>IFERROR(VLOOKUP($F:$F,'Lease Types with GL Accts'!A:B,2,FALSE),0)</f>
        <v>0</v>
      </c>
      <c r="H422" s="122">
        <f>IFERROR(VLOOKUP($F:$F,'Lease Types with GL Accts'!$A:$C,3,FALSE),0)</f>
        <v>0</v>
      </c>
      <c r="I422" s="122">
        <f>IFERROR(VLOOKUP($F:$F,'Lease Types with GL Accts'!$A:$D,4,FALSE),0)</f>
        <v>0</v>
      </c>
      <c r="J422" s="293" t="str">
        <f>IF(AND(AB422=1,K422='Lease Rollforward'!$B$2),"Yes",IF(AB422=1,"No",""))</f>
        <v/>
      </c>
      <c r="L422" s="216"/>
      <c r="M422" s="217"/>
      <c r="N422" s="217"/>
      <c r="O422" s="217"/>
      <c r="P422" s="294">
        <f t="shared" si="65"/>
        <v>0</v>
      </c>
      <c r="Q422" s="124"/>
      <c r="R422" s="124"/>
      <c r="S422" s="219"/>
      <c r="T422" s="219"/>
      <c r="U422" s="266"/>
      <c r="V422" s="122" t="str">
        <f>IF($AB422=1,VLOOKUP(U:U,'BW Asset Listing'!D:E,2,FALSE),"")</f>
        <v/>
      </c>
      <c r="W422" s="122" t="str">
        <f>IF($AB422=1,VLOOKUP(U:U,'BW Asset Listing'!D:F,3,FALSE),"")</f>
        <v/>
      </c>
      <c r="X422" s="122" t="str">
        <f>IF($AB422=1,VLOOKUP(U:U,'BW Asset Listing'!D:G,4,FALSE),"")</f>
        <v/>
      </c>
      <c r="Y422" s="294" t="str">
        <f>IF($AB422=1,VLOOKUP(U:U,'BW Asset Listing'!D:O,12,FALSE),"")</f>
        <v/>
      </c>
      <c r="Z422" s="294" t="str">
        <f t="shared" si="66"/>
        <v/>
      </c>
      <c r="AA422" s="294" t="str">
        <f t="shared" si="67"/>
        <v/>
      </c>
      <c r="AB422" s="294">
        <f>COUNTIF($D$4:D422,$D422)</f>
        <v>0</v>
      </c>
      <c r="AE422" s="122" t="str">
        <f t="shared" si="68"/>
        <v/>
      </c>
      <c r="AF422" s="124">
        <f>SUMIFS('BW Expense Report GL'!I:I,'BW Expense Report GL'!F:F,AD:AD,'BW Expense Report GL'!G:G,G:G)</f>
        <v>0</v>
      </c>
      <c r="AG422" s="124" t="str">
        <f t="shared" si="69"/>
        <v/>
      </c>
      <c r="AH422" s="124">
        <f>SUMIFS('BW Expense Report GL'!I:I,'BW Expense Report GL'!F:F,AD:AD,'BW Expense Report GL'!G:G,H:H)</f>
        <v>0</v>
      </c>
      <c r="AI422" s="124" t="str">
        <f t="shared" si="70"/>
        <v/>
      </c>
      <c r="AK422" s="121">
        <f t="shared" si="71"/>
        <v>0</v>
      </c>
      <c r="AL422" s="121">
        <f t="shared" si="72"/>
        <v>0</v>
      </c>
    </row>
    <row r="423" spans="1:38" s="121" customFormat="1" ht="12.75" x14ac:dyDescent="0.2">
      <c r="A423" s="293" t="str">
        <f>VLOOKUP(B:B,'ACFR Business Areas'!A:C,3,FALSE)</f>
        <v>A000</v>
      </c>
      <c r="B423" s="293" t="str">
        <f>'Lease Rollforward'!$B$1</f>
        <v>E120</v>
      </c>
      <c r="C423" s="122" t="str">
        <f>VLOOKUP(B:B,'ACFR Business Areas'!A:B,2,FALSE)</f>
        <v>Comptroller General</v>
      </c>
      <c r="D423" s="237"/>
      <c r="E423" s="265"/>
      <c r="G423" s="122">
        <f>IFERROR(VLOOKUP($F:$F,'Lease Types with GL Accts'!A:B,2,FALSE),0)</f>
        <v>0</v>
      </c>
      <c r="H423" s="122">
        <f>IFERROR(VLOOKUP($F:$F,'Lease Types with GL Accts'!$A:$C,3,FALSE),0)</f>
        <v>0</v>
      </c>
      <c r="I423" s="122">
        <f>IFERROR(VLOOKUP($F:$F,'Lease Types with GL Accts'!$A:$D,4,FALSE),0)</f>
        <v>0</v>
      </c>
      <c r="J423" s="293" t="str">
        <f>IF(AND(AB423=1,K423='Lease Rollforward'!$B$2),"Yes",IF(AB423=1,"No",""))</f>
        <v/>
      </c>
      <c r="L423" s="216"/>
      <c r="M423" s="217"/>
      <c r="N423" s="217"/>
      <c r="O423" s="217"/>
      <c r="P423" s="294">
        <f t="shared" si="65"/>
        <v>0</v>
      </c>
      <c r="Q423" s="124"/>
      <c r="R423" s="124"/>
      <c r="S423" s="219"/>
      <c r="T423" s="219"/>
      <c r="U423" s="266"/>
      <c r="V423" s="122" t="str">
        <f>IF($AB423=1,VLOOKUP(U:U,'BW Asset Listing'!D:E,2,FALSE),"")</f>
        <v/>
      </c>
      <c r="W423" s="122" t="str">
        <f>IF($AB423=1,VLOOKUP(U:U,'BW Asset Listing'!D:F,3,FALSE),"")</f>
        <v/>
      </c>
      <c r="X423" s="122" t="str">
        <f>IF($AB423=1,VLOOKUP(U:U,'BW Asset Listing'!D:G,4,FALSE),"")</f>
        <v/>
      </c>
      <c r="Y423" s="294" t="str">
        <f>IF($AB423=1,VLOOKUP(U:U,'BW Asset Listing'!D:O,12,FALSE),"")</f>
        <v/>
      </c>
      <c r="Z423" s="294" t="str">
        <f t="shared" si="66"/>
        <v/>
      </c>
      <c r="AA423" s="294" t="str">
        <f t="shared" si="67"/>
        <v/>
      </c>
      <c r="AB423" s="294">
        <f>COUNTIF($D$4:D423,$D423)</f>
        <v>0</v>
      </c>
      <c r="AE423" s="122" t="str">
        <f t="shared" si="68"/>
        <v/>
      </c>
      <c r="AF423" s="124">
        <f>SUMIFS('BW Expense Report GL'!I:I,'BW Expense Report GL'!F:F,AD:AD,'BW Expense Report GL'!G:G,G:G)</f>
        <v>0</v>
      </c>
      <c r="AG423" s="124" t="str">
        <f t="shared" si="69"/>
        <v/>
      </c>
      <c r="AH423" s="124">
        <f>SUMIFS('BW Expense Report GL'!I:I,'BW Expense Report GL'!F:F,AD:AD,'BW Expense Report GL'!G:G,H:H)</f>
        <v>0</v>
      </c>
      <c r="AI423" s="124" t="str">
        <f t="shared" si="70"/>
        <v/>
      </c>
      <c r="AK423" s="121">
        <f t="shared" si="71"/>
        <v>0</v>
      </c>
      <c r="AL423" s="121">
        <f t="shared" si="72"/>
        <v>0</v>
      </c>
    </row>
    <row r="424" spans="1:38" s="121" customFormat="1" ht="12.75" x14ac:dyDescent="0.2">
      <c r="A424" s="293" t="str">
        <f>VLOOKUP(B:B,'ACFR Business Areas'!A:C,3,FALSE)</f>
        <v>A000</v>
      </c>
      <c r="B424" s="293" t="str">
        <f>'Lease Rollforward'!$B$1</f>
        <v>E120</v>
      </c>
      <c r="C424" s="122" t="str">
        <f>VLOOKUP(B:B,'ACFR Business Areas'!A:B,2,FALSE)</f>
        <v>Comptroller General</v>
      </c>
      <c r="D424" s="237"/>
      <c r="E424" s="265"/>
      <c r="G424" s="122">
        <f>IFERROR(VLOOKUP($F:$F,'Lease Types with GL Accts'!A:B,2,FALSE),0)</f>
        <v>0</v>
      </c>
      <c r="H424" s="122">
        <f>IFERROR(VLOOKUP($F:$F,'Lease Types with GL Accts'!$A:$C,3,FALSE),0)</f>
        <v>0</v>
      </c>
      <c r="I424" s="122">
        <f>IFERROR(VLOOKUP($F:$F,'Lease Types with GL Accts'!$A:$D,4,FALSE),0)</f>
        <v>0</v>
      </c>
      <c r="J424" s="293" t="str">
        <f>IF(AND(AB424=1,K424='Lease Rollforward'!$B$2),"Yes",IF(AB424=1,"No",""))</f>
        <v/>
      </c>
      <c r="L424" s="216"/>
      <c r="M424" s="217"/>
      <c r="N424" s="217"/>
      <c r="O424" s="217"/>
      <c r="P424" s="294">
        <f t="shared" si="65"/>
        <v>0</v>
      </c>
      <c r="Q424" s="124"/>
      <c r="R424" s="124"/>
      <c r="S424" s="219"/>
      <c r="T424" s="219"/>
      <c r="U424" s="266"/>
      <c r="V424" s="122" t="str">
        <f>IF($AB424=1,VLOOKUP(U:U,'BW Asset Listing'!D:E,2,FALSE),"")</f>
        <v/>
      </c>
      <c r="W424" s="122" t="str">
        <f>IF($AB424=1,VLOOKUP(U:U,'BW Asset Listing'!D:F,3,FALSE),"")</f>
        <v/>
      </c>
      <c r="X424" s="122" t="str">
        <f>IF($AB424=1,VLOOKUP(U:U,'BW Asset Listing'!D:G,4,FALSE),"")</f>
        <v/>
      </c>
      <c r="Y424" s="294" t="str">
        <f>IF($AB424=1,VLOOKUP(U:U,'BW Asset Listing'!D:O,12,FALSE),"")</f>
        <v/>
      </c>
      <c r="Z424" s="294" t="str">
        <f t="shared" si="66"/>
        <v/>
      </c>
      <c r="AA424" s="294" t="str">
        <f t="shared" si="67"/>
        <v/>
      </c>
      <c r="AB424" s="294">
        <f>COUNTIF($D$4:D424,$D424)</f>
        <v>0</v>
      </c>
      <c r="AE424" s="122" t="str">
        <f t="shared" si="68"/>
        <v/>
      </c>
      <c r="AF424" s="124">
        <f>SUMIFS('BW Expense Report GL'!I:I,'BW Expense Report GL'!F:F,AD:AD,'BW Expense Report GL'!G:G,G:G)</f>
        <v>0</v>
      </c>
      <c r="AG424" s="124" t="str">
        <f t="shared" si="69"/>
        <v/>
      </c>
      <c r="AH424" s="124">
        <f>SUMIFS('BW Expense Report GL'!I:I,'BW Expense Report GL'!F:F,AD:AD,'BW Expense Report GL'!G:G,H:H)</f>
        <v>0</v>
      </c>
      <c r="AI424" s="124" t="str">
        <f t="shared" si="70"/>
        <v/>
      </c>
      <c r="AK424" s="121">
        <f t="shared" si="71"/>
        <v>0</v>
      </c>
      <c r="AL424" s="121">
        <f t="shared" si="72"/>
        <v>0</v>
      </c>
    </row>
    <row r="425" spans="1:38" s="121" customFormat="1" ht="12.75" x14ac:dyDescent="0.2">
      <c r="A425" s="293" t="str">
        <f>VLOOKUP(B:B,'ACFR Business Areas'!A:C,3,FALSE)</f>
        <v>A000</v>
      </c>
      <c r="B425" s="293" t="str">
        <f>'Lease Rollforward'!$B$1</f>
        <v>E120</v>
      </c>
      <c r="C425" s="122" t="str">
        <f>VLOOKUP(B:B,'ACFR Business Areas'!A:B,2,FALSE)</f>
        <v>Comptroller General</v>
      </c>
      <c r="D425" s="237"/>
      <c r="E425" s="265"/>
      <c r="G425" s="122">
        <f>IFERROR(VLOOKUP($F:$F,'Lease Types with GL Accts'!A:B,2,FALSE),0)</f>
        <v>0</v>
      </c>
      <c r="H425" s="122">
        <f>IFERROR(VLOOKUP($F:$F,'Lease Types with GL Accts'!$A:$C,3,FALSE),0)</f>
        <v>0</v>
      </c>
      <c r="I425" s="122">
        <f>IFERROR(VLOOKUP($F:$F,'Lease Types with GL Accts'!$A:$D,4,FALSE),0)</f>
        <v>0</v>
      </c>
      <c r="J425" s="293" t="str">
        <f>IF(AND(AB425=1,K425='Lease Rollforward'!$B$2),"Yes",IF(AB425=1,"No",""))</f>
        <v/>
      </c>
      <c r="L425" s="216"/>
      <c r="M425" s="217"/>
      <c r="N425" s="217"/>
      <c r="O425" s="217"/>
      <c r="P425" s="294">
        <f t="shared" si="65"/>
        <v>0</v>
      </c>
      <c r="Q425" s="124"/>
      <c r="R425" s="124"/>
      <c r="S425" s="219"/>
      <c r="T425" s="219"/>
      <c r="U425" s="266"/>
      <c r="V425" s="122" t="str">
        <f>IF($AB425=1,VLOOKUP(U:U,'BW Asset Listing'!D:E,2,FALSE),"")</f>
        <v/>
      </c>
      <c r="W425" s="122" t="str">
        <f>IF($AB425=1,VLOOKUP(U:U,'BW Asset Listing'!D:F,3,FALSE),"")</f>
        <v/>
      </c>
      <c r="X425" s="122" t="str">
        <f>IF($AB425=1,VLOOKUP(U:U,'BW Asset Listing'!D:G,4,FALSE),"")</f>
        <v/>
      </c>
      <c r="Y425" s="294" t="str">
        <f>IF($AB425=1,VLOOKUP(U:U,'BW Asset Listing'!D:O,12,FALSE),"")</f>
        <v/>
      </c>
      <c r="Z425" s="294" t="str">
        <f t="shared" si="66"/>
        <v/>
      </c>
      <c r="AA425" s="294" t="str">
        <f t="shared" si="67"/>
        <v/>
      </c>
      <c r="AB425" s="294">
        <f>COUNTIF($D$4:D425,$D425)</f>
        <v>0</v>
      </c>
      <c r="AE425" s="122" t="str">
        <f t="shared" si="68"/>
        <v/>
      </c>
      <c r="AF425" s="124">
        <f>SUMIFS('BW Expense Report GL'!I:I,'BW Expense Report GL'!F:F,AD:AD,'BW Expense Report GL'!G:G,G:G)</f>
        <v>0</v>
      </c>
      <c r="AG425" s="124" t="str">
        <f t="shared" si="69"/>
        <v/>
      </c>
      <c r="AH425" s="124">
        <f>SUMIFS('BW Expense Report GL'!I:I,'BW Expense Report GL'!F:F,AD:AD,'BW Expense Report GL'!G:G,H:H)</f>
        <v>0</v>
      </c>
      <c r="AI425" s="124" t="str">
        <f t="shared" si="70"/>
        <v/>
      </c>
      <c r="AK425" s="121">
        <f t="shared" si="71"/>
        <v>0</v>
      </c>
      <c r="AL425" s="121">
        <f t="shared" si="72"/>
        <v>0</v>
      </c>
    </row>
    <row r="426" spans="1:38" s="121" customFormat="1" ht="12.75" x14ac:dyDescent="0.2">
      <c r="A426" s="293" t="str">
        <f>VLOOKUP(B:B,'ACFR Business Areas'!A:C,3,FALSE)</f>
        <v>A000</v>
      </c>
      <c r="B426" s="293" t="str">
        <f>'Lease Rollforward'!$B$1</f>
        <v>E120</v>
      </c>
      <c r="C426" s="122" t="str">
        <f>VLOOKUP(B:B,'ACFR Business Areas'!A:B,2,FALSE)</f>
        <v>Comptroller General</v>
      </c>
      <c r="D426" s="237"/>
      <c r="E426" s="265"/>
      <c r="G426" s="122">
        <f>IFERROR(VLOOKUP($F:$F,'Lease Types with GL Accts'!A:B,2,FALSE),0)</f>
        <v>0</v>
      </c>
      <c r="H426" s="122">
        <f>IFERROR(VLOOKUP($F:$F,'Lease Types with GL Accts'!$A:$C,3,FALSE),0)</f>
        <v>0</v>
      </c>
      <c r="I426" s="122">
        <f>IFERROR(VLOOKUP($F:$F,'Lease Types with GL Accts'!$A:$D,4,FALSE),0)</f>
        <v>0</v>
      </c>
      <c r="J426" s="293" t="str">
        <f>IF(AND(AB426=1,K426='Lease Rollforward'!$B$2),"Yes",IF(AB426=1,"No",""))</f>
        <v/>
      </c>
      <c r="L426" s="216"/>
      <c r="M426" s="217"/>
      <c r="N426" s="217"/>
      <c r="O426" s="217"/>
      <c r="P426" s="294">
        <f t="shared" si="65"/>
        <v>0</v>
      </c>
      <c r="Q426" s="124"/>
      <c r="R426" s="124"/>
      <c r="S426" s="219"/>
      <c r="T426" s="219"/>
      <c r="U426" s="266"/>
      <c r="V426" s="122" t="str">
        <f>IF($AB426=1,VLOOKUP(U:U,'BW Asset Listing'!D:E,2,FALSE),"")</f>
        <v/>
      </c>
      <c r="W426" s="122" t="str">
        <f>IF($AB426=1,VLOOKUP(U:U,'BW Asset Listing'!D:F,3,FALSE),"")</f>
        <v/>
      </c>
      <c r="X426" s="122" t="str">
        <f>IF($AB426=1,VLOOKUP(U:U,'BW Asset Listing'!D:G,4,FALSE),"")</f>
        <v/>
      </c>
      <c r="Y426" s="294" t="str">
        <f>IF($AB426=1,VLOOKUP(U:U,'BW Asset Listing'!D:O,12,FALSE),"")</f>
        <v/>
      </c>
      <c r="Z426" s="294" t="str">
        <f t="shared" si="66"/>
        <v/>
      </c>
      <c r="AA426" s="294" t="str">
        <f t="shared" si="67"/>
        <v/>
      </c>
      <c r="AB426" s="294">
        <f>COUNTIF($D$4:D426,$D426)</f>
        <v>0</v>
      </c>
      <c r="AE426" s="122" t="str">
        <f t="shared" si="68"/>
        <v/>
      </c>
      <c r="AF426" s="124">
        <f>SUMIFS('BW Expense Report GL'!I:I,'BW Expense Report GL'!F:F,AD:AD,'BW Expense Report GL'!G:G,G:G)</f>
        <v>0</v>
      </c>
      <c r="AG426" s="124" t="str">
        <f t="shared" si="69"/>
        <v/>
      </c>
      <c r="AH426" s="124">
        <f>SUMIFS('BW Expense Report GL'!I:I,'BW Expense Report GL'!F:F,AD:AD,'BW Expense Report GL'!G:G,H:H)</f>
        <v>0</v>
      </c>
      <c r="AI426" s="124" t="str">
        <f t="shared" si="70"/>
        <v/>
      </c>
      <c r="AK426" s="121">
        <f t="shared" si="71"/>
        <v>0</v>
      </c>
      <c r="AL426" s="121">
        <f t="shared" si="72"/>
        <v>0</v>
      </c>
    </row>
    <row r="427" spans="1:38" s="121" customFormat="1" ht="12.75" x14ac:dyDescent="0.2">
      <c r="A427" s="293" t="str">
        <f>VLOOKUP(B:B,'ACFR Business Areas'!A:C,3,FALSE)</f>
        <v>A000</v>
      </c>
      <c r="B427" s="293" t="str">
        <f>'Lease Rollforward'!$B$1</f>
        <v>E120</v>
      </c>
      <c r="C427" s="122" t="str">
        <f>VLOOKUP(B:B,'ACFR Business Areas'!A:B,2,FALSE)</f>
        <v>Comptroller General</v>
      </c>
      <c r="D427" s="237"/>
      <c r="E427" s="265"/>
      <c r="G427" s="122">
        <f>IFERROR(VLOOKUP($F:$F,'Lease Types with GL Accts'!A:B,2,FALSE),0)</f>
        <v>0</v>
      </c>
      <c r="H427" s="122">
        <f>IFERROR(VLOOKUP($F:$F,'Lease Types with GL Accts'!$A:$C,3,FALSE),0)</f>
        <v>0</v>
      </c>
      <c r="I427" s="122">
        <f>IFERROR(VLOOKUP($F:$F,'Lease Types with GL Accts'!$A:$D,4,FALSE),0)</f>
        <v>0</v>
      </c>
      <c r="J427" s="293" t="str">
        <f>IF(AND(AB427=1,K427='Lease Rollforward'!$B$2),"Yes",IF(AB427=1,"No",""))</f>
        <v/>
      </c>
      <c r="L427" s="216"/>
      <c r="M427" s="217"/>
      <c r="N427" s="217"/>
      <c r="O427" s="217"/>
      <c r="P427" s="294">
        <f t="shared" si="65"/>
        <v>0</v>
      </c>
      <c r="Q427" s="124"/>
      <c r="R427" s="124"/>
      <c r="S427" s="219"/>
      <c r="T427" s="219"/>
      <c r="U427" s="266"/>
      <c r="V427" s="122" t="str">
        <f>IF($AB427=1,VLOOKUP(U:U,'BW Asset Listing'!D:E,2,FALSE),"")</f>
        <v/>
      </c>
      <c r="W427" s="122" t="str">
        <f>IF($AB427=1,VLOOKUP(U:U,'BW Asset Listing'!D:F,3,FALSE),"")</f>
        <v/>
      </c>
      <c r="X427" s="122" t="str">
        <f>IF($AB427=1,VLOOKUP(U:U,'BW Asset Listing'!D:G,4,FALSE),"")</f>
        <v/>
      </c>
      <c r="Y427" s="294" t="str">
        <f>IF($AB427=1,VLOOKUP(U:U,'BW Asset Listing'!D:O,12,FALSE),"")</f>
        <v/>
      </c>
      <c r="Z427" s="294" t="str">
        <f t="shared" si="66"/>
        <v/>
      </c>
      <c r="AA427" s="294" t="str">
        <f t="shared" si="67"/>
        <v/>
      </c>
      <c r="AB427" s="294">
        <f>COUNTIF($D$4:D427,$D427)</f>
        <v>0</v>
      </c>
      <c r="AE427" s="122" t="str">
        <f t="shared" si="68"/>
        <v/>
      </c>
      <c r="AF427" s="124">
        <f>SUMIFS('BW Expense Report GL'!I:I,'BW Expense Report GL'!F:F,AD:AD,'BW Expense Report GL'!G:G,G:G)</f>
        <v>0</v>
      </c>
      <c r="AG427" s="124" t="str">
        <f t="shared" si="69"/>
        <v/>
      </c>
      <c r="AH427" s="124">
        <f>SUMIFS('BW Expense Report GL'!I:I,'BW Expense Report GL'!F:F,AD:AD,'BW Expense Report GL'!G:G,H:H)</f>
        <v>0</v>
      </c>
      <c r="AI427" s="124" t="str">
        <f t="shared" si="70"/>
        <v/>
      </c>
      <c r="AK427" s="121">
        <f t="shared" si="71"/>
        <v>0</v>
      </c>
      <c r="AL427" s="121">
        <f t="shared" si="72"/>
        <v>0</v>
      </c>
    </row>
    <row r="428" spans="1:38" s="121" customFormat="1" ht="12.75" x14ac:dyDescent="0.2">
      <c r="A428" s="293" t="str">
        <f>VLOOKUP(B:B,'ACFR Business Areas'!A:C,3,FALSE)</f>
        <v>A000</v>
      </c>
      <c r="B428" s="293" t="str">
        <f>'Lease Rollforward'!$B$1</f>
        <v>E120</v>
      </c>
      <c r="C428" s="122" t="str">
        <f>VLOOKUP(B:B,'ACFR Business Areas'!A:B,2,FALSE)</f>
        <v>Comptroller General</v>
      </c>
      <c r="D428" s="237"/>
      <c r="E428" s="265"/>
      <c r="G428" s="122">
        <f>IFERROR(VLOOKUP($F:$F,'Lease Types with GL Accts'!A:B,2,FALSE),0)</f>
        <v>0</v>
      </c>
      <c r="H428" s="122">
        <f>IFERROR(VLOOKUP($F:$F,'Lease Types with GL Accts'!$A:$C,3,FALSE),0)</f>
        <v>0</v>
      </c>
      <c r="I428" s="122">
        <f>IFERROR(VLOOKUP($F:$F,'Lease Types with GL Accts'!$A:$D,4,FALSE),0)</f>
        <v>0</v>
      </c>
      <c r="J428" s="293" t="str">
        <f>IF(AND(AB428=1,K428='Lease Rollforward'!$B$2),"Yes",IF(AB428=1,"No",""))</f>
        <v/>
      </c>
      <c r="L428" s="216"/>
      <c r="M428" s="217"/>
      <c r="N428" s="217"/>
      <c r="O428" s="217"/>
      <c r="P428" s="294">
        <f t="shared" si="65"/>
        <v>0</v>
      </c>
      <c r="Q428" s="124"/>
      <c r="R428" s="124"/>
      <c r="S428" s="219"/>
      <c r="T428" s="219"/>
      <c r="U428" s="266"/>
      <c r="V428" s="122" t="str">
        <f>IF($AB428=1,VLOOKUP(U:U,'BW Asset Listing'!D:E,2,FALSE),"")</f>
        <v/>
      </c>
      <c r="W428" s="122" t="str">
        <f>IF($AB428=1,VLOOKUP(U:U,'BW Asset Listing'!D:F,3,FALSE),"")</f>
        <v/>
      </c>
      <c r="X428" s="122" t="str">
        <f>IF($AB428=1,VLOOKUP(U:U,'BW Asset Listing'!D:G,4,FALSE),"")</f>
        <v/>
      </c>
      <c r="Y428" s="294" t="str">
        <f>IF($AB428=1,VLOOKUP(U:U,'BW Asset Listing'!D:O,12,FALSE),"")</f>
        <v/>
      </c>
      <c r="Z428" s="294" t="str">
        <f t="shared" si="66"/>
        <v/>
      </c>
      <c r="AA428" s="294" t="str">
        <f t="shared" si="67"/>
        <v/>
      </c>
      <c r="AB428" s="294">
        <f>COUNTIF($D$4:D428,$D428)</f>
        <v>0</v>
      </c>
      <c r="AE428" s="122" t="str">
        <f t="shared" si="68"/>
        <v/>
      </c>
      <c r="AF428" s="124">
        <f>SUMIFS('BW Expense Report GL'!I:I,'BW Expense Report GL'!F:F,AD:AD,'BW Expense Report GL'!G:G,G:G)</f>
        <v>0</v>
      </c>
      <c r="AG428" s="124" t="str">
        <f t="shared" si="69"/>
        <v/>
      </c>
      <c r="AH428" s="124">
        <f>SUMIFS('BW Expense Report GL'!I:I,'BW Expense Report GL'!F:F,AD:AD,'BW Expense Report GL'!G:G,H:H)</f>
        <v>0</v>
      </c>
      <c r="AI428" s="124" t="str">
        <f t="shared" si="70"/>
        <v/>
      </c>
      <c r="AK428" s="121">
        <f t="shared" si="71"/>
        <v>0</v>
      </c>
      <c r="AL428" s="121">
        <f t="shared" si="72"/>
        <v>0</v>
      </c>
    </row>
    <row r="429" spans="1:38" s="121" customFormat="1" ht="12.75" x14ac:dyDescent="0.2">
      <c r="A429" s="293" t="str">
        <f>VLOOKUP(B:B,'ACFR Business Areas'!A:C,3,FALSE)</f>
        <v>A000</v>
      </c>
      <c r="B429" s="293" t="str">
        <f>'Lease Rollforward'!$B$1</f>
        <v>E120</v>
      </c>
      <c r="C429" s="122" t="str">
        <f>VLOOKUP(B:B,'ACFR Business Areas'!A:B,2,FALSE)</f>
        <v>Comptroller General</v>
      </c>
      <c r="D429" s="237"/>
      <c r="E429" s="265"/>
      <c r="G429" s="122">
        <f>IFERROR(VLOOKUP($F:$F,'Lease Types with GL Accts'!A:B,2,FALSE),0)</f>
        <v>0</v>
      </c>
      <c r="H429" s="122">
        <f>IFERROR(VLOOKUP($F:$F,'Lease Types with GL Accts'!$A:$C,3,FALSE),0)</f>
        <v>0</v>
      </c>
      <c r="I429" s="122">
        <f>IFERROR(VLOOKUP($F:$F,'Lease Types with GL Accts'!$A:$D,4,FALSE),0)</f>
        <v>0</v>
      </c>
      <c r="J429" s="293" t="str">
        <f>IF(AND(AB429=1,K429='Lease Rollforward'!$B$2),"Yes",IF(AB429=1,"No",""))</f>
        <v/>
      </c>
      <c r="L429" s="216"/>
      <c r="M429" s="217"/>
      <c r="N429" s="217"/>
      <c r="O429" s="217"/>
      <c r="P429" s="294">
        <f t="shared" si="65"/>
        <v>0</v>
      </c>
      <c r="Q429" s="124"/>
      <c r="R429" s="124"/>
      <c r="S429" s="219"/>
      <c r="T429" s="219"/>
      <c r="U429" s="266"/>
      <c r="V429" s="122" t="str">
        <f>IF($AB429=1,VLOOKUP(U:U,'BW Asset Listing'!D:E,2,FALSE),"")</f>
        <v/>
      </c>
      <c r="W429" s="122" t="str">
        <f>IF($AB429=1,VLOOKUP(U:U,'BW Asset Listing'!D:F,3,FALSE),"")</f>
        <v/>
      </c>
      <c r="X429" s="122" t="str">
        <f>IF($AB429=1,VLOOKUP(U:U,'BW Asset Listing'!D:G,4,FALSE),"")</f>
        <v/>
      </c>
      <c r="Y429" s="294" t="str">
        <f>IF($AB429=1,VLOOKUP(U:U,'BW Asset Listing'!D:O,12,FALSE),"")</f>
        <v/>
      </c>
      <c r="Z429" s="294" t="str">
        <f t="shared" si="66"/>
        <v/>
      </c>
      <c r="AA429" s="294" t="str">
        <f t="shared" si="67"/>
        <v/>
      </c>
      <c r="AB429" s="294">
        <f>COUNTIF($D$4:D429,$D429)</f>
        <v>0</v>
      </c>
      <c r="AE429" s="122" t="str">
        <f t="shared" si="68"/>
        <v/>
      </c>
      <c r="AF429" s="124">
        <f>SUMIFS('BW Expense Report GL'!I:I,'BW Expense Report GL'!F:F,AD:AD,'BW Expense Report GL'!G:G,G:G)</f>
        <v>0</v>
      </c>
      <c r="AG429" s="124" t="str">
        <f t="shared" si="69"/>
        <v/>
      </c>
      <c r="AH429" s="124">
        <f>SUMIFS('BW Expense Report GL'!I:I,'BW Expense Report GL'!F:F,AD:AD,'BW Expense Report GL'!G:G,H:H)</f>
        <v>0</v>
      </c>
      <c r="AI429" s="124" t="str">
        <f t="shared" si="70"/>
        <v/>
      </c>
      <c r="AK429" s="121">
        <f t="shared" si="71"/>
        <v>0</v>
      </c>
      <c r="AL429" s="121">
        <f t="shared" si="72"/>
        <v>0</v>
      </c>
    </row>
    <row r="430" spans="1:38" s="121" customFormat="1" ht="12.75" x14ac:dyDescent="0.2">
      <c r="A430" s="293" t="str">
        <f>VLOOKUP(B:B,'ACFR Business Areas'!A:C,3,FALSE)</f>
        <v>A000</v>
      </c>
      <c r="B430" s="293" t="str">
        <f>'Lease Rollforward'!$B$1</f>
        <v>E120</v>
      </c>
      <c r="C430" s="122" t="str">
        <f>VLOOKUP(B:B,'ACFR Business Areas'!A:B,2,FALSE)</f>
        <v>Comptroller General</v>
      </c>
      <c r="D430" s="237"/>
      <c r="E430" s="265"/>
      <c r="G430" s="122">
        <f>IFERROR(VLOOKUP($F:$F,'Lease Types with GL Accts'!A:B,2,FALSE),0)</f>
        <v>0</v>
      </c>
      <c r="H430" s="122">
        <f>IFERROR(VLOOKUP($F:$F,'Lease Types with GL Accts'!$A:$C,3,FALSE),0)</f>
        <v>0</v>
      </c>
      <c r="I430" s="122">
        <f>IFERROR(VLOOKUP($F:$F,'Lease Types with GL Accts'!$A:$D,4,FALSE),0)</f>
        <v>0</v>
      </c>
      <c r="J430" s="293" t="str">
        <f>IF(AND(AB430=1,K430='Lease Rollforward'!$B$2),"Yes",IF(AB430=1,"No",""))</f>
        <v/>
      </c>
      <c r="L430" s="216"/>
      <c r="M430" s="217"/>
      <c r="N430" s="217"/>
      <c r="O430" s="217"/>
      <c r="P430" s="294">
        <f t="shared" si="65"/>
        <v>0</v>
      </c>
      <c r="Q430" s="124"/>
      <c r="R430" s="124"/>
      <c r="S430" s="219"/>
      <c r="T430" s="219"/>
      <c r="U430" s="266"/>
      <c r="V430" s="122" t="str">
        <f>IF($AB430=1,VLOOKUP(U:U,'BW Asset Listing'!D:E,2,FALSE),"")</f>
        <v/>
      </c>
      <c r="W430" s="122" t="str">
        <f>IF($AB430=1,VLOOKUP(U:U,'BW Asset Listing'!D:F,3,FALSE),"")</f>
        <v/>
      </c>
      <c r="X430" s="122" t="str">
        <f>IF($AB430=1,VLOOKUP(U:U,'BW Asset Listing'!D:G,4,FALSE),"")</f>
        <v/>
      </c>
      <c r="Y430" s="294" t="str">
        <f>IF($AB430=1,VLOOKUP(U:U,'BW Asset Listing'!D:O,12,FALSE),"")</f>
        <v/>
      </c>
      <c r="Z430" s="294" t="str">
        <f t="shared" si="66"/>
        <v/>
      </c>
      <c r="AA430" s="294" t="str">
        <f t="shared" si="67"/>
        <v/>
      </c>
      <c r="AB430" s="294">
        <f>COUNTIF($D$4:D430,$D430)</f>
        <v>0</v>
      </c>
      <c r="AE430" s="122" t="str">
        <f t="shared" si="68"/>
        <v/>
      </c>
      <c r="AF430" s="124">
        <f>SUMIFS('BW Expense Report GL'!I:I,'BW Expense Report GL'!F:F,AD:AD,'BW Expense Report GL'!G:G,G:G)</f>
        <v>0</v>
      </c>
      <c r="AG430" s="124" t="str">
        <f t="shared" si="69"/>
        <v/>
      </c>
      <c r="AH430" s="124">
        <f>SUMIFS('BW Expense Report GL'!I:I,'BW Expense Report GL'!F:F,AD:AD,'BW Expense Report GL'!G:G,H:H)</f>
        <v>0</v>
      </c>
      <c r="AI430" s="124" t="str">
        <f t="shared" si="70"/>
        <v/>
      </c>
      <c r="AK430" s="121">
        <f t="shared" si="71"/>
        <v>0</v>
      </c>
      <c r="AL430" s="121">
        <f t="shared" si="72"/>
        <v>0</v>
      </c>
    </row>
    <row r="431" spans="1:38" s="121" customFormat="1" ht="12.75" x14ac:dyDescent="0.2">
      <c r="A431" s="293" t="str">
        <f>VLOOKUP(B:B,'ACFR Business Areas'!A:C,3,FALSE)</f>
        <v>A000</v>
      </c>
      <c r="B431" s="293" t="str">
        <f>'Lease Rollforward'!$B$1</f>
        <v>E120</v>
      </c>
      <c r="C431" s="122" t="str">
        <f>VLOOKUP(B:B,'ACFR Business Areas'!A:B,2,FALSE)</f>
        <v>Comptroller General</v>
      </c>
      <c r="D431" s="237"/>
      <c r="E431" s="265"/>
      <c r="G431" s="122">
        <f>IFERROR(VLOOKUP($F:$F,'Lease Types with GL Accts'!A:B,2,FALSE),0)</f>
        <v>0</v>
      </c>
      <c r="H431" s="122">
        <f>IFERROR(VLOOKUP($F:$F,'Lease Types with GL Accts'!$A:$C,3,FALSE),0)</f>
        <v>0</v>
      </c>
      <c r="I431" s="122">
        <f>IFERROR(VLOOKUP($F:$F,'Lease Types with GL Accts'!$A:$D,4,FALSE),0)</f>
        <v>0</v>
      </c>
      <c r="J431" s="293" t="str">
        <f>IF(AND(AB431=1,K431='Lease Rollforward'!$B$2),"Yes",IF(AB431=1,"No",""))</f>
        <v/>
      </c>
      <c r="L431" s="216"/>
      <c r="M431" s="217"/>
      <c r="N431" s="217"/>
      <c r="O431" s="217"/>
      <c r="P431" s="294">
        <f t="shared" si="65"/>
        <v>0</v>
      </c>
      <c r="Q431" s="124"/>
      <c r="R431" s="124"/>
      <c r="S431" s="219"/>
      <c r="T431" s="219"/>
      <c r="U431" s="266"/>
      <c r="V431" s="122" t="str">
        <f>IF($AB431=1,VLOOKUP(U:U,'BW Asset Listing'!D:E,2,FALSE),"")</f>
        <v/>
      </c>
      <c r="W431" s="122" t="str">
        <f>IF($AB431=1,VLOOKUP(U:U,'BW Asset Listing'!D:F,3,FALSE),"")</f>
        <v/>
      </c>
      <c r="X431" s="122" t="str">
        <f>IF($AB431=1,VLOOKUP(U:U,'BW Asset Listing'!D:G,4,FALSE),"")</f>
        <v/>
      </c>
      <c r="Y431" s="294" t="str">
        <f>IF($AB431=1,VLOOKUP(U:U,'BW Asset Listing'!D:O,12,FALSE),"")</f>
        <v/>
      </c>
      <c r="Z431" s="294" t="str">
        <f t="shared" si="66"/>
        <v/>
      </c>
      <c r="AA431" s="294" t="str">
        <f t="shared" si="67"/>
        <v/>
      </c>
      <c r="AB431" s="294">
        <f>COUNTIF($D$4:D431,$D431)</f>
        <v>0</v>
      </c>
      <c r="AE431" s="122" t="str">
        <f t="shared" si="68"/>
        <v/>
      </c>
      <c r="AF431" s="124">
        <f>SUMIFS('BW Expense Report GL'!I:I,'BW Expense Report GL'!F:F,AD:AD,'BW Expense Report GL'!G:G,G:G)</f>
        <v>0</v>
      </c>
      <c r="AG431" s="124" t="str">
        <f t="shared" si="69"/>
        <v/>
      </c>
      <c r="AH431" s="124">
        <f>SUMIFS('BW Expense Report GL'!I:I,'BW Expense Report GL'!F:F,AD:AD,'BW Expense Report GL'!G:G,H:H)</f>
        <v>0</v>
      </c>
      <c r="AI431" s="124" t="str">
        <f t="shared" si="70"/>
        <v/>
      </c>
      <c r="AK431" s="121">
        <f t="shared" si="71"/>
        <v>0</v>
      </c>
      <c r="AL431" s="121">
        <f t="shared" si="72"/>
        <v>0</v>
      </c>
    </row>
    <row r="432" spans="1:38" s="121" customFormat="1" ht="12.75" x14ac:dyDescent="0.2">
      <c r="A432" s="293" t="str">
        <f>VLOOKUP(B:B,'ACFR Business Areas'!A:C,3,FALSE)</f>
        <v>A000</v>
      </c>
      <c r="B432" s="293" t="str">
        <f>'Lease Rollforward'!$B$1</f>
        <v>E120</v>
      </c>
      <c r="C432" s="122" t="str">
        <f>VLOOKUP(B:B,'ACFR Business Areas'!A:B,2,FALSE)</f>
        <v>Comptroller General</v>
      </c>
      <c r="D432" s="237"/>
      <c r="E432" s="265"/>
      <c r="G432" s="122">
        <f>IFERROR(VLOOKUP($F:$F,'Lease Types with GL Accts'!A:B,2,FALSE),0)</f>
        <v>0</v>
      </c>
      <c r="H432" s="122">
        <f>IFERROR(VLOOKUP($F:$F,'Lease Types with GL Accts'!$A:$C,3,FALSE),0)</f>
        <v>0</v>
      </c>
      <c r="I432" s="122">
        <f>IFERROR(VLOOKUP($F:$F,'Lease Types with GL Accts'!$A:$D,4,FALSE),0)</f>
        <v>0</v>
      </c>
      <c r="J432" s="293" t="str">
        <f>IF(AND(AB432=1,K432='Lease Rollforward'!$B$2),"Yes",IF(AB432=1,"No",""))</f>
        <v/>
      </c>
      <c r="L432" s="216"/>
      <c r="M432" s="217"/>
      <c r="N432" s="217"/>
      <c r="O432" s="217"/>
      <c r="P432" s="294">
        <f t="shared" si="65"/>
        <v>0</v>
      </c>
      <c r="Q432" s="124"/>
      <c r="R432" s="124"/>
      <c r="S432" s="219"/>
      <c r="T432" s="219"/>
      <c r="U432" s="266"/>
      <c r="V432" s="122" t="str">
        <f>IF($AB432=1,VLOOKUP(U:U,'BW Asset Listing'!D:E,2,FALSE),"")</f>
        <v/>
      </c>
      <c r="W432" s="122" t="str">
        <f>IF($AB432=1,VLOOKUP(U:U,'BW Asset Listing'!D:F,3,FALSE),"")</f>
        <v/>
      </c>
      <c r="X432" s="122" t="str">
        <f>IF($AB432=1,VLOOKUP(U:U,'BW Asset Listing'!D:G,4,FALSE),"")</f>
        <v/>
      </c>
      <c r="Y432" s="294" t="str">
        <f>IF($AB432=1,VLOOKUP(U:U,'BW Asset Listing'!D:O,12,FALSE),"")</f>
        <v/>
      </c>
      <c r="Z432" s="294" t="str">
        <f t="shared" si="66"/>
        <v/>
      </c>
      <c r="AA432" s="294" t="str">
        <f t="shared" si="67"/>
        <v/>
      </c>
      <c r="AB432" s="294">
        <f>COUNTIF($D$4:D432,$D432)</f>
        <v>0</v>
      </c>
      <c r="AE432" s="122" t="str">
        <f t="shared" si="68"/>
        <v/>
      </c>
      <c r="AF432" s="124">
        <f>SUMIFS('BW Expense Report GL'!I:I,'BW Expense Report GL'!F:F,AD:AD,'BW Expense Report GL'!G:G,G:G)</f>
        <v>0</v>
      </c>
      <c r="AG432" s="124" t="str">
        <f t="shared" si="69"/>
        <v/>
      </c>
      <c r="AH432" s="124">
        <f>SUMIFS('BW Expense Report GL'!I:I,'BW Expense Report GL'!F:F,AD:AD,'BW Expense Report GL'!G:G,H:H)</f>
        <v>0</v>
      </c>
      <c r="AI432" s="124" t="str">
        <f t="shared" si="70"/>
        <v/>
      </c>
      <c r="AK432" s="121">
        <f t="shared" si="71"/>
        <v>0</v>
      </c>
      <c r="AL432" s="121">
        <f t="shared" si="72"/>
        <v>0</v>
      </c>
    </row>
    <row r="433" spans="1:38" s="121" customFormat="1" ht="12.75" x14ac:dyDescent="0.2">
      <c r="A433" s="293" t="str">
        <f>VLOOKUP(B:B,'ACFR Business Areas'!A:C,3,FALSE)</f>
        <v>A000</v>
      </c>
      <c r="B433" s="293" t="str">
        <f>'Lease Rollforward'!$B$1</f>
        <v>E120</v>
      </c>
      <c r="C433" s="122" t="str">
        <f>VLOOKUP(B:B,'ACFR Business Areas'!A:B,2,FALSE)</f>
        <v>Comptroller General</v>
      </c>
      <c r="D433" s="237"/>
      <c r="E433" s="265"/>
      <c r="G433" s="122">
        <f>IFERROR(VLOOKUP($F:$F,'Lease Types with GL Accts'!A:B,2,FALSE),0)</f>
        <v>0</v>
      </c>
      <c r="H433" s="122">
        <f>IFERROR(VLOOKUP($F:$F,'Lease Types with GL Accts'!$A:$C,3,FALSE),0)</f>
        <v>0</v>
      </c>
      <c r="I433" s="122">
        <f>IFERROR(VLOOKUP($F:$F,'Lease Types with GL Accts'!$A:$D,4,FALSE),0)</f>
        <v>0</v>
      </c>
      <c r="J433" s="293" t="str">
        <f>IF(AND(AB433=1,K433='Lease Rollforward'!$B$2),"Yes",IF(AB433=1,"No",""))</f>
        <v/>
      </c>
      <c r="L433" s="216"/>
      <c r="M433" s="217"/>
      <c r="N433" s="217"/>
      <c r="O433" s="217"/>
      <c r="P433" s="294">
        <f t="shared" si="65"/>
        <v>0</v>
      </c>
      <c r="Q433" s="124"/>
      <c r="R433" s="124"/>
      <c r="S433" s="219"/>
      <c r="T433" s="219"/>
      <c r="U433" s="266"/>
      <c r="V433" s="122" t="str">
        <f>IF($AB433=1,VLOOKUP(U:U,'BW Asset Listing'!D:E,2,FALSE),"")</f>
        <v/>
      </c>
      <c r="W433" s="122" t="str">
        <f>IF($AB433=1,VLOOKUP(U:U,'BW Asset Listing'!D:F,3,FALSE),"")</f>
        <v/>
      </c>
      <c r="X433" s="122" t="str">
        <f>IF($AB433=1,VLOOKUP(U:U,'BW Asset Listing'!D:G,4,FALSE),"")</f>
        <v/>
      </c>
      <c r="Y433" s="294" t="str">
        <f>IF($AB433=1,VLOOKUP(U:U,'BW Asset Listing'!D:O,12,FALSE),"")</f>
        <v/>
      </c>
      <c r="Z433" s="294" t="str">
        <f t="shared" si="66"/>
        <v/>
      </c>
      <c r="AA433" s="294" t="str">
        <f t="shared" si="67"/>
        <v/>
      </c>
      <c r="AB433" s="294">
        <f>COUNTIF($D$4:D433,$D433)</f>
        <v>0</v>
      </c>
      <c r="AE433" s="122" t="str">
        <f t="shared" si="68"/>
        <v/>
      </c>
      <c r="AF433" s="124">
        <f>SUMIFS('BW Expense Report GL'!I:I,'BW Expense Report GL'!F:F,AD:AD,'BW Expense Report GL'!G:G,G:G)</f>
        <v>0</v>
      </c>
      <c r="AG433" s="124" t="str">
        <f t="shared" si="69"/>
        <v/>
      </c>
      <c r="AH433" s="124">
        <f>SUMIFS('BW Expense Report GL'!I:I,'BW Expense Report GL'!F:F,AD:AD,'BW Expense Report GL'!G:G,H:H)</f>
        <v>0</v>
      </c>
      <c r="AI433" s="124" t="str">
        <f t="shared" si="70"/>
        <v/>
      </c>
      <c r="AK433" s="121">
        <f t="shared" si="71"/>
        <v>0</v>
      </c>
      <c r="AL433" s="121">
        <f t="shared" si="72"/>
        <v>0</v>
      </c>
    </row>
    <row r="434" spans="1:38" s="121" customFormat="1" ht="12.75" x14ac:dyDescent="0.2">
      <c r="A434" s="293" t="str">
        <f>VLOOKUP(B:B,'ACFR Business Areas'!A:C,3,FALSE)</f>
        <v>A000</v>
      </c>
      <c r="B434" s="293" t="str">
        <f>'Lease Rollforward'!$B$1</f>
        <v>E120</v>
      </c>
      <c r="C434" s="122" t="str">
        <f>VLOOKUP(B:B,'ACFR Business Areas'!A:B,2,FALSE)</f>
        <v>Comptroller General</v>
      </c>
      <c r="D434" s="237"/>
      <c r="E434" s="265"/>
      <c r="G434" s="122">
        <f>IFERROR(VLOOKUP($F:$F,'Lease Types with GL Accts'!A:B,2,FALSE),0)</f>
        <v>0</v>
      </c>
      <c r="H434" s="122">
        <f>IFERROR(VLOOKUP($F:$F,'Lease Types with GL Accts'!$A:$C,3,FALSE),0)</f>
        <v>0</v>
      </c>
      <c r="I434" s="122">
        <f>IFERROR(VLOOKUP($F:$F,'Lease Types with GL Accts'!$A:$D,4,FALSE),0)</f>
        <v>0</v>
      </c>
      <c r="J434" s="293" t="str">
        <f>IF(AND(AB434=1,K434='Lease Rollforward'!$B$2),"Yes",IF(AB434=1,"No",""))</f>
        <v/>
      </c>
      <c r="L434" s="216"/>
      <c r="M434" s="217"/>
      <c r="N434" s="217"/>
      <c r="O434" s="217"/>
      <c r="P434" s="294">
        <f t="shared" si="65"/>
        <v>0</v>
      </c>
      <c r="Q434" s="124"/>
      <c r="R434" s="124"/>
      <c r="S434" s="219"/>
      <c r="T434" s="219"/>
      <c r="U434" s="266"/>
      <c r="V434" s="122" t="str">
        <f>IF($AB434=1,VLOOKUP(U:U,'BW Asset Listing'!D:E,2,FALSE),"")</f>
        <v/>
      </c>
      <c r="W434" s="122" t="str">
        <f>IF($AB434=1,VLOOKUP(U:U,'BW Asset Listing'!D:F,3,FALSE),"")</f>
        <v/>
      </c>
      <c r="X434" s="122" t="str">
        <f>IF($AB434=1,VLOOKUP(U:U,'BW Asset Listing'!D:G,4,FALSE),"")</f>
        <v/>
      </c>
      <c r="Y434" s="294" t="str">
        <f>IF($AB434=1,VLOOKUP(U:U,'BW Asset Listing'!D:O,12,FALSE),"")</f>
        <v/>
      </c>
      <c r="Z434" s="294" t="str">
        <f t="shared" si="66"/>
        <v/>
      </c>
      <c r="AA434" s="294" t="str">
        <f t="shared" si="67"/>
        <v/>
      </c>
      <c r="AB434" s="294">
        <f>COUNTIF($D$4:D434,$D434)</f>
        <v>0</v>
      </c>
      <c r="AE434" s="122" t="str">
        <f t="shared" si="68"/>
        <v/>
      </c>
      <c r="AF434" s="124">
        <f>SUMIFS('BW Expense Report GL'!I:I,'BW Expense Report GL'!F:F,AD:AD,'BW Expense Report GL'!G:G,G:G)</f>
        <v>0</v>
      </c>
      <c r="AG434" s="124" t="str">
        <f t="shared" si="69"/>
        <v/>
      </c>
      <c r="AH434" s="124">
        <f>SUMIFS('BW Expense Report GL'!I:I,'BW Expense Report GL'!F:F,AD:AD,'BW Expense Report GL'!G:G,H:H)</f>
        <v>0</v>
      </c>
      <c r="AI434" s="124" t="str">
        <f t="shared" si="70"/>
        <v/>
      </c>
      <c r="AK434" s="121">
        <f t="shared" si="71"/>
        <v>0</v>
      </c>
      <c r="AL434" s="121">
        <f t="shared" si="72"/>
        <v>0</v>
      </c>
    </row>
    <row r="435" spans="1:38" s="121" customFormat="1" ht="12.75" x14ac:dyDescent="0.2">
      <c r="A435" s="293" t="str">
        <f>VLOOKUP(B:B,'ACFR Business Areas'!A:C,3,FALSE)</f>
        <v>A000</v>
      </c>
      <c r="B435" s="293" t="str">
        <f>'Lease Rollforward'!$B$1</f>
        <v>E120</v>
      </c>
      <c r="C435" s="122" t="str">
        <f>VLOOKUP(B:B,'ACFR Business Areas'!A:B,2,FALSE)</f>
        <v>Comptroller General</v>
      </c>
      <c r="D435" s="237"/>
      <c r="E435" s="265"/>
      <c r="G435" s="122">
        <f>IFERROR(VLOOKUP($F:$F,'Lease Types with GL Accts'!A:B,2,FALSE),0)</f>
        <v>0</v>
      </c>
      <c r="H435" s="122">
        <f>IFERROR(VLOOKUP($F:$F,'Lease Types with GL Accts'!$A:$C,3,FALSE),0)</f>
        <v>0</v>
      </c>
      <c r="I435" s="122">
        <f>IFERROR(VLOOKUP($F:$F,'Lease Types with GL Accts'!$A:$D,4,FALSE),0)</f>
        <v>0</v>
      </c>
      <c r="J435" s="293" t="str">
        <f>IF(AND(AB435=1,K435='Lease Rollforward'!$B$2),"Yes",IF(AB435=1,"No",""))</f>
        <v/>
      </c>
      <c r="L435" s="216"/>
      <c r="M435" s="217"/>
      <c r="N435" s="217"/>
      <c r="O435" s="217"/>
      <c r="P435" s="294">
        <f t="shared" si="65"/>
        <v>0</v>
      </c>
      <c r="Q435" s="124"/>
      <c r="R435" s="124"/>
      <c r="S435" s="219"/>
      <c r="T435" s="219"/>
      <c r="U435" s="266"/>
      <c r="V435" s="122" t="str">
        <f>IF($AB435=1,VLOOKUP(U:U,'BW Asset Listing'!D:E,2,FALSE),"")</f>
        <v/>
      </c>
      <c r="W435" s="122" t="str">
        <f>IF($AB435=1,VLOOKUP(U:U,'BW Asset Listing'!D:F,3,FALSE),"")</f>
        <v/>
      </c>
      <c r="X435" s="122" t="str">
        <f>IF($AB435=1,VLOOKUP(U:U,'BW Asset Listing'!D:G,4,FALSE),"")</f>
        <v/>
      </c>
      <c r="Y435" s="294" t="str">
        <f>IF($AB435=1,VLOOKUP(U:U,'BW Asset Listing'!D:O,12,FALSE),"")</f>
        <v/>
      </c>
      <c r="Z435" s="294" t="str">
        <f t="shared" si="66"/>
        <v/>
      </c>
      <c r="AA435" s="294" t="str">
        <f t="shared" si="67"/>
        <v/>
      </c>
      <c r="AB435" s="294">
        <f>COUNTIF($D$4:D435,$D435)</f>
        <v>0</v>
      </c>
      <c r="AE435" s="122" t="str">
        <f t="shared" si="68"/>
        <v/>
      </c>
      <c r="AF435" s="124">
        <f>SUMIFS('BW Expense Report GL'!I:I,'BW Expense Report GL'!F:F,AD:AD,'BW Expense Report GL'!G:G,G:G)</f>
        <v>0</v>
      </c>
      <c r="AG435" s="124" t="str">
        <f t="shared" si="69"/>
        <v/>
      </c>
      <c r="AH435" s="124">
        <f>SUMIFS('BW Expense Report GL'!I:I,'BW Expense Report GL'!F:F,AD:AD,'BW Expense Report GL'!G:G,H:H)</f>
        <v>0</v>
      </c>
      <c r="AI435" s="124" t="str">
        <f t="shared" si="70"/>
        <v/>
      </c>
      <c r="AK435" s="121">
        <f t="shared" si="71"/>
        <v>0</v>
      </c>
      <c r="AL435" s="121">
        <f t="shared" si="72"/>
        <v>0</v>
      </c>
    </row>
    <row r="436" spans="1:38" s="121" customFormat="1" ht="12.75" x14ac:dyDescent="0.2">
      <c r="A436" s="293" t="str">
        <f>VLOOKUP(B:B,'ACFR Business Areas'!A:C,3,FALSE)</f>
        <v>A000</v>
      </c>
      <c r="B436" s="293" t="str">
        <f>'Lease Rollforward'!$B$1</f>
        <v>E120</v>
      </c>
      <c r="C436" s="122" t="str">
        <f>VLOOKUP(B:B,'ACFR Business Areas'!A:B,2,FALSE)</f>
        <v>Comptroller General</v>
      </c>
      <c r="D436" s="237"/>
      <c r="E436" s="265"/>
      <c r="G436" s="122">
        <f>IFERROR(VLOOKUP($F:$F,'Lease Types with GL Accts'!A:B,2,FALSE),0)</f>
        <v>0</v>
      </c>
      <c r="H436" s="122">
        <f>IFERROR(VLOOKUP($F:$F,'Lease Types with GL Accts'!$A:$C,3,FALSE),0)</f>
        <v>0</v>
      </c>
      <c r="I436" s="122">
        <f>IFERROR(VLOOKUP($F:$F,'Lease Types with GL Accts'!$A:$D,4,FALSE),0)</f>
        <v>0</v>
      </c>
      <c r="J436" s="293" t="str">
        <f>IF(AND(AB436=1,K436='Lease Rollforward'!$B$2),"Yes",IF(AB436=1,"No",""))</f>
        <v/>
      </c>
      <c r="L436" s="216"/>
      <c r="M436" s="217"/>
      <c r="N436" s="217"/>
      <c r="O436" s="217"/>
      <c r="P436" s="294">
        <f t="shared" si="65"/>
        <v>0</v>
      </c>
      <c r="Q436" s="124"/>
      <c r="R436" s="124"/>
      <c r="S436" s="219"/>
      <c r="T436" s="219"/>
      <c r="U436" s="266"/>
      <c r="V436" s="122" t="str">
        <f>IF($AB436=1,VLOOKUP(U:U,'BW Asset Listing'!D:E,2,FALSE),"")</f>
        <v/>
      </c>
      <c r="W436" s="122" t="str">
        <f>IF($AB436=1,VLOOKUP(U:U,'BW Asset Listing'!D:F,3,FALSE),"")</f>
        <v/>
      </c>
      <c r="X436" s="122" t="str">
        <f>IF($AB436=1,VLOOKUP(U:U,'BW Asset Listing'!D:G,4,FALSE),"")</f>
        <v/>
      </c>
      <c r="Y436" s="294" t="str">
        <f>IF($AB436=1,VLOOKUP(U:U,'BW Asset Listing'!D:O,12,FALSE),"")</f>
        <v/>
      </c>
      <c r="Z436" s="294" t="str">
        <f t="shared" si="66"/>
        <v/>
      </c>
      <c r="AA436" s="294" t="str">
        <f t="shared" si="67"/>
        <v/>
      </c>
      <c r="AB436" s="294">
        <f>COUNTIF($D$4:D436,$D436)</f>
        <v>0</v>
      </c>
      <c r="AE436" s="122" t="str">
        <f t="shared" si="68"/>
        <v/>
      </c>
      <c r="AF436" s="124">
        <f>SUMIFS('BW Expense Report GL'!I:I,'BW Expense Report GL'!F:F,AD:AD,'BW Expense Report GL'!G:G,G:G)</f>
        <v>0</v>
      </c>
      <c r="AG436" s="124" t="str">
        <f t="shared" si="69"/>
        <v/>
      </c>
      <c r="AH436" s="124">
        <f>SUMIFS('BW Expense Report GL'!I:I,'BW Expense Report GL'!F:F,AD:AD,'BW Expense Report GL'!G:G,H:H)</f>
        <v>0</v>
      </c>
      <c r="AI436" s="124" t="str">
        <f t="shared" si="70"/>
        <v/>
      </c>
      <c r="AK436" s="121">
        <f t="shared" si="71"/>
        <v>0</v>
      </c>
      <c r="AL436" s="121">
        <f t="shared" si="72"/>
        <v>0</v>
      </c>
    </row>
    <row r="437" spans="1:38" s="121" customFormat="1" ht="12.75" x14ac:dyDescent="0.2">
      <c r="A437" s="293" t="str">
        <f>VLOOKUP(B:B,'ACFR Business Areas'!A:C,3,FALSE)</f>
        <v>A000</v>
      </c>
      <c r="B437" s="293" t="str">
        <f>'Lease Rollforward'!$B$1</f>
        <v>E120</v>
      </c>
      <c r="C437" s="122" t="str">
        <f>VLOOKUP(B:B,'ACFR Business Areas'!A:B,2,FALSE)</f>
        <v>Comptroller General</v>
      </c>
      <c r="D437" s="237"/>
      <c r="E437" s="265"/>
      <c r="G437" s="122">
        <f>IFERROR(VLOOKUP($F:$F,'Lease Types with GL Accts'!A:B,2,FALSE),0)</f>
        <v>0</v>
      </c>
      <c r="H437" s="122">
        <f>IFERROR(VLOOKUP($F:$F,'Lease Types with GL Accts'!$A:$C,3,FALSE),0)</f>
        <v>0</v>
      </c>
      <c r="I437" s="122">
        <f>IFERROR(VLOOKUP($F:$F,'Lease Types with GL Accts'!$A:$D,4,FALSE),0)</f>
        <v>0</v>
      </c>
      <c r="J437" s="293" t="str">
        <f>IF(AND(AB437=1,K437='Lease Rollforward'!$B$2),"Yes",IF(AB437=1,"No",""))</f>
        <v/>
      </c>
      <c r="L437" s="216"/>
      <c r="M437" s="217"/>
      <c r="N437" s="217"/>
      <c r="O437" s="217"/>
      <c r="P437" s="294">
        <f t="shared" si="65"/>
        <v>0</v>
      </c>
      <c r="Q437" s="124"/>
      <c r="R437" s="124"/>
      <c r="S437" s="219"/>
      <c r="T437" s="219"/>
      <c r="U437" s="266"/>
      <c r="V437" s="122" t="str">
        <f>IF($AB437=1,VLOOKUP(U:U,'BW Asset Listing'!D:E,2,FALSE),"")</f>
        <v/>
      </c>
      <c r="W437" s="122" t="str">
        <f>IF($AB437=1,VLOOKUP(U:U,'BW Asset Listing'!D:F,3,FALSE),"")</f>
        <v/>
      </c>
      <c r="X437" s="122" t="str">
        <f>IF($AB437=1,VLOOKUP(U:U,'BW Asset Listing'!D:G,4,FALSE),"")</f>
        <v/>
      </c>
      <c r="Y437" s="294" t="str">
        <f>IF($AB437=1,VLOOKUP(U:U,'BW Asset Listing'!D:O,12,FALSE),"")</f>
        <v/>
      </c>
      <c r="Z437" s="294" t="str">
        <f t="shared" si="66"/>
        <v/>
      </c>
      <c r="AA437" s="294" t="str">
        <f t="shared" si="67"/>
        <v/>
      </c>
      <c r="AB437" s="294">
        <f>COUNTIF($D$4:D437,$D437)</f>
        <v>0</v>
      </c>
      <c r="AE437" s="122" t="str">
        <f t="shared" si="68"/>
        <v/>
      </c>
      <c r="AF437" s="124">
        <f>SUMIFS('BW Expense Report GL'!I:I,'BW Expense Report GL'!F:F,AD:AD,'BW Expense Report GL'!G:G,G:G)</f>
        <v>0</v>
      </c>
      <c r="AG437" s="124" t="str">
        <f t="shared" si="69"/>
        <v/>
      </c>
      <c r="AH437" s="124">
        <f>SUMIFS('BW Expense Report GL'!I:I,'BW Expense Report GL'!F:F,AD:AD,'BW Expense Report GL'!G:G,H:H)</f>
        <v>0</v>
      </c>
      <c r="AI437" s="124" t="str">
        <f t="shared" si="70"/>
        <v/>
      </c>
      <c r="AK437" s="121">
        <f t="shared" si="71"/>
        <v>0</v>
      </c>
      <c r="AL437" s="121">
        <f t="shared" si="72"/>
        <v>0</v>
      </c>
    </row>
    <row r="438" spans="1:38" s="121" customFormat="1" ht="12.75" x14ac:dyDescent="0.2">
      <c r="A438" s="293" t="str">
        <f>VLOOKUP(B:B,'ACFR Business Areas'!A:C,3,FALSE)</f>
        <v>A000</v>
      </c>
      <c r="B438" s="293" t="str">
        <f>'Lease Rollforward'!$B$1</f>
        <v>E120</v>
      </c>
      <c r="C438" s="122" t="str">
        <f>VLOOKUP(B:B,'ACFR Business Areas'!A:B,2,FALSE)</f>
        <v>Comptroller General</v>
      </c>
      <c r="D438" s="237"/>
      <c r="E438" s="265"/>
      <c r="G438" s="122">
        <f>IFERROR(VLOOKUP($F:$F,'Lease Types with GL Accts'!A:B,2,FALSE),0)</f>
        <v>0</v>
      </c>
      <c r="H438" s="122">
        <f>IFERROR(VLOOKUP($F:$F,'Lease Types with GL Accts'!$A:$C,3,FALSE),0)</f>
        <v>0</v>
      </c>
      <c r="I438" s="122">
        <f>IFERROR(VLOOKUP($F:$F,'Lease Types with GL Accts'!$A:$D,4,FALSE),0)</f>
        <v>0</v>
      </c>
      <c r="J438" s="293" t="str">
        <f>IF(AND(AB438=1,K438='Lease Rollforward'!$B$2),"Yes",IF(AB438=1,"No",""))</f>
        <v/>
      </c>
      <c r="L438" s="216"/>
      <c r="M438" s="217"/>
      <c r="N438" s="217"/>
      <c r="O438" s="217"/>
      <c r="P438" s="294">
        <f t="shared" si="65"/>
        <v>0</v>
      </c>
      <c r="Q438" s="124"/>
      <c r="R438" s="124"/>
      <c r="S438" s="219"/>
      <c r="T438" s="219"/>
      <c r="U438" s="266"/>
      <c r="V438" s="122" t="str">
        <f>IF($AB438=1,VLOOKUP(U:U,'BW Asset Listing'!D:E,2,FALSE),"")</f>
        <v/>
      </c>
      <c r="W438" s="122" t="str">
        <f>IF($AB438=1,VLOOKUP(U:U,'BW Asset Listing'!D:F,3,FALSE),"")</f>
        <v/>
      </c>
      <c r="X438" s="122" t="str">
        <f>IF($AB438=1,VLOOKUP(U:U,'BW Asset Listing'!D:G,4,FALSE),"")</f>
        <v/>
      </c>
      <c r="Y438" s="294" t="str">
        <f>IF($AB438=1,VLOOKUP(U:U,'BW Asset Listing'!D:O,12,FALSE),"")</f>
        <v/>
      </c>
      <c r="Z438" s="294" t="str">
        <f t="shared" si="66"/>
        <v/>
      </c>
      <c r="AA438" s="294" t="str">
        <f t="shared" si="67"/>
        <v/>
      </c>
      <c r="AB438" s="294">
        <f>COUNTIF($D$4:D438,$D438)</f>
        <v>0</v>
      </c>
      <c r="AE438" s="122" t="str">
        <f t="shared" si="68"/>
        <v/>
      </c>
      <c r="AF438" s="124">
        <f>SUMIFS('BW Expense Report GL'!I:I,'BW Expense Report GL'!F:F,AD:AD,'BW Expense Report GL'!G:G,G:G)</f>
        <v>0</v>
      </c>
      <c r="AG438" s="124" t="str">
        <f t="shared" si="69"/>
        <v/>
      </c>
      <c r="AH438" s="124">
        <f>SUMIFS('BW Expense Report GL'!I:I,'BW Expense Report GL'!F:F,AD:AD,'BW Expense Report GL'!G:G,H:H)</f>
        <v>0</v>
      </c>
      <c r="AI438" s="124" t="str">
        <f t="shared" si="70"/>
        <v/>
      </c>
      <c r="AK438" s="121">
        <f t="shared" si="71"/>
        <v>0</v>
      </c>
      <c r="AL438" s="121">
        <f t="shared" si="72"/>
        <v>0</v>
      </c>
    </row>
    <row r="439" spans="1:38" s="121" customFormat="1" ht="12.75" x14ac:dyDescent="0.2">
      <c r="A439" s="293" t="str">
        <f>VLOOKUP(B:B,'ACFR Business Areas'!A:C,3,FALSE)</f>
        <v>A000</v>
      </c>
      <c r="B439" s="293" t="str">
        <f>'Lease Rollforward'!$B$1</f>
        <v>E120</v>
      </c>
      <c r="C439" s="122" t="str">
        <f>VLOOKUP(B:B,'ACFR Business Areas'!A:B,2,FALSE)</f>
        <v>Comptroller General</v>
      </c>
      <c r="D439" s="237"/>
      <c r="E439" s="265"/>
      <c r="G439" s="122">
        <f>IFERROR(VLOOKUP($F:$F,'Lease Types with GL Accts'!A:B,2,FALSE),0)</f>
        <v>0</v>
      </c>
      <c r="H439" s="122">
        <f>IFERROR(VLOOKUP($F:$F,'Lease Types with GL Accts'!$A:$C,3,FALSE),0)</f>
        <v>0</v>
      </c>
      <c r="I439" s="122">
        <f>IFERROR(VLOOKUP($F:$F,'Lease Types with GL Accts'!$A:$D,4,FALSE),0)</f>
        <v>0</v>
      </c>
      <c r="J439" s="293" t="str">
        <f>IF(AND(AB439=1,K439='Lease Rollforward'!$B$2),"Yes",IF(AB439=1,"No",""))</f>
        <v/>
      </c>
      <c r="L439" s="216"/>
      <c r="M439" s="217"/>
      <c r="N439" s="217"/>
      <c r="O439" s="217"/>
      <c r="P439" s="294">
        <f t="shared" si="65"/>
        <v>0</v>
      </c>
      <c r="Q439" s="124"/>
      <c r="R439" s="124"/>
      <c r="S439" s="219"/>
      <c r="T439" s="219"/>
      <c r="U439" s="266"/>
      <c r="V439" s="122" t="str">
        <f>IF($AB439=1,VLOOKUP(U:U,'BW Asset Listing'!D:E,2,FALSE),"")</f>
        <v/>
      </c>
      <c r="W439" s="122" t="str">
        <f>IF($AB439=1,VLOOKUP(U:U,'BW Asset Listing'!D:F,3,FALSE),"")</f>
        <v/>
      </c>
      <c r="X439" s="122" t="str">
        <f>IF($AB439=1,VLOOKUP(U:U,'BW Asset Listing'!D:G,4,FALSE),"")</f>
        <v/>
      </c>
      <c r="Y439" s="294" t="str">
        <f>IF($AB439=1,VLOOKUP(U:U,'BW Asset Listing'!D:O,12,FALSE),"")</f>
        <v/>
      </c>
      <c r="Z439" s="294" t="str">
        <f t="shared" si="66"/>
        <v/>
      </c>
      <c r="AA439" s="294" t="str">
        <f t="shared" si="67"/>
        <v/>
      </c>
      <c r="AB439" s="294">
        <f>COUNTIF($D$4:D439,$D439)</f>
        <v>0</v>
      </c>
      <c r="AE439" s="122" t="str">
        <f t="shared" si="68"/>
        <v/>
      </c>
      <c r="AF439" s="124">
        <f>SUMIFS('BW Expense Report GL'!I:I,'BW Expense Report GL'!F:F,AD:AD,'BW Expense Report GL'!G:G,G:G)</f>
        <v>0</v>
      </c>
      <c r="AG439" s="124" t="str">
        <f t="shared" si="69"/>
        <v/>
      </c>
      <c r="AH439" s="124">
        <f>SUMIFS('BW Expense Report GL'!I:I,'BW Expense Report GL'!F:F,AD:AD,'BW Expense Report GL'!G:G,H:H)</f>
        <v>0</v>
      </c>
      <c r="AI439" s="124" t="str">
        <f t="shared" si="70"/>
        <v/>
      </c>
      <c r="AK439" s="121">
        <f t="shared" si="71"/>
        <v>0</v>
      </c>
      <c r="AL439" s="121">
        <f t="shared" si="72"/>
        <v>0</v>
      </c>
    </row>
    <row r="440" spans="1:38" s="121" customFormat="1" ht="12.75" x14ac:dyDescent="0.2">
      <c r="A440" s="293" t="str">
        <f>VLOOKUP(B:B,'ACFR Business Areas'!A:C,3,FALSE)</f>
        <v>A000</v>
      </c>
      <c r="B440" s="293" t="str">
        <f>'Lease Rollforward'!$B$1</f>
        <v>E120</v>
      </c>
      <c r="C440" s="122" t="str">
        <f>VLOOKUP(B:B,'ACFR Business Areas'!A:B,2,FALSE)</f>
        <v>Comptroller General</v>
      </c>
      <c r="D440" s="237"/>
      <c r="E440" s="265"/>
      <c r="G440" s="122">
        <f>IFERROR(VLOOKUP($F:$F,'Lease Types with GL Accts'!A:B,2,FALSE),0)</f>
        <v>0</v>
      </c>
      <c r="H440" s="122">
        <f>IFERROR(VLOOKUP($F:$F,'Lease Types with GL Accts'!$A:$C,3,FALSE),0)</f>
        <v>0</v>
      </c>
      <c r="I440" s="122">
        <f>IFERROR(VLOOKUP($F:$F,'Lease Types with GL Accts'!$A:$D,4,FALSE),0)</f>
        <v>0</v>
      </c>
      <c r="J440" s="293" t="str">
        <f>IF(AND(AB440=1,K440='Lease Rollforward'!$B$2),"Yes",IF(AB440=1,"No",""))</f>
        <v/>
      </c>
      <c r="L440" s="216"/>
      <c r="M440" s="217"/>
      <c r="N440" s="217"/>
      <c r="O440" s="217"/>
      <c r="P440" s="294">
        <f t="shared" si="65"/>
        <v>0</v>
      </c>
      <c r="Q440" s="124"/>
      <c r="R440" s="124"/>
      <c r="S440" s="219"/>
      <c r="T440" s="219"/>
      <c r="U440" s="266"/>
      <c r="V440" s="122" t="str">
        <f>IF($AB440=1,VLOOKUP(U:U,'BW Asset Listing'!D:E,2,FALSE),"")</f>
        <v/>
      </c>
      <c r="W440" s="122" t="str">
        <f>IF($AB440=1,VLOOKUP(U:U,'BW Asset Listing'!D:F,3,FALSE),"")</f>
        <v/>
      </c>
      <c r="X440" s="122" t="str">
        <f>IF($AB440=1,VLOOKUP(U:U,'BW Asset Listing'!D:G,4,FALSE),"")</f>
        <v/>
      </c>
      <c r="Y440" s="294" t="str">
        <f>IF($AB440=1,VLOOKUP(U:U,'BW Asset Listing'!D:O,12,FALSE),"")</f>
        <v/>
      </c>
      <c r="Z440" s="294" t="str">
        <f t="shared" si="66"/>
        <v/>
      </c>
      <c r="AA440" s="294" t="str">
        <f t="shared" si="67"/>
        <v/>
      </c>
      <c r="AB440" s="294">
        <f>COUNTIF($D$4:D440,$D440)</f>
        <v>0</v>
      </c>
      <c r="AE440" s="122" t="str">
        <f t="shared" si="68"/>
        <v/>
      </c>
      <c r="AF440" s="124">
        <f>SUMIFS('BW Expense Report GL'!I:I,'BW Expense Report GL'!F:F,AD:AD,'BW Expense Report GL'!G:G,G:G)</f>
        <v>0</v>
      </c>
      <c r="AG440" s="124" t="str">
        <f t="shared" si="69"/>
        <v/>
      </c>
      <c r="AH440" s="124">
        <f>SUMIFS('BW Expense Report GL'!I:I,'BW Expense Report GL'!F:F,AD:AD,'BW Expense Report GL'!G:G,H:H)</f>
        <v>0</v>
      </c>
      <c r="AI440" s="124" t="str">
        <f t="shared" si="70"/>
        <v/>
      </c>
      <c r="AK440" s="121">
        <f t="shared" si="71"/>
        <v>0</v>
      </c>
      <c r="AL440" s="121">
        <f t="shared" si="72"/>
        <v>0</v>
      </c>
    </row>
    <row r="441" spans="1:38" s="121" customFormat="1" ht="12.75" x14ac:dyDescent="0.2">
      <c r="A441" s="293" t="str">
        <f>VLOOKUP(B:B,'ACFR Business Areas'!A:C,3,FALSE)</f>
        <v>A000</v>
      </c>
      <c r="B441" s="293" t="str">
        <f>'Lease Rollforward'!$B$1</f>
        <v>E120</v>
      </c>
      <c r="C441" s="122" t="str">
        <f>VLOOKUP(B:B,'ACFR Business Areas'!A:B,2,FALSE)</f>
        <v>Comptroller General</v>
      </c>
      <c r="D441" s="237"/>
      <c r="E441" s="265"/>
      <c r="G441" s="122">
        <f>IFERROR(VLOOKUP($F:$F,'Lease Types with GL Accts'!A:B,2,FALSE),0)</f>
        <v>0</v>
      </c>
      <c r="H441" s="122">
        <f>IFERROR(VLOOKUP($F:$F,'Lease Types with GL Accts'!$A:$C,3,FALSE),0)</f>
        <v>0</v>
      </c>
      <c r="I441" s="122">
        <f>IFERROR(VLOOKUP($F:$F,'Lease Types with GL Accts'!$A:$D,4,FALSE),0)</f>
        <v>0</v>
      </c>
      <c r="J441" s="293" t="str">
        <f>IF(AND(AB441=1,K441='Lease Rollforward'!$B$2),"Yes",IF(AB441=1,"No",""))</f>
        <v/>
      </c>
      <c r="L441" s="216"/>
      <c r="M441" s="217"/>
      <c r="N441" s="217"/>
      <c r="O441" s="217"/>
      <c r="P441" s="294">
        <f t="shared" si="65"/>
        <v>0</v>
      </c>
      <c r="Q441" s="124"/>
      <c r="R441" s="124"/>
      <c r="S441" s="219"/>
      <c r="T441" s="219"/>
      <c r="U441" s="266"/>
      <c r="V441" s="122" t="str">
        <f>IF($AB441=1,VLOOKUP(U:U,'BW Asset Listing'!D:E,2,FALSE),"")</f>
        <v/>
      </c>
      <c r="W441" s="122" t="str">
        <f>IF($AB441=1,VLOOKUP(U:U,'BW Asset Listing'!D:F,3,FALSE),"")</f>
        <v/>
      </c>
      <c r="X441" s="122" t="str">
        <f>IF($AB441=1,VLOOKUP(U:U,'BW Asset Listing'!D:G,4,FALSE),"")</f>
        <v/>
      </c>
      <c r="Y441" s="294" t="str">
        <f>IF($AB441=1,VLOOKUP(U:U,'BW Asset Listing'!D:O,12,FALSE),"")</f>
        <v/>
      </c>
      <c r="Z441" s="294" t="str">
        <f t="shared" si="66"/>
        <v/>
      </c>
      <c r="AA441" s="294" t="str">
        <f t="shared" si="67"/>
        <v/>
      </c>
      <c r="AB441" s="294">
        <f>COUNTIF($D$4:D441,$D441)</f>
        <v>0</v>
      </c>
      <c r="AE441" s="122" t="str">
        <f t="shared" si="68"/>
        <v/>
      </c>
      <c r="AF441" s="124">
        <f>SUMIFS('BW Expense Report GL'!I:I,'BW Expense Report GL'!F:F,AD:AD,'BW Expense Report GL'!G:G,G:G)</f>
        <v>0</v>
      </c>
      <c r="AG441" s="124" t="str">
        <f t="shared" si="69"/>
        <v/>
      </c>
      <c r="AH441" s="124">
        <f>SUMIFS('BW Expense Report GL'!I:I,'BW Expense Report GL'!F:F,AD:AD,'BW Expense Report GL'!G:G,H:H)</f>
        <v>0</v>
      </c>
      <c r="AI441" s="124" t="str">
        <f t="shared" si="70"/>
        <v/>
      </c>
      <c r="AK441" s="121">
        <f t="shared" si="71"/>
        <v>0</v>
      </c>
      <c r="AL441" s="121">
        <f t="shared" si="72"/>
        <v>0</v>
      </c>
    </row>
    <row r="442" spans="1:38" s="121" customFormat="1" ht="12.75" x14ac:dyDescent="0.2">
      <c r="A442" s="293" t="str">
        <f>VLOOKUP(B:B,'ACFR Business Areas'!A:C,3,FALSE)</f>
        <v>A000</v>
      </c>
      <c r="B442" s="293" t="str">
        <f>'Lease Rollforward'!$B$1</f>
        <v>E120</v>
      </c>
      <c r="C442" s="122" t="str">
        <f>VLOOKUP(B:B,'ACFR Business Areas'!A:B,2,FALSE)</f>
        <v>Comptroller General</v>
      </c>
      <c r="D442" s="237"/>
      <c r="E442" s="265"/>
      <c r="G442" s="122">
        <f>IFERROR(VLOOKUP($F:$F,'Lease Types with GL Accts'!A:B,2,FALSE),0)</f>
        <v>0</v>
      </c>
      <c r="H442" s="122">
        <f>IFERROR(VLOOKUP($F:$F,'Lease Types with GL Accts'!$A:$C,3,FALSE),0)</f>
        <v>0</v>
      </c>
      <c r="I442" s="122">
        <f>IFERROR(VLOOKUP($F:$F,'Lease Types with GL Accts'!$A:$D,4,FALSE),0)</f>
        <v>0</v>
      </c>
      <c r="J442" s="293" t="str">
        <f>IF(AND(AB442=1,K442='Lease Rollforward'!$B$2),"Yes",IF(AB442=1,"No",""))</f>
        <v/>
      </c>
      <c r="L442" s="216"/>
      <c r="M442" s="217"/>
      <c r="N442" s="217"/>
      <c r="O442" s="217"/>
      <c r="P442" s="294">
        <f t="shared" si="65"/>
        <v>0</v>
      </c>
      <c r="Q442" s="124"/>
      <c r="R442" s="124"/>
      <c r="S442" s="219"/>
      <c r="T442" s="219"/>
      <c r="U442" s="266"/>
      <c r="V442" s="122" t="str">
        <f>IF($AB442=1,VLOOKUP(U:U,'BW Asset Listing'!D:E,2,FALSE),"")</f>
        <v/>
      </c>
      <c r="W442" s="122" t="str">
        <f>IF($AB442=1,VLOOKUP(U:U,'BW Asset Listing'!D:F,3,FALSE),"")</f>
        <v/>
      </c>
      <c r="X442" s="122" t="str">
        <f>IF($AB442=1,VLOOKUP(U:U,'BW Asset Listing'!D:G,4,FALSE),"")</f>
        <v/>
      </c>
      <c r="Y442" s="294" t="str">
        <f>IF($AB442=1,VLOOKUP(U:U,'BW Asset Listing'!D:O,12,FALSE),"")</f>
        <v/>
      </c>
      <c r="Z442" s="294" t="str">
        <f t="shared" si="66"/>
        <v/>
      </c>
      <c r="AA442" s="294" t="str">
        <f t="shared" si="67"/>
        <v/>
      </c>
      <c r="AB442" s="294">
        <f>COUNTIF($D$4:D442,$D442)</f>
        <v>0</v>
      </c>
      <c r="AE442" s="122" t="str">
        <f t="shared" si="68"/>
        <v/>
      </c>
      <c r="AF442" s="124">
        <f>SUMIFS('BW Expense Report GL'!I:I,'BW Expense Report GL'!F:F,AD:AD,'BW Expense Report GL'!G:G,G:G)</f>
        <v>0</v>
      </c>
      <c r="AG442" s="124" t="str">
        <f t="shared" si="69"/>
        <v/>
      </c>
      <c r="AH442" s="124">
        <f>SUMIFS('BW Expense Report GL'!I:I,'BW Expense Report GL'!F:F,AD:AD,'BW Expense Report GL'!G:G,H:H)</f>
        <v>0</v>
      </c>
      <c r="AI442" s="124" t="str">
        <f t="shared" si="70"/>
        <v/>
      </c>
      <c r="AK442" s="121">
        <f t="shared" si="71"/>
        <v>0</v>
      </c>
      <c r="AL442" s="121">
        <f t="shared" si="72"/>
        <v>0</v>
      </c>
    </row>
    <row r="443" spans="1:38" s="121" customFormat="1" ht="12.75" x14ac:dyDescent="0.2">
      <c r="A443" s="293" t="str">
        <f>VLOOKUP(B:B,'ACFR Business Areas'!A:C,3,FALSE)</f>
        <v>A000</v>
      </c>
      <c r="B443" s="293" t="str">
        <f>'Lease Rollforward'!$B$1</f>
        <v>E120</v>
      </c>
      <c r="C443" s="122" t="str">
        <f>VLOOKUP(B:B,'ACFR Business Areas'!A:B,2,FALSE)</f>
        <v>Comptroller General</v>
      </c>
      <c r="D443" s="237"/>
      <c r="E443" s="265"/>
      <c r="G443" s="122">
        <f>IFERROR(VLOOKUP($F:$F,'Lease Types with GL Accts'!A:B,2,FALSE),0)</f>
        <v>0</v>
      </c>
      <c r="H443" s="122">
        <f>IFERROR(VLOOKUP($F:$F,'Lease Types with GL Accts'!$A:$C,3,FALSE),0)</f>
        <v>0</v>
      </c>
      <c r="I443" s="122">
        <f>IFERROR(VLOOKUP($F:$F,'Lease Types with GL Accts'!$A:$D,4,FALSE),0)</f>
        <v>0</v>
      </c>
      <c r="J443" s="293" t="str">
        <f>IF(AND(AB443=1,K443='Lease Rollforward'!$B$2),"Yes",IF(AB443=1,"No",""))</f>
        <v/>
      </c>
      <c r="L443" s="216"/>
      <c r="M443" s="217"/>
      <c r="N443" s="217"/>
      <c r="O443" s="217"/>
      <c r="P443" s="294">
        <f t="shared" si="65"/>
        <v>0</v>
      </c>
      <c r="Q443" s="124"/>
      <c r="R443" s="124"/>
      <c r="S443" s="219"/>
      <c r="T443" s="219"/>
      <c r="U443" s="266"/>
      <c r="V443" s="122" t="str">
        <f>IF($AB443=1,VLOOKUP(U:U,'BW Asset Listing'!D:E,2,FALSE),"")</f>
        <v/>
      </c>
      <c r="W443" s="122" t="str">
        <f>IF($AB443=1,VLOOKUP(U:U,'BW Asset Listing'!D:F,3,FALSE),"")</f>
        <v/>
      </c>
      <c r="X443" s="122" t="str">
        <f>IF($AB443=1,VLOOKUP(U:U,'BW Asset Listing'!D:G,4,FALSE),"")</f>
        <v/>
      </c>
      <c r="Y443" s="294" t="str">
        <f>IF($AB443=1,VLOOKUP(U:U,'BW Asset Listing'!D:O,12,FALSE),"")</f>
        <v/>
      </c>
      <c r="Z443" s="294" t="str">
        <f t="shared" si="66"/>
        <v/>
      </c>
      <c r="AA443" s="294" t="str">
        <f t="shared" si="67"/>
        <v/>
      </c>
      <c r="AB443" s="294">
        <f>COUNTIF($D$4:D443,$D443)</f>
        <v>0</v>
      </c>
      <c r="AE443" s="122" t="str">
        <f t="shared" si="68"/>
        <v/>
      </c>
      <c r="AF443" s="124">
        <f>SUMIFS('BW Expense Report GL'!I:I,'BW Expense Report GL'!F:F,AD:AD,'BW Expense Report GL'!G:G,G:G)</f>
        <v>0</v>
      </c>
      <c r="AG443" s="124" t="str">
        <f t="shared" si="69"/>
        <v/>
      </c>
      <c r="AH443" s="124">
        <f>SUMIFS('BW Expense Report GL'!I:I,'BW Expense Report GL'!F:F,AD:AD,'BW Expense Report GL'!G:G,H:H)</f>
        <v>0</v>
      </c>
      <c r="AI443" s="124" t="str">
        <f t="shared" si="70"/>
        <v/>
      </c>
      <c r="AK443" s="121">
        <f t="shared" si="71"/>
        <v>0</v>
      </c>
      <c r="AL443" s="121">
        <f t="shared" si="72"/>
        <v>0</v>
      </c>
    </row>
    <row r="444" spans="1:38" s="121" customFormat="1" ht="12.75" x14ac:dyDescent="0.2">
      <c r="A444" s="293" t="str">
        <f>VLOOKUP(B:B,'ACFR Business Areas'!A:C,3,FALSE)</f>
        <v>A000</v>
      </c>
      <c r="B444" s="293" t="str">
        <f>'Lease Rollforward'!$B$1</f>
        <v>E120</v>
      </c>
      <c r="C444" s="122" t="str">
        <f>VLOOKUP(B:B,'ACFR Business Areas'!A:B,2,FALSE)</f>
        <v>Comptroller General</v>
      </c>
      <c r="D444" s="237"/>
      <c r="E444" s="265"/>
      <c r="G444" s="122">
        <f>IFERROR(VLOOKUP($F:$F,'Lease Types with GL Accts'!A:B,2,FALSE),0)</f>
        <v>0</v>
      </c>
      <c r="H444" s="122">
        <f>IFERROR(VLOOKUP($F:$F,'Lease Types with GL Accts'!$A:$C,3,FALSE),0)</f>
        <v>0</v>
      </c>
      <c r="I444" s="122">
        <f>IFERROR(VLOOKUP($F:$F,'Lease Types with GL Accts'!$A:$D,4,FALSE),0)</f>
        <v>0</v>
      </c>
      <c r="J444" s="293" t="str">
        <f>IF(AND(AB444=1,K444='Lease Rollforward'!$B$2),"Yes",IF(AB444=1,"No",""))</f>
        <v/>
      </c>
      <c r="L444" s="216"/>
      <c r="M444" s="217"/>
      <c r="N444" s="217"/>
      <c r="O444" s="217"/>
      <c r="P444" s="294">
        <f t="shared" si="65"/>
        <v>0</v>
      </c>
      <c r="Q444" s="124"/>
      <c r="R444" s="124"/>
      <c r="S444" s="219"/>
      <c r="T444" s="219"/>
      <c r="U444" s="266"/>
      <c r="V444" s="122" t="str">
        <f>IF($AB444=1,VLOOKUP(U:U,'BW Asset Listing'!D:E,2,FALSE),"")</f>
        <v/>
      </c>
      <c r="W444" s="122" t="str">
        <f>IF($AB444=1,VLOOKUP(U:U,'BW Asset Listing'!D:F,3,FALSE),"")</f>
        <v/>
      </c>
      <c r="X444" s="122" t="str">
        <f>IF($AB444=1,VLOOKUP(U:U,'BW Asset Listing'!D:G,4,FALSE),"")</f>
        <v/>
      </c>
      <c r="Y444" s="294" t="str">
        <f>IF($AB444=1,VLOOKUP(U:U,'BW Asset Listing'!D:O,12,FALSE),"")</f>
        <v/>
      </c>
      <c r="Z444" s="294" t="str">
        <f t="shared" si="66"/>
        <v/>
      </c>
      <c r="AA444" s="294" t="str">
        <f t="shared" si="67"/>
        <v/>
      </c>
      <c r="AB444" s="294">
        <f>COUNTIF($D$4:D444,$D444)</f>
        <v>0</v>
      </c>
      <c r="AE444" s="122" t="str">
        <f t="shared" si="68"/>
        <v/>
      </c>
      <c r="AF444" s="124">
        <f>SUMIFS('BW Expense Report GL'!I:I,'BW Expense Report GL'!F:F,AD:AD,'BW Expense Report GL'!G:G,G:G)</f>
        <v>0</v>
      </c>
      <c r="AG444" s="124" t="str">
        <f t="shared" si="69"/>
        <v/>
      </c>
      <c r="AH444" s="124">
        <f>SUMIFS('BW Expense Report GL'!I:I,'BW Expense Report GL'!F:F,AD:AD,'BW Expense Report GL'!G:G,H:H)</f>
        <v>0</v>
      </c>
      <c r="AI444" s="124" t="str">
        <f t="shared" si="70"/>
        <v/>
      </c>
      <c r="AK444" s="121">
        <f t="shared" si="71"/>
        <v>0</v>
      </c>
      <c r="AL444" s="121">
        <f t="shared" si="72"/>
        <v>0</v>
      </c>
    </row>
    <row r="445" spans="1:38" s="121" customFormat="1" ht="12.75" x14ac:dyDescent="0.2">
      <c r="A445" s="293" t="str">
        <f>VLOOKUP(B:B,'ACFR Business Areas'!A:C,3,FALSE)</f>
        <v>A000</v>
      </c>
      <c r="B445" s="293" t="str">
        <f>'Lease Rollforward'!$B$1</f>
        <v>E120</v>
      </c>
      <c r="C445" s="122" t="str">
        <f>VLOOKUP(B:B,'ACFR Business Areas'!A:B,2,FALSE)</f>
        <v>Comptroller General</v>
      </c>
      <c r="D445" s="237"/>
      <c r="E445" s="265"/>
      <c r="G445" s="122">
        <f>IFERROR(VLOOKUP($F:$F,'Lease Types with GL Accts'!A:B,2,FALSE),0)</f>
        <v>0</v>
      </c>
      <c r="H445" s="122">
        <f>IFERROR(VLOOKUP($F:$F,'Lease Types with GL Accts'!$A:$C,3,FALSE),0)</f>
        <v>0</v>
      </c>
      <c r="I445" s="122">
        <f>IFERROR(VLOOKUP($F:$F,'Lease Types with GL Accts'!$A:$D,4,FALSE),0)</f>
        <v>0</v>
      </c>
      <c r="J445" s="293" t="str">
        <f>IF(AND(AB445=1,K445='Lease Rollforward'!$B$2),"Yes",IF(AB445=1,"No",""))</f>
        <v/>
      </c>
      <c r="L445" s="216"/>
      <c r="M445" s="217"/>
      <c r="N445" s="217"/>
      <c r="O445" s="217"/>
      <c r="P445" s="294">
        <f t="shared" si="65"/>
        <v>0</v>
      </c>
      <c r="Q445" s="124"/>
      <c r="R445" s="124"/>
      <c r="S445" s="219"/>
      <c r="T445" s="219"/>
      <c r="U445" s="266"/>
      <c r="V445" s="122" t="str">
        <f>IF($AB445=1,VLOOKUP(U:U,'BW Asset Listing'!D:E,2,FALSE),"")</f>
        <v/>
      </c>
      <c r="W445" s="122" t="str">
        <f>IF($AB445=1,VLOOKUP(U:U,'BW Asset Listing'!D:F,3,FALSE),"")</f>
        <v/>
      </c>
      <c r="X445" s="122" t="str">
        <f>IF($AB445=1,VLOOKUP(U:U,'BW Asset Listing'!D:G,4,FALSE),"")</f>
        <v/>
      </c>
      <c r="Y445" s="294" t="str">
        <f>IF($AB445=1,VLOOKUP(U:U,'BW Asset Listing'!D:O,12,FALSE),"")</f>
        <v/>
      </c>
      <c r="Z445" s="294" t="str">
        <f t="shared" si="66"/>
        <v/>
      </c>
      <c r="AA445" s="294" t="str">
        <f t="shared" si="67"/>
        <v/>
      </c>
      <c r="AB445" s="294">
        <f>COUNTIF($D$4:D445,$D445)</f>
        <v>0</v>
      </c>
      <c r="AE445" s="122" t="str">
        <f t="shared" si="68"/>
        <v/>
      </c>
      <c r="AF445" s="124">
        <f>SUMIFS('BW Expense Report GL'!I:I,'BW Expense Report GL'!F:F,AD:AD,'BW Expense Report GL'!G:G,G:G)</f>
        <v>0</v>
      </c>
      <c r="AG445" s="124" t="str">
        <f t="shared" si="69"/>
        <v/>
      </c>
      <c r="AH445" s="124">
        <f>SUMIFS('BW Expense Report GL'!I:I,'BW Expense Report GL'!F:F,AD:AD,'BW Expense Report GL'!G:G,H:H)</f>
        <v>0</v>
      </c>
      <c r="AI445" s="124" t="str">
        <f t="shared" si="70"/>
        <v/>
      </c>
      <c r="AK445" s="121">
        <f t="shared" si="71"/>
        <v>0</v>
      </c>
      <c r="AL445" s="121">
        <f t="shared" si="72"/>
        <v>0</v>
      </c>
    </row>
    <row r="446" spans="1:38" s="121" customFormat="1" ht="12.75" x14ac:dyDescent="0.2">
      <c r="A446" s="293" t="str">
        <f>VLOOKUP(B:B,'ACFR Business Areas'!A:C,3,FALSE)</f>
        <v>A000</v>
      </c>
      <c r="B446" s="293" t="str">
        <f>'Lease Rollforward'!$B$1</f>
        <v>E120</v>
      </c>
      <c r="C446" s="122" t="str">
        <f>VLOOKUP(B:B,'ACFR Business Areas'!A:B,2,FALSE)</f>
        <v>Comptroller General</v>
      </c>
      <c r="D446" s="237"/>
      <c r="E446" s="265"/>
      <c r="G446" s="122">
        <f>IFERROR(VLOOKUP($F:$F,'Lease Types with GL Accts'!A:B,2,FALSE),0)</f>
        <v>0</v>
      </c>
      <c r="H446" s="122">
        <f>IFERROR(VLOOKUP($F:$F,'Lease Types with GL Accts'!$A:$C,3,FALSE),0)</f>
        <v>0</v>
      </c>
      <c r="I446" s="122">
        <f>IFERROR(VLOOKUP($F:$F,'Lease Types with GL Accts'!$A:$D,4,FALSE),0)</f>
        <v>0</v>
      </c>
      <c r="J446" s="293" t="str">
        <f>IF(AND(AB446=1,K446='Lease Rollforward'!$B$2),"Yes",IF(AB446=1,"No",""))</f>
        <v/>
      </c>
      <c r="L446" s="216"/>
      <c r="M446" s="217"/>
      <c r="N446" s="217"/>
      <c r="O446" s="217"/>
      <c r="P446" s="294">
        <f t="shared" si="65"/>
        <v>0</v>
      </c>
      <c r="Q446" s="124"/>
      <c r="R446" s="124"/>
      <c r="S446" s="219"/>
      <c r="T446" s="219"/>
      <c r="U446" s="266"/>
      <c r="V446" s="122" t="str">
        <f>IF($AB446=1,VLOOKUP(U:U,'BW Asset Listing'!D:E,2,FALSE),"")</f>
        <v/>
      </c>
      <c r="W446" s="122" t="str">
        <f>IF($AB446=1,VLOOKUP(U:U,'BW Asset Listing'!D:F,3,FALSE),"")</f>
        <v/>
      </c>
      <c r="X446" s="122" t="str">
        <f>IF($AB446=1,VLOOKUP(U:U,'BW Asset Listing'!D:G,4,FALSE),"")</f>
        <v/>
      </c>
      <c r="Y446" s="294" t="str">
        <f>IF($AB446=1,VLOOKUP(U:U,'BW Asset Listing'!D:O,12,FALSE),"")</f>
        <v/>
      </c>
      <c r="Z446" s="294" t="str">
        <f t="shared" si="66"/>
        <v/>
      </c>
      <c r="AA446" s="294" t="str">
        <f t="shared" si="67"/>
        <v/>
      </c>
      <c r="AB446" s="294">
        <f>COUNTIF($D$4:D446,$D446)</f>
        <v>0</v>
      </c>
      <c r="AE446" s="122" t="str">
        <f t="shared" si="68"/>
        <v/>
      </c>
      <c r="AF446" s="124">
        <f>SUMIFS('BW Expense Report GL'!I:I,'BW Expense Report GL'!F:F,AD:AD,'BW Expense Report GL'!G:G,G:G)</f>
        <v>0</v>
      </c>
      <c r="AG446" s="124" t="str">
        <f t="shared" si="69"/>
        <v/>
      </c>
      <c r="AH446" s="124">
        <f>SUMIFS('BW Expense Report GL'!I:I,'BW Expense Report GL'!F:F,AD:AD,'BW Expense Report GL'!G:G,H:H)</f>
        <v>0</v>
      </c>
      <c r="AI446" s="124" t="str">
        <f t="shared" si="70"/>
        <v/>
      </c>
      <c r="AK446" s="121">
        <f t="shared" si="71"/>
        <v>0</v>
      </c>
      <c r="AL446" s="121">
        <f t="shared" si="72"/>
        <v>0</v>
      </c>
    </row>
    <row r="447" spans="1:38" s="121" customFormat="1" ht="12.75" x14ac:dyDescent="0.2">
      <c r="A447" s="293" t="str">
        <f>VLOOKUP(B:B,'ACFR Business Areas'!A:C,3,FALSE)</f>
        <v>A000</v>
      </c>
      <c r="B447" s="293" t="str">
        <f>'Lease Rollforward'!$B$1</f>
        <v>E120</v>
      </c>
      <c r="C447" s="122" t="str">
        <f>VLOOKUP(B:B,'ACFR Business Areas'!A:B,2,FALSE)</f>
        <v>Comptroller General</v>
      </c>
      <c r="D447" s="237"/>
      <c r="E447" s="265"/>
      <c r="G447" s="122">
        <f>IFERROR(VLOOKUP($F:$F,'Lease Types with GL Accts'!A:B,2,FALSE),0)</f>
        <v>0</v>
      </c>
      <c r="H447" s="122">
        <f>IFERROR(VLOOKUP($F:$F,'Lease Types with GL Accts'!$A:$C,3,FALSE),0)</f>
        <v>0</v>
      </c>
      <c r="I447" s="122">
        <f>IFERROR(VLOOKUP($F:$F,'Lease Types with GL Accts'!$A:$D,4,FALSE),0)</f>
        <v>0</v>
      </c>
      <c r="J447" s="293" t="str">
        <f>IF(AND(AB447=1,K447='Lease Rollforward'!$B$2),"Yes",IF(AB447=1,"No",""))</f>
        <v/>
      </c>
      <c r="L447" s="216"/>
      <c r="M447" s="217"/>
      <c r="N447" s="217"/>
      <c r="O447" s="217"/>
      <c r="P447" s="294">
        <f t="shared" si="65"/>
        <v>0</v>
      </c>
      <c r="Q447" s="124"/>
      <c r="R447" s="124"/>
      <c r="S447" s="219"/>
      <c r="T447" s="219"/>
      <c r="U447" s="266"/>
      <c r="V447" s="122" t="str">
        <f>IF($AB447=1,VLOOKUP(U:U,'BW Asset Listing'!D:E,2,FALSE),"")</f>
        <v/>
      </c>
      <c r="W447" s="122" t="str">
        <f>IF($AB447=1,VLOOKUP(U:U,'BW Asset Listing'!D:F,3,FALSE),"")</f>
        <v/>
      </c>
      <c r="X447" s="122" t="str">
        <f>IF($AB447=1,VLOOKUP(U:U,'BW Asset Listing'!D:G,4,FALSE),"")</f>
        <v/>
      </c>
      <c r="Y447" s="294" t="str">
        <f>IF($AB447=1,VLOOKUP(U:U,'BW Asset Listing'!D:O,12,FALSE),"")</f>
        <v/>
      </c>
      <c r="Z447" s="294" t="str">
        <f t="shared" si="66"/>
        <v/>
      </c>
      <c r="AA447" s="294" t="str">
        <f t="shared" si="67"/>
        <v/>
      </c>
      <c r="AB447" s="294">
        <f>COUNTIF($D$4:D447,$D447)</f>
        <v>0</v>
      </c>
      <c r="AE447" s="122" t="str">
        <f t="shared" si="68"/>
        <v/>
      </c>
      <c r="AF447" s="124">
        <f>SUMIFS('BW Expense Report GL'!I:I,'BW Expense Report GL'!F:F,AD:AD,'BW Expense Report GL'!G:G,G:G)</f>
        <v>0</v>
      </c>
      <c r="AG447" s="124" t="str">
        <f t="shared" si="69"/>
        <v/>
      </c>
      <c r="AH447" s="124">
        <f>SUMIFS('BW Expense Report GL'!I:I,'BW Expense Report GL'!F:F,AD:AD,'BW Expense Report GL'!G:G,H:H)</f>
        <v>0</v>
      </c>
      <c r="AI447" s="124" t="str">
        <f t="shared" si="70"/>
        <v/>
      </c>
      <c r="AK447" s="121">
        <f t="shared" si="71"/>
        <v>0</v>
      </c>
      <c r="AL447" s="121">
        <f t="shared" si="72"/>
        <v>0</v>
      </c>
    </row>
    <row r="448" spans="1:38" s="121" customFormat="1" ht="12.75" x14ac:dyDescent="0.2">
      <c r="A448" s="293" t="str">
        <f>VLOOKUP(B:B,'ACFR Business Areas'!A:C,3,FALSE)</f>
        <v>A000</v>
      </c>
      <c r="B448" s="293" t="str">
        <f>'Lease Rollforward'!$B$1</f>
        <v>E120</v>
      </c>
      <c r="C448" s="122" t="str">
        <f>VLOOKUP(B:B,'ACFR Business Areas'!A:B,2,FALSE)</f>
        <v>Comptroller General</v>
      </c>
      <c r="D448" s="237"/>
      <c r="E448" s="265"/>
      <c r="G448" s="122">
        <f>IFERROR(VLOOKUP($F:$F,'Lease Types with GL Accts'!A:B,2,FALSE),0)</f>
        <v>0</v>
      </c>
      <c r="H448" s="122">
        <f>IFERROR(VLOOKUP($F:$F,'Lease Types with GL Accts'!$A:$C,3,FALSE),0)</f>
        <v>0</v>
      </c>
      <c r="I448" s="122">
        <f>IFERROR(VLOOKUP($F:$F,'Lease Types with GL Accts'!$A:$D,4,FALSE),0)</f>
        <v>0</v>
      </c>
      <c r="J448" s="293" t="str">
        <f>IF(AND(AB448=1,K448='Lease Rollforward'!$B$2),"Yes",IF(AB448=1,"No",""))</f>
        <v/>
      </c>
      <c r="L448" s="216"/>
      <c r="M448" s="217"/>
      <c r="N448" s="217"/>
      <c r="O448" s="217"/>
      <c r="P448" s="294">
        <f t="shared" si="65"/>
        <v>0</v>
      </c>
      <c r="Q448" s="124"/>
      <c r="R448" s="124"/>
      <c r="S448" s="219"/>
      <c r="T448" s="219"/>
      <c r="U448" s="266"/>
      <c r="V448" s="122" t="str">
        <f>IF($AB448=1,VLOOKUP(U:U,'BW Asset Listing'!D:E,2,FALSE),"")</f>
        <v/>
      </c>
      <c r="W448" s="122" t="str">
        <f>IF($AB448=1,VLOOKUP(U:U,'BW Asset Listing'!D:F,3,FALSE),"")</f>
        <v/>
      </c>
      <c r="X448" s="122" t="str">
        <f>IF($AB448=1,VLOOKUP(U:U,'BW Asset Listing'!D:G,4,FALSE),"")</f>
        <v/>
      </c>
      <c r="Y448" s="294" t="str">
        <f>IF($AB448=1,VLOOKUP(U:U,'BW Asset Listing'!D:O,12,FALSE),"")</f>
        <v/>
      </c>
      <c r="Z448" s="294" t="str">
        <f t="shared" si="66"/>
        <v/>
      </c>
      <c r="AA448" s="294" t="str">
        <f t="shared" si="67"/>
        <v/>
      </c>
      <c r="AB448" s="294">
        <f>COUNTIF($D$4:D448,$D448)</f>
        <v>0</v>
      </c>
      <c r="AE448" s="122" t="str">
        <f t="shared" si="68"/>
        <v/>
      </c>
      <c r="AF448" s="124">
        <f>SUMIFS('BW Expense Report GL'!I:I,'BW Expense Report GL'!F:F,AD:AD,'BW Expense Report GL'!G:G,G:G)</f>
        <v>0</v>
      </c>
      <c r="AG448" s="124" t="str">
        <f t="shared" si="69"/>
        <v/>
      </c>
      <c r="AH448" s="124">
        <f>SUMIFS('BW Expense Report GL'!I:I,'BW Expense Report GL'!F:F,AD:AD,'BW Expense Report GL'!G:G,H:H)</f>
        <v>0</v>
      </c>
      <c r="AI448" s="124" t="str">
        <f t="shared" si="70"/>
        <v/>
      </c>
      <c r="AK448" s="121">
        <f t="shared" si="71"/>
        <v>0</v>
      </c>
      <c r="AL448" s="121">
        <f t="shared" si="72"/>
        <v>0</v>
      </c>
    </row>
    <row r="449" spans="1:38" s="121" customFormat="1" ht="12.75" x14ac:dyDescent="0.2">
      <c r="A449" s="293" t="str">
        <f>VLOOKUP(B:B,'ACFR Business Areas'!A:C,3,FALSE)</f>
        <v>A000</v>
      </c>
      <c r="B449" s="293" t="str">
        <f>'Lease Rollforward'!$B$1</f>
        <v>E120</v>
      </c>
      <c r="C449" s="122" t="str">
        <f>VLOOKUP(B:B,'ACFR Business Areas'!A:B,2,FALSE)</f>
        <v>Comptroller General</v>
      </c>
      <c r="D449" s="237"/>
      <c r="E449" s="265"/>
      <c r="G449" s="122">
        <f>IFERROR(VLOOKUP($F:$F,'Lease Types with GL Accts'!A:B,2,FALSE),0)</f>
        <v>0</v>
      </c>
      <c r="H449" s="122">
        <f>IFERROR(VLOOKUP($F:$F,'Lease Types with GL Accts'!$A:$C,3,FALSE),0)</f>
        <v>0</v>
      </c>
      <c r="I449" s="122">
        <f>IFERROR(VLOOKUP($F:$F,'Lease Types with GL Accts'!$A:$D,4,FALSE),0)</f>
        <v>0</v>
      </c>
      <c r="J449" s="293" t="str">
        <f>IF(AND(AB449=1,K449='Lease Rollforward'!$B$2),"Yes",IF(AB449=1,"No",""))</f>
        <v/>
      </c>
      <c r="L449" s="216"/>
      <c r="M449" s="217"/>
      <c r="N449" s="217"/>
      <c r="O449" s="217"/>
      <c r="P449" s="294">
        <f t="shared" si="65"/>
        <v>0</v>
      </c>
      <c r="Q449" s="124"/>
      <c r="R449" s="124"/>
      <c r="S449" s="219"/>
      <c r="T449" s="219"/>
      <c r="U449" s="266"/>
      <c r="V449" s="122" t="str">
        <f>IF($AB449=1,VLOOKUP(U:U,'BW Asset Listing'!D:E,2,FALSE),"")</f>
        <v/>
      </c>
      <c r="W449" s="122" t="str">
        <f>IF($AB449=1,VLOOKUP(U:U,'BW Asset Listing'!D:F,3,FALSE),"")</f>
        <v/>
      </c>
      <c r="X449" s="122" t="str">
        <f>IF($AB449=1,VLOOKUP(U:U,'BW Asset Listing'!D:G,4,FALSE),"")</f>
        <v/>
      </c>
      <c r="Y449" s="294" t="str">
        <f>IF($AB449=1,VLOOKUP(U:U,'BW Asset Listing'!D:O,12,FALSE),"")</f>
        <v/>
      </c>
      <c r="Z449" s="294" t="str">
        <f t="shared" si="66"/>
        <v/>
      </c>
      <c r="AA449" s="294" t="str">
        <f t="shared" si="67"/>
        <v/>
      </c>
      <c r="AB449" s="294">
        <f>COUNTIF($D$4:D449,$D449)</f>
        <v>0</v>
      </c>
      <c r="AE449" s="122" t="str">
        <f t="shared" si="68"/>
        <v/>
      </c>
      <c r="AF449" s="124">
        <f>SUMIFS('BW Expense Report GL'!I:I,'BW Expense Report GL'!F:F,AD:AD,'BW Expense Report GL'!G:G,G:G)</f>
        <v>0</v>
      </c>
      <c r="AG449" s="124" t="str">
        <f t="shared" si="69"/>
        <v/>
      </c>
      <c r="AH449" s="124">
        <f>SUMIFS('BW Expense Report GL'!I:I,'BW Expense Report GL'!F:F,AD:AD,'BW Expense Report GL'!G:G,H:H)</f>
        <v>0</v>
      </c>
      <c r="AI449" s="124" t="str">
        <f t="shared" si="70"/>
        <v/>
      </c>
      <c r="AK449" s="121">
        <f t="shared" si="71"/>
        <v>0</v>
      </c>
      <c r="AL449" s="121">
        <f t="shared" si="72"/>
        <v>0</v>
      </c>
    </row>
    <row r="450" spans="1:38" s="121" customFormat="1" ht="12.75" x14ac:dyDescent="0.2">
      <c r="A450" s="293" t="str">
        <f>VLOOKUP(B:B,'ACFR Business Areas'!A:C,3,FALSE)</f>
        <v>A000</v>
      </c>
      <c r="B450" s="293" t="str">
        <f>'Lease Rollforward'!$B$1</f>
        <v>E120</v>
      </c>
      <c r="C450" s="122" t="str">
        <f>VLOOKUP(B:B,'ACFR Business Areas'!A:B,2,FALSE)</f>
        <v>Comptroller General</v>
      </c>
      <c r="D450" s="237"/>
      <c r="E450" s="265"/>
      <c r="G450" s="122">
        <f>IFERROR(VLOOKUP($F:$F,'Lease Types with GL Accts'!A:B,2,FALSE),0)</f>
        <v>0</v>
      </c>
      <c r="H450" s="122">
        <f>IFERROR(VLOOKUP($F:$F,'Lease Types with GL Accts'!$A:$C,3,FALSE),0)</f>
        <v>0</v>
      </c>
      <c r="I450" s="122">
        <f>IFERROR(VLOOKUP($F:$F,'Lease Types with GL Accts'!$A:$D,4,FALSE),0)</f>
        <v>0</v>
      </c>
      <c r="J450" s="293" t="str">
        <f>IF(AND(AB450=1,K450='Lease Rollforward'!$B$2),"Yes",IF(AB450=1,"No",""))</f>
        <v/>
      </c>
      <c r="L450" s="216"/>
      <c r="M450" s="217"/>
      <c r="N450" s="217"/>
      <c r="O450" s="217"/>
      <c r="P450" s="294">
        <f t="shared" si="65"/>
        <v>0</v>
      </c>
      <c r="Q450" s="124"/>
      <c r="R450" s="124"/>
      <c r="S450" s="219"/>
      <c r="T450" s="219"/>
      <c r="U450" s="266"/>
      <c r="V450" s="122" t="str">
        <f>IF($AB450=1,VLOOKUP(U:U,'BW Asset Listing'!D:E,2,FALSE),"")</f>
        <v/>
      </c>
      <c r="W450" s="122" t="str">
        <f>IF($AB450=1,VLOOKUP(U:U,'BW Asset Listing'!D:F,3,FALSE),"")</f>
        <v/>
      </c>
      <c r="X450" s="122" t="str">
        <f>IF($AB450=1,VLOOKUP(U:U,'BW Asset Listing'!D:G,4,FALSE),"")</f>
        <v/>
      </c>
      <c r="Y450" s="294" t="str">
        <f>IF($AB450=1,VLOOKUP(U:U,'BW Asset Listing'!D:O,12,FALSE),"")</f>
        <v/>
      </c>
      <c r="Z450" s="294" t="str">
        <f t="shared" si="66"/>
        <v/>
      </c>
      <c r="AA450" s="294" t="str">
        <f t="shared" si="67"/>
        <v/>
      </c>
      <c r="AB450" s="294">
        <f>COUNTIF($D$4:D450,$D450)</f>
        <v>0</v>
      </c>
      <c r="AE450" s="122" t="str">
        <f t="shared" si="68"/>
        <v/>
      </c>
      <c r="AF450" s="124">
        <f>SUMIFS('BW Expense Report GL'!I:I,'BW Expense Report GL'!F:F,AD:AD,'BW Expense Report GL'!G:G,G:G)</f>
        <v>0</v>
      </c>
      <c r="AG450" s="124" t="str">
        <f t="shared" si="69"/>
        <v/>
      </c>
      <c r="AH450" s="124">
        <f>SUMIFS('BW Expense Report GL'!I:I,'BW Expense Report GL'!F:F,AD:AD,'BW Expense Report GL'!G:G,H:H)</f>
        <v>0</v>
      </c>
      <c r="AI450" s="124" t="str">
        <f t="shared" si="70"/>
        <v/>
      </c>
      <c r="AK450" s="121">
        <f t="shared" si="71"/>
        <v>0</v>
      </c>
      <c r="AL450" s="121">
        <f t="shared" si="72"/>
        <v>0</v>
      </c>
    </row>
    <row r="451" spans="1:38" s="121" customFormat="1" ht="12.75" x14ac:dyDescent="0.2">
      <c r="A451" s="293" t="str">
        <f>VLOOKUP(B:B,'ACFR Business Areas'!A:C,3,FALSE)</f>
        <v>A000</v>
      </c>
      <c r="B451" s="293" t="str">
        <f>'Lease Rollforward'!$B$1</f>
        <v>E120</v>
      </c>
      <c r="C451" s="122" t="str">
        <f>VLOOKUP(B:B,'ACFR Business Areas'!A:B,2,FALSE)</f>
        <v>Comptroller General</v>
      </c>
      <c r="D451" s="237"/>
      <c r="E451" s="265"/>
      <c r="G451" s="122">
        <f>IFERROR(VLOOKUP($F:$F,'Lease Types with GL Accts'!A:B,2,FALSE),0)</f>
        <v>0</v>
      </c>
      <c r="H451" s="122">
        <f>IFERROR(VLOOKUP($F:$F,'Lease Types with GL Accts'!$A:$C,3,FALSE),0)</f>
        <v>0</v>
      </c>
      <c r="I451" s="122">
        <f>IFERROR(VLOOKUP($F:$F,'Lease Types with GL Accts'!$A:$D,4,FALSE),0)</f>
        <v>0</v>
      </c>
      <c r="J451" s="293" t="str">
        <f>IF(AND(AB451=1,K451='Lease Rollforward'!$B$2),"Yes",IF(AB451=1,"No",""))</f>
        <v/>
      </c>
      <c r="L451" s="216"/>
      <c r="M451" s="217"/>
      <c r="N451" s="217"/>
      <c r="O451" s="217"/>
      <c r="P451" s="294">
        <f t="shared" si="65"/>
        <v>0</v>
      </c>
      <c r="Q451" s="124"/>
      <c r="R451" s="124"/>
      <c r="S451" s="219"/>
      <c r="T451" s="219"/>
      <c r="U451" s="266"/>
      <c r="V451" s="122" t="str">
        <f>IF($AB451=1,VLOOKUP(U:U,'BW Asset Listing'!D:E,2,FALSE),"")</f>
        <v/>
      </c>
      <c r="W451" s="122" t="str">
        <f>IF($AB451=1,VLOOKUP(U:U,'BW Asset Listing'!D:F,3,FALSE),"")</f>
        <v/>
      </c>
      <c r="X451" s="122" t="str">
        <f>IF($AB451=1,VLOOKUP(U:U,'BW Asset Listing'!D:G,4,FALSE),"")</f>
        <v/>
      </c>
      <c r="Y451" s="294" t="str">
        <f>IF($AB451=1,VLOOKUP(U:U,'BW Asset Listing'!D:O,12,FALSE),"")</f>
        <v/>
      </c>
      <c r="Z451" s="294" t="str">
        <f t="shared" si="66"/>
        <v/>
      </c>
      <c r="AA451" s="294" t="str">
        <f t="shared" si="67"/>
        <v/>
      </c>
      <c r="AB451" s="294">
        <f>COUNTIF($D$4:D451,$D451)</f>
        <v>0</v>
      </c>
      <c r="AE451" s="122" t="str">
        <f t="shared" si="68"/>
        <v/>
      </c>
      <c r="AF451" s="124">
        <f>SUMIFS('BW Expense Report GL'!I:I,'BW Expense Report GL'!F:F,AD:AD,'BW Expense Report GL'!G:G,G:G)</f>
        <v>0</v>
      </c>
      <c r="AG451" s="124" t="str">
        <f t="shared" si="69"/>
        <v/>
      </c>
      <c r="AH451" s="124">
        <f>SUMIFS('BW Expense Report GL'!I:I,'BW Expense Report GL'!F:F,AD:AD,'BW Expense Report GL'!G:G,H:H)</f>
        <v>0</v>
      </c>
      <c r="AI451" s="124" t="str">
        <f t="shared" si="70"/>
        <v/>
      </c>
      <c r="AK451" s="121">
        <f t="shared" si="71"/>
        <v>0</v>
      </c>
      <c r="AL451" s="121">
        <f t="shared" si="72"/>
        <v>0</v>
      </c>
    </row>
    <row r="452" spans="1:38" s="121" customFormat="1" ht="12.75" x14ac:dyDescent="0.2">
      <c r="A452" s="293" t="str">
        <f>VLOOKUP(B:B,'ACFR Business Areas'!A:C,3,FALSE)</f>
        <v>A000</v>
      </c>
      <c r="B452" s="293" t="str">
        <f>'Lease Rollforward'!$B$1</f>
        <v>E120</v>
      </c>
      <c r="C452" s="122" t="str">
        <f>VLOOKUP(B:B,'ACFR Business Areas'!A:B,2,FALSE)</f>
        <v>Comptroller General</v>
      </c>
      <c r="D452" s="237"/>
      <c r="E452" s="265"/>
      <c r="G452" s="122">
        <f>IFERROR(VLOOKUP($F:$F,'Lease Types with GL Accts'!A:B,2,FALSE),0)</f>
        <v>0</v>
      </c>
      <c r="H452" s="122">
        <f>IFERROR(VLOOKUP($F:$F,'Lease Types with GL Accts'!$A:$C,3,FALSE),0)</f>
        <v>0</v>
      </c>
      <c r="I452" s="122">
        <f>IFERROR(VLOOKUP($F:$F,'Lease Types with GL Accts'!$A:$D,4,FALSE),0)</f>
        <v>0</v>
      </c>
      <c r="J452" s="293" t="str">
        <f>IF(AND(AB452=1,K452='Lease Rollforward'!$B$2),"Yes",IF(AB452=1,"No",""))</f>
        <v/>
      </c>
      <c r="L452" s="216"/>
      <c r="M452" s="217"/>
      <c r="N452" s="217"/>
      <c r="O452" s="217"/>
      <c r="P452" s="294">
        <f t="shared" si="65"/>
        <v>0</v>
      </c>
      <c r="Q452" s="124"/>
      <c r="R452" s="124"/>
      <c r="S452" s="219"/>
      <c r="T452" s="219"/>
      <c r="U452" s="266"/>
      <c r="V452" s="122" t="str">
        <f>IF($AB452=1,VLOOKUP(U:U,'BW Asset Listing'!D:E,2,FALSE),"")</f>
        <v/>
      </c>
      <c r="W452" s="122" t="str">
        <f>IF($AB452=1,VLOOKUP(U:U,'BW Asset Listing'!D:F,3,FALSE),"")</f>
        <v/>
      </c>
      <c r="X452" s="122" t="str">
        <f>IF($AB452=1,VLOOKUP(U:U,'BW Asset Listing'!D:G,4,FALSE),"")</f>
        <v/>
      </c>
      <c r="Y452" s="294" t="str">
        <f>IF($AB452=1,VLOOKUP(U:U,'BW Asset Listing'!D:O,12,FALSE),"")</f>
        <v/>
      </c>
      <c r="Z452" s="294" t="str">
        <f t="shared" si="66"/>
        <v/>
      </c>
      <c r="AA452" s="294" t="str">
        <f t="shared" si="67"/>
        <v/>
      </c>
      <c r="AB452" s="294">
        <f>COUNTIF($D$4:D452,$D452)</f>
        <v>0</v>
      </c>
      <c r="AE452" s="122" t="str">
        <f t="shared" si="68"/>
        <v/>
      </c>
      <c r="AF452" s="124">
        <f>SUMIFS('BW Expense Report GL'!I:I,'BW Expense Report GL'!F:F,AD:AD,'BW Expense Report GL'!G:G,G:G)</f>
        <v>0</v>
      </c>
      <c r="AG452" s="124" t="str">
        <f t="shared" si="69"/>
        <v/>
      </c>
      <c r="AH452" s="124">
        <f>SUMIFS('BW Expense Report GL'!I:I,'BW Expense Report GL'!F:F,AD:AD,'BW Expense Report GL'!G:G,H:H)</f>
        <v>0</v>
      </c>
      <c r="AI452" s="124" t="str">
        <f t="shared" si="70"/>
        <v/>
      </c>
      <c r="AK452" s="121">
        <f t="shared" si="71"/>
        <v>0</v>
      </c>
      <c r="AL452" s="121">
        <f t="shared" si="72"/>
        <v>0</v>
      </c>
    </row>
    <row r="453" spans="1:38" s="121" customFormat="1" ht="12.75" x14ac:dyDescent="0.2">
      <c r="A453" s="293" t="str">
        <f>VLOOKUP(B:B,'ACFR Business Areas'!A:C,3,FALSE)</f>
        <v>A000</v>
      </c>
      <c r="B453" s="293" t="str">
        <f>'Lease Rollforward'!$B$1</f>
        <v>E120</v>
      </c>
      <c r="C453" s="122" t="str">
        <f>VLOOKUP(B:B,'ACFR Business Areas'!A:B,2,FALSE)</f>
        <v>Comptroller General</v>
      </c>
      <c r="D453" s="237"/>
      <c r="E453" s="265"/>
      <c r="G453" s="122">
        <f>IFERROR(VLOOKUP($F:$F,'Lease Types with GL Accts'!A:B,2,FALSE),0)</f>
        <v>0</v>
      </c>
      <c r="H453" s="122">
        <f>IFERROR(VLOOKUP($F:$F,'Lease Types with GL Accts'!$A:$C,3,FALSE),0)</f>
        <v>0</v>
      </c>
      <c r="I453" s="122">
        <f>IFERROR(VLOOKUP($F:$F,'Lease Types with GL Accts'!$A:$D,4,FALSE),0)</f>
        <v>0</v>
      </c>
      <c r="J453" s="293" t="str">
        <f>IF(AND(AB453=1,K453='Lease Rollforward'!$B$2),"Yes",IF(AB453=1,"No",""))</f>
        <v/>
      </c>
      <c r="L453" s="216"/>
      <c r="M453" s="217"/>
      <c r="N453" s="217"/>
      <c r="O453" s="217"/>
      <c r="P453" s="294">
        <f t="shared" si="65"/>
        <v>0</v>
      </c>
      <c r="Q453" s="124"/>
      <c r="R453" s="124"/>
      <c r="S453" s="219"/>
      <c r="T453" s="219"/>
      <c r="U453" s="266"/>
      <c r="V453" s="122" t="str">
        <f>IF($AB453=1,VLOOKUP(U:U,'BW Asset Listing'!D:E,2,FALSE),"")</f>
        <v/>
      </c>
      <c r="W453" s="122" t="str">
        <f>IF($AB453=1,VLOOKUP(U:U,'BW Asset Listing'!D:F,3,FALSE),"")</f>
        <v/>
      </c>
      <c r="X453" s="122" t="str">
        <f>IF($AB453=1,VLOOKUP(U:U,'BW Asset Listing'!D:G,4,FALSE),"")</f>
        <v/>
      </c>
      <c r="Y453" s="294" t="str">
        <f>IF($AB453=1,VLOOKUP(U:U,'BW Asset Listing'!D:O,12,FALSE),"")</f>
        <v/>
      </c>
      <c r="Z453" s="294" t="str">
        <f t="shared" si="66"/>
        <v/>
      </c>
      <c r="AA453" s="294" t="str">
        <f t="shared" si="67"/>
        <v/>
      </c>
      <c r="AB453" s="294">
        <f>COUNTIF($D$4:D453,$D453)</f>
        <v>0</v>
      </c>
      <c r="AE453" s="122" t="str">
        <f t="shared" si="68"/>
        <v/>
      </c>
      <c r="AF453" s="124">
        <f>SUMIFS('BW Expense Report GL'!I:I,'BW Expense Report GL'!F:F,AD:AD,'BW Expense Report GL'!G:G,G:G)</f>
        <v>0</v>
      </c>
      <c r="AG453" s="124" t="str">
        <f t="shared" si="69"/>
        <v/>
      </c>
      <c r="AH453" s="124">
        <f>SUMIFS('BW Expense Report GL'!I:I,'BW Expense Report GL'!F:F,AD:AD,'BW Expense Report GL'!G:G,H:H)</f>
        <v>0</v>
      </c>
      <c r="AI453" s="124" t="str">
        <f t="shared" si="70"/>
        <v/>
      </c>
      <c r="AK453" s="121">
        <f t="shared" si="71"/>
        <v>0</v>
      </c>
      <c r="AL453" s="121">
        <f t="shared" si="72"/>
        <v>0</v>
      </c>
    </row>
    <row r="454" spans="1:38" s="121" customFormat="1" ht="12.75" x14ac:dyDescent="0.2">
      <c r="A454" s="293" t="str">
        <f>VLOOKUP(B:B,'ACFR Business Areas'!A:C,3,FALSE)</f>
        <v>A000</v>
      </c>
      <c r="B454" s="293" t="str">
        <f>'Lease Rollforward'!$B$1</f>
        <v>E120</v>
      </c>
      <c r="C454" s="122" t="str">
        <f>VLOOKUP(B:B,'ACFR Business Areas'!A:B,2,FALSE)</f>
        <v>Comptroller General</v>
      </c>
      <c r="D454" s="237"/>
      <c r="E454" s="265"/>
      <c r="G454" s="122">
        <f>IFERROR(VLOOKUP($F:$F,'Lease Types with GL Accts'!A:B,2,FALSE),0)</f>
        <v>0</v>
      </c>
      <c r="H454" s="122">
        <f>IFERROR(VLOOKUP($F:$F,'Lease Types with GL Accts'!$A:$C,3,FALSE),0)</f>
        <v>0</v>
      </c>
      <c r="I454" s="122">
        <f>IFERROR(VLOOKUP($F:$F,'Lease Types with GL Accts'!$A:$D,4,FALSE),0)</f>
        <v>0</v>
      </c>
      <c r="J454" s="293" t="str">
        <f>IF(AND(AB454=1,K454='Lease Rollforward'!$B$2),"Yes",IF(AB454=1,"No",""))</f>
        <v/>
      </c>
      <c r="L454" s="216"/>
      <c r="M454" s="217"/>
      <c r="N454" s="217"/>
      <c r="O454" s="217"/>
      <c r="P454" s="294">
        <f t="shared" si="65"/>
        <v>0</v>
      </c>
      <c r="Q454" s="124"/>
      <c r="R454" s="124"/>
      <c r="S454" s="219"/>
      <c r="T454" s="219"/>
      <c r="U454" s="266"/>
      <c r="V454" s="122" t="str">
        <f>IF($AB454=1,VLOOKUP(U:U,'BW Asset Listing'!D:E,2,FALSE),"")</f>
        <v/>
      </c>
      <c r="W454" s="122" t="str">
        <f>IF($AB454=1,VLOOKUP(U:U,'BW Asset Listing'!D:F,3,FALSE),"")</f>
        <v/>
      </c>
      <c r="X454" s="122" t="str">
        <f>IF($AB454=1,VLOOKUP(U:U,'BW Asset Listing'!D:G,4,FALSE),"")</f>
        <v/>
      </c>
      <c r="Y454" s="294" t="str">
        <f>IF($AB454=1,VLOOKUP(U:U,'BW Asset Listing'!D:O,12,FALSE),"")</f>
        <v/>
      </c>
      <c r="Z454" s="294" t="str">
        <f t="shared" si="66"/>
        <v/>
      </c>
      <c r="AA454" s="294" t="str">
        <f t="shared" si="67"/>
        <v/>
      </c>
      <c r="AB454" s="294">
        <f>COUNTIF($D$4:D454,$D454)</f>
        <v>0</v>
      </c>
      <c r="AE454" s="122" t="str">
        <f t="shared" si="68"/>
        <v/>
      </c>
      <c r="AF454" s="124">
        <f>SUMIFS('BW Expense Report GL'!I:I,'BW Expense Report GL'!F:F,AD:AD,'BW Expense Report GL'!G:G,G:G)</f>
        <v>0</v>
      </c>
      <c r="AG454" s="124" t="str">
        <f t="shared" si="69"/>
        <v/>
      </c>
      <c r="AH454" s="124">
        <f>SUMIFS('BW Expense Report GL'!I:I,'BW Expense Report GL'!F:F,AD:AD,'BW Expense Report GL'!G:G,H:H)</f>
        <v>0</v>
      </c>
      <c r="AI454" s="124" t="str">
        <f t="shared" si="70"/>
        <v/>
      </c>
      <c r="AK454" s="121">
        <f t="shared" si="71"/>
        <v>0</v>
      </c>
      <c r="AL454" s="121">
        <f t="shared" si="72"/>
        <v>0</v>
      </c>
    </row>
    <row r="455" spans="1:38" s="121" customFormat="1" ht="12.75" x14ac:dyDescent="0.2">
      <c r="A455" s="293" t="str">
        <f>VLOOKUP(B:B,'ACFR Business Areas'!A:C,3,FALSE)</f>
        <v>A000</v>
      </c>
      <c r="B455" s="293" t="str">
        <f>'Lease Rollforward'!$B$1</f>
        <v>E120</v>
      </c>
      <c r="C455" s="122" t="str">
        <f>VLOOKUP(B:B,'ACFR Business Areas'!A:B,2,FALSE)</f>
        <v>Comptroller General</v>
      </c>
      <c r="D455" s="237"/>
      <c r="E455" s="265"/>
      <c r="G455" s="122">
        <f>IFERROR(VLOOKUP($F:$F,'Lease Types with GL Accts'!A:B,2,FALSE),0)</f>
        <v>0</v>
      </c>
      <c r="H455" s="122">
        <f>IFERROR(VLOOKUP($F:$F,'Lease Types with GL Accts'!$A:$C,3,FALSE),0)</f>
        <v>0</v>
      </c>
      <c r="I455" s="122">
        <f>IFERROR(VLOOKUP($F:$F,'Lease Types with GL Accts'!$A:$D,4,FALSE),0)</f>
        <v>0</v>
      </c>
      <c r="J455" s="293" t="str">
        <f>IF(AND(AB455=1,K455='Lease Rollforward'!$B$2),"Yes",IF(AB455=1,"No",""))</f>
        <v/>
      </c>
      <c r="L455" s="216"/>
      <c r="M455" s="217"/>
      <c r="N455" s="217"/>
      <c r="O455" s="217"/>
      <c r="P455" s="294">
        <f t="shared" si="65"/>
        <v>0</v>
      </c>
      <c r="Q455" s="124"/>
      <c r="R455" s="124"/>
      <c r="S455" s="219"/>
      <c r="T455" s="219"/>
      <c r="U455" s="266"/>
      <c r="V455" s="122" t="str">
        <f>IF($AB455=1,VLOOKUP(U:U,'BW Asset Listing'!D:E,2,FALSE),"")</f>
        <v/>
      </c>
      <c r="W455" s="122" t="str">
        <f>IF($AB455=1,VLOOKUP(U:U,'BW Asset Listing'!D:F,3,FALSE),"")</f>
        <v/>
      </c>
      <c r="X455" s="122" t="str">
        <f>IF($AB455=1,VLOOKUP(U:U,'BW Asset Listing'!D:G,4,FALSE),"")</f>
        <v/>
      </c>
      <c r="Y455" s="294" t="str">
        <f>IF($AB455=1,VLOOKUP(U:U,'BW Asset Listing'!D:O,12,FALSE),"")</f>
        <v/>
      </c>
      <c r="Z455" s="294" t="str">
        <f t="shared" si="66"/>
        <v/>
      </c>
      <c r="AA455" s="294" t="str">
        <f t="shared" si="67"/>
        <v/>
      </c>
      <c r="AB455" s="294">
        <f>COUNTIF($D$4:D455,$D455)</f>
        <v>0</v>
      </c>
      <c r="AE455" s="122" t="str">
        <f t="shared" si="68"/>
        <v/>
      </c>
      <c r="AF455" s="124">
        <f>SUMIFS('BW Expense Report GL'!I:I,'BW Expense Report GL'!F:F,AD:AD,'BW Expense Report GL'!G:G,G:G)</f>
        <v>0</v>
      </c>
      <c r="AG455" s="124" t="str">
        <f t="shared" si="69"/>
        <v/>
      </c>
      <c r="AH455" s="124">
        <f>SUMIFS('BW Expense Report GL'!I:I,'BW Expense Report GL'!F:F,AD:AD,'BW Expense Report GL'!G:G,H:H)</f>
        <v>0</v>
      </c>
      <c r="AI455" s="124" t="str">
        <f t="shared" si="70"/>
        <v/>
      </c>
      <c r="AK455" s="121">
        <f t="shared" si="71"/>
        <v>0</v>
      </c>
      <c r="AL455" s="121">
        <f t="shared" si="72"/>
        <v>0</v>
      </c>
    </row>
    <row r="456" spans="1:38" s="121" customFormat="1" ht="12.75" x14ac:dyDescent="0.2">
      <c r="A456" s="293" t="str">
        <f>VLOOKUP(B:B,'ACFR Business Areas'!A:C,3,FALSE)</f>
        <v>A000</v>
      </c>
      <c r="B456" s="293" t="str">
        <f>'Lease Rollforward'!$B$1</f>
        <v>E120</v>
      </c>
      <c r="C456" s="122" t="str">
        <f>VLOOKUP(B:B,'ACFR Business Areas'!A:B,2,FALSE)</f>
        <v>Comptroller General</v>
      </c>
      <c r="D456" s="237"/>
      <c r="E456" s="265"/>
      <c r="G456" s="122">
        <f>IFERROR(VLOOKUP($F:$F,'Lease Types with GL Accts'!A:B,2,FALSE),0)</f>
        <v>0</v>
      </c>
      <c r="H456" s="122">
        <f>IFERROR(VLOOKUP($F:$F,'Lease Types with GL Accts'!$A:$C,3,FALSE),0)</f>
        <v>0</v>
      </c>
      <c r="I456" s="122">
        <f>IFERROR(VLOOKUP($F:$F,'Lease Types with GL Accts'!$A:$D,4,FALSE),0)</f>
        <v>0</v>
      </c>
      <c r="J456" s="293" t="str">
        <f>IF(AND(AB456=1,K456='Lease Rollforward'!$B$2),"Yes",IF(AB456=1,"No",""))</f>
        <v/>
      </c>
      <c r="L456" s="216"/>
      <c r="M456" s="217"/>
      <c r="N456" s="217"/>
      <c r="O456" s="217"/>
      <c r="P456" s="294">
        <f t="shared" ref="P456:P519" si="73">SUM(M456:O456)</f>
        <v>0</v>
      </c>
      <c r="Q456" s="124"/>
      <c r="R456" s="124"/>
      <c r="S456" s="219"/>
      <c r="T456" s="219"/>
      <c r="U456" s="266"/>
      <c r="V456" s="122" t="str">
        <f>IF($AB456=1,VLOOKUP(U:U,'BW Asset Listing'!D:E,2,FALSE),"")</f>
        <v/>
      </c>
      <c r="W456" s="122" t="str">
        <f>IF($AB456=1,VLOOKUP(U:U,'BW Asset Listing'!D:F,3,FALSE),"")</f>
        <v/>
      </c>
      <c r="X456" s="122" t="str">
        <f>IF($AB456=1,VLOOKUP(U:U,'BW Asset Listing'!D:G,4,FALSE),"")</f>
        <v/>
      </c>
      <c r="Y456" s="294" t="str">
        <f>IF($AB456=1,VLOOKUP(U:U,'BW Asset Listing'!D:O,12,FALSE),"")</f>
        <v/>
      </c>
      <c r="Z456" s="294" t="str">
        <f t="shared" ref="Z456:Z519" si="74">IF($AB456=1,SUMIF(D:D,D456,M:M),"")</f>
        <v/>
      </c>
      <c r="AA456" s="294" t="str">
        <f t="shared" ref="AA456:AA519" si="75">IF($AB456=1,Y456-Z456,"")</f>
        <v/>
      </c>
      <c r="AB456" s="294">
        <f>COUNTIF($D$4:D456,$D456)</f>
        <v>0</v>
      </c>
      <c r="AE456" s="122" t="str">
        <f t="shared" ref="AE456:AE519" si="76">IF(ISBLANK(D456),"",D456&amp;" Payment #"&amp;AB456)</f>
        <v/>
      </c>
      <c r="AF456" s="124">
        <f>SUMIFS('BW Expense Report GL'!I:I,'BW Expense Report GL'!F:F,AD:AD,'BW Expense Report GL'!G:G,G:G)</f>
        <v>0</v>
      </c>
      <c r="AG456" s="124" t="str">
        <f t="shared" ref="AG456:AG519" si="77">IF(ISBLANK(AD456),"",M456-AF456)</f>
        <v/>
      </c>
      <c r="AH456" s="124">
        <f>SUMIFS('BW Expense Report GL'!I:I,'BW Expense Report GL'!F:F,AD:AD,'BW Expense Report GL'!G:G,H:H)</f>
        <v>0</v>
      </c>
      <c r="AI456" s="124" t="str">
        <f t="shared" ref="AI456:AI519" si="78">IF(ISBLANK(AD456),"",N456-AH456)</f>
        <v/>
      </c>
      <c r="AK456" s="121">
        <f t="shared" ref="AK456:AK519" si="79">F456</f>
        <v>0</v>
      </c>
      <c r="AL456" s="121">
        <f t="shared" ref="AL456:AL519" si="80">D456</f>
        <v>0</v>
      </c>
    </row>
    <row r="457" spans="1:38" s="121" customFormat="1" ht="12.75" x14ac:dyDescent="0.2">
      <c r="A457" s="293" t="str">
        <f>VLOOKUP(B:B,'ACFR Business Areas'!A:C,3,FALSE)</f>
        <v>A000</v>
      </c>
      <c r="B457" s="293" t="str">
        <f>'Lease Rollforward'!$B$1</f>
        <v>E120</v>
      </c>
      <c r="C457" s="122" t="str">
        <f>VLOOKUP(B:B,'ACFR Business Areas'!A:B,2,FALSE)</f>
        <v>Comptroller General</v>
      </c>
      <c r="D457" s="237"/>
      <c r="E457" s="265"/>
      <c r="G457" s="122">
        <f>IFERROR(VLOOKUP($F:$F,'Lease Types with GL Accts'!A:B,2,FALSE),0)</f>
        <v>0</v>
      </c>
      <c r="H457" s="122">
        <f>IFERROR(VLOOKUP($F:$F,'Lease Types with GL Accts'!$A:$C,3,FALSE),0)</f>
        <v>0</v>
      </c>
      <c r="I457" s="122">
        <f>IFERROR(VLOOKUP($F:$F,'Lease Types with GL Accts'!$A:$D,4,FALSE),0)</f>
        <v>0</v>
      </c>
      <c r="J457" s="293" t="str">
        <f>IF(AND(AB457=1,K457='Lease Rollforward'!$B$2),"Yes",IF(AB457=1,"No",""))</f>
        <v/>
      </c>
      <c r="L457" s="216"/>
      <c r="M457" s="217"/>
      <c r="N457" s="217"/>
      <c r="O457" s="217"/>
      <c r="P457" s="294">
        <f t="shared" si="73"/>
        <v>0</v>
      </c>
      <c r="Q457" s="124"/>
      <c r="R457" s="124"/>
      <c r="S457" s="219"/>
      <c r="T457" s="219"/>
      <c r="U457" s="266"/>
      <c r="V457" s="122" t="str">
        <f>IF($AB457=1,VLOOKUP(U:U,'BW Asset Listing'!D:E,2,FALSE),"")</f>
        <v/>
      </c>
      <c r="W457" s="122" t="str">
        <f>IF($AB457=1,VLOOKUP(U:U,'BW Asset Listing'!D:F,3,FALSE),"")</f>
        <v/>
      </c>
      <c r="X457" s="122" t="str">
        <f>IF($AB457=1,VLOOKUP(U:U,'BW Asset Listing'!D:G,4,FALSE),"")</f>
        <v/>
      </c>
      <c r="Y457" s="294" t="str">
        <f>IF($AB457=1,VLOOKUP(U:U,'BW Asset Listing'!D:O,12,FALSE),"")</f>
        <v/>
      </c>
      <c r="Z457" s="294" t="str">
        <f t="shared" si="74"/>
        <v/>
      </c>
      <c r="AA457" s="294" t="str">
        <f t="shared" si="75"/>
        <v/>
      </c>
      <c r="AB457" s="294">
        <f>COUNTIF($D$4:D457,$D457)</f>
        <v>0</v>
      </c>
      <c r="AE457" s="122" t="str">
        <f t="shared" si="76"/>
        <v/>
      </c>
      <c r="AF457" s="124">
        <f>SUMIFS('BW Expense Report GL'!I:I,'BW Expense Report GL'!F:F,AD:AD,'BW Expense Report GL'!G:G,G:G)</f>
        <v>0</v>
      </c>
      <c r="AG457" s="124" t="str">
        <f t="shared" si="77"/>
        <v/>
      </c>
      <c r="AH457" s="124">
        <f>SUMIFS('BW Expense Report GL'!I:I,'BW Expense Report GL'!F:F,AD:AD,'BW Expense Report GL'!G:G,H:H)</f>
        <v>0</v>
      </c>
      <c r="AI457" s="124" t="str">
        <f t="shared" si="78"/>
        <v/>
      </c>
      <c r="AK457" s="121">
        <f t="shared" si="79"/>
        <v>0</v>
      </c>
      <c r="AL457" s="121">
        <f t="shared" si="80"/>
        <v>0</v>
      </c>
    </row>
    <row r="458" spans="1:38" s="121" customFormat="1" ht="12.75" x14ac:dyDescent="0.2">
      <c r="A458" s="293" t="str">
        <f>VLOOKUP(B:B,'ACFR Business Areas'!A:C,3,FALSE)</f>
        <v>A000</v>
      </c>
      <c r="B458" s="293" t="str">
        <f>'Lease Rollforward'!$B$1</f>
        <v>E120</v>
      </c>
      <c r="C458" s="122" t="str">
        <f>VLOOKUP(B:B,'ACFR Business Areas'!A:B,2,FALSE)</f>
        <v>Comptroller General</v>
      </c>
      <c r="D458" s="237"/>
      <c r="E458" s="265"/>
      <c r="G458" s="122">
        <f>IFERROR(VLOOKUP($F:$F,'Lease Types with GL Accts'!A:B,2,FALSE),0)</f>
        <v>0</v>
      </c>
      <c r="H458" s="122">
        <f>IFERROR(VLOOKUP($F:$F,'Lease Types with GL Accts'!$A:$C,3,FALSE),0)</f>
        <v>0</v>
      </c>
      <c r="I458" s="122">
        <f>IFERROR(VLOOKUP($F:$F,'Lease Types with GL Accts'!$A:$D,4,FALSE),0)</f>
        <v>0</v>
      </c>
      <c r="J458" s="293" t="str">
        <f>IF(AND(AB458=1,K458='Lease Rollforward'!$B$2),"Yes",IF(AB458=1,"No",""))</f>
        <v/>
      </c>
      <c r="L458" s="216"/>
      <c r="M458" s="217"/>
      <c r="N458" s="217"/>
      <c r="O458" s="217"/>
      <c r="P458" s="294">
        <f t="shared" si="73"/>
        <v>0</v>
      </c>
      <c r="Q458" s="124"/>
      <c r="R458" s="124"/>
      <c r="S458" s="219"/>
      <c r="T458" s="219"/>
      <c r="U458" s="266"/>
      <c r="V458" s="122" t="str">
        <f>IF($AB458=1,VLOOKUP(U:U,'BW Asset Listing'!D:E,2,FALSE),"")</f>
        <v/>
      </c>
      <c r="W458" s="122" t="str">
        <f>IF($AB458=1,VLOOKUP(U:U,'BW Asset Listing'!D:F,3,FALSE),"")</f>
        <v/>
      </c>
      <c r="X458" s="122" t="str">
        <f>IF($AB458=1,VLOOKUP(U:U,'BW Asset Listing'!D:G,4,FALSE),"")</f>
        <v/>
      </c>
      <c r="Y458" s="294" t="str">
        <f>IF($AB458=1,VLOOKUP(U:U,'BW Asset Listing'!D:O,12,FALSE),"")</f>
        <v/>
      </c>
      <c r="Z458" s="294" t="str">
        <f t="shared" si="74"/>
        <v/>
      </c>
      <c r="AA458" s="294" t="str">
        <f t="shared" si="75"/>
        <v/>
      </c>
      <c r="AB458" s="294">
        <f>COUNTIF($D$4:D458,$D458)</f>
        <v>0</v>
      </c>
      <c r="AE458" s="122" t="str">
        <f t="shared" si="76"/>
        <v/>
      </c>
      <c r="AF458" s="124">
        <f>SUMIFS('BW Expense Report GL'!I:I,'BW Expense Report GL'!F:F,AD:AD,'BW Expense Report GL'!G:G,G:G)</f>
        <v>0</v>
      </c>
      <c r="AG458" s="124" t="str">
        <f t="shared" si="77"/>
        <v/>
      </c>
      <c r="AH458" s="124">
        <f>SUMIFS('BW Expense Report GL'!I:I,'BW Expense Report GL'!F:F,AD:AD,'BW Expense Report GL'!G:G,H:H)</f>
        <v>0</v>
      </c>
      <c r="AI458" s="124" t="str">
        <f t="shared" si="78"/>
        <v/>
      </c>
      <c r="AK458" s="121">
        <f t="shared" si="79"/>
        <v>0</v>
      </c>
      <c r="AL458" s="121">
        <f t="shared" si="80"/>
        <v>0</v>
      </c>
    </row>
    <row r="459" spans="1:38" s="121" customFormat="1" ht="12.75" x14ac:dyDescent="0.2">
      <c r="A459" s="293" t="str">
        <f>VLOOKUP(B:B,'ACFR Business Areas'!A:C,3,FALSE)</f>
        <v>A000</v>
      </c>
      <c r="B459" s="293" t="str">
        <f>'Lease Rollforward'!$B$1</f>
        <v>E120</v>
      </c>
      <c r="C459" s="122" t="str">
        <f>VLOOKUP(B:B,'ACFR Business Areas'!A:B,2,FALSE)</f>
        <v>Comptroller General</v>
      </c>
      <c r="D459" s="237"/>
      <c r="E459" s="265"/>
      <c r="G459" s="122">
        <f>IFERROR(VLOOKUP($F:$F,'Lease Types with GL Accts'!A:B,2,FALSE),0)</f>
        <v>0</v>
      </c>
      <c r="H459" s="122">
        <f>IFERROR(VLOOKUP($F:$F,'Lease Types with GL Accts'!$A:$C,3,FALSE),0)</f>
        <v>0</v>
      </c>
      <c r="I459" s="122">
        <f>IFERROR(VLOOKUP($F:$F,'Lease Types with GL Accts'!$A:$D,4,FALSE),0)</f>
        <v>0</v>
      </c>
      <c r="J459" s="293" t="str">
        <f>IF(AND(AB459=1,K459='Lease Rollforward'!$B$2),"Yes",IF(AB459=1,"No",""))</f>
        <v/>
      </c>
      <c r="L459" s="216"/>
      <c r="M459" s="217"/>
      <c r="N459" s="217"/>
      <c r="O459" s="217"/>
      <c r="P459" s="294">
        <f t="shared" si="73"/>
        <v>0</v>
      </c>
      <c r="Q459" s="124"/>
      <c r="R459" s="124"/>
      <c r="S459" s="219"/>
      <c r="T459" s="219"/>
      <c r="U459" s="266"/>
      <c r="V459" s="122" t="str">
        <f>IF($AB459=1,VLOOKUP(U:U,'BW Asset Listing'!D:E,2,FALSE),"")</f>
        <v/>
      </c>
      <c r="W459" s="122" t="str">
        <f>IF($AB459=1,VLOOKUP(U:U,'BW Asset Listing'!D:F,3,FALSE),"")</f>
        <v/>
      </c>
      <c r="X459" s="122" t="str">
        <f>IF($AB459=1,VLOOKUP(U:U,'BW Asset Listing'!D:G,4,FALSE),"")</f>
        <v/>
      </c>
      <c r="Y459" s="294" t="str">
        <f>IF($AB459=1,VLOOKUP(U:U,'BW Asset Listing'!D:O,12,FALSE),"")</f>
        <v/>
      </c>
      <c r="Z459" s="294" t="str">
        <f t="shared" si="74"/>
        <v/>
      </c>
      <c r="AA459" s="294" t="str">
        <f t="shared" si="75"/>
        <v/>
      </c>
      <c r="AB459" s="294">
        <f>COUNTIF($D$4:D459,$D459)</f>
        <v>0</v>
      </c>
      <c r="AE459" s="122" t="str">
        <f t="shared" si="76"/>
        <v/>
      </c>
      <c r="AF459" s="124">
        <f>SUMIFS('BW Expense Report GL'!I:I,'BW Expense Report GL'!F:F,AD:AD,'BW Expense Report GL'!G:G,G:G)</f>
        <v>0</v>
      </c>
      <c r="AG459" s="124" t="str">
        <f t="shared" si="77"/>
        <v/>
      </c>
      <c r="AH459" s="124">
        <f>SUMIFS('BW Expense Report GL'!I:I,'BW Expense Report GL'!F:F,AD:AD,'BW Expense Report GL'!G:G,H:H)</f>
        <v>0</v>
      </c>
      <c r="AI459" s="124" t="str">
        <f t="shared" si="78"/>
        <v/>
      </c>
      <c r="AK459" s="121">
        <f t="shared" si="79"/>
        <v>0</v>
      </c>
      <c r="AL459" s="121">
        <f t="shared" si="80"/>
        <v>0</v>
      </c>
    </row>
    <row r="460" spans="1:38" s="121" customFormat="1" ht="12.75" x14ac:dyDescent="0.2">
      <c r="A460" s="293" t="str">
        <f>VLOOKUP(B:B,'ACFR Business Areas'!A:C,3,FALSE)</f>
        <v>A000</v>
      </c>
      <c r="B460" s="293" t="str">
        <f>'Lease Rollforward'!$B$1</f>
        <v>E120</v>
      </c>
      <c r="C460" s="122" t="str">
        <f>VLOOKUP(B:B,'ACFR Business Areas'!A:B,2,FALSE)</f>
        <v>Comptroller General</v>
      </c>
      <c r="D460" s="237"/>
      <c r="E460" s="265"/>
      <c r="G460" s="122">
        <f>IFERROR(VLOOKUP($F:$F,'Lease Types with GL Accts'!A:B,2,FALSE),0)</f>
        <v>0</v>
      </c>
      <c r="H460" s="122">
        <f>IFERROR(VLOOKUP($F:$F,'Lease Types with GL Accts'!$A:$C,3,FALSE),0)</f>
        <v>0</v>
      </c>
      <c r="I460" s="122">
        <f>IFERROR(VLOOKUP($F:$F,'Lease Types with GL Accts'!$A:$D,4,FALSE),0)</f>
        <v>0</v>
      </c>
      <c r="J460" s="293" t="str">
        <f>IF(AND(AB460=1,K460='Lease Rollforward'!$B$2),"Yes",IF(AB460=1,"No",""))</f>
        <v/>
      </c>
      <c r="L460" s="216"/>
      <c r="M460" s="217"/>
      <c r="N460" s="217"/>
      <c r="O460" s="217"/>
      <c r="P460" s="294">
        <f t="shared" si="73"/>
        <v>0</v>
      </c>
      <c r="Q460" s="124"/>
      <c r="R460" s="124"/>
      <c r="S460" s="219"/>
      <c r="T460" s="219"/>
      <c r="U460" s="266"/>
      <c r="V460" s="122" t="str">
        <f>IF($AB460=1,VLOOKUP(U:U,'BW Asset Listing'!D:E,2,FALSE),"")</f>
        <v/>
      </c>
      <c r="W460" s="122" t="str">
        <f>IF($AB460=1,VLOOKUP(U:U,'BW Asset Listing'!D:F,3,FALSE),"")</f>
        <v/>
      </c>
      <c r="X460" s="122" t="str">
        <f>IF($AB460=1,VLOOKUP(U:U,'BW Asset Listing'!D:G,4,FALSE),"")</f>
        <v/>
      </c>
      <c r="Y460" s="294" t="str">
        <f>IF($AB460=1,VLOOKUP(U:U,'BW Asset Listing'!D:O,12,FALSE),"")</f>
        <v/>
      </c>
      <c r="Z460" s="294" t="str">
        <f t="shared" si="74"/>
        <v/>
      </c>
      <c r="AA460" s="294" t="str">
        <f t="shared" si="75"/>
        <v/>
      </c>
      <c r="AB460" s="294">
        <f>COUNTIF($D$4:D460,$D460)</f>
        <v>0</v>
      </c>
      <c r="AE460" s="122" t="str">
        <f t="shared" si="76"/>
        <v/>
      </c>
      <c r="AF460" s="124">
        <f>SUMIFS('BW Expense Report GL'!I:I,'BW Expense Report GL'!F:F,AD:AD,'BW Expense Report GL'!G:G,G:G)</f>
        <v>0</v>
      </c>
      <c r="AG460" s="124" t="str">
        <f t="shared" si="77"/>
        <v/>
      </c>
      <c r="AH460" s="124">
        <f>SUMIFS('BW Expense Report GL'!I:I,'BW Expense Report GL'!F:F,AD:AD,'BW Expense Report GL'!G:G,H:H)</f>
        <v>0</v>
      </c>
      <c r="AI460" s="124" t="str">
        <f t="shared" si="78"/>
        <v/>
      </c>
      <c r="AK460" s="121">
        <f t="shared" si="79"/>
        <v>0</v>
      </c>
      <c r="AL460" s="121">
        <f t="shared" si="80"/>
        <v>0</v>
      </c>
    </row>
    <row r="461" spans="1:38" s="121" customFormat="1" ht="12.75" x14ac:dyDescent="0.2">
      <c r="A461" s="293" t="str">
        <f>VLOOKUP(B:B,'ACFR Business Areas'!A:C,3,FALSE)</f>
        <v>A000</v>
      </c>
      <c r="B461" s="293" t="str">
        <f>'Lease Rollforward'!$B$1</f>
        <v>E120</v>
      </c>
      <c r="C461" s="122" t="str">
        <f>VLOOKUP(B:B,'ACFR Business Areas'!A:B,2,FALSE)</f>
        <v>Comptroller General</v>
      </c>
      <c r="D461" s="237"/>
      <c r="E461" s="265"/>
      <c r="G461" s="122">
        <f>IFERROR(VLOOKUP($F:$F,'Lease Types with GL Accts'!A:B,2,FALSE),0)</f>
        <v>0</v>
      </c>
      <c r="H461" s="122">
        <f>IFERROR(VLOOKUP($F:$F,'Lease Types with GL Accts'!$A:$C,3,FALSE),0)</f>
        <v>0</v>
      </c>
      <c r="I461" s="122">
        <f>IFERROR(VLOOKUP($F:$F,'Lease Types with GL Accts'!$A:$D,4,FALSE),0)</f>
        <v>0</v>
      </c>
      <c r="J461" s="293" t="str">
        <f>IF(AND(AB461=1,K461='Lease Rollforward'!$B$2),"Yes",IF(AB461=1,"No",""))</f>
        <v/>
      </c>
      <c r="L461" s="216"/>
      <c r="M461" s="217"/>
      <c r="N461" s="217"/>
      <c r="O461" s="217"/>
      <c r="P461" s="294">
        <f t="shared" si="73"/>
        <v>0</v>
      </c>
      <c r="Q461" s="124"/>
      <c r="R461" s="124"/>
      <c r="S461" s="219"/>
      <c r="T461" s="219"/>
      <c r="U461" s="266"/>
      <c r="V461" s="122" t="str">
        <f>IF($AB461=1,VLOOKUP(U:U,'BW Asset Listing'!D:E,2,FALSE),"")</f>
        <v/>
      </c>
      <c r="W461" s="122" t="str">
        <f>IF($AB461=1,VLOOKUP(U:U,'BW Asset Listing'!D:F,3,FALSE),"")</f>
        <v/>
      </c>
      <c r="X461" s="122" t="str">
        <f>IF($AB461=1,VLOOKUP(U:U,'BW Asset Listing'!D:G,4,FALSE),"")</f>
        <v/>
      </c>
      <c r="Y461" s="294" t="str">
        <f>IF($AB461=1,VLOOKUP(U:U,'BW Asset Listing'!D:O,12,FALSE),"")</f>
        <v/>
      </c>
      <c r="Z461" s="294" t="str">
        <f t="shared" si="74"/>
        <v/>
      </c>
      <c r="AA461" s="294" t="str">
        <f t="shared" si="75"/>
        <v/>
      </c>
      <c r="AB461" s="294">
        <f>COUNTIF($D$4:D461,$D461)</f>
        <v>0</v>
      </c>
      <c r="AE461" s="122" t="str">
        <f t="shared" si="76"/>
        <v/>
      </c>
      <c r="AF461" s="124">
        <f>SUMIFS('BW Expense Report GL'!I:I,'BW Expense Report GL'!F:F,AD:AD,'BW Expense Report GL'!G:G,G:G)</f>
        <v>0</v>
      </c>
      <c r="AG461" s="124" t="str">
        <f t="shared" si="77"/>
        <v/>
      </c>
      <c r="AH461" s="124">
        <f>SUMIFS('BW Expense Report GL'!I:I,'BW Expense Report GL'!F:F,AD:AD,'BW Expense Report GL'!G:G,H:H)</f>
        <v>0</v>
      </c>
      <c r="AI461" s="124" t="str">
        <f t="shared" si="78"/>
        <v/>
      </c>
      <c r="AK461" s="121">
        <f t="shared" si="79"/>
        <v>0</v>
      </c>
      <c r="AL461" s="121">
        <f t="shared" si="80"/>
        <v>0</v>
      </c>
    </row>
    <row r="462" spans="1:38" s="121" customFormat="1" ht="12.75" x14ac:dyDescent="0.2">
      <c r="A462" s="293" t="str">
        <f>VLOOKUP(B:B,'ACFR Business Areas'!A:C,3,FALSE)</f>
        <v>A000</v>
      </c>
      <c r="B462" s="293" t="str">
        <f>'Lease Rollforward'!$B$1</f>
        <v>E120</v>
      </c>
      <c r="C462" s="122" t="str">
        <f>VLOOKUP(B:B,'ACFR Business Areas'!A:B,2,FALSE)</f>
        <v>Comptroller General</v>
      </c>
      <c r="D462" s="237"/>
      <c r="E462" s="265"/>
      <c r="G462" s="122">
        <f>IFERROR(VLOOKUP($F:$F,'Lease Types with GL Accts'!A:B,2,FALSE),0)</f>
        <v>0</v>
      </c>
      <c r="H462" s="122">
        <f>IFERROR(VLOOKUP($F:$F,'Lease Types with GL Accts'!$A:$C,3,FALSE),0)</f>
        <v>0</v>
      </c>
      <c r="I462" s="122">
        <f>IFERROR(VLOOKUP($F:$F,'Lease Types with GL Accts'!$A:$D,4,FALSE),0)</f>
        <v>0</v>
      </c>
      <c r="J462" s="293" t="str">
        <f>IF(AND(AB462=1,K462='Lease Rollforward'!$B$2),"Yes",IF(AB462=1,"No",""))</f>
        <v/>
      </c>
      <c r="L462" s="216"/>
      <c r="M462" s="217"/>
      <c r="N462" s="217"/>
      <c r="O462" s="217"/>
      <c r="P462" s="294">
        <f t="shared" si="73"/>
        <v>0</v>
      </c>
      <c r="Q462" s="124"/>
      <c r="R462" s="124"/>
      <c r="S462" s="219"/>
      <c r="T462" s="219"/>
      <c r="U462" s="266"/>
      <c r="V462" s="122" t="str">
        <f>IF($AB462=1,VLOOKUP(U:U,'BW Asset Listing'!D:E,2,FALSE),"")</f>
        <v/>
      </c>
      <c r="W462" s="122" t="str">
        <f>IF($AB462=1,VLOOKUP(U:U,'BW Asset Listing'!D:F,3,FALSE),"")</f>
        <v/>
      </c>
      <c r="X462" s="122" t="str">
        <f>IF($AB462=1,VLOOKUP(U:U,'BW Asset Listing'!D:G,4,FALSE),"")</f>
        <v/>
      </c>
      <c r="Y462" s="294" t="str">
        <f>IF($AB462=1,VLOOKUP(U:U,'BW Asset Listing'!D:O,12,FALSE),"")</f>
        <v/>
      </c>
      <c r="Z462" s="294" t="str">
        <f t="shared" si="74"/>
        <v/>
      </c>
      <c r="AA462" s="294" t="str">
        <f t="shared" si="75"/>
        <v/>
      </c>
      <c r="AB462" s="294">
        <f>COUNTIF($D$4:D462,$D462)</f>
        <v>0</v>
      </c>
      <c r="AE462" s="122" t="str">
        <f t="shared" si="76"/>
        <v/>
      </c>
      <c r="AF462" s="124">
        <f>SUMIFS('BW Expense Report GL'!I:I,'BW Expense Report GL'!F:F,AD:AD,'BW Expense Report GL'!G:G,G:G)</f>
        <v>0</v>
      </c>
      <c r="AG462" s="124" t="str">
        <f t="shared" si="77"/>
        <v/>
      </c>
      <c r="AH462" s="124">
        <f>SUMIFS('BW Expense Report GL'!I:I,'BW Expense Report GL'!F:F,AD:AD,'BW Expense Report GL'!G:G,H:H)</f>
        <v>0</v>
      </c>
      <c r="AI462" s="124" t="str">
        <f t="shared" si="78"/>
        <v/>
      </c>
      <c r="AK462" s="121">
        <f t="shared" si="79"/>
        <v>0</v>
      </c>
      <c r="AL462" s="121">
        <f t="shared" si="80"/>
        <v>0</v>
      </c>
    </row>
    <row r="463" spans="1:38" s="121" customFormat="1" ht="12.75" x14ac:dyDescent="0.2">
      <c r="A463" s="293" t="str">
        <f>VLOOKUP(B:B,'ACFR Business Areas'!A:C,3,FALSE)</f>
        <v>A000</v>
      </c>
      <c r="B463" s="293" t="str">
        <f>'Lease Rollforward'!$B$1</f>
        <v>E120</v>
      </c>
      <c r="C463" s="122" t="str">
        <f>VLOOKUP(B:B,'ACFR Business Areas'!A:B,2,FALSE)</f>
        <v>Comptroller General</v>
      </c>
      <c r="D463" s="237"/>
      <c r="E463" s="265"/>
      <c r="G463" s="122">
        <f>IFERROR(VLOOKUP($F:$F,'Lease Types with GL Accts'!A:B,2,FALSE),0)</f>
        <v>0</v>
      </c>
      <c r="H463" s="122">
        <f>IFERROR(VLOOKUP($F:$F,'Lease Types with GL Accts'!$A:$C,3,FALSE),0)</f>
        <v>0</v>
      </c>
      <c r="I463" s="122">
        <f>IFERROR(VLOOKUP($F:$F,'Lease Types with GL Accts'!$A:$D,4,FALSE),0)</f>
        <v>0</v>
      </c>
      <c r="J463" s="293" t="str">
        <f>IF(AND(AB463=1,K463='Lease Rollforward'!$B$2),"Yes",IF(AB463=1,"No",""))</f>
        <v/>
      </c>
      <c r="L463" s="216"/>
      <c r="M463" s="217"/>
      <c r="N463" s="217"/>
      <c r="O463" s="217"/>
      <c r="P463" s="294">
        <f t="shared" si="73"/>
        <v>0</v>
      </c>
      <c r="Q463" s="124"/>
      <c r="R463" s="124"/>
      <c r="S463" s="219"/>
      <c r="T463" s="219"/>
      <c r="U463" s="266"/>
      <c r="V463" s="122" t="str">
        <f>IF($AB463=1,VLOOKUP(U:U,'BW Asset Listing'!D:E,2,FALSE),"")</f>
        <v/>
      </c>
      <c r="W463" s="122" t="str">
        <f>IF($AB463=1,VLOOKUP(U:U,'BW Asset Listing'!D:F,3,FALSE),"")</f>
        <v/>
      </c>
      <c r="X463" s="122" t="str">
        <f>IF($AB463=1,VLOOKUP(U:U,'BW Asset Listing'!D:G,4,FALSE),"")</f>
        <v/>
      </c>
      <c r="Y463" s="294" t="str">
        <f>IF($AB463=1,VLOOKUP(U:U,'BW Asset Listing'!D:O,12,FALSE),"")</f>
        <v/>
      </c>
      <c r="Z463" s="294" t="str">
        <f t="shared" si="74"/>
        <v/>
      </c>
      <c r="AA463" s="294" t="str">
        <f t="shared" si="75"/>
        <v/>
      </c>
      <c r="AB463" s="294">
        <f>COUNTIF($D$4:D463,$D463)</f>
        <v>0</v>
      </c>
      <c r="AE463" s="122" t="str">
        <f t="shared" si="76"/>
        <v/>
      </c>
      <c r="AF463" s="124">
        <f>SUMIFS('BW Expense Report GL'!I:I,'BW Expense Report GL'!F:F,AD:AD,'BW Expense Report GL'!G:G,G:G)</f>
        <v>0</v>
      </c>
      <c r="AG463" s="124" t="str">
        <f t="shared" si="77"/>
        <v/>
      </c>
      <c r="AH463" s="124">
        <f>SUMIFS('BW Expense Report GL'!I:I,'BW Expense Report GL'!F:F,AD:AD,'BW Expense Report GL'!G:G,H:H)</f>
        <v>0</v>
      </c>
      <c r="AI463" s="124" t="str">
        <f t="shared" si="78"/>
        <v/>
      </c>
      <c r="AK463" s="121">
        <f t="shared" si="79"/>
        <v>0</v>
      </c>
      <c r="AL463" s="121">
        <f t="shared" si="80"/>
        <v>0</v>
      </c>
    </row>
    <row r="464" spans="1:38" s="121" customFormat="1" ht="12.75" x14ac:dyDescent="0.2">
      <c r="A464" s="293" t="str">
        <f>VLOOKUP(B:B,'ACFR Business Areas'!A:C,3,FALSE)</f>
        <v>A000</v>
      </c>
      <c r="B464" s="293" t="str">
        <f>'Lease Rollforward'!$B$1</f>
        <v>E120</v>
      </c>
      <c r="C464" s="122" t="str">
        <f>VLOOKUP(B:B,'ACFR Business Areas'!A:B,2,FALSE)</f>
        <v>Comptroller General</v>
      </c>
      <c r="D464" s="237"/>
      <c r="E464" s="265"/>
      <c r="G464" s="122">
        <f>IFERROR(VLOOKUP($F:$F,'Lease Types with GL Accts'!A:B,2,FALSE),0)</f>
        <v>0</v>
      </c>
      <c r="H464" s="122">
        <f>IFERROR(VLOOKUP($F:$F,'Lease Types with GL Accts'!$A:$C,3,FALSE),0)</f>
        <v>0</v>
      </c>
      <c r="I464" s="122">
        <f>IFERROR(VLOOKUP($F:$F,'Lease Types with GL Accts'!$A:$D,4,FALSE),0)</f>
        <v>0</v>
      </c>
      <c r="J464" s="293" t="str">
        <f>IF(AND(AB464=1,K464='Lease Rollforward'!$B$2),"Yes",IF(AB464=1,"No",""))</f>
        <v/>
      </c>
      <c r="L464" s="216"/>
      <c r="M464" s="217"/>
      <c r="N464" s="217"/>
      <c r="O464" s="217"/>
      <c r="P464" s="294">
        <f t="shared" si="73"/>
        <v>0</v>
      </c>
      <c r="Q464" s="124"/>
      <c r="R464" s="124"/>
      <c r="S464" s="219"/>
      <c r="T464" s="219"/>
      <c r="U464" s="266"/>
      <c r="V464" s="122" t="str">
        <f>IF($AB464=1,VLOOKUP(U:U,'BW Asset Listing'!D:E,2,FALSE),"")</f>
        <v/>
      </c>
      <c r="W464" s="122" t="str">
        <f>IF($AB464=1,VLOOKUP(U:U,'BW Asset Listing'!D:F,3,FALSE),"")</f>
        <v/>
      </c>
      <c r="X464" s="122" t="str">
        <f>IF($AB464=1,VLOOKUP(U:U,'BW Asset Listing'!D:G,4,FALSE),"")</f>
        <v/>
      </c>
      <c r="Y464" s="294" t="str">
        <f>IF($AB464=1,VLOOKUP(U:U,'BW Asset Listing'!D:O,12,FALSE),"")</f>
        <v/>
      </c>
      <c r="Z464" s="294" t="str">
        <f t="shared" si="74"/>
        <v/>
      </c>
      <c r="AA464" s="294" t="str">
        <f t="shared" si="75"/>
        <v/>
      </c>
      <c r="AB464" s="294">
        <f>COUNTIF($D$4:D464,$D464)</f>
        <v>0</v>
      </c>
      <c r="AE464" s="122" t="str">
        <f t="shared" si="76"/>
        <v/>
      </c>
      <c r="AF464" s="124">
        <f>SUMIFS('BW Expense Report GL'!I:I,'BW Expense Report GL'!F:F,AD:AD,'BW Expense Report GL'!G:G,G:G)</f>
        <v>0</v>
      </c>
      <c r="AG464" s="124" t="str">
        <f t="shared" si="77"/>
        <v/>
      </c>
      <c r="AH464" s="124">
        <f>SUMIFS('BW Expense Report GL'!I:I,'BW Expense Report GL'!F:F,AD:AD,'BW Expense Report GL'!G:G,H:H)</f>
        <v>0</v>
      </c>
      <c r="AI464" s="124" t="str">
        <f t="shared" si="78"/>
        <v/>
      </c>
      <c r="AK464" s="121">
        <f t="shared" si="79"/>
        <v>0</v>
      </c>
      <c r="AL464" s="121">
        <f t="shared" si="80"/>
        <v>0</v>
      </c>
    </row>
    <row r="465" spans="1:38" s="121" customFormat="1" ht="12.75" x14ac:dyDescent="0.2">
      <c r="A465" s="293" t="str">
        <f>VLOOKUP(B:B,'ACFR Business Areas'!A:C,3,FALSE)</f>
        <v>A000</v>
      </c>
      <c r="B465" s="293" t="str">
        <f>'Lease Rollforward'!$B$1</f>
        <v>E120</v>
      </c>
      <c r="C465" s="122" t="str">
        <f>VLOOKUP(B:B,'ACFR Business Areas'!A:B,2,FALSE)</f>
        <v>Comptroller General</v>
      </c>
      <c r="D465" s="237"/>
      <c r="E465" s="265"/>
      <c r="G465" s="122">
        <f>IFERROR(VLOOKUP($F:$F,'Lease Types with GL Accts'!A:B,2,FALSE),0)</f>
        <v>0</v>
      </c>
      <c r="H465" s="122">
        <f>IFERROR(VLOOKUP($F:$F,'Lease Types with GL Accts'!$A:$C,3,FALSE),0)</f>
        <v>0</v>
      </c>
      <c r="I465" s="122">
        <f>IFERROR(VLOOKUP($F:$F,'Lease Types with GL Accts'!$A:$D,4,FALSE),0)</f>
        <v>0</v>
      </c>
      <c r="J465" s="293" t="str">
        <f>IF(AND(AB465=1,K465='Lease Rollforward'!$B$2),"Yes",IF(AB465=1,"No",""))</f>
        <v/>
      </c>
      <c r="L465" s="216"/>
      <c r="M465" s="217"/>
      <c r="N465" s="217"/>
      <c r="O465" s="217"/>
      <c r="P465" s="294">
        <f t="shared" si="73"/>
        <v>0</v>
      </c>
      <c r="Q465" s="124"/>
      <c r="R465" s="124"/>
      <c r="S465" s="219"/>
      <c r="T465" s="219"/>
      <c r="U465" s="266"/>
      <c r="V465" s="122" t="str">
        <f>IF($AB465=1,VLOOKUP(U:U,'BW Asset Listing'!D:E,2,FALSE),"")</f>
        <v/>
      </c>
      <c r="W465" s="122" t="str">
        <f>IF($AB465=1,VLOOKUP(U:U,'BW Asset Listing'!D:F,3,FALSE),"")</f>
        <v/>
      </c>
      <c r="X465" s="122" t="str">
        <f>IF($AB465=1,VLOOKUP(U:U,'BW Asset Listing'!D:G,4,FALSE),"")</f>
        <v/>
      </c>
      <c r="Y465" s="294" t="str">
        <f>IF($AB465=1,VLOOKUP(U:U,'BW Asset Listing'!D:O,12,FALSE),"")</f>
        <v/>
      </c>
      <c r="Z465" s="294" t="str">
        <f t="shared" si="74"/>
        <v/>
      </c>
      <c r="AA465" s="294" t="str">
        <f t="shared" si="75"/>
        <v/>
      </c>
      <c r="AB465" s="294">
        <f>COUNTIF($D$4:D465,$D465)</f>
        <v>0</v>
      </c>
      <c r="AE465" s="122" t="str">
        <f t="shared" si="76"/>
        <v/>
      </c>
      <c r="AF465" s="124">
        <f>SUMIFS('BW Expense Report GL'!I:I,'BW Expense Report GL'!F:F,AD:AD,'BW Expense Report GL'!G:G,G:G)</f>
        <v>0</v>
      </c>
      <c r="AG465" s="124" t="str">
        <f t="shared" si="77"/>
        <v/>
      </c>
      <c r="AH465" s="124">
        <f>SUMIFS('BW Expense Report GL'!I:I,'BW Expense Report GL'!F:F,AD:AD,'BW Expense Report GL'!G:G,H:H)</f>
        <v>0</v>
      </c>
      <c r="AI465" s="124" t="str">
        <f t="shared" si="78"/>
        <v/>
      </c>
      <c r="AK465" s="121">
        <f t="shared" si="79"/>
        <v>0</v>
      </c>
      <c r="AL465" s="121">
        <f t="shared" si="80"/>
        <v>0</v>
      </c>
    </row>
    <row r="466" spans="1:38" s="121" customFormat="1" ht="12.75" x14ac:dyDescent="0.2">
      <c r="A466" s="293" t="str">
        <f>VLOOKUP(B:B,'ACFR Business Areas'!A:C,3,FALSE)</f>
        <v>A000</v>
      </c>
      <c r="B466" s="293" t="str">
        <f>'Lease Rollforward'!$B$1</f>
        <v>E120</v>
      </c>
      <c r="C466" s="122" t="str">
        <f>VLOOKUP(B:B,'ACFR Business Areas'!A:B,2,FALSE)</f>
        <v>Comptroller General</v>
      </c>
      <c r="D466" s="237"/>
      <c r="E466" s="265"/>
      <c r="G466" s="122">
        <f>IFERROR(VLOOKUP($F:$F,'Lease Types with GL Accts'!A:B,2,FALSE),0)</f>
        <v>0</v>
      </c>
      <c r="H466" s="122">
        <f>IFERROR(VLOOKUP($F:$F,'Lease Types with GL Accts'!$A:$C,3,FALSE),0)</f>
        <v>0</v>
      </c>
      <c r="I466" s="122">
        <f>IFERROR(VLOOKUP($F:$F,'Lease Types with GL Accts'!$A:$D,4,FALSE),0)</f>
        <v>0</v>
      </c>
      <c r="J466" s="293" t="str">
        <f>IF(AND(AB466=1,K466='Lease Rollforward'!$B$2),"Yes",IF(AB466=1,"No",""))</f>
        <v/>
      </c>
      <c r="L466" s="216"/>
      <c r="M466" s="217"/>
      <c r="N466" s="217"/>
      <c r="O466" s="217"/>
      <c r="P466" s="294">
        <f t="shared" si="73"/>
        <v>0</v>
      </c>
      <c r="Q466" s="124"/>
      <c r="R466" s="124"/>
      <c r="S466" s="219"/>
      <c r="T466" s="219"/>
      <c r="U466" s="266"/>
      <c r="V466" s="122" t="str">
        <f>IF($AB466=1,VLOOKUP(U:U,'BW Asset Listing'!D:E,2,FALSE),"")</f>
        <v/>
      </c>
      <c r="W466" s="122" t="str">
        <f>IF($AB466=1,VLOOKUP(U:U,'BW Asset Listing'!D:F,3,FALSE),"")</f>
        <v/>
      </c>
      <c r="X466" s="122" t="str">
        <f>IF($AB466=1,VLOOKUP(U:U,'BW Asset Listing'!D:G,4,FALSE),"")</f>
        <v/>
      </c>
      <c r="Y466" s="294" t="str">
        <f>IF($AB466=1,VLOOKUP(U:U,'BW Asset Listing'!D:O,12,FALSE),"")</f>
        <v/>
      </c>
      <c r="Z466" s="294" t="str">
        <f t="shared" si="74"/>
        <v/>
      </c>
      <c r="AA466" s="294" t="str">
        <f t="shared" si="75"/>
        <v/>
      </c>
      <c r="AB466" s="294">
        <f>COUNTIF($D$4:D466,$D466)</f>
        <v>0</v>
      </c>
      <c r="AE466" s="122" t="str">
        <f t="shared" si="76"/>
        <v/>
      </c>
      <c r="AF466" s="124">
        <f>SUMIFS('BW Expense Report GL'!I:I,'BW Expense Report GL'!F:F,AD:AD,'BW Expense Report GL'!G:G,G:G)</f>
        <v>0</v>
      </c>
      <c r="AG466" s="124" t="str">
        <f t="shared" si="77"/>
        <v/>
      </c>
      <c r="AH466" s="124">
        <f>SUMIFS('BW Expense Report GL'!I:I,'BW Expense Report GL'!F:F,AD:AD,'BW Expense Report GL'!G:G,H:H)</f>
        <v>0</v>
      </c>
      <c r="AI466" s="124" t="str">
        <f t="shared" si="78"/>
        <v/>
      </c>
      <c r="AK466" s="121">
        <f t="shared" si="79"/>
        <v>0</v>
      </c>
      <c r="AL466" s="121">
        <f t="shared" si="80"/>
        <v>0</v>
      </c>
    </row>
    <row r="467" spans="1:38" s="121" customFormat="1" ht="12.75" x14ac:dyDescent="0.2">
      <c r="A467" s="293" t="str">
        <f>VLOOKUP(B:B,'ACFR Business Areas'!A:C,3,FALSE)</f>
        <v>A000</v>
      </c>
      <c r="B467" s="293" t="str">
        <f>'Lease Rollforward'!$B$1</f>
        <v>E120</v>
      </c>
      <c r="C467" s="122" t="str">
        <f>VLOOKUP(B:B,'ACFR Business Areas'!A:B,2,FALSE)</f>
        <v>Comptroller General</v>
      </c>
      <c r="D467" s="237"/>
      <c r="E467" s="265"/>
      <c r="G467" s="122">
        <f>IFERROR(VLOOKUP($F:$F,'Lease Types with GL Accts'!A:B,2,FALSE),0)</f>
        <v>0</v>
      </c>
      <c r="H467" s="122">
        <f>IFERROR(VLOOKUP($F:$F,'Lease Types with GL Accts'!$A:$C,3,FALSE),0)</f>
        <v>0</v>
      </c>
      <c r="I467" s="122">
        <f>IFERROR(VLOOKUP($F:$F,'Lease Types with GL Accts'!$A:$D,4,FALSE),0)</f>
        <v>0</v>
      </c>
      <c r="J467" s="293" t="str">
        <f>IF(AND(AB467=1,K467='Lease Rollforward'!$B$2),"Yes",IF(AB467=1,"No",""))</f>
        <v/>
      </c>
      <c r="L467" s="216"/>
      <c r="M467" s="217"/>
      <c r="N467" s="217"/>
      <c r="O467" s="217"/>
      <c r="P467" s="294">
        <f t="shared" si="73"/>
        <v>0</v>
      </c>
      <c r="Q467" s="124"/>
      <c r="R467" s="124"/>
      <c r="S467" s="219"/>
      <c r="T467" s="219"/>
      <c r="U467" s="266"/>
      <c r="V467" s="122" t="str">
        <f>IF($AB467=1,VLOOKUP(U:U,'BW Asset Listing'!D:E,2,FALSE),"")</f>
        <v/>
      </c>
      <c r="W467" s="122" t="str">
        <f>IF($AB467=1,VLOOKUP(U:U,'BW Asset Listing'!D:F,3,FALSE),"")</f>
        <v/>
      </c>
      <c r="X467" s="122" t="str">
        <f>IF($AB467=1,VLOOKUP(U:U,'BW Asset Listing'!D:G,4,FALSE),"")</f>
        <v/>
      </c>
      <c r="Y467" s="294" t="str">
        <f>IF($AB467=1,VLOOKUP(U:U,'BW Asset Listing'!D:O,12,FALSE),"")</f>
        <v/>
      </c>
      <c r="Z467" s="294" t="str">
        <f t="shared" si="74"/>
        <v/>
      </c>
      <c r="AA467" s="294" t="str">
        <f t="shared" si="75"/>
        <v/>
      </c>
      <c r="AB467" s="294">
        <f>COUNTIF($D$4:D467,$D467)</f>
        <v>0</v>
      </c>
      <c r="AE467" s="122" t="str">
        <f t="shared" si="76"/>
        <v/>
      </c>
      <c r="AF467" s="124">
        <f>SUMIFS('BW Expense Report GL'!I:I,'BW Expense Report GL'!F:F,AD:AD,'BW Expense Report GL'!G:G,G:G)</f>
        <v>0</v>
      </c>
      <c r="AG467" s="124" t="str">
        <f t="shared" si="77"/>
        <v/>
      </c>
      <c r="AH467" s="124">
        <f>SUMIFS('BW Expense Report GL'!I:I,'BW Expense Report GL'!F:F,AD:AD,'BW Expense Report GL'!G:G,H:H)</f>
        <v>0</v>
      </c>
      <c r="AI467" s="124" t="str">
        <f t="shared" si="78"/>
        <v/>
      </c>
      <c r="AK467" s="121">
        <f t="shared" si="79"/>
        <v>0</v>
      </c>
      <c r="AL467" s="121">
        <f t="shared" si="80"/>
        <v>0</v>
      </c>
    </row>
    <row r="468" spans="1:38" s="121" customFormat="1" ht="12.75" x14ac:dyDescent="0.2">
      <c r="A468" s="293" t="str">
        <f>VLOOKUP(B:B,'ACFR Business Areas'!A:C,3,FALSE)</f>
        <v>A000</v>
      </c>
      <c r="B468" s="293" t="str">
        <f>'Lease Rollforward'!$B$1</f>
        <v>E120</v>
      </c>
      <c r="C468" s="122" t="str">
        <f>VLOOKUP(B:B,'ACFR Business Areas'!A:B,2,FALSE)</f>
        <v>Comptroller General</v>
      </c>
      <c r="D468" s="237"/>
      <c r="E468" s="265"/>
      <c r="G468" s="122">
        <f>IFERROR(VLOOKUP($F:$F,'Lease Types with GL Accts'!A:B,2,FALSE),0)</f>
        <v>0</v>
      </c>
      <c r="H468" s="122">
        <f>IFERROR(VLOOKUP($F:$F,'Lease Types with GL Accts'!$A:$C,3,FALSE),0)</f>
        <v>0</v>
      </c>
      <c r="I468" s="122">
        <f>IFERROR(VLOOKUP($F:$F,'Lease Types with GL Accts'!$A:$D,4,FALSE),0)</f>
        <v>0</v>
      </c>
      <c r="J468" s="293" t="str">
        <f>IF(AND(AB468=1,K468='Lease Rollforward'!$B$2),"Yes",IF(AB468=1,"No",""))</f>
        <v/>
      </c>
      <c r="L468" s="216"/>
      <c r="M468" s="217"/>
      <c r="N468" s="217"/>
      <c r="O468" s="217"/>
      <c r="P468" s="294">
        <f t="shared" si="73"/>
        <v>0</v>
      </c>
      <c r="Q468" s="124"/>
      <c r="R468" s="124"/>
      <c r="S468" s="219"/>
      <c r="T468" s="219"/>
      <c r="U468" s="266"/>
      <c r="V468" s="122" t="str">
        <f>IF($AB468=1,VLOOKUP(U:U,'BW Asset Listing'!D:E,2,FALSE),"")</f>
        <v/>
      </c>
      <c r="W468" s="122" t="str">
        <f>IF($AB468=1,VLOOKUP(U:U,'BW Asset Listing'!D:F,3,FALSE),"")</f>
        <v/>
      </c>
      <c r="X468" s="122" t="str">
        <f>IF($AB468=1,VLOOKUP(U:U,'BW Asset Listing'!D:G,4,FALSE),"")</f>
        <v/>
      </c>
      <c r="Y468" s="294" t="str">
        <f>IF($AB468=1,VLOOKUP(U:U,'BW Asset Listing'!D:O,12,FALSE),"")</f>
        <v/>
      </c>
      <c r="Z468" s="294" t="str">
        <f t="shared" si="74"/>
        <v/>
      </c>
      <c r="AA468" s="294" t="str">
        <f t="shared" si="75"/>
        <v/>
      </c>
      <c r="AB468" s="294">
        <f>COUNTIF($D$4:D468,$D468)</f>
        <v>0</v>
      </c>
      <c r="AE468" s="122" t="str">
        <f t="shared" si="76"/>
        <v/>
      </c>
      <c r="AF468" s="124">
        <f>SUMIFS('BW Expense Report GL'!I:I,'BW Expense Report GL'!F:F,AD:AD,'BW Expense Report GL'!G:G,G:G)</f>
        <v>0</v>
      </c>
      <c r="AG468" s="124" t="str">
        <f t="shared" si="77"/>
        <v/>
      </c>
      <c r="AH468" s="124">
        <f>SUMIFS('BW Expense Report GL'!I:I,'BW Expense Report GL'!F:F,AD:AD,'BW Expense Report GL'!G:G,H:H)</f>
        <v>0</v>
      </c>
      <c r="AI468" s="124" t="str">
        <f t="shared" si="78"/>
        <v/>
      </c>
      <c r="AK468" s="121">
        <f t="shared" si="79"/>
        <v>0</v>
      </c>
      <c r="AL468" s="121">
        <f t="shared" si="80"/>
        <v>0</v>
      </c>
    </row>
    <row r="469" spans="1:38" s="121" customFormat="1" ht="12.75" x14ac:dyDescent="0.2">
      <c r="A469" s="293" t="str">
        <f>VLOOKUP(B:B,'ACFR Business Areas'!A:C,3,FALSE)</f>
        <v>A000</v>
      </c>
      <c r="B469" s="293" t="str">
        <f>'Lease Rollforward'!$B$1</f>
        <v>E120</v>
      </c>
      <c r="C469" s="122" t="str">
        <f>VLOOKUP(B:B,'ACFR Business Areas'!A:B,2,FALSE)</f>
        <v>Comptroller General</v>
      </c>
      <c r="D469" s="237"/>
      <c r="E469" s="265"/>
      <c r="G469" s="122">
        <f>IFERROR(VLOOKUP($F:$F,'Lease Types with GL Accts'!A:B,2,FALSE),0)</f>
        <v>0</v>
      </c>
      <c r="H469" s="122">
        <f>IFERROR(VLOOKUP($F:$F,'Lease Types with GL Accts'!$A:$C,3,FALSE),0)</f>
        <v>0</v>
      </c>
      <c r="I469" s="122">
        <f>IFERROR(VLOOKUP($F:$F,'Lease Types with GL Accts'!$A:$D,4,FALSE),0)</f>
        <v>0</v>
      </c>
      <c r="J469" s="293" t="str">
        <f>IF(AND(AB469=1,K469='Lease Rollforward'!$B$2),"Yes",IF(AB469=1,"No",""))</f>
        <v/>
      </c>
      <c r="L469" s="216"/>
      <c r="M469" s="217"/>
      <c r="N469" s="217"/>
      <c r="O469" s="217"/>
      <c r="P469" s="294">
        <f t="shared" si="73"/>
        <v>0</v>
      </c>
      <c r="Q469" s="124"/>
      <c r="R469" s="124"/>
      <c r="S469" s="219"/>
      <c r="T469" s="219"/>
      <c r="U469" s="266"/>
      <c r="V469" s="122" t="str">
        <f>IF($AB469=1,VLOOKUP(U:U,'BW Asset Listing'!D:E,2,FALSE),"")</f>
        <v/>
      </c>
      <c r="W469" s="122" t="str">
        <f>IF($AB469=1,VLOOKUP(U:U,'BW Asset Listing'!D:F,3,FALSE),"")</f>
        <v/>
      </c>
      <c r="X469" s="122" t="str">
        <f>IF($AB469=1,VLOOKUP(U:U,'BW Asset Listing'!D:G,4,FALSE),"")</f>
        <v/>
      </c>
      <c r="Y469" s="294" t="str">
        <f>IF($AB469=1,VLOOKUP(U:U,'BW Asset Listing'!D:O,12,FALSE),"")</f>
        <v/>
      </c>
      <c r="Z469" s="294" t="str">
        <f t="shared" si="74"/>
        <v/>
      </c>
      <c r="AA469" s="294" t="str">
        <f t="shared" si="75"/>
        <v/>
      </c>
      <c r="AB469" s="294">
        <f>COUNTIF($D$4:D469,$D469)</f>
        <v>0</v>
      </c>
      <c r="AE469" s="122" t="str">
        <f t="shared" si="76"/>
        <v/>
      </c>
      <c r="AF469" s="124">
        <f>SUMIFS('BW Expense Report GL'!I:I,'BW Expense Report GL'!F:F,AD:AD,'BW Expense Report GL'!G:G,G:G)</f>
        <v>0</v>
      </c>
      <c r="AG469" s="124" t="str">
        <f t="shared" si="77"/>
        <v/>
      </c>
      <c r="AH469" s="124">
        <f>SUMIFS('BW Expense Report GL'!I:I,'BW Expense Report GL'!F:F,AD:AD,'BW Expense Report GL'!G:G,H:H)</f>
        <v>0</v>
      </c>
      <c r="AI469" s="124" t="str">
        <f t="shared" si="78"/>
        <v/>
      </c>
      <c r="AK469" s="121">
        <f t="shared" si="79"/>
        <v>0</v>
      </c>
      <c r="AL469" s="121">
        <f t="shared" si="80"/>
        <v>0</v>
      </c>
    </row>
    <row r="470" spans="1:38" s="121" customFormat="1" ht="12.75" x14ac:dyDescent="0.2">
      <c r="A470" s="293" t="str">
        <f>VLOOKUP(B:B,'ACFR Business Areas'!A:C,3,FALSE)</f>
        <v>A000</v>
      </c>
      <c r="B470" s="293" t="str">
        <f>'Lease Rollforward'!$B$1</f>
        <v>E120</v>
      </c>
      <c r="C470" s="122" t="str">
        <f>VLOOKUP(B:B,'ACFR Business Areas'!A:B,2,FALSE)</f>
        <v>Comptroller General</v>
      </c>
      <c r="D470" s="237"/>
      <c r="E470" s="265"/>
      <c r="G470" s="122">
        <f>IFERROR(VLOOKUP($F:$F,'Lease Types with GL Accts'!A:B,2,FALSE),0)</f>
        <v>0</v>
      </c>
      <c r="H470" s="122">
        <f>IFERROR(VLOOKUP($F:$F,'Lease Types with GL Accts'!$A:$C,3,FALSE),0)</f>
        <v>0</v>
      </c>
      <c r="I470" s="122">
        <f>IFERROR(VLOOKUP($F:$F,'Lease Types with GL Accts'!$A:$D,4,FALSE),0)</f>
        <v>0</v>
      </c>
      <c r="J470" s="293" t="str">
        <f>IF(AND(AB470=1,K470='Lease Rollforward'!$B$2),"Yes",IF(AB470=1,"No",""))</f>
        <v/>
      </c>
      <c r="L470" s="216"/>
      <c r="M470" s="217"/>
      <c r="N470" s="217"/>
      <c r="O470" s="217"/>
      <c r="P470" s="294">
        <f t="shared" si="73"/>
        <v>0</v>
      </c>
      <c r="Q470" s="124"/>
      <c r="R470" s="124"/>
      <c r="S470" s="219"/>
      <c r="T470" s="219"/>
      <c r="U470" s="266"/>
      <c r="V470" s="122" t="str">
        <f>IF($AB470=1,VLOOKUP(U:U,'BW Asset Listing'!D:E,2,FALSE),"")</f>
        <v/>
      </c>
      <c r="W470" s="122" t="str">
        <f>IF($AB470=1,VLOOKUP(U:U,'BW Asset Listing'!D:F,3,FALSE),"")</f>
        <v/>
      </c>
      <c r="X470" s="122" t="str">
        <f>IF($AB470=1,VLOOKUP(U:U,'BW Asset Listing'!D:G,4,FALSE),"")</f>
        <v/>
      </c>
      <c r="Y470" s="294" t="str">
        <f>IF($AB470=1,VLOOKUP(U:U,'BW Asset Listing'!D:O,12,FALSE),"")</f>
        <v/>
      </c>
      <c r="Z470" s="294" t="str">
        <f t="shared" si="74"/>
        <v/>
      </c>
      <c r="AA470" s="294" t="str">
        <f t="shared" si="75"/>
        <v/>
      </c>
      <c r="AB470" s="294">
        <f>COUNTIF($D$4:D470,$D470)</f>
        <v>0</v>
      </c>
      <c r="AE470" s="122" t="str">
        <f t="shared" si="76"/>
        <v/>
      </c>
      <c r="AF470" s="124">
        <f>SUMIFS('BW Expense Report GL'!I:I,'BW Expense Report GL'!F:F,AD:AD,'BW Expense Report GL'!G:G,G:G)</f>
        <v>0</v>
      </c>
      <c r="AG470" s="124" t="str">
        <f t="shared" si="77"/>
        <v/>
      </c>
      <c r="AH470" s="124">
        <f>SUMIFS('BW Expense Report GL'!I:I,'BW Expense Report GL'!F:F,AD:AD,'BW Expense Report GL'!G:G,H:H)</f>
        <v>0</v>
      </c>
      <c r="AI470" s="124" t="str">
        <f t="shared" si="78"/>
        <v/>
      </c>
      <c r="AK470" s="121">
        <f t="shared" si="79"/>
        <v>0</v>
      </c>
      <c r="AL470" s="121">
        <f t="shared" si="80"/>
        <v>0</v>
      </c>
    </row>
    <row r="471" spans="1:38" s="121" customFormat="1" ht="12.75" x14ac:dyDescent="0.2">
      <c r="A471" s="293" t="str">
        <f>VLOOKUP(B:B,'ACFR Business Areas'!A:C,3,FALSE)</f>
        <v>A000</v>
      </c>
      <c r="B471" s="293" t="str">
        <f>'Lease Rollforward'!$B$1</f>
        <v>E120</v>
      </c>
      <c r="C471" s="122" t="str">
        <f>VLOOKUP(B:B,'ACFR Business Areas'!A:B,2,FALSE)</f>
        <v>Comptroller General</v>
      </c>
      <c r="D471" s="237"/>
      <c r="E471" s="265"/>
      <c r="G471" s="122">
        <f>IFERROR(VLOOKUP($F:$F,'Lease Types with GL Accts'!A:B,2,FALSE),0)</f>
        <v>0</v>
      </c>
      <c r="H471" s="122">
        <f>IFERROR(VLOOKUP($F:$F,'Lease Types with GL Accts'!$A:$C,3,FALSE),0)</f>
        <v>0</v>
      </c>
      <c r="I471" s="122">
        <f>IFERROR(VLOOKUP($F:$F,'Lease Types with GL Accts'!$A:$D,4,FALSE),0)</f>
        <v>0</v>
      </c>
      <c r="J471" s="293" t="str">
        <f>IF(AND(AB471=1,K471='Lease Rollforward'!$B$2),"Yes",IF(AB471=1,"No",""))</f>
        <v/>
      </c>
      <c r="L471" s="216"/>
      <c r="M471" s="217"/>
      <c r="N471" s="217"/>
      <c r="O471" s="217"/>
      <c r="P471" s="294">
        <f t="shared" si="73"/>
        <v>0</v>
      </c>
      <c r="Q471" s="124"/>
      <c r="R471" s="124"/>
      <c r="S471" s="219"/>
      <c r="T471" s="219"/>
      <c r="U471" s="266"/>
      <c r="V471" s="122" t="str">
        <f>IF($AB471=1,VLOOKUP(U:U,'BW Asset Listing'!D:E,2,FALSE),"")</f>
        <v/>
      </c>
      <c r="W471" s="122" t="str">
        <f>IF($AB471=1,VLOOKUP(U:U,'BW Asset Listing'!D:F,3,FALSE),"")</f>
        <v/>
      </c>
      <c r="X471" s="122" t="str">
        <f>IF($AB471=1,VLOOKUP(U:U,'BW Asset Listing'!D:G,4,FALSE),"")</f>
        <v/>
      </c>
      <c r="Y471" s="294" t="str">
        <f>IF($AB471=1,VLOOKUP(U:U,'BW Asset Listing'!D:O,12,FALSE),"")</f>
        <v/>
      </c>
      <c r="Z471" s="294" t="str">
        <f t="shared" si="74"/>
        <v/>
      </c>
      <c r="AA471" s="294" t="str">
        <f t="shared" si="75"/>
        <v/>
      </c>
      <c r="AB471" s="294">
        <f>COUNTIF($D$4:D471,$D471)</f>
        <v>0</v>
      </c>
      <c r="AE471" s="122" t="str">
        <f t="shared" si="76"/>
        <v/>
      </c>
      <c r="AF471" s="124">
        <f>SUMIFS('BW Expense Report GL'!I:I,'BW Expense Report GL'!F:F,AD:AD,'BW Expense Report GL'!G:G,G:G)</f>
        <v>0</v>
      </c>
      <c r="AG471" s="124" t="str">
        <f t="shared" si="77"/>
        <v/>
      </c>
      <c r="AH471" s="124">
        <f>SUMIFS('BW Expense Report GL'!I:I,'BW Expense Report GL'!F:F,AD:AD,'BW Expense Report GL'!G:G,H:H)</f>
        <v>0</v>
      </c>
      <c r="AI471" s="124" t="str">
        <f t="shared" si="78"/>
        <v/>
      </c>
      <c r="AK471" s="121">
        <f t="shared" si="79"/>
        <v>0</v>
      </c>
      <c r="AL471" s="121">
        <f t="shared" si="80"/>
        <v>0</v>
      </c>
    </row>
    <row r="472" spans="1:38" s="121" customFormat="1" ht="12.75" x14ac:dyDescent="0.2">
      <c r="A472" s="293" t="str">
        <f>VLOOKUP(B:B,'ACFR Business Areas'!A:C,3,FALSE)</f>
        <v>A000</v>
      </c>
      <c r="B472" s="293" t="str">
        <f>'Lease Rollforward'!$B$1</f>
        <v>E120</v>
      </c>
      <c r="C472" s="122" t="str">
        <f>VLOOKUP(B:B,'ACFR Business Areas'!A:B,2,FALSE)</f>
        <v>Comptroller General</v>
      </c>
      <c r="D472" s="237"/>
      <c r="E472" s="265"/>
      <c r="G472" s="122">
        <f>IFERROR(VLOOKUP($F:$F,'Lease Types with GL Accts'!A:B,2,FALSE),0)</f>
        <v>0</v>
      </c>
      <c r="H472" s="122">
        <f>IFERROR(VLOOKUP($F:$F,'Lease Types with GL Accts'!$A:$C,3,FALSE),0)</f>
        <v>0</v>
      </c>
      <c r="I472" s="122">
        <f>IFERROR(VLOOKUP($F:$F,'Lease Types with GL Accts'!$A:$D,4,FALSE),0)</f>
        <v>0</v>
      </c>
      <c r="J472" s="293" t="str">
        <f>IF(AND(AB472=1,K472='Lease Rollforward'!$B$2),"Yes",IF(AB472=1,"No",""))</f>
        <v/>
      </c>
      <c r="L472" s="216"/>
      <c r="M472" s="217"/>
      <c r="N472" s="217"/>
      <c r="O472" s="217"/>
      <c r="P472" s="294">
        <f t="shared" si="73"/>
        <v>0</v>
      </c>
      <c r="Q472" s="124"/>
      <c r="R472" s="124"/>
      <c r="S472" s="219"/>
      <c r="T472" s="219"/>
      <c r="U472" s="266"/>
      <c r="V472" s="122" t="str">
        <f>IF($AB472=1,VLOOKUP(U:U,'BW Asset Listing'!D:E,2,FALSE),"")</f>
        <v/>
      </c>
      <c r="W472" s="122" t="str">
        <f>IF($AB472=1,VLOOKUP(U:U,'BW Asset Listing'!D:F,3,FALSE),"")</f>
        <v/>
      </c>
      <c r="X472" s="122" t="str">
        <f>IF($AB472=1,VLOOKUP(U:U,'BW Asset Listing'!D:G,4,FALSE),"")</f>
        <v/>
      </c>
      <c r="Y472" s="294" t="str">
        <f>IF($AB472=1,VLOOKUP(U:U,'BW Asset Listing'!D:O,12,FALSE),"")</f>
        <v/>
      </c>
      <c r="Z472" s="294" t="str">
        <f t="shared" si="74"/>
        <v/>
      </c>
      <c r="AA472" s="294" t="str">
        <f t="shared" si="75"/>
        <v/>
      </c>
      <c r="AB472" s="294">
        <f>COUNTIF($D$4:D472,$D472)</f>
        <v>0</v>
      </c>
      <c r="AE472" s="122" t="str">
        <f t="shared" si="76"/>
        <v/>
      </c>
      <c r="AF472" s="124">
        <f>SUMIFS('BW Expense Report GL'!I:I,'BW Expense Report GL'!F:F,AD:AD,'BW Expense Report GL'!G:G,G:G)</f>
        <v>0</v>
      </c>
      <c r="AG472" s="124" t="str">
        <f t="shared" si="77"/>
        <v/>
      </c>
      <c r="AH472" s="124">
        <f>SUMIFS('BW Expense Report GL'!I:I,'BW Expense Report GL'!F:F,AD:AD,'BW Expense Report GL'!G:G,H:H)</f>
        <v>0</v>
      </c>
      <c r="AI472" s="124" t="str">
        <f t="shared" si="78"/>
        <v/>
      </c>
      <c r="AK472" s="121">
        <f t="shared" si="79"/>
        <v>0</v>
      </c>
      <c r="AL472" s="121">
        <f t="shared" si="80"/>
        <v>0</v>
      </c>
    </row>
    <row r="473" spans="1:38" s="121" customFormat="1" ht="12.75" x14ac:dyDescent="0.2">
      <c r="A473" s="293" t="str">
        <f>VLOOKUP(B:B,'ACFR Business Areas'!A:C,3,FALSE)</f>
        <v>A000</v>
      </c>
      <c r="B473" s="293" t="str">
        <f>'Lease Rollforward'!$B$1</f>
        <v>E120</v>
      </c>
      <c r="C473" s="122" t="str">
        <f>VLOOKUP(B:B,'ACFR Business Areas'!A:B,2,FALSE)</f>
        <v>Comptroller General</v>
      </c>
      <c r="D473" s="237"/>
      <c r="E473" s="265"/>
      <c r="G473" s="122">
        <f>IFERROR(VLOOKUP($F:$F,'Lease Types with GL Accts'!A:B,2,FALSE),0)</f>
        <v>0</v>
      </c>
      <c r="H473" s="122">
        <f>IFERROR(VLOOKUP($F:$F,'Lease Types with GL Accts'!$A:$C,3,FALSE),0)</f>
        <v>0</v>
      </c>
      <c r="I473" s="122">
        <f>IFERROR(VLOOKUP($F:$F,'Lease Types with GL Accts'!$A:$D,4,FALSE),0)</f>
        <v>0</v>
      </c>
      <c r="J473" s="293" t="str">
        <f>IF(AND(AB473=1,K473='Lease Rollforward'!$B$2),"Yes",IF(AB473=1,"No",""))</f>
        <v/>
      </c>
      <c r="L473" s="216"/>
      <c r="M473" s="217"/>
      <c r="N473" s="217"/>
      <c r="O473" s="217"/>
      <c r="P473" s="294">
        <f t="shared" si="73"/>
        <v>0</v>
      </c>
      <c r="Q473" s="124"/>
      <c r="R473" s="124"/>
      <c r="S473" s="219"/>
      <c r="T473" s="219"/>
      <c r="U473" s="266"/>
      <c r="V473" s="122" t="str">
        <f>IF($AB473=1,VLOOKUP(U:U,'BW Asset Listing'!D:E,2,FALSE),"")</f>
        <v/>
      </c>
      <c r="W473" s="122" t="str">
        <f>IF($AB473=1,VLOOKUP(U:U,'BW Asset Listing'!D:F,3,FALSE),"")</f>
        <v/>
      </c>
      <c r="X473" s="122" t="str">
        <f>IF($AB473=1,VLOOKUP(U:U,'BW Asset Listing'!D:G,4,FALSE),"")</f>
        <v/>
      </c>
      <c r="Y473" s="294" t="str">
        <f>IF($AB473=1,VLOOKUP(U:U,'BW Asset Listing'!D:O,12,FALSE),"")</f>
        <v/>
      </c>
      <c r="Z473" s="294" t="str">
        <f t="shared" si="74"/>
        <v/>
      </c>
      <c r="AA473" s="294" t="str">
        <f t="shared" si="75"/>
        <v/>
      </c>
      <c r="AB473" s="294">
        <f>COUNTIF($D$4:D473,$D473)</f>
        <v>0</v>
      </c>
      <c r="AE473" s="122" t="str">
        <f t="shared" si="76"/>
        <v/>
      </c>
      <c r="AF473" s="124">
        <f>SUMIFS('BW Expense Report GL'!I:I,'BW Expense Report GL'!F:F,AD:AD,'BW Expense Report GL'!G:G,G:G)</f>
        <v>0</v>
      </c>
      <c r="AG473" s="124" t="str">
        <f t="shared" si="77"/>
        <v/>
      </c>
      <c r="AH473" s="124">
        <f>SUMIFS('BW Expense Report GL'!I:I,'BW Expense Report GL'!F:F,AD:AD,'BW Expense Report GL'!G:G,H:H)</f>
        <v>0</v>
      </c>
      <c r="AI473" s="124" t="str">
        <f t="shared" si="78"/>
        <v/>
      </c>
      <c r="AK473" s="121">
        <f t="shared" si="79"/>
        <v>0</v>
      </c>
      <c r="AL473" s="121">
        <f t="shared" si="80"/>
        <v>0</v>
      </c>
    </row>
    <row r="474" spans="1:38" s="121" customFormat="1" ht="12.75" x14ac:dyDescent="0.2">
      <c r="A474" s="293" t="str">
        <f>VLOOKUP(B:B,'ACFR Business Areas'!A:C,3,FALSE)</f>
        <v>A000</v>
      </c>
      <c r="B474" s="293" t="str">
        <f>'Lease Rollforward'!$B$1</f>
        <v>E120</v>
      </c>
      <c r="C474" s="122" t="str">
        <f>VLOOKUP(B:B,'ACFR Business Areas'!A:B,2,FALSE)</f>
        <v>Comptroller General</v>
      </c>
      <c r="D474" s="237"/>
      <c r="E474" s="265"/>
      <c r="G474" s="122">
        <f>IFERROR(VLOOKUP($F:$F,'Lease Types with GL Accts'!A:B,2,FALSE),0)</f>
        <v>0</v>
      </c>
      <c r="H474" s="122">
        <f>IFERROR(VLOOKUP($F:$F,'Lease Types with GL Accts'!$A:$C,3,FALSE),0)</f>
        <v>0</v>
      </c>
      <c r="I474" s="122">
        <f>IFERROR(VLOOKUP($F:$F,'Lease Types with GL Accts'!$A:$D,4,FALSE),0)</f>
        <v>0</v>
      </c>
      <c r="J474" s="293" t="str">
        <f>IF(AND(AB474=1,K474='Lease Rollforward'!$B$2),"Yes",IF(AB474=1,"No",""))</f>
        <v/>
      </c>
      <c r="L474" s="216"/>
      <c r="M474" s="217"/>
      <c r="N474" s="217"/>
      <c r="O474" s="217"/>
      <c r="P474" s="294">
        <f t="shared" si="73"/>
        <v>0</v>
      </c>
      <c r="Q474" s="124"/>
      <c r="R474" s="124"/>
      <c r="S474" s="219"/>
      <c r="T474" s="219"/>
      <c r="U474" s="266"/>
      <c r="V474" s="122" t="str">
        <f>IF($AB474=1,VLOOKUP(U:U,'BW Asset Listing'!D:E,2,FALSE),"")</f>
        <v/>
      </c>
      <c r="W474" s="122" t="str">
        <f>IF($AB474=1,VLOOKUP(U:U,'BW Asset Listing'!D:F,3,FALSE),"")</f>
        <v/>
      </c>
      <c r="X474" s="122" t="str">
        <f>IF($AB474=1,VLOOKUP(U:U,'BW Asset Listing'!D:G,4,FALSE),"")</f>
        <v/>
      </c>
      <c r="Y474" s="294" t="str">
        <f>IF($AB474=1,VLOOKUP(U:U,'BW Asset Listing'!D:O,12,FALSE),"")</f>
        <v/>
      </c>
      <c r="Z474" s="294" t="str">
        <f t="shared" si="74"/>
        <v/>
      </c>
      <c r="AA474" s="294" t="str">
        <f t="shared" si="75"/>
        <v/>
      </c>
      <c r="AB474" s="294">
        <f>COUNTIF($D$4:D474,$D474)</f>
        <v>0</v>
      </c>
      <c r="AE474" s="122" t="str">
        <f t="shared" si="76"/>
        <v/>
      </c>
      <c r="AF474" s="124">
        <f>SUMIFS('BW Expense Report GL'!I:I,'BW Expense Report GL'!F:F,AD:AD,'BW Expense Report GL'!G:G,G:G)</f>
        <v>0</v>
      </c>
      <c r="AG474" s="124" t="str">
        <f t="shared" si="77"/>
        <v/>
      </c>
      <c r="AH474" s="124">
        <f>SUMIFS('BW Expense Report GL'!I:I,'BW Expense Report GL'!F:F,AD:AD,'BW Expense Report GL'!G:G,H:H)</f>
        <v>0</v>
      </c>
      <c r="AI474" s="124" t="str">
        <f t="shared" si="78"/>
        <v/>
      </c>
      <c r="AK474" s="121">
        <f t="shared" si="79"/>
        <v>0</v>
      </c>
      <c r="AL474" s="121">
        <f t="shared" si="80"/>
        <v>0</v>
      </c>
    </row>
    <row r="475" spans="1:38" s="121" customFormat="1" ht="12.75" x14ac:dyDescent="0.2">
      <c r="A475" s="293" t="str">
        <f>VLOOKUP(B:B,'ACFR Business Areas'!A:C,3,FALSE)</f>
        <v>A000</v>
      </c>
      <c r="B475" s="293" t="str">
        <f>'Lease Rollforward'!$B$1</f>
        <v>E120</v>
      </c>
      <c r="C475" s="122" t="str">
        <f>VLOOKUP(B:B,'ACFR Business Areas'!A:B,2,FALSE)</f>
        <v>Comptroller General</v>
      </c>
      <c r="D475" s="237"/>
      <c r="E475" s="265"/>
      <c r="G475" s="122">
        <f>IFERROR(VLOOKUP($F:$F,'Lease Types with GL Accts'!A:B,2,FALSE),0)</f>
        <v>0</v>
      </c>
      <c r="H475" s="122">
        <f>IFERROR(VLOOKUP($F:$F,'Lease Types with GL Accts'!$A:$C,3,FALSE),0)</f>
        <v>0</v>
      </c>
      <c r="I475" s="122">
        <f>IFERROR(VLOOKUP($F:$F,'Lease Types with GL Accts'!$A:$D,4,FALSE),0)</f>
        <v>0</v>
      </c>
      <c r="J475" s="293" t="str">
        <f>IF(AND(AB475=1,K475='Lease Rollforward'!$B$2),"Yes",IF(AB475=1,"No",""))</f>
        <v/>
      </c>
      <c r="L475" s="216"/>
      <c r="M475" s="217"/>
      <c r="N475" s="217"/>
      <c r="O475" s="217"/>
      <c r="P475" s="294">
        <f t="shared" si="73"/>
        <v>0</v>
      </c>
      <c r="Q475" s="124"/>
      <c r="R475" s="124"/>
      <c r="S475" s="219"/>
      <c r="T475" s="219"/>
      <c r="U475" s="266"/>
      <c r="V475" s="122" t="str">
        <f>IF($AB475=1,VLOOKUP(U:U,'BW Asset Listing'!D:E,2,FALSE),"")</f>
        <v/>
      </c>
      <c r="W475" s="122" t="str">
        <f>IF($AB475=1,VLOOKUP(U:U,'BW Asset Listing'!D:F,3,FALSE),"")</f>
        <v/>
      </c>
      <c r="X475" s="122" t="str">
        <f>IF($AB475=1,VLOOKUP(U:U,'BW Asset Listing'!D:G,4,FALSE),"")</f>
        <v/>
      </c>
      <c r="Y475" s="294" t="str">
        <f>IF($AB475=1,VLOOKUP(U:U,'BW Asset Listing'!D:O,12,FALSE),"")</f>
        <v/>
      </c>
      <c r="Z475" s="294" t="str">
        <f t="shared" si="74"/>
        <v/>
      </c>
      <c r="AA475" s="294" t="str">
        <f t="shared" si="75"/>
        <v/>
      </c>
      <c r="AB475" s="294">
        <f>COUNTIF($D$4:D475,$D475)</f>
        <v>0</v>
      </c>
      <c r="AE475" s="122" t="str">
        <f t="shared" si="76"/>
        <v/>
      </c>
      <c r="AF475" s="124">
        <f>SUMIFS('BW Expense Report GL'!I:I,'BW Expense Report GL'!F:F,AD:AD,'BW Expense Report GL'!G:G,G:G)</f>
        <v>0</v>
      </c>
      <c r="AG475" s="124" t="str">
        <f t="shared" si="77"/>
        <v/>
      </c>
      <c r="AH475" s="124">
        <f>SUMIFS('BW Expense Report GL'!I:I,'BW Expense Report GL'!F:F,AD:AD,'BW Expense Report GL'!G:G,H:H)</f>
        <v>0</v>
      </c>
      <c r="AI475" s="124" t="str">
        <f t="shared" si="78"/>
        <v/>
      </c>
      <c r="AK475" s="121">
        <f t="shared" si="79"/>
        <v>0</v>
      </c>
      <c r="AL475" s="121">
        <f t="shared" si="80"/>
        <v>0</v>
      </c>
    </row>
    <row r="476" spans="1:38" s="121" customFormat="1" ht="12.75" x14ac:dyDescent="0.2">
      <c r="A476" s="293" t="str">
        <f>VLOOKUP(B:B,'ACFR Business Areas'!A:C,3,FALSE)</f>
        <v>A000</v>
      </c>
      <c r="B476" s="293" t="str">
        <f>'Lease Rollforward'!$B$1</f>
        <v>E120</v>
      </c>
      <c r="C476" s="122" t="str">
        <f>VLOOKUP(B:B,'ACFR Business Areas'!A:B,2,FALSE)</f>
        <v>Comptroller General</v>
      </c>
      <c r="D476" s="237"/>
      <c r="E476" s="265"/>
      <c r="G476" s="122">
        <f>IFERROR(VLOOKUP($F:$F,'Lease Types with GL Accts'!A:B,2,FALSE),0)</f>
        <v>0</v>
      </c>
      <c r="H476" s="122">
        <f>IFERROR(VLOOKUP($F:$F,'Lease Types with GL Accts'!$A:$C,3,FALSE),0)</f>
        <v>0</v>
      </c>
      <c r="I476" s="122">
        <f>IFERROR(VLOOKUP($F:$F,'Lease Types with GL Accts'!$A:$D,4,FALSE),0)</f>
        <v>0</v>
      </c>
      <c r="J476" s="293" t="str">
        <f>IF(AND(AB476=1,K476='Lease Rollforward'!$B$2),"Yes",IF(AB476=1,"No",""))</f>
        <v/>
      </c>
      <c r="L476" s="216"/>
      <c r="M476" s="217"/>
      <c r="N476" s="217"/>
      <c r="O476" s="217"/>
      <c r="P476" s="294">
        <f t="shared" si="73"/>
        <v>0</v>
      </c>
      <c r="Q476" s="124"/>
      <c r="R476" s="124"/>
      <c r="S476" s="219"/>
      <c r="T476" s="219"/>
      <c r="U476" s="266"/>
      <c r="V476" s="122" t="str">
        <f>IF($AB476=1,VLOOKUP(U:U,'BW Asset Listing'!D:E,2,FALSE),"")</f>
        <v/>
      </c>
      <c r="W476" s="122" t="str">
        <f>IF($AB476=1,VLOOKUP(U:U,'BW Asset Listing'!D:F,3,FALSE),"")</f>
        <v/>
      </c>
      <c r="X476" s="122" t="str">
        <f>IF($AB476=1,VLOOKUP(U:U,'BW Asset Listing'!D:G,4,FALSE),"")</f>
        <v/>
      </c>
      <c r="Y476" s="294" t="str">
        <f>IF($AB476=1,VLOOKUP(U:U,'BW Asset Listing'!D:O,12,FALSE),"")</f>
        <v/>
      </c>
      <c r="Z476" s="294" t="str">
        <f t="shared" si="74"/>
        <v/>
      </c>
      <c r="AA476" s="294" t="str">
        <f t="shared" si="75"/>
        <v/>
      </c>
      <c r="AB476" s="294">
        <f>COUNTIF($D$4:D476,$D476)</f>
        <v>0</v>
      </c>
      <c r="AE476" s="122" t="str">
        <f t="shared" si="76"/>
        <v/>
      </c>
      <c r="AF476" s="124">
        <f>SUMIFS('BW Expense Report GL'!I:I,'BW Expense Report GL'!F:F,AD:AD,'BW Expense Report GL'!G:G,G:G)</f>
        <v>0</v>
      </c>
      <c r="AG476" s="124" t="str">
        <f t="shared" si="77"/>
        <v/>
      </c>
      <c r="AH476" s="124">
        <f>SUMIFS('BW Expense Report GL'!I:I,'BW Expense Report GL'!F:F,AD:AD,'BW Expense Report GL'!G:G,H:H)</f>
        <v>0</v>
      </c>
      <c r="AI476" s="124" t="str">
        <f t="shared" si="78"/>
        <v/>
      </c>
      <c r="AK476" s="121">
        <f t="shared" si="79"/>
        <v>0</v>
      </c>
      <c r="AL476" s="121">
        <f t="shared" si="80"/>
        <v>0</v>
      </c>
    </row>
    <row r="477" spans="1:38" s="121" customFormat="1" ht="12.75" x14ac:dyDescent="0.2">
      <c r="A477" s="293" t="str">
        <f>VLOOKUP(B:B,'ACFR Business Areas'!A:C,3,FALSE)</f>
        <v>A000</v>
      </c>
      <c r="B477" s="293" t="str">
        <f>'Lease Rollforward'!$B$1</f>
        <v>E120</v>
      </c>
      <c r="C477" s="122" t="str">
        <f>VLOOKUP(B:B,'ACFR Business Areas'!A:B,2,FALSE)</f>
        <v>Comptroller General</v>
      </c>
      <c r="D477" s="237"/>
      <c r="E477" s="265"/>
      <c r="G477" s="122">
        <f>IFERROR(VLOOKUP($F:$F,'Lease Types with GL Accts'!A:B,2,FALSE),0)</f>
        <v>0</v>
      </c>
      <c r="H477" s="122">
        <f>IFERROR(VLOOKUP($F:$F,'Lease Types with GL Accts'!$A:$C,3,FALSE),0)</f>
        <v>0</v>
      </c>
      <c r="I477" s="122">
        <f>IFERROR(VLOOKUP($F:$F,'Lease Types with GL Accts'!$A:$D,4,FALSE),0)</f>
        <v>0</v>
      </c>
      <c r="J477" s="293" t="str">
        <f>IF(AND(AB477=1,K477='Lease Rollforward'!$B$2),"Yes",IF(AB477=1,"No",""))</f>
        <v/>
      </c>
      <c r="L477" s="216"/>
      <c r="M477" s="217"/>
      <c r="N477" s="217"/>
      <c r="O477" s="217"/>
      <c r="P477" s="294">
        <f t="shared" si="73"/>
        <v>0</v>
      </c>
      <c r="Q477" s="124"/>
      <c r="R477" s="124"/>
      <c r="S477" s="219"/>
      <c r="T477" s="219"/>
      <c r="U477" s="266"/>
      <c r="V477" s="122" t="str">
        <f>IF($AB477=1,VLOOKUP(U:U,'BW Asset Listing'!D:E,2,FALSE),"")</f>
        <v/>
      </c>
      <c r="W477" s="122" t="str">
        <f>IF($AB477=1,VLOOKUP(U:U,'BW Asset Listing'!D:F,3,FALSE),"")</f>
        <v/>
      </c>
      <c r="X477" s="122" t="str">
        <f>IF($AB477=1,VLOOKUP(U:U,'BW Asset Listing'!D:G,4,FALSE),"")</f>
        <v/>
      </c>
      <c r="Y477" s="294" t="str">
        <f>IF($AB477=1,VLOOKUP(U:U,'BW Asset Listing'!D:O,12,FALSE),"")</f>
        <v/>
      </c>
      <c r="Z477" s="294" t="str">
        <f t="shared" si="74"/>
        <v/>
      </c>
      <c r="AA477" s="294" t="str">
        <f t="shared" si="75"/>
        <v/>
      </c>
      <c r="AB477" s="294">
        <f>COUNTIF($D$4:D477,$D477)</f>
        <v>0</v>
      </c>
      <c r="AE477" s="122" t="str">
        <f t="shared" si="76"/>
        <v/>
      </c>
      <c r="AF477" s="124">
        <f>SUMIFS('BW Expense Report GL'!I:I,'BW Expense Report GL'!F:F,AD:AD,'BW Expense Report GL'!G:G,G:G)</f>
        <v>0</v>
      </c>
      <c r="AG477" s="124" t="str">
        <f t="shared" si="77"/>
        <v/>
      </c>
      <c r="AH477" s="124">
        <f>SUMIFS('BW Expense Report GL'!I:I,'BW Expense Report GL'!F:F,AD:AD,'BW Expense Report GL'!G:G,H:H)</f>
        <v>0</v>
      </c>
      <c r="AI477" s="124" t="str">
        <f t="shared" si="78"/>
        <v/>
      </c>
      <c r="AK477" s="121">
        <f t="shared" si="79"/>
        <v>0</v>
      </c>
      <c r="AL477" s="121">
        <f t="shared" si="80"/>
        <v>0</v>
      </c>
    </row>
    <row r="478" spans="1:38" s="121" customFormat="1" ht="12.75" x14ac:dyDescent="0.2">
      <c r="A478" s="293" t="str">
        <f>VLOOKUP(B:B,'ACFR Business Areas'!A:C,3,FALSE)</f>
        <v>A000</v>
      </c>
      <c r="B478" s="293" t="str">
        <f>'Lease Rollforward'!$B$1</f>
        <v>E120</v>
      </c>
      <c r="C478" s="122" t="str">
        <f>VLOOKUP(B:B,'ACFR Business Areas'!A:B,2,FALSE)</f>
        <v>Comptroller General</v>
      </c>
      <c r="D478" s="237"/>
      <c r="E478" s="265"/>
      <c r="G478" s="122">
        <f>IFERROR(VLOOKUP($F:$F,'Lease Types with GL Accts'!A:B,2,FALSE),0)</f>
        <v>0</v>
      </c>
      <c r="H478" s="122">
        <f>IFERROR(VLOOKUP($F:$F,'Lease Types with GL Accts'!$A:$C,3,FALSE),0)</f>
        <v>0</v>
      </c>
      <c r="I478" s="122">
        <f>IFERROR(VLOOKUP($F:$F,'Lease Types with GL Accts'!$A:$D,4,FALSE),0)</f>
        <v>0</v>
      </c>
      <c r="J478" s="293" t="str">
        <f>IF(AND(AB478=1,K478='Lease Rollforward'!$B$2),"Yes",IF(AB478=1,"No",""))</f>
        <v/>
      </c>
      <c r="L478" s="216"/>
      <c r="M478" s="217"/>
      <c r="N478" s="217"/>
      <c r="O478" s="217"/>
      <c r="P478" s="294">
        <f t="shared" si="73"/>
        <v>0</v>
      </c>
      <c r="Q478" s="124"/>
      <c r="R478" s="124"/>
      <c r="S478" s="219"/>
      <c r="T478" s="219"/>
      <c r="U478" s="266"/>
      <c r="V478" s="122" t="str">
        <f>IF($AB478=1,VLOOKUP(U:U,'BW Asset Listing'!D:E,2,FALSE),"")</f>
        <v/>
      </c>
      <c r="W478" s="122" t="str">
        <f>IF($AB478=1,VLOOKUP(U:U,'BW Asset Listing'!D:F,3,FALSE),"")</f>
        <v/>
      </c>
      <c r="X478" s="122" t="str">
        <f>IF($AB478=1,VLOOKUP(U:U,'BW Asset Listing'!D:G,4,FALSE),"")</f>
        <v/>
      </c>
      <c r="Y478" s="294" t="str">
        <f>IF($AB478=1,VLOOKUP(U:U,'BW Asset Listing'!D:O,12,FALSE),"")</f>
        <v/>
      </c>
      <c r="Z478" s="294" t="str">
        <f t="shared" si="74"/>
        <v/>
      </c>
      <c r="AA478" s="294" t="str">
        <f t="shared" si="75"/>
        <v/>
      </c>
      <c r="AB478" s="294">
        <f>COUNTIF($D$4:D478,$D478)</f>
        <v>0</v>
      </c>
      <c r="AE478" s="122" t="str">
        <f t="shared" si="76"/>
        <v/>
      </c>
      <c r="AF478" s="124">
        <f>SUMIFS('BW Expense Report GL'!I:I,'BW Expense Report GL'!F:F,AD:AD,'BW Expense Report GL'!G:G,G:G)</f>
        <v>0</v>
      </c>
      <c r="AG478" s="124" t="str">
        <f t="shared" si="77"/>
        <v/>
      </c>
      <c r="AH478" s="124">
        <f>SUMIFS('BW Expense Report GL'!I:I,'BW Expense Report GL'!F:F,AD:AD,'BW Expense Report GL'!G:G,H:H)</f>
        <v>0</v>
      </c>
      <c r="AI478" s="124" t="str">
        <f t="shared" si="78"/>
        <v/>
      </c>
      <c r="AK478" s="121">
        <f t="shared" si="79"/>
        <v>0</v>
      </c>
      <c r="AL478" s="121">
        <f t="shared" si="80"/>
        <v>0</v>
      </c>
    </row>
    <row r="479" spans="1:38" s="121" customFormat="1" ht="12.75" x14ac:dyDescent="0.2">
      <c r="A479" s="293" t="str">
        <f>VLOOKUP(B:B,'ACFR Business Areas'!A:C,3,FALSE)</f>
        <v>A000</v>
      </c>
      <c r="B479" s="293" t="str">
        <f>'Lease Rollforward'!$B$1</f>
        <v>E120</v>
      </c>
      <c r="C479" s="122" t="str">
        <f>VLOOKUP(B:B,'ACFR Business Areas'!A:B,2,FALSE)</f>
        <v>Comptroller General</v>
      </c>
      <c r="D479" s="237"/>
      <c r="E479" s="265"/>
      <c r="G479" s="122">
        <f>IFERROR(VLOOKUP($F:$F,'Lease Types with GL Accts'!A:B,2,FALSE),0)</f>
        <v>0</v>
      </c>
      <c r="H479" s="122">
        <f>IFERROR(VLOOKUP($F:$F,'Lease Types with GL Accts'!$A:$C,3,FALSE),0)</f>
        <v>0</v>
      </c>
      <c r="I479" s="122">
        <f>IFERROR(VLOOKUP($F:$F,'Lease Types with GL Accts'!$A:$D,4,FALSE),0)</f>
        <v>0</v>
      </c>
      <c r="J479" s="293" t="str">
        <f>IF(AND(AB479=1,K479='Lease Rollforward'!$B$2),"Yes",IF(AB479=1,"No",""))</f>
        <v/>
      </c>
      <c r="L479" s="216"/>
      <c r="M479" s="217"/>
      <c r="N479" s="217"/>
      <c r="O479" s="217"/>
      <c r="P479" s="294">
        <f t="shared" si="73"/>
        <v>0</v>
      </c>
      <c r="Q479" s="124"/>
      <c r="R479" s="124"/>
      <c r="S479" s="219"/>
      <c r="T479" s="219"/>
      <c r="U479" s="266"/>
      <c r="V479" s="122" t="str">
        <f>IF($AB479=1,VLOOKUP(U:U,'BW Asset Listing'!D:E,2,FALSE),"")</f>
        <v/>
      </c>
      <c r="W479" s="122" t="str">
        <f>IF($AB479=1,VLOOKUP(U:U,'BW Asset Listing'!D:F,3,FALSE),"")</f>
        <v/>
      </c>
      <c r="X479" s="122" t="str">
        <f>IF($AB479=1,VLOOKUP(U:U,'BW Asset Listing'!D:G,4,FALSE),"")</f>
        <v/>
      </c>
      <c r="Y479" s="294" t="str">
        <f>IF($AB479=1,VLOOKUP(U:U,'BW Asset Listing'!D:O,12,FALSE),"")</f>
        <v/>
      </c>
      <c r="Z479" s="294" t="str">
        <f t="shared" si="74"/>
        <v/>
      </c>
      <c r="AA479" s="294" t="str">
        <f t="shared" si="75"/>
        <v/>
      </c>
      <c r="AB479" s="294">
        <f>COUNTIF($D$4:D479,$D479)</f>
        <v>0</v>
      </c>
      <c r="AE479" s="122" t="str">
        <f t="shared" si="76"/>
        <v/>
      </c>
      <c r="AF479" s="124">
        <f>SUMIFS('BW Expense Report GL'!I:I,'BW Expense Report GL'!F:F,AD:AD,'BW Expense Report GL'!G:G,G:G)</f>
        <v>0</v>
      </c>
      <c r="AG479" s="124" t="str">
        <f t="shared" si="77"/>
        <v/>
      </c>
      <c r="AH479" s="124">
        <f>SUMIFS('BW Expense Report GL'!I:I,'BW Expense Report GL'!F:F,AD:AD,'BW Expense Report GL'!G:G,H:H)</f>
        <v>0</v>
      </c>
      <c r="AI479" s="124" t="str">
        <f t="shared" si="78"/>
        <v/>
      </c>
      <c r="AK479" s="121">
        <f t="shared" si="79"/>
        <v>0</v>
      </c>
      <c r="AL479" s="121">
        <f t="shared" si="80"/>
        <v>0</v>
      </c>
    </row>
    <row r="480" spans="1:38" s="121" customFormat="1" ht="12.75" x14ac:dyDescent="0.2">
      <c r="A480" s="293" t="str">
        <f>VLOOKUP(B:B,'ACFR Business Areas'!A:C,3,FALSE)</f>
        <v>A000</v>
      </c>
      <c r="B480" s="293" t="str">
        <f>'Lease Rollforward'!$B$1</f>
        <v>E120</v>
      </c>
      <c r="C480" s="122" t="str">
        <f>VLOOKUP(B:B,'ACFR Business Areas'!A:B,2,FALSE)</f>
        <v>Comptroller General</v>
      </c>
      <c r="D480" s="237"/>
      <c r="E480" s="265"/>
      <c r="G480" s="122">
        <f>IFERROR(VLOOKUP($F:$F,'Lease Types with GL Accts'!A:B,2,FALSE),0)</f>
        <v>0</v>
      </c>
      <c r="H480" s="122">
        <f>IFERROR(VLOOKUP($F:$F,'Lease Types with GL Accts'!$A:$C,3,FALSE),0)</f>
        <v>0</v>
      </c>
      <c r="I480" s="122">
        <f>IFERROR(VLOOKUP($F:$F,'Lease Types with GL Accts'!$A:$D,4,FALSE),0)</f>
        <v>0</v>
      </c>
      <c r="J480" s="293" t="str">
        <f>IF(AND(AB480=1,K480='Lease Rollforward'!$B$2),"Yes",IF(AB480=1,"No",""))</f>
        <v/>
      </c>
      <c r="L480" s="216"/>
      <c r="M480" s="217"/>
      <c r="N480" s="217"/>
      <c r="O480" s="217"/>
      <c r="P480" s="294">
        <f t="shared" si="73"/>
        <v>0</v>
      </c>
      <c r="Q480" s="124"/>
      <c r="R480" s="124"/>
      <c r="S480" s="219"/>
      <c r="T480" s="219"/>
      <c r="U480" s="266"/>
      <c r="V480" s="122" t="str">
        <f>IF($AB480=1,VLOOKUP(U:U,'BW Asset Listing'!D:E,2,FALSE),"")</f>
        <v/>
      </c>
      <c r="W480" s="122" t="str">
        <f>IF($AB480=1,VLOOKUP(U:U,'BW Asset Listing'!D:F,3,FALSE),"")</f>
        <v/>
      </c>
      <c r="X480" s="122" t="str">
        <f>IF($AB480=1,VLOOKUP(U:U,'BW Asset Listing'!D:G,4,FALSE),"")</f>
        <v/>
      </c>
      <c r="Y480" s="294" t="str">
        <f>IF($AB480=1,VLOOKUP(U:U,'BW Asset Listing'!D:O,12,FALSE),"")</f>
        <v/>
      </c>
      <c r="Z480" s="294" t="str">
        <f t="shared" si="74"/>
        <v/>
      </c>
      <c r="AA480" s="294" t="str">
        <f t="shared" si="75"/>
        <v/>
      </c>
      <c r="AB480" s="294">
        <f>COUNTIF($D$4:D480,$D480)</f>
        <v>0</v>
      </c>
      <c r="AE480" s="122" t="str">
        <f t="shared" si="76"/>
        <v/>
      </c>
      <c r="AF480" s="124">
        <f>SUMIFS('BW Expense Report GL'!I:I,'BW Expense Report GL'!F:F,AD:AD,'BW Expense Report GL'!G:G,G:G)</f>
        <v>0</v>
      </c>
      <c r="AG480" s="124" t="str">
        <f t="shared" si="77"/>
        <v/>
      </c>
      <c r="AH480" s="124">
        <f>SUMIFS('BW Expense Report GL'!I:I,'BW Expense Report GL'!F:F,AD:AD,'BW Expense Report GL'!G:G,H:H)</f>
        <v>0</v>
      </c>
      <c r="AI480" s="124" t="str">
        <f t="shared" si="78"/>
        <v/>
      </c>
      <c r="AK480" s="121">
        <f t="shared" si="79"/>
        <v>0</v>
      </c>
      <c r="AL480" s="121">
        <f t="shared" si="80"/>
        <v>0</v>
      </c>
    </row>
    <row r="481" spans="1:38" s="121" customFormat="1" ht="12.75" x14ac:dyDescent="0.2">
      <c r="A481" s="293" t="str">
        <f>VLOOKUP(B:B,'ACFR Business Areas'!A:C,3,FALSE)</f>
        <v>A000</v>
      </c>
      <c r="B481" s="293" t="str">
        <f>'Lease Rollforward'!$B$1</f>
        <v>E120</v>
      </c>
      <c r="C481" s="122" t="str">
        <f>VLOOKUP(B:B,'ACFR Business Areas'!A:B,2,FALSE)</f>
        <v>Comptroller General</v>
      </c>
      <c r="D481" s="237"/>
      <c r="E481" s="265"/>
      <c r="G481" s="122">
        <f>IFERROR(VLOOKUP($F:$F,'Lease Types with GL Accts'!A:B,2,FALSE),0)</f>
        <v>0</v>
      </c>
      <c r="H481" s="122">
        <f>IFERROR(VLOOKUP($F:$F,'Lease Types with GL Accts'!$A:$C,3,FALSE),0)</f>
        <v>0</v>
      </c>
      <c r="I481" s="122">
        <f>IFERROR(VLOOKUP($F:$F,'Lease Types with GL Accts'!$A:$D,4,FALSE),0)</f>
        <v>0</v>
      </c>
      <c r="J481" s="293" t="str">
        <f>IF(AND(AB481=1,K481='Lease Rollforward'!$B$2),"Yes",IF(AB481=1,"No",""))</f>
        <v/>
      </c>
      <c r="L481" s="216"/>
      <c r="M481" s="217"/>
      <c r="N481" s="217"/>
      <c r="O481" s="217"/>
      <c r="P481" s="294">
        <f t="shared" si="73"/>
        <v>0</v>
      </c>
      <c r="Q481" s="124"/>
      <c r="R481" s="124"/>
      <c r="S481" s="219"/>
      <c r="T481" s="219"/>
      <c r="U481" s="266"/>
      <c r="V481" s="122" t="str">
        <f>IF($AB481=1,VLOOKUP(U:U,'BW Asset Listing'!D:E,2,FALSE),"")</f>
        <v/>
      </c>
      <c r="W481" s="122" t="str">
        <f>IF($AB481=1,VLOOKUP(U:U,'BW Asset Listing'!D:F,3,FALSE),"")</f>
        <v/>
      </c>
      <c r="X481" s="122" t="str">
        <f>IF($AB481=1,VLOOKUP(U:U,'BW Asset Listing'!D:G,4,FALSE),"")</f>
        <v/>
      </c>
      <c r="Y481" s="294" t="str">
        <f>IF($AB481=1,VLOOKUP(U:U,'BW Asset Listing'!D:O,12,FALSE),"")</f>
        <v/>
      </c>
      <c r="Z481" s="294" t="str">
        <f t="shared" si="74"/>
        <v/>
      </c>
      <c r="AA481" s="294" t="str">
        <f t="shared" si="75"/>
        <v/>
      </c>
      <c r="AB481" s="294">
        <f>COUNTIF($D$4:D481,$D481)</f>
        <v>0</v>
      </c>
      <c r="AE481" s="122" t="str">
        <f t="shared" si="76"/>
        <v/>
      </c>
      <c r="AF481" s="124">
        <f>SUMIFS('BW Expense Report GL'!I:I,'BW Expense Report GL'!F:F,AD:AD,'BW Expense Report GL'!G:G,G:G)</f>
        <v>0</v>
      </c>
      <c r="AG481" s="124" t="str">
        <f t="shared" si="77"/>
        <v/>
      </c>
      <c r="AH481" s="124">
        <f>SUMIFS('BW Expense Report GL'!I:I,'BW Expense Report GL'!F:F,AD:AD,'BW Expense Report GL'!G:G,H:H)</f>
        <v>0</v>
      </c>
      <c r="AI481" s="124" t="str">
        <f t="shared" si="78"/>
        <v/>
      </c>
      <c r="AK481" s="121">
        <f t="shared" si="79"/>
        <v>0</v>
      </c>
      <c r="AL481" s="121">
        <f t="shared" si="80"/>
        <v>0</v>
      </c>
    </row>
    <row r="482" spans="1:38" s="121" customFormat="1" ht="12.75" x14ac:dyDescent="0.2">
      <c r="A482" s="293" t="str">
        <f>VLOOKUP(B:B,'ACFR Business Areas'!A:C,3,FALSE)</f>
        <v>A000</v>
      </c>
      <c r="B482" s="293" t="str">
        <f>'Lease Rollforward'!$B$1</f>
        <v>E120</v>
      </c>
      <c r="C482" s="122" t="str">
        <f>VLOOKUP(B:B,'ACFR Business Areas'!A:B,2,FALSE)</f>
        <v>Comptroller General</v>
      </c>
      <c r="D482" s="237"/>
      <c r="E482" s="265"/>
      <c r="G482" s="122">
        <f>IFERROR(VLOOKUP($F:$F,'Lease Types with GL Accts'!A:B,2,FALSE),0)</f>
        <v>0</v>
      </c>
      <c r="H482" s="122">
        <f>IFERROR(VLOOKUP($F:$F,'Lease Types with GL Accts'!$A:$C,3,FALSE),0)</f>
        <v>0</v>
      </c>
      <c r="I482" s="122">
        <f>IFERROR(VLOOKUP($F:$F,'Lease Types with GL Accts'!$A:$D,4,FALSE),0)</f>
        <v>0</v>
      </c>
      <c r="J482" s="293" t="str">
        <f>IF(AND(AB482=1,K482='Lease Rollforward'!$B$2),"Yes",IF(AB482=1,"No",""))</f>
        <v/>
      </c>
      <c r="L482" s="216"/>
      <c r="M482" s="217"/>
      <c r="N482" s="217"/>
      <c r="O482" s="217"/>
      <c r="P482" s="294">
        <f t="shared" si="73"/>
        <v>0</v>
      </c>
      <c r="Q482" s="124"/>
      <c r="R482" s="124"/>
      <c r="S482" s="219"/>
      <c r="T482" s="219"/>
      <c r="U482" s="266"/>
      <c r="V482" s="122" t="str">
        <f>IF($AB482=1,VLOOKUP(U:U,'BW Asset Listing'!D:E,2,FALSE),"")</f>
        <v/>
      </c>
      <c r="W482" s="122" t="str">
        <f>IF($AB482=1,VLOOKUP(U:U,'BW Asset Listing'!D:F,3,FALSE),"")</f>
        <v/>
      </c>
      <c r="X482" s="122" t="str">
        <f>IF($AB482=1,VLOOKUP(U:U,'BW Asset Listing'!D:G,4,FALSE),"")</f>
        <v/>
      </c>
      <c r="Y482" s="294" t="str">
        <f>IF($AB482=1,VLOOKUP(U:U,'BW Asset Listing'!D:O,12,FALSE),"")</f>
        <v/>
      </c>
      <c r="Z482" s="294" t="str">
        <f t="shared" si="74"/>
        <v/>
      </c>
      <c r="AA482" s="294" t="str">
        <f t="shared" si="75"/>
        <v/>
      </c>
      <c r="AB482" s="294">
        <f>COUNTIF($D$4:D482,$D482)</f>
        <v>0</v>
      </c>
      <c r="AE482" s="122" t="str">
        <f t="shared" si="76"/>
        <v/>
      </c>
      <c r="AF482" s="124">
        <f>SUMIFS('BW Expense Report GL'!I:I,'BW Expense Report GL'!F:F,AD:AD,'BW Expense Report GL'!G:G,G:G)</f>
        <v>0</v>
      </c>
      <c r="AG482" s="124" t="str">
        <f t="shared" si="77"/>
        <v/>
      </c>
      <c r="AH482" s="124">
        <f>SUMIFS('BW Expense Report GL'!I:I,'BW Expense Report GL'!F:F,AD:AD,'BW Expense Report GL'!G:G,H:H)</f>
        <v>0</v>
      </c>
      <c r="AI482" s="124" t="str">
        <f t="shared" si="78"/>
        <v/>
      </c>
      <c r="AK482" s="121">
        <f t="shared" si="79"/>
        <v>0</v>
      </c>
      <c r="AL482" s="121">
        <f t="shared" si="80"/>
        <v>0</v>
      </c>
    </row>
    <row r="483" spans="1:38" s="121" customFormat="1" ht="12.75" x14ac:dyDescent="0.2">
      <c r="A483" s="293" t="str">
        <f>VLOOKUP(B:B,'ACFR Business Areas'!A:C,3,FALSE)</f>
        <v>A000</v>
      </c>
      <c r="B483" s="293" t="str">
        <f>'Lease Rollforward'!$B$1</f>
        <v>E120</v>
      </c>
      <c r="C483" s="122" t="str">
        <f>VLOOKUP(B:B,'ACFR Business Areas'!A:B,2,FALSE)</f>
        <v>Comptroller General</v>
      </c>
      <c r="D483" s="237"/>
      <c r="E483" s="265"/>
      <c r="G483" s="122">
        <f>IFERROR(VLOOKUP($F:$F,'Lease Types with GL Accts'!A:B,2,FALSE),0)</f>
        <v>0</v>
      </c>
      <c r="H483" s="122">
        <f>IFERROR(VLOOKUP($F:$F,'Lease Types with GL Accts'!$A:$C,3,FALSE),0)</f>
        <v>0</v>
      </c>
      <c r="I483" s="122">
        <f>IFERROR(VLOOKUP($F:$F,'Lease Types with GL Accts'!$A:$D,4,FALSE),0)</f>
        <v>0</v>
      </c>
      <c r="J483" s="293" t="str">
        <f>IF(AND(AB483=1,K483='Lease Rollforward'!$B$2),"Yes",IF(AB483=1,"No",""))</f>
        <v/>
      </c>
      <c r="L483" s="216"/>
      <c r="M483" s="217"/>
      <c r="N483" s="217"/>
      <c r="O483" s="217"/>
      <c r="P483" s="294">
        <f t="shared" si="73"/>
        <v>0</v>
      </c>
      <c r="Q483" s="124"/>
      <c r="R483" s="124"/>
      <c r="S483" s="219"/>
      <c r="T483" s="219"/>
      <c r="U483" s="266"/>
      <c r="V483" s="122" t="str">
        <f>IF($AB483=1,VLOOKUP(U:U,'BW Asset Listing'!D:E,2,FALSE),"")</f>
        <v/>
      </c>
      <c r="W483" s="122" t="str">
        <f>IF($AB483=1,VLOOKUP(U:U,'BW Asset Listing'!D:F,3,FALSE),"")</f>
        <v/>
      </c>
      <c r="X483" s="122" t="str">
        <f>IF($AB483=1,VLOOKUP(U:U,'BW Asset Listing'!D:G,4,FALSE),"")</f>
        <v/>
      </c>
      <c r="Y483" s="294" t="str">
        <f>IF($AB483=1,VLOOKUP(U:U,'BW Asset Listing'!D:O,12,FALSE),"")</f>
        <v/>
      </c>
      <c r="Z483" s="294" t="str">
        <f t="shared" si="74"/>
        <v/>
      </c>
      <c r="AA483" s="294" t="str">
        <f t="shared" si="75"/>
        <v/>
      </c>
      <c r="AB483" s="294">
        <f>COUNTIF($D$4:D483,$D483)</f>
        <v>0</v>
      </c>
      <c r="AE483" s="122" t="str">
        <f t="shared" si="76"/>
        <v/>
      </c>
      <c r="AF483" s="124">
        <f>SUMIFS('BW Expense Report GL'!I:I,'BW Expense Report GL'!F:F,AD:AD,'BW Expense Report GL'!G:G,G:G)</f>
        <v>0</v>
      </c>
      <c r="AG483" s="124" t="str">
        <f t="shared" si="77"/>
        <v/>
      </c>
      <c r="AH483" s="124">
        <f>SUMIFS('BW Expense Report GL'!I:I,'BW Expense Report GL'!F:F,AD:AD,'BW Expense Report GL'!G:G,H:H)</f>
        <v>0</v>
      </c>
      <c r="AI483" s="124" t="str">
        <f t="shared" si="78"/>
        <v/>
      </c>
      <c r="AK483" s="121">
        <f t="shared" si="79"/>
        <v>0</v>
      </c>
      <c r="AL483" s="121">
        <f t="shared" si="80"/>
        <v>0</v>
      </c>
    </row>
    <row r="484" spans="1:38" s="121" customFormat="1" ht="12.75" x14ac:dyDescent="0.2">
      <c r="A484" s="293" t="str">
        <f>VLOOKUP(B:B,'ACFR Business Areas'!A:C,3,FALSE)</f>
        <v>A000</v>
      </c>
      <c r="B484" s="293" t="str">
        <f>'Lease Rollforward'!$B$1</f>
        <v>E120</v>
      </c>
      <c r="C484" s="122" t="str">
        <f>VLOOKUP(B:B,'ACFR Business Areas'!A:B,2,FALSE)</f>
        <v>Comptroller General</v>
      </c>
      <c r="D484" s="237"/>
      <c r="E484" s="265"/>
      <c r="G484" s="122">
        <f>IFERROR(VLOOKUP($F:$F,'Lease Types with GL Accts'!A:B,2,FALSE),0)</f>
        <v>0</v>
      </c>
      <c r="H484" s="122">
        <f>IFERROR(VLOOKUP($F:$F,'Lease Types with GL Accts'!$A:$C,3,FALSE),0)</f>
        <v>0</v>
      </c>
      <c r="I484" s="122">
        <f>IFERROR(VLOOKUP($F:$F,'Lease Types with GL Accts'!$A:$D,4,FALSE),0)</f>
        <v>0</v>
      </c>
      <c r="J484" s="293" t="str">
        <f>IF(AND(AB484=1,K484='Lease Rollforward'!$B$2),"Yes",IF(AB484=1,"No",""))</f>
        <v/>
      </c>
      <c r="L484" s="216"/>
      <c r="M484" s="217"/>
      <c r="N484" s="217"/>
      <c r="O484" s="217"/>
      <c r="P484" s="294">
        <f t="shared" si="73"/>
        <v>0</v>
      </c>
      <c r="Q484" s="124"/>
      <c r="R484" s="124"/>
      <c r="S484" s="219"/>
      <c r="T484" s="219"/>
      <c r="U484" s="266"/>
      <c r="V484" s="122" t="str">
        <f>IF($AB484=1,VLOOKUP(U:U,'BW Asset Listing'!D:E,2,FALSE),"")</f>
        <v/>
      </c>
      <c r="W484" s="122" t="str">
        <f>IF($AB484=1,VLOOKUP(U:U,'BW Asset Listing'!D:F,3,FALSE),"")</f>
        <v/>
      </c>
      <c r="X484" s="122" t="str">
        <f>IF($AB484=1,VLOOKUP(U:U,'BW Asset Listing'!D:G,4,FALSE),"")</f>
        <v/>
      </c>
      <c r="Y484" s="294" t="str">
        <f>IF($AB484=1,VLOOKUP(U:U,'BW Asset Listing'!D:O,12,FALSE),"")</f>
        <v/>
      </c>
      <c r="Z484" s="294" t="str">
        <f t="shared" si="74"/>
        <v/>
      </c>
      <c r="AA484" s="294" t="str">
        <f t="shared" si="75"/>
        <v/>
      </c>
      <c r="AB484" s="294">
        <f>COUNTIF($D$4:D484,$D484)</f>
        <v>0</v>
      </c>
      <c r="AE484" s="122" t="str">
        <f t="shared" si="76"/>
        <v/>
      </c>
      <c r="AF484" s="124">
        <f>SUMIFS('BW Expense Report GL'!I:I,'BW Expense Report GL'!F:F,AD:AD,'BW Expense Report GL'!G:G,G:G)</f>
        <v>0</v>
      </c>
      <c r="AG484" s="124" t="str">
        <f t="shared" si="77"/>
        <v/>
      </c>
      <c r="AH484" s="124">
        <f>SUMIFS('BW Expense Report GL'!I:I,'BW Expense Report GL'!F:F,AD:AD,'BW Expense Report GL'!G:G,H:H)</f>
        <v>0</v>
      </c>
      <c r="AI484" s="124" t="str">
        <f t="shared" si="78"/>
        <v/>
      </c>
      <c r="AK484" s="121">
        <f t="shared" si="79"/>
        <v>0</v>
      </c>
      <c r="AL484" s="121">
        <f t="shared" si="80"/>
        <v>0</v>
      </c>
    </row>
    <row r="485" spans="1:38" s="121" customFormat="1" ht="12.75" x14ac:dyDescent="0.2">
      <c r="A485" s="293" t="str">
        <f>VLOOKUP(B:B,'ACFR Business Areas'!A:C,3,FALSE)</f>
        <v>A000</v>
      </c>
      <c r="B485" s="293" t="str">
        <f>'Lease Rollforward'!$B$1</f>
        <v>E120</v>
      </c>
      <c r="C485" s="122" t="str">
        <f>VLOOKUP(B:B,'ACFR Business Areas'!A:B,2,FALSE)</f>
        <v>Comptroller General</v>
      </c>
      <c r="D485" s="237"/>
      <c r="E485" s="265"/>
      <c r="G485" s="122">
        <f>IFERROR(VLOOKUP($F:$F,'Lease Types with GL Accts'!A:B,2,FALSE),0)</f>
        <v>0</v>
      </c>
      <c r="H485" s="122">
        <f>IFERROR(VLOOKUP($F:$F,'Lease Types with GL Accts'!$A:$C,3,FALSE),0)</f>
        <v>0</v>
      </c>
      <c r="I485" s="122">
        <f>IFERROR(VLOOKUP($F:$F,'Lease Types with GL Accts'!$A:$D,4,FALSE),0)</f>
        <v>0</v>
      </c>
      <c r="J485" s="293" t="str">
        <f>IF(AND(AB485=1,K485='Lease Rollforward'!$B$2),"Yes",IF(AB485=1,"No",""))</f>
        <v/>
      </c>
      <c r="L485" s="216"/>
      <c r="M485" s="217"/>
      <c r="N485" s="217"/>
      <c r="O485" s="217"/>
      <c r="P485" s="294">
        <f t="shared" si="73"/>
        <v>0</v>
      </c>
      <c r="Q485" s="124"/>
      <c r="R485" s="124"/>
      <c r="S485" s="219"/>
      <c r="T485" s="219"/>
      <c r="U485" s="266"/>
      <c r="V485" s="122" t="str">
        <f>IF($AB485=1,VLOOKUP(U:U,'BW Asset Listing'!D:E,2,FALSE),"")</f>
        <v/>
      </c>
      <c r="W485" s="122" t="str">
        <f>IF($AB485=1,VLOOKUP(U:U,'BW Asset Listing'!D:F,3,FALSE),"")</f>
        <v/>
      </c>
      <c r="X485" s="122" t="str">
        <f>IF($AB485=1,VLOOKUP(U:U,'BW Asset Listing'!D:G,4,FALSE),"")</f>
        <v/>
      </c>
      <c r="Y485" s="294" t="str">
        <f>IF($AB485=1,VLOOKUP(U:U,'BW Asset Listing'!D:O,12,FALSE),"")</f>
        <v/>
      </c>
      <c r="Z485" s="294" t="str">
        <f t="shared" si="74"/>
        <v/>
      </c>
      <c r="AA485" s="294" t="str">
        <f t="shared" si="75"/>
        <v/>
      </c>
      <c r="AB485" s="294">
        <f>COUNTIF($D$4:D485,$D485)</f>
        <v>0</v>
      </c>
      <c r="AE485" s="122" t="str">
        <f t="shared" si="76"/>
        <v/>
      </c>
      <c r="AF485" s="124">
        <f>SUMIFS('BW Expense Report GL'!I:I,'BW Expense Report GL'!F:F,AD:AD,'BW Expense Report GL'!G:G,G:G)</f>
        <v>0</v>
      </c>
      <c r="AG485" s="124" t="str">
        <f t="shared" si="77"/>
        <v/>
      </c>
      <c r="AH485" s="124">
        <f>SUMIFS('BW Expense Report GL'!I:I,'BW Expense Report GL'!F:F,AD:AD,'BW Expense Report GL'!G:G,H:H)</f>
        <v>0</v>
      </c>
      <c r="AI485" s="124" t="str">
        <f t="shared" si="78"/>
        <v/>
      </c>
      <c r="AK485" s="121">
        <f t="shared" si="79"/>
        <v>0</v>
      </c>
      <c r="AL485" s="121">
        <f t="shared" si="80"/>
        <v>0</v>
      </c>
    </row>
    <row r="486" spans="1:38" s="121" customFormat="1" ht="12.75" x14ac:dyDescent="0.2">
      <c r="A486" s="293" t="str">
        <f>VLOOKUP(B:B,'ACFR Business Areas'!A:C,3,FALSE)</f>
        <v>A000</v>
      </c>
      <c r="B486" s="293" t="str">
        <f>'Lease Rollforward'!$B$1</f>
        <v>E120</v>
      </c>
      <c r="C486" s="122" t="str">
        <f>VLOOKUP(B:B,'ACFR Business Areas'!A:B,2,FALSE)</f>
        <v>Comptroller General</v>
      </c>
      <c r="D486" s="237"/>
      <c r="E486" s="265"/>
      <c r="G486" s="122">
        <f>IFERROR(VLOOKUP($F:$F,'Lease Types with GL Accts'!A:B,2,FALSE),0)</f>
        <v>0</v>
      </c>
      <c r="H486" s="122">
        <f>IFERROR(VLOOKUP($F:$F,'Lease Types with GL Accts'!$A:$C,3,FALSE),0)</f>
        <v>0</v>
      </c>
      <c r="I486" s="122">
        <f>IFERROR(VLOOKUP($F:$F,'Lease Types with GL Accts'!$A:$D,4,FALSE),0)</f>
        <v>0</v>
      </c>
      <c r="J486" s="293" t="str">
        <f>IF(AND(AB486=1,K486='Lease Rollforward'!$B$2),"Yes",IF(AB486=1,"No",""))</f>
        <v/>
      </c>
      <c r="L486" s="216"/>
      <c r="M486" s="217"/>
      <c r="N486" s="217"/>
      <c r="O486" s="217"/>
      <c r="P486" s="294">
        <f t="shared" si="73"/>
        <v>0</v>
      </c>
      <c r="Q486" s="124"/>
      <c r="R486" s="124"/>
      <c r="S486" s="219"/>
      <c r="T486" s="219"/>
      <c r="U486" s="266"/>
      <c r="V486" s="122" t="str">
        <f>IF($AB486=1,VLOOKUP(U:U,'BW Asset Listing'!D:E,2,FALSE),"")</f>
        <v/>
      </c>
      <c r="W486" s="122" t="str">
        <f>IF($AB486=1,VLOOKUP(U:U,'BW Asset Listing'!D:F,3,FALSE),"")</f>
        <v/>
      </c>
      <c r="X486" s="122" t="str">
        <f>IF($AB486=1,VLOOKUP(U:U,'BW Asset Listing'!D:G,4,FALSE),"")</f>
        <v/>
      </c>
      <c r="Y486" s="294" t="str">
        <f>IF($AB486=1,VLOOKUP(U:U,'BW Asset Listing'!D:O,12,FALSE),"")</f>
        <v/>
      </c>
      <c r="Z486" s="294" t="str">
        <f t="shared" si="74"/>
        <v/>
      </c>
      <c r="AA486" s="294" t="str">
        <f t="shared" si="75"/>
        <v/>
      </c>
      <c r="AB486" s="294">
        <f>COUNTIF($D$4:D486,$D486)</f>
        <v>0</v>
      </c>
      <c r="AE486" s="122" t="str">
        <f t="shared" si="76"/>
        <v/>
      </c>
      <c r="AF486" s="124">
        <f>SUMIFS('BW Expense Report GL'!I:I,'BW Expense Report GL'!F:F,AD:AD,'BW Expense Report GL'!G:G,G:G)</f>
        <v>0</v>
      </c>
      <c r="AG486" s="124" t="str">
        <f t="shared" si="77"/>
        <v/>
      </c>
      <c r="AH486" s="124">
        <f>SUMIFS('BW Expense Report GL'!I:I,'BW Expense Report GL'!F:F,AD:AD,'BW Expense Report GL'!G:G,H:H)</f>
        <v>0</v>
      </c>
      <c r="AI486" s="124" t="str">
        <f t="shared" si="78"/>
        <v/>
      </c>
      <c r="AK486" s="121">
        <f t="shared" si="79"/>
        <v>0</v>
      </c>
      <c r="AL486" s="121">
        <f t="shared" si="80"/>
        <v>0</v>
      </c>
    </row>
    <row r="487" spans="1:38" s="121" customFormat="1" ht="12.75" x14ac:dyDescent="0.2">
      <c r="A487" s="293" t="str">
        <f>VLOOKUP(B:B,'ACFR Business Areas'!A:C,3,FALSE)</f>
        <v>A000</v>
      </c>
      <c r="B487" s="293" t="str">
        <f>'Lease Rollforward'!$B$1</f>
        <v>E120</v>
      </c>
      <c r="C487" s="122" t="str">
        <f>VLOOKUP(B:B,'ACFR Business Areas'!A:B,2,FALSE)</f>
        <v>Comptroller General</v>
      </c>
      <c r="D487" s="237"/>
      <c r="E487" s="265"/>
      <c r="G487" s="122">
        <f>IFERROR(VLOOKUP($F:$F,'Lease Types with GL Accts'!A:B,2,FALSE),0)</f>
        <v>0</v>
      </c>
      <c r="H487" s="122">
        <f>IFERROR(VLOOKUP($F:$F,'Lease Types with GL Accts'!$A:$C,3,FALSE),0)</f>
        <v>0</v>
      </c>
      <c r="I487" s="122">
        <f>IFERROR(VLOOKUP($F:$F,'Lease Types with GL Accts'!$A:$D,4,FALSE),0)</f>
        <v>0</v>
      </c>
      <c r="J487" s="293" t="str">
        <f>IF(AND(AB487=1,K487='Lease Rollforward'!$B$2),"Yes",IF(AB487=1,"No",""))</f>
        <v/>
      </c>
      <c r="L487" s="216"/>
      <c r="M487" s="217"/>
      <c r="N487" s="217"/>
      <c r="O487" s="217"/>
      <c r="P487" s="294">
        <f t="shared" si="73"/>
        <v>0</v>
      </c>
      <c r="Q487" s="124"/>
      <c r="R487" s="124"/>
      <c r="S487" s="219"/>
      <c r="T487" s="219"/>
      <c r="U487" s="266"/>
      <c r="V487" s="122" t="str">
        <f>IF($AB487=1,VLOOKUP(U:U,'BW Asset Listing'!D:E,2,FALSE),"")</f>
        <v/>
      </c>
      <c r="W487" s="122" t="str">
        <f>IF($AB487=1,VLOOKUP(U:U,'BW Asset Listing'!D:F,3,FALSE),"")</f>
        <v/>
      </c>
      <c r="X487" s="122" t="str">
        <f>IF($AB487=1,VLOOKUP(U:U,'BW Asset Listing'!D:G,4,FALSE),"")</f>
        <v/>
      </c>
      <c r="Y487" s="294" t="str">
        <f>IF($AB487=1,VLOOKUP(U:U,'BW Asset Listing'!D:O,12,FALSE),"")</f>
        <v/>
      </c>
      <c r="Z487" s="294" t="str">
        <f t="shared" si="74"/>
        <v/>
      </c>
      <c r="AA487" s="294" t="str">
        <f t="shared" si="75"/>
        <v/>
      </c>
      <c r="AB487" s="294">
        <f>COUNTIF($D$4:D487,$D487)</f>
        <v>0</v>
      </c>
      <c r="AE487" s="122" t="str">
        <f t="shared" si="76"/>
        <v/>
      </c>
      <c r="AF487" s="124">
        <f>SUMIFS('BW Expense Report GL'!I:I,'BW Expense Report GL'!F:F,AD:AD,'BW Expense Report GL'!G:G,G:G)</f>
        <v>0</v>
      </c>
      <c r="AG487" s="124" t="str">
        <f t="shared" si="77"/>
        <v/>
      </c>
      <c r="AH487" s="124">
        <f>SUMIFS('BW Expense Report GL'!I:I,'BW Expense Report GL'!F:F,AD:AD,'BW Expense Report GL'!G:G,H:H)</f>
        <v>0</v>
      </c>
      <c r="AI487" s="124" t="str">
        <f t="shared" si="78"/>
        <v/>
      </c>
      <c r="AK487" s="121">
        <f t="shared" si="79"/>
        <v>0</v>
      </c>
      <c r="AL487" s="121">
        <f t="shared" si="80"/>
        <v>0</v>
      </c>
    </row>
    <row r="488" spans="1:38" s="121" customFormat="1" ht="12.75" x14ac:dyDescent="0.2">
      <c r="A488" s="293" t="str">
        <f>VLOOKUP(B:B,'ACFR Business Areas'!A:C,3,FALSE)</f>
        <v>A000</v>
      </c>
      <c r="B488" s="293" t="str">
        <f>'Lease Rollforward'!$B$1</f>
        <v>E120</v>
      </c>
      <c r="C488" s="122" t="str">
        <f>VLOOKUP(B:B,'ACFR Business Areas'!A:B,2,FALSE)</f>
        <v>Comptroller General</v>
      </c>
      <c r="D488" s="237"/>
      <c r="E488" s="265"/>
      <c r="G488" s="122">
        <f>IFERROR(VLOOKUP($F:$F,'Lease Types with GL Accts'!A:B,2,FALSE),0)</f>
        <v>0</v>
      </c>
      <c r="H488" s="122">
        <f>IFERROR(VLOOKUP($F:$F,'Lease Types with GL Accts'!$A:$C,3,FALSE),0)</f>
        <v>0</v>
      </c>
      <c r="I488" s="122">
        <f>IFERROR(VLOOKUP($F:$F,'Lease Types with GL Accts'!$A:$D,4,FALSE),0)</f>
        <v>0</v>
      </c>
      <c r="J488" s="293" t="str">
        <f>IF(AND(AB488=1,K488='Lease Rollforward'!$B$2),"Yes",IF(AB488=1,"No",""))</f>
        <v/>
      </c>
      <c r="L488" s="216"/>
      <c r="M488" s="217"/>
      <c r="N488" s="217"/>
      <c r="O488" s="217"/>
      <c r="P488" s="294">
        <f t="shared" si="73"/>
        <v>0</v>
      </c>
      <c r="Q488" s="124"/>
      <c r="R488" s="124"/>
      <c r="S488" s="219"/>
      <c r="T488" s="219"/>
      <c r="U488" s="266"/>
      <c r="V488" s="122" t="str">
        <f>IF($AB488=1,VLOOKUP(U:U,'BW Asset Listing'!D:E,2,FALSE),"")</f>
        <v/>
      </c>
      <c r="W488" s="122" t="str">
        <f>IF($AB488=1,VLOOKUP(U:U,'BW Asset Listing'!D:F,3,FALSE),"")</f>
        <v/>
      </c>
      <c r="X488" s="122" t="str">
        <f>IF($AB488=1,VLOOKUP(U:U,'BW Asset Listing'!D:G,4,FALSE),"")</f>
        <v/>
      </c>
      <c r="Y488" s="294" t="str">
        <f>IF($AB488=1,VLOOKUP(U:U,'BW Asset Listing'!D:O,12,FALSE),"")</f>
        <v/>
      </c>
      <c r="Z488" s="294" t="str">
        <f t="shared" si="74"/>
        <v/>
      </c>
      <c r="AA488" s="294" t="str">
        <f t="shared" si="75"/>
        <v/>
      </c>
      <c r="AB488" s="294">
        <f>COUNTIF($D$4:D488,$D488)</f>
        <v>0</v>
      </c>
      <c r="AE488" s="122" t="str">
        <f t="shared" si="76"/>
        <v/>
      </c>
      <c r="AF488" s="124">
        <f>SUMIFS('BW Expense Report GL'!I:I,'BW Expense Report GL'!F:F,AD:AD,'BW Expense Report GL'!G:G,G:G)</f>
        <v>0</v>
      </c>
      <c r="AG488" s="124" t="str">
        <f t="shared" si="77"/>
        <v/>
      </c>
      <c r="AH488" s="124">
        <f>SUMIFS('BW Expense Report GL'!I:I,'BW Expense Report GL'!F:F,AD:AD,'BW Expense Report GL'!G:G,H:H)</f>
        <v>0</v>
      </c>
      <c r="AI488" s="124" t="str">
        <f t="shared" si="78"/>
        <v/>
      </c>
      <c r="AK488" s="121">
        <f t="shared" si="79"/>
        <v>0</v>
      </c>
      <c r="AL488" s="121">
        <f t="shared" si="80"/>
        <v>0</v>
      </c>
    </row>
    <row r="489" spans="1:38" s="121" customFormat="1" ht="12.75" x14ac:dyDescent="0.2">
      <c r="A489" s="293" t="str">
        <f>VLOOKUP(B:B,'ACFR Business Areas'!A:C,3,FALSE)</f>
        <v>A000</v>
      </c>
      <c r="B489" s="293" t="str">
        <f>'Lease Rollforward'!$B$1</f>
        <v>E120</v>
      </c>
      <c r="C489" s="122" t="str">
        <f>VLOOKUP(B:B,'ACFR Business Areas'!A:B,2,FALSE)</f>
        <v>Comptroller General</v>
      </c>
      <c r="D489" s="237"/>
      <c r="E489" s="265"/>
      <c r="G489" s="122">
        <f>IFERROR(VLOOKUP($F:$F,'Lease Types with GL Accts'!A:B,2,FALSE),0)</f>
        <v>0</v>
      </c>
      <c r="H489" s="122">
        <f>IFERROR(VLOOKUP($F:$F,'Lease Types with GL Accts'!$A:$C,3,FALSE),0)</f>
        <v>0</v>
      </c>
      <c r="I489" s="122">
        <f>IFERROR(VLOOKUP($F:$F,'Lease Types with GL Accts'!$A:$D,4,FALSE),0)</f>
        <v>0</v>
      </c>
      <c r="J489" s="293" t="str">
        <f>IF(AND(AB489=1,K489='Lease Rollforward'!$B$2),"Yes",IF(AB489=1,"No",""))</f>
        <v/>
      </c>
      <c r="L489" s="216"/>
      <c r="M489" s="217"/>
      <c r="N489" s="217"/>
      <c r="O489" s="217"/>
      <c r="P489" s="294">
        <f t="shared" si="73"/>
        <v>0</v>
      </c>
      <c r="Q489" s="124"/>
      <c r="R489" s="124"/>
      <c r="S489" s="219"/>
      <c r="T489" s="219"/>
      <c r="U489" s="266"/>
      <c r="V489" s="122" t="str">
        <f>IF($AB489=1,VLOOKUP(U:U,'BW Asset Listing'!D:E,2,FALSE),"")</f>
        <v/>
      </c>
      <c r="W489" s="122" t="str">
        <f>IF($AB489=1,VLOOKUP(U:U,'BW Asset Listing'!D:F,3,FALSE),"")</f>
        <v/>
      </c>
      <c r="X489" s="122" t="str">
        <f>IF($AB489=1,VLOOKUP(U:U,'BW Asset Listing'!D:G,4,FALSE),"")</f>
        <v/>
      </c>
      <c r="Y489" s="294" t="str">
        <f>IF($AB489=1,VLOOKUP(U:U,'BW Asset Listing'!D:O,12,FALSE),"")</f>
        <v/>
      </c>
      <c r="Z489" s="294" t="str">
        <f t="shared" si="74"/>
        <v/>
      </c>
      <c r="AA489" s="294" t="str">
        <f t="shared" si="75"/>
        <v/>
      </c>
      <c r="AB489" s="294">
        <f>COUNTIF($D$4:D489,$D489)</f>
        <v>0</v>
      </c>
      <c r="AE489" s="122" t="str">
        <f t="shared" si="76"/>
        <v/>
      </c>
      <c r="AF489" s="124">
        <f>SUMIFS('BW Expense Report GL'!I:I,'BW Expense Report GL'!F:F,AD:AD,'BW Expense Report GL'!G:G,G:G)</f>
        <v>0</v>
      </c>
      <c r="AG489" s="124" t="str">
        <f t="shared" si="77"/>
        <v/>
      </c>
      <c r="AH489" s="124">
        <f>SUMIFS('BW Expense Report GL'!I:I,'BW Expense Report GL'!F:F,AD:AD,'BW Expense Report GL'!G:G,H:H)</f>
        <v>0</v>
      </c>
      <c r="AI489" s="124" t="str">
        <f t="shared" si="78"/>
        <v/>
      </c>
      <c r="AK489" s="121">
        <f t="shared" si="79"/>
        <v>0</v>
      </c>
      <c r="AL489" s="121">
        <f t="shared" si="80"/>
        <v>0</v>
      </c>
    </row>
    <row r="490" spans="1:38" s="121" customFormat="1" ht="12.75" x14ac:dyDescent="0.2">
      <c r="A490" s="293" t="str">
        <f>VLOOKUP(B:B,'ACFR Business Areas'!A:C,3,FALSE)</f>
        <v>A000</v>
      </c>
      <c r="B490" s="293" t="str">
        <f>'Lease Rollforward'!$B$1</f>
        <v>E120</v>
      </c>
      <c r="C490" s="122" t="str">
        <f>VLOOKUP(B:B,'ACFR Business Areas'!A:B,2,FALSE)</f>
        <v>Comptroller General</v>
      </c>
      <c r="D490" s="237"/>
      <c r="E490" s="265"/>
      <c r="G490" s="122">
        <f>IFERROR(VLOOKUP($F:$F,'Lease Types with GL Accts'!A:B,2,FALSE),0)</f>
        <v>0</v>
      </c>
      <c r="H490" s="122">
        <f>IFERROR(VLOOKUP($F:$F,'Lease Types with GL Accts'!$A:$C,3,FALSE),0)</f>
        <v>0</v>
      </c>
      <c r="I490" s="122">
        <f>IFERROR(VLOOKUP($F:$F,'Lease Types with GL Accts'!$A:$D,4,FALSE),0)</f>
        <v>0</v>
      </c>
      <c r="J490" s="293" t="str">
        <f>IF(AND(AB490=1,K490='Lease Rollforward'!$B$2),"Yes",IF(AB490=1,"No",""))</f>
        <v/>
      </c>
      <c r="L490" s="216"/>
      <c r="M490" s="217"/>
      <c r="N490" s="217"/>
      <c r="O490" s="217"/>
      <c r="P490" s="294">
        <f t="shared" si="73"/>
        <v>0</v>
      </c>
      <c r="Q490" s="124"/>
      <c r="R490" s="124"/>
      <c r="S490" s="219"/>
      <c r="T490" s="219"/>
      <c r="U490" s="266"/>
      <c r="V490" s="122" t="str">
        <f>IF($AB490=1,VLOOKUP(U:U,'BW Asset Listing'!D:E,2,FALSE),"")</f>
        <v/>
      </c>
      <c r="W490" s="122" t="str">
        <f>IF($AB490=1,VLOOKUP(U:U,'BW Asset Listing'!D:F,3,FALSE),"")</f>
        <v/>
      </c>
      <c r="X490" s="122" t="str">
        <f>IF($AB490=1,VLOOKUP(U:U,'BW Asset Listing'!D:G,4,FALSE),"")</f>
        <v/>
      </c>
      <c r="Y490" s="294" t="str">
        <f>IF($AB490=1,VLOOKUP(U:U,'BW Asset Listing'!D:O,12,FALSE),"")</f>
        <v/>
      </c>
      <c r="Z490" s="294" t="str">
        <f t="shared" si="74"/>
        <v/>
      </c>
      <c r="AA490" s="294" t="str">
        <f t="shared" si="75"/>
        <v/>
      </c>
      <c r="AB490" s="294">
        <f>COUNTIF($D$4:D490,$D490)</f>
        <v>0</v>
      </c>
      <c r="AE490" s="122" t="str">
        <f t="shared" si="76"/>
        <v/>
      </c>
      <c r="AF490" s="124">
        <f>SUMIFS('BW Expense Report GL'!I:I,'BW Expense Report GL'!F:F,AD:AD,'BW Expense Report GL'!G:G,G:G)</f>
        <v>0</v>
      </c>
      <c r="AG490" s="124" t="str">
        <f t="shared" si="77"/>
        <v/>
      </c>
      <c r="AH490" s="124">
        <f>SUMIFS('BW Expense Report GL'!I:I,'BW Expense Report GL'!F:F,AD:AD,'BW Expense Report GL'!G:G,H:H)</f>
        <v>0</v>
      </c>
      <c r="AI490" s="124" t="str">
        <f t="shared" si="78"/>
        <v/>
      </c>
      <c r="AK490" s="121">
        <f t="shared" si="79"/>
        <v>0</v>
      </c>
      <c r="AL490" s="121">
        <f t="shared" si="80"/>
        <v>0</v>
      </c>
    </row>
    <row r="491" spans="1:38" s="121" customFormat="1" ht="12.75" x14ac:dyDescent="0.2">
      <c r="A491" s="293" t="str">
        <f>VLOOKUP(B:B,'ACFR Business Areas'!A:C,3,FALSE)</f>
        <v>A000</v>
      </c>
      <c r="B491" s="293" t="str">
        <f>'Lease Rollforward'!$B$1</f>
        <v>E120</v>
      </c>
      <c r="C491" s="122" t="str">
        <f>VLOOKUP(B:B,'ACFR Business Areas'!A:B,2,FALSE)</f>
        <v>Comptroller General</v>
      </c>
      <c r="D491" s="237"/>
      <c r="E491" s="265"/>
      <c r="G491" s="122">
        <f>IFERROR(VLOOKUP($F:$F,'Lease Types with GL Accts'!A:B,2,FALSE),0)</f>
        <v>0</v>
      </c>
      <c r="H491" s="122">
        <f>IFERROR(VLOOKUP($F:$F,'Lease Types with GL Accts'!$A:$C,3,FALSE),0)</f>
        <v>0</v>
      </c>
      <c r="I491" s="122">
        <f>IFERROR(VLOOKUP($F:$F,'Lease Types with GL Accts'!$A:$D,4,FALSE),0)</f>
        <v>0</v>
      </c>
      <c r="J491" s="293" t="str">
        <f>IF(AND(AB491=1,K491='Lease Rollforward'!$B$2),"Yes",IF(AB491=1,"No",""))</f>
        <v/>
      </c>
      <c r="L491" s="216"/>
      <c r="M491" s="217"/>
      <c r="N491" s="217"/>
      <c r="O491" s="217"/>
      <c r="P491" s="294">
        <f t="shared" si="73"/>
        <v>0</v>
      </c>
      <c r="Q491" s="124"/>
      <c r="R491" s="124"/>
      <c r="S491" s="219"/>
      <c r="T491" s="219"/>
      <c r="U491" s="266"/>
      <c r="V491" s="122" t="str">
        <f>IF($AB491=1,VLOOKUP(U:U,'BW Asset Listing'!D:E,2,FALSE),"")</f>
        <v/>
      </c>
      <c r="W491" s="122" t="str">
        <f>IF($AB491=1,VLOOKUP(U:U,'BW Asset Listing'!D:F,3,FALSE),"")</f>
        <v/>
      </c>
      <c r="X491" s="122" t="str">
        <f>IF($AB491=1,VLOOKUP(U:U,'BW Asset Listing'!D:G,4,FALSE),"")</f>
        <v/>
      </c>
      <c r="Y491" s="294" t="str">
        <f>IF($AB491=1,VLOOKUP(U:U,'BW Asset Listing'!D:O,12,FALSE),"")</f>
        <v/>
      </c>
      <c r="Z491" s="294" t="str">
        <f t="shared" si="74"/>
        <v/>
      </c>
      <c r="AA491" s="294" t="str">
        <f t="shared" si="75"/>
        <v/>
      </c>
      <c r="AB491" s="294">
        <f>COUNTIF($D$4:D491,$D491)</f>
        <v>0</v>
      </c>
      <c r="AE491" s="122" t="str">
        <f t="shared" si="76"/>
        <v/>
      </c>
      <c r="AF491" s="124">
        <f>SUMIFS('BW Expense Report GL'!I:I,'BW Expense Report GL'!F:F,AD:AD,'BW Expense Report GL'!G:G,G:G)</f>
        <v>0</v>
      </c>
      <c r="AG491" s="124" t="str">
        <f t="shared" si="77"/>
        <v/>
      </c>
      <c r="AH491" s="124">
        <f>SUMIFS('BW Expense Report GL'!I:I,'BW Expense Report GL'!F:F,AD:AD,'BW Expense Report GL'!G:G,H:H)</f>
        <v>0</v>
      </c>
      <c r="AI491" s="124" t="str">
        <f t="shared" si="78"/>
        <v/>
      </c>
      <c r="AK491" s="121">
        <f t="shared" si="79"/>
        <v>0</v>
      </c>
      <c r="AL491" s="121">
        <f t="shared" si="80"/>
        <v>0</v>
      </c>
    </row>
    <row r="492" spans="1:38" s="121" customFormat="1" ht="12.75" x14ac:dyDescent="0.2">
      <c r="A492" s="293" t="str">
        <f>VLOOKUP(B:B,'ACFR Business Areas'!A:C,3,FALSE)</f>
        <v>A000</v>
      </c>
      <c r="B492" s="293" t="str">
        <f>'Lease Rollforward'!$B$1</f>
        <v>E120</v>
      </c>
      <c r="C492" s="122" t="str">
        <f>VLOOKUP(B:B,'ACFR Business Areas'!A:B,2,FALSE)</f>
        <v>Comptroller General</v>
      </c>
      <c r="D492" s="237"/>
      <c r="E492" s="265"/>
      <c r="G492" s="122">
        <f>IFERROR(VLOOKUP($F:$F,'Lease Types with GL Accts'!A:B,2,FALSE),0)</f>
        <v>0</v>
      </c>
      <c r="H492" s="122">
        <f>IFERROR(VLOOKUP($F:$F,'Lease Types with GL Accts'!$A:$C,3,FALSE),0)</f>
        <v>0</v>
      </c>
      <c r="I492" s="122">
        <f>IFERROR(VLOOKUP($F:$F,'Lease Types with GL Accts'!$A:$D,4,FALSE),0)</f>
        <v>0</v>
      </c>
      <c r="J492" s="293" t="str">
        <f>IF(AND(AB492=1,K492='Lease Rollforward'!$B$2),"Yes",IF(AB492=1,"No",""))</f>
        <v/>
      </c>
      <c r="L492" s="216"/>
      <c r="M492" s="217"/>
      <c r="N492" s="217"/>
      <c r="O492" s="217"/>
      <c r="P492" s="294">
        <f t="shared" si="73"/>
        <v>0</v>
      </c>
      <c r="Q492" s="124"/>
      <c r="R492" s="124"/>
      <c r="S492" s="219"/>
      <c r="T492" s="219"/>
      <c r="U492" s="266"/>
      <c r="V492" s="122" t="str">
        <f>IF($AB492=1,VLOOKUP(U:U,'BW Asset Listing'!D:E,2,FALSE),"")</f>
        <v/>
      </c>
      <c r="W492" s="122" t="str">
        <f>IF($AB492=1,VLOOKUP(U:U,'BW Asset Listing'!D:F,3,FALSE),"")</f>
        <v/>
      </c>
      <c r="X492" s="122" t="str">
        <f>IF($AB492=1,VLOOKUP(U:U,'BW Asset Listing'!D:G,4,FALSE),"")</f>
        <v/>
      </c>
      <c r="Y492" s="294" t="str">
        <f>IF($AB492=1,VLOOKUP(U:U,'BW Asset Listing'!D:O,12,FALSE),"")</f>
        <v/>
      </c>
      <c r="Z492" s="294" t="str">
        <f t="shared" si="74"/>
        <v/>
      </c>
      <c r="AA492" s="294" t="str">
        <f t="shared" si="75"/>
        <v/>
      </c>
      <c r="AB492" s="294">
        <f>COUNTIF($D$4:D492,$D492)</f>
        <v>0</v>
      </c>
      <c r="AE492" s="122" t="str">
        <f t="shared" si="76"/>
        <v/>
      </c>
      <c r="AF492" s="124">
        <f>SUMIFS('BW Expense Report GL'!I:I,'BW Expense Report GL'!F:F,AD:AD,'BW Expense Report GL'!G:G,G:G)</f>
        <v>0</v>
      </c>
      <c r="AG492" s="124" t="str">
        <f t="shared" si="77"/>
        <v/>
      </c>
      <c r="AH492" s="124">
        <f>SUMIFS('BW Expense Report GL'!I:I,'BW Expense Report GL'!F:F,AD:AD,'BW Expense Report GL'!G:G,H:H)</f>
        <v>0</v>
      </c>
      <c r="AI492" s="124" t="str">
        <f t="shared" si="78"/>
        <v/>
      </c>
      <c r="AK492" s="121">
        <f t="shared" si="79"/>
        <v>0</v>
      </c>
      <c r="AL492" s="121">
        <f t="shared" si="80"/>
        <v>0</v>
      </c>
    </row>
    <row r="493" spans="1:38" s="121" customFormat="1" ht="12.75" x14ac:dyDescent="0.2">
      <c r="A493" s="293" t="str">
        <f>VLOOKUP(B:B,'ACFR Business Areas'!A:C,3,FALSE)</f>
        <v>A000</v>
      </c>
      <c r="B493" s="293" t="str">
        <f>'Lease Rollforward'!$B$1</f>
        <v>E120</v>
      </c>
      <c r="C493" s="122" t="str">
        <f>VLOOKUP(B:B,'ACFR Business Areas'!A:B,2,FALSE)</f>
        <v>Comptroller General</v>
      </c>
      <c r="D493" s="237"/>
      <c r="E493" s="265"/>
      <c r="G493" s="122">
        <f>IFERROR(VLOOKUP($F:$F,'Lease Types with GL Accts'!A:B,2,FALSE),0)</f>
        <v>0</v>
      </c>
      <c r="H493" s="122">
        <f>IFERROR(VLOOKUP($F:$F,'Lease Types with GL Accts'!$A:$C,3,FALSE),0)</f>
        <v>0</v>
      </c>
      <c r="I493" s="122">
        <f>IFERROR(VLOOKUP($F:$F,'Lease Types with GL Accts'!$A:$D,4,FALSE),0)</f>
        <v>0</v>
      </c>
      <c r="J493" s="293" t="str">
        <f>IF(AND(AB493=1,K493='Lease Rollforward'!$B$2),"Yes",IF(AB493=1,"No",""))</f>
        <v/>
      </c>
      <c r="L493" s="216"/>
      <c r="M493" s="217"/>
      <c r="N493" s="217"/>
      <c r="O493" s="217"/>
      <c r="P493" s="294">
        <f t="shared" si="73"/>
        <v>0</v>
      </c>
      <c r="Q493" s="124"/>
      <c r="R493" s="124"/>
      <c r="S493" s="219"/>
      <c r="T493" s="219"/>
      <c r="U493" s="266"/>
      <c r="V493" s="122" t="str">
        <f>IF($AB493=1,VLOOKUP(U:U,'BW Asset Listing'!D:E,2,FALSE),"")</f>
        <v/>
      </c>
      <c r="W493" s="122" t="str">
        <f>IF($AB493=1,VLOOKUP(U:U,'BW Asset Listing'!D:F,3,FALSE),"")</f>
        <v/>
      </c>
      <c r="X493" s="122" t="str">
        <f>IF($AB493=1,VLOOKUP(U:U,'BW Asset Listing'!D:G,4,FALSE),"")</f>
        <v/>
      </c>
      <c r="Y493" s="294" t="str">
        <f>IF($AB493=1,VLOOKUP(U:U,'BW Asset Listing'!D:O,12,FALSE),"")</f>
        <v/>
      </c>
      <c r="Z493" s="294" t="str">
        <f t="shared" si="74"/>
        <v/>
      </c>
      <c r="AA493" s="294" t="str">
        <f t="shared" si="75"/>
        <v/>
      </c>
      <c r="AB493" s="294">
        <f>COUNTIF($D$4:D493,$D493)</f>
        <v>0</v>
      </c>
      <c r="AE493" s="122" t="str">
        <f t="shared" si="76"/>
        <v/>
      </c>
      <c r="AF493" s="124">
        <f>SUMIFS('BW Expense Report GL'!I:I,'BW Expense Report GL'!F:F,AD:AD,'BW Expense Report GL'!G:G,G:G)</f>
        <v>0</v>
      </c>
      <c r="AG493" s="124" t="str">
        <f t="shared" si="77"/>
        <v/>
      </c>
      <c r="AH493" s="124">
        <f>SUMIFS('BW Expense Report GL'!I:I,'BW Expense Report GL'!F:F,AD:AD,'BW Expense Report GL'!G:G,H:H)</f>
        <v>0</v>
      </c>
      <c r="AI493" s="124" t="str">
        <f t="shared" si="78"/>
        <v/>
      </c>
      <c r="AK493" s="121">
        <f t="shared" si="79"/>
        <v>0</v>
      </c>
      <c r="AL493" s="121">
        <f t="shared" si="80"/>
        <v>0</v>
      </c>
    </row>
    <row r="494" spans="1:38" s="121" customFormat="1" ht="12.75" x14ac:dyDescent="0.2">
      <c r="A494" s="293" t="str">
        <f>VLOOKUP(B:B,'ACFR Business Areas'!A:C,3,FALSE)</f>
        <v>A000</v>
      </c>
      <c r="B494" s="293" t="str">
        <f>'Lease Rollforward'!$B$1</f>
        <v>E120</v>
      </c>
      <c r="C494" s="122" t="str">
        <f>VLOOKUP(B:B,'ACFR Business Areas'!A:B,2,FALSE)</f>
        <v>Comptroller General</v>
      </c>
      <c r="D494" s="237"/>
      <c r="E494" s="265"/>
      <c r="G494" s="122">
        <f>IFERROR(VLOOKUP($F:$F,'Lease Types with GL Accts'!A:B,2,FALSE),0)</f>
        <v>0</v>
      </c>
      <c r="H494" s="122">
        <f>IFERROR(VLOOKUP($F:$F,'Lease Types with GL Accts'!$A:$C,3,FALSE),0)</f>
        <v>0</v>
      </c>
      <c r="I494" s="122">
        <f>IFERROR(VLOOKUP($F:$F,'Lease Types with GL Accts'!$A:$D,4,FALSE),0)</f>
        <v>0</v>
      </c>
      <c r="J494" s="293" t="str">
        <f>IF(AND(AB494=1,K494='Lease Rollforward'!$B$2),"Yes",IF(AB494=1,"No",""))</f>
        <v/>
      </c>
      <c r="L494" s="216"/>
      <c r="M494" s="217"/>
      <c r="N494" s="217"/>
      <c r="O494" s="217"/>
      <c r="P494" s="294">
        <f t="shared" si="73"/>
        <v>0</v>
      </c>
      <c r="Q494" s="124"/>
      <c r="R494" s="124"/>
      <c r="S494" s="219"/>
      <c r="T494" s="219"/>
      <c r="U494" s="266"/>
      <c r="V494" s="122" t="str">
        <f>IF($AB494=1,VLOOKUP(U:U,'BW Asset Listing'!D:E,2,FALSE),"")</f>
        <v/>
      </c>
      <c r="W494" s="122" t="str">
        <f>IF($AB494=1,VLOOKUP(U:U,'BW Asset Listing'!D:F,3,FALSE),"")</f>
        <v/>
      </c>
      <c r="X494" s="122" t="str">
        <f>IF($AB494=1,VLOOKUP(U:U,'BW Asset Listing'!D:G,4,FALSE),"")</f>
        <v/>
      </c>
      <c r="Y494" s="294" t="str">
        <f>IF($AB494=1,VLOOKUP(U:U,'BW Asset Listing'!D:O,12,FALSE),"")</f>
        <v/>
      </c>
      <c r="Z494" s="294" t="str">
        <f t="shared" si="74"/>
        <v/>
      </c>
      <c r="AA494" s="294" t="str">
        <f t="shared" si="75"/>
        <v/>
      </c>
      <c r="AB494" s="294">
        <f>COUNTIF($D$4:D494,$D494)</f>
        <v>0</v>
      </c>
      <c r="AE494" s="122" t="str">
        <f t="shared" si="76"/>
        <v/>
      </c>
      <c r="AF494" s="124">
        <f>SUMIFS('BW Expense Report GL'!I:I,'BW Expense Report GL'!F:F,AD:AD,'BW Expense Report GL'!G:G,G:G)</f>
        <v>0</v>
      </c>
      <c r="AG494" s="124" t="str">
        <f t="shared" si="77"/>
        <v/>
      </c>
      <c r="AH494" s="124">
        <f>SUMIFS('BW Expense Report GL'!I:I,'BW Expense Report GL'!F:F,AD:AD,'BW Expense Report GL'!G:G,H:H)</f>
        <v>0</v>
      </c>
      <c r="AI494" s="124" t="str">
        <f t="shared" si="78"/>
        <v/>
      </c>
      <c r="AK494" s="121">
        <f t="shared" si="79"/>
        <v>0</v>
      </c>
      <c r="AL494" s="121">
        <f t="shared" si="80"/>
        <v>0</v>
      </c>
    </row>
    <row r="495" spans="1:38" s="121" customFormat="1" ht="12.75" x14ac:dyDescent="0.2">
      <c r="A495" s="293" t="str">
        <f>VLOOKUP(B:B,'ACFR Business Areas'!A:C,3,FALSE)</f>
        <v>A000</v>
      </c>
      <c r="B495" s="293" t="str">
        <f>'Lease Rollforward'!$B$1</f>
        <v>E120</v>
      </c>
      <c r="C495" s="122" t="str">
        <f>VLOOKUP(B:B,'ACFR Business Areas'!A:B,2,FALSE)</f>
        <v>Comptroller General</v>
      </c>
      <c r="D495" s="237"/>
      <c r="E495" s="265"/>
      <c r="G495" s="122">
        <f>IFERROR(VLOOKUP($F:$F,'Lease Types with GL Accts'!A:B,2,FALSE),0)</f>
        <v>0</v>
      </c>
      <c r="H495" s="122">
        <f>IFERROR(VLOOKUP($F:$F,'Lease Types with GL Accts'!$A:$C,3,FALSE),0)</f>
        <v>0</v>
      </c>
      <c r="I495" s="122">
        <f>IFERROR(VLOOKUP($F:$F,'Lease Types with GL Accts'!$A:$D,4,FALSE),0)</f>
        <v>0</v>
      </c>
      <c r="J495" s="293" t="str">
        <f>IF(AND(AB495=1,K495='Lease Rollforward'!$B$2),"Yes",IF(AB495=1,"No",""))</f>
        <v/>
      </c>
      <c r="L495" s="216"/>
      <c r="M495" s="217"/>
      <c r="N495" s="217"/>
      <c r="O495" s="217"/>
      <c r="P495" s="294">
        <f t="shared" si="73"/>
        <v>0</v>
      </c>
      <c r="Q495" s="124"/>
      <c r="R495" s="124"/>
      <c r="S495" s="219"/>
      <c r="T495" s="219"/>
      <c r="U495" s="266"/>
      <c r="V495" s="122" t="str">
        <f>IF($AB495=1,VLOOKUP(U:U,'BW Asset Listing'!D:E,2,FALSE),"")</f>
        <v/>
      </c>
      <c r="W495" s="122" t="str">
        <f>IF($AB495=1,VLOOKUP(U:U,'BW Asset Listing'!D:F,3,FALSE),"")</f>
        <v/>
      </c>
      <c r="X495" s="122" t="str">
        <f>IF($AB495=1,VLOOKUP(U:U,'BW Asset Listing'!D:G,4,FALSE),"")</f>
        <v/>
      </c>
      <c r="Y495" s="294" t="str">
        <f>IF($AB495=1,VLOOKUP(U:U,'BW Asset Listing'!D:O,12,FALSE),"")</f>
        <v/>
      </c>
      <c r="Z495" s="294" t="str">
        <f t="shared" si="74"/>
        <v/>
      </c>
      <c r="AA495" s="294" t="str">
        <f t="shared" si="75"/>
        <v/>
      </c>
      <c r="AB495" s="294">
        <f>COUNTIF($D$4:D495,$D495)</f>
        <v>0</v>
      </c>
      <c r="AE495" s="122" t="str">
        <f t="shared" si="76"/>
        <v/>
      </c>
      <c r="AF495" s="124">
        <f>SUMIFS('BW Expense Report GL'!I:I,'BW Expense Report GL'!F:F,AD:AD,'BW Expense Report GL'!G:G,G:G)</f>
        <v>0</v>
      </c>
      <c r="AG495" s="124" t="str">
        <f t="shared" si="77"/>
        <v/>
      </c>
      <c r="AH495" s="124">
        <f>SUMIFS('BW Expense Report GL'!I:I,'BW Expense Report GL'!F:F,AD:AD,'BW Expense Report GL'!G:G,H:H)</f>
        <v>0</v>
      </c>
      <c r="AI495" s="124" t="str">
        <f t="shared" si="78"/>
        <v/>
      </c>
      <c r="AK495" s="121">
        <f t="shared" si="79"/>
        <v>0</v>
      </c>
      <c r="AL495" s="121">
        <f t="shared" si="80"/>
        <v>0</v>
      </c>
    </row>
    <row r="496" spans="1:38" s="121" customFormat="1" ht="12.75" x14ac:dyDescent="0.2">
      <c r="A496" s="293" t="str">
        <f>VLOOKUP(B:B,'ACFR Business Areas'!A:C,3,FALSE)</f>
        <v>A000</v>
      </c>
      <c r="B496" s="293" t="str">
        <f>'Lease Rollforward'!$B$1</f>
        <v>E120</v>
      </c>
      <c r="C496" s="122" t="str">
        <f>VLOOKUP(B:B,'ACFR Business Areas'!A:B,2,FALSE)</f>
        <v>Comptroller General</v>
      </c>
      <c r="D496" s="237"/>
      <c r="E496" s="265"/>
      <c r="G496" s="122">
        <f>IFERROR(VLOOKUP($F:$F,'Lease Types with GL Accts'!A:B,2,FALSE),0)</f>
        <v>0</v>
      </c>
      <c r="H496" s="122">
        <f>IFERROR(VLOOKUP($F:$F,'Lease Types with GL Accts'!$A:$C,3,FALSE),0)</f>
        <v>0</v>
      </c>
      <c r="I496" s="122">
        <f>IFERROR(VLOOKUP($F:$F,'Lease Types with GL Accts'!$A:$D,4,FALSE),0)</f>
        <v>0</v>
      </c>
      <c r="J496" s="293" t="str">
        <f>IF(AND(AB496=1,K496='Lease Rollforward'!$B$2),"Yes",IF(AB496=1,"No",""))</f>
        <v/>
      </c>
      <c r="L496" s="216"/>
      <c r="M496" s="217"/>
      <c r="N496" s="217"/>
      <c r="O496" s="217"/>
      <c r="P496" s="294">
        <f t="shared" si="73"/>
        <v>0</v>
      </c>
      <c r="Q496" s="124"/>
      <c r="R496" s="124"/>
      <c r="S496" s="219"/>
      <c r="T496" s="219"/>
      <c r="U496" s="266"/>
      <c r="V496" s="122" t="str">
        <f>IF($AB496=1,VLOOKUP(U:U,'BW Asset Listing'!D:E,2,FALSE),"")</f>
        <v/>
      </c>
      <c r="W496" s="122" t="str">
        <f>IF($AB496=1,VLOOKUP(U:U,'BW Asset Listing'!D:F,3,FALSE),"")</f>
        <v/>
      </c>
      <c r="X496" s="122" t="str">
        <f>IF($AB496=1,VLOOKUP(U:U,'BW Asset Listing'!D:G,4,FALSE),"")</f>
        <v/>
      </c>
      <c r="Y496" s="294" t="str">
        <f>IF($AB496=1,VLOOKUP(U:U,'BW Asset Listing'!D:O,12,FALSE),"")</f>
        <v/>
      </c>
      <c r="Z496" s="294" t="str">
        <f t="shared" si="74"/>
        <v/>
      </c>
      <c r="AA496" s="294" t="str">
        <f t="shared" si="75"/>
        <v/>
      </c>
      <c r="AB496" s="294">
        <f>COUNTIF($D$4:D496,$D496)</f>
        <v>0</v>
      </c>
      <c r="AE496" s="122" t="str">
        <f t="shared" si="76"/>
        <v/>
      </c>
      <c r="AF496" s="124">
        <f>SUMIFS('BW Expense Report GL'!I:I,'BW Expense Report GL'!F:F,AD:AD,'BW Expense Report GL'!G:G,G:G)</f>
        <v>0</v>
      </c>
      <c r="AG496" s="124" t="str">
        <f t="shared" si="77"/>
        <v/>
      </c>
      <c r="AH496" s="124">
        <f>SUMIFS('BW Expense Report GL'!I:I,'BW Expense Report GL'!F:F,AD:AD,'BW Expense Report GL'!G:G,H:H)</f>
        <v>0</v>
      </c>
      <c r="AI496" s="124" t="str">
        <f t="shared" si="78"/>
        <v/>
      </c>
      <c r="AK496" s="121">
        <f t="shared" si="79"/>
        <v>0</v>
      </c>
      <c r="AL496" s="121">
        <f t="shared" si="80"/>
        <v>0</v>
      </c>
    </row>
    <row r="497" spans="1:38" s="121" customFormat="1" ht="12.75" x14ac:dyDescent="0.2">
      <c r="A497" s="293" t="str">
        <f>VLOOKUP(B:B,'ACFR Business Areas'!A:C,3,FALSE)</f>
        <v>A000</v>
      </c>
      <c r="B497" s="293" t="str">
        <f>'Lease Rollforward'!$B$1</f>
        <v>E120</v>
      </c>
      <c r="C497" s="122" t="str">
        <f>VLOOKUP(B:B,'ACFR Business Areas'!A:B,2,FALSE)</f>
        <v>Comptroller General</v>
      </c>
      <c r="D497" s="237"/>
      <c r="E497" s="265"/>
      <c r="G497" s="122">
        <f>IFERROR(VLOOKUP($F:$F,'Lease Types with GL Accts'!A:B,2,FALSE),0)</f>
        <v>0</v>
      </c>
      <c r="H497" s="122">
        <f>IFERROR(VLOOKUP($F:$F,'Lease Types with GL Accts'!$A:$C,3,FALSE),0)</f>
        <v>0</v>
      </c>
      <c r="I497" s="122">
        <f>IFERROR(VLOOKUP($F:$F,'Lease Types with GL Accts'!$A:$D,4,FALSE),0)</f>
        <v>0</v>
      </c>
      <c r="J497" s="293" t="str">
        <f>IF(AND(AB497=1,K497='Lease Rollforward'!$B$2),"Yes",IF(AB497=1,"No",""))</f>
        <v/>
      </c>
      <c r="L497" s="216"/>
      <c r="M497" s="217"/>
      <c r="N497" s="217"/>
      <c r="O497" s="217"/>
      <c r="P497" s="294">
        <f t="shared" si="73"/>
        <v>0</v>
      </c>
      <c r="Q497" s="124"/>
      <c r="R497" s="124"/>
      <c r="S497" s="219"/>
      <c r="T497" s="219"/>
      <c r="U497" s="266"/>
      <c r="V497" s="122" t="str">
        <f>IF($AB497=1,VLOOKUP(U:U,'BW Asset Listing'!D:E,2,FALSE),"")</f>
        <v/>
      </c>
      <c r="W497" s="122" t="str">
        <f>IF($AB497=1,VLOOKUP(U:U,'BW Asset Listing'!D:F,3,FALSE),"")</f>
        <v/>
      </c>
      <c r="X497" s="122" t="str">
        <f>IF($AB497=1,VLOOKUP(U:U,'BW Asset Listing'!D:G,4,FALSE),"")</f>
        <v/>
      </c>
      <c r="Y497" s="294" t="str">
        <f>IF($AB497=1,VLOOKUP(U:U,'BW Asset Listing'!D:O,12,FALSE),"")</f>
        <v/>
      </c>
      <c r="Z497" s="294" t="str">
        <f t="shared" si="74"/>
        <v/>
      </c>
      <c r="AA497" s="294" t="str">
        <f t="shared" si="75"/>
        <v/>
      </c>
      <c r="AB497" s="294">
        <f>COUNTIF($D$4:D497,$D497)</f>
        <v>0</v>
      </c>
      <c r="AE497" s="122" t="str">
        <f t="shared" si="76"/>
        <v/>
      </c>
      <c r="AF497" s="124">
        <f>SUMIFS('BW Expense Report GL'!I:I,'BW Expense Report GL'!F:F,AD:AD,'BW Expense Report GL'!G:G,G:G)</f>
        <v>0</v>
      </c>
      <c r="AG497" s="124" t="str">
        <f t="shared" si="77"/>
        <v/>
      </c>
      <c r="AH497" s="124">
        <f>SUMIFS('BW Expense Report GL'!I:I,'BW Expense Report GL'!F:F,AD:AD,'BW Expense Report GL'!G:G,H:H)</f>
        <v>0</v>
      </c>
      <c r="AI497" s="124" t="str">
        <f t="shared" si="78"/>
        <v/>
      </c>
      <c r="AK497" s="121">
        <f t="shared" si="79"/>
        <v>0</v>
      </c>
      <c r="AL497" s="121">
        <f t="shared" si="80"/>
        <v>0</v>
      </c>
    </row>
    <row r="498" spans="1:38" s="121" customFormat="1" ht="12.75" x14ac:dyDescent="0.2">
      <c r="A498" s="293" t="str">
        <f>VLOOKUP(B:B,'ACFR Business Areas'!A:C,3,FALSE)</f>
        <v>A000</v>
      </c>
      <c r="B498" s="293" t="str">
        <f>'Lease Rollforward'!$B$1</f>
        <v>E120</v>
      </c>
      <c r="C498" s="122" t="str">
        <f>VLOOKUP(B:B,'ACFR Business Areas'!A:B,2,FALSE)</f>
        <v>Comptroller General</v>
      </c>
      <c r="D498" s="237"/>
      <c r="E498" s="265"/>
      <c r="G498" s="122">
        <f>IFERROR(VLOOKUP($F:$F,'Lease Types with GL Accts'!A:B,2,FALSE),0)</f>
        <v>0</v>
      </c>
      <c r="H498" s="122">
        <f>IFERROR(VLOOKUP($F:$F,'Lease Types with GL Accts'!$A:$C,3,FALSE),0)</f>
        <v>0</v>
      </c>
      <c r="I498" s="122">
        <f>IFERROR(VLOOKUP($F:$F,'Lease Types with GL Accts'!$A:$D,4,FALSE),0)</f>
        <v>0</v>
      </c>
      <c r="J498" s="293" t="str">
        <f>IF(AND(AB498=1,K498='Lease Rollforward'!$B$2),"Yes",IF(AB498=1,"No",""))</f>
        <v/>
      </c>
      <c r="L498" s="216"/>
      <c r="M498" s="217"/>
      <c r="N498" s="217"/>
      <c r="O498" s="217"/>
      <c r="P498" s="294">
        <f t="shared" si="73"/>
        <v>0</v>
      </c>
      <c r="Q498" s="124"/>
      <c r="R498" s="124"/>
      <c r="S498" s="219"/>
      <c r="T498" s="219"/>
      <c r="U498" s="266"/>
      <c r="V498" s="122" t="str">
        <f>IF($AB498=1,VLOOKUP(U:U,'BW Asset Listing'!D:E,2,FALSE),"")</f>
        <v/>
      </c>
      <c r="W498" s="122" t="str">
        <f>IF($AB498=1,VLOOKUP(U:U,'BW Asset Listing'!D:F,3,FALSE),"")</f>
        <v/>
      </c>
      <c r="X498" s="122" t="str">
        <f>IF($AB498=1,VLOOKUP(U:U,'BW Asset Listing'!D:G,4,FALSE),"")</f>
        <v/>
      </c>
      <c r="Y498" s="294" t="str">
        <f>IF($AB498=1,VLOOKUP(U:U,'BW Asset Listing'!D:O,12,FALSE),"")</f>
        <v/>
      </c>
      <c r="Z498" s="294" t="str">
        <f t="shared" si="74"/>
        <v/>
      </c>
      <c r="AA498" s="294" t="str">
        <f t="shared" si="75"/>
        <v/>
      </c>
      <c r="AB498" s="294">
        <f>COUNTIF($D$4:D498,$D498)</f>
        <v>0</v>
      </c>
      <c r="AE498" s="122" t="str">
        <f t="shared" si="76"/>
        <v/>
      </c>
      <c r="AF498" s="124">
        <f>SUMIFS('BW Expense Report GL'!I:I,'BW Expense Report GL'!F:F,AD:AD,'BW Expense Report GL'!G:G,G:G)</f>
        <v>0</v>
      </c>
      <c r="AG498" s="124" t="str">
        <f t="shared" si="77"/>
        <v/>
      </c>
      <c r="AH498" s="124">
        <f>SUMIFS('BW Expense Report GL'!I:I,'BW Expense Report GL'!F:F,AD:AD,'BW Expense Report GL'!G:G,H:H)</f>
        <v>0</v>
      </c>
      <c r="AI498" s="124" t="str">
        <f t="shared" si="78"/>
        <v/>
      </c>
      <c r="AK498" s="121">
        <f t="shared" si="79"/>
        <v>0</v>
      </c>
      <c r="AL498" s="121">
        <f t="shared" si="80"/>
        <v>0</v>
      </c>
    </row>
    <row r="499" spans="1:38" s="121" customFormat="1" ht="12.75" x14ac:dyDescent="0.2">
      <c r="A499" s="293" t="str">
        <f>VLOOKUP(B:B,'ACFR Business Areas'!A:C,3,FALSE)</f>
        <v>A000</v>
      </c>
      <c r="B499" s="293" t="str">
        <f>'Lease Rollforward'!$B$1</f>
        <v>E120</v>
      </c>
      <c r="C499" s="122" t="str">
        <f>VLOOKUP(B:B,'ACFR Business Areas'!A:B,2,FALSE)</f>
        <v>Comptroller General</v>
      </c>
      <c r="D499" s="237"/>
      <c r="E499" s="265"/>
      <c r="G499" s="122">
        <f>IFERROR(VLOOKUP($F:$F,'Lease Types with GL Accts'!A:B,2,FALSE),0)</f>
        <v>0</v>
      </c>
      <c r="H499" s="122">
        <f>IFERROR(VLOOKUP($F:$F,'Lease Types with GL Accts'!$A:$C,3,FALSE),0)</f>
        <v>0</v>
      </c>
      <c r="I499" s="122">
        <f>IFERROR(VLOOKUP($F:$F,'Lease Types with GL Accts'!$A:$D,4,FALSE),0)</f>
        <v>0</v>
      </c>
      <c r="J499" s="293" t="str">
        <f>IF(AND(AB499=1,K499='Lease Rollforward'!$B$2),"Yes",IF(AB499=1,"No",""))</f>
        <v/>
      </c>
      <c r="L499" s="216"/>
      <c r="M499" s="217"/>
      <c r="N499" s="217"/>
      <c r="O499" s="217"/>
      <c r="P499" s="294">
        <f t="shared" si="73"/>
        <v>0</v>
      </c>
      <c r="Q499" s="124"/>
      <c r="R499" s="124"/>
      <c r="S499" s="219"/>
      <c r="T499" s="219"/>
      <c r="U499" s="266"/>
      <c r="V499" s="122" t="str">
        <f>IF($AB499=1,VLOOKUP(U:U,'BW Asset Listing'!D:E,2,FALSE),"")</f>
        <v/>
      </c>
      <c r="W499" s="122" t="str">
        <f>IF($AB499=1,VLOOKUP(U:U,'BW Asset Listing'!D:F,3,FALSE),"")</f>
        <v/>
      </c>
      <c r="X499" s="122" t="str">
        <f>IF($AB499=1,VLOOKUP(U:U,'BW Asset Listing'!D:G,4,FALSE),"")</f>
        <v/>
      </c>
      <c r="Y499" s="294" t="str">
        <f>IF($AB499=1,VLOOKUP(U:U,'BW Asset Listing'!D:O,12,FALSE),"")</f>
        <v/>
      </c>
      <c r="Z499" s="294" t="str">
        <f t="shared" si="74"/>
        <v/>
      </c>
      <c r="AA499" s="294" t="str">
        <f t="shared" si="75"/>
        <v/>
      </c>
      <c r="AB499" s="294">
        <f>COUNTIF($D$4:D499,$D499)</f>
        <v>0</v>
      </c>
      <c r="AE499" s="122" t="str">
        <f t="shared" si="76"/>
        <v/>
      </c>
      <c r="AF499" s="124">
        <f>SUMIFS('BW Expense Report GL'!I:I,'BW Expense Report GL'!F:F,AD:AD,'BW Expense Report GL'!G:G,G:G)</f>
        <v>0</v>
      </c>
      <c r="AG499" s="124" t="str">
        <f t="shared" si="77"/>
        <v/>
      </c>
      <c r="AH499" s="124">
        <f>SUMIFS('BW Expense Report GL'!I:I,'BW Expense Report GL'!F:F,AD:AD,'BW Expense Report GL'!G:G,H:H)</f>
        <v>0</v>
      </c>
      <c r="AI499" s="124" t="str">
        <f t="shared" si="78"/>
        <v/>
      </c>
      <c r="AK499" s="121">
        <f t="shared" si="79"/>
        <v>0</v>
      </c>
      <c r="AL499" s="121">
        <f t="shared" si="80"/>
        <v>0</v>
      </c>
    </row>
    <row r="500" spans="1:38" s="121" customFormat="1" ht="12.75" x14ac:dyDescent="0.2">
      <c r="A500" s="293" t="str">
        <f>VLOOKUP(B:B,'ACFR Business Areas'!A:C,3,FALSE)</f>
        <v>A000</v>
      </c>
      <c r="B500" s="293" t="str">
        <f>'Lease Rollforward'!$B$1</f>
        <v>E120</v>
      </c>
      <c r="C500" s="122" t="str">
        <f>VLOOKUP(B:B,'ACFR Business Areas'!A:B,2,FALSE)</f>
        <v>Comptroller General</v>
      </c>
      <c r="D500" s="237"/>
      <c r="E500" s="265"/>
      <c r="G500" s="122">
        <f>IFERROR(VLOOKUP($F:$F,'Lease Types with GL Accts'!A:B,2,FALSE),0)</f>
        <v>0</v>
      </c>
      <c r="H500" s="122">
        <f>IFERROR(VLOOKUP($F:$F,'Lease Types with GL Accts'!$A:$C,3,FALSE),0)</f>
        <v>0</v>
      </c>
      <c r="I500" s="122">
        <f>IFERROR(VLOOKUP($F:$F,'Lease Types with GL Accts'!$A:$D,4,FALSE),0)</f>
        <v>0</v>
      </c>
      <c r="J500" s="293" t="str">
        <f>IF(AND(AB500=1,K500='Lease Rollforward'!$B$2),"Yes",IF(AB500=1,"No",""))</f>
        <v/>
      </c>
      <c r="L500" s="216"/>
      <c r="M500" s="217"/>
      <c r="N500" s="217"/>
      <c r="O500" s="217"/>
      <c r="P500" s="294">
        <f t="shared" si="73"/>
        <v>0</v>
      </c>
      <c r="Q500" s="124"/>
      <c r="R500" s="124"/>
      <c r="S500" s="219"/>
      <c r="T500" s="219"/>
      <c r="U500" s="266"/>
      <c r="V500" s="122" t="str">
        <f>IF($AB500=1,VLOOKUP(U:U,'BW Asset Listing'!D:E,2,FALSE),"")</f>
        <v/>
      </c>
      <c r="W500" s="122" t="str">
        <f>IF($AB500=1,VLOOKUP(U:U,'BW Asset Listing'!D:F,3,FALSE),"")</f>
        <v/>
      </c>
      <c r="X500" s="122" t="str">
        <f>IF($AB500=1,VLOOKUP(U:U,'BW Asset Listing'!D:G,4,FALSE),"")</f>
        <v/>
      </c>
      <c r="Y500" s="294" t="str">
        <f>IF($AB500=1,VLOOKUP(U:U,'BW Asset Listing'!D:O,12,FALSE),"")</f>
        <v/>
      </c>
      <c r="Z500" s="294" t="str">
        <f t="shared" si="74"/>
        <v/>
      </c>
      <c r="AA500" s="294" t="str">
        <f t="shared" si="75"/>
        <v/>
      </c>
      <c r="AB500" s="294">
        <f>COUNTIF($D$4:D500,$D500)</f>
        <v>0</v>
      </c>
      <c r="AE500" s="122" t="str">
        <f t="shared" si="76"/>
        <v/>
      </c>
      <c r="AF500" s="124">
        <f>SUMIFS('BW Expense Report GL'!I:I,'BW Expense Report GL'!F:F,AD:AD,'BW Expense Report GL'!G:G,G:G)</f>
        <v>0</v>
      </c>
      <c r="AG500" s="124" t="str">
        <f t="shared" si="77"/>
        <v/>
      </c>
      <c r="AH500" s="124">
        <f>SUMIFS('BW Expense Report GL'!I:I,'BW Expense Report GL'!F:F,AD:AD,'BW Expense Report GL'!G:G,H:H)</f>
        <v>0</v>
      </c>
      <c r="AI500" s="124" t="str">
        <f t="shared" si="78"/>
        <v/>
      </c>
      <c r="AK500" s="121">
        <f t="shared" si="79"/>
        <v>0</v>
      </c>
      <c r="AL500" s="121">
        <f t="shared" si="80"/>
        <v>0</v>
      </c>
    </row>
    <row r="501" spans="1:38" s="121" customFormat="1" ht="12.75" x14ac:dyDescent="0.2">
      <c r="A501" s="293" t="str">
        <f>VLOOKUP(B:B,'ACFR Business Areas'!A:C,3,FALSE)</f>
        <v>A000</v>
      </c>
      <c r="B501" s="293" t="str">
        <f>'Lease Rollforward'!$B$1</f>
        <v>E120</v>
      </c>
      <c r="C501" s="122" t="str">
        <f>VLOOKUP(B:B,'ACFR Business Areas'!A:B,2,FALSE)</f>
        <v>Comptroller General</v>
      </c>
      <c r="D501" s="237"/>
      <c r="E501" s="265"/>
      <c r="G501" s="122">
        <f>IFERROR(VLOOKUP($F:$F,'Lease Types with GL Accts'!A:B,2,FALSE),0)</f>
        <v>0</v>
      </c>
      <c r="H501" s="122">
        <f>IFERROR(VLOOKUP($F:$F,'Lease Types with GL Accts'!$A:$C,3,FALSE),0)</f>
        <v>0</v>
      </c>
      <c r="I501" s="122">
        <f>IFERROR(VLOOKUP($F:$F,'Lease Types with GL Accts'!$A:$D,4,FALSE),0)</f>
        <v>0</v>
      </c>
      <c r="J501" s="293" t="str">
        <f>IF(AND(AB501=1,K501='Lease Rollforward'!$B$2),"Yes",IF(AB501=1,"No",""))</f>
        <v/>
      </c>
      <c r="L501" s="216"/>
      <c r="M501" s="217"/>
      <c r="N501" s="217"/>
      <c r="O501" s="217"/>
      <c r="P501" s="294">
        <f t="shared" si="73"/>
        <v>0</v>
      </c>
      <c r="Q501" s="124"/>
      <c r="R501" s="124"/>
      <c r="S501" s="219"/>
      <c r="T501" s="219"/>
      <c r="U501" s="266"/>
      <c r="V501" s="122" t="str">
        <f>IF($AB501=1,VLOOKUP(U:U,'BW Asset Listing'!D:E,2,FALSE),"")</f>
        <v/>
      </c>
      <c r="W501" s="122" t="str">
        <f>IF($AB501=1,VLOOKUP(U:U,'BW Asset Listing'!D:F,3,FALSE),"")</f>
        <v/>
      </c>
      <c r="X501" s="122" t="str">
        <f>IF($AB501=1,VLOOKUP(U:U,'BW Asset Listing'!D:G,4,FALSE),"")</f>
        <v/>
      </c>
      <c r="Y501" s="294" t="str">
        <f>IF($AB501=1,VLOOKUP(U:U,'BW Asset Listing'!D:O,12,FALSE),"")</f>
        <v/>
      </c>
      <c r="Z501" s="294" t="str">
        <f t="shared" si="74"/>
        <v/>
      </c>
      <c r="AA501" s="294" t="str">
        <f t="shared" si="75"/>
        <v/>
      </c>
      <c r="AB501" s="294">
        <f>COUNTIF($D$4:D501,$D501)</f>
        <v>0</v>
      </c>
      <c r="AE501" s="122" t="str">
        <f t="shared" si="76"/>
        <v/>
      </c>
      <c r="AF501" s="124">
        <f>SUMIFS('BW Expense Report GL'!I:I,'BW Expense Report GL'!F:F,AD:AD,'BW Expense Report GL'!G:G,G:G)</f>
        <v>0</v>
      </c>
      <c r="AG501" s="124" t="str">
        <f t="shared" si="77"/>
        <v/>
      </c>
      <c r="AH501" s="124">
        <f>SUMIFS('BW Expense Report GL'!I:I,'BW Expense Report GL'!F:F,AD:AD,'BW Expense Report GL'!G:G,H:H)</f>
        <v>0</v>
      </c>
      <c r="AI501" s="124" t="str">
        <f t="shared" si="78"/>
        <v/>
      </c>
      <c r="AK501" s="121">
        <f t="shared" si="79"/>
        <v>0</v>
      </c>
      <c r="AL501" s="121">
        <f t="shared" si="80"/>
        <v>0</v>
      </c>
    </row>
    <row r="502" spans="1:38" s="121" customFormat="1" ht="12.75" x14ac:dyDescent="0.2">
      <c r="A502" s="293" t="str">
        <f>VLOOKUP(B:B,'ACFR Business Areas'!A:C,3,FALSE)</f>
        <v>A000</v>
      </c>
      <c r="B502" s="293" t="str">
        <f>'Lease Rollforward'!$B$1</f>
        <v>E120</v>
      </c>
      <c r="C502" s="122" t="str">
        <f>VLOOKUP(B:B,'ACFR Business Areas'!A:B,2,FALSE)</f>
        <v>Comptroller General</v>
      </c>
      <c r="D502" s="237"/>
      <c r="E502" s="265"/>
      <c r="G502" s="122">
        <f>IFERROR(VLOOKUP($F:$F,'Lease Types with GL Accts'!A:B,2,FALSE),0)</f>
        <v>0</v>
      </c>
      <c r="H502" s="122">
        <f>IFERROR(VLOOKUP($F:$F,'Lease Types with GL Accts'!$A:$C,3,FALSE),0)</f>
        <v>0</v>
      </c>
      <c r="I502" s="122">
        <f>IFERROR(VLOOKUP($F:$F,'Lease Types with GL Accts'!$A:$D,4,FALSE),0)</f>
        <v>0</v>
      </c>
      <c r="J502" s="293" t="str">
        <f>IF(AND(AB502=1,K502='Lease Rollforward'!$B$2),"Yes",IF(AB502=1,"No",""))</f>
        <v/>
      </c>
      <c r="L502" s="216"/>
      <c r="M502" s="217"/>
      <c r="N502" s="217"/>
      <c r="O502" s="217"/>
      <c r="P502" s="294">
        <f t="shared" si="73"/>
        <v>0</v>
      </c>
      <c r="Q502" s="124"/>
      <c r="R502" s="124"/>
      <c r="S502" s="219"/>
      <c r="T502" s="219"/>
      <c r="U502" s="266"/>
      <c r="V502" s="122" t="str">
        <f>IF($AB502=1,VLOOKUP(U:U,'BW Asset Listing'!D:E,2,FALSE),"")</f>
        <v/>
      </c>
      <c r="W502" s="122" t="str">
        <f>IF($AB502=1,VLOOKUP(U:U,'BW Asset Listing'!D:F,3,FALSE),"")</f>
        <v/>
      </c>
      <c r="X502" s="122" t="str">
        <f>IF($AB502=1,VLOOKUP(U:U,'BW Asset Listing'!D:G,4,FALSE),"")</f>
        <v/>
      </c>
      <c r="Y502" s="294" t="str">
        <f>IF($AB502=1,VLOOKUP(U:U,'BW Asset Listing'!D:O,12,FALSE),"")</f>
        <v/>
      </c>
      <c r="Z502" s="294" t="str">
        <f t="shared" si="74"/>
        <v/>
      </c>
      <c r="AA502" s="294" t="str">
        <f t="shared" si="75"/>
        <v/>
      </c>
      <c r="AB502" s="294">
        <f>COUNTIF($D$4:D502,$D502)</f>
        <v>0</v>
      </c>
      <c r="AE502" s="122" t="str">
        <f t="shared" si="76"/>
        <v/>
      </c>
      <c r="AF502" s="124">
        <f>SUMIFS('BW Expense Report GL'!I:I,'BW Expense Report GL'!F:F,AD:AD,'BW Expense Report GL'!G:G,G:G)</f>
        <v>0</v>
      </c>
      <c r="AG502" s="124" t="str">
        <f t="shared" si="77"/>
        <v/>
      </c>
      <c r="AH502" s="124">
        <f>SUMIFS('BW Expense Report GL'!I:I,'BW Expense Report GL'!F:F,AD:AD,'BW Expense Report GL'!G:G,H:H)</f>
        <v>0</v>
      </c>
      <c r="AI502" s="124" t="str">
        <f t="shared" si="78"/>
        <v/>
      </c>
      <c r="AK502" s="121">
        <f t="shared" si="79"/>
        <v>0</v>
      </c>
      <c r="AL502" s="121">
        <f t="shared" si="80"/>
        <v>0</v>
      </c>
    </row>
    <row r="503" spans="1:38" s="121" customFormat="1" ht="12.75" x14ac:dyDescent="0.2">
      <c r="A503" s="293" t="str">
        <f>VLOOKUP(B:B,'ACFR Business Areas'!A:C,3,FALSE)</f>
        <v>A000</v>
      </c>
      <c r="B503" s="293" t="str">
        <f>'Lease Rollforward'!$B$1</f>
        <v>E120</v>
      </c>
      <c r="C503" s="122" t="str">
        <f>VLOOKUP(B:B,'ACFR Business Areas'!A:B,2,FALSE)</f>
        <v>Comptroller General</v>
      </c>
      <c r="D503" s="237"/>
      <c r="E503" s="265"/>
      <c r="G503" s="122">
        <f>IFERROR(VLOOKUP($F:$F,'Lease Types with GL Accts'!A:B,2,FALSE),0)</f>
        <v>0</v>
      </c>
      <c r="H503" s="122">
        <f>IFERROR(VLOOKUP($F:$F,'Lease Types with GL Accts'!$A:$C,3,FALSE),0)</f>
        <v>0</v>
      </c>
      <c r="I503" s="122">
        <f>IFERROR(VLOOKUP($F:$F,'Lease Types with GL Accts'!$A:$D,4,FALSE),0)</f>
        <v>0</v>
      </c>
      <c r="J503" s="293" t="str">
        <f>IF(AND(AB503=1,K503='Lease Rollforward'!$B$2),"Yes",IF(AB503=1,"No",""))</f>
        <v/>
      </c>
      <c r="L503" s="216"/>
      <c r="M503" s="217"/>
      <c r="N503" s="217"/>
      <c r="O503" s="217"/>
      <c r="P503" s="294">
        <f t="shared" si="73"/>
        <v>0</v>
      </c>
      <c r="Q503" s="124"/>
      <c r="R503" s="124"/>
      <c r="S503" s="219"/>
      <c r="T503" s="219"/>
      <c r="U503" s="266"/>
      <c r="V503" s="122" t="str">
        <f>IF($AB503=1,VLOOKUP(U:U,'BW Asset Listing'!D:E,2,FALSE),"")</f>
        <v/>
      </c>
      <c r="W503" s="122" t="str">
        <f>IF($AB503=1,VLOOKUP(U:U,'BW Asset Listing'!D:F,3,FALSE),"")</f>
        <v/>
      </c>
      <c r="X503" s="122" t="str">
        <f>IF($AB503=1,VLOOKUP(U:U,'BW Asset Listing'!D:G,4,FALSE),"")</f>
        <v/>
      </c>
      <c r="Y503" s="294" t="str">
        <f>IF($AB503=1,VLOOKUP(U:U,'BW Asset Listing'!D:O,12,FALSE),"")</f>
        <v/>
      </c>
      <c r="Z503" s="294" t="str">
        <f t="shared" si="74"/>
        <v/>
      </c>
      <c r="AA503" s="294" t="str">
        <f t="shared" si="75"/>
        <v/>
      </c>
      <c r="AB503" s="294">
        <f>COUNTIF($D$4:D503,$D503)</f>
        <v>0</v>
      </c>
      <c r="AE503" s="122" t="str">
        <f t="shared" si="76"/>
        <v/>
      </c>
      <c r="AF503" s="124">
        <f>SUMIFS('BW Expense Report GL'!I:I,'BW Expense Report GL'!F:F,AD:AD,'BW Expense Report GL'!G:G,G:G)</f>
        <v>0</v>
      </c>
      <c r="AG503" s="124" t="str">
        <f t="shared" si="77"/>
        <v/>
      </c>
      <c r="AH503" s="124">
        <f>SUMIFS('BW Expense Report GL'!I:I,'BW Expense Report GL'!F:F,AD:AD,'BW Expense Report GL'!G:G,H:H)</f>
        <v>0</v>
      </c>
      <c r="AI503" s="124" t="str">
        <f t="shared" si="78"/>
        <v/>
      </c>
      <c r="AK503" s="121">
        <f t="shared" si="79"/>
        <v>0</v>
      </c>
      <c r="AL503" s="121">
        <f t="shared" si="80"/>
        <v>0</v>
      </c>
    </row>
    <row r="504" spans="1:38" s="121" customFormat="1" ht="12.75" x14ac:dyDescent="0.2">
      <c r="A504" s="293" t="str">
        <f>VLOOKUP(B:B,'ACFR Business Areas'!A:C,3,FALSE)</f>
        <v>A000</v>
      </c>
      <c r="B504" s="293" t="str">
        <f>'Lease Rollforward'!$B$1</f>
        <v>E120</v>
      </c>
      <c r="C504" s="122" t="str">
        <f>VLOOKUP(B:B,'ACFR Business Areas'!A:B,2,FALSE)</f>
        <v>Comptroller General</v>
      </c>
      <c r="D504" s="237"/>
      <c r="E504" s="265"/>
      <c r="G504" s="122">
        <f>IFERROR(VLOOKUP($F:$F,'Lease Types with GL Accts'!A:B,2,FALSE),0)</f>
        <v>0</v>
      </c>
      <c r="H504" s="122">
        <f>IFERROR(VLOOKUP($F:$F,'Lease Types with GL Accts'!$A:$C,3,FALSE),0)</f>
        <v>0</v>
      </c>
      <c r="I504" s="122">
        <f>IFERROR(VLOOKUP($F:$F,'Lease Types with GL Accts'!$A:$D,4,FALSE),0)</f>
        <v>0</v>
      </c>
      <c r="J504" s="293" t="str">
        <f>IF(AND(AB504=1,K504='Lease Rollforward'!$B$2),"Yes",IF(AB504=1,"No",""))</f>
        <v/>
      </c>
      <c r="L504" s="216"/>
      <c r="M504" s="217"/>
      <c r="N504" s="217"/>
      <c r="O504" s="217"/>
      <c r="P504" s="294">
        <f t="shared" si="73"/>
        <v>0</v>
      </c>
      <c r="Q504" s="124"/>
      <c r="R504" s="124"/>
      <c r="S504" s="219"/>
      <c r="T504" s="219"/>
      <c r="U504" s="266"/>
      <c r="V504" s="122" t="str">
        <f>IF($AB504=1,VLOOKUP(U:U,'BW Asset Listing'!D:E,2,FALSE),"")</f>
        <v/>
      </c>
      <c r="W504" s="122" t="str">
        <f>IF($AB504=1,VLOOKUP(U:U,'BW Asset Listing'!D:F,3,FALSE),"")</f>
        <v/>
      </c>
      <c r="X504" s="122" t="str">
        <f>IF($AB504=1,VLOOKUP(U:U,'BW Asset Listing'!D:G,4,FALSE),"")</f>
        <v/>
      </c>
      <c r="Y504" s="294" t="str">
        <f>IF($AB504=1,VLOOKUP(U:U,'BW Asset Listing'!D:O,12,FALSE),"")</f>
        <v/>
      </c>
      <c r="Z504" s="294" t="str">
        <f t="shared" si="74"/>
        <v/>
      </c>
      <c r="AA504" s="294" t="str">
        <f t="shared" si="75"/>
        <v/>
      </c>
      <c r="AB504" s="294">
        <f>COUNTIF($D$4:D504,$D504)</f>
        <v>0</v>
      </c>
      <c r="AE504" s="122" t="str">
        <f t="shared" si="76"/>
        <v/>
      </c>
      <c r="AF504" s="124">
        <f>SUMIFS('BW Expense Report GL'!I:I,'BW Expense Report GL'!F:F,AD:AD,'BW Expense Report GL'!G:G,G:G)</f>
        <v>0</v>
      </c>
      <c r="AG504" s="124" t="str">
        <f t="shared" si="77"/>
        <v/>
      </c>
      <c r="AH504" s="124">
        <f>SUMIFS('BW Expense Report GL'!I:I,'BW Expense Report GL'!F:F,AD:AD,'BW Expense Report GL'!G:G,H:H)</f>
        <v>0</v>
      </c>
      <c r="AI504" s="124" t="str">
        <f t="shared" si="78"/>
        <v/>
      </c>
      <c r="AK504" s="121">
        <f t="shared" si="79"/>
        <v>0</v>
      </c>
      <c r="AL504" s="121">
        <f t="shared" si="80"/>
        <v>0</v>
      </c>
    </row>
    <row r="505" spans="1:38" s="121" customFormat="1" ht="12.75" x14ac:dyDescent="0.2">
      <c r="A505" s="293" t="str">
        <f>VLOOKUP(B:B,'ACFR Business Areas'!A:C,3,FALSE)</f>
        <v>A000</v>
      </c>
      <c r="B505" s="293" t="str">
        <f>'Lease Rollforward'!$B$1</f>
        <v>E120</v>
      </c>
      <c r="C505" s="122" t="str">
        <f>VLOOKUP(B:B,'ACFR Business Areas'!A:B,2,FALSE)</f>
        <v>Comptroller General</v>
      </c>
      <c r="D505" s="237"/>
      <c r="E505" s="265"/>
      <c r="G505" s="122">
        <f>IFERROR(VLOOKUP($F:$F,'Lease Types with GL Accts'!A:B,2,FALSE),0)</f>
        <v>0</v>
      </c>
      <c r="H505" s="122">
        <f>IFERROR(VLOOKUP($F:$F,'Lease Types with GL Accts'!$A:$C,3,FALSE),0)</f>
        <v>0</v>
      </c>
      <c r="I505" s="122">
        <f>IFERROR(VLOOKUP($F:$F,'Lease Types with GL Accts'!$A:$D,4,FALSE),0)</f>
        <v>0</v>
      </c>
      <c r="J505" s="293" t="str">
        <f>IF(AND(AB505=1,K505='Lease Rollforward'!$B$2),"Yes",IF(AB505=1,"No",""))</f>
        <v/>
      </c>
      <c r="L505" s="216"/>
      <c r="M505" s="217"/>
      <c r="N505" s="217"/>
      <c r="O505" s="217"/>
      <c r="P505" s="294">
        <f t="shared" si="73"/>
        <v>0</v>
      </c>
      <c r="Q505" s="124"/>
      <c r="R505" s="124"/>
      <c r="S505" s="219"/>
      <c r="T505" s="219"/>
      <c r="U505" s="266"/>
      <c r="V505" s="122" t="str">
        <f>IF($AB505=1,VLOOKUP(U:U,'BW Asset Listing'!D:E,2,FALSE),"")</f>
        <v/>
      </c>
      <c r="W505" s="122" t="str">
        <f>IF($AB505=1,VLOOKUP(U:U,'BW Asset Listing'!D:F,3,FALSE),"")</f>
        <v/>
      </c>
      <c r="X505" s="122" t="str">
        <f>IF($AB505=1,VLOOKUP(U:U,'BW Asset Listing'!D:G,4,FALSE),"")</f>
        <v/>
      </c>
      <c r="Y505" s="294" t="str">
        <f>IF($AB505=1,VLOOKUP(U:U,'BW Asset Listing'!D:O,12,FALSE),"")</f>
        <v/>
      </c>
      <c r="Z505" s="294" t="str">
        <f t="shared" si="74"/>
        <v/>
      </c>
      <c r="AA505" s="294" t="str">
        <f t="shared" si="75"/>
        <v/>
      </c>
      <c r="AB505" s="294">
        <f>COUNTIF($D$4:D505,$D505)</f>
        <v>0</v>
      </c>
      <c r="AE505" s="122" t="str">
        <f t="shared" si="76"/>
        <v/>
      </c>
      <c r="AF505" s="124">
        <f>SUMIFS('BW Expense Report GL'!I:I,'BW Expense Report GL'!F:F,AD:AD,'BW Expense Report GL'!G:G,G:G)</f>
        <v>0</v>
      </c>
      <c r="AG505" s="124" t="str">
        <f t="shared" si="77"/>
        <v/>
      </c>
      <c r="AH505" s="124">
        <f>SUMIFS('BW Expense Report GL'!I:I,'BW Expense Report GL'!F:F,AD:AD,'BW Expense Report GL'!G:G,H:H)</f>
        <v>0</v>
      </c>
      <c r="AI505" s="124" t="str">
        <f t="shared" si="78"/>
        <v/>
      </c>
      <c r="AK505" s="121">
        <f t="shared" si="79"/>
        <v>0</v>
      </c>
      <c r="AL505" s="121">
        <f t="shared" si="80"/>
        <v>0</v>
      </c>
    </row>
    <row r="506" spans="1:38" s="121" customFormat="1" ht="12.75" x14ac:dyDescent="0.2">
      <c r="A506" s="293" t="str">
        <f>VLOOKUP(B:B,'ACFR Business Areas'!A:C,3,FALSE)</f>
        <v>A000</v>
      </c>
      <c r="B506" s="293" t="str">
        <f>'Lease Rollforward'!$B$1</f>
        <v>E120</v>
      </c>
      <c r="C506" s="122" t="str">
        <f>VLOOKUP(B:B,'ACFR Business Areas'!A:B,2,FALSE)</f>
        <v>Comptroller General</v>
      </c>
      <c r="D506" s="237"/>
      <c r="E506" s="265"/>
      <c r="G506" s="122">
        <f>IFERROR(VLOOKUP($F:$F,'Lease Types with GL Accts'!A:B,2,FALSE),0)</f>
        <v>0</v>
      </c>
      <c r="H506" s="122">
        <f>IFERROR(VLOOKUP($F:$F,'Lease Types with GL Accts'!$A:$C,3,FALSE),0)</f>
        <v>0</v>
      </c>
      <c r="I506" s="122">
        <f>IFERROR(VLOOKUP($F:$F,'Lease Types with GL Accts'!$A:$D,4,FALSE),0)</f>
        <v>0</v>
      </c>
      <c r="J506" s="293" t="str">
        <f>IF(AND(AB506=1,K506='Lease Rollforward'!$B$2),"Yes",IF(AB506=1,"No",""))</f>
        <v/>
      </c>
      <c r="L506" s="216"/>
      <c r="M506" s="217"/>
      <c r="N506" s="217"/>
      <c r="O506" s="217"/>
      <c r="P506" s="294">
        <f t="shared" si="73"/>
        <v>0</v>
      </c>
      <c r="Q506" s="124"/>
      <c r="R506" s="124"/>
      <c r="S506" s="219"/>
      <c r="T506" s="219"/>
      <c r="U506" s="266"/>
      <c r="V506" s="122" t="str">
        <f>IF($AB506=1,VLOOKUP(U:U,'BW Asset Listing'!D:E,2,FALSE),"")</f>
        <v/>
      </c>
      <c r="W506" s="122" t="str">
        <f>IF($AB506=1,VLOOKUP(U:U,'BW Asset Listing'!D:F,3,FALSE),"")</f>
        <v/>
      </c>
      <c r="X506" s="122" t="str">
        <f>IF($AB506=1,VLOOKUP(U:U,'BW Asset Listing'!D:G,4,FALSE),"")</f>
        <v/>
      </c>
      <c r="Y506" s="294" t="str">
        <f>IF($AB506=1,VLOOKUP(U:U,'BW Asset Listing'!D:O,12,FALSE),"")</f>
        <v/>
      </c>
      <c r="Z506" s="294" t="str">
        <f t="shared" si="74"/>
        <v/>
      </c>
      <c r="AA506" s="294" t="str">
        <f t="shared" si="75"/>
        <v/>
      </c>
      <c r="AB506" s="294">
        <f>COUNTIF($D$4:D506,$D506)</f>
        <v>0</v>
      </c>
      <c r="AE506" s="122" t="str">
        <f t="shared" si="76"/>
        <v/>
      </c>
      <c r="AF506" s="124">
        <f>SUMIFS('BW Expense Report GL'!I:I,'BW Expense Report GL'!F:F,AD:AD,'BW Expense Report GL'!G:G,G:G)</f>
        <v>0</v>
      </c>
      <c r="AG506" s="124" t="str">
        <f t="shared" si="77"/>
        <v/>
      </c>
      <c r="AH506" s="124">
        <f>SUMIFS('BW Expense Report GL'!I:I,'BW Expense Report GL'!F:F,AD:AD,'BW Expense Report GL'!G:G,H:H)</f>
        <v>0</v>
      </c>
      <c r="AI506" s="124" t="str">
        <f t="shared" si="78"/>
        <v/>
      </c>
      <c r="AK506" s="121">
        <f t="shared" si="79"/>
        <v>0</v>
      </c>
      <c r="AL506" s="121">
        <f t="shared" si="80"/>
        <v>0</v>
      </c>
    </row>
    <row r="507" spans="1:38" s="121" customFormat="1" ht="12.75" x14ac:dyDescent="0.2">
      <c r="A507" s="293" t="str">
        <f>VLOOKUP(B:B,'ACFR Business Areas'!A:C,3,FALSE)</f>
        <v>A000</v>
      </c>
      <c r="B507" s="293" t="str">
        <f>'Lease Rollforward'!$B$1</f>
        <v>E120</v>
      </c>
      <c r="C507" s="122" t="str">
        <f>VLOOKUP(B:B,'ACFR Business Areas'!A:B,2,FALSE)</f>
        <v>Comptroller General</v>
      </c>
      <c r="D507" s="237"/>
      <c r="E507" s="265"/>
      <c r="G507" s="122">
        <f>IFERROR(VLOOKUP($F:$F,'Lease Types with GL Accts'!A:B,2,FALSE),0)</f>
        <v>0</v>
      </c>
      <c r="H507" s="122">
        <f>IFERROR(VLOOKUP($F:$F,'Lease Types with GL Accts'!$A:$C,3,FALSE),0)</f>
        <v>0</v>
      </c>
      <c r="I507" s="122">
        <f>IFERROR(VLOOKUP($F:$F,'Lease Types with GL Accts'!$A:$D,4,FALSE),0)</f>
        <v>0</v>
      </c>
      <c r="J507" s="293" t="str">
        <f>IF(AND(AB507=1,K507='Lease Rollforward'!$B$2),"Yes",IF(AB507=1,"No",""))</f>
        <v/>
      </c>
      <c r="L507" s="216"/>
      <c r="M507" s="217"/>
      <c r="N507" s="217"/>
      <c r="O507" s="217"/>
      <c r="P507" s="294">
        <f t="shared" si="73"/>
        <v>0</v>
      </c>
      <c r="Q507" s="124"/>
      <c r="R507" s="124"/>
      <c r="S507" s="219"/>
      <c r="T507" s="219"/>
      <c r="U507" s="266"/>
      <c r="V507" s="122" t="str">
        <f>IF($AB507=1,VLOOKUP(U:U,'BW Asset Listing'!D:E,2,FALSE),"")</f>
        <v/>
      </c>
      <c r="W507" s="122" t="str">
        <f>IF($AB507=1,VLOOKUP(U:U,'BW Asset Listing'!D:F,3,FALSE),"")</f>
        <v/>
      </c>
      <c r="X507" s="122" t="str">
        <f>IF($AB507=1,VLOOKUP(U:U,'BW Asset Listing'!D:G,4,FALSE),"")</f>
        <v/>
      </c>
      <c r="Y507" s="294" t="str">
        <f>IF($AB507=1,VLOOKUP(U:U,'BW Asset Listing'!D:O,12,FALSE),"")</f>
        <v/>
      </c>
      <c r="Z507" s="294" t="str">
        <f t="shared" si="74"/>
        <v/>
      </c>
      <c r="AA507" s="294" t="str">
        <f t="shared" si="75"/>
        <v/>
      </c>
      <c r="AB507" s="294">
        <f>COUNTIF($D$4:D507,$D507)</f>
        <v>0</v>
      </c>
      <c r="AE507" s="122" t="str">
        <f t="shared" si="76"/>
        <v/>
      </c>
      <c r="AF507" s="124">
        <f>SUMIFS('BW Expense Report GL'!I:I,'BW Expense Report GL'!F:F,AD:AD,'BW Expense Report GL'!G:G,G:G)</f>
        <v>0</v>
      </c>
      <c r="AG507" s="124" t="str">
        <f t="shared" si="77"/>
        <v/>
      </c>
      <c r="AH507" s="124">
        <f>SUMIFS('BW Expense Report GL'!I:I,'BW Expense Report GL'!F:F,AD:AD,'BW Expense Report GL'!G:G,H:H)</f>
        <v>0</v>
      </c>
      <c r="AI507" s="124" t="str">
        <f t="shared" si="78"/>
        <v/>
      </c>
      <c r="AK507" s="121">
        <f t="shared" si="79"/>
        <v>0</v>
      </c>
      <c r="AL507" s="121">
        <f t="shared" si="80"/>
        <v>0</v>
      </c>
    </row>
    <row r="508" spans="1:38" s="121" customFormat="1" ht="12.75" x14ac:dyDescent="0.2">
      <c r="A508" s="293" t="str">
        <f>VLOOKUP(B:B,'ACFR Business Areas'!A:C,3,FALSE)</f>
        <v>A000</v>
      </c>
      <c r="B508" s="293" t="str">
        <f>'Lease Rollforward'!$B$1</f>
        <v>E120</v>
      </c>
      <c r="C508" s="122" t="str">
        <f>VLOOKUP(B:B,'ACFR Business Areas'!A:B,2,FALSE)</f>
        <v>Comptroller General</v>
      </c>
      <c r="D508" s="237"/>
      <c r="E508" s="265"/>
      <c r="G508" s="122">
        <f>IFERROR(VLOOKUP($F:$F,'Lease Types with GL Accts'!A:B,2,FALSE),0)</f>
        <v>0</v>
      </c>
      <c r="H508" s="122">
        <f>IFERROR(VLOOKUP($F:$F,'Lease Types with GL Accts'!$A:$C,3,FALSE),0)</f>
        <v>0</v>
      </c>
      <c r="I508" s="122">
        <f>IFERROR(VLOOKUP($F:$F,'Lease Types with GL Accts'!$A:$D,4,FALSE),0)</f>
        <v>0</v>
      </c>
      <c r="J508" s="293" t="str">
        <f>IF(AND(AB508=1,K508='Lease Rollforward'!$B$2),"Yes",IF(AB508=1,"No",""))</f>
        <v/>
      </c>
      <c r="L508" s="216"/>
      <c r="M508" s="217"/>
      <c r="N508" s="217"/>
      <c r="O508" s="217"/>
      <c r="P508" s="294">
        <f t="shared" si="73"/>
        <v>0</v>
      </c>
      <c r="Q508" s="124"/>
      <c r="R508" s="124"/>
      <c r="S508" s="219"/>
      <c r="T508" s="219"/>
      <c r="U508" s="266"/>
      <c r="V508" s="122" t="str">
        <f>IF($AB508=1,VLOOKUP(U:U,'BW Asset Listing'!D:E,2,FALSE),"")</f>
        <v/>
      </c>
      <c r="W508" s="122" t="str">
        <f>IF($AB508=1,VLOOKUP(U:U,'BW Asset Listing'!D:F,3,FALSE),"")</f>
        <v/>
      </c>
      <c r="X508" s="122" t="str">
        <f>IF($AB508=1,VLOOKUP(U:U,'BW Asset Listing'!D:G,4,FALSE),"")</f>
        <v/>
      </c>
      <c r="Y508" s="294" t="str">
        <f>IF($AB508=1,VLOOKUP(U:U,'BW Asset Listing'!D:O,12,FALSE),"")</f>
        <v/>
      </c>
      <c r="Z508" s="294" t="str">
        <f t="shared" si="74"/>
        <v/>
      </c>
      <c r="AA508" s="294" t="str">
        <f t="shared" si="75"/>
        <v/>
      </c>
      <c r="AB508" s="294">
        <f>COUNTIF($D$4:D508,$D508)</f>
        <v>0</v>
      </c>
      <c r="AE508" s="122" t="str">
        <f t="shared" si="76"/>
        <v/>
      </c>
      <c r="AF508" s="124">
        <f>SUMIFS('BW Expense Report GL'!I:I,'BW Expense Report GL'!F:F,AD:AD,'BW Expense Report GL'!G:G,G:G)</f>
        <v>0</v>
      </c>
      <c r="AG508" s="124" t="str">
        <f t="shared" si="77"/>
        <v/>
      </c>
      <c r="AH508" s="124">
        <f>SUMIFS('BW Expense Report GL'!I:I,'BW Expense Report GL'!F:F,AD:AD,'BW Expense Report GL'!G:G,H:H)</f>
        <v>0</v>
      </c>
      <c r="AI508" s="124" t="str">
        <f t="shared" si="78"/>
        <v/>
      </c>
      <c r="AK508" s="121">
        <f t="shared" si="79"/>
        <v>0</v>
      </c>
      <c r="AL508" s="121">
        <f t="shared" si="80"/>
        <v>0</v>
      </c>
    </row>
    <row r="509" spans="1:38" s="121" customFormat="1" ht="12.75" x14ac:dyDescent="0.2">
      <c r="A509" s="293" t="str">
        <f>VLOOKUP(B:B,'ACFR Business Areas'!A:C,3,FALSE)</f>
        <v>A000</v>
      </c>
      <c r="B509" s="293" t="str">
        <f>'Lease Rollforward'!$B$1</f>
        <v>E120</v>
      </c>
      <c r="C509" s="122" t="str">
        <f>VLOOKUP(B:B,'ACFR Business Areas'!A:B,2,FALSE)</f>
        <v>Comptroller General</v>
      </c>
      <c r="D509" s="237"/>
      <c r="E509" s="265"/>
      <c r="G509" s="122">
        <f>IFERROR(VLOOKUP($F:$F,'Lease Types with GL Accts'!A:B,2,FALSE),0)</f>
        <v>0</v>
      </c>
      <c r="H509" s="122">
        <f>IFERROR(VLOOKUP($F:$F,'Lease Types with GL Accts'!$A:$C,3,FALSE),0)</f>
        <v>0</v>
      </c>
      <c r="I509" s="122">
        <f>IFERROR(VLOOKUP($F:$F,'Lease Types with GL Accts'!$A:$D,4,FALSE),0)</f>
        <v>0</v>
      </c>
      <c r="J509" s="293" t="str">
        <f>IF(AND(AB509=1,K509='Lease Rollforward'!$B$2),"Yes",IF(AB509=1,"No",""))</f>
        <v/>
      </c>
      <c r="L509" s="216"/>
      <c r="M509" s="217"/>
      <c r="N509" s="217"/>
      <c r="O509" s="217"/>
      <c r="P509" s="294">
        <f t="shared" si="73"/>
        <v>0</v>
      </c>
      <c r="Q509" s="124"/>
      <c r="R509" s="124"/>
      <c r="S509" s="219"/>
      <c r="T509" s="219"/>
      <c r="U509" s="266"/>
      <c r="V509" s="122" t="str">
        <f>IF($AB509=1,VLOOKUP(U:U,'BW Asset Listing'!D:E,2,FALSE),"")</f>
        <v/>
      </c>
      <c r="W509" s="122" t="str">
        <f>IF($AB509=1,VLOOKUP(U:U,'BW Asset Listing'!D:F,3,FALSE),"")</f>
        <v/>
      </c>
      <c r="X509" s="122" t="str">
        <f>IF($AB509=1,VLOOKUP(U:U,'BW Asset Listing'!D:G,4,FALSE),"")</f>
        <v/>
      </c>
      <c r="Y509" s="294" t="str">
        <f>IF($AB509=1,VLOOKUP(U:U,'BW Asset Listing'!D:O,12,FALSE),"")</f>
        <v/>
      </c>
      <c r="Z509" s="294" t="str">
        <f t="shared" si="74"/>
        <v/>
      </c>
      <c r="AA509" s="294" t="str">
        <f t="shared" si="75"/>
        <v/>
      </c>
      <c r="AB509" s="294">
        <f>COUNTIF($D$4:D509,$D509)</f>
        <v>0</v>
      </c>
      <c r="AE509" s="122" t="str">
        <f t="shared" si="76"/>
        <v/>
      </c>
      <c r="AF509" s="124">
        <f>SUMIFS('BW Expense Report GL'!I:I,'BW Expense Report GL'!F:F,AD:AD,'BW Expense Report GL'!G:G,G:G)</f>
        <v>0</v>
      </c>
      <c r="AG509" s="124" t="str">
        <f t="shared" si="77"/>
        <v/>
      </c>
      <c r="AH509" s="124">
        <f>SUMIFS('BW Expense Report GL'!I:I,'BW Expense Report GL'!F:F,AD:AD,'BW Expense Report GL'!G:G,H:H)</f>
        <v>0</v>
      </c>
      <c r="AI509" s="124" t="str">
        <f t="shared" si="78"/>
        <v/>
      </c>
      <c r="AK509" s="121">
        <f t="shared" si="79"/>
        <v>0</v>
      </c>
      <c r="AL509" s="121">
        <f t="shared" si="80"/>
        <v>0</v>
      </c>
    </row>
    <row r="510" spans="1:38" s="121" customFormat="1" ht="12.75" x14ac:dyDescent="0.2">
      <c r="A510" s="293" t="str">
        <f>VLOOKUP(B:B,'ACFR Business Areas'!A:C,3,FALSE)</f>
        <v>A000</v>
      </c>
      <c r="B510" s="293" t="str">
        <f>'Lease Rollforward'!$B$1</f>
        <v>E120</v>
      </c>
      <c r="C510" s="122" t="str">
        <f>VLOOKUP(B:B,'ACFR Business Areas'!A:B,2,FALSE)</f>
        <v>Comptroller General</v>
      </c>
      <c r="D510" s="237"/>
      <c r="E510" s="265"/>
      <c r="G510" s="122">
        <f>IFERROR(VLOOKUP($F:$F,'Lease Types with GL Accts'!A:B,2,FALSE),0)</f>
        <v>0</v>
      </c>
      <c r="H510" s="122">
        <f>IFERROR(VLOOKUP($F:$F,'Lease Types with GL Accts'!$A:$C,3,FALSE),0)</f>
        <v>0</v>
      </c>
      <c r="I510" s="122">
        <f>IFERROR(VLOOKUP($F:$F,'Lease Types with GL Accts'!$A:$D,4,FALSE),0)</f>
        <v>0</v>
      </c>
      <c r="J510" s="293" t="str">
        <f>IF(AND(AB510=1,K510='Lease Rollforward'!$B$2),"Yes",IF(AB510=1,"No",""))</f>
        <v/>
      </c>
      <c r="L510" s="216"/>
      <c r="M510" s="217"/>
      <c r="N510" s="217"/>
      <c r="O510" s="217"/>
      <c r="P510" s="294">
        <f t="shared" si="73"/>
        <v>0</v>
      </c>
      <c r="Q510" s="124"/>
      <c r="R510" s="124"/>
      <c r="S510" s="219"/>
      <c r="T510" s="219"/>
      <c r="U510" s="266"/>
      <c r="V510" s="122" t="str">
        <f>IF($AB510=1,VLOOKUP(U:U,'BW Asset Listing'!D:E,2,FALSE),"")</f>
        <v/>
      </c>
      <c r="W510" s="122" t="str">
        <f>IF($AB510=1,VLOOKUP(U:U,'BW Asset Listing'!D:F,3,FALSE),"")</f>
        <v/>
      </c>
      <c r="X510" s="122" t="str">
        <f>IF($AB510=1,VLOOKUP(U:U,'BW Asset Listing'!D:G,4,FALSE),"")</f>
        <v/>
      </c>
      <c r="Y510" s="294" t="str">
        <f>IF($AB510=1,VLOOKUP(U:U,'BW Asset Listing'!D:O,12,FALSE),"")</f>
        <v/>
      </c>
      <c r="Z510" s="294" t="str">
        <f t="shared" si="74"/>
        <v/>
      </c>
      <c r="AA510" s="294" t="str">
        <f t="shared" si="75"/>
        <v/>
      </c>
      <c r="AB510" s="294">
        <f>COUNTIF($D$4:D510,$D510)</f>
        <v>0</v>
      </c>
      <c r="AE510" s="122" t="str">
        <f t="shared" si="76"/>
        <v/>
      </c>
      <c r="AF510" s="124">
        <f>SUMIFS('BW Expense Report GL'!I:I,'BW Expense Report GL'!F:F,AD:AD,'BW Expense Report GL'!G:G,G:G)</f>
        <v>0</v>
      </c>
      <c r="AG510" s="124" t="str">
        <f t="shared" si="77"/>
        <v/>
      </c>
      <c r="AH510" s="124">
        <f>SUMIFS('BW Expense Report GL'!I:I,'BW Expense Report GL'!F:F,AD:AD,'BW Expense Report GL'!G:G,H:H)</f>
        <v>0</v>
      </c>
      <c r="AI510" s="124" t="str">
        <f t="shared" si="78"/>
        <v/>
      </c>
      <c r="AK510" s="121">
        <f t="shared" si="79"/>
        <v>0</v>
      </c>
      <c r="AL510" s="121">
        <f t="shared" si="80"/>
        <v>0</v>
      </c>
    </row>
    <row r="511" spans="1:38" s="121" customFormat="1" ht="12.75" x14ac:dyDescent="0.2">
      <c r="A511" s="293" t="str">
        <f>VLOOKUP(B:B,'ACFR Business Areas'!A:C,3,FALSE)</f>
        <v>A000</v>
      </c>
      <c r="B511" s="293" t="str">
        <f>'Lease Rollforward'!$B$1</f>
        <v>E120</v>
      </c>
      <c r="C511" s="122" t="str">
        <f>VLOOKUP(B:B,'ACFR Business Areas'!A:B,2,FALSE)</f>
        <v>Comptroller General</v>
      </c>
      <c r="D511" s="237"/>
      <c r="E511" s="265"/>
      <c r="G511" s="122">
        <f>IFERROR(VLOOKUP($F:$F,'Lease Types with GL Accts'!A:B,2,FALSE),0)</f>
        <v>0</v>
      </c>
      <c r="H511" s="122">
        <f>IFERROR(VLOOKUP($F:$F,'Lease Types with GL Accts'!$A:$C,3,FALSE),0)</f>
        <v>0</v>
      </c>
      <c r="I511" s="122">
        <f>IFERROR(VLOOKUP($F:$F,'Lease Types with GL Accts'!$A:$D,4,FALSE),0)</f>
        <v>0</v>
      </c>
      <c r="J511" s="293" t="str">
        <f>IF(AND(AB511=1,K511='Lease Rollforward'!$B$2),"Yes",IF(AB511=1,"No",""))</f>
        <v/>
      </c>
      <c r="L511" s="216"/>
      <c r="M511" s="217"/>
      <c r="N511" s="217"/>
      <c r="O511" s="217"/>
      <c r="P511" s="294">
        <f t="shared" si="73"/>
        <v>0</v>
      </c>
      <c r="Q511" s="124"/>
      <c r="R511" s="124"/>
      <c r="S511" s="219"/>
      <c r="T511" s="219"/>
      <c r="U511" s="266"/>
      <c r="V511" s="122" t="str">
        <f>IF($AB511=1,VLOOKUP(U:U,'BW Asset Listing'!D:E,2,FALSE),"")</f>
        <v/>
      </c>
      <c r="W511" s="122" t="str">
        <f>IF($AB511=1,VLOOKUP(U:U,'BW Asset Listing'!D:F,3,FALSE),"")</f>
        <v/>
      </c>
      <c r="X511" s="122" t="str">
        <f>IF($AB511=1,VLOOKUP(U:U,'BW Asset Listing'!D:G,4,FALSE),"")</f>
        <v/>
      </c>
      <c r="Y511" s="294" t="str">
        <f>IF($AB511=1,VLOOKUP(U:U,'BW Asset Listing'!D:O,12,FALSE),"")</f>
        <v/>
      </c>
      <c r="Z511" s="294" t="str">
        <f t="shared" si="74"/>
        <v/>
      </c>
      <c r="AA511" s="294" t="str">
        <f t="shared" si="75"/>
        <v/>
      </c>
      <c r="AB511" s="294">
        <f>COUNTIF($D$4:D511,$D511)</f>
        <v>0</v>
      </c>
      <c r="AE511" s="122" t="str">
        <f t="shared" si="76"/>
        <v/>
      </c>
      <c r="AF511" s="124">
        <f>SUMIFS('BW Expense Report GL'!I:I,'BW Expense Report GL'!F:F,AD:AD,'BW Expense Report GL'!G:G,G:G)</f>
        <v>0</v>
      </c>
      <c r="AG511" s="124" t="str">
        <f t="shared" si="77"/>
        <v/>
      </c>
      <c r="AH511" s="124">
        <f>SUMIFS('BW Expense Report GL'!I:I,'BW Expense Report GL'!F:F,AD:AD,'BW Expense Report GL'!G:G,H:H)</f>
        <v>0</v>
      </c>
      <c r="AI511" s="124" t="str">
        <f t="shared" si="78"/>
        <v/>
      </c>
      <c r="AK511" s="121">
        <f t="shared" si="79"/>
        <v>0</v>
      </c>
      <c r="AL511" s="121">
        <f t="shared" si="80"/>
        <v>0</v>
      </c>
    </row>
    <row r="512" spans="1:38" s="121" customFormat="1" ht="12.75" x14ac:dyDescent="0.2">
      <c r="A512" s="293" t="str">
        <f>VLOOKUP(B:B,'ACFR Business Areas'!A:C,3,FALSE)</f>
        <v>A000</v>
      </c>
      <c r="B512" s="293" t="str">
        <f>'Lease Rollforward'!$B$1</f>
        <v>E120</v>
      </c>
      <c r="C512" s="122" t="str">
        <f>VLOOKUP(B:B,'ACFR Business Areas'!A:B,2,FALSE)</f>
        <v>Comptroller General</v>
      </c>
      <c r="D512" s="237"/>
      <c r="E512" s="265"/>
      <c r="G512" s="122">
        <f>IFERROR(VLOOKUP($F:$F,'Lease Types with GL Accts'!A:B,2,FALSE),0)</f>
        <v>0</v>
      </c>
      <c r="H512" s="122">
        <f>IFERROR(VLOOKUP($F:$F,'Lease Types with GL Accts'!$A:$C,3,FALSE),0)</f>
        <v>0</v>
      </c>
      <c r="I512" s="122">
        <f>IFERROR(VLOOKUP($F:$F,'Lease Types with GL Accts'!$A:$D,4,FALSE),0)</f>
        <v>0</v>
      </c>
      <c r="J512" s="293" t="str">
        <f>IF(AND(AB512=1,K512='Lease Rollforward'!$B$2),"Yes",IF(AB512=1,"No",""))</f>
        <v/>
      </c>
      <c r="L512" s="216"/>
      <c r="M512" s="217"/>
      <c r="N512" s="217"/>
      <c r="O512" s="217"/>
      <c r="P512" s="294">
        <f t="shared" si="73"/>
        <v>0</v>
      </c>
      <c r="Q512" s="124"/>
      <c r="R512" s="124"/>
      <c r="S512" s="219"/>
      <c r="T512" s="219"/>
      <c r="U512" s="266"/>
      <c r="V512" s="122" t="str">
        <f>IF($AB512=1,VLOOKUP(U:U,'BW Asset Listing'!D:E,2,FALSE),"")</f>
        <v/>
      </c>
      <c r="W512" s="122" t="str">
        <f>IF($AB512=1,VLOOKUP(U:U,'BW Asset Listing'!D:F,3,FALSE),"")</f>
        <v/>
      </c>
      <c r="X512" s="122" t="str">
        <f>IF($AB512=1,VLOOKUP(U:U,'BW Asset Listing'!D:G,4,FALSE),"")</f>
        <v/>
      </c>
      <c r="Y512" s="294" t="str">
        <f>IF($AB512=1,VLOOKUP(U:U,'BW Asset Listing'!D:O,12,FALSE),"")</f>
        <v/>
      </c>
      <c r="Z512" s="294" t="str">
        <f t="shared" si="74"/>
        <v/>
      </c>
      <c r="AA512" s="294" t="str">
        <f t="shared" si="75"/>
        <v/>
      </c>
      <c r="AB512" s="294">
        <f>COUNTIF($D$4:D512,$D512)</f>
        <v>0</v>
      </c>
      <c r="AE512" s="122" t="str">
        <f t="shared" si="76"/>
        <v/>
      </c>
      <c r="AF512" s="124">
        <f>SUMIFS('BW Expense Report GL'!I:I,'BW Expense Report GL'!F:F,AD:AD,'BW Expense Report GL'!G:G,G:G)</f>
        <v>0</v>
      </c>
      <c r="AG512" s="124" t="str">
        <f t="shared" si="77"/>
        <v/>
      </c>
      <c r="AH512" s="124">
        <f>SUMIFS('BW Expense Report GL'!I:I,'BW Expense Report GL'!F:F,AD:AD,'BW Expense Report GL'!G:G,H:H)</f>
        <v>0</v>
      </c>
      <c r="AI512" s="124" t="str">
        <f t="shared" si="78"/>
        <v/>
      </c>
      <c r="AK512" s="121">
        <f t="shared" si="79"/>
        <v>0</v>
      </c>
      <c r="AL512" s="121">
        <f t="shared" si="80"/>
        <v>0</v>
      </c>
    </row>
    <row r="513" spans="1:38" s="121" customFormat="1" ht="12.75" x14ac:dyDescent="0.2">
      <c r="A513" s="293" t="str">
        <f>VLOOKUP(B:B,'ACFR Business Areas'!A:C,3,FALSE)</f>
        <v>A000</v>
      </c>
      <c r="B513" s="293" t="str">
        <f>'Lease Rollforward'!$B$1</f>
        <v>E120</v>
      </c>
      <c r="C513" s="122" t="str">
        <f>VLOOKUP(B:B,'ACFR Business Areas'!A:B,2,FALSE)</f>
        <v>Comptroller General</v>
      </c>
      <c r="D513" s="237"/>
      <c r="E513" s="265"/>
      <c r="G513" s="122">
        <f>IFERROR(VLOOKUP($F:$F,'Lease Types with GL Accts'!A:B,2,FALSE),0)</f>
        <v>0</v>
      </c>
      <c r="H513" s="122">
        <f>IFERROR(VLOOKUP($F:$F,'Lease Types with GL Accts'!$A:$C,3,FALSE),0)</f>
        <v>0</v>
      </c>
      <c r="I513" s="122">
        <f>IFERROR(VLOOKUP($F:$F,'Lease Types with GL Accts'!$A:$D,4,FALSE),0)</f>
        <v>0</v>
      </c>
      <c r="J513" s="293" t="str">
        <f>IF(AND(AB513=1,K513='Lease Rollforward'!$B$2),"Yes",IF(AB513=1,"No",""))</f>
        <v/>
      </c>
      <c r="L513" s="216"/>
      <c r="M513" s="217"/>
      <c r="N513" s="217"/>
      <c r="O513" s="217"/>
      <c r="P513" s="294">
        <f t="shared" si="73"/>
        <v>0</v>
      </c>
      <c r="Q513" s="124"/>
      <c r="R513" s="124"/>
      <c r="S513" s="219"/>
      <c r="T513" s="219"/>
      <c r="U513" s="266"/>
      <c r="V513" s="122" t="str">
        <f>IF($AB513=1,VLOOKUP(U:U,'BW Asset Listing'!D:E,2,FALSE),"")</f>
        <v/>
      </c>
      <c r="W513" s="122" t="str">
        <f>IF($AB513=1,VLOOKUP(U:U,'BW Asset Listing'!D:F,3,FALSE),"")</f>
        <v/>
      </c>
      <c r="X513" s="122" t="str">
        <f>IF($AB513=1,VLOOKUP(U:U,'BW Asset Listing'!D:G,4,FALSE),"")</f>
        <v/>
      </c>
      <c r="Y513" s="294" t="str">
        <f>IF($AB513=1,VLOOKUP(U:U,'BW Asset Listing'!D:O,12,FALSE),"")</f>
        <v/>
      </c>
      <c r="Z513" s="294" t="str">
        <f t="shared" si="74"/>
        <v/>
      </c>
      <c r="AA513" s="294" t="str">
        <f t="shared" si="75"/>
        <v/>
      </c>
      <c r="AB513" s="294">
        <f>COUNTIF($D$4:D513,$D513)</f>
        <v>0</v>
      </c>
      <c r="AE513" s="122" t="str">
        <f t="shared" si="76"/>
        <v/>
      </c>
      <c r="AF513" s="124">
        <f>SUMIFS('BW Expense Report GL'!I:I,'BW Expense Report GL'!F:F,AD:AD,'BW Expense Report GL'!G:G,G:G)</f>
        <v>0</v>
      </c>
      <c r="AG513" s="124" t="str">
        <f t="shared" si="77"/>
        <v/>
      </c>
      <c r="AH513" s="124">
        <f>SUMIFS('BW Expense Report GL'!I:I,'BW Expense Report GL'!F:F,AD:AD,'BW Expense Report GL'!G:G,H:H)</f>
        <v>0</v>
      </c>
      <c r="AI513" s="124" t="str">
        <f t="shared" si="78"/>
        <v/>
      </c>
      <c r="AK513" s="121">
        <f t="shared" si="79"/>
        <v>0</v>
      </c>
      <c r="AL513" s="121">
        <f t="shared" si="80"/>
        <v>0</v>
      </c>
    </row>
    <row r="514" spans="1:38" s="121" customFormat="1" ht="12.75" x14ac:dyDescent="0.2">
      <c r="A514" s="293" t="str">
        <f>VLOOKUP(B:B,'ACFR Business Areas'!A:C,3,FALSE)</f>
        <v>A000</v>
      </c>
      <c r="B514" s="293" t="str">
        <f>'Lease Rollforward'!$B$1</f>
        <v>E120</v>
      </c>
      <c r="C514" s="122" t="str">
        <f>VLOOKUP(B:B,'ACFR Business Areas'!A:B,2,FALSE)</f>
        <v>Comptroller General</v>
      </c>
      <c r="D514" s="237"/>
      <c r="E514" s="265"/>
      <c r="G514" s="122">
        <f>IFERROR(VLOOKUP($F:$F,'Lease Types with GL Accts'!A:B,2,FALSE),0)</f>
        <v>0</v>
      </c>
      <c r="H514" s="122">
        <f>IFERROR(VLOOKUP($F:$F,'Lease Types with GL Accts'!$A:$C,3,FALSE),0)</f>
        <v>0</v>
      </c>
      <c r="I514" s="122">
        <f>IFERROR(VLOOKUP($F:$F,'Lease Types with GL Accts'!$A:$D,4,FALSE),0)</f>
        <v>0</v>
      </c>
      <c r="J514" s="293" t="str">
        <f>IF(AND(AB514=1,K514='Lease Rollforward'!$B$2),"Yes",IF(AB514=1,"No",""))</f>
        <v/>
      </c>
      <c r="L514" s="216"/>
      <c r="M514" s="217"/>
      <c r="N514" s="217"/>
      <c r="O514" s="217"/>
      <c r="P514" s="294">
        <f t="shared" si="73"/>
        <v>0</v>
      </c>
      <c r="Q514" s="124"/>
      <c r="R514" s="124"/>
      <c r="S514" s="219"/>
      <c r="T514" s="219"/>
      <c r="U514" s="266"/>
      <c r="V514" s="122" t="str">
        <f>IF($AB514=1,VLOOKUP(U:U,'BW Asset Listing'!D:E,2,FALSE),"")</f>
        <v/>
      </c>
      <c r="W514" s="122" t="str">
        <f>IF($AB514=1,VLOOKUP(U:U,'BW Asset Listing'!D:F,3,FALSE),"")</f>
        <v/>
      </c>
      <c r="X514" s="122" t="str">
        <f>IF($AB514=1,VLOOKUP(U:U,'BW Asset Listing'!D:G,4,FALSE),"")</f>
        <v/>
      </c>
      <c r="Y514" s="294" t="str">
        <f>IF($AB514=1,VLOOKUP(U:U,'BW Asset Listing'!D:O,12,FALSE),"")</f>
        <v/>
      </c>
      <c r="Z514" s="294" t="str">
        <f t="shared" si="74"/>
        <v/>
      </c>
      <c r="AA514" s="294" t="str">
        <f t="shared" si="75"/>
        <v/>
      </c>
      <c r="AB514" s="294">
        <f>COUNTIF($D$4:D514,$D514)</f>
        <v>0</v>
      </c>
      <c r="AE514" s="122" t="str">
        <f t="shared" si="76"/>
        <v/>
      </c>
      <c r="AF514" s="124">
        <f>SUMIFS('BW Expense Report GL'!I:I,'BW Expense Report GL'!F:F,AD:AD,'BW Expense Report GL'!G:G,G:G)</f>
        <v>0</v>
      </c>
      <c r="AG514" s="124" t="str">
        <f t="shared" si="77"/>
        <v/>
      </c>
      <c r="AH514" s="124">
        <f>SUMIFS('BW Expense Report GL'!I:I,'BW Expense Report GL'!F:F,AD:AD,'BW Expense Report GL'!G:G,H:H)</f>
        <v>0</v>
      </c>
      <c r="AI514" s="124" t="str">
        <f t="shared" si="78"/>
        <v/>
      </c>
      <c r="AK514" s="121">
        <f t="shared" si="79"/>
        <v>0</v>
      </c>
      <c r="AL514" s="121">
        <f t="shared" si="80"/>
        <v>0</v>
      </c>
    </row>
    <row r="515" spans="1:38" s="121" customFormat="1" ht="12.75" x14ac:dyDescent="0.2">
      <c r="A515" s="293" t="str">
        <f>VLOOKUP(B:B,'ACFR Business Areas'!A:C,3,FALSE)</f>
        <v>A000</v>
      </c>
      <c r="B515" s="293" t="str">
        <f>'Lease Rollforward'!$B$1</f>
        <v>E120</v>
      </c>
      <c r="C515" s="122" t="str">
        <f>VLOOKUP(B:B,'ACFR Business Areas'!A:B,2,FALSE)</f>
        <v>Comptroller General</v>
      </c>
      <c r="D515" s="237"/>
      <c r="E515" s="265"/>
      <c r="G515" s="122">
        <f>IFERROR(VLOOKUP($F:$F,'Lease Types with GL Accts'!A:B,2,FALSE),0)</f>
        <v>0</v>
      </c>
      <c r="H515" s="122">
        <f>IFERROR(VLOOKUP($F:$F,'Lease Types with GL Accts'!$A:$C,3,FALSE),0)</f>
        <v>0</v>
      </c>
      <c r="I515" s="122">
        <f>IFERROR(VLOOKUP($F:$F,'Lease Types with GL Accts'!$A:$D,4,FALSE),0)</f>
        <v>0</v>
      </c>
      <c r="J515" s="293" t="str">
        <f>IF(AND(AB515=1,K515='Lease Rollforward'!$B$2),"Yes",IF(AB515=1,"No",""))</f>
        <v/>
      </c>
      <c r="L515" s="216"/>
      <c r="M515" s="217"/>
      <c r="N515" s="217"/>
      <c r="O515" s="217"/>
      <c r="P515" s="294">
        <f t="shared" si="73"/>
        <v>0</v>
      </c>
      <c r="Q515" s="124"/>
      <c r="R515" s="124"/>
      <c r="S515" s="219"/>
      <c r="T515" s="219"/>
      <c r="U515" s="266"/>
      <c r="V515" s="122" t="str">
        <f>IF($AB515=1,VLOOKUP(U:U,'BW Asset Listing'!D:E,2,FALSE),"")</f>
        <v/>
      </c>
      <c r="W515" s="122" t="str">
        <f>IF($AB515=1,VLOOKUP(U:U,'BW Asset Listing'!D:F,3,FALSE),"")</f>
        <v/>
      </c>
      <c r="X515" s="122" t="str">
        <f>IF($AB515=1,VLOOKUP(U:U,'BW Asset Listing'!D:G,4,FALSE),"")</f>
        <v/>
      </c>
      <c r="Y515" s="294" t="str">
        <f>IF($AB515=1,VLOOKUP(U:U,'BW Asset Listing'!D:O,12,FALSE),"")</f>
        <v/>
      </c>
      <c r="Z515" s="294" t="str">
        <f t="shared" si="74"/>
        <v/>
      </c>
      <c r="AA515" s="294" t="str">
        <f t="shared" si="75"/>
        <v/>
      </c>
      <c r="AB515" s="294">
        <f>COUNTIF($D$4:D515,$D515)</f>
        <v>0</v>
      </c>
      <c r="AE515" s="122" t="str">
        <f t="shared" si="76"/>
        <v/>
      </c>
      <c r="AF515" s="124">
        <f>SUMIFS('BW Expense Report GL'!I:I,'BW Expense Report GL'!F:F,AD:AD,'BW Expense Report GL'!G:G,G:G)</f>
        <v>0</v>
      </c>
      <c r="AG515" s="124" t="str">
        <f t="shared" si="77"/>
        <v/>
      </c>
      <c r="AH515" s="124">
        <f>SUMIFS('BW Expense Report GL'!I:I,'BW Expense Report GL'!F:F,AD:AD,'BW Expense Report GL'!G:G,H:H)</f>
        <v>0</v>
      </c>
      <c r="AI515" s="124" t="str">
        <f t="shared" si="78"/>
        <v/>
      </c>
      <c r="AK515" s="121">
        <f t="shared" si="79"/>
        <v>0</v>
      </c>
      <c r="AL515" s="121">
        <f t="shared" si="80"/>
        <v>0</v>
      </c>
    </row>
    <row r="516" spans="1:38" s="121" customFormat="1" ht="12.75" x14ac:dyDescent="0.2">
      <c r="A516" s="293" t="str">
        <f>VLOOKUP(B:B,'ACFR Business Areas'!A:C,3,FALSE)</f>
        <v>A000</v>
      </c>
      <c r="B516" s="293" t="str">
        <f>'Lease Rollforward'!$B$1</f>
        <v>E120</v>
      </c>
      <c r="C516" s="122" t="str">
        <f>VLOOKUP(B:B,'ACFR Business Areas'!A:B,2,FALSE)</f>
        <v>Comptroller General</v>
      </c>
      <c r="D516" s="237"/>
      <c r="E516" s="265"/>
      <c r="G516" s="122">
        <f>IFERROR(VLOOKUP($F:$F,'Lease Types with GL Accts'!A:B,2,FALSE),0)</f>
        <v>0</v>
      </c>
      <c r="H516" s="122">
        <f>IFERROR(VLOOKUP($F:$F,'Lease Types with GL Accts'!$A:$C,3,FALSE),0)</f>
        <v>0</v>
      </c>
      <c r="I516" s="122">
        <f>IFERROR(VLOOKUP($F:$F,'Lease Types with GL Accts'!$A:$D,4,FALSE),0)</f>
        <v>0</v>
      </c>
      <c r="J516" s="293" t="str">
        <f>IF(AND(AB516=1,K516='Lease Rollforward'!$B$2),"Yes",IF(AB516=1,"No",""))</f>
        <v/>
      </c>
      <c r="L516" s="216"/>
      <c r="M516" s="217"/>
      <c r="N516" s="217"/>
      <c r="O516" s="217"/>
      <c r="P516" s="294">
        <f t="shared" si="73"/>
        <v>0</v>
      </c>
      <c r="Q516" s="124"/>
      <c r="R516" s="124"/>
      <c r="S516" s="219"/>
      <c r="T516" s="219"/>
      <c r="U516" s="266"/>
      <c r="V516" s="122" t="str">
        <f>IF($AB516=1,VLOOKUP(U:U,'BW Asset Listing'!D:E,2,FALSE),"")</f>
        <v/>
      </c>
      <c r="W516" s="122" t="str">
        <f>IF($AB516=1,VLOOKUP(U:U,'BW Asset Listing'!D:F,3,FALSE),"")</f>
        <v/>
      </c>
      <c r="X516" s="122" t="str">
        <f>IF($AB516=1,VLOOKUP(U:U,'BW Asset Listing'!D:G,4,FALSE),"")</f>
        <v/>
      </c>
      <c r="Y516" s="294" t="str">
        <f>IF($AB516=1,VLOOKUP(U:U,'BW Asset Listing'!D:O,12,FALSE),"")</f>
        <v/>
      </c>
      <c r="Z516" s="294" t="str">
        <f t="shared" si="74"/>
        <v/>
      </c>
      <c r="AA516" s="294" t="str">
        <f t="shared" si="75"/>
        <v/>
      </c>
      <c r="AB516" s="294">
        <f>COUNTIF($D$4:D516,$D516)</f>
        <v>0</v>
      </c>
      <c r="AE516" s="122" t="str">
        <f t="shared" si="76"/>
        <v/>
      </c>
      <c r="AF516" s="124">
        <f>SUMIFS('BW Expense Report GL'!I:I,'BW Expense Report GL'!F:F,AD:AD,'BW Expense Report GL'!G:G,G:G)</f>
        <v>0</v>
      </c>
      <c r="AG516" s="124" t="str">
        <f t="shared" si="77"/>
        <v/>
      </c>
      <c r="AH516" s="124">
        <f>SUMIFS('BW Expense Report GL'!I:I,'BW Expense Report GL'!F:F,AD:AD,'BW Expense Report GL'!G:G,H:H)</f>
        <v>0</v>
      </c>
      <c r="AI516" s="124" t="str">
        <f t="shared" si="78"/>
        <v/>
      </c>
      <c r="AK516" s="121">
        <f t="shared" si="79"/>
        <v>0</v>
      </c>
      <c r="AL516" s="121">
        <f t="shared" si="80"/>
        <v>0</v>
      </c>
    </row>
    <row r="517" spans="1:38" s="121" customFormat="1" ht="12.75" x14ac:dyDescent="0.2">
      <c r="A517" s="293" t="str">
        <f>VLOOKUP(B:B,'ACFR Business Areas'!A:C,3,FALSE)</f>
        <v>A000</v>
      </c>
      <c r="B517" s="293" t="str">
        <f>'Lease Rollforward'!$B$1</f>
        <v>E120</v>
      </c>
      <c r="C517" s="122" t="str">
        <f>VLOOKUP(B:B,'ACFR Business Areas'!A:B,2,FALSE)</f>
        <v>Comptroller General</v>
      </c>
      <c r="D517" s="237"/>
      <c r="E517" s="265"/>
      <c r="G517" s="122">
        <f>IFERROR(VLOOKUP($F:$F,'Lease Types with GL Accts'!A:B,2,FALSE),0)</f>
        <v>0</v>
      </c>
      <c r="H517" s="122">
        <f>IFERROR(VLOOKUP($F:$F,'Lease Types with GL Accts'!$A:$C,3,FALSE),0)</f>
        <v>0</v>
      </c>
      <c r="I517" s="122">
        <f>IFERROR(VLOOKUP($F:$F,'Lease Types with GL Accts'!$A:$D,4,FALSE),0)</f>
        <v>0</v>
      </c>
      <c r="J517" s="293" t="str">
        <f>IF(AND(AB517=1,K517='Lease Rollforward'!$B$2),"Yes",IF(AB517=1,"No",""))</f>
        <v/>
      </c>
      <c r="L517" s="216"/>
      <c r="M517" s="217"/>
      <c r="N517" s="217"/>
      <c r="O517" s="217"/>
      <c r="P517" s="294">
        <f t="shared" si="73"/>
        <v>0</v>
      </c>
      <c r="Q517" s="124"/>
      <c r="R517" s="124"/>
      <c r="S517" s="219"/>
      <c r="T517" s="219"/>
      <c r="U517" s="266"/>
      <c r="V517" s="122" t="str">
        <f>IF($AB517=1,VLOOKUP(U:U,'BW Asset Listing'!D:E,2,FALSE),"")</f>
        <v/>
      </c>
      <c r="W517" s="122" t="str">
        <f>IF($AB517=1,VLOOKUP(U:U,'BW Asset Listing'!D:F,3,FALSE),"")</f>
        <v/>
      </c>
      <c r="X517" s="122" t="str">
        <f>IF($AB517=1,VLOOKUP(U:U,'BW Asset Listing'!D:G,4,FALSE),"")</f>
        <v/>
      </c>
      <c r="Y517" s="294" t="str">
        <f>IF($AB517=1,VLOOKUP(U:U,'BW Asset Listing'!D:O,12,FALSE),"")</f>
        <v/>
      </c>
      <c r="Z517" s="294" t="str">
        <f t="shared" si="74"/>
        <v/>
      </c>
      <c r="AA517" s="294" t="str">
        <f t="shared" si="75"/>
        <v/>
      </c>
      <c r="AB517" s="294">
        <f>COUNTIF($D$4:D517,$D517)</f>
        <v>0</v>
      </c>
      <c r="AE517" s="122" t="str">
        <f t="shared" si="76"/>
        <v/>
      </c>
      <c r="AF517" s="124">
        <f>SUMIFS('BW Expense Report GL'!I:I,'BW Expense Report GL'!F:F,AD:AD,'BW Expense Report GL'!G:G,G:G)</f>
        <v>0</v>
      </c>
      <c r="AG517" s="124" t="str">
        <f t="shared" si="77"/>
        <v/>
      </c>
      <c r="AH517" s="124">
        <f>SUMIFS('BW Expense Report GL'!I:I,'BW Expense Report GL'!F:F,AD:AD,'BW Expense Report GL'!G:G,H:H)</f>
        <v>0</v>
      </c>
      <c r="AI517" s="124" t="str">
        <f t="shared" si="78"/>
        <v/>
      </c>
      <c r="AK517" s="121">
        <f t="shared" si="79"/>
        <v>0</v>
      </c>
      <c r="AL517" s="121">
        <f t="shared" si="80"/>
        <v>0</v>
      </c>
    </row>
    <row r="518" spans="1:38" s="121" customFormat="1" ht="12.75" x14ac:dyDescent="0.2">
      <c r="A518" s="293" t="str">
        <f>VLOOKUP(B:B,'ACFR Business Areas'!A:C,3,FALSE)</f>
        <v>A000</v>
      </c>
      <c r="B518" s="293" t="str">
        <f>'Lease Rollforward'!$B$1</f>
        <v>E120</v>
      </c>
      <c r="C518" s="122" t="str">
        <f>VLOOKUP(B:B,'ACFR Business Areas'!A:B,2,FALSE)</f>
        <v>Comptroller General</v>
      </c>
      <c r="D518" s="237"/>
      <c r="E518" s="265"/>
      <c r="G518" s="122">
        <f>IFERROR(VLOOKUP($F:$F,'Lease Types with GL Accts'!A:B,2,FALSE),0)</f>
        <v>0</v>
      </c>
      <c r="H518" s="122">
        <f>IFERROR(VLOOKUP($F:$F,'Lease Types with GL Accts'!$A:$C,3,FALSE),0)</f>
        <v>0</v>
      </c>
      <c r="I518" s="122">
        <f>IFERROR(VLOOKUP($F:$F,'Lease Types with GL Accts'!$A:$D,4,FALSE),0)</f>
        <v>0</v>
      </c>
      <c r="J518" s="293" t="str">
        <f>IF(AND(AB518=1,K518='Lease Rollforward'!$B$2),"Yes",IF(AB518=1,"No",""))</f>
        <v/>
      </c>
      <c r="L518" s="216"/>
      <c r="M518" s="217"/>
      <c r="N518" s="217"/>
      <c r="O518" s="217"/>
      <c r="P518" s="294">
        <f t="shared" si="73"/>
        <v>0</v>
      </c>
      <c r="Q518" s="124"/>
      <c r="R518" s="124"/>
      <c r="S518" s="219"/>
      <c r="T518" s="219"/>
      <c r="U518" s="266"/>
      <c r="V518" s="122" t="str">
        <f>IF($AB518=1,VLOOKUP(U:U,'BW Asset Listing'!D:E,2,FALSE),"")</f>
        <v/>
      </c>
      <c r="W518" s="122" t="str">
        <f>IF($AB518=1,VLOOKUP(U:U,'BW Asset Listing'!D:F,3,FALSE),"")</f>
        <v/>
      </c>
      <c r="X518" s="122" t="str">
        <f>IF($AB518=1,VLOOKUP(U:U,'BW Asset Listing'!D:G,4,FALSE),"")</f>
        <v/>
      </c>
      <c r="Y518" s="294" t="str">
        <f>IF($AB518=1,VLOOKUP(U:U,'BW Asset Listing'!D:O,12,FALSE),"")</f>
        <v/>
      </c>
      <c r="Z518" s="294" t="str">
        <f t="shared" si="74"/>
        <v/>
      </c>
      <c r="AA518" s="294" t="str">
        <f t="shared" si="75"/>
        <v/>
      </c>
      <c r="AB518" s="294">
        <f>COUNTIF($D$4:D518,$D518)</f>
        <v>0</v>
      </c>
      <c r="AE518" s="122" t="str">
        <f t="shared" si="76"/>
        <v/>
      </c>
      <c r="AF518" s="124">
        <f>SUMIFS('BW Expense Report GL'!I:I,'BW Expense Report GL'!F:F,AD:AD,'BW Expense Report GL'!G:G,G:G)</f>
        <v>0</v>
      </c>
      <c r="AG518" s="124" t="str">
        <f t="shared" si="77"/>
        <v/>
      </c>
      <c r="AH518" s="124">
        <f>SUMIFS('BW Expense Report GL'!I:I,'BW Expense Report GL'!F:F,AD:AD,'BW Expense Report GL'!G:G,H:H)</f>
        <v>0</v>
      </c>
      <c r="AI518" s="124" t="str">
        <f t="shared" si="78"/>
        <v/>
      </c>
      <c r="AK518" s="121">
        <f t="shared" si="79"/>
        <v>0</v>
      </c>
      <c r="AL518" s="121">
        <f t="shared" si="80"/>
        <v>0</v>
      </c>
    </row>
    <row r="519" spans="1:38" s="121" customFormat="1" ht="12.75" x14ac:dyDescent="0.2">
      <c r="A519" s="293" t="str">
        <f>VLOOKUP(B:B,'ACFR Business Areas'!A:C,3,FALSE)</f>
        <v>A000</v>
      </c>
      <c r="B519" s="293" t="str">
        <f>'Lease Rollforward'!$B$1</f>
        <v>E120</v>
      </c>
      <c r="C519" s="122" t="str">
        <f>VLOOKUP(B:B,'ACFR Business Areas'!A:B,2,FALSE)</f>
        <v>Comptroller General</v>
      </c>
      <c r="D519" s="237"/>
      <c r="E519" s="265"/>
      <c r="G519" s="122">
        <f>IFERROR(VLOOKUP($F:$F,'Lease Types with GL Accts'!A:B,2,FALSE),0)</f>
        <v>0</v>
      </c>
      <c r="H519" s="122">
        <f>IFERROR(VLOOKUP($F:$F,'Lease Types with GL Accts'!$A:$C,3,FALSE),0)</f>
        <v>0</v>
      </c>
      <c r="I519" s="122">
        <f>IFERROR(VLOOKUP($F:$F,'Lease Types with GL Accts'!$A:$D,4,FALSE),0)</f>
        <v>0</v>
      </c>
      <c r="J519" s="293" t="str">
        <f>IF(AND(AB519=1,K519='Lease Rollforward'!$B$2),"Yes",IF(AB519=1,"No",""))</f>
        <v/>
      </c>
      <c r="L519" s="216"/>
      <c r="M519" s="217"/>
      <c r="N519" s="217"/>
      <c r="O519" s="217"/>
      <c r="P519" s="294">
        <f t="shared" si="73"/>
        <v>0</v>
      </c>
      <c r="Q519" s="124"/>
      <c r="R519" s="124"/>
      <c r="S519" s="219"/>
      <c r="T519" s="219"/>
      <c r="U519" s="266"/>
      <c r="V519" s="122" t="str">
        <f>IF($AB519=1,VLOOKUP(U:U,'BW Asset Listing'!D:E,2,FALSE),"")</f>
        <v/>
      </c>
      <c r="W519" s="122" t="str">
        <f>IF($AB519=1,VLOOKUP(U:U,'BW Asset Listing'!D:F,3,FALSE),"")</f>
        <v/>
      </c>
      <c r="X519" s="122" t="str">
        <f>IF($AB519=1,VLOOKUP(U:U,'BW Asset Listing'!D:G,4,FALSE),"")</f>
        <v/>
      </c>
      <c r="Y519" s="294" t="str">
        <f>IF($AB519=1,VLOOKUP(U:U,'BW Asset Listing'!D:O,12,FALSE),"")</f>
        <v/>
      </c>
      <c r="Z519" s="294" t="str">
        <f t="shared" si="74"/>
        <v/>
      </c>
      <c r="AA519" s="294" t="str">
        <f t="shared" si="75"/>
        <v/>
      </c>
      <c r="AB519" s="294">
        <f>COUNTIF($D$4:D519,$D519)</f>
        <v>0</v>
      </c>
      <c r="AE519" s="122" t="str">
        <f t="shared" si="76"/>
        <v/>
      </c>
      <c r="AF519" s="124">
        <f>SUMIFS('BW Expense Report GL'!I:I,'BW Expense Report GL'!F:F,AD:AD,'BW Expense Report GL'!G:G,G:G)</f>
        <v>0</v>
      </c>
      <c r="AG519" s="124" t="str">
        <f t="shared" si="77"/>
        <v/>
      </c>
      <c r="AH519" s="124">
        <f>SUMIFS('BW Expense Report GL'!I:I,'BW Expense Report GL'!F:F,AD:AD,'BW Expense Report GL'!G:G,H:H)</f>
        <v>0</v>
      </c>
      <c r="AI519" s="124" t="str">
        <f t="shared" si="78"/>
        <v/>
      </c>
      <c r="AK519" s="121">
        <f t="shared" si="79"/>
        <v>0</v>
      </c>
      <c r="AL519" s="121">
        <f t="shared" si="80"/>
        <v>0</v>
      </c>
    </row>
    <row r="520" spans="1:38" s="121" customFormat="1" ht="12.75" x14ac:dyDescent="0.2">
      <c r="A520" s="293" t="str">
        <f>VLOOKUP(B:B,'ACFR Business Areas'!A:C,3,FALSE)</f>
        <v>A000</v>
      </c>
      <c r="B520" s="293" t="str">
        <f>'Lease Rollforward'!$B$1</f>
        <v>E120</v>
      </c>
      <c r="C520" s="122" t="str">
        <f>VLOOKUP(B:B,'ACFR Business Areas'!A:B,2,FALSE)</f>
        <v>Comptroller General</v>
      </c>
      <c r="D520" s="237"/>
      <c r="E520" s="265"/>
      <c r="G520" s="122">
        <f>IFERROR(VLOOKUP($F:$F,'Lease Types with GL Accts'!A:B,2,FALSE),0)</f>
        <v>0</v>
      </c>
      <c r="H520" s="122">
        <f>IFERROR(VLOOKUP($F:$F,'Lease Types with GL Accts'!$A:$C,3,FALSE),0)</f>
        <v>0</v>
      </c>
      <c r="I520" s="122">
        <f>IFERROR(VLOOKUP($F:$F,'Lease Types with GL Accts'!$A:$D,4,FALSE),0)</f>
        <v>0</v>
      </c>
      <c r="J520" s="293" t="str">
        <f>IF(AND(AB520=1,K520='Lease Rollforward'!$B$2),"Yes",IF(AB520=1,"No",""))</f>
        <v/>
      </c>
      <c r="L520" s="216"/>
      <c r="M520" s="217"/>
      <c r="N520" s="217"/>
      <c r="O520" s="217"/>
      <c r="P520" s="294">
        <f t="shared" ref="P520:P583" si="81">SUM(M520:O520)</f>
        <v>0</v>
      </c>
      <c r="Q520" s="124"/>
      <c r="R520" s="124"/>
      <c r="S520" s="219"/>
      <c r="T520" s="219"/>
      <c r="U520" s="266"/>
      <c r="V520" s="122" t="str">
        <f>IF($AB520=1,VLOOKUP(U:U,'BW Asset Listing'!D:E,2,FALSE),"")</f>
        <v/>
      </c>
      <c r="W520" s="122" t="str">
        <f>IF($AB520=1,VLOOKUP(U:U,'BW Asset Listing'!D:F,3,FALSE),"")</f>
        <v/>
      </c>
      <c r="X520" s="122" t="str">
        <f>IF($AB520=1,VLOOKUP(U:U,'BW Asset Listing'!D:G,4,FALSE),"")</f>
        <v/>
      </c>
      <c r="Y520" s="294" t="str">
        <f>IF($AB520=1,VLOOKUP(U:U,'BW Asset Listing'!D:O,12,FALSE),"")</f>
        <v/>
      </c>
      <c r="Z520" s="294" t="str">
        <f t="shared" ref="Z520:Z583" si="82">IF($AB520=1,SUMIF(D:D,D520,M:M),"")</f>
        <v/>
      </c>
      <c r="AA520" s="294" t="str">
        <f t="shared" ref="AA520:AA583" si="83">IF($AB520=1,Y520-Z520,"")</f>
        <v/>
      </c>
      <c r="AB520" s="294">
        <f>COUNTIF($D$4:D520,$D520)</f>
        <v>0</v>
      </c>
      <c r="AE520" s="122" t="str">
        <f t="shared" ref="AE520:AE583" si="84">IF(ISBLANK(D520),"",D520&amp;" Payment #"&amp;AB520)</f>
        <v/>
      </c>
      <c r="AF520" s="124">
        <f>SUMIFS('BW Expense Report GL'!I:I,'BW Expense Report GL'!F:F,AD:AD,'BW Expense Report GL'!G:G,G:G)</f>
        <v>0</v>
      </c>
      <c r="AG520" s="124" t="str">
        <f t="shared" ref="AG520:AG583" si="85">IF(ISBLANK(AD520),"",M520-AF520)</f>
        <v/>
      </c>
      <c r="AH520" s="124">
        <f>SUMIFS('BW Expense Report GL'!I:I,'BW Expense Report GL'!F:F,AD:AD,'BW Expense Report GL'!G:G,H:H)</f>
        <v>0</v>
      </c>
      <c r="AI520" s="124" t="str">
        <f t="shared" ref="AI520:AI583" si="86">IF(ISBLANK(AD520),"",N520-AH520)</f>
        <v/>
      </c>
      <c r="AK520" s="121">
        <f t="shared" ref="AK520:AK583" si="87">F520</f>
        <v>0</v>
      </c>
      <c r="AL520" s="121">
        <f t="shared" ref="AL520:AL583" si="88">D520</f>
        <v>0</v>
      </c>
    </row>
    <row r="521" spans="1:38" s="121" customFormat="1" ht="12.75" x14ac:dyDescent="0.2">
      <c r="A521" s="293" t="str">
        <f>VLOOKUP(B:B,'ACFR Business Areas'!A:C,3,FALSE)</f>
        <v>A000</v>
      </c>
      <c r="B521" s="293" t="str">
        <f>'Lease Rollforward'!$B$1</f>
        <v>E120</v>
      </c>
      <c r="C521" s="122" t="str">
        <f>VLOOKUP(B:B,'ACFR Business Areas'!A:B,2,FALSE)</f>
        <v>Comptroller General</v>
      </c>
      <c r="D521" s="237"/>
      <c r="E521" s="265"/>
      <c r="G521" s="122">
        <f>IFERROR(VLOOKUP($F:$F,'Lease Types with GL Accts'!A:B,2,FALSE),0)</f>
        <v>0</v>
      </c>
      <c r="H521" s="122">
        <f>IFERROR(VLOOKUP($F:$F,'Lease Types with GL Accts'!$A:$C,3,FALSE),0)</f>
        <v>0</v>
      </c>
      <c r="I521" s="122">
        <f>IFERROR(VLOOKUP($F:$F,'Lease Types with GL Accts'!$A:$D,4,FALSE),0)</f>
        <v>0</v>
      </c>
      <c r="J521" s="293" t="str">
        <f>IF(AND(AB521=1,K521='Lease Rollforward'!$B$2),"Yes",IF(AB521=1,"No",""))</f>
        <v/>
      </c>
      <c r="L521" s="216"/>
      <c r="M521" s="217"/>
      <c r="N521" s="217"/>
      <c r="O521" s="217"/>
      <c r="P521" s="294">
        <f t="shared" si="81"/>
        <v>0</v>
      </c>
      <c r="Q521" s="124"/>
      <c r="R521" s="124"/>
      <c r="S521" s="219"/>
      <c r="T521" s="219"/>
      <c r="U521" s="266"/>
      <c r="V521" s="122" t="str">
        <f>IF($AB521=1,VLOOKUP(U:U,'BW Asset Listing'!D:E,2,FALSE),"")</f>
        <v/>
      </c>
      <c r="W521" s="122" t="str">
        <f>IF($AB521=1,VLOOKUP(U:U,'BW Asset Listing'!D:F,3,FALSE),"")</f>
        <v/>
      </c>
      <c r="X521" s="122" t="str">
        <f>IF($AB521=1,VLOOKUP(U:U,'BW Asset Listing'!D:G,4,FALSE),"")</f>
        <v/>
      </c>
      <c r="Y521" s="294" t="str">
        <f>IF($AB521=1,VLOOKUP(U:U,'BW Asset Listing'!D:O,12,FALSE),"")</f>
        <v/>
      </c>
      <c r="Z521" s="294" t="str">
        <f t="shared" si="82"/>
        <v/>
      </c>
      <c r="AA521" s="294" t="str">
        <f t="shared" si="83"/>
        <v/>
      </c>
      <c r="AB521" s="294">
        <f>COUNTIF($D$4:D521,$D521)</f>
        <v>0</v>
      </c>
      <c r="AE521" s="122" t="str">
        <f t="shared" si="84"/>
        <v/>
      </c>
      <c r="AF521" s="124">
        <f>SUMIFS('BW Expense Report GL'!I:I,'BW Expense Report GL'!F:F,AD:AD,'BW Expense Report GL'!G:G,G:G)</f>
        <v>0</v>
      </c>
      <c r="AG521" s="124" t="str">
        <f t="shared" si="85"/>
        <v/>
      </c>
      <c r="AH521" s="124">
        <f>SUMIFS('BW Expense Report GL'!I:I,'BW Expense Report GL'!F:F,AD:AD,'BW Expense Report GL'!G:G,H:H)</f>
        <v>0</v>
      </c>
      <c r="AI521" s="124" t="str">
        <f t="shared" si="86"/>
        <v/>
      </c>
      <c r="AK521" s="121">
        <f t="shared" si="87"/>
        <v>0</v>
      </c>
      <c r="AL521" s="121">
        <f t="shared" si="88"/>
        <v>0</v>
      </c>
    </row>
    <row r="522" spans="1:38" s="121" customFormat="1" ht="12.75" x14ac:dyDescent="0.2">
      <c r="A522" s="293" t="str">
        <f>VLOOKUP(B:B,'ACFR Business Areas'!A:C,3,FALSE)</f>
        <v>A000</v>
      </c>
      <c r="B522" s="293" t="str">
        <f>'Lease Rollforward'!$B$1</f>
        <v>E120</v>
      </c>
      <c r="C522" s="122" t="str">
        <f>VLOOKUP(B:B,'ACFR Business Areas'!A:B,2,FALSE)</f>
        <v>Comptroller General</v>
      </c>
      <c r="D522" s="237"/>
      <c r="E522" s="265"/>
      <c r="G522" s="122">
        <f>IFERROR(VLOOKUP($F:$F,'Lease Types with GL Accts'!A:B,2,FALSE),0)</f>
        <v>0</v>
      </c>
      <c r="H522" s="122">
        <f>IFERROR(VLOOKUP($F:$F,'Lease Types with GL Accts'!$A:$C,3,FALSE),0)</f>
        <v>0</v>
      </c>
      <c r="I522" s="122">
        <f>IFERROR(VLOOKUP($F:$F,'Lease Types with GL Accts'!$A:$D,4,FALSE),0)</f>
        <v>0</v>
      </c>
      <c r="J522" s="293" t="str">
        <f>IF(AND(AB522=1,K522='Lease Rollforward'!$B$2),"Yes",IF(AB522=1,"No",""))</f>
        <v/>
      </c>
      <c r="L522" s="216"/>
      <c r="M522" s="217"/>
      <c r="N522" s="217"/>
      <c r="O522" s="217"/>
      <c r="P522" s="294">
        <f t="shared" si="81"/>
        <v>0</v>
      </c>
      <c r="Q522" s="124"/>
      <c r="R522" s="124"/>
      <c r="S522" s="219"/>
      <c r="T522" s="219"/>
      <c r="U522" s="266"/>
      <c r="V522" s="122" t="str">
        <f>IF($AB522=1,VLOOKUP(U:U,'BW Asset Listing'!D:E,2,FALSE),"")</f>
        <v/>
      </c>
      <c r="W522" s="122" t="str">
        <f>IF($AB522=1,VLOOKUP(U:U,'BW Asset Listing'!D:F,3,FALSE),"")</f>
        <v/>
      </c>
      <c r="X522" s="122" t="str">
        <f>IF($AB522=1,VLOOKUP(U:U,'BW Asset Listing'!D:G,4,FALSE),"")</f>
        <v/>
      </c>
      <c r="Y522" s="294" t="str">
        <f>IF($AB522=1,VLOOKUP(U:U,'BW Asset Listing'!D:O,12,FALSE),"")</f>
        <v/>
      </c>
      <c r="Z522" s="294" t="str">
        <f t="shared" si="82"/>
        <v/>
      </c>
      <c r="AA522" s="294" t="str">
        <f t="shared" si="83"/>
        <v/>
      </c>
      <c r="AB522" s="294">
        <f>COUNTIF($D$4:D522,$D522)</f>
        <v>0</v>
      </c>
      <c r="AE522" s="122" t="str">
        <f t="shared" si="84"/>
        <v/>
      </c>
      <c r="AF522" s="124">
        <f>SUMIFS('BW Expense Report GL'!I:I,'BW Expense Report GL'!F:F,AD:AD,'BW Expense Report GL'!G:G,G:G)</f>
        <v>0</v>
      </c>
      <c r="AG522" s="124" t="str">
        <f t="shared" si="85"/>
        <v/>
      </c>
      <c r="AH522" s="124">
        <f>SUMIFS('BW Expense Report GL'!I:I,'BW Expense Report GL'!F:F,AD:AD,'BW Expense Report GL'!G:G,H:H)</f>
        <v>0</v>
      </c>
      <c r="AI522" s="124" t="str">
        <f t="shared" si="86"/>
        <v/>
      </c>
      <c r="AK522" s="121">
        <f t="shared" si="87"/>
        <v>0</v>
      </c>
      <c r="AL522" s="121">
        <f t="shared" si="88"/>
        <v>0</v>
      </c>
    </row>
    <row r="523" spans="1:38" s="121" customFormat="1" ht="12.75" x14ac:dyDescent="0.2">
      <c r="A523" s="293" t="str">
        <f>VLOOKUP(B:B,'ACFR Business Areas'!A:C,3,FALSE)</f>
        <v>A000</v>
      </c>
      <c r="B523" s="293" t="str">
        <f>'Lease Rollforward'!$B$1</f>
        <v>E120</v>
      </c>
      <c r="C523" s="122" t="str">
        <f>VLOOKUP(B:B,'ACFR Business Areas'!A:B,2,FALSE)</f>
        <v>Comptroller General</v>
      </c>
      <c r="D523" s="237"/>
      <c r="E523" s="265"/>
      <c r="G523" s="122">
        <f>IFERROR(VLOOKUP($F:$F,'Lease Types with GL Accts'!A:B,2,FALSE),0)</f>
        <v>0</v>
      </c>
      <c r="H523" s="122">
        <f>IFERROR(VLOOKUP($F:$F,'Lease Types with GL Accts'!$A:$C,3,FALSE),0)</f>
        <v>0</v>
      </c>
      <c r="I523" s="122">
        <f>IFERROR(VLOOKUP($F:$F,'Lease Types with GL Accts'!$A:$D,4,FALSE),0)</f>
        <v>0</v>
      </c>
      <c r="J523" s="293" t="str">
        <f>IF(AND(AB523=1,K523='Lease Rollforward'!$B$2),"Yes",IF(AB523=1,"No",""))</f>
        <v/>
      </c>
      <c r="L523" s="216"/>
      <c r="M523" s="217"/>
      <c r="N523" s="217"/>
      <c r="O523" s="217"/>
      <c r="P523" s="294">
        <f t="shared" si="81"/>
        <v>0</v>
      </c>
      <c r="Q523" s="124"/>
      <c r="R523" s="124"/>
      <c r="S523" s="219"/>
      <c r="T523" s="219"/>
      <c r="U523" s="266"/>
      <c r="V523" s="122" t="str">
        <f>IF($AB523=1,VLOOKUP(U:U,'BW Asset Listing'!D:E,2,FALSE),"")</f>
        <v/>
      </c>
      <c r="W523" s="122" t="str">
        <f>IF($AB523=1,VLOOKUP(U:U,'BW Asset Listing'!D:F,3,FALSE),"")</f>
        <v/>
      </c>
      <c r="X523" s="122" t="str">
        <f>IF($AB523=1,VLOOKUP(U:U,'BW Asset Listing'!D:G,4,FALSE),"")</f>
        <v/>
      </c>
      <c r="Y523" s="294" t="str">
        <f>IF($AB523=1,VLOOKUP(U:U,'BW Asset Listing'!D:O,12,FALSE),"")</f>
        <v/>
      </c>
      <c r="Z523" s="294" t="str">
        <f t="shared" si="82"/>
        <v/>
      </c>
      <c r="AA523" s="294" t="str">
        <f t="shared" si="83"/>
        <v/>
      </c>
      <c r="AB523" s="294">
        <f>COUNTIF($D$4:D523,$D523)</f>
        <v>0</v>
      </c>
      <c r="AE523" s="122" t="str">
        <f t="shared" si="84"/>
        <v/>
      </c>
      <c r="AF523" s="124">
        <f>SUMIFS('BW Expense Report GL'!I:I,'BW Expense Report GL'!F:F,AD:AD,'BW Expense Report GL'!G:G,G:G)</f>
        <v>0</v>
      </c>
      <c r="AG523" s="124" t="str">
        <f t="shared" si="85"/>
        <v/>
      </c>
      <c r="AH523" s="124">
        <f>SUMIFS('BW Expense Report GL'!I:I,'BW Expense Report GL'!F:F,AD:AD,'BW Expense Report GL'!G:G,H:H)</f>
        <v>0</v>
      </c>
      <c r="AI523" s="124" t="str">
        <f t="shared" si="86"/>
        <v/>
      </c>
      <c r="AK523" s="121">
        <f t="shared" si="87"/>
        <v>0</v>
      </c>
      <c r="AL523" s="121">
        <f t="shared" si="88"/>
        <v>0</v>
      </c>
    </row>
    <row r="524" spans="1:38" s="121" customFormat="1" ht="12.75" x14ac:dyDescent="0.2">
      <c r="A524" s="293" t="str">
        <f>VLOOKUP(B:B,'ACFR Business Areas'!A:C,3,FALSE)</f>
        <v>A000</v>
      </c>
      <c r="B524" s="293" t="str">
        <f>'Lease Rollforward'!$B$1</f>
        <v>E120</v>
      </c>
      <c r="C524" s="122" t="str">
        <f>VLOOKUP(B:B,'ACFR Business Areas'!A:B,2,FALSE)</f>
        <v>Comptroller General</v>
      </c>
      <c r="D524" s="237"/>
      <c r="E524" s="265"/>
      <c r="G524" s="122">
        <f>IFERROR(VLOOKUP($F:$F,'Lease Types with GL Accts'!A:B,2,FALSE),0)</f>
        <v>0</v>
      </c>
      <c r="H524" s="122">
        <f>IFERROR(VLOOKUP($F:$F,'Lease Types with GL Accts'!$A:$C,3,FALSE),0)</f>
        <v>0</v>
      </c>
      <c r="I524" s="122">
        <f>IFERROR(VLOOKUP($F:$F,'Lease Types with GL Accts'!$A:$D,4,FALSE),0)</f>
        <v>0</v>
      </c>
      <c r="J524" s="293" t="str">
        <f>IF(AND(AB524=1,K524='Lease Rollforward'!$B$2),"Yes",IF(AB524=1,"No",""))</f>
        <v/>
      </c>
      <c r="L524" s="216"/>
      <c r="M524" s="217"/>
      <c r="N524" s="217"/>
      <c r="O524" s="217"/>
      <c r="P524" s="294">
        <f t="shared" si="81"/>
        <v>0</v>
      </c>
      <c r="Q524" s="124"/>
      <c r="R524" s="124"/>
      <c r="S524" s="219"/>
      <c r="T524" s="219"/>
      <c r="U524" s="266"/>
      <c r="V524" s="122" t="str">
        <f>IF($AB524=1,VLOOKUP(U:U,'BW Asset Listing'!D:E,2,FALSE),"")</f>
        <v/>
      </c>
      <c r="W524" s="122" t="str">
        <f>IF($AB524=1,VLOOKUP(U:U,'BW Asset Listing'!D:F,3,FALSE),"")</f>
        <v/>
      </c>
      <c r="X524" s="122" t="str">
        <f>IF($AB524=1,VLOOKUP(U:U,'BW Asset Listing'!D:G,4,FALSE),"")</f>
        <v/>
      </c>
      <c r="Y524" s="294" t="str">
        <f>IF($AB524=1,VLOOKUP(U:U,'BW Asset Listing'!D:O,12,FALSE),"")</f>
        <v/>
      </c>
      <c r="Z524" s="294" t="str">
        <f t="shared" si="82"/>
        <v/>
      </c>
      <c r="AA524" s="294" t="str">
        <f t="shared" si="83"/>
        <v/>
      </c>
      <c r="AB524" s="294">
        <f>COUNTIF($D$4:D524,$D524)</f>
        <v>0</v>
      </c>
      <c r="AE524" s="122" t="str">
        <f t="shared" si="84"/>
        <v/>
      </c>
      <c r="AF524" s="124">
        <f>SUMIFS('BW Expense Report GL'!I:I,'BW Expense Report GL'!F:F,AD:AD,'BW Expense Report GL'!G:G,G:G)</f>
        <v>0</v>
      </c>
      <c r="AG524" s="124" t="str">
        <f t="shared" si="85"/>
        <v/>
      </c>
      <c r="AH524" s="124">
        <f>SUMIFS('BW Expense Report GL'!I:I,'BW Expense Report GL'!F:F,AD:AD,'BW Expense Report GL'!G:G,H:H)</f>
        <v>0</v>
      </c>
      <c r="AI524" s="124" t="str">
        <f t="shared" si="86"/>
        <v/>
      </c>
      <c r="AK524" s="121">
        <f t="shared" si="87"/>
        <v>0</v>
      </c>
      <c r="AL524" s="121">
        <f t="shared" si="88"/>
        <v>0</v>
      </c>
    </row>
    <row r="525" spans="1:38" s="121" customFormat="1" ht="12.75" x14ac:dyDescent="0.2">
      <c r="A525" s="293" t="str">
        <f>VLOOKUP(B:B,'ACFR Business Areas'!A:C,3,FALSE)</f>
        <v>A000</v>
      </c>
      <c r="B525" s="293" t="str">
        <f>'Lease Rollforward'!$B$1</f>
        <v>E120</v>
      </c>
      <c r="C525" s="122" t="str">
        <f>VLOOKUP(B:B,'ACFR Business Areas'!A:B,2,FALSE)</f>
        <v>Comptroller General</v>
      </c>
      <c r="D525" s="237"/>
      <c r="E525" s="265"/>
      <c r="G525" s="122">
        <f>IFERROR(VLOOKUP($F:$F,'Lease Types with GL Accts'!A:B,2,FALSE),0)</f>
        <v>0</v>
      </c>
      <c r="H525" s="122">
        <f>IFERROR(VLOOKUP($F:$F,'Lease Types with GL Accts'!$A:$C,3,FALSE),0)</f>
        <v>0</v>
      </c>
      <c r="I525" s="122">
        <f>IFERROR(VLOOKUP($F:$F,'Lease Types with GL Accts'!$A:$D,4,FALSE),0)</f>
        <v>0</v>
      </c>
      <c r="J525" s="293" t="str">
        <f>IF(AND(AB525=1,K525='Lease Rollforward'!$B$2),"Yes",IF(AB525=1,"No",""))</f>
        <v/>
      </c>
      <c r="L525" s="216"/>
      <c r="M525" s="217"/>
      <c r="N525" s="217"/>
      <c r="O525" s="217"/>
      <c r="P525" s="294">
        <f t="shared" si="81"/>
        <v>0</v>
      </c>
      <c r="Q525" s="124"/>
      <c r="R525" s="124"/>
      <c r="S525" s="219"/>
      <c r="T525" s="219"/>
      <c r="U525" s="266"/>
      <c r="V525" s="122" t="str">
        <f>IF($AB525=1,VLOOKUP(U:U,'BW Asset Listing'!D:E,2,FALSE),"")</f>
        <v/>
      </c>
      <c r="W525" s="122" t="str">
        <f>IF($AB525=1,VLOOKUP(U:U,'BW Asset Listing'!D:F,3,FALSE),"")</f>
        <v/>
      </c>
      <c r="X525" s="122" t="str">
        <f>IF($AB525=1,VLOOKUP(U:U,'BW Asset Listing'!D:G,4,FALSE),"")</f>
        <v/>
      </c>
      <c r="Y525" s="294" t="str">
        <f>IF($AB525=1,VLOOKUP(U:U,'BW Asset Listing'!D:O,12,FALSE),"")</f>
        <v/>
      </c>
      <c r="Z525" s="294" t="str">
        <f t="shared" si="82"/>
        <v/>
      </c>
      <c r="AA525" s="294" t="str">
        <f t="shared" si="83"/>
        <v/>
      </c>
      <c r="AB525" s="294">
        <f>COUNTIF($D$4:D525,$D525)</f>
        <v>0</v>
      </c>
      <c r="AE525" s="122" t="str">
        <f t="shared" si="84"/>
        <v/>
      </c>
      <c r="AF525" s="124">
        <f>SUMIFS('BW Expense Report GL'!I:I,'BW Expense Report GL'!F:F,AD:AD,'BW Expense Report GL'!G:G,G:G)</f>
        <v>0</v>
      </c>
      <c r="AG525" s="124" t="str">
        <f t="shared" si="85"/>
        <v/>
      </c>
      <c r="AH525" s="124">
        <f>SUMIFS('BW Expense Report GL'!I:I,'BW Expense Report GL'!F:F,AD:AD,'BW Expense Report GL'!G:G,H:H)</f>
        <v>0</v>
      </c>
      <c r="AI525" s="124" t="str">
        <f t="shared" si="86"/>
        <v/>
      </c>
      <c r="AK525" s="121">
        <f t="shared" si="87"/>
        <v>0</v>
      </c>
      <c r="AL525" s="121">
        <f t="shared" si="88"/>
        <v>0</v>
      </c>
    </row>
    <row r="526" spans="1:38" s="121" customFormat="1" ht="12.75" x14ac:dyDescent="0.2">
      <c r="A526" s="293" t="str">
        <f>VLOOKUP(B:B,'ACFR Business Areas'!A:C,3,FALSE)</f>
        <v>A000</v>
      </c>
      <c r="B526" s="293" t="str">
        <f>'Lease Rollforward'!$B$1</f>
        <v>E120</v>
      </c>
      <c r="C526" s="122" t="str">
        <f>VLOOKUP(B:B,'ACFR Business Areas'!A:B,2,FALSE)</f>
        <v>Comptroller General</v>
      </c>
      <c r="D526" s="237"/>
      <c r="E526" s="265"/>
      <c r="G526" s="122">
        <f>IFERROR(VLOOKUP($F:$F,'Lease Types with GL Accts'!A:B,2,FALSE),0)</f>
        <v>0</v>
      </c>
      <c r="H526" s="122">
        <f>IFERROR(VLOOKUP($F:$F,'Lease Types with GL Accts'!$A:$C,3,FALSE),0)</f>
        <v>0</v>
      </c>
      <c r="I526" s="122">
        <f>IFERROR(VLOOKUP($F:$F,'Lease Types with GL Accts'!$A:$D,4,FALSE),0)</f>
        <v>0</v>
      </c>
      <c r="J526" s="293" t="str">
        <f>IF(AND(AB526=1,K526='Lease Rollforward'!$B$2),"Yes",IF(AB526=1,"No",""))</f>
        <v/>
      </c>
      <c r="L526" s="216"/>
      <c r="M526" s="217"/>
      <c r="N526" s="217"/>
      <c r="O526" s="217"/>
      <c r="P526" s="294">
        <f t="shared" si="81"/>
        <v>0</v>
      </c>
      <c r="Q526" s="124"/>
      <c r="R526" s="124"/>
      <c r="S526" s="219"/>
      <c r="T526" s="219"/>
      <c r="U526" s="266"/>
      <c r="V526" s="122" t="str">
        <f>IF($AB526=1,VLOOKUP(U:U,'BW Asset Listing'!D:E,2,FALSE),"")</f>
        <v/>
      </c>
      <c r="W526" s="122" t="str">
        <f>IF($AB526=1,VLOOKUP(U:U,'BW Asset Listing'!D:F,3,FALSE),"")</f>
        <v/>
      </c>
      <c r="X526" s="122" t="str">
        <f>IF($AB526=1,VLOOKUP(U:U,'BW Asset Listing'!D:G,4,FALSE),"")</f>
        <v/>
      </c>
      <c r="Y526" s="294" t="str">
        <f>IF($AB526=1,VLOOKUP(U:U,'BW Asset Listing'!D:O,12,FALSE),"")</f>
        <v/>
      </c>
      <c r="Z526" s="294" t="str">
        <f t="shared" si="82"/>
        <v/>
      </c>
      <c r="AA526" s="294" t="str">
        <f t="shared" si="83"/>
        <v/>
      </c>
      <c r="AB526" s="294">
        <f>COUNTIF($D$4:D526,$D526)</f>
        <v>0</v>
      </c>
      <c r="AE526" s="122" t="str">
        <f t="shared" si="84"/>
        <v/>
      </c>
      <c r="AF526" s="124">
        <f>SUMIFS('BW Expense Report GL'!I:I,'BW Expense Report GL'!F:F,AD:AD,'BW Expense Report GL'!G:G,G:G)</f>
        <v>0</v>
      </c>
      <c r="AG526" s="124" t="str">
        <f t="shared" si="85"/>
        <v/>
      </c>
      <c r="AH526" s="124">
        <f>SUMIFS('BW Expense Report GL'!I:I,'BW Expense Report GL'!F:F,AD:AD,'BW Expense Report GL'!G:G,H:H)</f>
        <v>0</v>
      </c>
      <c r="AI526" s="124" t="str">
        <f t="shared" si="86"/>
        <v/>
      </c>
      <c r="AK526" s="121">
        <f t="shared" si="87"/>
        <v>0</v>
      </c>
      <c r="AL526" s="121">
        <f t="shared" si="88"/>
        <v>0</v>
      </c>
    </row>
    <row r="527" spans="1:38" s="121" customFormat="1" ht="12.75" x14ac:dyDescent="0.2">
      <c r="A527" s="293" t="str">
        <f>VLOOKUP(B:B,'ACFR Business Areas'!A:C,3,FALSE)</f>
        <v>A000</v>
      </c>
      <c r="B527" s="293" t="str">
        <f>'Lease Rollforward'!$B$1</f>
        <v>E120</v>
      </c>
      <c r="C527" s="122" t="str">
        <f>VLOOKUP(B:B,'ACFR Business Areas'!A:B,2,FALSE)</f>
        <v>Comptroller General</v>
      </c>
      <c r="D527" s="237"/>
      <c r="E527" s="265"/>
      <c r="G527" s="122">
        <f>IFERROR(VLOOKUP($F:$F,'Lease Types with GL Accts'!A:B,2,FALSE),0)</f>
        <v>0</v>
      </c>
      <c r="H527" s="122">
        <f>IFERROR(VLOOKUP($F:$F,'Lease Types with GL Accts'!$A:$C,3,FALSE),0)</f>
        <v>0</v>
      </c>
      <c r="I527" s="122">
        <f>IFERROR(VLOOKUP($F:$F,'Lease Types with GL Accts'!$A:$D,4,FALSE),0)</f>
        <v>0</v>
      </c>
      <c r="J527" s="293" t="str">
        <f>IF(AND(AB527=1,K527='Lease Rollforward'!$B$2),"Yes",IF(AB527=1,"No",""))</f>
        <v/>
      </c>
      <c r="L527" s="216"/>
      <c r="M527" s="217"/>
      <c r="N527" s="217"/>
      <c r="O527" s="217"/>
      <c r="P527" s="294">
        <f t="shared" si="81"/>
        <v>0</v>
      </c>
      <c r="Q527" s="124"/>
      <c r="R527" s="124"/>
      <c r="S527" s="219"/>
      <c r="T527" s="219"/>
      <c r="U527" s="266"/>
      <c r="V527" s="122" t="str">
        <f>IF($AB527=1,VLOOKUP(U:U,'BW Asset Listing'!D:E,2,FALSE),"")</f>
        <v/>
      </c>
      <c r="W527" s="122" t="str">
        <f>IF($AB527=1,VLOOKUP(U:U,'BW Asset Listing'!D:F,3,FALSE),"")</f>
        <v/>
      </c>
      <c r="X527" s="122" t="str">
        <f>IF($AB527=1,VLOOKUP(U:U,'BW Asset Listing'!D:G,4,FALSE),"")</f>
        <v/>
      </c>
      <c r="Y527" s="294" t="str">
        <f>IF($AB527=1,VLOOKUP(U:U,'BW Asset Listing'!D:O,12,FALSE),"")</f>
        <v/>
      </c>
      <c r="Z527" s="294" t="str">
        <f t="shared" si="82"/>
        <v/>
      </c>
      <c r="AA527" s="294" t="str">
        <f t="shared" si="83"/>
        <v/>
      </c>
      <c r="AB527" s="294">
        <f>COUNTIF($D$4:D527,$D527)</f>
        <v>0</v>
      </c>
      <c r="AE527" s="122" t="str">
        <f t="shared" si="84"/>
        <v/>
      </c>
      <c r="AF527" s="124">
        <f>SUMIFS('BW Expense Report GL'!I:I,'BW Expense Report GL'!F:F,AD:AD,'BW Expense Report GL'!G:G,G:G)</f>
        <v>0</v>
      </c>
      <c r="AG527" s="124" t="str">
        <f t="shared" si="85"/>
        <v/>
      </c>
      <c r="AH527" s="124">
        <f>SUMIFS('BW Expense Report GL'!I:I,'BW Expense Report GL'!F:F,AD:AD,'BW Expense Report GL'!G:G,H:H)</f>
        <v>0</v>
      </c>
      <c r="AI527" s="124" t="str">
        <f t="shared" si="86"/>
        <v/>
      </c>
      <c r="AK527" s="121">
        <f t="shared" si="87"/>
        <v>0</v>
      </c>
      <c r="AL527" s="121">
        <f t="shared" si="88"/>
        <v>0</v>
      </c>
    </row>
    <row r="528" spans="1:38" s="121" customFormat="1" ht="12.75" x14ac:dyDescent="0.2">
      <c r="A528" s="293" t="str">
        <f>VLOOKUP(B:B,'ACFR Business Areas'!A:C,3,FALSE)</f>
        <v>A000</v>
      </c>
      <c r="B528" s="293" t="str">
        <f>'Lease Rollforward'!$B$1</f>
        <v>E120</v>
      </c>
      <c r="C528" s="122" t="str">
        <f>VLOOKUP(B:B,'ACFR Business Areas'!A:B,2,FALSE)</f>
        <v>Comptroller General</v>
      </c>
      <c r="D528" s="237"/>
      <c r="E528" s="265"/>
      <c r="G528" s="122">
        <f>IFERROR(VLOOKUP($F:$F,'Lease Types with GL Accts'!A:B,2,FALSE),0)</f>
        <v>0</v>
      </c>
      <c r="H528" s="122">
        <f>IFERROR(VLOOKUP($F:$F,'Lease Types with GL Accts'!$A:$C,3,FALSE),0)</f>
        <v>0</v>
      </c>
      <c r="I528" s="122">
        <f>IFERROR(VLOOKUP($F:$F,'Lease Types with GL Accts'!$A:$D,4,FALSE),0)</f>
        <v>0</v>
      </c>
      <c r="J528" s="293" t="str">
        <f>IF(AND(AB528=1,K528='Lease Rollforward'!$B$2),"Yes",IF(AB528=1,"No",""))</f>
        <v/>
      </c>
      <c r="L528" s="216"/>
      <c r="M528" s="217"/>
      <c r="N528" s="217"/>
      <c r="O528" s="217"/>
      <c r="P528" s="294">
        <f t="shared" si="81"/>
        <v>0</v>
      </c>
      <c r="Q528" s="124"/>
      <c r="R528" s="124"/>
      <c r="S528" s="219"/>
      <c r="T528" s="219"/>
      <c r="U528" s="266"/>
      <c r="V528" s="122" t="str">
        <f>IF($AB528=1,VLOOKUP(U:U,'BW Asset Listing'!D:E,2,FALSE),"")</f>
        <v/>
      </c>
      <c r="W528" s="122" t="str">
        <f>IF($AB528=1,VLOOKUP(U:U,'BW Asset Listing'!D:F,3,FALSE),"")</f>
        <v/>
      </c>
      <c r="X528" s="122" t="str">
        <f>IF($AB528=1,VLOOKUP(U:U,'BW Asset Listing'!D:G,4,FALSE),"")</f>
        <v/>
      </c>
      <c r="Y528" s="294" t="str">
        <f>IF($AB528=1,VLOOKUP(U:U,'BW Asset Listing'!D:O,12,FALSE),"")</f>
        <v/>
      </c>
      <c r="Z528" s="294" t="str">
        <f t="shared" si="82"/>
        <v/>
      </c>
      <c r="AA528" s="294" t="str">
        <f t="shared" si="83"/>
        <v/>
      </c>
      <c r="AB528" s="294">
        <f>COUNTIF($D$4:D528,$D528)</f>
        <v>0</v>
      </c>
      <c r="AE528" s="122" t="str">
        <f t="shared" si="84"/>
        <v/>
      </c>
      <c r="AF528" s="124">
        <f>SUMIFS('BW Expense Report GL'!I:I,'BW Expense Report GL'!F:F,AD:AD,'BW Expense Report GL'!G:G,G:G)</f>
        <v>0</v>
      </c>
      <c r="AG528" s="124" t="str">
        <f t="shared" si="85"/>
        <v/>
      </c>
      <c r="AH528" s="124">
        <f>SUMIFS('BW Expense Report GL'!I:I,'BW Expense Report GL'!F:F,AD:AD,'BW Expense Report GL'!G:G,H:H)</f>
        <v>0</v>
      </c>
      <c r="AI528" s="124" t="str">
        <f t="shared" si="86"/>
        <v/>
      </c>
      <c r="AK528" s="121">
        <f t="shared" si="87"/>
        <v>0</v>
      </c>
      <c r="AL528" s="121">
        <f t="shared" si="88"/>
        <v>0</v>
      </c>
    </row>
    <row r="529" spans="1:38" s="121" customFormat="1" ht="12.75" x14ac:dyDescent="0.2">
      <c r="A529" s="293" t="str">
        <f>VLOOKUP(B:B,'ACFR Business Areas'!A:C,3,FALSE)</f>
        <v>A000</v>
      </c>
      <c r="B529" s="293" t="str">
        <f>'Lease Rollforward'!$B$1</f>
        <v>E120</v>
      </c>
      <c r="C529" s="122" t="str">
        <f>VLOOKUP(B:B,'ACFR Business Areas'!A:B,2,FALSE)</f>
        <v>Comptroller General</v>
      </c>
      <c r="D529" s="237"/>
      <c r="E529" s="265"/>
      <c r="G529" s="122">
        <f>IFERROR(VLOOKUP($F:$F,'Lease Types with GL Accts'!A:B,2,FALSE),0)</f>
        <v>0</v>
      </c>
      <c r="H529" s="122">
        <f>IFERROR(VLOOKUP($F:$F,'Lease Types with GL Accts'!$A:$C,3,FALSE),0)</f>
        <v>0</v>
      </c>
      <c r="I529" s="122">
        <f>IFERROR(VLOOKUP($F:$F,'Lease Types with GL Accts'!$A:$D,4,FALSE),0)</f>
        <v>0</v>
      </c>
      <c r="J529" s="293" t="str">
        <f>IF(AND(AB529=1,K529='Lease Rollforward'!$B$2),"Yes",IF(AB529=1,"No",""))</f>
        <v/>
      </c>
      <c r="L529" s="216"/>
      <c r="M529" s="217"/>
      <c r="N529" s="217"/>
      <c r="O529" s="217"/>
      <c r="P529" s="294">
        <f t="shared" si="81"/>
        <v>0</v>
      </c>
      <c r="Q529" s="124"/>
      <c r="R529" s="124"/>
      <c r="S529" s="219"/>
      <c r="T529" s="219"/>
      <c r="U529" s="266"/>
      <c r="V529" s="122" t="str">
        <f>IF($AB529=1,VLOOKUP(U:U,'BW Asset Listing'!D:E,2,FALSE),"")</f>
        <v/>
      </c>
      <c r="W529" s="122" t="str">
        <f>IF($AB529=1,VLOOKUP(U:U,'BW Asset Listing'!D:F,3,FALSE),"")</f>
        <v/>
      </c>
      <c r="X529" s="122" t="str">
        <f>IF($AB529=1,VLOOKUP(U:U,'BW Asset Listing'!D:G,4,FALSE),"")</f>
        <v/>
      </c>
      <c r="Y529" s="294" t="str">
        <f>IF($AB529=1,VLOOKUP(U:U,'BW Asset Listing'!D:O,12,FALSE),"")</f>
        <v/>
      </c>
      <c r="Z529" s="294" t="str">
        <f t="shared" si="82"/>
        <v/>
      </c>
      <c r="AA529" s="294" t="str">
        <f t="shared" si="83"/>
        <v/>
      </c>
      <c r="AB529" s="294">
        <f>COUNTIF($D$4:D529,$D529)</f>
        <v>0</v>
      </c>
      <c r="AE529" s="122" t="str">
        <f t="shared" si="84"/>
        <v/>
      </c>
      <c r="AF529" s="124">
        <f>SUMIFS('BW Expense Report GL'!I:I,'BW Expense Report GL'!F:F,AD:AD,'BW Expense Report GL'!G:G,G:G)</f>
        <v>0</v>
      </c>
      <c r="AG529" s="124" t="str">
        <f t="shared" si="85"/>
        <v/>
      </c>
      <c r="AH529" s="124">
        <f>SUMIFS('BW Expense Report GL'!I:I,'BW Expense Report GL'!F:F,AD:AD,'BW Expense Report GL'!G:G,H:H)</f>
        <v>0</v>
      </c>
      <c r="AI529" s="124" t="str">
        <f t="shared" si="86"/>
        <v/>
      </c>
      <c r="AK529" s="121">
        <f t="shared" si="87"/>
        <v>0</v>
      </c>
      <c r="AL529" s="121">
        <f t="shared" si="88"/>
        <v>0</v>
      </c>
    </row>
    <row r="530" spans="1:38" s="121" customFormat="1" ht="12.75" x14ac:dyDescent="0.2">
      <c r="A530" s="293" t="str">
        <f>VLOOKUP(B:B,'ACFR Business Areas'!A:C,3,FALSE)</f>
        <v>A000</v>
      </c>
      <c r="B530" s="293" t="str">
        <f>'Lease Rollforward'!$B$1</f>
        <v>E120</v>
      </c>
      <c r="C530" s="122" t="str">
        <f>VLOOKUP(B:B,'ACFR Business Areas'!A:B,2,FALSE)</f>
        <v>Comptroller General</v>
      </c>
      <c r="D530" s="237"/>
      <c r="E530" s="265"/>
      <c r="G530" s="122">
        <f>IFERROR(VLOOKUP($F:$F,'Lease Types with GL Accts'!A:B,2,FALSE),0)</f>
        <v>0</v>
      </c>
      <c r="H530" s="122">
        <f>IFERROR(VLOOKUP($F:$F,'Lease Types with GL Accts'!$A:$C,3,FALSE),0)</f>
        <v>0</v>
      </c>
      <c r="I530" s="122">
        <f>IFERROR(VLOOKUP($F:$F,'Lease Types with GL Accts'!$A:$D,4,FALSE),0)</f>
        <v>0</v>
      </c>
      <c r="J530" s="293" t="str">
        <f>IF(AND(AB530=1,K530='Lease Rollforward'!$B$2),"Yes",IF(AB530=1,"No",""))</f>
        <v/>
      </c>
      <c r="L530" s="216"/>
      <c r="M530" s="217"/>
      <c r="N530" s="217"/>
      <c r="O530" s="217"/>
      <c r="P530" s="294">
        <f t="shared" si="81"/>
        <v>0</v>
      </c>
      <c r="Q530" s="124"/>
      <c r="R530" s="124"/>
      <c r="S530" s="219"/>
      <c r="T530" s="219"/>
      <c r="U530" s="266"/>
      <c r="V530" s="122" t="str">
        <f>IF($AB530=1,VLOOKUP(U:U,'BW Asset Listing'!D:E,2,FALSE),"")</f>
        <v/>
      </c>
      <c r="W530" s="122" t="str">
        <f>IF($AB530=1,VLOOKUP(U:U,'BW Asset Listing'!D:F,3,FALSE),"")</f>
        <v/>
      </c>
      <c r="X530" s="122" t="str">
        <f>IF($AB530=1,VLOOKUP(U:U,'BW Asset Listing'!D:G,4,FALSE),"")</f>
        <v/>
      </c>
      <c r="Y530" s="294" t="str">
        <f>IF($AB530=1,VLOOKUP(U:U,'BW Asset Listing'!D:O,12,FALSE),"")</f>
        <v/>
      </c>
      <c r="Z530" s="294" t="str">
        <f t="shared" si="82"/>
        <v/>
      </c>
      <c r="AA530" s="294" t="str">
        <f t="shared" si="83"/>
        <v/>
      </c>
      <c r="AB530" s="294">
        <f>COUNTIF($D$4:D530,$D530)</f>
        <v>0</v>
      </c>
      <c r="AE530" s="122" t="str">
        <f t="shared" si="84"/>
        <v/>
      </c>
      <c r="AF530" s="124">
        <f>SUMIFS('BW Expense Report GL'!I:I,'BW Expense Report GL'!F:F,AD:AD,'BW Expense Report GL'!G:G,G:G)</f>
        <v>0</v>
      </c>
      <c r="AG530" s="124" t="str">
        <f t="shared" si="85"/>
        <v/>
      </c>
      <c r="AH530" s="124">
        <f>SUMIFS('BW Expense Report GL'!I:I,'BW Expense Report GL'!F:F,AD:AD,'BW Expense Report GL'!G:G,H:H)</f>
        <v>0</v>
      </c>
      <c r="AI530" s="124" t="str">
        <f t="shared" si="86"/>
        <v/>
      </c>
      <c r="AK530" s="121">
        <f t="shared" si="87"/>
        <v>0</v>
      </c>
      <c r="AL530" s="121">
        <f t="shared" si="88"/>
        <v>0</v>
      </c>
    </row>
    <row r="531" spans="1:38" s="121" customFormat="1" ht="12.75" x14ac:dyDescent="0.2">
      <c r="A531" s="293" t="str">
        <f>VLOOKUP(B:B,'ACFR Business Areas'!A:C,3,FALSE)</f>
        <v>A000</v>
      </c>
      <c r="B531" s="293" t="str">
        <f>'Lease Rollforward'!$B$1</f>
        <v>E120</v>
      </c>
      <c r="C531" s="122" t="str">
        <f>VLOOKUP(B:B,'ACFR Business Areas'!A:B,2,FALSE)</f>
        <v>Comptroller General</v>
      </c>
      <c r="D531" s="237"/>
      <c r="E531" s="265"/>
      <c r="G531" s="122">
        <f>IFERROR(VLOOKUP($F:$F,'Lease Types with GL Accts'!A:B,2,FALSE),0)</f>
        <v>0</v>
      </c>
      <c r="H531" s="122">
        <f>IFERROR(VLOOKUP($F:$F,'Lease Types with GL Accts'!$A:$C,3,FALSE),0)</f>
        <v>0</v>
      </c>
      <c r="I531" s="122">
        <f>IFERROR(VLOOKUP($F:$F,'Lease Types with GL Accts'!$A:$D,4,FALSE),0)</f>
        <v>0</v>
      </c>
      <c r="J531" s="293" t="str">
        <f>IF(AND(AB531=1,K531='Lease Rollforward'!$B$2),"Yes",IF(AB531=1,"No",""))</f>
        <v/>
      </c>
      <c r="L531" s="216"/>
      <c r="M531" s="217"/>
      <c r="N531" s="217"/>
      <c r="O531" s="217"/>
      <c r="P531" s="294">
        <f t="shared" si="81"/>
        <v>0</v>
      </c>
      <c r="Q531" s="124"/>
      <c r="R531" s="124"/>
      <c r="S531" s="219"/>
      <c r="T531" s="219"/>
      <c r="U531" s="266"/>
      <c r="V531" s="122" t="str">
        <f>IF($AB531=1,VLOOKUP(U:U,'BW Asset Listing'!D:E,2,FALSE),"")</f>
        <v/>
      </c>
      <c r="W531" s="122" t="str">
        <f>IF($AB531=1,VLOOKUP(U:U,'BW Asset Listing'!D:F,3,FALSE),"")</f>
        <v/>
      </c>
      <c r="X531" s="122" t="str">
        <f>IF($AB531=1,VLOOKUP(U:U,'BW Asset Listing'!D:G,4,FALSE),"")</f>
        <v/>
      </c>
      <c r="Y531" s="294" t="str">
        <f>IF($AB531=1,VLOOKUP(U:U,'BW Asset Listing'!D:O,12,FALSE),"")</f>
        <v/>
      </c>
      <c r="Z531" s="294" t="str">
        <f t="shared" si="82"/>
        <v/>
      </c>
      <c r="AA531" s="294" t="str">
        <f t="shared" si="83"/>
        <v/>
      </c>
      <c r="AB531" s="294">
        <f>COUNTIF($D$4:D531,$D531)</f>
        <v>0</v>
      </c>
      <c r="AE531" s="122" t="str">
        <f t="shared" si="84"/>
        <v/>
      </c>
      <c r="AF531" s="124">
        <f>SUMIFS('BW Expense Report GL'!I:I,'BW Expense Report GL'!F:F,AD:AD,'BW Expense Report GL'!G:G,G:G)</f>
        <v>0</v>
      </c>
      <c r="AG531" s="124" t="str">
        <f t="shared" si="85"/>
        <v/>
      </c>
      <c r="AH531" s="124">
        <f>SUMIFS('BW Expense Report GL'!I:I,'BW Expense Report GL'!F:F,AD:AD,'BW Expense Report GL'!G:G,H:H)</f>
        <v>0</v>
      </c>
      <c r="AI531" s="124" t="str">
        <f t="shared" si="86"/>
        <v/>
      </c>
      <c r="AK531" s="121">
        <f t="shared" si="87"/>
        <v>0</v>
      </c>
      <c r="AL531" s="121">
        <f t="shared" si="88"/>
        <v>0</v>
      </c>
    </row>
    <row r="532" spans="1:38" s="121" customFormat="1" ht="12.75" x14ac:dyDescent="0.2">
      <c r="A532" s="293" t="str">
        <f>VLOOKUP(B:B,'ACFR Business Areas'!A:C,3,FALSE)</f>
        <v>A000</v>
      </c>
      <c r="B532" s="293" t="str">
        <f>'Lease Rollforward'!$B$1</f>
        <v>E120</v>
      </c>
      <c r="C532" s="122" t="str">
        <f>VLOOKUP(B:B,'ACFR Business Areas'!A:B,2,FALSE)</f>
        <v>Comptroller General</v>
      </c>
      <c r="D532" s="237"/>
      <c r="E532" s="265"/>
      <c r="G532" s="122">
        <f>IFERROR(VLOOKUP($F:$F,'Lease Types with GL Accts'!A:B,2,FALSE),0)</f>
        <v>0</v>
      </c>
      <c r="H532" s="122">
        <f>IFERROR(VLOOKUP($F:$F,'Lease Types with GL Accts'!$A:$C,3,FALSE),0)</f>
        <v>0</v>
      </c>
      <c r="I532" s="122">
        <f>IFERROR(VLOOKUP($F:$F,'Lease Types with GL Accts'!$A:$D,4,FALSE),0)</f>
        <v>0</v>
      </c>
      <c r="J532" s="293" t="str">
        <f>IF(AND(AB532=1,K532='Lease Rollforward'!$B$2),"Yes",IF(AB532=1,"No",""))</f>
        <v/>
      </c>
      <c r="L532" s="216"/>
      <c r="M532" s="217"/>
      <c r="N532" s="217"/>
      <c r="O532" s="217"/>
      <c r="P532" s="294">
        <f t="shared" si="81"/>
        <v>0</v>
      </c>
      <c r="Q532" s="124"/>
      <c r="R532" s="124"/>
      <c r="S532" s="219"/>
      <c r="T532" s="219"/>
      <c r="U532" s="266"/>
      <c r="V532" s="122" t="str">
        <f>IF($AB532=1,VLOOKUP(U:U,'BW Asset Listing'!D:E,2,FALSE),"")</f>
        <v/>
      </c>
      <c r="W532" s="122" t="str">
        <f>IF($AB532=1,VLOOKUP(U:U,'BW Asset Listing'!D:F,3,FALSE),"")</f>
        <v/>
      </c>
      <c r="X532" s="122" t="str">
        <f>IF($AB532=1,VLOOKUP(U:U,'BW Asset Listing'!D:G,4,FALSE),"")</f>
        <v/>
      </c>
      <c r="Y532" s="294" t="str">
        <f>IF($AB532=1,VLOOKUP(U:U,'BW Asset Listing'!D:O,12,FALSE),"")</f>
        <v/>
      </c>
      <c r="Z532" s="294" t="str">
        <f t="shared" si="82"/>
        <v/>
      </c>
      <c r="AA532" s="294" t="str">
        <f t="shared" si="83"/>
        <v/>
      </c>
      <c r="AB532" s="294">
        <f>COUNTIF($D$4:D532,$D532)</f>
        <v>0</v>
      </c>
      <c r="AE532" s="122" t="str">
        <f t="shared" si="84"/>
        <v/>
      </c>
      <c r="AF532" s="124">
        <f>SUMIFS('BW Expense Report GL'!I:I,'BW Expense Report GL'!F:F,AD:AD,'BW Expense Report GL'!G:G,G:G)</f>
        <v>0</v>
      </c>
      <c r="AG532" s="124" t="str">
        <f t="shared" si="85"/>
        <v/>
      </c>
      <c r="AH532" s="124">
        <f>SUMIFS('BW Expense Report GL'!I:I,'BW Expense Report GL'!F:F,AD:AD,'BW Expense Report GL'!G:G,H:H)</f>
        <v>0</v>
      </c>
      <c r="AI532" s="124" t="str">
        <f t="shared" si="86"/>
        <v/>
      </c>
      <c r="AK532" s="121">
        <f t="shared" si="87"/>
        <v>0</v>
      </c>
      <c r="AL532" s="121">
        <f t="shared" si="88"/>
        <v>0</v>
      </c>
    </row>
    <row r="533" spans="1:38" s="121" customFormat="1" ht="12.75" x14ac:dyDescent="0.2">
      <c r="A533" s="293" t="str">
        <f>VLOOKUP(B:B,'ACFR Business Areas'!A:C,3,FALSE)</f>
        <v>A000</v>
      </c>
      <c r="B533" s="293" t="str">
        <f>'Lease Rollforward'!$B$1</f>
        <v>E120</v>
      </c>
      <c r="C533" s="122" t="str">
        <f>VLOOKUP(B:B,'ACFR Business Areas'!A:B,2,FALSE)</f>
        <v>Comptroller General</v>
      </c>
      <c r="D533" s="237"/>
      <c r="E533" s="265"/>
      <c r="G533" s="122">
        <f>IFERROR(VLOOKUP($F:$F,'Lease Types with GL Accts'!A:B,2,FALSE),0)</f>
        <v>0</v>
      </c>
      <c r="H533" s="122">
        <f>IFERROR(VLOOKUP($F:$F,'Lease Types with GL Accts'!$A:$C,3,FALSE),0)</f>
        <v>0</v>
      </c>
      <c r="I533" s="122">
        <f>IFERROR(VLOOKUP($F:$F,'Lease Types with GL Accts'!$A:$D,4,FALSE),0)</f>
        <v>0</v>
      </c>
      <c r="J533" s="293" t="str">
        <f>IF(AND(AB533=1,K533='Lease Rollforward'!$B$2),"Yes",IF(AB533=1,"No",""))</f>
        <v/>
      </c>
      <c r="L533" s="216"/>
      <c r="M533" s="217"/>
      <c r="N533" s="217"/>
      <c r="O533" s="217"/>
      <c r="P533" s="294">
        <f t="shared" si="81"/>
        <v>0</v>
      </c>
      <c r="Q533" s="124"/>
      <c r="R533" s="124"/>
      <c r="S533" s="219"/>
      <c r="T533" s="219"/>
      <c r="U533" s="266"/>
      <c r="V533" s="122" t="str">
        <f>IF($AB533=1,VLOOKUP(U:U,'BW Asset Listing'!D:E,2,FALSE),"")</f>
        <v/>
      </c>
      <c r="W533" s="122" t="str">
        <f>IF($AB533=1,VLOOKUP(U:U,'BW Asset Listing'!D:F,3,FALSE),"")</f>
        <v/>
      </c>
      <c r="X533" s="122" t="str">
        <f>IF($AB533=1,VLOOKUP(U:U,'BW Asset Listing'!D:G,4,FALSE),"")</f>
        <v/>
      </c>
      <c r="Y533" s="294" t="str">
        <f>IF($AB533=1,VLOOKUP(U:U,'BW Asset Listing'!D:O,12,FALSE),"")</f>
        <v/>
      </c>
      <c r="Z533" s="294" t="str">
        <f t="shared" si="82"/>
        <v/>
      </c>
      <c r="AA533" s="294" t="str">
        <f t="shared" si="83"/>
        <v/>
      </c>
      <c r="AB533" s="294">
        <f>COUNTIF($D$4:D533,$D533)</f>
        <v>0</v>
      </c>
      <c r="AE533" s="122" t="str">
        <f t="shared" si="84"/>
        <v/>
      </c>
      <c r="AF533" s="124">
        <f>SUMIFS('BW Expense Report GL'!I:I,'BW Expense Report GL'!F:F,AD:AD,'BW Expense Report GL'!G:G,G:G)</f>
        <v>0</v>
      </c>
      <c r="AG533" s="124" t="str">
        <f t="shared" si="85"/>
        <v/>
      </c>
      <c r="AH533" s="124">
        <f>SUMIFS('BW Expense Report GL'!I:I,'BW Expense Report GL'!F:F,AD:AD,'BW Expense Report GL'!G:G,H:H)</f>
        <v>0</v>
      </c>
      <c r="AI533" s="124" t="str">
        <f t="shared" si="86"/>
        <v/>
      </c>
      <c r="AK533" s="121">
        <f t="shared" si="87"/>
        <v>0</v>
      </c>
      <c r="AL533" s="121">
        <f t="shared" si="88"/>
        <v>0</v>
      </c>
    </row>
    <row r="534" spans="1:38" s="121" customFormat="1" ht="12.75" x14ac:dyDescent="0.2">
      <c r="A534" s="293" t="str">
        <f>VLOOKUP(B:B,'ACFR Business Areas'!A:C,3,FALSE)</f>
        <v>A000</v>
      </c>
      <c r="B534" s="293" t="str">
        <f>'Lease Rollforward'!$B$1</f>
        <v>E120</v>
      </c>
      <c r="C534" s="122" t="str">
        <f>VLOOKUP(B:B,'ACFR Business Areas'!A:B,2,FALSE)</f>
        <v>Comptroller General</v>
      </c>
      <c r="D534" s="237"/>
      <c r="E534" s="265"/>
      <c r="G534" s="122">
        <f>IFERROR(VLOOKUP($F:$F,'Lease Types with GL Accts'!A:B,2,FALSE),0)</f>
        <v>0</v>
      </c>
      <c r="H534" s="122">
        <f>IFERROR(VLOOKUP($F:$F,'Lease Types with GL Accts'!$A:$C,3,FALSE),0)</f>
        <v>0</v>
      </c>
      <c r="I534" s="122">
        <f>IFERROR(VLOOKUP($F:$F,'Lease Types with GL Accts'!$A:$D,4,FALSE),0)</f>
        <v>0</v>
      </c>
      <c r="J534" s="293" t="str">
        <f>IF(AND(AB534=1,K534='Lease Rollforward'!$B$2),"Yes",IF(AB534=1,"No",""))</f>
        <v/>
      </c>
      <c r="L534" s="216"/>
      <c r="M534" s="217"/>
      <c r="N534" s="217"/>
      <c r="O534" s="217"/>
      <c r="P534" s="294">
        <f t="shared" si="81"/>
        <v>0</v>
      </c>
      <c r="Q534" s="124"/>
      <c r="R534" s="124"/>
      <c r="S534" s="219"/>
      <c r="T534" s="219"/>
      <c r="U534" s="266"/>
      <c r="V534" s="122" t="str">
        <f>IF($AB534=1,VLOOKUP(U:U,'BW Asset Listing'!D:E,2,FALSE),"")</f>
        <v/>
      </c>
      <c r="W534" s="122" t="str">
        <f>IF($AB534=1,VLOOKUP(U:U,'BW Asset Listing'!D:F,3,FALSE),"")</f>
        <v/>
      </c>
      <c r="X534" s="122" t="str">
        <f>IF($AB534=1,VLOOKUP(U:U,'BW Asset Listing'!D:G,4,FALSE),"")</f>
        <v/>
      </c>
      <c r="Y534" s="294" t="str">
        <f>IF($AB534=1,VLOOKUP(U:U,'BW Asset Listing'!D:O,12,FALSE),"")</f>
        <v/>
      </c>
      <c r="Z534" s="294" t="str">
        <f t="shared" si="82"/>
        <v/>
      </c>
      <c r="AA534" s="294" t="str">
        <f t="shared" si="83"/>
        <v/>
      </c>
      <c r="AB534" s="294">
        <f>COUNTIF($D$4:D534,$D534)</f>
        <v>0</v>
      </c>
      <c r="AE534" s="122" t="str">
        <f t="shared" si="84"/>
        <v/>
      </c>
      <c r="AF534" s="124">
        <f>SUMIFS('BW Expense Report GL'!I:I,'BW Expense Report GL'!F:F,AD:AD,'BW Expense Report GL'!G:G,G:G)</f>
        <v>0</v>
      </c>
      <c r="AG534" s="124" t="str">
        <f t="shared" si="85"/>
        <v/>
      </c>
      <c r="AH534" s="124">
        <f>SUMIFS('BW Expense Report GL'!I:I,'BW Expense Report GL'!F:F,AD:AD,'BW Expense Report GL'!G:G,H:H)</f>
        <v>0</v>
      </c>
      <c r="AI534" s="124" t="str">
        <f t="shared" si="86"/>
        <v/>
      </c>
      <c r="AK534" s="121">
        <f t="shared" si="87"/>
        <v>0</v>
      </c>
      <c r="AL534" s="121">
        <f t="shared" si="88"/>
        <v>0</v>
      </c>
    </row>
    <row r="535" spans="1:38" s="121" customFormat="1" ht="12.75" x14ac:dyDescent="0.2">
      <c r="A535" s="293" t="str">
        <f>VLOOKUP(B:B,'ACFR Business Areas'!A:C,3,FALSE)</f>
        <v>A000</v>
      </c>
      <c r="B535" s="293" t="str">
        <f>'Lease Rollforward'!$B$1</f>
        <v>E120</v>
      </c>
      <c r="C535" s="122" t="str">
        <f>VLOOKUP(B:B,'ACFR Business Areas'!A:B,2,FALSE)</f>
        <v>Comptroller General</v>
      </c>
      <c r="D535" s="237"/>
      <c r="E535" s="265"/>
      <c r="G535" s="122">
        <f>IFERROR(VLOOKUP($F:$F,'Lease Types with GL Accts'!A:B,2,FALSE),0)</f>
        <v>0</v>
      </c>
      <c r="H535" s="122">
        <f>IFERROR(VLOOKUP($F:$F,'Lease Types with GL Accts'!$A:$C,3,FALSE),0)</f>
        <v>0</v>
      </c>
      <c r="I535" s="122">
        <f>IFERROR(VLOOKUP($F:$F,'Lease Types with GL Accts'!$A:$D,4,FALSE),0)</f>
        <v>0</v>
      </c>
      <c r="J535" s="293" t="str">
        <f>IF(AND(AB535=1,K535='Lease Rollforward'!$B$2),"Yes",IF(AB535=1,"No",""))</f>
        <v/>
      </c>
      <c r="L535" s="216"/>
      <c r="M535" s="217"/>
      <c r="N535" s="217"/>
      <c r="O535" s="217"/>
      <c r="P535" s="294">
        <f t="shared" si="81"/>
        <v>0</v>
      </c>
      <c r="Q535" s="124"/>
      <c r="R535" s="124"/>
      <c r="S535" s="219"/>
      <c r="T535" s="219"/>
      <c r="U535" s="266"/>
      <c r="V535" s="122" t="str">
        <f>IF($AB535=1,VLOOKUP(U:U,'BW Asset Listing'!D:E,2,FALSE),"")</f>
        <v/>
      </c>
      <c r="W535" s="122" t="str">
        <f>IF($AB535=1,VLOOKUP(U:U,'BW Asset Listing'!D:F,3,FALSE),"")</f>
        <v/>
      </c>
      <c r="X535" s="122" t="str">
        <f>IF($AB535=1,VLOOKUP(U:U,'BW Asset Listing'!D:G,4,FALSE),"")</f>
        <v/>
      </c>
      <c r="Y535" s="294" t="str">
        <f>IF($AB535=1,VLOOKUP(U:U,'BW Asset Listing'!D:O,12,FALSE),"")</f>
        <v/>
      </c>
      <c r="Z535" s="294" t="str">
        <f t="shared" si="82"/>
        <v/>
      </c>
      <c r="AA535" s="294" t="str">
        <f t="shared" si="83"/>
        <v/>
      </c>
      <c r="AB535" s="294">
        <f>COUNTIF($D$4:D535,$D535)</f>
        <v>0</v>
      </c>
      <c r="AE535" s="122" t="str">
        <f t="shared" si="84"/>
        <v/>
      </c>
      <c r="AF535" s="124">
        <f>SUMIFS('BW Expense Report GL'!I:I,'BW Expense Report GL'!F:F,AD:AD,'BW Expense Report GL'!G:G,G:G)</f>
        <v>0</v>
      </c>
      <c r="AG535" s="124" t="str">
        <f t="shared" si="85"/>
        <v/>
      </c>
      <c r="AH535" s="124">
        <f>SUMIFS('BW Expense Report GL'!I:I,'BW Expense Report GL'!F:F,AD:AD,'BW Expense Report GL'!G:G,H:H)</f>
        <v>0</v>
      </c>
      <c r="AI535" s="124" t="str">
        <f t="shared" si="86"/>
        <v/>
      </c>
      <c r="AK535" s="121">
        <f t="shared" si="87"/>
        <v>0</v>
      </c>
      <c r="AL535" s="121">
        <f t="shared" si="88"/>
        <v>0</v>
      </c>
    </row>
    <row r="536" spans="1:38" s="121" customFormat="1" ht="12.75" x14ac:dyDescent="0.2">
      <c r="A536" s="293" t="str">
        <f>VLOOKUP(B:B,'ACFR Business Areas'!A:C,3,FALSE)</f>
        <v>A000</v>
      </c>
      <c r="B536" s="293" t="str">
        <f>'Lease Rollforward'!$B$1</f>
        <v>E120</v>
      </c>
      <c r="C536" s="122" t="str">
        <f>VLOOKUP(B:B,'ACFR Business Areas'!A:B,2,FALSE)</f>
        <v>Comptroller General</v>
      </c>
      <c r="D536" s="237"/>
      <c r="E536" s="265"/>
      <c r="G536" s="122">
        <f>IFERROR(VLOOKUP($F:$F,'Lease Types with GL Accts'!A:B,2,FALSE),0)</f>
        <v>0</v>
      </c>
      <c r="H536" s="122">
        <f>IFERROR(VLOOKUP($F:$F,'Lease Types with GL Accts'!$A:$C,3,FALSE),0)</f>
        <v>0</v>
      </c>
      <c r="I536" s="122">
        <f>IFERROR(VLOOKUP($F:$F,'Lease Types with GL Accts'!$A:$D,4,FALSE),0)</f>
        <v>0</v>
      </c>
      <c r="J536" s="293" t="str">
        <f>IF(AND(AB536=1,K536='Lease Rollforward'!$B$2),"Yes",IF(AB536=1,"No",""))</f>
        <v/>
      </c>
      <c r="L536" s="216"/>
      <c r="M536" s="217"/>
      <c r="N536" s="217"/>
      <c r="O536" s="217"/>
      <c r="P536" s="294">
        <f t="shared" si="81"/>
        <v>0</v>
      </c>
      <c r="Q536" s="124"/>
      <c r="R536" s="124"/>
      <c r="S536" s="219"/>
      <c r="T536" s="219"/>
      <c r="U536" s="266"/>
      <c r="V536" s="122" t="str">
        <f>IF($AB536=1,VLOOKUP(U:U,'BW Asset Listing'!D:E,2,FALSE),"")</f>
        <v/>
      </c>
      <c r="W536" s="122" t="str">
        <f>IF($AB536=1,VLOOKUP(U:U,'BW Asset Listing'!D:F,3,FALSE),"")</f>
        <v/>
      </c>
      <c r="X536" s="122" t="str">
        <f>IF($AB536=1,VLOOKUP(U:U,'BW Asset Listing'!D:G,4,FALSE),"")</f>
        <v/>
      </c>
      <c r="Y536" s="294" t="str">
        <f>IF($AB536=1,VLOOKUP(U:U,'BW Asset Listing'!D:O,12,FALSE),"")</f>
        <v/>
      </c>
      <c r="Z536" s="294" t="str">
        <f t="shared" si="82"/>
        <v/>
      </c>
      <c r="AA536" s="294" t="str">
        <f t="shared" si="83"/>
        <v/>
      </c>
      <c r="AB536" s="294">
        <f>COUNTIF($D$4:D536,$D536)</f>
        <v>0</v>
      </c>
      <c r="AE536" s="122" t="str">
        <f t="shared" si="84"/>
        <v/>
      </c>
      <c r="AF536" s="124">
        <f>SUMIFS('BW Expense Report GL'!I:I,'BW Expense Report GL'!F:F,AD:AD,'BW Expense Report GL'!G:G,G:G)</f>
        <v>0</v>
      </c>
      <c r="AG536" s="124" t="str">
        <f t="shared" si="85"/>
        <v/>
      </c>
      <c r="AH536" s="124">
        <f>SUMIFS('BW Expense Report GL'!I:I,'BW Expense Report GL'!F:F,AD:AD,'BW Expense Report GL'!G:G,H:H)</f>
        <v>0</v>
      </c>
      <c r="AI536" s="124" t="str">
        <f t="shared" si="86"/>
        <v/>
      </c>
      <c r="AK536" s="121">
        <f t="shared" si="87"/>
        <v>0</v>
      </c>
      <c r="AL536" s="121">
        <f t="shared" si="88"/>
        <v>0</v>
      </c>
    </row>
    <row r="537" spans="1:38" s="121" customFormat="1" ht="12.75" x14ac:dyDescent="0.2">
      <c r="A537" s="293" t="str">
        <f>VLOOKUP(B:B,'ACFR Business Areas'!A:C,3,FALSE)</f>
        <v>A000</v>
      </c>
      <c r="B537" s="293" t="str">
        <f>'Lease Rollforward'!$B$1</f>
        <v>E120</v>
      </c>
      <c r="C537" s="122" t="str">
        <f>VLOOKUP(B:B,'ACFR Business Areas'!A:B,2,FALSE)</f>
        <v>Comptroller General</v>
      </c>
      <c r="D537" s="237"/>
      <c r="E537" s="265"/>
      <c r="G537" s="122">
        <f>IFERROR(VLOOKUP($F:$F,'Lease Types with GL Accts'!A:B,2,FALSE),0)</f>
        <v>0</v>
      </c>
      <c r="H537" s="122">
        <f>IFERROR(VLOOKUP($F:$F,'Lease Types with GL Accts'!$A:$C,3,FALSE),0)</f>
        <v>0</v>
      </c>
      <c r="I537" s="122">
        <f>IFERROR(VLOOKUP($F:$F,'Lease Types with GL Accts'!$A:$D,4,FALSE),0)</f>
        <v>0</v>
      </c>
      <c r="J537" s="293" t="str">
        <f>IF(AND(AB537=1,K537='Lease Rollforward'!$B$2),"Yes",IF(AB537=1,"No",""))</f>
        <v/>
      </c>
      <c r="L537" s="216"/>
      <c r="M537" s="217"/>
      <c r="N537" s="217"/>
      <c r="O537" s="217"/>
      <c r="P537" s="294">
        <f t="shared" si="81"/>
        <v>0</v>
      </c>
      <c r="Q537" s="124"/>
      <c r="R537" s="124"/>
      <c r="S537" s="219"/>
      <c r="T537" s="219"/>
      <c r="U537" s="266"/>
      <c r="V537" s="122" t="str">
        <f>IF($AB537=1,VLOOKUP(U:U,'BW Asset Listing'!D:E,2,FALSE),"")</f>
        <v/>
      </c>
      <c r="W537" s="122" t="str">
        <f>IF($AB537=1,VLOOKUP(U:U,'BW Asset Listing'!D:F,3,FALSE),"")</f>
        <v/>
      </c>
      <c r="X537" s="122" t="str">
        <f>IF($AB537=1,VLOOKUP(U:U,'BW Asset Listing'!D:G,4,FALSE),"")</f>
        <v/>
      </c>
      <c r="Y537" s="294" t="str">
        <f>IF($AB537=1,VLOOKUP(U:U,'BW Asset Listing'!D:O,12,FALSE),"")</f>
        <v/>
      </c>
      <c r="Z537" s="294" t="str">
        <f t="shared" si="82"/>
        <v/>
      </c>
      <c r="AA537" s="294" t="str">
        <f t="shared" si="83"/>
        <v/>
      </c>
      <c r="AB537" s="294">
        <f>COUNTIF($D$4:D537,$D537)</f>
        <v>0</v>
      </c>
      <c r="AE537" s="122" t="str">
        <f t="shared" si="84"/>
        <v/>
      </c>
      <c r="AF537" s="124">
        <f>SUMIFS('BW Expense Report GL'!I:I,'BW Expense Report GL'!F:F,AD:AD,'BW Expense Report GL'!G:G,G:G)</f>
        <v>0</v>
      </c>
      <c r="AG537" s="124" t="str">
        <f t="shared" si="85"/>
        <v/>
      </c>
      <c r="AH537" s="124">
        <f>SUMIFS('BW Expense Report GL'!I:I,'BW Expense Report GL'!F:F,AD:AD,'BW Expense Report GL'!G:G,H:H)</f>
        <v>0</v>
      </c>
      <c r="AI537" s="124" t="str">
        <f t="shared" si="86"/>
        <v/>
      </c>
      <c r="AK537" s="121">
        <f t="shared" si="87"/>
        <v>0</v>
      </c>
      <c r="AL537" s="121">
        <f t="shared" si="88"/>
        <v>0</v>
      </c>
    </row>
    <row r="538" spans="1:38" s="121" customFormat="1" ht="12.75" x14ac:dyDescent="0.2">
      <c r="A538" s="293" t="str">
        <f>VLOOKUP(B:B,'ACFR Business Areas'!A:C,3,FALSE)</f>
        <v>A000</v>
      </c>
      <c r="B538" s="293" t="str">
        <f>'Lease Rollforward'!$B$1</f>
        <v>E120</v>
      </c>
      <c r="C538" s="122" t="str">
        <f>VLOOKUP(B:B,'ACFR Business Areas'!A:B,2,FALSE)</f>
        <v>Comptroller General</v>
      </c>
      <c r="D538" s="237"/>
      <c r="E538" s="265"/>
      <c r="G538" s="122">
        <f>IFERROR(VLOOKUP($F:$F,'Lease Types with GL Accts'!A:B,2,FALSE),0)</f>
        <v>0</v>
      </c>
      <c r="H538" s="122">
        <f>IFERROR(VLOOKUP($F:$F,'Lease Types with GL Accts'!$A:$C,3,FALSE),0)</f>
        <v>0</v>
      </c>
      <c r="I538" s="122">
        <f>IFERROR(VLOOKUP($F:$F,'Lease Types with GL Accts'!$A:$D,4,FALSE),0)</f>
        <v>0</v>
      </c>
      <c r="J538" s="293" t="str">
        <f>IF(AND(AB538=1,K538='Lease Rollforward'!$B$2),"Yes",IF(AB538=1,"No",""))</f>
        <v/>
      </c>
      <c r="L538" s="216"/>
      <c r="M538" s="217"/>
      <c r="N538" s="217"/>
      <c r="O538" s="217"/>
      <c r="P538" s="294">
        <f t="shared" si="81"/>
        <v>0</v>
      </c>
      <c r="Q538" s="124"/>
      <c r="R538" s="124"/>
      <c r="S538" s="219"/>
      <c r="T538" s="219"/>
      <c r="U538" s="266"/>
      <c r="V538" s="122" t="str">
        <f>IF($AB538=1,VLOOKUP(U:U,'BW Asset Listing'!D:E,2,FALSE),"")</f>
        <v/>
      </c>
      <c r="W538" s="122" t="str">
        <f>IF($AB538=1,VLOOKUP(U:U,'BW Asset Listing'!D:F,3,FALSE),"")</f>
        <v/>
      </c>
      <c r="X538" s="122" t="str">
        <f>IF($AB538=1,VLOOKUP(U:U,'BW Asset Listing'!D:G,4,FALSE),"")</f>
        <v/>
      </c>
      <c r="Y538" s="294" t="str">
        <f>IF($AB538=1,VLOOKUP(U:U,'BW Asset Listing'!D:O,12,FALSE),"")</f>
        <v/>
      </c>
      <c r="Z538" s="294" t="str">
        <f t="shared" si="82"/>
        <v/>
      </c>
      <c r="AA538" s="294" t="str">
        <f t="shared" si="83"/>
        <v/>
      </c>
      <c r="AB538" s="294">
        <f>COUNTIF($D$4:D538,$D538)</f>
        <v>0</v>
      </c>
      <c r="AE538" s="122" t="str">
        <f t="shared" si="84"/>
        <v/>
      </c>
      <c r="AF538" s="124">
        <f>SUMIFS('BW Expense Report GL'!I:I,'BW Expense Report GL'!F:F,AD:AD,'BW Expense Report GL'!G:G,G:G)</f>
        <v>0</v>
      </c>
      <c r="AG538" s="124" t="str">
        <f t="shared" si="85"/>
        <v/>
      </c>
      <c r="AH538" s="124">
        <f>SUMIFS('BW Expense Report GL'!I:I,'BW Expense Report GL'!F:F,AD:AD,'BW Expense Report GL'!G:G,H:H)</f>
        <v>0</v>
      </c>
      <c r="AI538" s="124" t="str">
        <f t="shared" si="86"/>
        <v/>
      </c>
      <c r="AK538" s="121">
        <f t="shared" si="87"/>
        <v>0</v>
      </c>
      <c r="AL538" s="121">
        <f t="shared" si="88"/>
        <v>0</v>
      </c>
    </row>
    <row r="539" spans="1:38" s="121" customFormat="1" ht="12.75" x14ac:dyDescent="0.2">
      <c r="A539" s="293" t="str">
        <f>VLOOKUP(B:B,'ACFR Business Areas'!A:C,3,FALSE)</f>
        <v>A000</v>
      </c>
      <c r="B539" s="293" t="str">
        <f>'Lease Rollforward'!$B$1</f>
        <v>E120</v>
      </c>
      <c r="C539" s="122" t="str">
        <f>VLOOKUP(B:B,'ACFR Business Areas'!A:B,2,FALSE)</f>
        <v>Comptroller General</v>
      </c>
      <c r="D539" s="237"/>
      <c r="E539" s="265"/>
      <c r="G539" s="122">
        <f>IFERROR(VLOOKUP($F:$F,'Lease Types with GL Accts'!A:B,2,FALSE),0)</f>
        <v>0</v>
      </c>
      <c r="H539" s="122">
        <f>IFERROR(VLOOKUP($F:$F,'Lease Types with GL Accts'!$A:$C,3,FALSE),0)</f>
        <v>0</v>
      </c>
      <c r="I539" s="122">
        <f>IFERROR(VLOOKUP($F:$F,'Lease Types with GL Accts'!$A:$D,4,FALSE),0)</f>
        <v>0</v>
      </c>
      <c r="J539" s="293" t="str">
        <f>IF(AND(AB539=1,K539='Lease Rollforward'!$B$2),"Yes",IF(AB539=1,"No",""))</f>
        <v/>
      </c>
      <c r="L539" s="216"/>
      <c r="M539" s="217"/>
      <c r="N539" s="217"/>
      <c r="O539" s="217"/>
      <c r="P539" s="294">
        <f t="shared" si="81"/>
        <v>0</v>
      </c>
      <c r="Q539" s="124"/>
      <c r="R539" s="124"/>
      <c r="S539" s="219"/>
      <c r="T539" s="219"/>
      <c r="U539" s="266"/>
      <c r="V539" s="122" t="str">
        <f>IF($AB539=1,VLOOKUP(U:U,'BW Asset Listing'!D:E,2,FALSE),"")</f>
        <v/>
      </c>
      <c r="W539" s="122" t="str">
        <f>IF($AB539=1,VLOOKUP(U:U,'BW Asset Listing'!D:F,3,FALSE),"")</f>
        <v/>
      </c>
      <c r="X539" s="122" t="str">
        <f>IF($AB539=1,VLOOKUP(U:U,'BW Asset Listing'!D:G,4,FALSE),"")</f>
        <v/>
      </c>
      <c r="Y539" s="294" t="str">
        <f>IF($AB539=1,VLOOKUP(U:U,'BW Asset Listing'!D:O,12,FALSE),"")</f>
        <v/>
      </c>
      <c r="Z539" s="294" t="str">
        <f t="shared" si="82"/>
        <v/>
      </c>
      <c r="AA539" s="294" t="str">
        <f t="shared" si="83"/>
        <v/>
      </c>
      <c r="AB539" s="294">
        <f>COUNTIF($D$4:D539,$D539)</f>
        <v>0</v>
      </c>
      <c r="AE539" s="122" t="str">
        <f t="shared" si="84"/>
        <v/>
      </c>
      <c r="AF539" s="124">
        <f>SUMIFS('BW Expense Report GL'!I:I,'BW Expense Report GL'!F:F,AD:AD,'BW Expense Report GL'!G:G,G:G)</f>
        <v>0</v>
      </c>
      <c r="AG539" s="124" t="str">
        <f t="shared" si="85"/>
        <v/>
      </c>
      <c r="AH539" s="124">
        <f>SUMIFS('BW Expense Report GL'!I:I,'BW Expense Report GL'!F:F,AD:AD,'BW Expense Report GL'!G:G,H:H)</f>
        <v>0</v>
      </c>
      <c r="AI539" s="124" t="str">
        <f t="shared" si="86"/>
        <v/>
      </c>
      <c r="AK539" s="121">
        <f t="shared" si="87"/>
        <v>0</v>
      </c>
      <c r="AL539" s="121">
        <f t="shared" si="88"/>
        <v>0</v>
      </c>
    </row>
    <row r="540" spans="1:38" s="121" customFormat="1" ht="12.75" x14ac:dyDescent="0.2">
      <c r="A540" s="293" t="str">
        <f>VLOOKUP(B:B,'ACFR Business Areas'!A:C,3,FALSE)</f>
        <v>A000</v>
      </c>
      <c r="B540" s="293" t="str">
        <f>'Lease Rollforward'!$B$1</f>
        <v>E120</v>
      </c>
      <c r="C540" s="122" t="str">
        <f>VLOOKUP(B:B,'ACFR Business Areas'!A:B,2,FALSE)</f>
        <v>Comptroller General</v>
      </c>
      <c r="D540" s="237"/>
      <c r="E540" s="265"/>
      <c r="G540" s="122">
        <f>IFERROR(VLOOKUP($F:$F,'Lease Types with GL Accts'!A:B,2,FALSE),0)</f>
        <v>0</v>
      </c>
      <c r="H540" s="122">
        <f>IFERROR(VLOOKUP($F:$F,'Lease Types with GL Accts'!$A:$C,3,FALSE),0)</f>
        <v>0</v>
      </c>
      <c r="I540" s="122">
        <f>IFERROR(VLOOKUP($F:$F,'Lease Types with GL Accts'!$A:$D,4,FALSE),0)</f>
        <v>0</v>
      </c>
      <c r="J540" s="293" t="str">
        <f>IF(AND(AB540=1,K540='Lease Rollforward'!$B$2),"Yes",IF(AB540=1,"No",""))</f>
        <v/>
      </c>
      <c r="L540" s="216"/>
      <c r="M540" s="217"/>
      <c r="N540" s="217"/>
      <c r="O540" s="217"/>
      <c r="P540" s="294">
        <f t="shared" si="81"/>
        <v>0</v>
      </c>
      <c r="Q540" s="124"/>
      <c r="R540" s="124"/>
      <c r="S540" s="219"/>
      <c r="T540" s="219"/>
      <c r="U540" s="266"/>
      <c r="V540" s="122" t="str">
        <f>IF($AB540=1,VLOOKUP(U:U,'BW Asset Listing'!D:E,2,FALSE),"")</f>
        <v/>
      </c>
      <c r="W540" s="122" t="str">
        <f>IF($AB540=1,VLOOKUP(U:U,'BW Asset Listing'!D:F,3,FALSE),"")</f>
        <v/>
      </c>
      <c r="X540" s="122" t="str">
        <f>IF($AB540=1,VLOOKUP(U:U,'BW Asset Listing'!D:G,4,FALSE),"")</f>
        <v/>
      </c>
      <c r="Y540" s="294" t="str">
        <f>IF($AB540=1,VLOOKUP(U:U,'BW Asset Listing'!D:O,12,FALSE),"")</f>
        <v/>
      </c>
      <c r="Z540" s="294" t="str">
        <f t="shared" si="82"/>
        <v/>
      </c>
      <c r="AA540" s="294" t="str">
        <f t="shared" si="83"/>
        <v/>
      </c>
      <c r="AB540" s="294">
        <f>COUNTIF($D$4:D540,$D540)</f>
        <v>0</v>
      </c>
      <c r="AE540" s="122" t="str">
        <f t="shared" si="84"/>
        <v/>
      </c>
      <c r="AF540" s="124">
        <f>SUMIFS('BW Expense Report GL'!I:I,'BW Expense Report GL'!F:F,AD:AD,'BW Expense Report GL'!G:G,G:G)</f>
        <v>0</v>
      </c>
      <c r="AG540" s="124" t="str">
        <f t="shared" si="85"/>
        <v/>
      </c>
      <c r="AH540" s="124">
        <f>SUMIFS('BW Expense Report GL'!I:I,'BW Expense Report GL'!F:F,AD:AD,'BW Expense Report GL'!G:G,H:H)</f>
        <v>0</v>
      </c>
      <c r="AI540" s="124" t="str">
        <f t="shared" si="86"/>
        <v/>
      </c>
      <c r="AK540" s="121">
        <f t="shared" si="87"/>
        <v>0</v>
      </c>
      <c r="AL540" s="121">
        <f t="shared" si="88"/>
        <v>0</v>
      </c>
    </row>
    <row r="541" spans="1:38" s="121" customFormat="1" ht="12.75" x14ac:dyDescent="0.2">
      <c r="A541" s="293" t="str">
        <f>VLOOKUP(B:B,'ACFR Business Areas'!A:C,3,FALSE)</f>
        <v>A000</v>
      </c>
      <c r="B541" s="293" t="str">
        <f>'Lease Rollforward'!$B$1</f>
        <v>E120</v>
      </c>
      <c r="C541" s="122" t="str">
        <f>VLOOKUP(B:B,'ACFR Business Areas'!A:B,2,FALSE)</f>
        <v>Comptroller General</v>
      </c>
      <c r="D541" s="237"/>
      <c r="E541" s="265"/>
      <c r="G541" s="122">
        <f>IFERROR(VLOOKUP($F:$F,'Lease Types with GL Accts'!A:B,2,FALSE),0)</f>
        <v>0</v>
      </c>
      <c r="H541" s="122">
        <f>IFERROR(VLOOKUP($F:$F,'Lease Types with GL Accts'!$A:$C,3,FALSE),0)</f>
        <v>0</v>
      </c>
      <c r="I541" s="122">
        <f>IFERROR(VLOOKUP($F:$F,'Lease Types with GL Accts'!$A:$D,4,FALSE),0)</f>
        <v>0</v>
      </c>
      <c r="J541" s="293" t="str">
        <f>IF(AND(AB541=1,K541='Lease Rollforward'!$B$2),"Yes",IF(AB541=1,"No",""))</f>
        <v/>
      </c>
      <c r="L541" s="216"/>
      <c r="M541" s="217"/>
      <c r="N541" s="217"/>
      <c r="O541" s="217"/>
      <c r="P541" s="294">
        <f t="shared" si="81"/>
        <v>0</v>
      </c>
      <c r="Q541" s="124"/>
      <c r="R541" s="124"/>
      <c r="S541" s="219"/>
      <c r="T541" s="219"/>
      <c r="U541" s="266"/>
      <c r="V541" s="122" t="str">
        <f>IF($AB541=1,VLOOKUP(U:U,'BW Asset Listing'!D:E,2,FALSE),"")</f>
        <v/>
      </c>
      <c r="W541" s="122" t="str">
        <f>IF($AB541=1,VLOOKUP(U:U,'BW Asset Listing'!D:F,3,FALSE),"")</f>
        <v/>
      </c>
      <c r="X541" s="122" t="str">
        <f>IF($AB541=1,VLOOKUP(U:U,'BW Asset Listing'!D:G,4,FALSE),"")</f>
        <v/>
      </c>
      <c r="Y541" s="294" t="str">
        <f>IF($AB541=1,VLOOKUP(U:U,'BW Asset Listing'!D:O,12,FALSE),"")</f>
        <v/>
      </c>
      <c r="Z541" s="294" t="str">
        <f t="shared" si="82"/>
        <v/>
      </c>
      <c r="AA541" s="294" t="str">
        <f t="shared" si="83"/>
        <v/>
      </c>
      <c r="AB541" s="294">
        <f>COUNTIF($D$4:D541,$D541)</f>
        <v>0</v>
      </c>
      <c r="AE541" s="122" t="str">
        <f t="shared" si="84"/>
        <v/>
      </c>
      <c r="AF541" s="124">
        <f>SUMIFS('BW Expense Report GL'!I:I,'BW Expense Report GL'!F:F,AD:AD,'BW Expense Report GL'!G:G,G:G)</f>
        <v>0</v>
      </c>
      <c r="AG541" s="124" t="str">
        <f t="shared" si="85"/>
        <v/>
      </c>
      <c r="AH541" s="124">
        <f>SUMIFS('BW Expense Report GL'!I:I,'BW Expense Report GL'!F:F,AD:AD,'BW Expense Report GL'!G:G,H:H)</f>
        <v>0</v>
      </c>
      <c r="AI541" s="124" t="str">
        <f t="shared" si="86"/>
        <v/>
      </c>
      <c r="AK541" s="121">
        <f t="shared" si="87"/>
        <v>0</v>
      </c>
      <c r="AL541" s="121">
        <f t="shared" si="88"/>
        <v>0</v>
      </c>
    </row>
    <row r="542" spans="1:38" s="121" customFormat="1" ht="12.75" x14ac:dyDescent="0.2">
      <c r="A542" s="293" t="str">
        <f>VLOOKUP(B:B,'ACFR Business Areas'!A:C,3,FALSE)</f>
        <v>A000</v>
      </c>
      <c r="B542" s="293" t="str">
        <f>'Lease Rollforward'!$B$1</f>
        <v>E120</v>
      </c>
      <c r="C542" s="122" t="str">
        <f>VLOOKUP(B:B,'ACFR Business Areas'!A:B,2,FALSE)</f>
        <v>Comptroller General</v>
      </c>
      <c r="D542" s="237"/>
      <c r="E542" s="265"/>
      <c r="G542" s="122">
        <f>IFERROR(VLOOKUP($F:$F,'Lease Types with GL Accts'!A:B,2,FALSE),0)</f>
        <v>0</v>
      </c>
      <c r="H542" s="122">
        <f>IFERROR(VLOOKUP($F:$F,'Lease Types with GL Accts'!$A:$C,3,FALSE),0)</f>
        <v>0</v>
      </c>
      <c r="I542" s="122">
        <f>IFERROR(VLOOKUP($F:$F,'Lease Types with GL Accts'!$A:$D,4,FALSE),0)</f>
        <v>0</v>
      </c>
      <c r="J542" s="293" t="str">
        <f>IF(AND(AB542=1,K542='Lease Rollforward'!$B$2),"Yes",IF(AB542=1,"No",""))</f>
        <v/>
      </c>
      <c r="L542" s="216"/>
      <c r="M542" s="217"/>
      <c r="N542" s="217"/>
      <c r="O542" s="217"/>
      <c r="P542" s="294">
        <f t="shared" si="81"/>
        <v>0</v>
      </c>
      <c r="Q542" s="124"/>
      <c r="R542" s="124"/>
      <c r="S542" s="219"/>
      <c r="T542" s="219"/>
      <c r="U542" s="266"/>
      <c r="V542" s="122" t="str">
        <f>IF($AB542=1,VLOOKUP(U:U,'BW Asset Listing'!D:E,2,FALSE),"")</f>
        <v/>
      </c>
      <c r="W542" s="122" t="str">
        <f>IF($AB542=1,VLOOKUP(U:U,'BW Asset Listing'!D:F,3,FALSE),"")</f>
        <v/>
      </c>
      <c r="X542" s="122" t="str">
        <f>IF($AB542=1,VLOOKUP(U:U,'BW Asset Listing'!D:G,4,FALSE),"")</f>
        <v/>
      </c>
      <c r="Y542" s="294" t="str">
        <f>IF($AB542=1,VLOOKUP(U:U,'BW Asset Listing'!D:O,12,FALSE),"")</f>
        <v/>
      </c>
      <c r="Z542" s="294" t="str">
        <f t="shared" si="82"/>
        <v/>
      </c>
      <c r="AA542" s="294" t="str">
        <f t="shared" si="83"/>
        <v/>
      </c>
      <c r="AB542" s="294">
        <f>COUNTIF($D$4:D542,$D542)</f>
        <v>0</v>
      </c>
      <c r="AE542" s="122" t="str">
        <f t="shared" si="84"/>
        <v/>
      </c>
      <c r="AF542" s="124">
        <f>SUMIFS('BW Expense Report GL'!I:I,'BW Expense Report GL'!F:F,AD:AD,'BW Expense Report GL'!G:G,G:G)</f>
        <v>0</v>
      </c>
      <c r="AG542" s="124" t="str">
        <f t="shared" si="85"/>
        <v/>
      </c>
      <c r="AH542" s="124">
        <f>SUMIFS('BW Expense Report GL'!I:I,'BW Expense Report GL'!F:F,AD:AD,'BW Expense Report GL'!G:G,H:H)</f>
        <v>0</v>
      </c>
      <c r="AI542" s="124" t="str">
        <f t="shared" si="86"/>
        <v/>
      </c>
      <c r="AK542" s="121">
        <f t="shared" si="87"/>
        <v>0</v>
      </c>
      <c r="AL542" s="121">
        <f t="shared" si="88"/>
        <v>0</v>
      </c>
    </row>
    <row r="543" spans="1:38" s="121" customFormat="1" ht="12.75" x14ac:dyDescent="0.2">
      <c r="A543" s="293" t="str">
        <f>VLOOKUP(B:B,'ACFR Business Areas'!A:C,3,FALSE)</f>
        <v>A000</v>
      </c>
      <c r="B543" s="293" t="str">
        <f>'Lease Rollforward'!$B$1</f>
        <v>E120</v>
      </c>
      <c r="C543" s="122" t="str">
        <f>VLOOKUP(B:B,'ACFR Business Areas'!A:B,2,FALSE)</f>
        <v>Comptroller General</v>
      </c>
      <c r="D543" s="237"/>
      <c r="E543" s="265"/>
      <c r="G543" s="122">
        <f>IFERROR(VLOOKUP($F:$F,'Lease Types with GL Accts'!A:B,2,FALSE),0)</f>
        <v>0</v>
      </c>
      <c r="H543" s="122">
        <f>IFERROR(VLOOKUP($F:$F,'Lease Types with GL Accts'!$A:$C,3,FALSE),0)</f>
        <v>0</v>
      </c>
      <c r="I543" s="122">
        <f>IFERROR(VLOOKUP($F:$F,'Lease Types with GL Accts'!$A:$D,4,FALSE),0)</f>
        <v>0</v>
      </c>
      <c r="J543" s="293" t="str">
        <f>IF(AND(AB543=1,K543='Lease Rollforward'!$B$2),"Yes",IF(AB543=1,"No",""))</f>
        <v/>
      </c>
      <c r="L543" s="216"/>
      <c r="M543" s="217"/>
      <c r="N543" s="217"/>
      <c r="O543" s="217"/>
      <c r="P543" s="294">
        <f t="shared" si="81"/>
        <v>0</v>
      </c>
      <c r="Q543" s="124"/>
      <c r="R543" s="124"/>
      <c r="S543" s="219"/>
      <c r="T543" s="219"/>
      <c r="U543" s="266"/>
      <c r="V543" s="122" t="str">
        <f>IF($AB543=1,VLOOKUP(U:U,'BW Asset Listing'!D:E,2,FALSE),"")</f>
        <v/>
      </c>
      <c r="W543" s="122" t="str">
        <f>IF($AB543=1,VLOOKUP(U:U,'BW Asset Listing'!D:F,3,FALSE),"")</f>
        <v/>
      </c>
      <c r="X543" s="122" t="str">
        <f>IF($AB543=1,VLOOKUP(U:U,'BW Asset Listing'!D:G,4,FALSE),"")</f>
        <v/>
      </c>
      <c r="Y543" s="294" t="str">
        <f>IF($AB543=1,VLOOKUP(U:U,'BW Asset Listing'!D:O,12,FALSE),"")</f>
        <v/>
      </c>
      <c r="Z543" s="294" t="str">
        <f t="shared" si="82"/>
        <v/>
      </c>
      <c r="AA543" s="294" t="str">
        <f t="shared" si="83"/>
        <v/>
      </c>
      <c r="AB543" s="294">
        <f>COUNTIF($D$4:D543,$D543)</f>
        <v>0</v>
      </c>
      <c r="AE543" s="122" t="str">
        <f t="shared" si="84"/>
        <v/>
      </c>
      <c r="AF543" s="124">
        <f>SUMIFS('BW Expense Report GL'!I:I,'BW Expense Report GL'!F:F,AD:AD,'BW Expense Report GL'!G:G,G:G)</f>
        <v>0</v>
      </c>
      <c r="AG543" s="124" t="str">
        <f t="shared" si="85"/>
        <v/>
      </c>
      <c r="AH543" s="124">
        <f>SUMIFS('BW Expense Report GL'!I:I,'BW Expense Report GL'!F:F,AD:AD,'BW Expense Report GL'!G:G,H:H)</f>
        <v>0</v>
      </c>
      <c r="AI543" s="124" t="str">
        <f t="shared" si="86"/>
        <v/>
      </c>
      <c r="AK543" s="121">
        <f t="shared" si="87"/>
        <v>0</v>
      </c>
      <c r="AL543" s="121">
        <f t="shared" si="88"/>
        <v>0</v>
      </c>
    </row>
    <row r="544" spans="1:38" s="121" customFormat="1" ht="12.75" x14ac:dyDescent="0.2">
      <c r="A544" s="293" t="str">
        <f>VLOOKUP(B:B,'ACFR Business Areas'!A:C,3,FALSE)</f>
        <v>A000</v>
      </c>
      <c r="B544" s="293" t="str">
        <f>'Lease Rollforward'!$B$1</f>
        <v>E120</v>
      </c>
      <c r="C544" s="122" t="str">
        <f>VLOOKUP(B:B,'ACFR Business Areas'!A:B,2,FALSE)</f>
        <v>Comptroller General</v>
      </c>
      <c r="D544" s="237"/>
      <c r="E544" s="265"/>
      <c r="G544" s="122">
        <f>IFERROR(VLOOKUP($F:$F,'Lease Types with GL Accts'!A:B,2,FALSE),0)</f>
        <v>0</v>
      </c>
      <c r="H544" s="122">
        <f>IFERROR(VLOOKUP($F:$F,'Lease Types with GL Accts'!$A:$C,3,FALSE),0)</f>
        <v>0</v>
      </c>
      <c r="I544" s="122">
        <f>IFERROR(VLOOKUP($F:$F,'Lease Types with GL Accts'!$A:$D,4,FALSE),0)</f>
        <v>0</v>
      </c>
      <c r="J544" s="293" t="str">
        <f>IF(AND(AB544=1,K544='Lease Rollforward'!$B$2),"Yes",IF(AB544=1,"No",""))</f>
        <v/>
      </c>
      <c r="L544" s="216"/>
      <c r="M544" s="217"/>
      <c r="N544" s="217"/>
      <c r="O544" s="217"/>
      <c r="P544" s="294">
        <f t="shared" si="81"/>
        <v>0</v>
      </c>
      <c r="Q544" s="124"/>
      <c r="R544" s="124"/>
      <c r="S544" s="219"/>
      <c r="T544" s="219"/>
      <c r="U544" s="266"/>
      <c r="V544" s="122" t="str">
        <f>IF($AB544=1,VLOOKUP(U:U,'BW Asset Listing'!D:E,2,FALSE),"")</f>
        <v/>
      </c>
      <c r="W544" s="122" t="str">
        <f>IF($AB544=1,VLOOKUP(U:U,'BW Asset Listing'!D:F,3,FALSE),"")</f>
        <v/>
      </c>
      <c r="X544" s="122" t="str">
        <f>IF($AB544=1,VLOOKUP(U:U,'BW Asset Listing'!D:G,4,FALSE),"")</f>
        <v/>
      </c>
      <c r="Y544" s="294" t="str">
        <f>IF($AB544=1,VLOOKUP(U:U,'BW Asset Listing'!D:O,12,FALSE),"")</f>
        <v/>
      </c>
      <c r="Z544" s="294" t="str">
        <f t="shared" si="82"/>
        <v/>
      </c>
      <c r="AA544" s="294" t="str">
        <f t="shared" si="83"/>
        <v/>
      </c>
      <c r="AB544" s="294">
        <f>COUNTIF($D$4:D544,$D544)</f>
        <v>0</v>
      </c>
      <c r="AE544" s="122" t="str">
        <f t="shared" si="84"/>
        <v/>
      </c>
      <c r="AF544" s="124">
        <f>SUMIFS('BW Expense Report GL'!I:I,'BW Expense Report GL'!F:F,AD:AD,'BW Expense Report GL'!G:G,G:G)</f>
        <v>0</v>
      </c>
      <c r="AG544" s="124" t="str">
        <f t="shared" si="85"/>
        <v/>
      </c>
      <c r="AH544" s="124">
        <f>SUMIFS('BW Expense Report GL'!I:I,'BW Expense Report GL'!F:F,AD:AD,'BW Expense Report GL'!G:G,H:H)</f>
        <v>0</v>
      </c>
      <c r="AI544" s="124" t="str">
        <f t="shared" si="86"/>
        <v/>
      </c>
      <c r="AK544" s="121">
        <f t="shared" si="87"/>
        <v>0</v>
      </c>
      <c r="AL544" s="121">
        <f t="shared" si="88"/>
        <v>0</v>
      </c>
    </row>
    <row r="545" spans="1:38" s="121" customFormat="1" ht="12.75" x14ac:dyDescent="0.2">
      <c r="A545" s="293" t="str">
        <f>VLOOKUP(B:B,'ACFR Business Areas'!A:C,3,FALSE)</f>
        <v>A000</v>
      </c>
      <c r="B545" s="293" t="str">
        <f>'Lease Rollforward'!$B$1</f>
        <v>E120</v>
      </c>
      <c r="C545" s="122" t="str">
        <f>VLOOKUP(B:B,'ACFR Business Areas'!A:B,2,FALSE)</f>
        <v>Comptroller General</v>
      </c>
      <c r="D545" s="237"/>
      <c r="E545" s="265"/>
      <c r="G545" s="122">
        <f>IFERROR(VLOOKUP($F:$F,'Lease Types with GL Accts'!A:B,2,FALSE),0)</f>
        <v>0</v>
      </c>
      <c r="H545" s="122">
        <f>IFERROR(VLOOKUP($F:$F,'Lease Types with GL Accts'!$A:$C,3,FALSE),0)</f>
        <v>0</v>
      </c>
      <c r="I545" s="122">
        <f>IFERROR(VLOOKUP($F:$F,'Lease Types with GL Accts'!$A:$D,4,FALSE),0)</f>
        <v>0</v>
      </c>
      <c r="J545" s="293" t="str">
        <f>IF(AND(AB545=1,K545='Lease Rollforward'!$B$2),"Yes",IF(AB545=1,"No",""))</f>
        <v/>
      </c>
      <c r="L545" s="216"/>
      <c r="M545" s="217"/>
      <c r="N545" s="217"/>
      <c r="O545" s="217"/>
      <c r="P545" s="294">
        <f t="shared" si="81"/>
        <v>0</v>
      </c>
      <c r="Q545" s="124"/>
      <c r="R545" s="124"/>
      <c r="S545" s="219"/>
      <c r="T545" s="219"/>
      <c r="U545" s="266"/>
      <c r="V545" s="122" t="str">
        <f>IF($AB545=1,VLOOKUP(U:U,'BW Asset Listing'!D:E,2,FALSE),"")</f>
        <v/>
      </c>
      <c r="W545" s="122" t="str">
        <f>IF($AB545=1,VLOOKUP(U:U,'BW Asset Listing'!D:F,3,FALSE),"")</f>
        <v/>
      </c>
      <c r="X545" s="122" t="str">
        <f>IF($AB545=1,VLOOKUP(U:U,'BW Asset Listing'!D:G,4,FALSE),"")</f>
        <v/>
      </c>
      <c r="Y545" s="294" t="str">
        <f>IF($AB545=1,VLOOKUP(U:U,'BW Asset Listing'!D:O,12,FALSE),"")</f>
        <v/>
      </c>
      <c r="Z545" s="294" t="str">
        <f t="shared" si="82"/>
        <v/>
      </c>
      <c r="AA545" s="294" t="str">
        <f t="shared" si="83"/>
        <v/>
      </c>
      <c r="AB545" s="294">
        <f>COUNTIF($D$4:D545,$D545)</f>
        <v>0</v>
      </c>
      <c r="AE545" s="122" t="str">
        <f t="shared" si="84"/>
        <v/>
      </c>
      <c r="AF545" s="124">
        <f>SUMIFS('BW Expense Report GL'!I:I,'BW Expense Report GL'!F:F,AD:AD,'BW Expense Report GL'!G:G,G:G)</f>
        <v>0</v>
      </c>
      <c r="AG545" s="124" t="str">
        <f t="shared" si="85"/>
        <v/>
      </c>
      <c r="AH545" s="124">
        <f>SUMIFS('BW Expense Report GL'!I:I,'BW Expense Report GL'!F:F,AD:AD,'BW Expense Report GL'!G:G,H:H)</f>
        <v>0</v>
      </c>
      <c r="AI545" s="124" t="str">
        <f t="shared" si="86"/>
        <v/>
      </c>
      <c r="AK545" s="121">
        <f t="shared" si="87"/>
        <v>0</v>
      </c>
      <c r="AL545" s="121">
        <f t="shared" si="88"/>
        <v>0</v>
      </c>
    </row>
    <row r="546" spans="1:38" s="121" customFormat="1" ht="12.75" x14ac:dyDescent="0.2">
      <c r="A546" s="293" t="str">
        <f>VLOOKUP(B:B,'ACFR Business Areas'!A:C,3,FALSE)</f>
        <v>A000</v>
      </c>
      <c r="B546" s="293" t="str">
        <f>'Lease Rollforward'!$B$1</f>
        <v>E120</v>
      </c>
      <c r="C546" s="122" t="str">
        <f>VLOOKUP(B:B,'ACFR Business Areas'!A:B,2,FALSE)</f>
        <v>Comptroller General</v>
      </c>
      <c r="D546" s="237"/>
      <c r="E546" s="265"/>
      <c r="G546" s="122">
        <f>IFERROR(VLOOKUP($F:$F,'Lease Types with GL Accts'!A:B,2,FALSE),0)</f>
        <v>0</v>
      </c>
      <c r="H546" s="122">
        <f>IFERROR(VLOOKUP($F:$F,'Lease Types with GL Accts'!$A:$C,3,FALSE),0)</f>
        <v>0</v>
      </c>
      <c r="I546" s="122">
        <f>IFERROR(VLOOKUP($F:$F,'Lease Types with GL Accts'!$A:$D,4,FALSE),0)</f>
        <v>0</v>
      </c>
      <c r="J546" s="293" t="str">
        <f>IF(AND(AB546=1,K546='Lease Rollforward'!$B$2),"Yes",IF(AB546=1,"No",""))</f>
        <v/>
      </c>
      <c r="L546" s="216"/>
      <c r="M546" s="217"/>
      <c r="N546" s="217"/>
      <c r="O546" s="217"/>
      <c r="P546" s="294">
        <f t="shared" si="81"/>
        <v>0</v>
      </c>
      <c r="Q546" s="124"/>
      <c r="R546" s="124"/>
      <c r="S546" s="219"/>
      <c r="T546" s="219"/>
      <c r="U546" s="266"/>
      <c r="V546" s="122" t="str">
        <f>IF($AB546=1,VLOOKUP(U:U,'BW Asset Listing'!D:E,2,FALSE),"")</f>
        <v/>
      </c>
      <c r="W546" s="122" t="str">
        <f>IF($AB546=1,VLOOKUP(U:U,'BW Asset Listing'!D:F,3,FALSE),"")</f>
        <v/>
      </c>
      <c r="X546" s="122" t="str">
        <f>IF($AB546=1,VLOOKUP(U:U,'BW Asset Listing'!D:G,4,FALSE),"")</f>
        <v/>
      </c>
      <c r="Y546" s="294" t="str">
        <f>IF($AB546=1,VLOOKUP(U:U,'BW Asset Listing'!D:O,12,FALSE),"")</f>
        <v/>
      </c>
      <c r="Z546" s="294" t="str">
        <f t="shared" si="82"/>
        <v/>
      </c>
      <c r="AA546" s="294" t="str">
        <f t="shared" si="83"/>
        <v/>
      </c>
      <c r="AB546" s="294">
        <f>COUNTIF($D$4:D546,$D546)</f>
        <v>0</v>
      </c>
      <c r="AE546" s="122" t="str">
        <f t="shared" si="84"/>
        <v/>
      </c>
      <c r="AF546" s="124">
        <f>SUMIFS('BW Expense Report GL'!I:I,'BW Expense Report GL'!F:F,AD:AD,'BW Expense Report GL'!G:G,G:G)</f>
        <v>0</v>
      </c>
      <c r="AG546" s="124" t="str">
        <f t="shared" si="85"/>
        <v/>
      </c>
      <c r="AH546" s="124">
        <f>SUMIFS('BW Expense Report GL'!I:I,'BW Expense Report GL'!F:F,AD:AD,'BW Expense Report GL'!G:G,H:H)</f>
        <v>0</v>
      </c>
      <c r="AI546" s="124" t="str">
        <f t="shared" si="86"/>
        <v/>
      </c>
      <c r="AK546" s="121">
        <f t="shared" si="87"/>
        <v>0</v>
      </c>
      <c r="AL546" s="121">
        <f t="shared" si="88"/>
        <v>0</v>
      </c>
    </row>
    <row r="547" spans="1:38" s="121" customFormat="1" ht="12.75" x14ac:dyDescent="0.2">
      <c r="A547" s="293" t="str">
        <f>VLOOKUP(B:B,'ACFR Business Areas'!A:C,3,FALSE)</f>
        <v>A000</v>
      </c>
      <c r="B547" s="293" t="str">
        <f>'Lease Rollforward'!$B$1</f>
        <v>E120</v>
      </c>
      <c r="C547" s="122" t="str">
        <f>VLOOKUP(B:B,'ACFR Business Areas'!A:B,2,FALSE)</f>
        <v>Comptroller General</v>
      </c>
      <c r="D547" s="237"/>
      <c r="E547" s="265"/>
      <c r="G547" s="122">
        <f>IFERROR(VLOOKUP($F:$F,'Lease Types with GL Accts'!A:B,2,FALSE),0)</f>
        <v>0</v>
      </c>
      <c r="H547" s="122">
        <f>IFERROR(VLOOKUP($F:$F,'Lease Types with GL Accts'!$A:$C,3,FALSE),0)</f>
        <v>0</v>
      </c>
      <c r="I547" s="122">
        <f>IFERROR(VLOOKUP($F:$F,'Lease Types with GL Accts'!$A:$D,4,FALSE),0)</f>
        <v>0</v>
      </c>
      <c r="J547" s="293" t="str">
        <f>IF(AND(AB547=1,K547='Lease Rollforward'!$B$2),"Yes",IF(AB547=1,"No",""))</f>
        <v/>
      </c>
      <c r="L547" s="216"/>
      <c r="M547" s="217"/>
      <c r="N547" s="217"/>
      <c r="O547" s="217"/>
      <c r="P547" s="294">
        <f t="shared" si="81"/>
        <v>0</v>
      </c>
      <c r="Q547" s="124"/>
      <c r="R547" s="124"/>
      <c r="S547" s="219"/>
      <c r="T547" s="219"/>
      <c r="U547" s="266"/>
      <c r="V547" s="122" t="str">
        <f>IF($AB547=1,VLOOKUP(U:U,'BW Asset Listing'!D:E,2,FALSE),"")</f>
        <v/>
      </c>
      <c r="W547" s="122" t="str">
        <f>IF($AB547=1,VLOOKUP(U:U,'BW Asset Listing'!D:F,3,FALSE),"")</f>
        <v/>
      </c>
      <c r="X547" s="122" t="str">
        <f>IF($AB547=1,VLOOKUP(U:U,'BW Asset Listing'!D:G,4,FALSE),"")</f>
        <v/>
      </c>
      <c r="Y547" s="294" t="str">
        <f>IF($AB547=1,VLOOKUP(U:U,'BW Asset Listing'!D:O,12,FALSE),"")</f>
        <v/>
      </c>
      <c r="Z547" s="294" t="str">
        <f t="shared" si="82"/>
        <v/>
      </c>
      <c r="AA547" s="294" t="str">
        <f t="shared" si="83"/>
        <v/>
      </c>
      <c r="AB547" s="294">
        <f>COUNTIF($D$4:D547,$D547)</f>
        <v>0</v>
      </c>
      <c r="AE547" s="122" t="str">
        <f t="shared" si="84"/>
        <v/>
      </c>
      <c r="AF547" s="124">
        <f>SUMIFS('BW Expense Report GL'!I:I,'BW Expense Report GL'!F:F,AD:AD,'BW Expense Report GL'!G:G,G:G)</f>
        <v>0</v>
      </c>
      <c r="AG547" s="124" t="str">
        <f t="shared" si="85"/>
        <v/>
      </c>
      <c r="AH547" s="124">
        <f>SUMIFS('BW Expense Report GL'!I:I,'BW Expense Report GL'!F:F,AD:AD,'BW Expense Report GL'!G:G,H:H)</f>
        <v>0</v>
      </c>
      <c r="AI547" s="124" t="str">
        <f t="shared" si="86"/>
        <v/>
      </c>
      <c r="AK547" s="121">
        <f t="shared" si="87"/>
        <v>0</v>
      </c>
      <c r="AL547" s="121">
        <f t="shared" si="88"/>
        <v>0</v>
      </c>
    </row>
    <row r="548" spans="1:38" s="121" customFormat="1" ht="12.75" x14ac:dyDescent="0.2">
      <c r="A548" s="293" t="str">
        <f>VLOOKUP(B:B,'ACFR Business Areas'!A:C,3,FALSE)</f>
        <v>A000</v>
      </c>
      <c r="B548" s="293" t="str">
        <f>'Lease Rollforward'!$B$1</f>
        <v>E120</v>
      </c>
      <c r="C548" s="122" t="str">
        <f>VLOOKUP(B:B,'ACFR Business Areas'!A:B,2,FALSE)</f>
        <v>Comptroller General</v>
      </c>
      <c r="D548" s="237"/>
      <c r="E548" s="265"/>
      <c r="G548" s="122">
        <f>IFERROR(VLOOKUP($F:$F,'Lease Types with GL Accts'!A:B,2,FALSE),0)</f>
        <v>0</v>
      </c>
      <c r="H548" s="122">
        <f>IFERROR(VLOOKUP($F:$F,'Lease Types with GL Accts'!$A:$C,3,FALSE),0)</f>
        <v>0</v>
      </c>
      <c r="I548" s="122">
        <f>IFERROR(VLOOKUP($F:$F,'Lease Types with GL Accts'!$A:$D,4,FALSE),0)</f>
        <v>0</v>
      </c>
      <c r="J548" s="293" t="str">
        <f>IF(AND(AB548=1,K548='Lease Rollforward'!$B$2),"Yes",IF(AB548=1,"No",""))</f>
        <v/>
      </c>
      <c r="L548" s="216"/>
      <c r="M548" s="217"/>
      <c r="N548" s="217"/>
      <c r="O548" s="217"/>
      <c r="P548" s="294">
        <f t="shared" si="81"/>
        <v>0</v>
      </c>
      <c r="Q548" s="124"/>
      <c r="R548" s="124"/>
      <c r="S548" s="219"/>
      <c r="T548" s="219"/>
      <c r="U548" s="266"/>
      <c r="V548" s="122" t="str">
        <f>IF($AB548=1,VLOOKUP(U:U,'BW Asset Listing'!D:E,2,FALSE),"")</f>
        <v/>
      </c>
      <c r="W548" s="122" t="str">
        <f>IF($AB548=1,VLOOKUP(U:U,'BW Asset Listing'!D:F,3,FALSE),"")</f>
        <v/>
      </c>
      <c r="X548" s="122" t="str">
        <f>IF($AB548=1,VLOOKUP(U:U,'BW Asset Listing'!D:G,4,FALSE),"")</f>
        <v/>
      </c>
      <c r="Y548" s="294" t="str">
        <f>IF($AB548=1,VLOOKUP(U:U,'BW Asset Listing'!D:O,12,FALSE),"")</f>
        <v/>
      </c>
      <c r="Z548" s="294" t="str">
        <f t="shared" si="82"/>
        <v/>
      </c>
      <c r="AA548" s="294" t="str">
        <f t="shared" si="83"/>
        <v/>
      </c>
      <c r="AB548" s="294">
        <f>COUNTIF($D$4:D548,$D548)</f>
        <v>0</v>
      </c>
      <c r="AE548" s="122" t="str">
        <f t="shared" si="84"/>
        <v/>
      </c>
      <c r="AF548" s="124">
        <f>SUMIFS('BW Expense Report GL'!I:I,'BW Expense Report GL'!F:F,AD:AD,'BW Expense Report GL'!G:G,G:G)</f>
        <v>0</v>
      </c>
      <c r="AG548" s="124" t="str">
        <f t="shared" si="85"/>
        <v/>
      </c>
      <c r="AH548" s="124">
        <f>SUMIFS('BW Expense Report GL'!I:I,'BW Expense Report GL'!F:F,AD:AD,'BW Expense Report GL'!G:G,H:H)</f>
        <v>0</v>
      </c>
      <c r="AI548" s="124" t="str">
        <f t="shared" si="86"/>
        <v/>
      </c>
      <c r="AK548" s="121">
        <f t="shared" si="87"/>
        <v>0</v>
      </c>
      <c r="AL548" s="121">
        <f t="shared" si="88"/>
        <v>0</v>
      </c>
    </row>
    <row r="549" spans="1:38" s="121" customFormat="1" ht="12.75" x14ac:dyDescent="0.2">
      <c r="A549" s="293" t="str">
        <f>VLOOKUP(B:B,'ACFR Business Areas'!A:C,3,FALSE)</f>
        <v>A000</v>
      </c>
      <c r="B549" s="293" t="str">
        <f>'Lease Rollforward'!$B$1</f>
        <v>E120</v>
      </c>
      <c r="C549" s="122" t="str">
        <f>VLOOKUP(B:B,'ACFR Business Areas'!A:B,2,FALSE)</f>
        <v>Comptroller General</v>
      </c>
      <c r="D549" s="237"/>
      <c r="E549" s="265"/>
      <c r="G549" s="122">
        <f>IFERROR(VLOOKUP($F:$F,'Lease Types with GL Accts'!A:B,2,FALSE),0)</f>
        <v>0</v>
      </c>
      <c r="H549" s="122">
        <f>IFERROR(VLOOKUP($F:$F,'Lease Types with GL Accts'!$A:$C,3,FALSE),0)</f>
        <v>0</v>
      </c>
      <c r="I549" s="122">
        <f>IFERROR(VLOOKUP($F:$F,'Lease Types with GL Accts'!$A:$D,4,FALSE),0)</f>
        <v>0</v>
      </c>
      <c r="J549" s="293" t="str">
        <f>IF(AND(AB549=1,K549='Lease Rollforward'!$B$2),"Yes",IF(AB549=1,"No",""))</f>
        <v/>
      </c>
      <c r="L549" s="216"/>
      <c r="M549" s="217"/>
      <c r="N549" s="217"/>
      <c r="O549" s="217"/>
      <c r="P549" s="294">
        <f t="shared" si="81"/>
        <v>0</v>
      </c>
      <c r="Q549" s="124"/>
      <c r="R549" s="124"/>
      <c r="S549" s="219"/>
      <c r="T549" s="219"/>
      <c r="U549" s="266"/>
      <c r="V549" s="122" t="str">
        <f>IF($AB549=1,VLOOKUP(U:U,'BW Asset Listing'!D:E,2,FALSE),"")</f>
        <v/>
      </c>
      <c r="W549" s="122" t="str">
        <f>IF($AB549=1,VLOOKUP(U:U,'BW Asset Listing'!D:F,3,FALSE),"")</f>
        <v/>
      </c>
      <c r="X549" s="122" t="str">
        <f>IF($AB549=1,VLOOKUP(U:U,'BW Asset Listing'!D:G,4,FALSE),"")</f>
        <v/>
      </c>
      <c r="Y549" s="294" t="str">
        <f>IF($AB549=1,VLOOKUP(U:U,'BW Asset Listing'!D:O,12,FALSE),"")</f>
        <v/>
      </c>
      <c r="Z549" s="294" t="str">
        <f t="shared" si="82"/>
        <v/>
      </c>
      <c r="AA549" s="294" t="str">
        <f t="shared" si="83"/>
        <v/>
      </c>
      <c r="AB549" s="294">
        <f>COUNTIF($D$4:D549,$D549)</f>
        <v>0</v>
      </c>
      <c r="AE549" s="122" t="str">
        <f t="shared" si="84"/>
        <v/>
      </c>
      <c r="AF549" s="124">
        <f>SUMIFS('BW Expense Report GL'!I:I,'BW Expense Report GL'!F:F,AD:AD,'BW Expense Report GL'!G:G,G:G)</f>
        <v>0</v>
      </c>
      <c r="AG549" s="124" t="str">
        <f t="shared" si="85"/>
        <v/>
      </c>
      <c r="AH549" s="124">
        <f>SUMIFS('BW Expense Report GL'!I:I,'BW Expense Report GL'!F:F,AD:AD,'BW Expense Report GL'!G:G,H:H)</f>
        <v>0</v>
      </c>
      <c r="AI549" s="124" t="str">
        <f t="shared" si="86"/>
        <v/>
      </c>
      <c r="AK549" s="121">
        <f t="shared" si="87"/>
        <v>0</v>
      </c>
      <c r="AL549" s="121">
        <f t="shared" si="88"/>
        <v>0</v>
      </c>
    </row>
    <row r="550" spans="1:38" s="121" customFormat="1" ht="12.75" x14ac:dyDescent="0.2">
      <c r="A550" s="293" t="str">
        <f>VLOOKUP(B:B,'ACFR Business Areas'!A:C,3,FALSE)</f>
        <v>A000</v>
      </c>
      <c r="B550" s="293" t="str">
        <f>'Lease Rollforward'!$B$1</f>
        <v>E120</v>
      </c>
      <c r="C550" s="122" t="str">
        <f>VLOOKUP(B:B,'ACFR Business Areas'!A:B,2,FALSE)</f>
        <v>Comptroller General</v>
      </c>
      <c r="D550" s="237"/>
      <c r="E550" s="265"/>
      <c r="G550" s="122">
        <f>IFERROR(VLOOKUP($F:$F,'Lease Types with GL Accts'!A:B,2,FALSE),0)</f>
        <v>0</v>
      </c>
      <c r="H550" s="122">
        <f>IFERROR(VLOOKUP($F:$F,'Lease Types with GL Accts'!$A:$C,3,FALSE),0)</f>
        <v>0</v>
      </c>
      <c r="I550" s="122">
        <f>IFERROR(VLOOKUP($F:$F,'Lease Types with GL Accts'!$A:$D,4,FALSE),0)</f>
        <v>0</v>
      </c>
      <c r="J550" s="293" t="str">
        <f>IF(AND(AB550=1,K550='Lease Rollforward'!$B$2),"Yes",IF(AB550=1,"No",""))</f>
        <v/>
      </c>
      <c r="L550" s="216"/>
      <c r="M550" s="217"/>
      <c r="N550" s="217"/>
      <c r="O550" s="217"/>
      <c r="P550" s="294">
        <f t="shared" si="81"/>
        <v>0</v>
      </c>
      <c r="Q550" s="124"/>
      <c r="R550" s="124"/>
      <c r="S550" s="219"/>
      <c r="T550" s="219"/>
      <c r="U550" s="266"/>
      <c r="V550" s="122" t="str">
        <f>IF($AB550=1,VLOOKUP(U:U,'BW Asset Listing'!D:E,2,FALSE),"")</f>
        <v/>
      </c>
      <c r="W550" s="122" t="str">
        <f>IF($AB550=1,VLOOKUP(U:U,'BW Asset Listing'!D:F,3,FALSE),"")</f>
        <v/>
      </c>
      <c r="X550" s="122" t="str">
        <f>IF($AB550=1,VLOOKUP(U:U,'BW Asset Listing'!D:G,4,FALSE),"")</f>
        <v/>
      </c>
      <c r="Y550" s="294" t="str">
        <f>IF($AB550=1,VLOOKUP(U:U,'BW Asset Listing'!D:O,12,FALSE),"")</f>
        <v/>
      </c>
      <c r="Z550" s="294" t="str">
        <f t="shared" si="82"/>
        <v/>
      </c>
      <c r="AA550" s="294" t="str">
        <f t="shared" si="83"/>
        <v/>
      </c>
      <c r="AB550" s="294">
        <f>COUNTIF($D$4:D550,$D550)</f>
        <v>0</v>
      </c>
      <c r="AE550" s="122" t="str">
        <f t="shared" si="84"/>
        <v/>
      </c>
      <c r="AF550" s="124">
        <f>SUMIFS('BW Expense Report GL'!I:I,'BW Expense Report GL'!F:F,AD:AD,'BW Expense Report GL'!G:G,G:G)</f>
        <v>0</v>
      </c>
      <c r="AG550" s="124" t="str">
        <f t="shared" si="85"/>
        <v/>
      </c>
      <c r="AH550" s="124">
        <f>SUMIFS('BW Expense Report GL'!I:I,'BW Expense Report GL'!F:F,AD:AD,'BW Expense Report GL'!G:G,H:H)</f>
        <v>0</v>
      </c>
      <c r="AI550" s="124" t="str">
        <f t="shared" si="86"/>
        <v/>
      </c>
      <c r="AK550" s="121">
        <f t="shared" si="87"/>
        <v>0</v>
      </c>
      <c r="AL550" s="121">
        <f t="shared" si="88"/>
        <v>0</v>
      </c>
    </row>
    <row r="551" spans="1:38" s="121" customFormat="1" ht="12.75" x14ac:dyDescent="0.2">
      <c r="A551" s="293" t="str">
        <f>VLOOKUP(B:B,'ACFR Business Areas'!A:C,3,FALSE)</f>
        <v>A000</v>
      </c>
      <c r="B551" s="293" t="str">
        <f>'Lease Rollforward'!$B$1</f>
        <v>E120</v>
      </c>
      <c r="C551" s="122" t="str">
        <f>VLOOKUP(B:B,'ACFR Business Areas'!A:B,2,FALSE)</f>
        <v>Comptroller General</v>
      </c>
      <c r="D551" s="237"/>
      <c r="E551" s="265"/>
      <c r="G551" s="122">
        <f>IFERROR(VLOOKUP($F:$F,'Lease Types with GL Accts'!A:B,2,FALSE),0)</f>
        <v>0</v>
      </c>
      <c r="H551" s="122">
        <f>IFERROR(VLOOKUP($F:$F,'Lease Types with GL Accts'!$A:$C,3,FALSE),0)</f>
        <v>0</v>
      </c>
      <c r="I551" s="122">
        <f>IFERROR(VLOOKUP($F:$F,'Lease Types with GL Accts'!$A:$D,4,FALSE),0)</f>
        <v>0</v>
      </c>
      <c r="J551" s="293" t="str">
        <f>IF(AND(AB551=1,K551='Lease Rollforward'!$B$2),"Yes",IF(AB551=1,"No",""))</f>
        <v/>
      </c>
      <c r="L551" s="216"/>
      <c r="M551" s="217"/>
      <c r="N551" s="217"/>
      <c r="O551" s="217"/>
      <c r="P551" s="294">
        <f t="shared" si="81"/>
        <v>0</v>
      </c>
      <c r="Q551" s="124"/>
      <c r="R551" s="124"/>
      <c r="S551" s="219"/>
      <c r="T551" s="219"/>
      <c r="U551" s="266"/>
      <c r="V551" s="122" t="str">
        <f>IF($AB551=1,VLOOKUP(U:U,'BW Asset Listing'!D:E,2,FALSE),"")</f>
        <v/>
      </c>
      <c r="W551" s="122" t="str">
        <f>IF($AB551=1,VLOOKUP(U:U,'BW Asset Listing'!D:F,3,FALSE),"")</f>
        <v/>
      </c>
      <c r="X551" s="122" t="str">
        <f>IF($AB551=1,VLOOKUP(U:U,'BW Asset Listing'!D:G,4,FALSE),"")</f>
        <v/>
      </c>
      <c r="Y551" s="294" t="str">
        <f>IF($AB551=1,VLOOKUP(U:U,'BW Asset Listing'!D:O,12,FALSE),"")</f>
        <v/>
      </c>
      <c r="Z551" s="294" t="str">
        <f t="shared" si="82"/>
        <v/>
      </c>
      <c r="AA551" s="294" t="str">
        <f t="shared" si="83"/>
        <v/>
      </c>
      <c r="AB551" s="294">
        <f>COUNTIF($D$4:D551,$D551)</f>
        <v>0</v>
      </c>
      <c r="AE551" s="122" t="str">
        <f t="shared" si="84"/>
        <v/>
      </c>
      <c r="AF551" s="124">
        <f>SUMIFS('BW Expense Report GL'!I:I,'BW Expense Report GL'!F:F,AD:AD,'BW Expense Report GL'!G:G,G:G)</f>
        <v>0</v>
      </c>
      <c r="AG551" s="124" t="str">
        <f t="shared" si="85"/>
        <v/>
      </c>
      <c r="AH551" s="124">
        <f>SUMIFS('BW Expense Report GL'!I:I,'BW Expense Report GL'!F:F,AD:AD,'BW Expense Report GL'!G:G,H:H)</f>
        <v>0</v>
      </c>
      <c r="AI551" s="124" t="str">
        <f t="shared" si="86"/>
        <v/>
      </c>
      <c r="AK551" s="121">
        <f t="shared" si="87"/>
        <v>0</v>
      </c>
      <c r="AL551" s="121">
        <f t="shared" si="88"/>
        <v>0</v>
      </c>
    </row>
    <row r="552" spans="1:38" s="121" customFormat="1" ht="12.75" x14ac:dyDescent="0.2">
      <c r="A552" s="293" t="str">
        <f>VLOOKUP(B:B,'ACFR Business Areas'!A:C,3,FALSE)</f>
        <v>A000</v>
      </c>
      <c r="B552" s="293" t="str">
        <f>'Lease Rollforward'!$B$1</f>
        <v>E120</v>
      </c>
      <c r="C552" s="122" t="str">
        <f>VLOOKUP(B:B,'ACFR Business Areas'!A:B,2,FALSE)</f>
        <v>Comptroller General</v>
      </c>
      <c r="D552" s="237"/>
      <c r="E552" s="265"/>
      <c r="G552" s="122">
        <f>IFERROR(VLOOKUP($F:$F,'Lease Types with GL Accts'!A:B,2,FALSE),0)</f>
        <v>0</v>
      </c>
      <c r="H552" s="122">
        <f>IFERROR(VLOOKUP($F:$F,'Lease Types with GL Accts'!$A:$C,3,FALSE),0)</f>
        <v>0</v>
      </c>
      <c r="I552" s="122">
        <f>IFERROR(VLOOKUP($F:$F,'Lease Types with GL Accts'!$A:$D,4,FALSE),0)</f>
        <v>0</v>
      </c>
      <c r="J552" s="293" t="str">
        <f>IF(AND(AB552=1,K552='Lease Rollforward'!$B$2),"Yes",IF(AB552=1,"No",""))</f>
        <v/>
      </c>
      <c r="L552" s="216"/>
      <c r="M552" s="217"/>
      <c r="N552" s="217"/>
      <c r="O552" s="217"/>
      <c r="P552" s="294">
        <f t="shared" si="81"/>
        <v>0</v>
      </c>
      <c r="Q552" s="124"/>
      <c r="R552" s="124"/>
      <c r="S552" s="219"/>
      <c r="T552" s="219"/>
      <c r="U552" s="266"/>
      <c r="V552" s="122" t="str">
        <f>IF($AB552=1,VLOOKUP(U:U,'BW Asset Listing'!D:E,2,FALSE),"")</f>
        <v/>
      </c>
      <c r="W552" s="122" t="str">
        <f>IF($AB552=1,VLOOKUP(U:U,'BW Asset Listing'!D:F,3,FALSE),"")</f>
        <v/>
      </c>
      <c r="X552" s="122" t="str">
        <f>IF($AB552=1,VLOOKUP(U:U,'BW Asset Listing'!D:G,4,FALSE),"")</f>
        <v/>
      </c>
      <c r="Y552" s="294" t="str">
        <f>IF($AB552=1,VLOOKUP(U:U,'BW Asset Listing'!D:O,12,FALSE),"")</f>
        <v/>
      </c>
      <c r="Z552" s="294" t="str">
        <f t="shared" si="82"/>
        <v/>
      </c>
      <c r="AA552" s="294" t="str">
        <f t="shared" si="83"/>
        <v/>
      </c>
      <c r="AB552" s="294">
        <f>COUNTIF($D$4:D552,$D552)</f>
        <v>0</v>
      </c>
      <c r="AE552" s="122" t="str">
        <f t="shared" si="84"/>
        <v/>
      </c>
      <c r="AF552" s="124">
        <f>SUMIFS('BW Expense Report GL'!I:I,'BW Expense Report GL'!F:F,AD:AD,'BW Expense Report GL'!G:G,G:G)</f>
        <v>0</v>
      </c>
      <c r="AG552" s="124" t="str">
        <f t="shared" si="85"/>
        <v/>
      </c>
      <c r="AH552" s="124">
        <f>SUMIFS('BW Expense Report GL'!I:I,'BW Expense Report GL'!F:F,AD:AD,'BW Expense Report GL'!G:G,H:H)</f>
        <v>0</v>
      </c>
      <c r="AI552" s="124" t="str">
        <f t="shared" si="86"/>
        <v/>
      </c>
      <c r="AK552" s="121">
        <f t="shared" si="87"/>
        <v>0</v>
      </c>
      <c r="AL552" s="121">
        <f t="shared" si="88"/>
        <v>0</v>
      </c>
    </row>
    <row r="553" spans="1:38" s="121" customFormat="1" ht="12.75" x14ac:dyDescent="0.2">
      <c r="A553" s="293" t="str">
        <f>VLOOKUP(B:B,'ACFR Business Areas'!A:C,3,FALSE)</f>
        <v>A000</v>
      </c>
      <c r="B553" s="293" t="str">
        <f>'Lease Rollforward'!$B$1</f>
        <v>E120</v>
      </c>
      <c r="C553" s="122" t="str">
        <f>VLOOKUP(B:B,'ACFR Business Areas'!A:B,2,FALSE)</f>
        <v>Comptroller General</v>
      </c>
      <c r="D553" s="237"/>
      <c r="E553" s="265"/>
      <c r="G553" s="122">
        <f>IFERROR(VLOOKUP($F:$F,'Lease Types with GL Accts'!A:B,2,FALSE),0)</f>
        <v>0</v>
      </c>
      <c r="H553" s="122">
        <f>IFERROR(VLOOKUP($F:$F,'Lease Types with GL Accts'!$A:$C,3,FALSE),0)</f>
        <v>0</v>
      </c>
      <c r="I553" s="122">
        <f>IFERROR(VLOOKUP($F:$F,'Lease Types with GL Accts'!$A:$D,4,FALSE),0)</f>
        <v>0</v>
      </c>
      <c r="J553" s="293" t="str">
        <f>IF(AND(AB553=1,K553='Lease Rollforward'!$B$2),"Yes",IF(AB553=1,"No",""))</f>
        <v/>
      </c>
      <c r="L553" s="216"/>
      <c r="M553" s="217"/>
      <c r="N553" s="217"/>
      <c r="O553" s="217"/>
      <c r="P553" s="294">
        <f t="shared" si="81"/>
        <v>0</v>
      </c>
      <c r="Q553" s="124"/>
      <c r="R553" s="124"/>
      <c r="S553" s="219"/>
      <c r="T553" s="219"/>
      <c r="U553" s="266"/>
      <c r="V553" s="122" t="str">
        <f>IF($AB553=1,VLOOKUP(U:U,'BW Asset Listing'!D:E,2,FALSE),"")</f>
        <v/>
      </c>
      <c r="W553" s="122" t="str">
        <f>IF($AB553=1,VLOOKUP(U:U,'BW Asset Listing'!D:F,3,FALSE),"")</f>
        <v/>
      </c>
      <c r="X553" s="122" t="str">
        <f>IF($AB553=1,VLOOKUP(U:U,'BW Asset Listing'!D:G,4,FALSE),"")</f>
        <v/>
      </c>
      <c r="Y553" s="294" t="str">
        <f>IF($AB553=1,VLOOKUP(U:U,'BW Asset Listing'!D:O,12,FALSE),"")</f>
        <v/>
      </c>
      <c r="Z553" s="294" t="str">
        <f t="shared" si="82"/>
        <v/>
      </c>
      <c r="AA553" s="294" t="str">
        <f t="shared" si="83"/>
        <v/>
      </c>
      <c r="AB553" s="294">
        <f>COUNTIF($D$4:D553,$D553)</f>
        <v>0</v>
      </c>
      <c r="AE553" s="122" t="str">
        <f t="shared" si="84"/>
        <v/>
      </c>
      <c r="AF553" s="124">
        <f>SUMIFS('BW Expense Report GL'!I:I,'BW Expense Report GL'!F:F,AD:AD,'BW Expense Report GL'!G:G,G:G)</f>
        <v>0</v>
      </c>
      <c r="AG553" s="124" t="str">
        <f t="shared" si="85"/>
        <v/>
      </c>
      <c r="AH553" s="124">
        <f>SUMIFS('BW Expense Report GL'!I:I,'BW Expense Report GL'!F:F,AD:AD,'BW Expense Report GL'!G:G,H:H)</f>
        <v>0</v>
      </c>
      <c r="AI553" s="124" t="str">
        <f t="shared" si="86"/>
        <v/>
      </c>
      <c r="AK553" s="121">
        <f t="shared" si="87"/>
        <v>0</v>
      </c>
      <c r="AL553" s="121">
        <f t="shared" si="88"/>
        <v>0</v>
      </c>
    </row>
    <row r="554" spans="1:38" s="121" customFormat="1" ht="12.75" x14ac:dyDescent="0.2">
      <c r="A554" s="293" t="str">
        <f>VLOOKUP(B:B,'ACFR Business Areas'!A:C,3,FALSE)</f>
        <v>A000</v>
      </c>
      <c r="B554" s="293" t="str">
        <f>'Lease Rollforward'!$B$1</f>
        <v>E120</v>
      </c>
      <c r="C554" s="122" t="str">
        <f>VLOOKUP(B:B,'ACFR Business Areas'!A:B,2,FALSE)</f>
        <v>Comptroller General</v>
      </c>
      <c r="D554" s="237"/>
      <c r="E554" s="265"/>
      <c r="G554" s="122">
        <f>IFERROR(VLOOKUP($F:$F,'Lease Types with GL Accts'!A:B,2,FALSE),0)</f>
        <v>0</v>
      </c>
      <c r="H554" s="122">
        <f>IFERROR(VLOOKUP($F:$F,'Lease Types with GL Accts'!$A:$C,3,FALSE),0)</f>
        <v>0</v>
      </c>
      <c r="I554" s="122">
        <f>IFERROR(VLOOKUP($F:$F,'Lease Types with GL Accts'!$A:$D,4,FALSE),0)</f>
        <v>0</v>
      </c>
      <c r="J554" s="293" t="str">
        <f>IF(AND(AB554=1,K554='Lease Rollforward'!$B$2),"Yes",IF(AB554=1,"No",""))</f>
        <v/>
      </c>
      <c r="L554" s="216"/>
      <c r="M554" s="217"/>
      <c r="N554" s="217"/>
      <c r="O554" s="217"/>
      <c r="P554" s="294">
        <f t="shared" si="81"/>
        <v>0</v>
      </c>
      <c r="Q554" s="124"/>
      <c r="R554" s="124"/>
      <c r="S554" s="219"/>
      <c r="T554" s="219"/>
      <c r="U554" s="266"/>
      <c r="V554" s="122" t="str">
        <f>IF($AB554=1,VLOOKUP(U:U,'BW Asset Listing'!D:E,2,FALSE),"")</f>
        <v/>
      </c>
      <c r="W554" s="122" t="str">
        <f>IF($AB554=1,VLOOKUP(U:U,'BW Asset Listing'!D:F,3,FALSE),"")</f>
        <v/>
      </c>
      <c r="X554" s="122" t="str">
        <f>IF($AB554=1,VLOOKUP(U:U,'BW Asset Listing'!D:G,4,FALSE),"")</f>
        <v/>
      </c>
      <c r="Y554" s="294" t="str">
        <f>IF($AB554=1,VLOOKUP(U:U,'BW Asset Listing'!D:O,12,FALSE),"")</f>
        <v/>
      </c>
      <c r="Z554" s="294" t="str">
        <f t="shared" si="82"/>
        <v/>
      </c>
      <c r="AA554" s="294" t="str">
        <f t="shared" si="83"/>
        <v/>
      </c>
      <c r="AB554" s="294">
        <f>COUNTIF($D$4:D554,$D554)</f>
        <v>0</v>
      </c>
      <c r="AE554" s="122" t="str">
        <f t="shared" si="84"/>
        <v/>
      </c>
      <c r="AF554" s="124">
        <f>SUMIFS('BW Expense Report GL'!I:I,'BW Expense Report GL'!F:F,AD:AD,'BW Expense Report GL'!G:G,G:G)</f>
        <v>0</v>
      </c>
      <c r="AG554" s="124" t="str">
        <f t="shared" si="85"/>
        <v/>
      </c>
      <c r="AH554" s="124">
        <f>SUMIFS('BW Expense Report GL'!I:I,'BW Expense Report GL'!F:F,AD:AD,'BW Expense Report GL'!G:G,H:H)</f>
        <v>0</v>
      </c>
      <c r="AI554" s="124" t="str">
        <f t="shared" si="86"/>
        <v/>
      </c>
      <c r="AK554" s="121">
        <f t="shared" si="87"/>
        <v>0</v>
      </c>
      <c r="AL554" s="121">
        <f t="shared" si="88"/>
        <v>0</v>
      </c>
    </row>
    <row r="555" spans="1:38" s="121" customFormat="1" ht="12.75" x14ac:dyDescent="0.2">
      <c r="A555" s="293" t="str">
        <f>VLOOKUP(B:B,'ACFR Business Areas'!A:C,3,FALSE)</f>
        <v>A000</v>
      </c>
      <c r="B555" s="293" t="str">
        <f>'Lease Rollforward'!$B$1</f>
        <v>E120</v>
      </c>
      <c r="C555" s="122" t="str">
        <f>VLOOKUP(B:B,'ACFR Business Areas'!A:B,2,FALSE)</f>
        <v>Comptroller General</v>
      </c>
      <c r="D555" s="237"/>
      <c r="E555" s="265"/>
      <c r="G555" s="122">
        <f>IFERROR(VLOOKUP($F:$F,'Lease Types with GL Accts'!A:B,2,FALSE),0)</f>
        <v>0</v>
      </c>
      <c r="H555" s="122">
        <f>IFERROR(VLOOKUP($F:$F,'Lease Types with GL Accts'!$A:$C,3,FALSE),0)</f>
        <v>0</v>
      </c>
      <c r="I555" s="122">
        <f>IFERROR(VLOOKUP($F:$F,'Lease Types with GL Accts'!$A:$D,4,FALSE),0)</f>
        <v>0</v>
      </c>
      <c r="J555" s="293" t="str">
        <f>IF(AND(AB555=1,K555='Lease Rollforward'!$B$2),"Yes",IF(AB555=1,"No",""))</f>
        <v/>
      </c>
      <c r="L555" s="216"/>
      <c r="M555" s="217"/>
      <c r="N555" s="217"/>
      <c r="O555" s="217"/>
      <c r="P555" s="294">
        <f t="shared" si="81"/>
        <v>0</v>
      </c>
      <c r="Q555" s="124"/>
      <c r="R555" s="124"/>
      <c r="S555" s="219"/>
      <c r="T555" s="219"/>
      <c r="U555" s="266"/>
      <c r="V555" s="122" t="str">
        <f>IF($AB555=1,VLOOKUP(U:U,'BW Asset Listing'!D:E,2,FALSE),"")</f>
        <v/>
      </c>
      <c r="W555" s="122" t="str">
        <f>IF($AB555=1,VLOOKUP(U:U,'BW Asset Listing'!D:F,3,FALSE),"")</f>
        <v/>
      </c>
      <c r="X555" s="122" t="str">
        <f>IF($AB555=1,VLOOKUP(U:U,'BW Asset Listing'!D:G,4,FALSE),"")</f>
        <v/>
      </c>
      <c r="Y555" s="294" t="str">
        <f>IF($AB555=1,VLOOKUP(U:U,'BW Asset Listing'!D:O,12,FALSE),"")</f>
        <v/>
      </c>
      <c r="Z555" s="294" t="str">
        <f t="shared" si="82"/>
        <v/>
      </c>
      <c r="AA555" s="294" t="str">
        <f t="shared" si="83"/>
        <v/>
      </c>
      <c r="AB555" s="294">
        <f>COUNTIF($D$4:D555,$D555)</f>
        <v>0</v>
      </c>
      <c r="AE555" s="122" t="str">
        <f t="shared" si="84"/>
        <v/>
      </c>
      <c r="AF555" s="124">
        <f>SUMIFS('BW Expense Report GL'!I:I,'BW Expense Report GL'!F:F,AD:AD,'BW Expense Report GL'!G:G,G:G)</f>
        <v>0</v>
      </c>
      <c r="AG555" s="124" t="str">
        <f t="shared" si="85"/>
        <v/>
      </c>
      <c r="AH555" s="124">
        <f>SUMIFS('BW Expense Report GL'!I:I,'BW Expense Report GL'!F:F,AD:AD,'BW Expense Report GL'!G:G,H:H)</f>
        <v>0</v>
      </c>
      <c r="AI555" s="124" t="str">
        <f t="shared" si="86"/>
        <v/>
      </c>
      <c r="AK555" s="121">
        <f t="shared" si="87"/>
        <v>0</v>
      </c>
      <c r="AL555" s="121">
        <f t="shared" si="88"/>
        <v>0</v>
      </c>
    </row>
    <row r="556" spans="1:38" s="121" customFormat="1" ht="12.75" x14ac:dyDescent="0.2">
      <c r="A556" s="293" t="str">
        <f>VLOOKUP(B:B,'ACFR Business Areas'!A:C,3,FALSE)</f>
        <v>A000</v>
      </c>
      <c r="B556" s="293" t="str">
        <f>'Lease Rollforward'!$B$1</f>
        <v>E120</v>
      </c>
      <c r="C556" s="122" t="str">
        <f>VLOOKUP(B:B,'ACFR Business Areas'!A:B,2,FALSE)</f>
        <v>Comptroller General</v>
      </c>
      <c r="D556" s="237"/>
      <c r="E556" s="265"/>
      <c r="G556" s="122">
        <f>IFERROR(VLOOKUP($F:$F,'Lease Types with GL Accts'!A:B,2,FALSE),0)</f>
        <v>0</v>
      </c>
      <c r="H556" s="122">
        <f>IFERROR(VLOOKUP($F:$F,'Lease Types with GL Accts'!$A:$C,3,FALSE),0)</f>
        <v>0</v>
      </c>
      <c r="I556" s="122">
        <f>IFERROR(VLOOKUP($F:$F,'Lease Types with GL Accts'!$A:$D,4,FALSE),0)</f>
        <v>0</v>
      </c>
      <c r="J556" s="293" t="str">
        <f>IF(AND(AB556=1,K556='Lease Rollforward'!$B$2),"Yes",IF(AB556=1,"No",""))</f>
        <v/>
      </c>
      <c r="L556" s="216"/>
      <c r="M556" s="217"/>
      <c r="N556" s="217"/>
      <c r="O556" s="217"/>
      <c r="P556" s="294">
        <f t="shared" si="81"/>
        <v>0</v>
      </c>
      <c r="Q556" s="124"/>
      <c r="R556" s="124"/>
      <c r="S556" s="219"/>
      <c r="T556" s="219"/>
      <c r="U556" s="266"/>
      <c r="V556" s="122" t="str">
        <f>IF($AB556=1,VLOOKUP(U:U,'BW Asset Listing'!D:E,2,FALSE),"")</f>
        <v/>
      </c>
      <c r="W556" s="122" t="str">
        <f>IF($AB556=1,VLOOKUP(U:U,'BW Asset Listing'!D:F,3,FALSE),"")</f>
        <v/>
      </c>
      <c r="X556" s="122" t="str">
        <f>IF($AB556=1,VLOOKUP(U:U,'BW Asset Listing'!D:G,4,FALSE),"")</f>
        <v/>
      </c>
      <c r="Y556" s="294" t="str">
        <f>IF($AB556=1,VLOOKUP(U:U,'BW Asset Listing'!D:O,12,FALSE),"")</f>
        <v/>
      </c>
      <c r="Z556" s="294" t="str">
        <f t="shared" si="82"/>
        <v/>
      </c>
      <c r="AA556" s="294" t="str">
        <f t="shared" si="83"/>
        <v/>
      </c>
      <c r="AB556" s="294">
        <f>COUNTIF($D$4:D556,$D556)</f>
        <v>0</v>
      </c>
      <c r="AE556" s="122" t="str">
        <f t="shared" si="84"/>
        <v/>
      </c>
      <c r="AF556" s="124">
        <f>SUMIFS('BW Expense Report GL'!I:I,'BW Expense Report GL'!F:F,AD:AD,'BW Expense Report GL'!G:G,G:G)</f>
        <v>0</v>
      </c>
      <c r="AG556" s="124" t="str">
        <f t="shared" si="85"/>
        <v/>
      </c>
      <c r="AH556" s="124">
        <f>SUMIFS('BW Expense Report GL'!I:I,'BW Expense Report GL'!F:F,AD:AD,'BW Expense Report GL'!G:G,H:H)</f>
        <v>0</v>
      </c>
      <c r="AI556" s="124" t="str">
        <f t="shared" si="86"/>
        <v/>
      </c>
      <c r="AK556" s="121">
        <f t="shared" si="87"/>
        <v>0</v>
      </c>
      <c r="AL556" s="121">
        <f t="shared" si="88"/>
        <v>0</v>
      </c>
    </row>
    <row r="557" spans="1:38" s="121" customFormat="1" ht="12.75" x14ac:dyDescent="0.2">
      <c r="A557" s="293" t="str">
        <f>VLOOKUP(B:B,'ACFR Business Areas'!A:C,3,FALSE)</f>
        <v>A000</v>
      </c>
      <c r="B557" s="293" t="str">
        <f>'Lease Rollforward'!$B$1</f>
        <v>E120</v>
      </c>
      <c r="C557" s="122" t="str">
        <f>VLOOKUP(B:B,'ACFR Business Areas'!A:B,2,FALSE)</f>
        <v>Comptroller General</v>
      </c>
      <c r="D557" s="237"/>
      <c r="E557" s="265"/>
      <c r="G557" s="122">
        <f>IFERROR(VLOOKUP($F:$F,'Lease Types with GL Accts'!A:B,2,FALSE),0)</f>
        <v>0</v>
      </c>
      <c r="H557" s="122">
        <f>IFERROR(VLOOKUP($F:$F,'Lease Types with GL Accts'!$A:$C,3,FALSE),0)</f>
        <v>0</v>
      </c>
      <c r="I557" s="122">
        <f>IFERROR(VLOOKUP($F:$F,'Lease Types with GL Accts'!$A:$D,4,FALSE),0)</f>
        <v>0</v>
      </c>
      <c r="J557" s="293" t="str">
        <f>IF(AND(AB557=1,K557='Lease Rollforward'!$B$2),"Yes",IF(AB557=1,"No",""))</f>
        <v/>
      </c>
      <c r="L557" s="216"/>
      <c r="M557" s="217"/>
      <c r="N557" s="217"/>
      <c r="O557" s="217"/>
      <c r="P557" s="294">
        <f t="shared" si="81"/>
        <v>0</v>
      </c>
      <c r="Q557" s="124"/>
      <c r="R557" s="124"/>
      <c r="S557" s="219"/>
      <c r="T557" s="219"/>
      <c r="U557" s="266"/>
      <c r="V557" s="122" t="str">
        <f>IF($AB557=1,VLOOKUP(U:U,'BW Asset Listing'!D:E,2,FALSE),"")</f>
        <v/>
      </c>
      <c r="W557" s="122" t="str">
        <f>IF($AB557=1,VLOOKUP(U:U,'BW Asset Listing'!D:F,3,FALSE),"")</f>
        <v/>
      </c>
      <c r="X557" s="122" t="str">
        <f>IF($AB557=1,VLOOKUP(U:U,'BW Asset Listing'!D:G,4,FALSE),"")</f>
        <v/>
      </c>
      <c r="Y557" s="294" t="str">
        <f>IF($AB557=1,VLOOKUP(U:U,'BW Asset Listing'!D:O,12,FALSE),"")</f>
        <v/>
      </c>
      <c r="Z557" s="294" t="str">
        <f t="shared" si="82"/>
        <v/>
      </c>
      <c r="AA557" s="294" t="str">
        <f t="shared" si="83"/>
        <v/>
      </c>
      <c r="AB557" s="294">
        <f>COUNTIF($D$4:D557,$D557)</f>
        <v>0</v>
      </c>
      <c r="AE557" s="122" t="str">
        <f t="shared" si="84"/>
        <v/>
      </c>
      <c r="AF557" s="124">
        <f>SUMIFS('BW Expense Report GL'!I:I,'BW Expense Report GL'!F:F,AD:AD,'BW Expense Report GL'!G:G,G:G)</f>
        <v>0</v>
      </c>
      <c r="AG557" s="124" t="str">
        <f t="shared" si="85"/>
        <v/>
      </c>
      <c r="AH557" s="124">
        <f>SUMIFS('BW Expense Report GL'!I:I,'BW Expense Report GL'!F:F,AD:AD,'BW Expense Report GL'!G:G,H:H)</f>
        <v>0</v>
      </c>
      <c r="AI557" s="124" t="str">
        <f t="shared" si="86"/>
        <v/>
      </c>
      <c r="AK557" s="121">
        <f t="shared" si="87"/>
        <v>0</v>
      </c>
      <c r="AL557" s="121">
        <f t="shared" si="88"/>
        <v>0</v>
      </c>
    </row>
    <row r="558" spans="1:38" s="121" customFormat="1" ht="12.75" x14ac:dyDescent="0.2">
      <c r="A558" s="293" t="str">
        <f>VLOOKUP(B:B,'ACFR Business Areas'!A:C,3,FALSE)</f>
        <v>A000</v>
      </c>
      <c r="B558" s="293" t="str">
        <f>'Lease Rollforward'!$B$1</f>
        <v>E120</v>
      </c>
      <c r="C558" s="122" t="str">
        <f>VLOOKUP(B:B,'ACFR Business Areas'!A:B,2,FALSE)</f>
        <v>Comptroller General</v>
      </c>
      <c r="D558" s="237"/>
      <c r="E558" s="265"/>
      <c r="G558" s="122">
        <f>IFERROR(VLOOKUP($F:$F,'Lease Types with GL Accts'!A:B,2,FALSE),0)</f>
        <v>0</v>
      </c>
      <c r="H558" s="122">
        <f>IFERROR(VLOOKUP($F:$F,'Lease Types with GL Accts'!$A:$C,3,FALSE),0)</f>
        <v>0</v>
      </c>
      <c r="I558" s="122">
        <f>IFERROR(VLOOKUP($F:$F,'Lease Types with GL Accts'!$A:$D,4,FALSE),0)</f>
        <v>0</v>
      </c>
      <c r="J558" s="293" t="str">
        <f>IF(AND(AB558=1,K558='Lease Rollforward'!$B$2),"Yes",IF(AB558=1,"No",""))</f>
        <v/>
      </c>
      <c r="L558" s="216"/>
      <c r="M558" s="217"/>
      <c r="N558" s="217"/>
      <c r="O558" s="217"/>
      <c r="P558" s="294">
        <f t="shared" si="81"/>
        <v>0</v>
      </c>
      <c r="Q558" s="124"/>
      <c r="R558" s="124"/>
      <c r="S558" s="219"/>
      <c r="T558" s="219"/>
      <c r="U558" s="266"/>
      <c r="V558" s="122" t="str">
        <f>IF($AB558=1,VLOOKUP(U:U,'BW Asset Listing'!D:E,2,FALSE),"")</f>
        <v/>
      </c>
      <c r="W558" s="122" t="str">
        <f>IF($AB558=1,VLOOKUP(U:U,'BW Asset Listing'!D:F,3,FALSE),"")</f>
        <v/>
      </c>
      <c r="X558" s="122" t="str">
        <f>IF($AB558=1,VLOOKUP(U:U,'BW Asset Listing'!D:G,4,FALSE),"")</f>
        <v/>
      </c>
      <c r="Y558" s="294" t="str">
        <f>IF($AB558=1,VLOOKUP(U:U,'BW Asset Listing'!D:O,12,FALSE),"")</f>
        <v/>
      </c>
      <c r="Z558" s="294" t="str">
        <f t="shared" si="82"/>
        <v/>
      </c>
      <c r="AA558" s="294" t="str">
        <f t="shared" si="83"/>
        <v/>
      </c>
      <c r="AB558" s="294">
        <f>COUNTIF($D$4:D558,$D558)</f>
        <v>0</v>
      </c>
      <c r="AE558" s="122" t="str">
        <f t="shared" si="84"/>
        <v/>
      </c>
      <c r="AF558" s="124">
        <f>SUMIFS('BW Expense Report GL'!I:I,'BW Expense Report GL'!F:F,AD:AD,'BW Expense Report GL'!G:G,G:G)</f>
        <v>0</v>
      </c>
      <c r="AG558" s="124" t="str">
        <f t="shared" si="85"/>
        <v/>
      </c>
      <c r="AH558" s="124">
        <f>SUMIFS('BW Expense Report GL'!I:I,'BW Expense Report GL'!F:F,AD:AD,'BW Expense Report GL'!G:G,H:H)</f>
        <v>0</v>
      </c>
      <c r="AI558" s="124" t="str">
        <f t="shared" si="86"/>
        <v/>
      </c>
      <c r="AK558" s="121">
        <f t="shared" si="87"/>
        <v>0</v>
      </c>
      <c r="AL558" s="121">
        <f t="shared" si="88"/>
        <v>0</v>
      </c>
    </row>
    <row r="559" spans="1:38" s="121" customFormat="1" ht="12.75" x14ac:dyDescent="0.2">
      <c r="A559" s="293" t="str">
        <f>VLOOKUP(B:B,'ACFR Business Areas'!A:C,3,FALSE)</f>
        <v>A000</v>
      </c>
      <c r="B559" s="293" t="str">
        <f>'Lease Rollforward'!$B$1</f>
        <v>E120</v>
      </c>
      <c r="C559" s="122" t="str">
        <f>VLOOKUP(B:B,'ACFR Business Areas'!A:B,2,FALSE)</f>
        <v>Comptroller General</v>
      </c>
      <c r="D559" s="237"/>
      <c r="E559" s="265"/>
      <c r="G559" s="122">
        <f>IFERROR(VLOOKUP($F:$F,'Lease Types with GL Accts'!A:B,2,FALSE),0)</f>
        <v>0</v>
      </c>
      <c r="H559" s="122">
        <f>IFERROR(VLOOKUP($F:$F,'Lease Types with GL Accts'!$A:$C,3,FALSE),0)</f>
        <v>0</v>
      </c>
      <c r="I559" s="122">
        <f>IFERROR(VLOOKUP($F:$F,'Lease Types with GL Accts'!$A:$D,4,FALSE),0)</f>
        <v>0</v>
      </c>
      <c r="J559" s="293" t="str">
        <f>IF(AND(AB559=1,K559='Lease Rollforward'!$B$2),"Yes",IF(AB559=1,"No",""))</f>
        <v/>
      </c>
      <c r="L559" s="216"/>
      <c r="M559" s="217"/>
      <c r="N559" s="217"/>
      <c r="O559" s="217"/>
      <c r="P559" s="294">
        <f t="shared" si="81"/>
        <v>0</v>
      </c>
      <c r="Q559" s="124"/>
      <c r="R559" s="124"/>
      <c r="S559" s="219"/>
      <c r="T559" s="219"/>
      <c r="U559" s="266"/>
      <c r="V559" s="122" t="str">
        <f>IF($AB559=1,VLOOKUP(U:U,'BW Asset Listing'!D:E,2,FALSE),"")</f>
        <v/>
      </c>
      <c r="W559" s="122" t="str">
        <f>IF($AB559=1,VLOOKUP(U:U,'BW Asset Listing'!D:F,3,FALSE),"")</f>
        <v/>
      </c>
      <c r="X559" s="122" t="str">
        <f>IF($AB559=1,VLOOKUP(U:U,'BW Asset Listing'!D:G,4,FALSE),"")</f>
        <v/>
      </c>
      <c r="Y559" s="294" t="str">
        <f>IF($AB559=1,VLOOKUP(U:U,'BW Asset Listing'!D:O,12,FALSE),"")</f>
        <v/>
      </c>
      <c r="Z559" s="294" t="str">
        <f t="shared" si="82"/>
        <v/>
      </c>
      <c r="AA559" s="294" t="str">
        <f t="shared" si="83"/>
        <v/>
      </c>
      <c r="AB559" s="294">
        <f>COUNTIF($D$4:D559,$D559)</f>
        <v>0</v>
      </c>
      <c r="AE559" s="122" t="str">
        <f t="shared" si="84"/>
        <v/>
      </c>
      <c r="AF559" s="124">
        <f>SUMIFS('BW Expense Report GL'!I:I,'BW Expense Report GL'!F:F,AD:AD,'BW Expense Report GL'!G:G,G:G)</f>
        <v>0</v>
      </c>
      <c r="AG559" s="124" t="str">
        <f t="shared" si="85"/>
        <v/>
      </c>
      <c r="AH559" s="124">
        <f>SUMIFS('BW Expense Report GL'!I:I,'BW Expense Report GL'!F:F,AD:AD,'BW Expense Report GL'!G:G,H:H)</f>
        <v>0</v>
      </c>
      <c r="AI559" s="124" t="str">
        <f t="shared" si="86"/>
        <v/>
      </c>
      <c r="AK559" s="121">
        <f t="shared" si="87"/>
        <v>0</v>
      </c>
      <c r="AL559" s="121">
        <f t="shared" si="88"/>
        <v>0</v>
      </c>
    </row>
    <row r="560" spans="1:38" s="121" customFormat="1" ht="12.75" x14ac:dyDescent="0.2">
      <c r="A560" s="293" t="str">
        <f>VLOOKUP(B:B,'ACFR Business Areas'!A:C,3,FALSE)</f>
        <v>A000</v>
      </c>
      <c r="B560" s="293" t="str">
        <f>'Lease Rollforward'!$B$1</f>
        <v>E120</v>
      </c>
      <c r="C560" s="122" t="str">
        <f>VLOOKUP(B:B,'ACFR Business Areas'!A:B,2,FALSE)</f>
        <v>Comptroller General</v>
      </c>
      <c r="D560" s="237"/>
      <c r="E560" s="265"/>
      <c r="G560" s="122">
        <f>IFERROR(VLOOKUP($F:$F,'Lease Types with GL Accts'!A:B,2,FALSE),0)</f>
        <v>0</v>
      </c>
      <c r="H560" s="122">
        <f>IFERROR(VLOOKUP($F:$F,'Lease Types with GL Accts'!$A:$C,3,FALSE),0)</f>
        <v>0</v>
      </c>
      <c r="I560" s="122">
        <f>IFERROR(VLOOKUP($F:$F,'Lease Types with GL Accts'!$A:$D,4,FALSE),0)</f>
        <v>0</v>
      </c>
      <c r="J560" s="293" t="str">
        <f>IF(AND(AB560=1,K560='Lease Rollforward'!$B$2),"Yes",IF(AB560=1,"No",""))</f>
        <v/>
      </c>
      <c r="L560" s="216"/>
      <c r="M560" s="217"/>
      <c r="N560" s="217"/>
      <c r="O560" s="217"/>
      <c r="P560" s="294">
        <f t="shared" si="81"/>
        <v>0</v>
      </c>
      <c r="Q560" s="124"/>
      <c r="R560" s="124"/>
      <c r="S560" s="219"/>
      <c r="T560" s="219"/>
      <c r="U560" s="266"/>
      <c r="V560" s="122" t="str">
        <f>IF($AB560=1,VLOOKUP(U:U,'BW Asset Listing'!D:E,2,FALSE),"")</f>
        <v/>
      </c>
      <c r="W560" s="122" t="str">
        <f>IF($AB560=1,VLOOKUP(U:U,'BW Asset Listing'!D:F,3,FALSE),"")</f>
        <v/>
      </c>
      <c r="X560" s="122" t="str">
        <f>IF($AB560=1,VLOOKUP(U:U,'BW Asset Listing'!D:G,4,FALSE),"")</f>
        <v/>
      </c>
      <c r="Y560" s="294" t="str">
        <f>IF($AB560=1,VLOOKUP(U:U,'BW Asset Listing'!D:O,12,FALSE),"")</f>
        <v/>
      </c>
      <c r="Z560" s="294" t="str">
        <f t="shared" si="82"/>
        <v/>
      </c>
      <c r="AA560" s="294" t="str">
        <f t="shared" si="83"/>
        <v/>
      </c>
      <c r="AB560" s="294">
        <f>COUNTIF($D$4:D560,$D560)</f>
        <v>0</v>
      </c>
      <c r="AE560" s="122" t="str">
        <f t="shared" si="84"/>
        <v/>
      </c>
      <c r="AF560" s="124">
        <f>SUMIFS('BW Expense Report GL'!I:I,'BW Expense Report GL'!F:F,AD:AD,'BW Expense Report GL'!G:G,G:G)</f>
        <v>0</v>
      </c>
      <c r="AG560" s="124" t="str">
        <f t="shared" si="85"/>
        <v/>
      </c>
      <c r="AH560" s="124">
        <f>SUMIFS('BW Expense Report GL'!I:I,'BW Expense Report GL'!F:F,AD:AD,'BW Expense Report GL'!G:G,H:H)</f>
        <v>0</v>
      </c>
      <c r="AI560" s="124" t="str">
        <f t="shared" si="86"/>
        <v/>
      </c>
      <c r="AK560" s="121">
        <f t="shared" si="87"/>
        <v>0</v>
      </c>
      <c r="AL560" s="121">
        <f t="shared" si="88"/>
        <v>0</v>
      </c>
    </row>
    <row r="561" spans="1:38" s="121" customFormat="1" ht="12.75" x14ac:dyDescent="0.2">
      <c r="A561" s="293" t="str">
        <f>VLOOKUP(B:B,'ACFR Business Areas'!A:C,3,FALSE)</f>
        <v>A000</v>
      </c>
      <c r="B561" s="293" t="str">
        <f>'Lease Rollforward'!$B$1</f>
        <v>E120</v>
      </c>
      <c r="C561" s="122" t="str">
        <f>VLOOKUP(B:B,'ACFR Business Areas'!A:B,2,FALSE)</f>
        <v>Comptroller General</v>
      </c>
      <c r="D561" s="237"/>
      <c r="E561" s="265"/>
      <c r="G561" s="122">
        <f>IFERROR(VLOOKUP($F:$F,'Lease Types with GL Accts'!A:B,2,FALSE),0)</f>
        <v>0</v>
      </c>
      <c r="H561" s="122">
        <f>IFERROR(VLOOKUP($F:$F,'Lease Types with GL Accts'!$A:$C,3,FALSE),0)</f>
        <v>0</v>
      </c>
      <c r="I561" s="122">
        <f>IFERROR(VLOOKUP($F:$F,'Lease Types with GL Accts'!$A:$D,4,FALSE),0)</f>
        <v>0</v>
      </c>
      <c r="J561" s="293" t="str">
        <f>IF(AND(AB561=1,K561='Lease Rollforward'!$B$2),"Yes",IF(AB561=1,"No",""))</f>
        <v/>
      </c>
      <c r="L561" s="216"/>
      <c r="M561" s="217"/>
      <c r="N561" s="217"/>
      <c r="O561" s="217"/>
      <c r="P561" s="294">
        <f t="shared" si="81"/>
        <v>0</v>
      </c>
      <c r="Q561" s="124"/>
      <c r="R561" s="124"/>
      <c r="S561" s="219"/>
      <c r="T561" s="219"/>
      <c r="U561" s="266"/>
      <c r="V561" s="122" t="str">
        <f>IF($AB561=1,VLOOKUP(U:U,'BW Asset Listing'!D:E,2,FALSE),"")</f>
        <v/>
      </c>
      <c r="W561" s="122" t="str">
        <f>IF($AB561=1,VLOOKUP(U:U,'BW Asset Listing'!D:F,3,FALSE),"")</f>
        <v/>
      </c>
      <c r="X561" s="122" t="str">
        <f>IF($AB561=1,VLOOKUP(U:U,'BW Asset Listing'!D:G,4,FALSE),"")</f>
        <v/>
      </c>
      <c r="Y561" s="294" t="str">
        <f>IF($AB561=1,VLOOKUP(U:U,'BW Asset Listing'!D:O,12,FALSE),"")</f>
        <v/>
      </c>
      <c r="Z561" s="294" t="str">
        <f t="shared" si="82"/>
        <v/>
      </c>
      <c r="AA561" s="294" t="str">
        <f t="shared" si="83"/>
        <v/>
      </c>
      <c r="AB561" s="294">
        <f>COUNTIF($D$4:D561,$D561)</f>
        <v>0</v>
      </c>
      <c r="AE561" s="122" t="str">
        <f t="shared" si="84"/>
        <v/>
      </c>
      <c r="AF561" s="124">
        <f>SUMIFS('BW Expense Report GL'!I:I,'BW Expense Report GL'!F:F,AD:AD,'BW Expense Report GL'!G:G,G:G)</f>
        <v>0</v>
      </c>
      <c r="AG561" s="124" t="str">
        <f t="shared" si="85"/>
        <v/>
      </c>
      <c r="AH561" s="124">
        <f>SUMIFS('BW Expense Report GL'!I:I,'BW Expense Report GL'!F:F,AD:AD,'BW Expense Report GL'!G:G,H:H)</f>
        <v>0</v>
      </c>
      <c r="AI561" s="124" t="str">
        <f t="shared" si="86"/>
        <v/>
      </c>
      <c r="AK561" s="121">
        <f t="shared" si="87"/>
        <v>0</v>
      </c>
      <c r="AL561" s="121">
        <f t="shared" si="88"/>
        <v>0</v>
      </c>
    </row>
    <row r="562" spans="1:38" s="121" customFormat="1" ht="12.75" x14ac:dyDescent="0.2">
      <c r="A562" s="293" t="str">
        <f>VLOOKUP(B:B,'ACFR Business Areas'!A:C,3,FALSE)</f>
        <v>A000</v>
      </c>
      <c r="B562" s="293" t="str">
        <f>'Lease Rollforward'!$B$1</f>
        <v>E120</v>
      </c>
      <c r="C562" s="122" t="str">
        <f>VLOOKUP(B:B,'ACFR Business Areas'!A:B,2,FALSE)</f>
        <v>Comptroller General</v>
      </c>
      <c r="D562" s="237"/>
      <c r="E562" s="265"/>
      <c r="G562" s="122">
        <f>IFERROR(VLOOKUP($F:$F,'Lease Types with GL Accts'!A:B,2,FALSE),0)</f>
        <v>0</v>
      </c>
      <c r="H562" s="122">
        <f>IFERROR(VLOOKUP($F:$F,'Lease Types with GL Accts'!$A:$C,3,FALSE),0)</f>
        <v>0</v>
      </c>
      <c r="I562" s="122">
        <f>IFERROR(VLOOKUP($F:$F,'Lease Types with GL Accts'!$A:$D,4,FALSE),0)</f>
        <v>0</v>
      </c>
      <c r="J562" s="293" t="str">
        <f>IF(AND(AB562=1,K562='Lease Rollforward'!$B$2),"Yes",IF(AB562=1,"No",""))</f>
        <v/>
      </c>
      <c r="L562" s="216"/>
      <c r="M562" s="217"/>
      <c r="N562" s="217"/>
      <c r="O562" s="217"/>
      <c r="P562" s="294">
        <f t="shared" si="81"/>
        <v>0</v>
      </c>
      <c r="Q562" s="124"/>
      <c r="R562" s="124"/>
      <c r="S562" s="219"/>
      <c r="T562" s="219"/>
      <c r="U562" s="266"/>
      <c r="V562" s="122" t="str">
        <f>IF($AB562=1,VLOOKUP(U:U,'BW Asset Listing'!D:E,2,FALSE),"")</f>
        <v/>
      </c>
      <c r="W562" s="122" t="str">
        <f>IF($AB562=1,VLOOKUP(U:U,'BW Asset Listing'!D:F,3,FALSE),"")</f>
        <v/>
      </c>
      <c r="X562" s="122" t="str">
        <f>IF($AB562=1,VLOOKUP(U:U,'BW Asset Listing'!D:G,4,FALSE),"")</f>
        <v/>
      </c>
      <c r="Y562" s="294" t="str">
        <f>IF($AB562=1,VLOOKUP(U:U,'BW Asset Listing'!D:O,12,FALSE),"")</f>
        <v/>
      </c>
      <c r="Z562" s="294" t="str">
        <f t="shared" si="82"/>
        <v/>
      </c>
      <c r="AA562" s="294" t="str">
        <f t="shared" si="83"/>
        <v/>
      </c>
      <c r="AB562" s="294">
        <f>COUNTIF($D$4:D562,$D562)</f>
        <v>0</v>
      </c>
      <c r="AE562" s="122" t="str">
        <f t="shared" si="84"/>
        <v/>
      </c>
      <c r="AF562" s="124">
        <f>SUMIFS('BW Expense Report GL'!I:I,'BW Expense Report GL'!F:F,AD:AD,'BW Expense Report GL'!G:G,G:G)</f>
        <v>0</v>
      </c>
      <c r="AG562" s="124" t="str">
        <f t="shared" si="85"/>
        <v/>
      </c>
      <c r="AH562" s="124">
        <f>SUMIFS('BW Expense Report GL'!I:I,'BW Expense Report GL'!F:F,AD:AD,'BW Expense Report GL'!G:G,H:H)</f>
        <v>0</v>
      </c>
      <c r="AI562" s="124" t="str">
        <f t="shared" si="86"/>
        <v/>
      </c>
      <c r="AK562" s="121">
        <f t="shared" si="87"/>
        <v>0</v>
      </c>
      <c r="AL562" s="121">
        <f t="shared" si="88"/>
        <v>0</v>
      </c>
    </row>
    <row r="563" spans="1:38" s="121" customFormat="1" ht="12.75" x14ac:dyDescent="0.2">
      <c r="A563" s="293" t="str">
        <f>VLOOKUP(B:B,'ACFR Business Areas'!A:C,3,FALSE)</f>
        <v>A000</v>
      </c>
      <c r="B563" s="293" t="str">
        <f>'Lease Rollforward'!$B$1</f>
        <v>E120</v>
      </c>
      <c r="C563" s="122" t="str">
        <f>VLOOKUP(B:B,'ACFR Business Areas'!A:B,2,FALSE)</f>
        <v>Comptroller General</v>
      </c>
      <c r="D563" s="237"/>
      <c r="E563" s="265"/>
      <c r="G563" s="122">
        <f>IFERROR(VLOOKUP($F:$F,'Lease Types with GL Accts'!A:B,2,FALSE),0)</f>
        <v>0</v>
      </c>
      <c r="H563" s="122">
        <f>IFERROR(VLOOKUP($F:$F,'Lease Types with GL Accts'!$A:$C,3,FALSE),0)</f>
        <v>0</v>
      </c>
      <c r="I563" s="122">
        <f>IFERROR(VLOOKUP($F:$F,'Lease Types with GL Accts'!$A:$D,4,FALSE),0)</f>
        <v>0</v>
      </c>
      <c r="J563" s="293" t="str">
        <f>IF(AND(AB563=1,K563='Lease Rollforward'!$B$2),"Yes",IF(AB563=1,"No",""))</f>
        <v/>
      </c>
      <c r="L563" s="216"/>
      <c r="M563" s="217"/>
      <c r="N563" s="217"/>
      <c r="O563" s="217"/>
      <c r="P563" s="294">
        <f t="shared" si="81"/>
        <v>0</v>
      </c>
      <c r="Q563" s="124"/>
      <c r="R563" s="124"/>
      <c r="S563" s="219"/>
      <c r="T563" s="219"/>
      <c r="U563" s="266"/>
      <c r="V563" s="122" t="str">
        <f>IF($AB563=1,VLOOKUP(U:U,'BW Asset Listing'!D:E,2,FALSE),"")</f>
        <v/>
      </c>
      <c r="W563" s="122" t="str">
        <f>IF($AB563=1,VLOOKUP(U:U,'BW Asset Listing'!D:F,3,FALSE),"")</f>
        <v/>
      </c>
      <c r="X563" s="122" t="str">
        <f>IF($AB563=1,VLOOKUP(U:U,'BW Asset Listing'!D:G,4,FALSE),"")</f>
        <v/>
      </c>
      <c r="Y563" s="294" t="str">
        <f>IF($AB563=1,VLOOKUP(U:U,'BW Asset Listing'!D:O,12,FALSE),"")</f>
        <v/>
      </c>
      <c r="Z563" s="294" t="str">
        <f t="shared" si="82"/>
        <v/>
      </c>
      <c r="AA563" s="294" t="str">
        <f t="shared" si="83"/>
        <v/>
      </c>
      <c r="AB563" s="294">
        <f>COUNTIF($D$4:D563,$D563)</f>
        <v>0</v>
      </c>
      <c r="AE563" s="122" t="str">
        <f t="shared" si="84"/>
        <v/>
      </c>
      <c r="AF563" s="124">
        <f>SUMIFS('BW Expense Report GL'!I:I,'BW Expense Report GL'!F:F,AD:AD,'BW Expense Report GL'!G:G,G:G)</f>
        <v>0</v>
      </c>
      <c r="AG563" s="124" t="str">
        <f t="shared" si="85"/>
        <v/>
      </c>
      <c r="AH563" s="124">
        <f>SUMIFS('BW Expense Report GL'!I:I,'BW Expense Report GL'!F:F,AD:AD,'BW Expense Report GL'!G:G,H:H)</f>
        <v>0</v>
      </c>
      <c r="AI563" s="124" t="str">
        <f t="shared" si="86"/>
        <v/>
      </c>
      <c r="AK563" s="121">
        <f t="shared" si="87"/>
        <v>0</v>
      </c>
      <c r="AL563" s="121">
        <f t="shared" si="88"/>
        <v>0</v>
      </c>
    </row>
    <row r="564" spans="1:38" s="121" customFormat="1" ht="12.75" x14ac:dyDescent="0.2">
      <c r="A564" s="293" t="str">
        <f>VLOOKUP(B:B,'ACFR Business Areas'!A:C,3,FALSE)</f>
        <v>A000</v>
      </c>
      <c r="B564" s="293" t="str">
        <f>'Lease Rollforward'!$B$1</f>
        <v>E120</v>
      </c>
      <c r="C564" s="122" t="str">
        <f>VLOOKUP(B:B,'ACFR Business Areas'!A:B,2,FALSE)</f>
        <v>Comptroller General</v>
      </c>
      <c r="D564" s="237"/>
      <c r="E564" s="265"/>
      <c r="G564" s="122">
        <f>IFERROR(VLOOKUP($F:$F,'Lease Types with GL Accts'!A:B,2,FALSE),0)</f>
        <v>0</v>
      </c>
      <c r="H564" s="122">
        <f>IFERROR(VLOOKUP($F:$F,'Lease Types with GL Accts'!$A:$C,3,FALSE),0)</f>
        <v>0</v>
      </c>
      <c r="I564" s="122">
        <f>IFERROR(VLOOKUP($F:$F,'Lease Types with GL Accts'!$A:$D,4,FALSE),0)</f>
        <v>0</v>
      </c>
      <c r="J564" s="293" t="str">
        <f>IF(AND(AB564=1,K564='Lease Rollforward'!$B$2),"Yes",IF(AB564=1,"No",""))</f>
        <v/>
      </c>
      <c r="L564" s="216"/>
      <c r="M564" s="217"/>
      <c r="N564" s="217"/>
      <c r="O564" s="217"/>
      <c r="P564" s="294">
        <f t="shared" si="81"/>
        <v>0</v>
      </c>
      <c r="Q564" s="124"/>
      <c r="R564" s="124"/>
      <c r="S564" s="219"/>
      <c r="T564" s="219"/>
      <c r="U564" s="266"/>
      <c r="V564" s="122" t="str">
        <f>IF($AB564=1,VLOOKUP(U:U,'BW Asset Listing'!D:E,2,FALSE),"")</f>
        <v/>
      </c>
      <c r="W564" s="122" t="str">
        <f>IF($AB564=1,VLOOKUP(U:U,'BW Asset Listing'!D:F,3,FALSE),"")</f>
        <v/>
      </c>
      <c r="X564" s="122" t="str">
        <f>IF($AB564=1,VLOOKUP(U:U,'BW Asset Listing'!D:G,4,FALSE),"")</f>
        <v/>
      </c>
      <c r="Y564" s="294" t="str">
        <f>IF($AB564=1,VLOOKUP(U:U,'BW Asset Listing'!D:O,12,FALSE),"")</f>
        <v/>
      </c>
      <c r="Z564" s="294" t="str">
        <f t="shared" si="82"/>
        <v/>
      </c>
      <c r="AA564" s="294" t="str">
        <f t="shared" si="83"/>
        <v/>
      </c>
      <c r="AB564" s="294">
        <f>COUNTIF($D$4:D564,$D564)</f>
        <v>0</v>
      </c>
      <c r="AE564" s="122" t="str">
        <f t="shared" si="84"/>
        <v/>
      </c>
      <c r="AF564" s="124">
        <f>SUMIFS('BW Expense Report GL'!I:I,'BW Expense Report GL'!F:F,AD:AD,'BW Expense Report GL'!G:G,G:G)</f>
        <v>0</v>
      </c>
      <c r="AG564" s="124" t="str">
        <f t="shared" si="85"/>
        <v/>
      </c>
      <c r="AH564" s="124">
        <f>SUMIFS('BW Expense Report GL'!I:I,'BW Expense Report GL'!F:F,AD:AD,'BW Expense Report GL'!G:G,H:H)</f>
        <v>0</v>
      </c>
      <c r="AI564" s="124" t="str">
        <f t="shared" si="86"/>
        <v/>
      </c>
      <c r="AK564" s="121">
        <f t="shared" si="87"/>
        <v>0</v>
      </c>
      <c r="AL564" s="121">
        <f t="shared" si="88"/>
        <v>0</v>
      </c>
    </row>
    <row r="565" spans="1:38" s="121" customFormat="1" ht="12.75" x14ac:dyDescent="0.2">
      <c r="A565" s="293" t="str">
        <f>VLOOKUP(B:B,'ACFR Business Areas'!A:C,3,FALSE)</f>
        <v>A000</v>
      </c>
      <c r="B565" s="293" t="str">
        <f>'Lease Rollforward'!$B$1</f>
        <v>E120</v>
      </c>
      <c r="C565" s="122" t="str">
        <f>VLOOKUP(B:B,'ACFR Business Areas'!A:B,2,FALSE)</f>
        <v>Comptroller General</v>
      </c>
      <c r="D565" s="237"/>
      <c r="E565" s="265"/>
      <c r="G565" s="122">
        <f>IFERROR(VLOOKUP($F:$F,'Lease Types with GL Accts'!A:B,2,FALSE),0)</f>
        <v>0</v>
      </c>
      <c r="H565" s="122">
        <f>IFERROR(VLOOKUP($F:$F,'Lease Types with GL Accts'!$A:$C,3,FALSE),0)</f>
        <v>0</v>
      </c>
      <c r="I565" s="122">
        <f>IFERROR(VLOOKUP($F:$F,'Lease Types with GL Accts'!$A:$D,4,FALSE),0)</f>
        <v>0</v>
      </c>
      <c r="J565" s="293" t="str">
        <f>IF(AND(AB565=1,K565='Lease Rollforward'!$B$2),"Yes",IF(AB565=1,"No",""))</f>
        <v/>
      </c>
      <c r="L565" s="216"/>
      <c r="M565" s="217"/>
      <c r="N565" s="217"/>
      <c r="O565" s="217"/>
      <c r="P565" s="294">
        <f t="shared" si="81"/>
        <v>0</v>
      </c>
      <c r="Q565" s="124"/>
      <c r="R565" s="124"/>
      <c r="S565" s="219"/>
      <c r="T565" s="219"/>
      <c r="U565" s="266"/>
      <c r="V565" s="122" t="str">
        <f>IF($AB565=1,VLOOKUP(U:U,'BW Asset Listing'!D:E,2,FALSE),"")</f>
        <v/>
      </c>
      <c r="W565" s="122" t="str">
        <f>IF($AB565=1,VLOOKUP(U:U,'BW Asset Listing'!D:F,3,FALSE),"")</f>
        <v/>
      </c>
      <c r="X565" s="122" t="str">
        <f>IF($AB565=1,VLOOKUP(U:U,'BW Asset Listing'!D:G,4,FALSE),"")</f>
        <v/>
      </c>
      <c r="Y565" s="294" t="str">
        <f>IF($AB565=1,VLOOKUP(U:U,'BW Asset Listing'!D:O,12,FALSE),"")</f>
        <v/>
      </c>
      <c r="Z565" s="294" t="str">
        <f t="shared" si="82"/>
        <v/>
      </c>
      <c r="AA565" s="294" t="str">
        <f t="shared" si="83"/>
        <v/>
      </c>
      <c r="AB565" s="294">
        <f>COUNTIF($D$4:D565,$D565)</f>
        <v>0</v>
      </c>
      <c r="AE565" s="122" t="str">
        <f t="shared" si="84"/>
        <v/>
      </c>
      <c r="AF565" s="124">
        <f>SUMIFS('BW Expense Report GL'!I:I,'BW Expense Report GL'!F:F,AD:AD,'BW Expense Report GL'!G:G,G:G)</f>
        <v>0</v>
      </c>
      <c r="AG565" s="124" t="str">
        <f t="shared" si="85"/>
        <v/>
      </c>
      <c r="AH565" s="124">
        <f>SUMIFS('BW Expense Report GL'!I:I,'BW Expense Report GL'!F:F,AD:AD,'BW Expense Report GL'!G:G,H:H)</f>
        <v>0</v>
      </c>
      <c r="AI565" s="124" t="str">
        <f t="shared" si="86"/>
        <v/>
      </c>
      <c r="AK565" s="121">
        <f t="shared" si="87"/>
        <v>0</v>
      </c>
      <c r="AL565" s="121">
        <f t="shared" si="88"/>
        <v>0</v>
      </c>
    </row>
    <row r="566" spans="1:38" s="121" customFormat="1" ht="12.75" x14ac:dyDescent="0.2">
      <c r="A566" s="293" t="str">
        <f>VLOOKUP(B:B,'ACFR Business Areas'!A:C,3,FALSE)</f>
        <v>A000</v>
      </c>
      <c r="B566" s="293" t="str">
        <f>'Lease Rollforward'!$B$1</f>
        <v>E120</v>
      </c>
      <c r="C566" s="122" t="str">
        <f>VLOOKUP(B:B,'ACFR Business Areas'!A:B,2,FALSE)</f>
        <v>Comptroller General</v>
      </c>
      <c r="D566" s="237"/>
      <c r="E566" s="265"/>
      <c r="G566" s="122">
        <f>IFERROR(VLOOKUP($F:$F,'Lease Types with GL Accts'!A:B,2,FALSE),0)</f>
        <v>0</v>
      </c>
      <c r="H566" s="122">
        <f>IFERROR(VLOOKUP($F:$F,'Lease Types with GL Accts'!$A:$C,3,FALSE),0)</f>
        <v>0</v>
      </c>
      <c r="I566" s="122">
        <f>IFERROR(VLOOKUP($F:$F,'Lease Types with GL Accts'!$A:$D,4,FALSE),0)</f>
        <v>0</v>
      </c>
      <c r="J566" s="293" t="str">
        <f>IF(AND(AB566=1,K566='Lease Rollforward'!$B$2),"Yes",IF(AB566=1,"No",""))</f>
        <v/>
      </c>
      <c r="L566" s="216"/>
      <c r="M566" s="217"/>
      <c r="N566" s="217"/>
      <c r="O566" s="217"/>
      <c r="P566" s="294">
        <f t="shared" si="81"/>
        <v>0</v>
      </c>
      <c r="Q566" s="124"/>
      <c r="R566" s="124"/>
      <c r="S566" s="219"/>
      <c r="T566" s="219"/>
      <c r="U566" s="266"/>
      <c r="V566" s="122" t="str">
        <f>IF($AB566=1,VLOOKUP(U:U,'BW Asset Listing'!D:E,2,FALSE),"")</f>
        <v/>
      </c>
      <c r="W566" s="122" t="str">
        <f>IF($AB566=1,VLOOKUP(U:U,'BW Asset Listing'!D:F,3,FALSE),"")</f>
        <v/>
      </c>
      <c r="X566" s="122" t="str">
        <f>IF($AB566=1,VLOOKUP(U:U,'BW Asset Listing'!D:G,4,FALSE),"")</f>
        <v/>
      </c>
      <c r="Y566" s="294" t="str">
        <f>IF($AB566=1,VLOOKUP(U:U,'BW Asset Listing'!D:O,12,FALSE),"")</f>
        <v/>
      </c>
      <c r="Z566" s="294" t="str">
        <f t="shared" si="82"/>
        <v/>
      </c>
      <c r="AA566" s="294" t="str">
        <f t="shared" si="83"/>
        <v/>
      </c>
      <c r="AB566" s="294">
        <f>COUNTIF($D$4:D566,$D566)</f>
        <v>0</v>
      </c>
      <c r="AE566" s="122" t="str">
        <f t="shared" si="84"/>
        <v/>
      </c>
      <c r="AF566" s="124">
        <f>SUMIFS('BW Expense Report GL'!I:I,'BW Expense Report GL'!F:F,AD:AD,'BW Expense Report GL'!G:G,G:G)</f>
        <v>0</v>
      </c>
      <c r="AG566" s="124" t="str">
        <f t="shared" si="85"/>
        <v/>
      </c>
      <c r="AH566" s="124">
        <f>SUMIFS('BW Expense Report GL'!I:I,'BW Expense Report GL'!F:F,AD:AD,'BW Expense Report GL'!G:G,H:H)</f>
        <v>0</v>
      </c>
      <c r="AI566" s="124" t="str">
        <f t="shared" si="86"/>
        <v/>
      </c>
      <c r="AK566" s="121">
        <f t="shared" si="87"/>
        <v>0</v>
      </c>
      <c r="AL566" s="121">
        <f t="shared" si="88"/>
        <v>0</v>
      </c>
    </row>
    <row r="567" spans="1:38" s="121" customFormat="1" ht="12.75" x14ac:dyDescent="0.2">
      <c r="A567" s="293" t="str">
        <f>VLOOKUP(B:B,'ACFR Business Areas'!A:C,3,FALSE)</f>
        <v>A000</v>
      </c>
      <c r="B567" s="293" t="str">
        <f>'Lease Rollforward'!$B$1</f>
        <v>E120</v>
      </c>
      <c r="C567" s="122" t="str">
        <f>VLOOKUP(B:B,'ACFR Business Areas'!A:B,2,FALSE)</f>
        <v>Comptroller General</v>
      </c>
      <c r="D567" s="237"/>
      <c r="E567" s="265"/>
      <c r="G567" s="122">
        <f>IFERROR(VLOOKUP($F:$F,'Lease Types with GL Accts'!A:B,2,FALSE),0)</f>
        <v>0</v>
      </c>
      <c r="H567" s="122">
        <f>IFERROR(VLOOKUP($F:$F,'Lease Types with GL Accts'!$A:$C,3,FALSE),0)</f>
        <v>0</v>
      </c>
      <c r="I567" s="122">
        <f>IFERROR(VLOOKUP($F:$F,'Lease Types with GL Accts'!$A:$D,4,FALSE),0)</f>
        <v>0</v>
      </c>
      <c r="J567" s="293" t="str">
        <f>IF(AND(AB567=1,K567='Lease Rollforward'!$B$2),"Yes",IF(AB567=1,"No",""))</f>
        <v/>
      </c>
      <c r="L567" s="216"/>
      <c r="M567" s="217"/>
      <c r="N567" s="217"/>
      <c r="O567" s="217"/>
      <c r="P567" s="294">
        <f t="shared" si="81"/>
        <v>0</v>
      </c>
      <c r="Q567" s="124"/>
      <c r="R567" s="124"/>
      <c r="S567" s="219"/>
      <c r="T567" s="219"/>
      <c r="U567" s="266"/>
      <c r="V567" s="122" t="str">
        <f>IF($AB567=1,VLOOKUP(U:U,'BW Asset Listing'!D:E,2,FALSE),"")</f>
        <v/>
      </c>
      <c r="W567" s="122" t="str">
        <f>IF($AB567=1,VLOOKUP(U:U,'BW Asset Listing'!D:F,3,FALSE),"")</f>
        <v/>
      </c>
      <c r="X567" s="122" t="str">
        <f>IF($AB567=1,VLOOKUP(U:U,'BW Asset Listing'!D:G,4,FALSE),"")</f>
        <v/>
      </c>
      <c r="Y567" s="294" t="str">
        <f>IF($AB567=1,VLOOKUP(U:U,'BW Asset Listing'!D:O,12,FALSE),"")</f>
        <v/>
      </c>
      <c r="Z567" s="294" t="str">
        <f t="shared" si="82"/>
        <v/>
      </c>
      <c r="AA567" s="294" t="str">
        <f t="shared" si="83"/>
        <v/>
      </c>
      <c r="AB567" s="294">
        <f>COUNTIF($D$4:D567,$D567)</f>
        <v>0</v>
      </c>
      <c r="AE567" s="122" t="str">
        <f t="shared" si="84"/>
        <v/>
      </c>
      <c r="AF567" s="124">
        <f>SUMIFS('BW Expense Report GL'!I:I,'BW Expense Report GL'!F:F,AD:AD,'BW Expense Report GL'!G:G,G:G)</f>
        <v>0</v>
      </c>
      <c r="AG567" s="124" t="str">
        <f t="shared" si="85"/>
        <v/>
      </c>
      <c r="AH567" s="124">
        <f>SUMIFS('BW Expense Report GL'!I:I,'BW Expense Report GL'!F:F,AD:AD,'BW Expense Report GL'!G:G,H:H)</f>
        <v>0</v>
      </c>
      <c r="AI567" s="124" t="str">
        <f t="shared" si="86"/>
        <v/>
      </c>
      <c r="AK567" s="121">
        <f t="shared" si="87"/>
        <v>0</v>
      </c>
      <c r="AL567" s="121">
        <f t="shared" si="88"/>
        <v>0</v>
      </c>
    </row>
    <row r="568" spans="1:38" s="121" customFormat="1" ht="12.75" x14ac:dyDescent="0.2">
      <c r="A568" s="293" t="str">
        <f>VLOOKUP(B:B,'ACFR Business Areas'!A:C,3,FALSE)</f>
        <v>A000</v>
      </c>
      <c r="B568" s="293" t="str">
        <f>'Lease Rollforward'!$B$1</f>
        <v>E120</v>
      </c>
      <c r="C568" s="122" t="str">
        <f>VLOOKUP(B:B,'ACFR Business Areas'!A:B,2,FALSE)</f>
        <v>Comptroller General</v>
      </c>
      <c r="D568" s="237"/>
      <c r="E568" s="265"/>
      <c r="G568" s="122">
        <f>IFERROR(VLOOKUP($F:$F,'Lease Types with GL Accts'!A:B,2,FALSE),0)</f>
        <v>0</v>
      </c>
      <c r="H568" s="122">
        <f>IFERROR(VLOOKUP($F:$F,'Lease Types with GL Accts'!$A:$C,3,FALSE),0)</f>
        <v>0</v>
      </c>
      <c r="I568" s="122">
        <f>IFERROR(VLOOKUP($F:$F,'Lease Types with GL Accts'!$A:$D,4,FALSE),0)</f>
        <v>0</v>
      </c>
      <c r="J568" s="293" t="str">
        <f>IF(AND(AB568=1,K568='Lease Rollforward'!$B$2),"Yes",IF(AB568=1,"No",""))</f>
        <v/>
      </c>
      <c r="L568" s="216"/>
      <c r="M568" s="217"/>
      <c r="N568" s="217"/>
      <c r="O568" s="217"/>
      <c r="P568" s="294">
        <f t="shared" si="81"/>
        <v>0</v>
      </c>
      <c r="Q568" s="124"/>
      <c r="R568" s="124"/>
      <c r="S568" s="219"/>
      <c r="T568" s="219"/>
      <c r="U568" s="266"/>
      <c r="V568" s="122" t="str">
        <f>IF($AB568=1,VLOOKUP(U:U,'BW Asset Listing'!D:E,2,FALSE),"")</f>
        <v/>
      </c>
      <c r="W568" s="122" t="str">
        <f>IF($AB568=1,VLOOKUP(U:U,'BW Asset Listing'!D:F,3,FALSE),"")</f>
        <v/>
      </c>
      <c r="X568" s="122" t="str">
        <f>IF($AB568=1,VLOOKUP(U:U,'BW Asset Listing'!D:G,4,FALSE),"")</f>
        <v/>
      </c>
      <c r="Y568" s="294" t="str">
        <f>IF($AB568=1,VLOOKUP(U:U,'BW Asset Listing'!D:O,12,FALSE),"")</f>
        <v/>
      </c>
      <c r="Z568" s="294" t="str">
        <f t="shared" si="82"/>
        <v/>
      </c>
      <c r="AA568" s="294" t="str">
        <f t="shared" si="83"/>
        <v/>
      </c>
      <c r="AB568" s="294">
        <f>COUNTIF($D$4:D568,$D568)</f>
        <v>0</v>
      </c>
      <c r="AE568" s="122" t="str">
        <f t="shared" si="84"/>
        <v/>
      </c>
      <c r="AF568" s="124">
        <f>SUMIFS('BW Expense Report GL'!I:I,'BW Expense Report GL'!F:F,AD:AD,'BW Expense Report GL'!G:G,G:G)</f>
        <v>0</v>
      </c>
      <c r="AG568" s="124" t="str">
        <f t="shared" si="85"/>
        <v/>
      </c>
      <c r="AH568" s="124">
        <f>SUMIFS('BW Expense Report GL'!I:I,'BW Expense Report GL'!F:F,AD:AD,'BW Expense Report GL'!G:G,H:H)</f>
        <v>0</v>
      </c>
      <c r="AI568" s="124" t="str">
        <f t="shared" si="86"/>
        <v/>
      </c>
      <c r="AK568" s="121">
        <f t="shared" si="87"/>
        <v>0</v>
      </c>
      <c r="AL568" s="121">
        <f t="shared" si="88"/>
        <v>0</v>
      </c>
    </row>
    <row r="569" spans="1:38" s="121" customFormat="1" ht="12.75" x14ac:dyDescent="0.2">
      <c r="A569" s="293" t="str">
        <f>VLOOKUP(B:B,'ACFR Business Areas'!A:C,3,FALSE)</f>
        <v>A000</v>
      </c>
      <c r="B569" s="293" t="str">
        <f>'Lease Rollforward'!$B$1</f>
        <v>E120</v>
      </c>
      <c r="C569" s="122" t="str">
        <f>VLOOKUP(B:B,'ACFR Business Areas'!A:B,2,FALSE)</f>
        <v>Comptroller General</v>
      </c>
      <c r="D569" s="237"/>
      <c r="E569" s="265"/>
      <c r="G569" s="122">
        <f>IFERROR(VLOOKUP($F:$F,'Lease Types with GL Accts'!A:B,2,FALSE),0)</f>
        <v>0</v>
      </c>
      <c r="H569" s="122">
        <f>IFERROR(VLOOKUP($F:$F,'Lease Types with GL Accts'!$A:$C,3,FALSE),0)</f>
        <v>0</v>
      </c>
      <c r="I569" s="122">
        <f>IFERROR(VLOOKUP($F:$F,'Lease Types with GL Accts'!$A:$D,4,FALSE),0)</f>
        <v>0</v>
      </c>
      <c r="J569" s="293" t="str">
        <f>IF(AND(AB569=1,K569='Lease Rollforward'!$B$2),"Yes",IF(AB569=1,"No",""))</f>
        <v/>
      </c>
      <c r="L569" s="216"/>
      <c r="M569" s="217"/>
      <c r="N569" s="217"/>
      <c r="O569" s="217"/>
      <c r="P569" s="294">
        <f t="shared" si="81"/>
        <v>0</v>
      </c>
      <c r="Q569" s="124"/>
      <c r="R569" s="124"/>
      <c r="S569" s="219"/>
      <c r="T569" s="219"/>
      <c r="U569" s="266"/>
      <c r="V569" s="122" t="str">
        <f>IF($AB569=1,VLOOKUP(U:U,'BW Asset Listing'!D:E,2,FALSE),"")</f>
        <v/>
      </c>
      <c r="W569" s="122" t="str">
        <f>IF($AB569=1,VLOOKUP(U:U,'BW Asset Listing'!D:F,3,FALSE),"")</f>
        <v/>
      </c>
      <c r="X569" s="122" t="str">
        <f>IF($AB569=1,VLOOKUP(U:U,'BW Asset Listing'!D:G,4,FALSE),"")</f>
        <v/>
      </c>
      <c r="Y569" s="294" t="str">
        <f>IF($AB569=1,VLOOKUP(U:U,'BW Asset Listing'!D:O,12,FALSE),"")</f>
        <v/>
      </c>
      <c r="Z569" s="294" t="str">
        <f t="shared" si="82"/>
        <v/>
      </c>
      <c r="AA569" s="294" t="str">
        <f t="shared" si="83"/>
        <v/>
      </c>
      <c r="AB569" s="294">
        <f>COUNTIF($D$4:D569,$D569)</f>
        <v>0</v>
      </c>
      <c r="AE569" s="122" t="str">
        <f t="shared" si="84"/>
        <v/>
      </c>
      <c r="AF569" s="124">
        <f>SUMIFS('BW Expense Report GL'!I:I,'BW Expense Report GL'!F:F,AD:AD,'BW Expense Report GL'!G:G,G:G)</f>
        <v>0</v>
      </c>
      <c r="AG569" s="124" t="str">
        <f t="shared" si="85"/>
        <v/>
      </c>
      <c r="AH569" s="124">
        <f>SUMIFS('BW Expense Report GL'!I:I,'BW Expense Report GL'!F:F,AD:AD,'BW Expense Report GL'!G:G,H:H)</f>
        <v>0</v>
      </c>
      <c r="AI569" s="124" t="str">
        <f t="shared" si="86"/>
        <v/>
      </c>
      <c r="AK569" s="121">
        <f t="shared" si="87"/>
        <v>0</v>
      </c>
      <c r="AL569" s="121">
        <f t="shared" si="88"/>
        <v>0</v>
      </c>
    </row>
    <row r="570" spans="1:38" s="121" customFormat="1" ht="12.75" x14ac:dyDescent="0.2">
      <c r="A570" s="293" t="str">
        <f>VLOOKUP(B:B,'ACFR Business Areas'!A:C,3,FALSE)</f>
        <v>A000</v>
      </c>
      <c r="B570" s="293" t="str">
        <f>'Lease Rollforward'!$B$1</f>
        <v>E120</v>
      </c>
      <c r="C570" s="122" t="str">
        <f>VLOOKUP(B:B,'ACFR Business Areas'!A:B,2,FALSE)</f>
        <v>Comptroller General</v>
      </c>
      <c r="D570" s="237"/>
      <c r="E570" s="265"/>
      <c r="G570" s="122">
        <f>IFERROR(VLOOKUP($F:$F,'Lease Types with GL Accts'!A:B,2,FALSE),0)</f>
        <v>0</v>
      </c>
      <c r="H570" s="122">
        <f>IFERROR(VLOOKUP($F:$F,'Lease Types with GL Accts'!$A:$C,3,FALSE),0)</f>
        <v>0</v>
      </c>
      <c r="I570" s="122">
        <f>IFERROR(VLOOKUP($F:$F,'Lease Types with GL Accts'!$A:$D,4,FALSE),0)</f>
        <v>0</v>
      </c>
      <c r="J570" s="293" t="str">
        <f>IF(AND(AB570=1,K570='Lease Rollforward'!$B$2),"Yes",IF(AB570=1,"No",""))</f>
        <v/>
      </c>
      <c r="L570" s="216"/>
      <c r="M570" s="217"/>
      <c r="N570" s="217"/>
      <c r="O570" s="217"/>
      <c r="P570" s="294">
        <f t="shared" si="81"/>
        <v>0</v>
      </c>
      <c r="Q570" s="124"/>
      <c r="R570" s="124"/>
      <c r="S570" s="219"/>
      <c r="T570" s="219"/>
      <c r="U570" s="266"/>
      <c r="V570" s="122" t="str">
        <f>IF($AB570=1,VLOOKUP(U:U,'BW Asset Listing'!D:E,2,FALSE),"")</f>
        <v/>
      </c>
      <c r="W570" s="122" t="str">
        <f>IF($AB570=1,VLOOKUP(U:U,'BW Asset Listing'!D:F,3,FALSE),"")</f>
        <v/>
      </c>
      <c r="X570" s="122" t="str">
        <f>IF($AB570=1,VLOOKUP(U:U,'BW Asset Listing'!D:G,4,FALSE),"")</f>
        <v/>
      </c>
      <c r="Y570" s="294" t="str">
        <f>IF($AB570=1,VLOOKUP(U:U,'BW Asset Listing'!D:O,12,FALSE),"")</f>
        <v/>
      </c>
      <c r="Z570" s="294" t="str">
        <f t="shared" si="82"/>
        <v/>
      </c>
      <c r="AA570" s="294" t="str">
        <f t="shared" si="83"/>
        <v/>
      </c>
      <c r="AB570" s="294">
        <f>COUNTIF($D$4:D570,$D570)</f>
        <v>0</v>
      </c>
      <c r="AE570" s="122" t="str">
        <f t="shared" si="84"/>
        <v/>
      </c>
      <c r="AF570" s="124">
        <f>SUMIFS('BW Expense Report GL'!I:I,'BW Expense Report GL'!F:F,AD:AD,'BW Expense Report GL'!G:G,G:G)</f>
        <v>0</v>
      </c>
      <c r="AG570" s="124" t="str">
        <f t="shared" si="85"/>
        <v/>
      </c>
      <c r="AH570" s="124">
        <f>SUMIFS('BW Expense Report GL'!I:I,'BW Expense Report GL'!F:F,AD:AD,'BW Expense Report GL'!G:G,H:H)</f>
        <v>0</v>
      </c>
      <c r="AI570" s="124" t="str">
        <f t="shared" si="86"/>
        <v/>
      </c>
      <c r="AK570" s="121">
        <f t="shared" si="87"/>
        <v>0</v>
      </c>
      <c r="AL570" s="121">
        <f t="shared" si="88"/>
        <v>0</v>
      </c>
    </row>
    <row r="571" spans="1:38" s="121" customFormat="1" ht="12.75" x14ac:dyDescent="0.2">
      <c r="A571" s="293" t="str">
        <f>VLOOKUP(B:B,'ACFR Business Areas'!A:C,3,FALSE)</f>
        <v>A000</v>
      </c>
      <c r="B571" s="293" t="str">
        <f>'Lease Rollforward'!$B$1</f>
        <v>E120</v>
      </c>
      <c r="C571" s="122" t="str">
        <f>VLOOKUP(B:B,'ACFR Business Areas'!A:B,2,FALSE)</f>
        <v>Comptroller General</v>
      </c>
      <c r="D571" s="237"/>
      <c r="E571" s="265"/>
      <c r="G571" s="122">
        <f>IFERROR(VLOOKUP($F:$F,'Lease Types with GL Accts'!A:B,2,FALSE),0)</f>
        <v>0</v>
      </c>
      <c r="H571" s="122">
        <f>IFERROR(VLOOKUP($F:$F,'Lease Types with GL Accts'!$A:$C,3,FALSE),0)</f>
        <v>0</v>
      </c>
      <c r="I571" s="122">
        <f>IFERROR(VLOOKUP($F:$F,'Lease Types with GL Accts'!$A:$D,4,FALSE),0)</f>
        <v>0</v>
      </c>
      <c r="J571" s="293" t="str">
        <f>IF(AND(AB571=1,K571='Lease Rollforward'!$B$2),"Yes",IF(AB571=1,"No",""))</f>
        <v/>
      </c>
      <c r="L571" s="216"/>
      <c r="M571" s="217"/>
      <c r="N571" s="217"/>
      <c r="O571" s="217"/>
      <c r="P571" s="294">
        <f t="shared" si="81"/>
        <v>0</v>
      </c>
      <c r="Q571" s="124"/>
      <c r="R571" s="124"/>
      <c r="S571" s="219"/>
      <c r="T571" s="219"/>
      <c r="U571" s="266"/>
      <c r="V571" s="122" t="str">
        <f>IF($AB571=1,VLOOKUP(U:U,'BW Asset Listing'!D:E,2,FALSE),"")</f>
        <v/>
      </c>
      <c r="W571" s="122" t="str">
        <f>IF($AB571=1,VLOOKUP(U:U,'BW Asset Listing'!D:F,3,FALSE),"")</f>
        <v/>
      </c>
      <c r="X571" s="122" t="str">
        <f>IF($AB571=1,VLOOKUP(U:U,'BW Asset Listing'!D:G,4,FALSE),"")</f>
        <v/>
      </c>
      <c r="Y571" s="294" t="str">
        <f>IF($AB571=1,VLOOKUP(U:U,'BW Asset Listing'!D:O,12,FALSE),"")</f>
        <v/>
      </c>
      <c r="Z571" s="294" t="str">
        <f t="shared" si="82"/>
        <v/>
      </c>
      <c r="AA571" s="294" t="str">
        <f t="shared" si="83"/>
        <v/>
      </c>
      <c r="AB571" s="294">
        <f>COUNTIF($D$4:D571,$D571)</f>
        <v>0</v>
      </c>
      <c r="AE571" s="122" t="str">
        <f t="shared" si="84"/>
        <v/>
      </c>
      <c r="AF571" s="124">
        <f>SUMIFS('BW Expense Report GL'!I:I,'BW Expense Report GL'!F:F,AD:AD,'BW Expense Report GL'!G:G,G:G)</f>
        <v>0</v>
      </c>
      <c r="AG571" s="124" t="str">
        <f t="shared" si="85"/>
        <v/>
      </c>
      <c r="AH571" s="124">
        <f>SUMIFS('BW Expense Report GL'!I:I,'BW Expense Report GL'!F:F,AD:AD,'BW Expense Report GL'!G:G,H:H)</f>
        <v>0</v>
      </c>
      <c r="AI571" s="124" t="str">
        <f t="shared" si="86"/>
        <v/>
      </c>
      <c r="AK571" s="121">
        <f t="shared" si="87"/>
        <v>0</v>
      </c>
      <c r="AL571" s="121">
        <f t="shared" si="88"/>
        <v>0</v>
      </c>
    </row>
    <row r="572" spans="1:38" s="121" customFormat="1" ht="12.75" x14ac:dyDescent="0.2">
      <c r="A572" s="293" t="str">
        <f>VLOOKUP(B:B,'ACFR Business Areas'!A:C,3,FALSE)</f>
        <v>A000</v>
      </c>
      <c r="B572" s="293" t="str">
        <f>'Lease Rollforward'!$B$1</f>
        <v>E120</v>
      </c>
      <c r="C572" s="122" t="str">
        <f>VLOOKUP(B:B,'ACFR Business Areas'!A:B,2,FALSE)</f>
        <v>Comptroller General</v>
      </c>
      <c r="D572" s="237"/>
      <c r="E572" s="265"/>
      <c r="G572" s="122">
        <f>IFERROR(VLOOKUP($F:$F,'Lease Types with GL Accts'!A:B,2,FALSE),0)</f>
        <v>0</v>
      </c>
      <c r="H572" s="122">
        <f>IFERROR(VLOOKUP($F:$F,'Lease Types with GL Accts'!$A:$C,3,FALSE),0)</f>
        <v>0</v>
      </c>
      <c r="I572" s="122">
        <f>IFERROR(VLOOKUP($F:$F,'Lease Types with GL Accts'!$A:$D,4,FALSE),0)</f>
        <v>0</v>
      </c>
      <c r="J572" s="293" t="str">
        <f>IF(AND(AB572=1,K572='Lease Rollforward'!$B$2),"Yes",IF(AB572=1,"No",""))</f>
        <v/>
      </c>
      <c r="L572" s="216"/>
      <c r="M572" s="217"/>
      <c r="N572" s="217"/>
      <c r="O572" s="217"/>
      <c r="P572" s="294">
        <f t="shared" si="81"/>
        <v>0</v>
      </c>
      <c r="Q572" s="124"/>
      <c r="R572" s="124"/>
      <c r="S572" s="219"/>
      <c r="T572" s="219"/>
      <c r="U572" s="266"/>
      <c r="V572" s="122" t="str">
        <f>IF($AB572=1,VLOOKUP(U:U,'BW Asset Listing'!D:E,2,FALSE),"")</f>
        <v/>
      </c>
      <c r="W572" s="122" t="str">
        <f>IF($AB572=1,VLOOKUP(U:U,'BW Asset Listing'!D:F,3,FALSE),"")</f>
        <v/>
      </c>
      <c r="X572" s="122" t="str">
        <f>IF($AB572=1,VLOOKUP(U:U,'BW Asset Listing'!D:G,4,FALSE),"")</f>
        <v/>
      </c>
      <c r="Y572" s="294" t="str">
        <f>IF($AB572=1,VLOOKUP(U:U,'BW Asset Listing'!D:O,12,FALSE),"")</f>
        <v/>
      </c>
      <c r="Z572" s="294" t="str">
        <f t="shared" si="82"/>
        <v/>
      </c>
      <c r="AA572" s="294" t="str">
        <f t="shared" si="83"/>
        <v/>
      </c>
      <c r="AB572" s="294">
        <f>COUNTIF($D$4:D572,$D572)</f>
        <v>0</v>
      </c>
      <c r="AE572" s="122" t="str">
        <f t="shared" si="84"/>
        <v/>
      </c>
      <c r="AF572" s="124">
        <f>SUMIFS('BW Expense Report GL'!I:I,'BW Expense Report GL'!F:F,AD:AD,'BW Expense Report GL'!G:G,G:G)</f>
        <v>0</v>
      </c>
      <c r="AG572" s="124" t="str">
        <f t="shared" si="85"/>
        <v/>
      </c>
      <c r="AH572" s="124">
        <f>SUMIFS('BW Expense Report GL'!I:I,'BW Expense Report GL'!F:F,AD:AD,'BW Expense Report GL'!G:G,H:H)</f>
        <v>0</v>
      </c>
      <c r="AI572" s="124" t="str">
        <f t="shared" si="86"/>
        <v/>
      </c>
      <c r="AK572" s="121">
        <f t="shared" si="87"/>
        <v>0</v>
      </c>
      <c r="AL572" s="121">
        <f t="shared" si="88"/>
        <v>0</v>
      </c>
    </row>
    <row r="573" spans="1:38" s="121" customFormat="1" ht="12.75" x14ac:dyDescent="0.2">
      <c r="A573" s="293" t="str">
        <f>VLOOKUP(B:B,'ACFR Business Areas'!A:C,3,FALSE)</f>
        <v>A000</v>
      </c>
      <c r="B573" s="293" t="str">
        <f>'Lease Rollforward'!$B$1</f>
        <v>E120</v>
      </c>
      <c r="C573" s="122" t="str">
        <f>VLOOKUP(B:B,'ACFR Business Areas'!A:B,2,FALSE)</f>
        <v>Comptroller General</v>
      </c>
      <c r="D573" s="237"/>
      <c r="E573" s="265"/>
      <c r="G573" s="122">
        <f>IFERROR(VLOOKUP($F:$F,'Lease Types with GL Accts'!A:B,2,FALSE),0)</f>
        <v>0</v>
      </c>
      <c r="H573" s="122">
        <f>IFERROR(VLOOKUP($F:$F,'Lease Types with GL Accts'!$A:$C,3,FALSE),0)</f>
        <v>0</v>
      </c>
      <c r="I573" s="122">
        <f>IFERROR(VLOOKUP($F:$F,'Lease Types with GL Accts'!$A:$D,4,FALSE),0)</f>
        <v>0</v>
      </c>
      <c r="J573" s="293" t="str">
        <f>IF(AND(AB573=1,K573='Lease Rollforward'!$B$2),"Yes",IF(AB573=1,"No",""))</f>
        <v/>
      </c>
      <c r="L573" s="216"/>
      <c r="M573" s="217"/>
      <c r="N573" s="217"/>
      <c r="O573" s="217"/>
      <c r="P573" s="294">
        <f t="shared" si="81"/>
        <v>0</v>
      </c>
      <c r="Q573" s="124"/>
      <c r="R573" s="124"/>
      <c r="S573" s="219"/>
      <c r="T573" s="219"/>
      <c r="U573" s="266"/>
      <c r="V573" s="122" t="str">
        <f>IF($AB573=1,VLOOKUP(U:U,'BW Asset Listing'!D:E,2,FALSE),"")</f>
        <v/>
      </c>
      <c r="W573" s="122" t="str">
        <f>IF($AB573=1,VLOOKUP(U:U,'BW Asset Listing'!D:F,3,FALSE),"")</f>
        <v/>
      </c>
      <c r="X573" s="122" t="str">
        <f>IF($AB573=1,VLOOKUP(U:U,'BW Asset Listing'!D:G,4,FALSE),"")</f>
        <v/>
      </c>
      <c r="Y573" s="294" t="str">
        <f>IF($AB573=1,VLOOKUP(U:U,'BW Asset Listing'!D:O,12,FALSE),"")</f>
        <v/>
      </c>
      <c r="Z573" s="294" t="str">
        <f t="shared" si="82"/>
        <v/>
      </c>
      <c r="AA573" s="294" t="str">
        <f t="shared" si="83"/>
        <v/>
      </c>
      <c r="AB573" s="294">
        <f>COUNTIF($D$4:D573,$D573)</f>
        <v>0</v>
      </c>
      <c r="AE573" s="122" t="str">
        <f t="shared" si="84"/>
        <v/>
      </c>
      <c r="AF573" s="124">
        <f>SUMIFS('BW Expense Report GL'!I:I,'BW Expense Report GL'!F:F,AD:AD,'BW Expense Report GL'!G:G,G:G)</f>
        <v>0</v>
      </c>
      <c r="AG573" s="124" t="str">
        <f t="shared" si="85"/>
        <v/>
      </c>
      <c r="AH573" s="124">
        <f>SUMIFS('BW Expense Report GL'!I:I,'BW Expense Report GL'!F:F,AD:AD,'BW Expense Report GL'!G:G,H:H)</f>
        <v>0</v>
      </c>
      <c r="AI573" s="124" t="str">
        <f t="shared" si="86"/>
        <v/>
      </c>
      <c r="AK573" s="121">
        <f t="shared" si="87"/>
        <v>0</v>
      </c>
      <c r="AL573" s="121">
        <f t="shared" si="88"/>
        <v>0</v>
      </c>
    </row>
    <row r="574" spans="1:38" s="121" customFormat="1" ht="12.75" x14ac:dyDescent="0.2">
      <c r="A574" s="293" t="str">
        <f>VLOOKUP(B:B,'ACFR Business Areas'!A:C,3,FALSE)</f>
        <v>A000</v>
      </c>
      <c r="B574" s="293" t="str">
        <f>'Lease Rollforward'!$B$1</f>
        <v>E120</v>
      </c>
      <c r="C574" s="122" t="str">
        <f>VLOOKUP(B:B,'ACFR Business Areas'!A:B,2,FALSE)</f>
        <v>Comptroller General</v>
      </c>
      <c r="D574" s="237"/>
      <c r="E574" s="265"/>
      <c r="G574" s="122">
        <f>IFERROR(VLOOKUP($F:$F,'Lease Types with GL Accts'!A:B,2,FALSE),0)</f>
        <v>0</v>
      </c>
      <c r="H574" s="122">
        <f>IFERROR(VLOOKUP($F:$F,'Lease Types with GL Accts'!$A:$C,3,FALSE),0)</f>
        <v>0</v>
      </c>
      <c r="I574" s="122">
        <f>IFERROR(VLOOKUP($F:$F,'Lease Types with GL Accts'!$A:$D,4,FALSE),0)</f>
        <v>0</v>
      </c>
      <c r="J574" s="293" t="str">
        <f>IF(AND(AB574=1,K574='Lease Rollforward'!$B$2),"Yes",IF(AB574=1,"No",""))</f>
        <v/>
      </c>
      <c r="L574" s="216"/>
      <c r="M574" s="217"/>
      <c r="N574" s="217"/>
      <c r="O574" s="217"/>
      <c r="P574" s="294">
        <f t="shared" si="81"/>
        <v>0</v>
      </c>
      <c r="Q574" s="124"/>
      <c r="R574" s="124"/>
      <c r="S574" s="219"/>
      <c r="T574" s="219"/>
      <c r="U574" s="266"/>
      <c r="V574" s="122" t="str">
        <f>IF($AB574=1,VLOOKUP(U:U,'BW Asset Listing'!D:E,2,FALSE),"")</f>
        <v/>
      </c>
      <c r="W574" s="122" t="str">
        <f>IF($AB574=1,VLOOKUP(U:U,'BW Asset Listing'!D:F,3,FALSE),"")</f>
        <v/>
      </c>
      <c r="X574" s="122" t="str">
        <f>IF($AB574=1,VLOOKUP(U:U,'BW Asset Listing'!D:G,4,FALSE),"")</f>
        <v/>
      </c>
      <c r="Y574" s="294" t="str">
        <f>IF($AB574=1,VLOOKUP(U:U,'BW Asset Listing'!D:O,12,FALSE),"")</f>
        <v/>
      </c>
      <c r="Z574" s="294" t="str">
        <f t="shared" si="82"/>
        <v/>
      </c>
      <c r="AA574" s="294" t="str">
        <f t="shared" si="83"/>
        <v/>
      </c>
      <c r="AB574" s="294">
        <f>COUNTIF($D$4:D574,$D574)</f>
        <v>0</v>
      </c>
      <c r="AE574" s="122" t="str">
        <f t="shared" si="84"/>
        <v/>
      </c>
      <c r="AF574" s="124">
        <f>SUMIFS('BW Expense Report GL'!I:I,'BW Expense Report GL'!F:F,AD:AD,'BW Expense Report GL'!G:G,G:G)</f>
        <v>0</v>
      </c>
      <c r="AG574" s="124" t="str">
        <f t="shared" si="85"/>
        <v/>
      </c>
      <c r="AH574" s="124">
        <f>SUMIFS('BW Expense Report GL'!I:I,'BW Expense Report GL'!F:F,AD:AD,'BW Expense Report GL'!G:G,H:H)</f>
        <v>0</v>
      </c>
      <c r="AI574" s="124" t="str">
        <f t="shared" si="86"/>
        <v/>
      </c>
      <c r="AK574" s="121">
        <f t="shared" si="87"/>
        <v>0</v>
      </c>
      <c r="AL574" s="121">
        <f t="shared" si="88"/>
        <v>0</v>
      </c>
    </row>
    <row r="575" spans="1:38" s="121" customFormat="1" ht="12.75" x14ac:dyDescent="0.2">
      <c r="A575" s="293" t="str">
        <f>VLOOKUP(B:B,'ACFR Business Areas'!A:C,3,FALSE)</f>
        <v>A000</v>
      </c>
      <c r="B575" s="293" t="str">
        <f>'Lease Rollforward'!$B$1</f>
        <v>E120</v>
      </c>
      <c r="C575" s="122" t="str">
        <f>VLOOKUP(B:B,'ACFR Business Areas'!A:B,2,FALSE)</f>
        <v>Comptroller General</v>
      </c>
      <c r="D575" s="237"/>
      <c r="E575" s="265"/>
      <c r="G575" s="122">
        <f>IFERROR(VLOOKUP($F:$F,'Lease Types with GL Accts'!A:B,2,FALSE),0)</f>
        <v>0</v>
      </c>
      <c r="H575" s="122">
        <f>IFERROR(VLOOKUP($F:$F,'Lease Types with GL Accts'!$A:$C,3,FALSE),0)</f>
        <v>0</v>
      </c>
      <c r="I575" s="122">
        <f>IFERROR(VLOOKUP($F:$F,'Lease Types with GL Accts'!$A:$D,4,FALSE),0)</f>
        <v>0</v>
      </c>
      <c r="J575" s="293" t="str">
        <f>IF(AND(AB575=1,K575='Lease Rollforward'!$B$2),"Yes",IF(AB575=1,"No",""))</f>
        <v/>
      </c>
      <c r="L575" s="216"/>
      <c r="M575" s="217"/>
      <c r="N575" s="217"/>
      <c r="O575" s="217"/>
      <c r="P575" s="294">
        <f t="shared" si="81"/>
        <v>0</v>
      </c>
      <c r="Q575" s="124"/>
      <c r="R575" s="124"/>
      <c r="S575" s="219"/>
      <c r="T575" s="219"/>
      <c r="U575" s="266"/>
      <c r="V575" s="122" t="str">
        <f>IF($AB575=1,VLOOKUP(U:U,'BW Asset Listing'!D:E,2,FALSE),"")</f>
        <v/>
      </c>
      <c r="W575" s="122" t="str">
        <f>IF($AB575=1,VLOOKUP(U:U,'BW Asset Listing'!D:F,3,FALSE),"")</f>
        <v/>
      </c>
      <c r="X575" s="122" t="str">
        <f>IF($AB575=1,VLOOKUP(U:U,'BW Asset Listing'!D:G,4,FALSE),"")</f>
        <v/>
      </c>
      <c r="Y575" s="294" t="str">
        <f>IF($AB575=1,VLOOKUP(U:U,'BW Asset Listing'!D:O,12,FALSE),"")</f>
        <v/>
      </c>
      <c r="Z575" s="294" t="str">
        <f t="shared" si="82"/>
        <v/>
      </c>
      <c r="AA575" s="294" t="str">
        <f t="shared" si="83"/>
        <v/>
      </c>
      <c r="AB575" s="294">
        <f>COUNTIF($D$4:D575,$D575)</f>
        <v>0</v>
      </c>
      <c r="AE575" s="122" t="str">
        <f t="shared" si="84"/>
        <v/>
      </c>
      <c r="AF575" s="124">
        <f>SUMIFS('BW Expense Report GL'!I:I,'BW Expense Report GL'!F:F,AD:AD,'BW Expense Report GL'!G:G,G:G)</f>
        <v>0</v>
      </c>
      <c r="AG575" s="124" t="str">
        <f t="shared" si="85"/>
        <v/>
      </c>
      <c r="AH575" s="124">
        <f>SUMIFS('BW Expense Report GL'!I:I,'BW Expense Report GL'!F:F,AD:AD,'BW Expense Report GL'!G:G,H:H)</f>
        <v>0</v>
      </c>
      <c r="AI575" s="124" t="str">
        <f t="shared" si="86"/>
        <v/>
      </c>
      <c r="AK575" s="121">
        <f t="shared" si="87"/>
        <v>0</v>
      </c>
      <c r="AL575" s="121">
        <f t="shared" si="88"/>
        <v>0</v>
      </c>
    </row>
    <row r="576" spans="1:38" s="121" customFormat="1" ht="12.75" x14ac:dyDescent="0.2">
      <c r="A576" s="293" t="str">
        <f>VLOOKUP(B:B,'ACFR Business Areas'!A:C,3,FALSE)</f>
        <v>A000</v>
      </c>
      <c r="B576" s="293" t="str">
        <f>'Lease Rollforward'!$B$1</f>
        <v>E120</v>
      </c>
      <c r="C576" s="122" t="str">
        <f>VLOOKUP(B:B,'ACFR Business Areas'!A:B,2,FALSE)</f>
        <v>Comptroller General</v>
      </c>
      <c r="D576" s="237"/>
      <c r="E576" s="265"/>
      <c r="G576" s="122">
        <f>IFERROR(VLOOKUP($F:$F,'Lease Types with GL Accts'!A:B,2,FALSE),0)</f>
        <v>0</v>
      </c>
      <c r="H576" s="122">
        <f>IFERROR(VLOOKUP($F:$F,'Lease Types with GL Accts'!$A:$C,3,FALSE),0)</f>
        <v>0</v>
      </c>
      <c r="I576" s="122">
        <f>IFERROR(VLOOKUP($F:$F,'Lease Types with GL Accts'!$A:$D,4,FALSE),0)</f>
        <v>0</v>
      </c>
      <c r="J576" s="293" t="str">
        <f>IF(AND(AB576=1,K576='Lease Rollforward'!$B$2),"Yes",IF(AB576=1,"No",""))</f>
        <v/>
      </c>
      <c r="L576" s="216"/>
      <c r="M576" s="217"/>
      <c r="N576" s="217"/>
      <c r="O576" s="217"/>
      <c r="P576" s="294">
        <f t="shared" si="81"/>
        <v>0</v>
      </c>
      <c r="Q576" s="124"/>
      <c r="R576" s="124"/>
      <c r="S576" s="219"/>
      <c r="T576" s="219"/>
      <c r="U576" s="266"/>
      <c r="V576" s="122" t="str">
        <f>IF($AB576=1,VLOOKUP(U:U,'BW Asset Listing'!D:E,2,FALSE),"")</f>
        <v/>
      </c>
      <c r="W576" s="122" t="str">
        <f>IF($AB576=1,VLOOKUP(U:U,'BW Asset Listing'!D:F,3,FALSE),"")</f>
        <v/>
      </c>
      <c r="X576" s="122" t="str">
        <f>IF($AB576=1,VLOOKUP(U:U,'BW Asset Listing'!D:G,4,FALSE),"")</f>
        <v/>
      </c>
      <c r="Y576" s="294" t="str">
        <f>IF($AB576=1,VLOOKUP(U:U,'BW Asset Listing'!D:O,12,FALSE),"")</f>
        <v/>
      </c>
      <c r="Z576" s="294" t="str">
        <f t="shared" si="82"/>
        <v/>
      </c>
      <c r="AA576" s="294" t="str">
        <f t="shared" si="83"/>
        <v/>
      </c>
      <c r="AB576" s="294">
        <f>COUNTIF($D$4:D576,$D576)</f>
        <v>0</v>
      </c>
      <c r="AE576" s="122" t="str">
        <f t="shared" si="84"/>
        <v/>
      </c>
      <c r="AF576" s="124">
        <f>SUMIFS('BW Expense Report GL'!I:I,'BW Expense Report GL'!F:F,AD:AD,'BW Expense Report GL'!G:G,G:G)</f>
        <v>0</v>
      </c>
      <c r="AG576" s="124" t="str">
        <f t="shared" si="85"/>
        <v/>
      </c>
      <c r="AH576" s="124">
        <f>SUMIFS('BW Expense Report GL'!I:I,'BW Expense Report GL'!F:F,AD:AD,'BW Expense Report GL'!G:G,H:H)</f>
        <v>0</v>
      </c>
      <c r="AI576" s="124" t="str">
        <f t="shared" si="86"/>
        <v/>
      </c>
      <c r="AK576" s="121">
        <f t="shared" si="87"/>
        <v>0</v>
      </c>
      <c r="AL576" s="121">
        <f t="shared" si="88"/>
        <v>0</v>
      </c>
    </row>
    <row r="577" spans="1:38" s="121" customFormat="1" ht="12.75" x14ac:dyDescent="0.2">
      <c r="A577" s="293" t="str">
        <f>VLOOKUP(B:B,'ACFR Business Areas'!A:C,3,FALSE)</f>
        <v>A000</v>
      </c>
      <c r="B577" s="293" t="str">
        <f>'Lease Rollforward'!$B$1</f>
        <v>E120</v>
      </c>
      <c r="C577" s="122" t="str">
        <f>VLOOKUP(B:B,'ACFR Business Areas'!A:B,2,FALSE)</f>
        <v>Comptroller General</v>
      </c>
      <c r="D577" s="237"/>
      <c r="E577" s="265"/>
      <c r="G577" s="122">
        <f>IFERROR(VLOOKUP($F:$F,'Lease Types with GL Accts'!A:B,2,FALSE),0)</f>
        <v>0</v>
      </c>
      <c r="H577" s="122">
        <f>IFERROR(VLOOKUP($F:$F,'Lease Types with GL Accts'!$A:$C,3,FALSE),0)</f>
        <v>0</v>
      </c>
      <c r="I577" s="122">
        <f>IFERROR(VLOOKUP($F:$F,'Lease Types with GL Accts'!$A:$D,4,FALSE),0)</f>
        <v>0</v>
      </c>
      <c r="J577" s="293" t="str">
        <f>IF(AND(AB577=1,K577='Lease Rollforward'!$B$2),"Yes",IF(AB577=1,"No",""))</f>
        <v/>
      </c>
      <c r="L577" s="216"/>
      <c r="M577" s="217"/>
      <c r="N577" s="217"/>
      <c r="O577" s="217"/>
      <c r="P577" s="294">
        <f t="shared" si="81"/>
        <v>0</v>
      </c>
      <c r="Q577" s="124"/>
      <c r="R577" s="124"/>
      <c r="S577" s="219"/>
      <c r="T577" s="219"/>
      <c r="U577" s="266"/>
      <c r="V577" s="122" t="str">
        <f>IF($AB577=1,VLOOKUP(U:U,'BW Asset Listing'!D:E,2,FALSE),"")</f>
        <v/>
      </c>
      <c r="W577" s="122" t="str">
        <f>IF($AB577=1,VLOOKUP(U:U,'BW Asset Listing'!D:F,3,FALSE),"")</f>
        <v/>
      </c>
      <c r="X577" s="122" t="str">
        <f>IF($AB577=1,VLOOKUP(U:U,'BW Asset Listing'!D:G,4,FALSE),"")</f>
        <v/>
      </c>
      <c r="Y577" s="294" t="str">
        <f>IF($AB577=1,VLOOKUP(U:U,'BW Asset Listing'!D:O,12,FALSE),"")</f>
        <v/>
      </c>
      <c r="Z577" s="294" t="str">
        <f t="shared" si="82"/>
        <v/>
      </c>
      <c r="AA577" s="294" t="str">
        <f t="shared" si="83"/>
        <v/>
      </c>
      <c r="AB577" s="294">
        <f>COUNTIF($D$4:D577,$D577)</f>
        <v>0</v>
      </c>
      <c r="AE577" s="122" t="str">
        <f t="shared" si="84"/>
        <v/>
      </c>
      <c r="AF577" s="124">
        <f>SUMIFS('BW Expense Report GL'!I:I,'BW Expense Report GL'!F:F,AD:AD,'BW Expense Report GL'!G:G,G:G)</f>
        <v>0</v>
      </c>
      <c r="AG577" s="124" t="str">
        <f t="shared" si="85"/>
        <v/>
      </c>
      <c r="AH577" s="124">
        <f>SUMIFS('BW Expense Report GL'!I:I,'BW Expense Report GL'!F:F,AD:AD,'BW Expense Report GL'!G:G,H:H)</f>
        <v>0</v>
      </c>
      <c r="AI577" s="124" t="str">
        <f t="shared" si="86"/>
        <v/>
      </c>
      <c r="AK577" s="121">
        <f t="shared" si="87"/>
        <v>0</v>
      </c>
      <c r="AL577" s="121">
        <f t="shared" si="88"/>
        <v>0</v>
      </c>
    </row>
    <row r="578" spans="1:38" s="121" customFormat="1" ht="12.75" x14ac:dyDescent="0.2">
      <c r="A578" s="293" t="str">
        <f>VLOOKUP(B:B,'ACFR Business Areas'!A:C,3,FALSE)</f>
        <v>A000</v>
      </c>
      <c r="B578" s="293" t="str">
        <f>'Lease Rollforward'!$B$1</f>
        <v>E120</v>
      </c>
      <c r="C578" s="122" t="str">
        <f>VLOOKUP(B:B,'ACFR Business Areas'!A:B,2,FALSE)</f>
        <v>Comptroller General</v>
      </c>
      <c r="D578" s="237"/>
      <c r="E578" s="265"/>
      <c r="G578" s="122">
        <f>IFERROR(VLOOKUP($F:$F,'Lease Types with GL Accts'!A:B,2,FALSE),0)</f>
        <v>0</v>
      </c>
      <c r="H578" s="122">
        <f>IFERROR(VLOOKUP($F:$F,'Lease Types with GL Accts'!$A:$C,3,FALSE),0)</f>
        <v>0</v>
      </c>
      <c r="I578" s="122">
        <f>IFERROR(VLOOKUP($F:$F,'Lease Types with GL Accts'!$A:$D,4,FALSE),0)</f>
        <v>0</v>
      </c>
      <c r="J578" s="293" t="str">
        <f>IF(AND(AB578=1,K578='Lease Rollforward'!$B$2),"Yes",IF(AB578=1,"No",""))</f>
        <v/>
      </c>
      <c r="L578" s="216"/>
      <c r="M578" s="217"/>
      <c r="N578" s="217"/>
      <c r="O578" s="217"/>
      <c r="P578" s="294">
        <f t="shared" si="81"/>
        <v>0</v>
      </c>
      <c r="Q578" s="124"/>
      <c r="R578" s="124"/>
      <c r="S578" s="219"/>
      <c r="T578" s="219"/>
      <c r="U578" s="266"/>
      <c r="V578" s="122" t="str">
        <f>IF($AB578=1,VLOOKUP(U:U,'BW Asset Listing'!D:E,2,FALSE),"")</f>
        <v/>
      </c>
      <c r="W578" s="122" t="str">
        <f>IF($AB578=1,VLOOKUP(U:U,'BW Asset Listing'!D:F,3,FALSE),"")</f>
        <v/>
      </c>
      <c r="X578" s="122" t="str">
        <f>IF($AB578=1,VLOOKUP(U:U,'BW Asset Listing'!D:G,4,FALSE),"")</f>
        <v/>
      </c>
      <c r="Y578" s="294" t="str">
        <f>IF($AB578=1,VLOOKUP(U:U,'BW Asset Listing'!D:O,12,FALSE),"")</f>
        <v/>
      </c>
      <c r="Z578" s="294" t="str">
        <f t="shared" si="82"/>
        <v/>
      </c>
      <c r="AA578" s="294" t="str">
        <f t="shared" si="83"/>
        <v/>
      </c>
      <c r="AB578" s="294">
        <f>COUNTIF($D$4:D578,$D578)</f>
        <v>0</v>
      </c>
      <c r="AE578" s="122" t="str">
        <f t="shared" si="84"/>
        <v/>
      </c>
      <c r="AF578" s="124">
        <f>SUMIFS('BW Expense Report GL'!I:I,'BW Expense Report GL'!F:F,AD:AD,'BW Expense Report GL'!G:G,G:G)</f>
        <v>0</v>
      </c>
      <c r="AG578" s="124" t="str">
        <f t="shared" si="85"/>
        <v/>
      </c>
      <c r="AH578" s="124">
        <f>SUMIFS('BW Expense Report GL'!I:I,'BW Expense Report GL'!F:F,AD:AD,'BW Expense Report GL'!G:G,H:H)</f>
        <v>0</v>
      </c>
      <c r="AI578" s="124" t="str">
        <f t="shared" si="86"/>
        <v/>
      </c>
      <c r="AK578" s="121">
        <f t="shared" si="87"/>
        <v>0</v>
      </c>
      <c r="AL578" s="121">
        <f t="shared" si="88"/>
        <v>0</v>
      </c>
    </row>
    <row r="579" spans="1:38" s="121" customFormat="1" ht="12.75" x14ac:dyDescent="0.2">
      <c r="A579" s="293" t="str">
        <f>VLOOKUP(B:B,'ACFR Business Areas'!A:C,3,FALSE)</f>
        <v>A000</v>
      </c>
      <c r="B579" s="293" t="str">
        <f>'Lease Rollforward'!$B$1</f>
        <v>E120</v>
      </c>
      <c r="C579" s="122" t="str">
        <f>VLOOKUP(B:B,'ACFR Business Areas'!A:B,2,FALSE)</f>
        <v>Comptroller General</v>
      </c>
      <c r="D579" s="237"/>
      <c r="E579" s="265"/>
      <c r="G579" s="122">
        <f>IFERROR(VLOOKUP($F:$F,'Lease Types with GL Accts'!A:B,2,FALSE),0)</f>
        <v>0</v>
      </c>
      <c r="H579" s="122">
        <f>IFERROR(VLOOKUP($F:$F,'Lease Types with GL Accts'!$A:$C,3,FALSE),0)</f>
        <v>0</v>
      </c>
      <c r="I579" s="122">
        <f>IFERROR(VLOOKUP($F:$F,'Lease Types with GL Accts'!$A:$D,4,FALSE),0)</f>
        <v>0</v>
      </c>
      <c r="J579" s="293" t="str">
        <f>IF(AND(AB579=1,K579='Lease Rollforward'!$B$2),"Yes",IF(AB579=1,"No",""))</f>
        <v/>
      </c>
      <c r="L579" s="216"/>
      <c r="M579" s="217"/>
      <c r="N579" s="217"/>
      <c r="O579" s="217"/>
      <c r="P579" s="294">
        <f t="shared" si="81"/>
        <v>0</v>
      </c>
      <c r="Q579" s="124"/>
      <c r="R579" s="124"/>
      <c r="S579" s="219"/>
      <c r="T579" s="219"/>
      <c r="U579" s="266"/>
      <c r="V579" s="122" t="str">
        <f>IF($AB579=1,VLOOKUP(U:U,'BW Asset Listing'!D:E,2,FALSE),"")</f>
        <v/>
      </c>
      <c r="W579" s="122" t="str">
        <f>IF($AB579=1,VLOOKUP(U:U,'BW Asset Listing'!D:F,3,FALSE),"")</f>
        <v/>
      </c>
      <c r="X579" s="122" t="str">
        <f>IF($AB579=1,VLOOKUP(U:U,'BW Asset Listing'!D:G,4,FALSE),"")</f>
        <v/>
      </c>
      <c r="Y579" s="294" t="str">
        <f>IF($AB579=1,VLOOKUP(U:U,'BW Asset Listing'!D:O,12,FALSE),"")</f>
        <v/>
      </c>
      <c r="Z579" s="294" t="str">
        <f t="shared" si="82"/>
        <v/>
      </c>
      <c r="AA579" s="294" t="str">
        <f t="shared" si="83"/>
        <v/>
      </c>
      <c r="AB579" s="294">
        <f>COUNTIF($D$4:D579,$D579)</f>
        <v>0</v>
      </c>
      <c r="AE579" s="122" t="str">
        <f t="shared" si="84"/>
        <v/>
      </c>
      <c r="AF579" s="124">
        <f>SUMIFS('BW Expense Report GL'!I:I,'BW Expense Report GL'!F:F,AD:AD,'BW Expense Report GL'!G:G,G:G)</f>
        <v>0</v>
      </c>
      <c r="AG579" s="124" t="str">
        <f t="shared" si="85"/>
        <v/>
      </c>
      <c r="AH579" s="124">
        <f>SUMIFS('BW Expense Report GL'!I:I,'BW Expense Report GL'!F:F,AD:AD,'BW Expense Report GL'!G:G,H:H)</f>
        <v>0</v>
      </c>
      <c r="AI579" s="124" t="str">
        <f t="shared" si="86"/>
        <v/>
      </c>
      <c r="AK579" s="121">
        <f t="shared" si="87"/>
        <v>0</v>
      </c>
      <c r="AL579" s="121">
        <f t="shared" si="88"/>
        <v>0</v>
      </c>
    </row>
    <row r="580" spans="1:38" s="121" customFormat="1" ht="12.75" x14ac:dyDescent="0.2">
      <c r="A580" s="293" t="str">
        <f>VLOOKUP(B:B,'ACFR Business Areas'!A:C,3,FALSE)</f>
        <v>A000</v>
      </c>
      <c r="B580" s="293" t="str">
        <f>'Lease Rollforward'!$B$1</f>
        <v>E120</v>
      </c>
      <c r="C580" s="122" t="str">
        <f>VLOOKUP(B:B,'ACFR Business Areas'!A:B,2,FALSE)</f>
        <v>Comptroller General</v>
      </c>
      <c r="D580" s="237"/>
      <c r="E580" s="265"/>
      <c r="G580" s="122">
        <f>IFERROR(VLOOKUP($F:$F,'Lease Types with GL Accts'!A:B,2,FALSE),0)</f>
        <v>0</v>
      </c>
      <c r="H580" s="122">
        <f>IFERROR(VLOOKUP($F:$F,'Lease Types with GL Accts'!$A:$C,3,FALSE),0)</f>
        <v>0</v>
      </c>
      <c r="I580" s="122">
        <f>IFERROR(VLOOKUP($F:$F,'Lease Types with GL Accts'!$A:$D,4,FALSE),0)</f>
        <v>0</v>
      </c>
      <c r="J580" s="293" t="str">
        <f>IF(AND(AB580=1,K580='Lease Rollforward'!$B$2),"Yes",IF(AB580=1,"No",""))</f>
        <v/>
      </c>
      <c r="L580" s="216"/>
      <c r="M580" s="217"/>
      <c r="N580" s="217"/>
      <c r="O580" s="217"/>
      <c r="P580" s="294">
        <f t="shared" si="81"/>
        <v>0</v>
      </c>
      <c r="Q580" s="124"/>
      <c r="R580" s="124"/>
      <c r="S580" s="219"/>
      <c r="T580" s="219"/>
      <c r="U580" s="266"/>
      <c r="V580" s="122" t="str">
        <f>IF($AB580=1,VLOOKUP(U:U,'BW Asset Listing'!D:E,2,FALSE),"")</f>
        <v/>
      </c>
      <c r="W580" s="122" t="str">
        <f>IF($AB580=1,VLOOKUP(U:U,'BW Asset Listing'!D:F,3,FALSE),"")</f>
        <v/>
      </c>
      <c r="X580" s="122" t="str">
        <f>IF($AB580=1,VLOOKUP(U:U,'BW Asset Listing'!D:G,4,FALSE),"")</f>
        <v/>
      </c>
      <c r="Y580" s="294" t="str">
        <f>IF($AB580=1,VLOOKUP(U:U,'BW Asset Listing'!D:O,12,FALSE),"")</f>
        <v/>
      </c>
      <c r="Z580" s="294" t="str">
        <f t="shared" si="82"/>
        <v/>
      </c>
      <c r="AA580" s="294" t="str">
        <f t="shared" si="83"/>
        <v/>
      </c>
      <c r="AB580" s="294">
        <f>COUNTIF($D$4:D580,$D580)</f>
        <v>0</v>
      </c>
      <c r="AE580" s="122" t="str">
        <f t="shared" si="84"/>
        <v/>
      </c>
      <c r="AF580" s="124">
        <f>SUMIFS('BW Expense Report GL'!I:I,'BW Expense Report GL'!F:F,AD:AD,'BW Expense Report GL'!G:G,G:G)</f>
        <v>0</v>
      </c>
      <c r="AG580" s="124" t="str">
        <f t="shared" si="85"/>
        <v/>
      </c>
      <c r="AH580" s="124">
        <f>SUMIFS('BW Expense Report GL'!I:I,'BW Expense Report GL'!F:F,AD:AD,'BW Expense Report GL'!G:G,H:H)</f>
        <v>0</v>
      </c>
      <c r="AI580" s="124" t="str">
        <f t="shared" si="86"/>
        <v/>
      </c>
      <c r="AK580" s="121">
        <f t="shared" si="87"/>
        <v>0</v>
      </c>
      <c r="AL580" s="121">
        <f t="shared" si="88"/>
        <v>0</v>
      </c>
    </row>
    <row r="581" spans="1:38" s="121" customFormat="1" ht="12.75" x14ac:dyDescent="0.2">
      <c r="A581" s="293" t="str">
        <f>VLOOKUP(B:B,'ACFR Business Areas'!A:C,3,FALSE)</f>
        <v>A000</v>
      </c>
      <c r="B581" s="293" t="str">
        <f>'Lease Rollforward'!$B$1</f>
        <v>E120</v>
      </c>
      <c r="C581" s="122" t="str">
        <f>VLOOKUP(B:B,'ACFR Business Areas'!A:B,2,FALSE)</f>
        <v>Comptroller General</v>
      </c>
      <c r="D581" s="237"/>
      <c r="E581" s="265"/>
      <c r="G581" s="122">
        <f>IFERROR(VLOOKUP($F:$F,'Lease Types with GL Accts'!A:B,2,FALSE),0)</f>
        <v>0</v>
      </c>
      <c r="H581" s="122">
        <f>IFERROR(VLOOKUP($F:$F,'Lease Types with GL Accts'!$A:$C,3,FALSE),0)</f>
        <v>0</v>
      </c>
      <c r="I581" s="122">
        <f>IFERROR(VLOOKUP($F:$F,'Lease Types with GL Accts'!$A:$D,4,FALSE),0)</f>
        <v>0</v>
      </c>
      <c r="J581" s="293" t="str">
        <f>IF(AND(AB581=1,K581='Lease Rollforward'!$B$2),"Yes",IF(AB581=1,"No",""))</f>
        <v/>
      </c>
      <c r="L581" s="216"/>
      <c r="M581" s="217"/>
      <c r="N581" s="217"/>
      <c r="O581" s="217"/>
      <c r="P581" s="294">
        <f t="shared" si="81"/>
        <v>0</v>
      </c>
      <c r="Q581" s="124"/>
      <c r="R581" s="124"/>
      <c r="S581" s="219"/>
      <c r="T581" s="219"/>
      <c r="U581" s="266"/>
      <c r="V581" s="122" t="str">
        <f>IF($AB581=1,VLOOKUP(U:U,'BW Asset Listing'!D:E,2,FALSE),"")</f>
        <v/>
      </c>
      <c r="W581" s="122" t="str">
        <f>IF($AB581=1,VLOOKUP(U:U,'BW Asset Listing'!D:F,3,FALSE),"")</f>
        <v/>
      </c>
      <c r="X581" s="122" t="str">
        <f>IF($AB581=1,VLOOKUP(U:U,'BW Asset Listing'!D:G,4,FALSE),"")</f>
        <v/>
      </c>
      <c r="Y581" s="294" t="str">
        <f>IF($AB581=1,VLOOKUP(U:U,'BW Asset Listing'!D:O,12,FALSE),"")</f>
        <v/>
      </c>
      <c r="Z581" s="294" t="str">
        <f t="shared" si="82"/>
        <v/>
      </c>
      <c r="AA581" s="294" t="str">
        <f t="shared" si="83"/>
        <v/>
      </c>
      <c r="AB581" s="294">
        <f>COUNTIF($D$4:D581,$D581)</f>
        <v>0</v>
      </c>
      <c r="AE581" s="122" t="str">
        <f t="shared" si="84"/>
        <v/>
      </c>
      <c r="AF581" s="124">
        <f>SUMIFS('BW Expense Report GL'!I:I,'BW Expense Report GL'!F:F,AD:AD,'BW Expense Report GL'!G:G,G:G)</f>
        <v>0</v>
      </c>
      <c r="AG581" s="124" t="str">
        <f t="shared" si="85"/>
        <v/>
      </c>
      <c r="AH581" s="124">
        <f>SUMIFS('BW Expense Report GL'!I:I,'BW Expense Report GL'!F:F,AD:AD,'BW Expense Report GL'!G:G,H:H)</f>
        <v>0</v>
      </c>
      <c r="AI581" s="124" t="str">
        <f t="shared" si="86"/>
        <v/>
      </c>
      <c r="AK581" s="121">
        <f t="shared" si="87"/>
        <v>0</v>
      </c>
      <c r="AL581" s="121">
        <f t="shared" si="88"/>
        <v>0</v>
      </c>
    </row>
    <row r="582" spans="1:38" s="121" customFormat="1" ht="12.75" x14ac:dyDescent="0.2">
      <c r="A582" s="293" t="str">
        <f>VLOOKUP(B:B,'ACFR Business Areas'!A:C,3,FALSE)</f>
        <v>A000</v>
      </c>
      <c r="B582" s="293" t="str">
        <f>'Lease Rollforward'!$B$1</f>
        <v>E120</v>
      </c>
      <c r="C582" s="122" t="str">
        <f>VLOOKUP(B:B,'ACFR Business Areas'!A:B,2,FALSE)</f>
        <v>Comptroller General</v>
      </c>
      <c r="D582" s="237"/>
      <c r="E582" s="265"/>
      <c r="G582" s="122">
        <f>IFERROR(VLOOKUP($F:$F,'Lease Types with GL Accts'!A:B,2,FALSE),0)</f>
        <v>0</v>
      </c>
      <c r="H582" s="122">
        <f>IFERROR(VLOOKUP($F:$F,'Lease Types with GL Accts'!$A:$C,3,FALSE),0)</f>
        <v>0</v>
      </c>
      <c r="I582" s="122">
        <f>IFERROR(VLOOKUP($F:$F,'Lease Types with GL Accts'!$A:$D,4,FALSE),0)</f>
        <v>0</v>
      </c>
      <c r="J582" s="293" t="str">
        <f>IF(AND(AB582=1,K582='Lease Rollforward'!$B$2),"Yes",IF(AB582=1,"No",""))</f>
        <v/>
      </c>
      <c r="L582" s="216"/>
      <c r="M582" s="217"/>
      <c r="N582" s="217"/>
      <c r="O582" s="217"/>
      <c r="P582" s="294">
        <f t="shared" si="81"/>
        <v>0</v>
      </c>
      <c r="Q582" s="124"/>
      <c r="R582" s="124"/>
      <c r="S582" s="219"/>
      <c r="T582" s="219"/>
      <c r="U582" s="266"/>
      <c r="V582" s="122" t="str">
        <f>IF($AB582=1,VLOOKUP(U:U,'BW Asset Listing'!D:E,2,FALSE),"")</f>
        <v/>
      </c>
      <c r="W582" s="122" t="str">
        <f>IF($AB582=1,VLOOKUP(U:U,'BW Asset Listing'!D:F,3,FALSE),"")</f>
        <v/>
      </c>
      <c r="X582" s="122" t="str">
        <f>IF($AB582=1,VLOOKUP(U:U,'BW Asset Listing'!D:G,4,FALSE),"")</f>
        <v/>
      </c>
      <c r="Y582" s="294" t="str">
        <f>IF($AB582=1,VLOOKUP(U:U,'BW Asset Listing'!D:O,12,FALSE),"")</f>
        <v/>
      </c>
      <c r="Z582" s="294" t="str">
        <f t="shared" si="82"/>
        <v/>
      </c>
      <c r="AA582" s="294" t="str">
        <f t="shared" si="83"/>
        <v/>
      </c>
      <c r="AB582" s="294">
        <f>COUNTIF($D$4:D582,$D582)</f>
        <v>0</v>
      </c>
      <c r="AE582" s="122" t="str">
        <f t="shared" si="84"/>
        <v/>
      </c>
      <c r="AF582" s="124">
        <f>SUMIFS('BW Expense Report GL'!I:I,'BW Expense Report GL'!F:F,AD:AD,'BW Expense Report GL'!G:G,G:G)</f>
        <v>0</v>
      </c>
      <c r="AG582" s="124" t="str">
        <f t="shared" si="85"/>
        <v/>
      </c>
      <c r="AH582" s="124">
        <f>SUMIFS('BW Expense Report GL'!I:I,'BW Expense Report GL'!F:F,AD:AD,'BW Expense Report GL'!G:G,H:H)</f>
        <v>0</v>
      </c>
      <c r="AI582" s="124" t="str">
        <f t="shared" si="86"/>
        <v/>
      </c>
      <c r="AK582" s="121">
        <f t="shared" si="87"/>
        <v>0</v>
      </c>
      <c r="AL582" s="121">
        <f t="shared" si="88"/>
        <v>0</v>
      </c>
    </row>
    <row r="583" spans="1:38" s="121" customFormat="1" ht="12.75" x14ac:dyDescent="0.2">
      <c r="A583" s="293" t="str">
        <f>VLOOKUP(B:B,'ACFR Business Areas'!A:C,3,FALSE)</f>
        <v>A000</v>
      </c>
      <c r="B583" s="293" t="str">
        <f>'Lease Rollforward'!$B$1</f>
        <v>E120</v>
      </c>
      <c r="C583" s="122" t="str">
        <f>VLOOKUP(B:B,'ACFR Business Areas'!A:B,2,FALSE)</f>
        <v>Comptroller General</v>
      </c>
      <c r="D583" s="237"/>
      <c r="E583" s="265"/>
      <c r="G583" s="122">
        <f>IFERROR(VLOOKUP($F:$F,'Lease Types with GL Accts'!A:B,2,FALSE),0)</f>
        <v>0</v>
      </c>
      <c r="H583" s="122">
        <f>IFERROR(VLOOKUP($F:$F,'Lease Types with GL Accts'!$A:$C,3,FALSE),0)</f>
        <v>0</v>
      </c>
      <c r="I583" s="122">
        <f>IFERROR(VLOOKUP($F:$F,'Lease Types with GL Accts'!$A:$D,4,FALSE),0)</f>
        <v>0</v>
      </c>
      <c r="J583" s="293" t="str">
        <f>IF(AND(AB583=1,K583='Lease Rollforward'!$B$2),"Yes",IF(AB583=1,"No",""))</f>
        <v/>
      </c>
      <c r="L583" s="216"/>
      <c r="M583" s="217"/>
      <c r="N583" s="217"/>
      <c r="O583" s="217"/>
      <c r="P583" s="294">
        <f t="shared" si="81"/>
        <v>0</v>
      </c>
      <c r="Q583" s="124"/>
      <c r="R583" s="124"/>
      <c r="S583" s="219"/>
      <c r="T583" s="219"/>
      <c r="U583" s="266"/>
      <c r="V583" s="122" t="str">
        <f>IF($AB583=1,VLOOKUP(U:U,'BW Asset Listing'!D:E,2,FALSE),"")</f>
        <v/>
      </c>
      <c r="W583" s="122" t="str">
        <f>IF($AB583=1,VLOOKUP(U:U,'BW Asset Listing'!D:F,3,FALSE),"")</f>
        <v/>
      </c>
      <c r="X583" s="122" t="str">
        <f>IF($AB583=1,VLOOKUP(U:U,'BW Asset Listing'!D:G,4,FALSE),"")</f>
        <v/>
      </c>
      <c r="Y583" s="294" t="str">
        <f>IF($AB583=1,VLOOKUP(U:U,'BW Asset Listing'!D:O,12,FALSE),"")</f>
        <v/>
      </c>
      <c r="Z583" s="294" t="str">
        <f t="shared" si="82"/>
        <v/>
      </c>
      <c r="AA583" s="294" t="str">
        <f t="shared" si="83"/>
        <v/>
      </c>
      <c r="AB583" s="294">
        <f>COUNTIF($D$4:D583,$D583)</f>
        <v>0</v>
      </c>
      <c r="AE583" s="122" t="str">
        <f t="shared" si="84"/>
        <v/>
      </c>
      <c r="AF583" s="124">
        <f>SUMIFS('BW Expense Report GL'!I:I,'BW Expense Report GL'!F:F,AD:AD,'BW Expense Report GL'!G:G,G:G)</f>
        <v>0</v>
      </c>
      <c r="AG583" s="124" t="str">
        <f t="shared" si="85"/>
        <v/>
      </c>
      <c r="AH583" s="124">
        <f>SUMIFS('BW Expense Report GL'!I:I,'BW Expense Report GL'!F:F,AD:AD,'BW Expense Report GL'!G:G,H:H)</f>
        <v>0</v>
      </c>
      <c r="AI583" s="124" t="str">
        <f t="shared" si="86"/>
        <v/>
      </c>
      <c r="AK583" s="121">
        <f t="shared" si="87"/>
        <v>0</v>
      </c>
      <c r="AL583" s="121">
        <f t="shared" si="88"/>
        <v>0</v>
      </c>
    </row>
    <row r="584" spans="1:38" s="121" customFormat="1" ht="12.75" x14ac:dyDescent="0.2">
      <c r="A584" s="293" t="str">
        <f>VLOOKUP(B:B,'ACFR Business Areas'!A:C,3,FALSE)</f>
        <v>A000</v>
      </c>
      <c r="B584" s="293" t="str">
        <f>'Lease Rollforward'!$B$1</f>
        <v>E120</v>
      </c>
      <c r="C584" s="122" t="str">
        <f>VLOOKUP(B:B,'ACFR Business Areas'!A:B,2,FALSE)</f>
        <v>Comptroller General</v>
      </c>
      <c r="D584" s="237"/>
      <c r="E584" s="265"/>
      <c r="G584" s="122">
        <f>IFERROR(VLOOKUP($F:$F,'Lease Types with GL Accts'!A:B,2,FALSE),0)</f>
        <v>0</v>
      </c>
      <c r="H584" s="122">
        <f>IFERROR(VLOOKUP($F:$F,'Lease Types with GL Accts'!$A:$C,3,FALSE),0)</f>
        <v>0</v>
      </c>
      <c r="I584" s="122">
        <f>IFERROR(VLOOKUP($F:$F,'Lease Types with GL Accts'!$A:$D,4,FALSE),0)</f>
        <v>0</v>
      </c>
      <c r="J584" s="293" t="str">
        <f>IF(AND(AB584=1,K584='Lease Rollforward'!$B$2),"Yes",IF(AB584=1,"No",""))</f>
        <v/>
      </c>
      <c r="L584" s="216"/>
      <c r="M584" s="217"/>
      <c r="N584" s="217"/>
      <c r="O584" s="217"/>
      <c r="P584" s="294">
        <f t="shared" ref="P584:P647" si="89">SUM(M584:O584)</f>
        <v>0</v>
      </c>
      <c r="Q584" s="124"/>
      <c r="R584" s="124"/>
      <c r="S584" s="219"/>
      <c r="T584" s="219"/>
      <c r="U584" s="266"/>
      <c r="V584" s="122" t="str">
        <f>IF($AB584=1,VLOOKUP(U:U,'BW Asset Listing'!D:E,2,FALSE),"")</f>
        <v/>
      </c>
      <c r="W584" s="122" t="str">
        <f>IF($AB584=1,VLOOKUP(U:U,'BW Asset Listing'!D:F,3,FALSE),"")</f>
        <v/>
      </c>
      <c r="X584" s="122" t="str">
        <f>IF($AB584=1,VLOOKUP(U:U,'BW Asset Listing'!D:G,4,FALSE),"")</f>
        <v/>
      </c>
      <c r="Y584" s="294" t="str">
        <f>IF($AB584=1,VLOOKUP(U:U,'BW Asset Listing'!D:O,12,FALSE),"")</f>
        <v/>
      </c>
      <c r="Z584" s="294" t="str">
        <f t="shared" ref="Z584:Z647" si="90">IF($AB584=1,SUMIF(D:D,D584,M:M),"")</f>
        <v/>
      </c>
      <c r="AA584" s="294" t="str">
        <f t="shared" ref="AA584:AA647" si="91">IF($AB584=1,Y584-Z584,"")</f>
        <v/>
      </c>
      <c r="AB584" s="294">
        <f>COUNTIF($D$4:D584,$D584)</f>
        <v>0</v>
      </c>
      <c r="AE584" s="122" t="str">
        <f t="shared" ref="AE584:AE647" si="92">IF(ISBLANK(D584),"",D584&amp;" Payment #"&amp;AB584)</f>
        <v/>
      </c>
      <c r="AF584" s="124">
        <f>SUMIFS('BW Expense Report GL'!I:I,'BW Expense Report GL'!F:F,AD:AD,'BW Expense Report GL'!G:G,G:G)</f>
        <v>0</v>
      </c>
      <c r="AG584" s="124" t="str">
        <f t="shared" ref="AG584:AG647" si="93">IF(ISBLANK(AD584),"",M584-AF584)</f>
        <v/>
      </c>
      <c r="AH584" s="124">
        <f>SUMIFS('BW Expense Report GL'!I:I,'BW Expense Report GL'!F:F,AD:AD,'BW Expense Report GL'!G:G,H:H)</f>
        <v>0</v>
      </c>
      <c r="AI584" s="124" t="str">
        <f t="shared" ref="AI584:AI647" si="94">IF(ISBLANK(AD584),"",N584-AH584)</f>
        <v/>
      </c>
      <c r="AK584" s="121">
        <f t="shared" ref="AK584:AK647" si="95">F584</f>
        <v>0</v>
      </c>
      <c r="AL584" s="121">
        <f t="shared" ref="AL584:AL647" si="96">D584</f>
        <v>0</v>
      </c>
    </row>
    <row r="585" spans="1:38" s="121" customFormat="1" ht="12.75" x14ac:dyDescent="0.2">
      <c r="A585" s="293" t="str">
        <f>VLOOKUP(B:B,'ACFR Business Areas'!A:C,3,FALSE)</f>
        <v>A000</v>
      </c>
      <c r="B585" s="293" t="str">
        <f>'Lease Rollforward'!$B$1</f>
        <v>E120</v>
      </c>
      <c r="C585" s="122" t="str">
        <f>VLOOKUP(B:B,'ACFR Business Areas'!A:B,2,FALSE)</f>
        <v>Comptroller General</v>
      </c>
      <c r="D585" s="237"/>
      <c r="E585" s="265"/>
      <c r="G585" s="122">
        <f>IFERROR(VLOOKUP($F:$F,'Lease Types with GL Accts'!A:B,2,FALSE),0)</f>
        <v>0</v>
      </c>
      <c r="H585" s="122">
        <f>IFERROR(VLOOKUP($F:$F,'Lease Types with GL Accts'!$A:$C,3,FALSE),0)</f>
        <v>0</v>
      </c>
      <c r="I585" s="122">
        <f>IFERROR(VLOOKUP($F:$F,'Lease Types with GL Accts'!$A:$D,4,FALSE),0)</f>
        <v>0</v>
      </c>
      <c r="J585" s="293" t="str">
        <f>IF(AND(AB585=1,K585='Lease Rollforward'!$B$2),"Yes",IF(AB585=1,"No",""))</f>
        <v/>
      </c>
      <c r="L585" s="216"/>
      <c r="M585" s="217"/>
      <c r="N585" s="217"/>
      <c r="O585" s="217"/>
      <c r="P585" s="294">
        <f t="shared" si="89"/>
        <v>0</v>
      </c>
      <c r="Q585" s="124"/>
      <c r="R585" s="124"/>
      <c r="S585" s="219"/>
      <c r="T585" s="219"/>
      <c r="U585" s="266"/>
      <c r="V585" s="122" t="str">
        <f>IF($AB585=1,VLOOKUP(U:U,'BW Asset Listing'!D:E,2,FALSE),"")</f>
        <v/>
      </c>
      <c r="W585" s="122" t="str">
        <f>IF($AB585=1,VLOOKUP(U:U,'BW Asset Listing'!D:F,3,FALSE),"")</f>
        <v/>
      </c>
      <c r="X585" s="122" t="str">
        <f>IF($AB585=1,VLOOKUP(U:U,'BW Asset Listing'!D:G,4,FALSE),"")</f>
        <v/>
      </c>
      <c r="Y585" s="294" t="str">
        <f>IF($AB585=1,VLOOKUP(U:U,'BW Asset Listing'!D:O,12,FALSE),"")</f>
        <v/>
      </c>
      <c r="Z585" s="294" t="str">
        <f t="shared" si="90"/>
        <v/>
      </c>
      <c r="AA585" s="294" t="str">
        <f t="shared" si="91"/>
        <v/>
      </c>
      <c r="AB585" s="294">
        <f>COUNTIF($D$4:D585,$D585)</f>
        <v>0</v>
      </c>
      <c r="AE585" s="122" t="str">
        <f t="shared" si="92"/>
        <v/>
      </c>
      <c r="AF585" s="124">
        <f>SUMIFS('BW Expense Report GL'!I:I,'BW Expense Report GL'!F:F,AD:AD,'BW Expense Report GL'!G:G,G:G)</f>
        <v>0</v>
      </c>
      <c r="AG585" s="124" t="str">
        <f t="shared" si="93"/>
        <v/>
      </c>
      <c r="AH585" s="124">
        <f>SUMIFS('BW Expense Report GL'!I:I,'BW Expense Report GL'!F:F,AD:AD,'BW Expense Report GL'!G:G,H:H)</f>
        <v>0</v>
      </c>
      <c r="AI585" s="124" t="str">
        <f t="shared" si="94"/>
        <v/>
      </c>
      <c r="AK585" s="121">
        <f t="shared" si="95"/>
        <v>0</v>
      </c>
      <c r="AL585" s="121">
        <f t="shared" si="96"/>
        <v>0</v>
      </c>
    </row>
    <row r="586" spans="1:38" s="121" customFormat="1" ht="12.75" x14ac:dyDescent="0.2">
      <c r="A586" s="293" t="str">
        <f>VLOOKUP(B:B,'ACFR Business Areas'!A:C,3,FALSE)</f>
        <v>A000</v>
      </c>
      <c r="B586" s="293" t="str">
        <f>'Lease Rollforward'!$B$1</f>
        <v>E120</v>
      </c>
      <c r="C586" s="122" t="str">
        <f>VLOOKUP(B:B,'ACFR Business Areas'!A:B,2,FALSE)</f>
        <v>Comptroller General</v>
      </c>
      <c r="D586" s="237"/>
      <c r="E586" s="265"/>
      <c r="G586" s="122">
        <f>IFERROR(VLOOKUP($F:$F,'Lease Types with GL Accts'!A:B,2,FALSE),0)</f>
        <v>0</v>
      </c>
      <c r="H586" s="122">
        <f>IFERROR(VLOOKUP($F:$F,'Lease Types with GL Accts'!$A:$C,3,FALSE),0)</f>
        <v>0</v>
      </c>
      <c r="I586" s="122">
        <f>IFERROR(VLOOKUP($F:$F,'Lease Types with GL Accts'!$A:$D,4,FALSE),0)</f>
        <v>0</v>
      </c>
      <c r="J586" s="293" t="str">
        <f>IF(AND(AB586=1,K586='Lease Rollforward'!$B$2),"Yes",IF(AB586=1,"No",""))</f>
        <v/>
      </c>
      <c r="L586" s="216"/>
      <c r="M586" s="217"/>
      <c r="N586" s="217"/>
      <c r="O586" s="217"/>
      <c r="P586" s="294">
        <f t="shared" si="89"/>
        <v>0</v>
      </c>
      <c r="Q586" s="124"/>
      <c r="R586" s="124"/>
      <c r="S586" s="219"/>
      <c r="T586" s="219"/>
      <c r="U586" s="266"/>
      <c r="V586" s="122" t="str">
        <f>IF($AB586=1,VLOOKUP(U:U,'BW Asset Listing'!D:E,2,FALSE),"")</f>
        <v/>
      </c>
      <c r="W586" s="122" t="str">
        <f>IF($AB586=1,VLOOKUP(U:U,'BW Asset Listing'!D:F,3,FALSE),"")</f>
        <v/>
      </c>
      <c r="X586" s="122" t="str">
        <f>IF($AB586=1,VLOOKUP(U:U,'BW Asset Listing'!D:G,4,FALSE),"")</f>
        <v/>
      </c>
      <c r="Y586" s="294" t="str">
        <f>IF($AB586=1,VLOOKUP(U:U,'BW Asset Listing'!D:O,12,FALSE),"")</f>
        <v/>
      </c>
      <c r="Z586" s="294" t="str">
        <f t="shared" si="90"/>
        <v/>
      </c>
      <c r="AA586" s="294" t="str">
        <f t="shared" si="91"/>
        <v/>
      </c>
      <c r="AB586" s="294">
        <f>COUNTIF($D$4:D586,$D586)</f>
        <v>0</v>
      </c>
      <c r="AE586" s="122" t="str">
        <f t="shared" si="92"/>
        <v/>
      </c>
      <c r="AF586" s="124">
        <f>SUMIFS('BW Expense Report GL'!I:I,'BW Expense Report GL'!F:F,AD:AD,'BW Expense Report GL'!G:G,G:G)</f>
        <v>0</v>
      </c>
      <c r="AG586" s="124" t="str">
        <f t="shared" si="93"/>
        <v/>
      </c>
      <c r="AH586" s="124">
        <f>SUMIFS('BW Expense Report GL'!I:I,'BW Expense Report GL'!F:F,AD:AD,'BW Expense Report GL'!G:G,H:H)</f>
        <v>0</v>
      </c>
      <c r="AI586" s="124" t="str">
        <f t="shared" si="94"/>
        <v/>
      </c>
      <c r="AK586" s="121">
        <f t="shared" si="95"/>
        <v>0</v>
      </c>
      <c r="AL586" s="121">
        <f t="shared" si="96"/>
        <v>0</v>
      </c>
    </row>
    <row r="587" spans="1:38" s="121" customFormat="1" ht="12.75" x14ac:dyDescent="0.2">
      <c r="A587" s="293" t="str">
        <f>VLOOKUP(B:B,'ACFR Business Areas'!A:C,3,FALSE)</f>
        <v>A000</v>
      </c>
      <c r="B587" s="293" t="str">
        <f>'Lease Rollforward'!$B$1</f>
        <v>E120</v>
      </c>
      <c r="C587" s="122" t="str">
        <f>VLOOKUP(B:B,'ACFR Business Areas'!A:B,2,FALSE)</f>
        <v>Comptroller General</v>
      </c>
      <c r="D587" s="237"/>
      <c r="E587" s="265"/>
      <c r="G587" s="122">
        <f>IFERROR(VLOOKUP($F:$F,'Lease Types with GL Accts'!A:B,2,FALSE),0)</f>
        <v>0</v>
      </c>
      <c r="H587" s="122">
        <f>IFERROR(VLOOKUP($F:$F,'Lease Types with GL Accts'!$A:$C,3,FALSE),0)</f>
        <v>0</v>
      </c>
      <c r="I587" s="122">
        <f>IFERROR(VLOOKUP($F:$F,'Lease Types with GL Accts'!$A:$D,4,FALSE),0)</f>
        <v>0</v>
      </c>
      <c r="J587" s="293" t="str">
        <f>IF(AND(AB587=1,K587='Lease Rollforward'!$B$2),"Yes",IF(AB587=1,"No",""))</f>
        <v/>
      </c>
      <c r="L587" s="216"/>
      <c r="M587" s="217"/>
      <c r="N587" s="217"/>
      <c r="O587" s="217"/>
      <c r="P587" s="294">
        <f t="shared" si="89"/>
        <v>0</v>
      </c>
      <c r="Q587" s="124"/>
      <c r="R587" s="124"/>
      <c r="S587" s="219"/>
      <c r="T587" s="219"/>
      <c r="U587" s="266"/>
      <c r="V587" s="122" t="str">
        <f>IF($AB587=1,VLOOKUP(U:U,'BW Asset Listing'!D:E,2,FALSE),"")</f>
        <v/>
      </c>
      <c r="W587" s="122" t="str">
        <f>IF($AB587=1,VLOOKUP(U:U,'BW Asset Listing'!D:F,3,FALSE),"")</f>
        <v/>
      </c>
      <c r="X587" s="122" t="str">
        <f>IF($AB587=1,VLOOKUP(U:U,'BW Asset Listing'!D:G,4,FALSE),"")</f>
        <v/>
      </c>
      <c r="Y587" s="294" t="str">
        <f>IF($AB587=1,VLOOKUP(U:U,'BW Asset Listing'!D:O,12,FALSE),"")</f>
        <v/>
      </c>
      <c r="Z587" s="294" t="str">
        <f t="shared" si="90"/>
        <v/>
      </c>
      <c r="AA587" s="294" t="str">
        <f t="shared" si="91"/>
        <v/>
      </c>
      <c r="AB587" s="294">
        <f>COUNTIF($D$4:D587,$D587)</f>
        <v>0</v>
      </c>
      <c r="AE587" s="122" t="str">
        <f t="shared" si="92"/>
        <v/>
      </c>
      <c r="AF587" s="124">
        <f>SUMIFS('BW Expense Report GL'!I:I,'BW Expense Report GL'!F:F,AD:AD,'BW Expense Report GL'!G:G,G:G)</f>
        <v>0</v>
      </c>
      <c r="AG587" s="124" t="str">
        <f t="shared" si="93"/>
        <v/>
      </c>
      <c r="AH587" s="124">
        <f>SUMIFS('BW Expense Report GL'!I:I,'BW Expense Report GL'!F:F,AD:AD,'BW Expense Report GL'!G:G,H:H)</f>
        <v>0</v>
      </c>
      <c r="AI587" s="124" t="str">
        <f t="shared" si="94"/>
        <v/>
      </c>
      <c r="AK587" s="121">
        <f t="shared" si="95"/>
        <v>0</v>
      </c>
      <c r="AL587" s="121">
        <f t="shared" si="96"/>
        <v>0</v>
      </c>
    </row>
    <row r="588" spans="1:38" s="121" customFormat="1" ht="12.75" x14ac:dyDescent="0.2">
      <c r="A588" s="293" t="str">
        <f>VLOOKUP(B:B,'ACFR Business Areas'!A:C,3,FALSE)</f>
        <v>A000</v>
      </c>
      <c r="B588" s="293" t="str">
        <f>'Lease Rollforward'!$B$1</f>
        <v>E120</v>
      </c>
      <c r="C588" s="122" t="str">
        <f>VLOOKUP(B:B,'ACFR Business Areas'!A:B,2,FALSE)</f>
        <v>Comptroller General</v>
      </c>
      <c r="D588" s="237"/>
      <c r="E588" s="265"/>
      <c r="G588" s="122">
        <f>IFERROR(VLOOKUP($F:$F,'Lease Types with GL Accts'!A:B,2,FALSE),0)</f>
        <v>0</v>
      </c>
      <c r="H588" s="122">
        <f>IFERROR(VLOOKUP($F:$F,'Lease Types with GL Accts'!$A:$C,3,FALSE),0)</f>
        <v>0</v>
      </c>
      <c r="I588" s="122">
        <f>IFERROR(VLOOKUP($F:$F,'Lease Types with GL Accts'!$A:$D,4,FALSE),0)</f>
        <v>0</v>
      </c>
      <c r="J588" s="293" t="str">
        <f>IF(AND(AB588=1,K588='Lease Rollforward'!$B$2),"Yes",IF(AB588=1,"No",""))</f>
        <v/>
      </c>
      <c r="L588" s="216"/>
      <c r="M588" s="217"/>
      <c r="N588" s="217"/>
      <c r="O588" s="217"/>
      <c r="P588" s="294">
        <f t="shared" si="89"/>
        <v>0</v>
      </c>
      <c r="Q588" s="124"/>
      <c r="R588" s="124"/>
      <c r="S588" s="219"/>
      <c r="T588" s="219"/>
      <c r="U588" s="266"/>
      <c r="V588" s="122" t="str">
        <f>IF($AB588=1,VLOOKUP(U:U,'BW Asset Listing'!D:E,2,FALSE),"")</f>
        <v/>
      </c>
      <c r="W588" s="122" t="str">
        <f>IF($AB588=1,VLOOKUP(U:U,'BW Asset Listing'!D:F,3,FALSE),"")</f>
        <v/>
      </c>
      <c r="X588" s="122" t="str">
        <f>IF($AB588=1,VLOOKUP(U:U,'BW Asset Listing'!D:G,4,FALSE),"")</f>
        <v/>
      </c>
      <c r="Y588" s="294" t="str">
        <f>IF($AB588=1,VLOOKUP(U:U,'BW Asset Listing'!D:O,12,FALSE),"")</f>
        <v/>
      </c>
      <c r="Z588" s="294" t="str">
        <f t="shared" si="90"/>
        <v/>
      </c>
      <c r="AA588" s="294" t="str">
        <f t="shared" si="91"/>
        <v/>
      </c>
      <c r="AB588" s="294">
        <f>COUNTIF($D$4:D588,$D588)</f>
        <v>0</v>
      </c>
      <c r="AE588" s="122" t="str">
        <f t="shared" si="92"/>
        <v/>
      </c>
      <c r="AF588" s="124">
        <f>SUMIFS('BW Expense Report GL'!I:I,'BW Expense Report GL'!F:F,AD:AD,'BW Expense Report GL'!G:G,G:G)</f>
        <v>0</v>
      </c>
      <c r="AG588" s="124" t="str">
        <f t="shared" si="93"/>
        <v/>
      </c>
      <c r="AH588" s="124">
        <f>SUMIFS('BW Expense Report GL'!I:I,'BW Expense Report GL'!F:F,AD:AD,'BW Expense Report GL'!G:G,H:H)</f>
        <v>0</v>
      </c>
      <c r="AI588" s="124" t="str">
        <f t="shared" si="94"/>
        <v/>
      </c>
      <c r="AK588" s="121">
        <f t="shared" si="95"/>
        <v>0</v>
      </c>
      <c r="AL588" s="121">
        <f t="shared" si="96"/>
        <v>0</v>
      </c>
    </row>
    <row r="589" spans="1:38" s="121" customFormat="1" ht="12.75" x14ac:dyDescent="0.2">
      <c r="A589" s="293" t="str">
        <f>VLOOKUP(B:B,'ACFR Business Areas'!A:C,3,FALSE)</f>
        <v>A000</v>
      </c>
      <c r="B589" s="293" t="str">
        <f>'Lease Rollforward'!$B$1</f>
        <v>E120</v>
      </c>
      <c r="C589" s="122" t="str">
        <f>VLOOKUP(B:B,'ACFR Business Areas'!A:B,2,FALSE)</f>
        <v>Comptroller General</v>
      </c>
      <c r="D589" s="237"/>
      <c r="E589" s="265"/>
      <c r="G589" s="122">
        <f>IFERROR(VLOOKUP($F:$F,'Lease Types with GL Accts'!A:B,2,FALSE),0)</f>
        <v>0</v>
      </c>
      <c r="H589" s="122">
        <f>IFERROR(VLOOKUP($F:$F,'Lease Types with GL Accts'!$A:$C,3,FALSE),0)</f>
        <v>0</v>
      </c>
      <c r="I589" s="122">
        <f>IFERROR(VLOOKUP($F:$F,'Lease Types with GL Accts'!$A:$D,4,FALSE),0)</f>
        <v>0</v>
      </c>
      <c r="J589" s="293" t="str">
        <f>IF(AND(AB589=1,K589='Lease Rollforward'!$B$2),"Yes",IF(AB589=1,"No",""))</f>
        <v/>
      </c>
      <c r="L589" s="216"/>
      <c r="M589" s="217"/>
      <c r="N589" s="217"/>
      <c r="O589" s="217"/>
      <c r="P589" s="294">
        <f t="shared" si="89"/>
        <v>0</v>
      </c>
      <c r="Q589" s="124"/>
      <c r="R589" s="124"/>
      <c r="S589" s="219"/>
      <c r="T589" s="219"/>
      <c r="U589" s="266"/>
      <c r="V589" s="122" t="str">
        <f>IF($AB589=1,VLOOKUP(U:U,'BW Asset Listing'!D:E,2,FALSE),"")</f>
        <v/>
      </c>
      <c r="W589" s="122" t="str">
        <f>IF($AB589=1,VLOOKUP(U:U,'BW Asset Listing'!D:F,3,FALSE),"")</f>
        <v/>
      </c>
      <c r="X589" s="122" t="str">
        <f>IF($AB589=1,VLOOKUP(U:U,'BW Asset Listing'!D:G,4,FALSE),"")</f>
        <v/>
      </c>
      <c r="Y589" s="294" t="str">
        <f>IF($AB589=1,VLOOKUP(U:U,'BW Asset Listing'!D:O,12,FALSE),"")</f>
        <v/>
      </c>
      <c r="Z589" s="294" t="str">
        <f t="shared" si="90"/>
        <v/>
      </c>
      <c r="AA589" s="294" t="str">
        <f t="shared" si="91"/>
        <v/>
      </c>
      <c r="AB589" s="294">
        <f>COUNTIF($D$4:D589,$D589)</f>
        <v>0</v>
      </c>
      <c r="AE589" s="122" t="str">
        <f t="shared" si="92"/>
        <v/>
      </c>
      <c r="AF589" s="124">
        <f>SUMIFS('BW Expense Report GL'!I:I,'BW Expense Report GL'!F:F,AD:AD,'BW Expense Report GL'!G:G,G:G)</f>
        <v>0</v>
      </c>
      <c r="AG589" s="124" t="str">
        <f t="shared" si="93"/>
        <v/>
      </c>
      <c r="AH589" s="124">
        <f>SUMIFS('BW Expense Report GL'!I:I,'BW Expense Report GL'!F:F,AD:AD,'BW Expense Report GL'!G:G,H:H)</f>
        <v>0</v>
      </c>
      <c r="AI589" s="124" t="str">
        <f t="shared" si="94"/>
        <v/>
      </c>
      <c r="AK589" s="121">
        <f t="shared" si="95"/>
        <v>0</v>
      </c>
      <c r="AL589" s="121">
        <f t="shared" si="96"/>
        <v>0</v>
      </c>
    </row>
    <row r="590" spans="1:38" s="121" customFormat="1" ht="12.75" x14ac:dyDescent="0.2">
      <c r="A590" s="293" t="str">
        <f>VLOOKUP(B:B,'ACFR Business Areas'!A:C,3,FALSE)</f>
        <v>A000</v>
      </c>
      <c r="B590" s="293" t="str">
        <f>'Lease Rollforward'!$B$1</f>
        <v>E120</v>
      </c>
      <c r="C590" s="122" t="str">
        <f>VLOOKUP(B:B,'ACFR Business Areas'!A:B,2,FALSE)</f>
        <v>Comptroller General</v>
      </c>
      <c r="D590" s="237"/>
      <c r="E590" s="265"/>
      <c r="G590" s="122">
        <f>IFERROR(VLOOKUP($F:$F,'Lease Types with GL Accts'!A:B,2,FALSE),0)</f>
        <v>0</v>
      </c>
      <c r="H590" s="122">
        <f>IFERROR(VLOOKUP($F:$F,'Lease Types with GL Accts'!$A:$C,3,FALSE),0)</f>
        <v>0</v>
      </c>
      <c r="I590" s="122">
        <f>IFERROR(VLOOKUP($F:$F,'Lease Types with GL Accts'!$A:$D,4,FALSE),0)</f>
        <v>0</v>
      </c>
      <c r="J590" s="293" t="str">
        <f>IF(AND(AB590=1,K590='Lease Rollforward'!$B$2),"Yes",IF(AB590=1,"No",""))</f>
        <v/>
      </c>
      <c r="L590" s="216"/>
      <c r="M590" s="217"/>
      <c r="N590" s="217"/>
      <c r="O590" s="217"/>
      <c r="P590" s="294">
        <f t="shared" si="89"/>
        <v>0</v>
      </c>
      <c r="Q590" s="124"/>
      <c r="R590" s="124"/>
      <c r="S590" s="219"/>
      <c r="T590" s="219"/>
      <c r="U590" s="266"/>
      <c r="V590" s="122" t="str">
        <f>IF($AB590=1,VLOOKUP(U:U,'BW Asset Listing'!D:E,2,FALSE),"")</f>
        <v/>
      </c>
      <c r="W590" s="122" t="str">
        <f>IF($AB590=1,VLOOKUP(U:U,'BW Asset Listing'!D:F,3,FALSE),"")</f>
        <v/>
      </c>
      <c r="X590" s="122" t="str">
        <f>IF($AB590=1,VLOOKUP(U:U,'BW Asset Listing'!D:G,4,FALSE),"")</f>
        <v/>
      </c>
      <c r="Y590" s="294" t="str">
        <f>IF($AB590=1,VLOOKUP(U:U,'BW Asset Listing'!D:O,12,FALSE),"")</f>
        <v/>
      </c>
      <c r="Z590" s="294" t="str">
        <f t="shared" si="90"/>
        <v/>
      </c>
      <c r="AA590" s="294" t="str">
        <f t="shared" si="91"/>
        <v/>
      </c>
      <c r="AB590" s="294">
        <f>COUNTIF($D$4:D590,$D590)</f>
        <v>0</v>
      </c>
      <c r="AE590" s="122" t="str">
        <f t="shared" si="92"/>
        <v/>
      </c>
      <c r="AF590" s="124">
        <f>SUMIFS('BW Expense Report GL'!I:I,'BW Expense Report GL'!F:F,AD:AD,'BW Expense Report GL'!G:G,G:G)</f>
        <v>0</v>
      </c>
      <c r="AG590" s="124" t="str">
        <f t="shared" si="93"/>
        <v/>
      </c>
      <c r="AH590" s="124">
        <f>SUMIFS('BW Expense Report GL'!I:I,'BW Expense Report GL'!F:F,AD:AD,'BW Expense Report GL'!G:G,H:H)</f>
        <v>0</v>
      </c>
      <c r="AI590" s="124" t="str">
        <f t="shared" si="94"/>
        <v/>
      </c>
      <c r="AK590" s="121">
        <f t="shared" si="95"/>
        <v>0</v>
      </c>
      <c r="AL590" s="121">
        <f t="shared" si="96"/>
        <v>0</v>
      </c>
    </row>
    <row r="591" spans="1:38" s="121" customFormat="1" ht="12.75" x14ac:dyDescent="0.2">
      <c r="A591" s="293" t="str">
        <f>VLOOKUP(B:B,'ACFR Business Areas'!A:C,3,FALSE)</f>
        <v>A000</v>
      </c>
      <c r="B591" s="293" t="str">
        <f>'Lease Rollforward'!$B$1</f>
        <v>E120</v>
      </c>
      <c r="C591" s="122" t="str">
        <f>VLOOKUP(B:B,'ACFR Business Areas'!A:B,2,FALSE)</f>
        <v>Comptroller General</v>
      </c>
      <c r="D591" s="237"/>
      <c r="E591" s="265"/>
      <c r="G591" s="122">
        <f>IFERROR(VLOOKUP($F:$F,'Lease Types with GL Accts'!A:B,2,FALSE),0)</f>
        <v>0</v>
      </c>
      <c r="H591" s="122">
        <f>IFERROR(VLOOKUP($F:$F,'Lease Types with GL Accts'!$A:$C,3,FALSE),0)</f>
        <v>0</v>
      </c>
      <c r="I591" s="122">
        <f>IFERROR(VLOOKUP($F:$F,'Lease Types with GL Accts'!$A:$D,4,FALSE),0)</f>
        <v>0</v>
      </c>
      <c r="J591" s="293" t="str">
        <f>IF(AND(AB591=1,K591='Lease Rollforward'!$B$2),"Yes",IF(AB591=1,"No",""))</f>
        <v/>
      </c>
      <c r="L591" s="216"/>
      <c r="M591" s="217"/>
      <c r="N591" s="217"/>
      <c r="O591" s="217"/>
      <c r="P591" s="294">
        <f t="shared" si="89"/>
        <v>0</v>
      </c>
      <c r="Q591" s="124"/>
      <c r="R591" s="124"/>
      <c r="S591" s="219"/>
      <c r="T591" s="219"/>
      <c r="U591" s="266"/>
      <c r="V591" s="122" t="str">
        <f>IF($AB591=1,VLOOKUP(U:U,'BW Asset Listing'!D:E,2,FALSE),"")</f>
        <v/>
      </c>
      <c r="W591" s="122" t="str">
        <f>IF($AB591=1,VLOOKUP(U:U,'BW Asset Listing'!D:F,3,FALSE),"")</f>
        <v/>
      </c>
      <c r="X591" s="122" t="str">
        <f>IF($AB591=1,VLOOKUP(U:U,'BW Asset Listing'!D:G,4,FALSE),"")</f>
        <v/>
      </c>
      <c r="Y591" s="294" t="str">
        <f>IF($AB591=1,VLOOKUP(U:U,'BW Asset Listing'!D:O,12,FALSE),"")</f>
        <v/>
      </c>
      <c r="Z591" s="294" t="str">
        <f t="shared" si="90"/>
        <v/>
      </c>
      <c r="AA591" s="294" t="str">
        <f t="shared" si="91"/>
        <v/>
      </c>
      <c r="AB591" s="294">
        <f>COUNTIF($D$4:D591,$D591)</f>
        <v>0</v>
      </c>
      <c r="AE591" s="122" t="str">
        <f t="shared" si="92"/>
        <v/>
      </c>
      <c r="AF591" s="124">
        <f>SUMIFS('BW Expense Report GL'!I:I,'BW Expense Report GL'!F:F,AD:AD,'BW Expense Report GL'!G:G,G:G)</f>
        <v>0</v>
      </c>
      <c r="AG591" s="124" t="str">
        <f t="shared" si="93"/>
        <v/>
      </c>
      <c r="AH591" s="124">
        <f>SUMIFS('BW Expense Report GL'!I:I,'BW Expense Report GL'!F:F,AD:AD,'BW Expense Report GL'!G:G,H:H)</f>
        <v>0</v>
      </c>
      <c r="AI591" s="124" t="str">
        <f t="shared" si="94"/>
        <v/>
      </c>
      <c r="AK591" s="121">
        <f t="shared" si="95"/>
        <v>0</v>
      </c>
      <c r="AL591" s="121">
        <f t="shared" si="96"/>
        <v>0</v>
      </c>
    </row>
    <row r="592" spans="1:38" s="121" customFormat="1" ht="12.75" x14ac:dyDescent="0.2">
      <c r="A592" s="293" t="str">
        <f>VLOOKUP(B:B,'ACFR Business Areas'!A:C,3,FALSE)</f>
        <v>A000</v>
      </c>
      <c r="B592" s="293" t="str">
        <f>'Lease Rollforward'!$B$1</f>
        <v>E120</v>
      </c>
      <c r="C592" s="122" t="str">
        <f>VLOOKUP(B:B,'ACFR Business Areas'!A:B,2,FALSE)</f>
        <v>Comptroller General</v>
      </c>
      <c r="D592" s="237"/>
      <c r="E592" s="265"/>
      <c r="G592" s="122">
        <f>IFERROR(VLOOKUP($F:$F,'Lease Types with GL Accts'!A:B,2,FALSE),0)</f>
        <v>0</v>
      </c>
      <c r="H592" s="122">
        <f>IFERROR(VLOOKUP($F:$F,'Lease Types with GL Accts'!$A:$C,3,FALSE),0)</f>
        <v>0</v>
      </c>
      <c r="I592" s="122">
        <f>IFERROR(VLOOKUP($F:$F,'Lease Types with GL Accts'!$A:$D,4,FALSE),0)</f>
        <v>0</v>
      </c>
      <c r="J592" s="293" t="str">
        <f>IF(AND(AB592=1,K592='Lease Rollforward'!$B$2),"Yes",IF(AB592=1,"No",""))</f>
        <v/>
      </c>
      <c r="L592" s="216"/>
      <c r="M592" s="217"/>
      <c r="N592" s="217"/>
      <c r="O592" s="217"/>
      <c r="P592" s="294">
        <f t="shared" si="89"/>
        <v>0</v>
      </c>
      <c r="Q592" s="124"/>
      <c r="R592" s="124"/>
      <c r="S592" s="219"/>
      <c r="T592" s="219"/>
      <c r="U592" s="266"/>
      <c r="V592" s="122" t="str">
        <f>IF($AB592=1,VLOOKUP(U:U,'BW Asset Listing'!D:E,2,FALSE),"")</f>
        <v/>
      </c>
      <c r="W592" s="122" t="str">
        <f>IF($AB592=1,VLOOKUP(U:U,'BW Asset Listing'!D:F,3,FALSE),"")</f>
        <v/>
      </c>
      <c r="X592" s="122" t="str">
        <f>IF($AB592=1,VLOOKUP(U:U,'BW Asset Listing'!D:G,4,FALSE),"")</f>
        <v/>
      </c>
      <c r="Y592" s="294" t="str">
        <f>IF($AB592=1,VLOOKUP(U:U,'BW Asset Listing'!D:O,12,FALSE),"")</f>
        <v/>
      </c>
      <c r="Z592" s="294" t="str">
        <f t="shared" si="90"/>
        <v/>
      </c>
      <c r="AA592" s="294" t="str">
        <f t="shared" si="91"/>
        <v/>
      </c>
      <c r="AB592" s="294">
        <f>COUNTIF($D$4:D592,$D592)</f>
        <v>0</v>
      </c>
      <c r="AE592" s="122" t="str">
        <f t="shared" si="92"/>
        <v/>
      </c>
      <c r="AF592" s="124">
        <f>SUMIFS('BW Expense Report GL'!I:I,'BW Expense Report GL'!F:F,AD:AD,'BW Expense Report GL'!G:G,G:G)</f>
        <v>0</v>
      </c>
      <c r="AG592" s="124" t="str">
        <f t="shared" si="93"/>
        <v/>
      </c>
      <c r="AH592" s="124">
        <f>SUMIFS('BW Expense Report GL'!I:I,'BW Expense Report GL'!F:F,AD:AD,'BW Expense Report GL'!G:G,H:H)</f>
        <v>0</v>
      </c>
      <c r="AI592" s="124" t="str">
        <f t="shared" si="94"/>
        <v/>
      </c>
      <c r="AK592" s="121">
        <f t="shared" si="95"/>
        <v>0</v>
      </c>
      <c r="AL592" s="121">
        <f t="shared" si="96"/>
        <v>0</v>
      </c>
    </row>
    <row r="593" spans="1:38" s="121" customFormat="1" ht="12.75" x14ac:dyDescent="0.2">
      <c r="A593" s="293" t="str">
        <f>VLOOKUP(B:B,'ACFR Business Areas'!A:C,3,FALSE)</f>
        <v>A000</v>
      </c>
      <c r="B593" s="293" t="str">
        <f>'Lease Rollforward'!$B$1</f>
        <v>E120</v>
      </c>
      <c r="C593" s="122" t="str">
        <f>VLOOKUP(B:B,'ACFR Business Areas'!A:B,2,FALSE)</f>
        <v>Comptroller General</v>
      </c>
      <c r="D593" s="237"/>
      <c r="E593" s="265"/>
      <c r="G593" s="122">
        <f>IFERROR(VLOOKUP($F:$F,'Lease Types with GL Accts'!A:B,2,FALSE),0)</f>
        <v>0</v>
      </c>
      <c r="H593" s="122">
        <f>IFERROR(VLOOKUP($F:$F,'Lease Types with GL Accts'!$A:$C,3,FALSE),0)</f>
        <v>0</v>
      </c>
      <c r="I593" s="122">
        <f>IFERROR(VLOOKUP($F:$F,'Lease Types with GL Accts'!$A:$D,4,FALSE),0)</f>
        <v>0</v>
      </c>
      <c r="J593" s="293" t="str">
        <f>IF(AND(AB593=1,K593='Lease Rollforward'!$B$2),"Yes",IF(AB593=1,"No",""))</f>
        <v/>
      </c>
      <c r="L593" s="216"/>
      <c r="M593" s="217"/>
      <c r="N593" s="217"/>
      <c r="O593" s="217"/>
      <c r="P593" s="294">
        <f t="shared" si="89"/>
        <v>0</v>
      </c>
      <c r="Q593" s="124"/>
      <c r="R593" s="124"/>
      <c r="S593" s="219"/>
      <c r="T593" s="219"/>
      <c r="U593" s="266"/>
      <c r="V593" s="122" t="str">
        <f>IF($AB593=1,VLOOKUP(U:U,'BW Asset Listing'!D:E,2,FALSE),"")</f>
        <v/>
      </c>
      <c r="W593" s="122" t="str">
        <f>IF($AB593=1,VLOOKUP(U:U,'BW Asset Listing'!D:F,3,FALSE),"")</f>
        <v/>
      </c>
      <c r="X593" s="122" t="str">
        <f>IF($AB593=1,VLOOKUP(U:U,'BW Asset Listing'!D:G,4,FALSE),"")</f>
        <v/>
      </c>
      <c r="Y593" s="294" t="str">
        <f>IF($AB593=1,VLOOKUP(U:U,'BW Asset Listing'!D:O,12,FALSE),"")</f>
        <v/>
      </c>
      <c r="Z593" s="294" t="str">
        <f t="shared" si="90"/>
        <v/>
      </c>
      <c r="AA593" s="294" t="str">
        <f t="shared" si="91"/>
        <v/>
      </c>
      <c r="AB593" s="294">
        <f>COUNTIF($D$4:D593,$D593)</f>
        <v>0</v>
      </c>
      <c r="AE593" s="122" t="str">
        <f t="shared" si="92"/>
        <v/>
      </c>
      <c r="AF593" s="124">
        <f>SUMIFS('BW Expense Report GL'!I:I,'BW Expense Report GL'!F:F,AD:AD,'BW Expense Report GL'!G:G,G:G)</f>
        <v>0</v>
      </c>
      <c r="AG593" s="124" t="str">
        <f t="shared" si="93"/>
        <v/>
      </c>
      <c r="AH593" s="124">
        <f>SUMIFS('BW Expense Report GL'!I:I,'BW Expense Report GL'!F:F,AD:AD,'BW Expense Report GL'!G:G,H:H)</f>
        <v>0</v>
      </c>
      <c r="AI593" s="124" t="str">
        <f t="shared" si="94"/>
        <v/>
      </c>
      <c r="AK593" s="121">
        <f t="shared" si="95"/>
        <v>0</v>
      </c>
      <c r="AL593" s="121">
        <f t="shared" si="96"/>
        <v>0</v>
      </c>
    </row>
    <row r="594" spans="1:38" s="121" customFormat="1" ht="12.75" x14ac:dyDescent="0.2">
      <c r="A594" s="293" t="str">
        <f>VLOOKUP(B:B,'ACFR Business Areas'!A:C,3,FALSE)</f>
        <v>A000</v>
      </c>
      <c r="B594" s="293" t="str">
        <f>'Lease Rollforward'!$B$1</f>
        <v>E120</v>
      </c>
      <c r="C594" s="122" t="str">
        <f>VLOOKUP(B:B,'ACFR Business Areas'!A:B,2,FALSE)</f>
        <v>Comptroller General</v>
      </c>
      <c r="D594" s="237"/>
      <c r="E594" s="265"/>
      <c r="G594" s="122">
        <f>IFERROR(VLOOKUP($F:$F,'Lease Types with GL Accts'!A:B,2,FALSE),0)</f>
        <v>0</v>
      </c>
      <c r="H594" s="122">
        <f>IFERROR(VLOOKUP($F:$F,'Lease Types with GL Accts'!$A:$C,3,FALSE),0)</f>
        <v>0</v>
      </c>
      <c r="I594" s="122">
        <f>IFERROR(VLOOKUP($F:$F,'Lease Types with GL Accts'!$A:$D,4,FALSE),0)</f>
        <v>0</v>
      </c>
      <c r="J594" s="293" t="str">
        <f>IF(AND(AB594=1,K594='Lease Rollforward'!$B$2),"Yes",IF(AB594=1,"No",""))</f>
        <v/>
      </c>
      <c r="L594" s="216"/>
      <c r="M594" s="217"/>
      <c r="N594" s="217"/>
      <c r="O594" s="217"/>
      <c r="P594" s="294">
        <f t="shared" si="89"/>
        <v>0</v>
      </c>
      <c r="Q594" s="124"/>
      <c r="R594" s="124"/>
      <c r="S594" s="219"/>
      <c r="T594" s="219"/>
      <c r="U594" s="266"/>
      <c r="V594" s="122" t="str">
        <f>IF($AB594=1,VLOOKUP(U:U,'BW Asset Listing'!D:E,2,FALSE),"")</f>
        <v/>
      </c>
      <c r="W594" s="122" t="str">
        <f>IF($AB594=1,VLOOKUP(U:U,'BW Asset Listing'!D:F,3,FALSE),"")</f>
        <v/>
      </c>
      <c r="X594" s="122" t="str">
        <f>IF($AB594=1,VLOOKUP(U:U,'BW Asset Listing'!D:G,4,FALSE),"")</f>
        <v/>
      </c>
      <c r="Y594" s="294" t="str">
        <f>IF($AB594=1,VLOOKUP(U:U,'BW Asset Listing'!D:O,12,FALSE),"")</f>
        <v/>
      </c>
      <c r="Z594" s="294" t="str">
        <f t="shared" si="90"/>
        <v/>
      </c>
      <c r="AA594" s="294" t="str">
        <f t="shared" si="91"/>
        <v/>
      </c>
      <c r="AB594" s="294">
        <f>COUNTIF($D$4:D594,$D594)</f>
        <v>0</v>
      </c>
      <c r="AE594" s="122" t="str">
        <f t="shared" si="92"/>
        <v/>
      </c>
      <c r="AF594" s="124">
        <f>SUMIFS('BW Expense Report GL'!I:I,'BW Expense Report GL'!F:F,AD:AD,'BW Expense Report GL'!G:G,G:G)</f>
        <v>0</v>
      </c>
      <c r="AG594" s="124" t="str">
        <f t="shared" si="93"/>
        <v/>
      </c>
      <c r="AH594" s="124">
        <f>SUMIFS('BW Expense Report GL'!I:I,'BW Expense Report GL'!F:F,AD:AD,'BW Expense Report GL'!G:G,H:H)</f>
        <v>0</v>
      </c>
      <c r="AI594" s="124" t="str">
        <f t="shared" si="94"/>
        <v/>
      </c>
      <c r="AK594" s="121">
        <f t="shared" si="95"/>
        <v>0</v>
      </c>
      <c r="AL594" s="121">
        <f t="shared" si="96"/>
        <v>0</v>
      </c>
    </row>
    <row r="595" spans="1:38" s="121" customFormat="1" ht="12.75" x14ac:dyDescent="0.2">
      <c r="A595" s="293" t="str">
        <f>VLOOKUP(B:B,'ACFR Business Areas'!A:C,3,FALSE)</f>
        <v>A000</v>
      </c>
      <c r="B595" s="293" t="str">
        <f>'Lease Rollforward'!$B$1</f>
        <v>E120</v>
      </c>
      <c r="C595" s="122" t="str">
        <f>VLOOKUP(B:B,'ACFR Business Areas'!A:B,2,FALSE)</f>
        <v>Comptroller General</v>
      </c>
      <c r="D595" s="237"/>
      <c r="E595" s="265"/>
      <c r="G595" s="122">
        <f>IFERROR(VLOOKUP($F:$F,'Lease Types with GL Accts'!A:B,2,FALSE),0)</f>
        <v>0</v>
      </c>
      <c r="H595" s="122">
        <f>IFERROR(VLOOKUP($F:$F,'Lease Types with GL Accts'!$A:$C,3,FALSE),0)</f>
        <v>0</v>
      </c>
      <c r="I595" s="122">
        <f>IFERROR(VLOOKUP($F:$F,'Lease Types with GL Accts'!$A:$D,4,FALSE),0)</f>
        <v>0</v>
      </c>
      <c r="J595" s="293" t="str">
        <f>IF(AND(AB595=1,K595='Lease Rollforward'!$B$2),"Yes",IF(AB595=1,"No",""))</f>
        <v/>
      </c>
      <c r="L595" s="216"/>
      <c r="M595" s="217"/>
      <c r="N595" s="217"/>
      <c r="O595" s="217"/>
      <c r="P595" s="294">
        <f t="shared" si="89"/>
        <v>0</v>
      </c>
      <c r="Q595" s="124"/>
      <c r="R595" s="124"/>
      <c r="S595" s="219"/>
      <c r="T595" s="219"/>
      <c r="U595" s="266"/>
      <c r="V595" s="122" t="str">
        <f>IF($AB595=1,VLOOKUP(U:U,'BW Asset Listing'!D:E,2,FALSE),"")</f>
        <v/>
      </c>
      <c r="W595" s="122" t="str">
        <f>IF($AB595=1,VLOOKUP(U:U,'BW Asset Listing'!D:F,3,FALSE),"")</f>
        <v/>
      </c>
      <c r="X595" s="122" t="str">
        <f>IF($AB595=1,VLOOKUP(U:U,'BW Asset Listing'!D:G,4,FALSE),"")</f>
        <v/>
      </c>
      <c r="Y595" s="294" t="str">
        <f>IF($AB595=1,VLOOKUP(U:U,'BW Asset Listing'!D:O,12,FALSE),"")</f>
        <v/>
      </c>
      <c r="Z595" s="294" t="str">
        <f t="shared" si="90"/>
        <v/>
      </c>
      <c r="AA595" s="294" t="str">
        <f t="shared" si="91"/>
        <v/>
      </c>
      <c r="AB595" s="294">
        <f>COUNTIF($D$4:D595,$D595)</f>
        <v>0</v>
      </c>
      <c r="AE595" s="122" t="str">
        <f t="shared" si="92"/>
        <v/>
      </c>
      <c r="AF595" s="124">
        <f>SUMIFS('BW Expense Report GL'!I:I,'BW Expense Report GL'!F:F,AD:AD,'BW Expense Report GL'!G:G,G:G)</f>
        <v>0</v>
      </c>
      <c r="AG595" s="124" t="str">
        <f t="shared" si="93"/>
        <v/>
      </c>
      <c r="AH595" s="124">
        <f>SUMIFS('BW Expense Report GL'!I:I,'BW Expense Report GL'!F:F,AD:AD,'BW Expense Report GL'!G:G,H:H)</f>
        <v>0</v>
      </c>
      <c r="AI595" s="124" t="str">
        <f t="shared" si="94"/>
        <v/>
      </c>
      <c r="AK595" s="121">
        <f t="shared" si="95"/>
        <v>0</v>
      </c>
      <c r="AL595" s="121">
        <f t="shared" si="96"/>
        <v>0</v>
      </c>
    </row>
    <row r="596" spans="1:38" s="121" customFormat="1" ht="12.75" x14ac:dyDescent="0.2">
      <c r="A596" s="293" t="str">
        <f>VLOOKUP(B:B,'ACFR Business Areas'!A:C,3,FALSE)</f>
        <v>A000</v>
      </c>
      <c r="B596" s="293" t="str">
        <f>'Lease Rollforward'!$B$1</f>
        <v>E120</v>
      </c>
      <c r="C596" s="122" t="str">
        <f>VLOOKUP(B:B,'ACFR Business Areas'!A:B,2,FALSE)</f>
        <v>Comptroller General</v>
      </c>
      <c r="D596" s="237"/>
      <c r="E596" s="265"/>
      <c r="G596" s="122">
        <f>IFERROR(VLOOKUP($F:$F,'Lease Types with GL Accts'!A:B,2,FALSE),0)</f>
        <v>0</v>
      </c>
      <c r="H596" s="122">
        <f>IFERROR(VLOOKUP($F:$F,'Lease Types with GL Accts'!$A:$C,3,FALSE),0)</f>
        <v>0</v>
      </c>
      <c r="I596" s="122">
        <f>IFERROR(VLOOKUP($F:$F,'Lease Types with GL Accts'!$A:$D,4,FALSE),0)</f>
        <v>0</v>
      </c>
      <c r="J596" s="293" t="str">
        <f>IF(AND(AB596=1,K596='Lease Rollforward'!$B$2),"Yes",IF(AB596=1,"No",""))</f>
        <v/>
      </c>
      <c r="L596" s="216"/>
      <c r="M596" s="217"/>
      <c r="N596" s="217"/>
      <c r="O596" s="217"/>
      <c r="P596" s="294">
        <f t="shared" si="89"/>
        <v>0</v>
      </c>
      <c r="Q596" s="124"/>
      <c r="R596" s="124"/>
      <c r="S596" s="219"/>
      <c r="T596" s="219"/>
      <c r="U596" s="266"/>
      <c r="V596" s="122" t="str">
        <f>IF($AB596=1,VLOOKUP(U:U,'BW Asset Listing'!D:E,2,FALSE),"")</f>
        <v/>
      </c>
      <c r="W596" s="122" t="str">
        <f>IF($AB596=1,VLOOKUP(U:U,'BW Asset Listing'!D:F,3,FALSE),"")</f>
        <v/>
      </c>
      <c r="X596" s="122" t="str">
        <f>IF($AB596=1,VLOOKUP(U:U,'BW Asset Listing'!D:G,4,FALSE),"")</f>
        <v/>
      </c>
      <c r="Y596" s="294" t="str">
        <f>IF($AB596=1,VLOOKUP(U:U,'BW Asset Listing'!D:O,12,FALSE),"")</f>
        <v/>
      </c>
      <c r="Z596" s="294" t="str">
        <f t="shared" si="90"/>
        <v/>
      </c>
      <c r="AA596" s="294" t="str">
        <f t="shared" si="91"/>
        <v/>
      </c>
      <c r="AB596" s="294">
        <f>COUNTIF($D$4:D596,$D596)</f>
        <v>0</v>
      </c>
      <c r="AE596" s="122" t="str">
        <f t="shared" si="92"/>
        <v/>
      </c>
      <c r="AF596" s="124">
        <f>SUMIFS('BW Expense Report GL'!I:I,'BW Expense Report GL'!F:F,AD:AD,'BW Expense Report GL'!G:G,G:G)</f>
        <v>0</v>
      </c>
      <c r="AG596" s="124" t="str">
        <f t="shared" si="93"/>
        <v/>
      </c>
      <c r="AH596" s="124">
        <f>SUMIFS('BW Expense Report GL'!I:I,'BW Expense Report GL'!F:F,AD:AD,'BW Expense Report GL'!G:G,H:H)</f>
        <v>0</v>
      </c>
      <c r="AI596" s="124" t="str">
        <f t="shared" si="94"/>
        <v/>
      </c>
      <c r="AK596" s="121">
        <f t="shared" si="95"/>
        <v>0</v>
      </c>
      <c r="AL596" s="121">
        <f t="shared" si="96"/>
        <v>0</v>
      </c>
    </row>
    <row r="597" spans="1:38" s="121" customFormat="1" ht="12.75" x14ac:dyDescent="0.2">
      <c r="A597" s="293" t="str">
        <f>VLOOKUP(B:B,'ACFR Business Areas'!A:C,3,FALSE)</f>
        <v>A000</v>
      </c>
      <c r="B597" s="293" t="str">
        <f>'Lease Rollforward'!$B$1</f>
        <v>E120</v>
      </c>
      <c r="C597" s="122" t="str">
        <f>VLOOKUP(B:B,'ACFR Business Areas'!A:B,2,FALSE)</f>
        <v>Comptroller General</v>
      </c>
      <c r="D597" s="237"/>
      <c r="E597" s="265"/>
      <c r="G597" s="122">
        <f>IFERROR(VLOOKUP($F:$F,'Lease Types with GL Accts'!A:B,2,FALSE),0)</f>
        <v>0</v>
      </c>
      <c r="H597" s="122">
        <f>IFERROR(VLOOKUP($F:$F,'Lease Types with GL Accts'!$A:$C,3,FALSE),0)</f>
        <v>0</v>
      </c>
      <c r="I597" s="122">
        <f>IFERROR(VLOOKUP($F:$F,'Lease Types with GL Accts'!$A:$D,4,FALSE),0)</f>
        <v>0</v>
      </c>
      <c r="J597" s="293" t="str">
        <f>IF(AND(AB597=1,K597='Lease Rollforward'!$B$2),"Yes",IF(AB597=1,"No",""))</f>
        <v/>
      </c>
      <c r="L597" s="216"/>
      <c r="M597" s="217"/>
      <c r="N597" s="217"/>
      <c r="O597" s="217"/>
      <c r="P597" s="294">
        <f t="shared" si="89"/>
        <v>0</v>
      </c>
      <c r="Q597" s="124"/>
      <c r="R597" s="124"/>
      <c r="S597" s="219"/>
      <c r="T597" s="219"/>
      <c r="U597" s="266"/>
      <c r="V597" s="122" t="str">
        <f>IF($AB597=1,VLOOKUP(U:U,'BW Asset Listing'!D:E,2,FALSE),"")</f>
        <v/>
      </c>
      <c r="W597" s="122" t="str">
        <f>IF($AB597=1,VLOOKUP(U:U,'BW Asset Listing'!D:F,3,FALSE),"")</f>
        <v/>
      </c>
      <c r="X597" s="122" t="str">
        <f>IF($AB597=1,VLOOKUP(U:U,'BW Asset Listing'!D:G,4,FALSE),"")</f>
        <v/>
      </c>
      <c r="Y597" s="294" t="str">
        <f>IF($AB597=1,VLOOKUP(U:U,'BW Asset Listing'!D:O,12,FALSE),"")</f>
        <v/>
      </c>
      <c r="Z597" s="294" t="str">
        <f t="shared" si="90"/>
        <v/>
      </c>
      <c r="AA597" s="294" t="str">
        <f t="shared" si="91"/>
        <v/>
      </c>
      <c r="AB597" s="294">
        <f>COUNTIF($D$4:D597,$D597)</f>
        <v>0</v>
      </c>
      <c r="AE597" s="122" t="str">
        <f t="shared" si="92"/>
        <v/>
      </c>
      <c r="AF597" s="124">
        <f>SUMIFS('BW Expense Report GL'!I:I,'BW Expense Report GL'!F:F,AD:AD,'BW Expense Report GL'!G:G,G:G)</f>
        <v>0</v>
      </c>
      <c r="AG597" s="124" t="str">
        <f t="shared" si="93"/>
        <v/>
      </c>
      <c r="AH597" s="124">
        <f>SUMIFS('BW Expense Report GL'!I:I,'BW Expense Report GL'!F:F,AD:AD,'BW Expense Report GL'!G:G,H:H)</f>
        <v>0</v>
      </c>
      <c r="AI597" s="124" t="str">
        <f t="shared" si="94"/>
        <v/>
      </c>
      <c r="AK597" s="121">
        <f t="shared" si="95"/>
        <v>0</v>
      </c>
      <c r="AL597" s="121">
        <f t="shared" si="96"/>
        <v>0</v>
      </c>
    </row>
    <row r="598" spans="1:38" s="121" customFormat="1" ht="12.75" x14ac:dyDescent="0.2">
      <c r="A598" s="293" t="str">
        <f>VLOOKUP(B:B,'ACFR Business Areas'!A:C,3,FALSE)</f>
        <v>A000</v>
      </c>
      <c r="B598" s="293" t="str">
        <f>'Lease Rollforward'!$B$1</f>
        <v>E120</v>
      </c>
      <c r="C598" s="122" t="str">
        <f>VLOOKUP(B:B,'ACFR Business Areas'!A:B,2,FALSE)</f>
        <v>Comptroller General</v>
      </c>
      <c r="D598" s="237"/>
      <c r="E598" s="265"/>
      <c r="G598" s="122">
        <f>IFERROR(VLOOKUP($F:$F,'Lease Types with GL Accts'!A:B,2,FALSE),0)</f>
        <v>0</v>
      </c>
      <c r="H598" s="122">
        <f>IFERROR(VLOOKUP($F:$F,'Lease Types with GL Accts'!$A:$C,3,FALSE),0)</f>
        <v>0</v>
      </c>
      <c r="I598" s="122">
        <f>IFERROR(VLOOKUP($F:$F,'Lease Types with GL Accts'!$A:$D,4,FALSE),0)</f>
        <v>0</v>
      </c>
      <c r="J598" s="293" t="str">
        <f>IF(AND(AB598=1,K598='Lease Rollforward'!$B$2),"Yes",IF(AB598=1,"No",""))</f>
        <v/>
      </c>
      <c r="L598" s="216"/>
      <c r="M598" s="217"/>
      <c r="N598" s="217"/>
      <c r="O598" s="217"/>
      <c r="P598" s="294">
        <f t="shared" si="89"/>
        <v>0</v>
      </c>
      <c r="Q598" s="124"/>
      <c r="R598" s="124"/>
      <c r="S598" s="219"/>
      <c r="T598" s="219"/>
      <c r="U598" s="266"/>
      <c r="V598" s="122" t="str">
        <f>IF($AB598=1,VLOOKUP(U:U,'BW Asset Listing'!D:E,2,FALSE),"")</f>
        <v/>
      </c>
      <c r="W598" s="122" t="str">
        <f>IF($AB598=1,VLOOKUP(U:U,'BW Asset Listing'!D:F,3,FALSE),"")</f>
        <v/>
      </c>
      <c r="X598" s="122" t="str">
        <f>IF($AB598=1,VLOOKUP(U:U,'BW Asset Listing'!D:G,4,FALSE),"")</f>
        <v/>
      </c>
      <c r="Y598" s="294" t="str">
        <f>IF($AB598=1,VLOOKUP(U:U,'BW Asset Listing'!D:O,12,FALSE),"")</f>
        <v/>
      </c>
      <c r="Z598" s="294" t="str">
        <f t="shared" si="90"/>
        <v/>
      </c>
      <c r="AA598" s="294" t="str">
        <f t="shared" si="91"/>
        <v/>
      </c>
      <c r="AB598" s="294">
        <f>COUNTIF($D$4:D598,$D598)</f>
        <v>0</v>
      </c>
      <c r="AE598" s="122" t="str">
        <f t="shared" si="92"/>
        <v/>
      </c>
      <c r="AF598" s="124">
        <f>SUMIFS('BW Expense Report GL'!I:I,'BW Expense Report GL'!F:F,AD:AD,'BW Expense Report GL'!G:G,G:G)</f>
        <v>0</v>
      </c>
      <c r="AG598" s="124" t="str">
        <f t="shared" si="93"/>
        <v/>
      </c>
      <c r="AH598" s="124">
        <f>SUMIFS('BW Expense Report GL'!I:I,'BW Expense Report GL'!F:F,AD:AD,'BW Expense Report GL'!G:G,H:H)</f>
        <v>0</v>
      </c>
      <c r="AI598" s="124" t="str">
        <f t="shared" si="94"/>
        <v/>
      </c>
      <c r="AK598" s="121">
        <f t="shared" si="95"/>
        <v>0</v>
      </c>
      <c r="AL598" s="121">
        <f t="shared" si="96"/>
        <v>0</v>
      </c>
    </row>
    <row r="599" spans="1:38" s="121" customFormat="1" ht="12.75" x14ac:dyDescent="0.2">
      <c r="A599" s="293" t="str">
        <f>VLOOKUP(B:B,'ACFR Business Areas'!A:C,3,FALSE)</f>
        <v>A000</v>
      </c>
      <c r="B599" s="293" t="str">
        <f>'Lease Rollforward'!$B$1</f>
        <v>E120</v>
      </c>
      <c r="C599" s="122" t="str">
        <f>VLOOKUP(B:B,'ACFR Business Areas'!A:B,2,FALSE)</f>
        <v>Comptroller General</v>
      </c>
      <c r="D599" s="237"/>
      <c r="E599" s="265"/>
      <c r="G599" s="122">
        <f>IFERROR(VLOOKUP($F:$F,'Lease Types with GL Accts'!A:B,2,FALSE),0)</f>
        <v>0</v>
      </c>
      <c r="H599" s="122">
        <f>IFERROR(VLOOKUP($F:$F,'Lease Types with GL Accts'!$A:$C,3,FALSE),0)</f>
        <v>0</v>
      </c>
      <c r="I599" s="122">
        <f>IFERROR(VLOOKUP($F:$F,'Lease Types with GL Accts'!$A:$D,4,FALSE),0)</f>
        <v>0</v>
      </c>
      <c r="J599" s="293" t="str">
        <f>IF(AND(AB599=1,K599='Lease Rollforward'!$B$2),"Yes",IF(AB599=1,"No",""))</f>
        <v/>
      </c>
      <c r="L599" s="216"/>
      <c r="M599" s="217"/>
      <c r="N599" s="217"/>
      <c r="O599" s="217"/>
      <c r="P599" s="294">
        <f t="shared" si="89"/>
        <v>0</v>
      </c>
      <c r="Q599" s="124"/>
      <c r="R599" s="124"/>
      <c r="S599" s="219"/>
      <c r="T599" s="219"/>
      <c r="U599" s="266"/>
      <c r="V599" s="122" t="str">
        <f>IF($AB599=1,VLOOKUP(U:U,'BW Asset Listing'!D:E,2,FALSE),"")</f>
        <v/>
      </c>
      <c r="W599" s="122" t="str">
        <f>IF($AB599=1,VLOOKUP(U:U,'BW Asset Listing'!D:F,3,FALSE),"")</f>
        <v/>
      </c>
      <c r="X599" s="122" t="str">
        <f>IF($AB599=1,VLOOKUP(U:U,'BW Asset Listing'!D:G,4,FALSE),"")</f>
        <v/>
      </c>
      <c r="Y599" s="294" t="str">
        <f>IF($AB599=1,VLOOKUP(U:U,'BW Asset Listing'!D:O,12,FALSE),"")</f>
        <v/>
      </c>
      <c r="Z599" s="294" t="str">
        <f t="shared" si="90"/>
        <v/>
      </c>
      <c r="AA599" s="294" t="str">
        <f t="shared" si="91"/>
        <v/>
      </c>
      <c r="AB599" s="294">
        <f>COUNTIF($D$4:D599,$D599)</f>
        <v>0</v>
      </c>
      <c r="AE599" s="122" t="str">
        <f t="shared" si="92"/>
        <v/>
      </c>
      <c r="AF599" s="124">
        <f>SUMIFS('BW Expense Report GL'!I:I,'BW Expense Report GL'!F:F,AD:AD,'BW Expense Report GL'!G:G,G:G)</f>
        <v>0</v>
      </c>
      <c r="AG599" s="124" t="str">
        <f t="shared" si="93"/>
        <v/>
      </c>
      <c r="AH599" s="124">
        <f>SUMIFS('BW Expense Report GL'!I:I,'BW Expense Report GL'!F:F,AD:AD,'BW Expense Report GL'!G:G,H:H)</f>
        <v>0</v>
      </c>
      <c r="AI599" s="124" t="str">
        <f t="shared" si="94"/>
        <v/>
      </c>
      <c r="AK599" s="121">
        <f t="shared" si="95"/>
        <v>0</v>
      </c>
      <c r="AL599" s="121">
        <f t="shared" si="96"/>
        <v>0</v>
      </c>
    </row>
    <row r="600" spans="1:38" s="121" customFormat="1" ht="12.75" x14ac:dyDescent="0.2">
      <c r="A600" s="293" t="str">
        <f>VLOOKUP(B:B,'ACFR Business Areas'!A:C,3,FALSE)</f>
        <v>A000</v>
      </c>
      <c r="B600" s="293" t="str">
        <f>'Lease Rollforward'!$B$1</f>
        <v>E120</v>
      </c>
      <c r="C600" s="122" t="str">
        <f>VLOOKUP(B:B,'ACFR Business Areas'!A:B,2,FALSE)</f>
        <v>Comptroller General</v>
      </c>
      <c r="D600" s="237"/>
      <c r="E600" s="265"/>
      <c r="G600" s="122">
        <f>IFERROR(VLOOKUP($F:$F,'Lease Types with GL Accts'!A:B,2,FALSE),0)</f>
        <v>0</v>
      </c>
      <c r="H600" s="122">
        <f>IFERROR(VLOOKUP($F:$F,'Lease Types with GL Accts'!$A:$C,3,FALSE),0)</f>
        <v>0</v>
      </c>
      <c r="I600" s="122">
        <f>IFERROR(VLOOKUP($F:$F,'Lease Types with GL Accts'!$A:$D,4,FALSE),0)</f>
        <v>0</v>
      </c>
      <c r="J600" s="293" t="str">
        <f>IF(AND(AB600=1,K600='Lease Rollforward'!$B$2),"Yes",IF(AB600=1,"No",""))</f>
        <v/>
      </c>
      <c r="L600" s="216"/>
      <c r="M600" s="217"/>
      <c r="N600" s="217"/>
      <c r="O600" s="217"/>
      <c r="P600" s="294">
        <f t="shared" si="89"/>
        <v>0</v>
      </c>
      <c r="Q600" s="124"/>
      <c r="R600" s="124"/>
      <c r="S600" s="219"/>
      <c r="T600" s="219"/>
      <c r="U600" s="266"/>
      <c r="V600" s="122" t="str">
        <f>IF($AB600=1,VLOOKUP(U:U,'BW Asset Listing'!D:E,2,FALSE),"")</f>
        <v/>
      </c>
      <c r="W600" s="122" t="str">
        <f>IF($AB600=1,VLOOKUP(U:U,'BW Asset Listing'!D:F,3,FALSE),"")</f>
        <v/>
      </c>
      <c r="X600" s="122" t="str">
        <f>IF($AB600=1,VLOOKUP(U:U,'BW Asset Listing'!D:G,4,FALSE),"")</f>
        <v/>
      </c>
      <c r="Y600" s="294" t="str">
        <f>IF($AB600=1,VLOOKUP(U:U,'BW Asset Listing'!D:O,12,FALSE),"")</f>
        <v/>
      </c>
      <c r="Z600" s="294" t="str">
        <f t="shared" si="90"/>
        <v/>
      </c>
      <c r="AA600" s="294" t="str">
        <f t="shared" si="91"/>
        <v/>
      </c>
      <c r="AB600" s="294">
        <f>COUNTIF($D$4:D600,$D600)</f>
        <v>0</v>
      </c>
      <c r="AE600" s="122" t="str">
        <f t="shared" si="92"/>
        <v/>
      </c>
      <c r="AF600" s="124">
        <f>SUMIFS('BW Expense Report GL'!I:I,'BW Expense Report GL'!F:F,AD:AD,'BW Expense Report GL'!G:G,G:G)</f>
        <v>0</v>
      </c>
      <c r="AG600" s="124" t="str">
        <f t="shared" si="93"/>
        <v/>
      </c>
      <c r="AH600" s="124">
        <f>SUMIFS('BW Expense Report GL'!I:I,'BW Expense Report GL'!F:F,AD:AD,'BW Expense Report GL'!G:G,H:H)</f>
        <v>0</v>
      </c>
      <c r="AI600" s="124" t="str">
        <f t="shared" si="94"/>
        <v/>
      </c>
      <c r="AK600" s="121">
        <f t="shared" si="95"/>
        <v>0</v>
      </c>
      <c r="AL600" s="121">
        <f t="shared" si="96"/>
        <v>0</v>
      </c>
    </row>
    <row r="601" spans="1:38" s="121" customFormat="1" ht="12.75" x14ac:dyDescent="0.2">
      <c r="A601" s="293" t="str">
        <f>VLOOKUP(B:B,'ACFR Business Areas'!A:C,3,FALSE)</f>
        <v>A000</v>
      </c>
      <c r="B601" s="293" t="str">
        <f>'Lease Rollforward'!$B$1</f>
        <v>E120</v>
      </c>
      <c r="C601" s="122" t="str">
        <f>VLOOKUP(B:B,'ACFR Business Areas'!A:B,2,FALSE)</f>
        <v>Comptroller General</v>
      </c>
      <c r="D601" s="237"/>
      <c r="E601" s="265"/>
      <c r="G601" s="122">
        <f>IFERROR(VLOOKUP($F:$F,'Lease Types with GL Accts'!A:B,2,FALSE),0)</f>
        <v>0</v>
      </c>
      <c r="H601" s="122">
        <f>IFERROR(VLOOKUP($F:$F,'Lease Types with GL Accts'!$A:$C,3,FALSE),0)</f>
        <v>0</v>
      </c>
      <c r="I601" s="122">
        <f>IFERROR(VLOOKUP($F:$F,'Lease Types with GL Accts'!$A:$D,4,FALSE),0)</f>
        <v>0</v>
      </c>
      <c r="J601" s="293" t="str">
        <f>IF(AND(AB601=1,K601='Lease Rollforward'!$B$2),"Yes",IF(AB601=1,"No",""))</f>
        <v/>
      </c>
      <c r="L601" s="216"/>
      <c r="M601" s="217"/>
      <c r="N601" s="217"/>
      <c r="O601" s="217"/>
      <c r="P601" s="294">
        <f t="shared" si="89"/>
        <v>0</v>
      </c>
      <c r="Q601" s="124"/>
      <c r="R601" s="124"/>
      <c r="S601" s="219"/>
      <c r="T601" s="219"/>
      <c r="U601" s="266"/>
      <c r="V601" s="122" t="str">
        <f>IF($AB601=1,VLOOKUP(U:U,'BW Asset Listing'!D:E,2,FALSE),"")</f>
        <v/>
      </c>
      <c r="W601" s="122" t="str">
        <f>IF($AB601=1,VLOOKUP(U:U,'BW Asset Listing'!D:F,3,FALSE),"")</f>
        <v/>
      </c>
      <c r="X601" s="122" t="str">
        <f>IF($AB601=1,VLOOKUP(U:U,'BW Asset Listing'!D:G,4,FALSE),"")</f>
        <v/>
      </c>
      <c r="Y601" s="294" t="str">
        <f>IF($AB601=1,VLOOKUP(U:U,'BW Asset Listing'!D:O,12,FALSE),"")</f>
        <v/>
      </c>
      <c r="Z601" s="294" t="str">
        <f t="shared" si="90"/>
        <v/>
      </c>
      <c r="AA601" s="294" t="str">
        <f t="shared" si="91"/>
        <v/>
      </c>
      <c r="AB601" s="294">
        <f>COUNTIF($D$4:D601,$D601)</f>
        <v>0</v>
      </c>
      <c r="AE601" s="122" t="str">
        <f t="shared" si="92"/>
        <v/>
      </c>
      <c r="AF601" s="124">
        <f>SUMIFS('BW Expense Report GL'!I:I,'BW Expense Report GL'!F:F,AD:AD,'BW Expense Report GL'!G:G,G:G)</f>
        <v>0</v>
      </c>
      <c r="AG601" s="124" t="str">
        <f t="shared" si="93"/>
        <v/>
      </c>
      <c r="AH601" s="124">
        <f>SUMIFS('BW Expense Report GL'!I:I,'BW Expense Report GL'!F:F,AD:AD,'BW Expense Report GL'!G:G,H:H)</f>
        <v>0</v>
      </c>
      <c r="AI601" s="124" t="str">
        <f t="shared" si="94"/>
        <v/>
      </c>
      <c r="AK601" s="121">
        <f t="shared" si="95"/>
        <v>0</v>
      </c>
      <c r="AL601" s="121">
        <f t="shared" si="96"/>
        <v>0</v>
      </c>
    </row>
    <row r="602" spans="1:38" s="121" customFormat="1" ht="12.75" x14ac:dyDescent="0.2">
      <c r="A602" s="293" t="str">
        <f>VLOOKUP(B:B,'ACFR Business Areas'!A:C,3,FALSE)</f>
        <v>A000</v>
      </c>
      <c r="B602" s="293" t="str">
        <f>'Lease Rollforward'!$B$1</f>
        <v>E120</v>
      </c>
      <c r="C602" s="122" t="str">
        <f>VLOOKUP(B:B,'ACFR Business Areas'!A:B,2,FALSE)</f>
        <v>Comptroller General</v>
      </c>
      <c r="D602" s="237"/>
      <c r="E602" s="265"/>
      <c r="G602" s="122">
        <f>IFERROR(VLOOKUP($F:$F,'Lease Types with GL Accts'!A:B,2,FALSE),0)</f>
        <v>0</v>
      </c>
      <c r="H602" s="122">
        <f>IFERROR(VLOOKUP($F:$F,'Lease Types with GL Accts'!$A:$C,3,FALSE),0)</f>
        <v>0</v>
      </c>
      <c r="I602" s="122">
        <f>IFERROR(VLOOKUP($F:$F,'Lease Types with GL Accts'!$A:$D,4,FALSE),0)</f>
        <v>0</v>
      </c>
      <c r="J602" s="293" t="str">
        <f>IF(AND(AB602=1,K602='Lease Rollforward'!$B$2),"Yes",IF(AB602=1,"No",""))</f>
        <v/>
      </c>
      <c r="L602" s="216"/>
      <c r="M602" s="217"/>
      <c r="N602" s="217"/>
      <c r="O602" s="217"/>
      <c r="P602" s="294">
        <f t="shared" si="89"/>
        <v>0</v>
      </c>
      <c r="Q602" s="124"/>
      <c r="R602" s="124"/>
      <c r="S602" s="219"/>
      <c r="T602" s="219"/>
      <c r="U602" s="266"/>
      <c r="V602" s="122" t="str">
        <f>IF($AB602=1,VLOOKUP(U:U,'BW Asset Listing'!D:E,2,FALSE),"")</f>
        <v/>
      </c>
      <c r="W602" s="122" t="str">
        <f>IF($AB602=1,VLOOKUP(U:U,'BW Asset Listing'!D:F,3,FALSE),"")</f>
        <v/>
      </c>
      <c r="X602" s="122" t="str">
        <f>IF($AB602=1,VLOOKUP(U:U,'BW Asset Listing'!D:G,4,FALSE),"")</f>
        <v/>
      </c>
      <c r="Y602" s="294" t="str">
        <f>IF($AB602=1,VLOOKUP(U:U,'BW Asset Listing'!D:O,12,FALSE),"")</f>
        <v/>
      </c>
      <c r="Z602" s="294" t="str">
        <f t="shared" si="90"/>
        <v/>
      </c>
      <c r="AA602" s="294" t="str">
        <f t="shared" si="91"/>
        <v/>
      </c>
      <c r="AB602" s="294">
        <f>COUNTIF($D$4:D602,$D602)</f>
        <v>0</v>
      </c>
      <c r="AE602" s="122" t="str">
        <f t="shared" si="92"/>
        <v/>
      </c>
      <c r="AF602" s="124">
        <f>SUMIFS('BW Expense Report GL'!I:I,'BW Expense Report GL'!F:F,AD:AD,'BW Expense Report GL'!G:G,G:G)</f>
        <v>0</v>
      </c>
      <c r="AG602" s="124" t="str">
        <f t="shared" si="93"/>
        <v/>
      </c>
      <c r="AH602" s="124">
        <f>SUMIFS('BW Expense Report GL'!I:I,'BW Expense Report GL'!F:F,AD:AD,'BW Expense Report GL'!G:G,H:H)</f>
        <v>0</v>
      </c>
      <c r="AI602" s="124" t="str">
        <f t="shared" si="94"/>
        <v/>
      </c>
      <c r="AK602" s="121">
        <f t="shared" si="95"/>
        <v>0</v>
      </c>
      <c r="AL602" s="121">
        <f t="shared" si="96"/>
        <v>0</v>
      </c>
    </row>
    <row r="603" spans="1:38" s="121" customFormat="1" ht="12.75" x14ac:dyDescent="0.2">
      <c r="A603" s="293" t="str">
        <f>VLOOKUP(B:B,'ACFR Business Areas'!A:C,3,FALSE)</f>
        <v>A000</v>
      </c>
      <c r="B603" s="293" t="str">
        <f>'Lease Rollforward'!$B$1</f>
        <v>E120</v>
      </c>
      <c r="C603" s="122" t="str">
        <f>VLOOKUP(B:B,'ACFR Business Areas'!A:B,2,FALSE)</f>
        <v>Comptroller General</v>
      </c>
      <c r="D603" s="237"/>
      <c r="E603" s="265"/>
      <c r="G603" s="122">
        <f>IFERROR(VLOOKUP($F:$F,'Lease Types with GL Accts'!A:B,2,FALSE),0)</f>
        <v>0</v>
      </c>
      <c r="H603" s="122">
        <f>IFERROR(VLOOKUP($F:$F,'Lease Types with GL Accts'!$A:$C,3,FALSE),0)</f>
        <v>0</v>
      </c>
      <c r="I603" s="122">
        <f>IFERROR(VLOOKUP($F:$F,'Lease Types with GL Accts'!$A:$D,4,FALSE),0)</f>
        <v>0</v>
      </c>
      <c r="J603" s="293" t="str">
        <f>IF(AND(AB603=1,K603='Lease Rollforward'!$B$2),"Yes",IF(AB603=1,"No",""))</f>
        <v/>
      </c>
      <c r="L603" s="216"/>
      <c r="M603" s="217"/>
      <c r="N603" s="217"/>
      <c r="O603" s="217"/>
      <c r="P603" s="294">
        <f t="shared" si="89"/>
        <v>0</v>
      </c>
      <c r="Q603" s="124"/>
      <c r="R603" s="124"/>
      <c r="S603" s="219"/>
      <c r="T603" s="219"/>
      <c r="U603" s="266"/>
      <c r="V603" s="122" t="str">
        <f>IF($AB603=1,VLOOKUP(U:U,'BW Asset Listing'!D:E,2,FALSE),"")</f>
        <v/>
      </c>
      <c r="W603" s="122" t="str">
        <f>IF($AB603=1,VLOOKUP(U:U,'BW Asset Listing'!D:F,3,FALSE),"")</f>
        <v/>
      </c>
      <c r="X603" s="122" t="str">
        <f>IF($AB603=1,VLOOKUP(U:U,'BW Asset Listing'!D:G,4,FALSE),"")</f>
        <v/>
      </c>
      <c r="Y603" s="294" t="str">
        <f>IF($AB603=1,VLOOKUP(U:U,'BW Asset Listing'!D:O,12,FALSE),"")</f>
        <v/>
      </c>
      <c r="Z603" s="294" t="str">
        <f t="shared" si="90"/>
        <v/>
      </c>
      <c r="AA603" s="294" t="str">
        <f t="shared" si="91"/>
        <v/>
      </c>
      <c r="AB603" s="294">
        <f>COUNTIF($D$4:D603,$D603)</f>
        <v>0</v>
      </c>
      <c r="AE603" s="122" t="str">
        <f t="shared" si="92"/>
        <v/>
      </c>
      <c r="AF603" s="124">
        <f>SUMIFS('BW Expense Report GL'!I:I,'BW Expense Report GL'!F:F,AD:AD,'BW Expense Report GL'!G:G,G:G)</f>
        <v>0</v>
      </c>
      <c r="AG603" s="124" t="str">
        <f t="shared" si="93"/>
        <v/>
      </c>
      <c r="AH603" s="124">
        <f>SUMIFS('BW Expense Report GL'!I:I,'BW Expense Report GL'!F:F,AD:AD,'BW Expense Report GL'!G:G,H:H)</f>
        <v>0</v>
      </c>
      <c r="AI603" s="124" t="str">
        <f t="shared" si="94"/>
        <v/>
      </c>
      <c r="AK603" s="121">
        <f t="shared" si="95"/>
        <v>0</v>
      </c>
      <c r="AL603" s="121">
        <f t="shared" si="96"/>
        <v>0</v>
      </c>
    </row>
    <row r="604" spans="1:38" s="121" customFormat="1" ht="12.75" x14ac:dyDescent="0.2">
      <c r="A604" s="293" t="str">
        <f>VLOOKUP(B:B,'ACFR Business Areas'!A:C,3,FALSE)</f>
        <v>A000</v>
      </c>
      <c r="B604" s="293" t="str">
        <f>'Lease Rollforward'!$B$1</f>
        <v>E120</v>
      </c>
      <c r="C604" s="122" t="str">
        <f>VLOOKUP(B:B,'ACFR Business Areas'!A:B,2,FALSE)</f>
        <v>Comptroller General</v>
      </c>
      <c r="D604" s="237"/>
      <c r="E604" s="265"/>
      <c r="G604" s="122">
        <f>IFERROR(VLOOKUP($F:$F,'Lease Types with GL Accts'!A:B,2,FALSE),0)</f>
        <v>0</v>
      </c>
      <c r="H604" s="122">
        <f>IFERROR(VLOOKUP($F:$F,'Lease Types with GL Accts'!$A:$C,3,FALSE),0)</f>
        <v>0</v>
      </c>
      <c r="I604" s="122">
        <f>IFERROR(VLOOKUP($F:$F,'Lease Types with GL Accts'!$A:$D,4,FALSE),0)</f>
        <v>0</v>
      </c>
      <c r="J604" s="293" t="str">
        <f>IF(AND(AB604=1,K604='Lease Rollforward'!$B$2),"Yes",IF(AB604=1,"No",""))</f>
        <v/>
      </c>
      <c r="L604" s="216"/>
      <c r="M604" s="217"/>
      <c r="N604" s="217"/>
      <c r="O604" s="217"/>
      <c r="P604" s="294">
        <f t="shared" si="89"/>
        <v>0</v>
      </c>
      <c r="Q604" s="124"/>
      <c r="R604" s="124"/>
      <c r="S604" s="219"/>
      <c r="T604" s="219"/>
      <c r="U604" s="266"/>
      <c r="V604" s="122" t="str">
        <f>IF($AB604=1,VLOOKUP(U:U,'BW Asset Listing'!D:E,2,FALSE),"")</f>
        <v/>
      </c>
      <c r="W604" s="122" t="str">
        <f>IF($AB604=1,VLOOKUP(U:U,'BW Asset Listing'!D:F,3,FALSE),"")</f>
        <v/>
      </c>
      <c r="X604" s="122" t="str">
        <f>IF($AB604=1,VLOOKUP(U:U,'BW Asset Listing'!D:G,4,FALSE),"")</f>
        <v/>
      </c>
      <c r="Y604" s="294" t="str">
        <f>IF($AB604=1,VLOOKUP(U:U,'BW Asset Listing'!D:O,12,FALSE),"")</f>
        <v/>
      </c>
      <c r="Z604" s="294" t="str">
        <f t="shared" si="90"/>
        <v/>
      </c>
      <c r="AA604" s="294" t="str">
        <f t="shared" si="91"/>
        <v/>
      </c>
      <c r="AB604" s="294">
        <f>COUNTIF($D$4:D604,$D604)</f>
        <v>0</v>
      </c>
      <c r="AE604" s="122" t="str">
        <f t="shared" si="92"/>
        <v/>
      </c>
      <c r="AF604" s="124">
        <f>SUMIFS('BW Expense Report GL'!I:I,'BW Expense Report GL'!F:F,AD:AD,'BW Expense Report GL'!G:G,G:G)</f>
        <v>0</v>
      </c>
      <c r="AG604" s="124" t="str">
        <f t="shared" si="93"/>
        <v/>
      </c>
      <c r="AH604" s="124">
        <f>SUMIFS('BW Expense Report GL'!I:I,'BW Expense Report GL'!F:F,AD:AD,'BW Expense Report GL'!G:G,H:H)</f>
        <v>0</v>
      </c>
      <c r="AI604" s="124" t="str">
        <f t="shared" si="94"/>
        <v/>
      </c>
      <c r="AK604" s="121">
        <f t="shared" si="95"/>
        <v>0</v>
      </c>
      <c r="AL604" s="121">
        <f t="shared" si="96"/>
        <v>0</v>
      </c>
    </row>
    <row r="605" spans="1:38" s="121" customFormat="1" ht="12.75" x14ac:dyDescent="0.2">
      <c r="A605" s="293" t="str">
        <f>VLOOKUP(B:B,'ACFR Business Areas'!A:C,3,FALSE)</f>
        <v>A000</v>
      </c>
      <c r="B605" s="293" t="str">
        <f>'Lease Rollforward'!$B$1</f>
        <v>E120</v>
      </c>
      <c r="C605" s="122" t="str">
        <f>VLOOKUP(B:B,'ACFR Business Areas'!A:B,2,FALSE)</f>
        <v>Comptroller General</v>
      </c>
      <c r="D605" s="237"/>
      <c r="E605" s="265"/>
      <c r="G605" s="122">
        <f>IFERROR(VLOOKUP($F:$F,'Lease Types with GL Accts'!A:B,2,FALSE),0)</f>
        <v>0</v>
      </c>
      <c r="H605" s="122">
        <f>IFERROR(VLOOKUP($F:$F,'Lease Types with GL Accts'!$A:$C,3,FALSE),0)</f>
        <v>0</v>
      </c>
      <c r="I605" s="122">
        <f>IFERROR(VLOOKUP($F:$F,'Lease Types with GL Accts'!$A:$D,4,FALSE),0)</f>
        <v>0</v>
      </c>
      <c r="J605" s="293" t="str">
        <f>IF(AND(AB605=1,K605='Lease Rollforward'!$B$2),"Yes",IF(AB605=1,"No",""))</f>
        <v/>
      </c>
      <c r="L605" s="216"/>
      <c r="M605" s="217"/>
      <c r="N605" s="217"/>
      <c r="O605" s="217"/>
      <c r="P605" s="294">
        <f t="shared" si="89"/>
        <v>0</v>
      </c>
      <c r="Q605" s="124"/>
      <c r="R605" s="124"/>
      <c r="S605" s="219"/>
      <c r="T605" s="219"/>
      <c r="U605" s="266"/>
      <c r="V605" s="122" t="str">
        <f>IF($AB605=1,VLOOKUP(U:U,'BW Asset Listing'!D:E,2,FALSE),"")</f>
        <v/>
      </c>
      <c r="W605" s="122" t="str">
        <f>IF($AB605=1,VLOOKUP(U:U,'BW Asset Listing'!D:F,3,FALSE),"")</f>
        <v/>
      </c>
      <c r="X605" s="122" t="str">
        <f>IF($AB605=1,VLOOKUP(U:U,'BW Asset Listing'!D:G,4,FALSE),"")</f>
        <v/>
      </c>
      <c r="Y605" s="294" t="str">
        <f>IF($AB605=1,VLOOKUP(U:U,'BW Asset Listing'!D:O,12,FALSE),"")</f>
        <v/>
      </c>
      <c r="Z605" s="294" t="str">
        <f t="shared" si="90"/>
        <v/>
      </c>
      <c r="AA605" s="294" t="str">
        <f t="shared" si="91"/>
        <v/>
      </c>
      <c r="AB605" s="294">
        <f>COUNTIF($D$4:D605,$D605)</f>
        <v>0</v>
      </c>
      <c r="AE605" s="122" t="str">
        <f t="shared" si="92"/>
        <v/>
      </c>
      <c r="AF605" s="124">
        <f>SUMIFS('BW Expense Report GL'!I:I,'BW Expense Report GL'!F:F,AD:AD,'BW Expense Report GL'!G:G,G:G)</f>
        <v>0</v>
      </c>
      <c r="AG605" s="124" t="str">
        <f t="shared" si="93"/>
        <v/>
      </c>
      <c r="AH605" s="124">
        <f>SUMIFS('BW Expense Report GL'!I:I,'BW Expense Report GL'!F:F,AD:AD,'BW Expense Report GL'!G:G,H:H)</f>
        <v>0</v>
      </c>
      <c r="AI605" s="124" t="str">
        <f t="shared" si="94"/>
        <v/>
      </c>
      <c r="AK605" s="121">
        <f t="shared" si="95"/>
        <v>0</v>
      </c>
      <c r="AL605" s="121">
        <f t="shared" si="96"/>
        <v>0</v>
      </c>
    </row>
    <row r="606" spans="1:38" s="121" customFormat="1" ht="12.75" x14ac:dyDescent="0.2">
      <c r="A606" s="293" t="str">
        <f>VLOOKUP(B:B,'ACFR Business Areas'!A:C,3,FALSE)</f>
        <v>A000</v>
      </c>
      <c r="B606" s="293" t="str">
        <f>'Lease Rollforward'!$B$1</f>
        <v>E120</v>
      </c>
      <c r="C606" s="122" t="str">
        <f>VLOOKUP(B:B,'ACFR Business Areas'!A:B,2,FALSE)</f>
        <v>Comptroller General</v>
      </c>
      <c r="D606" s="237"/>
      <c r="E606" s="265"/>
      <c r="G606" s="122">
        <f>IFERROR(VLOOKUP($F:$F,'Lease Types with GL Accts'!A:B,2,FALSE),0)</f>
        <v>0</v>
      </c>
      <c r="H606" s="122">
        <f>IFERROR(VLOOKUP($F:$F,'Lease Types with GL Accts'!$A:$C,3,FALSE),0)</f>
        <v>0</v>
      </c>
      <c r="I606" s="122">
        <f>IFERROR(VLOOKUP($F:$F,'Lease Types with GL Accts'!$A:$D,4,FALSE),0)</f>
        <v>0</v>
      </c>
      <c r="J606" s="293" t="str">
        <f>IF(AND(AB606=1,K606='Lease Rollforward'!$B$2),"Yes",IF(AB606=1,"No",""))</f>
        <v/>
      </c>
      <c r="L606" s="216"/>
      <c r="M606" s="217"/>
      <c r="N606" s="217"/>
      <c r="O606" s="217"/>
      <c r="P606" s="294">
        <f t="shared" si="89"/>
        <v>0</v>
      </c>
      <c r="Q606" s="124"/>
      <c r="R606" s="124"/>
      <c r="S606" s="219"/>
      <c r="T606" s="219"/>
      <c r="U606" s="266"/>
      <c r="V606" s="122" t="str">
        <f>IF($AB606=1,VLOOKUP(U:U,'BW Asset Listing'!D:E,2,FALSE),"")</f>
        <v/>
      </c>
      <c r="W606" s="122" t="str">
        <f>IF($AB606=1,VLOOKUP(U:U,'BW Asset Listing'!D:F,3,FALSE),"")</f>
        <v/>
      </c>
      <c r="X606" s="122" t="str">
        <f>IF($AB606=1,VLOOKUP(U:U,'BW Asset Listing'!D:G,4,FALSE),"")</f>
        <v/>
      </c>
      <c r="Y606" s="294" t="str">
        <f>IF($AB606=1,VLOOKUP(U:U,'BW Asset Listing'!D:O,12,FALSE),"")</f>
        <v/>
      </c>
      <c r="Z606" s="294" t="str">
        <f t="shared" si="90"/>
        <v/>
      </c>
      <c r="AA606" s="294" t="str">
        <f t="shared" si="91"/>
        <v/>
      </c>
      <c r="AB606" s="294">
        <f>COUNTIF($D$4:D606,$D606)</f>
        <v>0</v>
      </c>
      <c r="AE606" s="122" t="str">
        <f t="shared" si="92"/>
        <v/>
      </c>
      <c r="AF606" s="124">
        <f>SUMIFS('BW Expense Report GL'!I:I,'BW Expense Report GL'!F:F,AD:AD,'BW Expense Report GL'!G:G,G:G)</f>
        <v>0</v>
      </c>
      <c r="AG606" s="124" t="str">
        <f t="shared" si="93"/>
        <v/>
      </c>
      <c r="AH606" s="124">
        <f>SUMIFS('BW Expense Report GL'!I:I,'BW Expense Report GL'!F:F,AD:AD,'BW Expense Report GL'!G:G,H:H)</f>
        <v>0</v>
      </c>
      <c r="AI606" s="124" t="str">
        <f t="shared" si="94"/>
        <v/>
      </c>
      <c r="AK606" s="121">
        <f t="shared" si="95"/>
        <v>0</v>
      </c>
      <c r="AL606" s="121">
        <f t="shared" si="96"/>
        <v>0</v>
      </c>
    </row>
    <row r="607" spans="1:38" s="121" customFormat="1" ht="12.75" x14ac:dyDescent="0.2">
      <c r="A607" s="293" t="str">
        <f>VLOOKUP(B:B,'ACFR Business Areas'!A:C,3,FALSE)</f>
        <v>A000</v>
      </c>
      <c r="B607" s="293" t="str">
        <f>'Lease Rollforward'!$B$1</f>
        <v>E120</v>
      </c>
      <c r="C607" s="122" t="str">
        <f>VLOOKUP(B:B,'ACFR Business Areas'!A:B,2,FALSE)</f>
        <v>Comptroller General</v>
      </c>
      <c r="D607" s="237"/>
      <c r="E607" s="265"/>
      <c r="G607" s="122">
        <f>IFERROR(VLOOKUP($F:$F,'Lease Types with GL Accts'!A:B,2,FALSE),0)</f>
        <v>0</v>
      </c>
      <c r="H607" s="122">
        <f>IFERROR(VLOOKUP($F:$F,'Lease Types with GL Accts'!$A:$C,3,FALSE),0)</f>
        <v>0</v>
      </c>
      <c r="I607" s="122">
        <f>IFERROR(VLOOKUP($F:$F,'Lease Types with GL Accts'!$A:$D,4,FALSE),0)</f>
        <v>0</v>
      </c>
      <c r="J607" s="293" t="str">
        <f>IF(AND(AB607=1,K607='Lease Rollforward'!$B$2),"Yes",IF(AB607=1,"No",""))</f>
        <v/>
      </c>
      <c r="L607" s="216"/>
      <c r="M607" s="217"/>
      <c r="N607" s="217"/>
      <c r="O607" s="217"/>
      <c r="P607" s="294">
        <f t="shared" si="89"/>
        <v>0</v>
      </c>
      <c r="Q607" s="124"/>
      <c r="R607" s="124"/>
      <c r="S607" s="219"/>
      <c r="T607" s="219"/>
      <c r="U607" s="266"/>
      <c r="V607" s="122" t="str">
        <f>IF($AB607=1,VLOOKUP(U:U,'BW Asset Listing'!D:E,2,FALSE),"")</f>
        <v/>
      </c>
      <c r="W607" s="122" t="str">
        <f>IF($AB607=1,VLOOKUP(U:U,'BW Asset Listing'!D:F,3,FALSE),"")</f>
        <v/>
      </c>
      <c r="X607" s="122" t="str">
        <f>IF($AB607=1,VLOOKUP(U:U,'BW Asset Listing'!D:G,4,FALSE),"")</f>
        <v/>
      </c>
      <c r="Y607" s="294" t="str">
        <f>IF($AB607=1,VLOOKUP(U:U,'BW Asset Listing'!D:O,12,FALSE),"")</f>
        <v/>
      </c>
      <c r="Z607" s="294" t="str">
        <f t="shared" si="90"/>
        <v/>
      </c>
      <c r="AA607" s="294" t="str">
        <f t="shared" si="91"/>
        <v/>
      </c>
      <c r="AB607" s="294">
        <f>COUNTIF($D$4:D607,$D607)</f>
        <v>0</v>
      </c>
      <c r="AE607" s="122" t="str">
        <f t="shared" si="92"/>
        <v/>
      </c>
      <c r="AF607" s="124">
        <f>SUMIFS('BW Expense Report GL'!I:I,'BW Expense Report GL'!F:F,AD:AD,'BW Expense Report GL'!G:G,G:G)</f>
        <v>0</v>
      </c>
      <c r="AG607" s="124" t="str">
        <f t="shared" si="93"/>
        <v/>
      </c>
      <c r="AH607" s="124">
        <f>SUMIFS('BW Expense Report GL'!I:I,'BW Expense Report GL'!F:F,AD:AD,'BW Expense Report GL'!G:G,H:H)</f>
        <v>0</v>
      </c>
      <c r="AI607" s="124" t="str">
        <f t="shared" si="94"/>
        <v/>
      </c>
      <c r="AK607" s="121">
        <f t="shared" si="95"/>
        <v>0</v>
      </c>
      <c r="AL607" s="121">
        <f t="shared" si="96"/>
        <v>0</v>
      </c>
    </row>
    <row r="608" spans="1:38" s="121" customFormat="1" ht="12.75" x14ac:dyDescent="0.2">
      <c r="A608" s="293" t="str">
        <f>VLOOKUP(B:B,'ACFR Business Areas'!A:C,3,FALSE)</f>
        <v>A000</v>
      </c>
      <c r="B608" s="293" t="str">
        <f>'Lease Rollforward'!$B$1</f>
        <v>E120</v>
      </c>
      <c r="C608" s="122" t="str">
        <f>VLOOKUP(B:B,'ACFR Business Areas'!A:B,2,FALSE)</f>
        <v>Comptroller General</v>
      </c>
      <c r="D608" s="237"/>
      <c r="E608" s="265"/>
      <c r="G608" s="122">
        <f>IFERROR(VLOOKUP($F:$F,'Lease Types with GL Accts'!A:B,2,FALSE),0)</f>
        <v>0</v>
      </c>
      <c r="H608" s="122">
        <f>IFERROR(VLOOKUP($F:$F,'Lease Types with GL Accts'!$A:$C,3,FALSE),0)</f>
        <v>0</v>
      </c>
      <c r="I608" s="122">
        <f>IFERROR(VLOOKUP($F:$F,'Lease Types with GL Accts'!$A:$D,4,FALSE),0)</f>
        <v>0</v>
      </c>
      <c r="J608" s="293" t="str">
        <f>IF(AND(AB608=1,K608='Lease Rollforward'!$B$2),"Yes",IF(AB608=1,"No",""))</f>
        <v/>
      </c>
      <c r="L608" s="216"/>
      <c r="M608" s="217"/>
      <c r="N608" s="217"/>
      <c r="O608" s="217"/>
      <c r="P608" s="294">
        <f t="shared" si="89"/>
        <v>0</v>
      </c>
      <c r="Q608" s="124"/>
      <c r="R608" s="124"/>
      <c r="S608" s="219"/>
      <c r="T608" s="219"/>
      <c r="U608" s="266"/>
      <c r="V608" s="122" t="str">
        <f>IF($AB608=1,VLOOKUP(U:U,'BW Asset Listing'!D:E,2,FALSE),"")</f>
        <v/>
      </c>
      <c r="W608" s="122" t="str">
        <f>IF($AB608=1,VLOOKUP(U:U,'BW Asset Listing'!D:F,3,FALSE),"")</f>
        <v/>
      </c>
      <c r="X608" s="122" t="str">
        <f>IF($AB608=1,VLOOKUP(U:U,'BW Asset Listing'!D:G,4,FALSE),"")</f>
        <v/>
      </c>
      <c r="Y608" s="294" t="str">
        <f>IF($AB608=1,VLOOKUP(U:U,'BW Asset Listing'!D:O,12,FALSE),"")</f>
        <v/>
      </c>
      <c r="Z608" s="294" t="str">
        <f t="shared" si="90"/>
        <v/>
      </c>
      <c r="AA608" s="294" t="str">
        <f t="shared" si="91"/>
        <v/>
      </c>
      <c r="AB608" s="294">
        <f>COUNTIF($D$4:D608,$D608)</f>
        <v>0</v>
      </c>
      <c r="AE608" s="122" t="str">
        <f t="shared" si="92"/>
        <v/>
      </c>
      <c r="AF608" s="124">
        <f>SUMIFS('BW Expense Report GL'!I:I,'BW Expense Report GL'!F:F,AD:AD,'BW Expense Report GL'!G:G,G:G)</f>
        <v>0</v>
      </c>
      <c r="AG608" s="124" t="str">
        <f t="shared" si="93"/>
        <v/>
      </c>
      <c r="AH608" s="124">
        <f>SUMIFS('BW Expense Report GL'!I:I,'BW Expense Report GL'!F:F,AD:AD,'BW Expense Report GL'!G:G,H:H)</f>
        <v>0</v>
      </c>
      <c r="AI608" s="124" t="str">
        <f t="shared" si="94"/>
        <v/>
      </c>
      <c r="AK608" s="121">
        <f t="shared" si="95"/>
        <v>0</v>
      </c>
      <c r="AL608" s="121">
        <f t="shared" si="96"/>
        <v>0</v>
      </c>
    </row>
    <row r="609" spans="1:38" s="121" customFormat="1" ht="12.75" x14ac:dyDescent="0.2">
      <c r="A609" s="293" t="str">
        <f>VLOOKUP(B:B,'ACFR Business Areas'!A:C,3,FALSE)</f>
        <v>A000</v>
      </c>
      <c r="B609" s="293" t="str">
        <f>'Lease Rollforward'!$B$1</f>
        <v>E120</v>
      </c>
      <c r="C609" s="122" t="str">
        <f>VLOOKUP(B:B,'ACFR Business Areas'!A:B,2,FALSE)</f>
        <v>Comptroller General</v>
      </c>
      <c r="D609" s="237"/>
      <c r="E609" s="265"/>
      <c r="G609" s="122">
        <f>IFERROR(VLOOKUP($F:$F,'Lease Types with GL Accts'!A:B,2,FALSE),0)</f>
        <v>0</v>
      </c>
      <c r="H609" s="122">
        <f>IFERROR(VLOOKUP($F:$F,'Lease Types with GL Accts'!$A:$C,3,FALSE),0)</f>
        <v>0</v>
      </c>
      <c r="I609" s="122">
        <f>IFERROR(VLOOKUP($F:$F,'Lease Types with GL Accts'!$A:$D,4,FALSE),0)</f>
        <v>0</v>
      </c>
      <c r="J609" s="293" t="str">
        <f>IF(AND(AB609=1,K609='Lease Rollforward'!$B$2),"Yes",IF(AB609=1,"No",""))</f>
        <v/>
      </c>
      <c r="L609" s="216"/>
      <c r="M609" s="217"/>
      <c r="N609" s="217"/>
      <c r="O609" s="217"/>
      <c r="P609" s="294">
        <f t="shared" si="89"/>
        <v>0</v>
      </c>
      <c r="Q609" s="124"/>
      <c r="R609" s="124"/>
      <c r="S609" s="219"/>
      <c r="T609" s="219"/>
      <c r="U609" s="266"/>
      <c r="V609" s="122" t="str">
        <f>IF($AB609=1,VLOOKUP(U:U,'BW Asset Listing'!D:E,2,FALSE),"")</f>
        <v/>
      </c>
      <c r="W609" s="122" t="str">
        <f>IF($AB609=1,VLOOKUP(U:U,'BW Asset Listing'!D:F,3,FALSE),"")</f>
        <v/>
      </c>
      <c r="X609" s="122" t="str">
        <f>IF($AB609=1,VLOOKUP(U:U,'BW Asset Listing'!D:G,4,FALSE),"")</f>
        <v/>
      </c>
      <c r="Y609" s="294" t="str">
        <f>IF($AB609=1,VLOOKUP(U:U,'BW Asset Listing'!D:O,12,FALSE),"")</f>
        <v/>
      </c>
      <c r="Z609" s="294" t="str">
        <f t="shared" si="90"/>
        <v/>
      </c>
      <c r="AA609" s="294" t="str">
        <f t="shared" si="91"/>
        <v/>
      </c>
      <c r="AB609" s="294">
        <f>COUNTIF($D$4:D609,$D609)</f>
        <v>0</v>
      </c>
      <c r="AE609" s="122" t="str">
        <f t="shared" si="92"/>
        <v/>
      </c>
      <c r="AF609" s="124">
        <f>SUMIFS('BW Expense Report GL'!I:I,'BW Expense Report GL'!F:F,AD:AD,'BW Expense Report GL'!G:G,G:G)</f>
        <v>0</v>
      </c>
      <c r="AG609" s="124" t="str">
        <f t="shared" si="93"/>
        <v/>
      </c>
      <c r="AH609" s="124">
        <f>SUMIFS('BW Expense Report GL'!I:I,'BW Expense Report GL'!F:F,AD:AD,'BW Expense Report GL'!G:G,H:H)</f>
        <v>0</v>
      </c>
      <c r="AI609" s="124" t="str">
        <f t="shared" si="94"/>
        <v/>
      </c>
      <c r="AK609" s="121">
        <f t="shared" si="95"/>
        <v>0</v>
      </c>
      <c r="AL609" s="121">
        <f t="shared" si="96"/>
        <v>0</v>
      </c>
    </row>
    <row r="610" spans="1:38" s="121" customFormat="1" ht="12.75" x14ac:dyDescent="0.2">
      <c r="A610" s="293" t="str">
        <f>VLOOKUP(B:B,'ACFR Business Areas'!A:C,3,FALSE)</f>
        <v>A000</v>
      </c>
      <c r="B610" s="293" t="str">
        <f>'Lease Rollforward'!$B$1</f>
        <v>E120</v>
      </c>
      <c r="C610" s="122" t="str">
        <f>VLOOKUP(B:B,'ACFR Business Areas'!A:B,2,FALSE)</f>
        <v>Comptroller General</v>
      </c>
      <c r="D610" s="237"/>
      <c r="E610" s="265"/>
      <c r="G610" s="122">
        <f>IFERROR(VLOOKUP($F:$F,'Lease Types with GL Accts'!A:B,2,FALSE),0)</f>
        <v>0</v>
      </c>
      <c r="H610" s="122">
        <f>IFERROR(VLOOKUP($F:$F,'Lease Types with GL Accts'!$A:$C,3,FALSE),0)</f>
        <v>0</v>
      </c>
      <c r="I610" s="122">
        <f>IFERROR(VLOOKUP($F:$F,'Lease Types with GL Accts'!$A:$D,4,FALSE),0)</f>
        <v>0</v>
      </c>
      <c r="J610" s="293" t="str">
        <f>IF(AND(AB610=1,K610='Lease Rollforward'!$B$2),"Yes",IF(AB610=1,"No",""))</f>
        <v/>
      </c>
      <c r="L610" s="216"/>
      <c r="M610" s="217"/>
      <c r="N610" s="217"/>
      <c r="O610" s="217"/>
      <c r="P610" s="294">
        <f t="shared" si="89"/>
        <v>0</v>
      </c>
      <c r="Q610" s="124"/>
      <c r="R610" s="124"/>
      <c r="S610" s="219"/>
      <c r="T610" s="219"/>
      <c r="U610" s="266"/>
      <c r="V610" s="122" t="str">
        <f>IF($AB610=1,VLOOKUP(U:U,'BW Asset Listing'!D:E,2,FALSE),"")</f>
        <v/>
      </c>
      <c r="W610" s="122" t="str">
        <f>IF($AB610=1,VLOOKUP(U:U,'BW Asset Listing'!D:F,3,FALSE),"")</f>
        <v/>
      </c>
      <c r="X610" s="122" t="str">
        <f>IF($AB610=1,VLOOKUP(U:U,'BW Asset Listing'!D:G,4,FALSE),"")</f>
        <v/>
      </c>
      <c r="Y610" s="294" t="str">
        <f>IF($AB610=1,VLOOKUP(U:U,'BW Asset Listing'!D:O,12,FALSE),"")</f>
        <v/>
      </c>
      <c r="Z610" s="294" t="str">
        <f t="shared" si="90"/>
        <v/>
      </c>
      <c r="AA610" s="294" t="str">
        <f t="shared" si="91"/>
        <v/>
      </c>
      <c r="AB610" s="294">
        <f>COUNTIF($D$4:D610,$D610)</f>
        <v>0</v>
      </c>
      <c r="AE610" s="122" t="str">
        <f t="shared" si="92"/>
        <v/>
      </c>
      <c r="AF610" s="124">
        <f>SUMIFS('BW Expense Report GL'!I:I,'BW Expense Report GL'!F:F,AD:AD,'BW Expense Report GL'!G:G,G:G)</f>
        <v>0</v>
      </c>
      <c r="AG610" s="124" t="str">
        <f t="shared" si="93"/>
        <v/>
      </c>
      <c r="AH610" s="124">
        <f>SUMIFS('BW Expense Report GL'!I:I,'BW Expense Report GL'!F:F,AD:AD,'BW Expense Report GL'!G:G,H:H)</f>
        <v>0</v>
      </c>
      <c r="AI610" s="124" t="str">
        <f t="shared" si="94"/>
        <v/>
      </c>
      <c r="AK610" s="121">
        <f t="shared" si="95"/>
        <v>0</v>
      </c>
      <c r="AL610" s="121">
        <f t="shared" si="96"/>
        <v>0</v>
      </c>
    </row>
    <row r="611" spans="1:38" s="121" customFormat="1" ht="12.75" x14ac:dyDescent="0.2">
      <c r="A611" s="293" t="str">
        <f>VLOOKUP(B:B,'ACFR Business Areas'!A:C,3,FALSE)</f>
        <v>A000</v>
      </c>
      <c r="B611" s="293" t="str">
        <f>'Lease Rollforward'!$B$1</f>
        <v>E120</v>
      </c>
      <c r="C611" s="122" t="str">
        <f>VLOOKUP(B:B,'ACFR Business Areas'!A:B,2,FALSE)</f>
        <v>Comptroller General</v>
      </c>
      <c r="D611" s="237"/>
      <c r="E611" s="265"/>
      <c r="G611" s="122">
        <f>IFERROR(VLOOKUP($F:$F,'Lease Types with GL Accts'!A:B,2,FALSE),0)</f>
        <v>0</v>
      </c>
      <c r="H611" s="122">
        <f>IFERROR(VLOOKUP($F:$F,'Lease Types with GL Accts'!$A:$C,3,FALSE),0)</f>
        <v>0</v>
      </c>
      <c r="I611" s="122">
        <f>IFERROR(VLOOKUP($F:$F,'Lease Types with GL Accts'!$A:$D,4,FALSE),0)</f>
        <v>0</v>
      </c>
      <c r="J611" s="293" t="str">
        <f>IF(AND(AB611=1,K611='Lease Rollforward'!$B$2),"Yes",IF(AB611=1,"No",""))</f>
        <v/>
      </c>
      <c r="L611" s="216"/>
      <c r="M611" s="217"/>
      <c r="N611" s="217"/>
      <c r="O611" s="217"/>
      <c r="P611" s="294">
        <f t="shared" si="89"/>
        <v>0</v>
      </c>
      <c r="Q611" s="124"/>
      <c r="R611" s="124"/>
      <c r="S611" s="219"/>
      <c r="T611" s="219"/>
      <c r="U611" s="266"/>
      <c r="V611" s="122" t="str">
        <f>IF($AB611=1,VLOOKUP(U:U,'BW Asset Listing'!D:E,2,FALSE),"")</f>
        <v/>
      </c>
      <c r="W611" s="122" t="str">
        <f>IF($AB611=1,VLOOKUP(U:U,'BW Asset Listing'!D:F,3,FALSE),"")</f>
        <v/>
      </c>
      <c r="X611" s="122" t="str">
        <f>IF($AB611=1,VLOOKUP(U:U,'BW Asset Listing'!D:G,4,FALSE),"")</f>
        <v/>
      </c>
      <c r="Y611" s="294" t="str">
        <f>IF($AB611=1,VLOOKUP(U:U,'BW Asset Listing'!D:O,12,FALSE),"")</f>
        <v/>
      </c>
      <c r="Z611" s="294" t="str">
        <f t="shared" si="90"/>
        <v/>
      </c>
      <c r="AA611" s="294" t="str">
        <f t="shared" si="91"/>
        <v/>
      </c>
      <c r="AB611" s="294">
        <f>COUNTIF($D$4:D611,$D611)</f>
        <v>0</v>
      </c>
      <c r="AE611" s="122" t="str">
        <f t="shared" si="92"/>
        <v/>
      </c>
      <c r="AF611" s="124">
        <f>SUMIFS('BW Expense Report GL'!I:I,'BW Expense Report GL'!F:F,AD:AD,'BW Expense Report GL'!G:G,G:G)</f>
        <v>0</v>
      </c>
      <c r="AG611" s="124" t="str">
        <f t="shared" si="93"/>
        <v/>
      </c>
      <c r="AH611" s="124">
        <f>SUMIFS('BW Expense Report GL'!I:I,'BW Expense Report GL'!F:F,AD:AD,'BW Expense Report GL'!G:G,H:H)</f>
        <v>0</v>
      </c>
      <c r="AI611" s="124" t="str">
        <f t="shared" si="94"/>
        <v/>
      </c>
      <c r="AK611" s="121">
        <f t="shared" si="95"/>
        <v>0</v>
      </c>
      <c r="AL611" s="121">
        <f t="shared" si="96"/>
        <v>0</v>
      </c>
    </row>
    <row r="612" spans="1:38" s="121" customFormat="1" ht="12.75" x14ac:dyDescent="0.2">
      <c r="A612" s="293" t="str">
        <f>VLOOKUP(B:B,'ACFR Business Areas'!A:C,3,FALSE)</f>
        <v>A000</v>
      </c>
      <c r="B612" s="293" t="str">
        <f>'Lease Rollforward'!$B$1</f>
        <v>E120</v>
      </c>
      <c r="C612" s="122" t="str">
        <f>VLOOKUP(B:B,'ACFR Business Areas'!A:B,2,FALSE)</f>
        <v>Comptroller General</v>
      </c>
      <c r="D612" s="237"/>
      <c r="E612" s="265"/>
      <c r="G612" s="122">
        <f>IFERROR(VLOOKUP($F:$F,'Lease Types with GL Accts'!A:B,2,FALSE),0)</f>
        <v>0</v>
      </c>
      <c r="H612" s="122">
        <f>IFERROR(VLOOKUP($F:$F,'Lease Types with GL Accts'!$A:$C,3,FALSE),0)</f>
        <v>0</v>
      </c>
      <c r="I612" s="122">
        <f>IFERROR(VLOOKUP($F:$F,'Lease Types with GL Accts'!$A:$D,4,FALSE),0)</f>
        <v>0</v>
      </c>
      <c r="J612" s="293" t="str">
        <f>IF(AND(AB612=1,K612='Lease Rollforward'!$B$2),"Yes",IF(AB612=1,"No",""))</f>
        <v/>
      </c>
      <c r="L612" s="216"/>
      <c r="M612" s="217"/>
      <c r="N612" s="217"/>
      <c r="O612" s="217"/>
      <c r="P612" s="294">
        <f t="shared" si="89"/>
        <v>0</v>
      </c>
      <c r="Q612" s="124"/>
      <c r="R612" s="124"/>
      <c r="S612" s="219"/>
      <c r="T612" s="219"/>
      <c r="U612" s="266"/>
      <c r="V612" s="122" t="str">
        <f>IF($AB612=1,VLOOKUP(U:U,'BW Asset Listing'!D:E,2,FALSE),"")</f>
        <v/>
      </c>
      <c r="W612" s="122" t="str">
        <f>IF($AB612=1,VLOOKUP(U:U,'BW Asset Listing'!D:F,3,FALSE),"")</f>
        <v/>
      </c>
      <c r="X612" s="122" t="str">
        <f>IF($AB612=1,VLOOKUP(U:U,'BW Asset Listing'!D:G,4,FALSE),"")</f>
        <v/>
      </c>
      <c r="Y612" s="294" t="str">
        <f>IF($AB612=1,VLOOKUP(U:U,'BW Asset Listing'!D:O,12,FALSE),"")</f>
        <v/>
      </c>
      <c r="Z612" s="294" t="str">
        <f t="shared" si="90"/>
        <v/>
      </c>
      <c r="AA612" s="294" t="str">
        <f t="shared" si="91"/>
        <v/>
      </c>
      <c r="AB612" s="294">
        <f>COUNTIF($D$4:D612,$D612)</f>
        <v>0</v>
      </c>
      <c r="AE612" s="122" t="str">
        <f t="shared" si="92"/>
        <v/>
      </c>
      <c r="AF612" s="124">
        <f>SUMIFS('BW Expense Report GL'!I:I,'BW Expense Report GL'!F:F,AD:AD,'BW Expense Report GL'!G:G,G:G)</f>
        <v>0</v>
      </c>
      <c r="AG612" s="124" t="str">
        <f t="shared" si="93"/>
        <v/>
      </c>
      <c r="AH612" s="124">
        <f>SUMIFS('BW Expense Report GL'!I:I,'BW Expense Report GL'!F:F,AD:AD,'BW Expense Report GL'!G:G,H:H)</f>
        <v>0</v>
      </c>
      <c r="AI612" s="124" t="str">
        <f t="shared" si="94"/>
        <v/>
      </c>
      <c r="AK612" s="121">
        <f t="shared" si="95"/>
        <v>0</v>
      </c>
      <c r="AL612" s="121">
        <f t="shared" si="96"/>
        <v>0</v>
      </c>
    </row>
    <row r="613" spans="1:38" s="121" customFormat="1" ht="12.75" x14ac:dyDescent="0.2">
      <c r="A613" s="293" t="str">
        <f>VLOOKUP(B:B,'ACFR Business Areas'!A:C,3,FALSE)</f>
        <v>A000</v>
      </c>
      <c r="B613" s="293" t="str">
        <f>'Lease Rollforward'!$B$1</f>
        <v>E120</v>
      </c>
      <c r="C613" s="122" t="str">
        <f>VLOOKUP(B:B,'ACFR Business Areas'!A:B,2,FALSE)</f>
        <v>Comptroller General</v>
      </c>
      <c r="D613" s="237"/>
      <c r="E613" s="265"/>
      <c r="G613" s="122">
        <f>IFERROR(VLOOKUP($F:$F,'Lease Types with GL Accts'!A:B,2,FALSE),0)</f>
        <v>0</v>
      </c>
      <c r="H613" s="122">
        <f>IFERROR(VLOOKUP($F:$F,'Lease Types with GL Accts'!$A:$C,3,FALSE),0)</f>
        <v>0</v>
      </c>
      <c r="I613" s="122">
        <f>IFERROR(VLOOKUP($F:$F,'Lease Types with GL Accts'!$A:$D,4,FALSE),0)</f>
        <v>0</v>
      </c>
      <c r="J613" s="293" t="str">
        <f>IF(AND(AB613=1,K613='Lease Rollforward'!$B$2),"Yes",IF(AB613=1,"No",""))</f>
        <v/>
      </c>
      <c r="L613" s="216"/>
      <c r="M613" s="217"/>
      <c r="N613" s="217"/>
      <c r="O613" s="217"/>
      <c r="P613" s="294">
        <f t="shared" si="89"/>
        <v>0</v>
      </c>
      <c r="Q613" s="124"/>
      <c r="R613" s="124"/>
      <c r="S613" s="219"/>
      <c r="T613" s="219"/>
      <c r="U613" s="266"/>
      <c r="V613" s="122" t="str">
        <f>IF($AB613=1,VLOOKUP(U:U,'BW Asset Listing'!D:E,2,FALSE),"")</f>
        <v/>
      </c>
      <c r="W613" s="122" t="str">
        <f>IF($AB613=1,VLOOKUP(U:U,'BW Asset Listing'!D:F,3,FALSE),"")</f>
        <v/>
      </c>
      <c r="X613" s="122" t="str">
        <f>IF($AB613=1,VLOOKUP(U:U,'BW Asset Listing'!D:G,4,FALSE),"")</f>
        <v/>
      </c>
      <c r="Y613" s="294" t="str">
        <f>IF($AB613=1,VLOOKUP(U:U,'BW Asset Listing'!D:O,12,FALSE),"")</f>
        <v/>
      </c>
      <c r="Z613" s="294" t="str">
        <f t="shared" si="90"/>
        <v/>
      </c>
      <c r="AA613" s="294" t="str">
        <f t="shared" si="91"/>
        <v/>
      </c>
      <c r="AB613" s="294">
        <f>COUNTIF($D$4:D613,$D613)</f>
        <v>0</v>
      </c>
      <c r="AE613" s="122" t="str">
        <f t="shared" si="92"/>
        <v/>
      </c>
      <c r="AF613" s="124">
        <f>SUMIFS('BW Expense Report GL'!I:I,'BW Expense Report GL'!F:F,AD:AD,'BW Expense Report GL'!G:G,G:G)</f>
        <v>0</v>
      </c>
      <c r="AG613" s="124" t="str">
        <f t="shared" si="93"/>
        <v/>
      </c>
      <c r="AH613" s="124">
        <f>SUMIFS('BW Expense Report GL'!I:I,'BW Expense Report GL'!F:F,AD:AD,'BW Expense Report GL'!G:G,H:H)</f>
        <v>0</v>
      </c>
      <c r="AI613" s="124" t="str">
        <f t="shared" si="94"/>
        <v/>
      </c>
      <c r="AK613" s="121">
        <f t="shared" si="95"/>
        <v>0</v>
      </c>
      <c r="AL613" s="121">
        <f t="shared" si="96"/>
        <v>0</v>
      </c>
    </row>
    <row r="614" spans="1:38" s="121" customFormat="1" ht="12.75" x14ac:dyDescent="0.2">
      <c r="A614" s="293" t="str">
        <f>VLOOKUP(B:B,'ACFR Business Areas'!A:C,3,FALSE)</f>
        <v>A000</v>
      </c>
      <c r="B614" s="293" t="str">
        <f>'Lease Rollforward'!$B$1</f>
        <v>E120</v>
      </c>
      <c r="C614" s="122" t="str">
        <f>VLOOKUP(B:B,'ACFR Business Areas'!A:B,2,FALSE)</f>
        <v>Comptroller General</v>
      </c>
      <c r="D614" s="237"/>
      <c r="E614" s="265"/>
      <c r="G614" s="122">
        <f>IFERROR(VLOOKUP($F:$F,'Lease Types with GL Accts'!A:B,2,FALSE),0)</f>
        <v>0</v>
      </c>
      <c r="H614" s="122">
        <f>IFERROR(VLOOKUP($F:$F,'Lease Types with GL Accts'!$A:$C,3,FALSE),0)</f>
        <v>0</v>
      </c>
      <c r="I614" s="122">
        <f>IFERROR(VLOOKUP($F:$F,'Lease Types with GL Accts'!$A:$D,4,FALSE),0)</f>
        <v>0</v>
      </c>
      <c r="J614" s="293" t="str">
        <f>IF(AND(AB614=1,K614='Lease Rollforward'!$B$2),"Yes",IF(AB614=1,"No",""))</f>
        <v/>
      </c>
      <c r="L614" s="216"/>
      <c r="M614" s="217"/>
      <c r="N614" s="217"/>
      <c r="O614" s="217"/>
      <c r="P614" s="294">
        <f t="shared" si="89"/>
        <v>0</v>
      </c>
      <c r="Q614" s="124"/>
      <c r="R614" s="124"/>
      <c r="S614" s="219"/>
      <c r="T614" s="219"/>
      <c r="U614" s="266"/>
      <c r="V614" s="122" t="str">
        <f>IF($AB614=1,VLOOKUP(U:U,'BW Asset Listing'!D:E,2,FALSE),"")</f>
        <v/>
      </c>
      <c r="W614" s="122" t="str">
        <f>IF($AB614=1,VLOOKUP(U:U,'BW Asset Listing'!D:F,3,FALSE),"")</f>
        <v/>
      </c>
      <c r="X614" s="122" t="str">
        <f>IF($AB614=1,VLOOKUP(U:U,'BW Asset Listing'!D:G,4,FALSE),"")</f>
        <v/>
      </c>
      <c r="Y614" s="294" t="str">
        <f>IF($AB614=1,VLOOKUP(U:U,'BW Asset Listing'!D:O,12,FALSE),"")</f>
        <v/>
      </c>
      <c r="Z614" s="294" t="str">
        <f t="shared" si="90"/>
        <v/>
      </c>
      <c r="AA614" s="294" t="str">
        <f t="shared" si="91"/>
        <v/>
      </c>
      <c r="AB614" s="294">
        <f>COUNTIF($D$4:D614,$D614)</f>
        <v>0</v>
      </c>
      <c r="AE614" s="122" t="str">
        <f t="shared" si="92"/>
        <v/>
      </c>
      <c r="AF614" s="124">
        <f>SUMIFS('BW Expense Report GL'!I:I,'BW Expense Report GL'!F:F,AD:AD,'BW Expense Report GL'!G:G,G:G)</f>
        <v>0</v>
      </c>
      <c r="AG614" s="124" t="str">
        <f t="shared" si="93"/>
        <v/>
      </c>
      <c r="AH614" s="124">
        <f>SUMIFS('BW Expense Report GL'!I:I,'BW Expense Report GL'!F:F,AD:AD,'BW Expense Report GL'!G:G,H:H)</f>
        <v>0</v>
      </c>
      <c r="AI614" s="124" t="str">
        <f t="shared" si="94"/>
        <v/>
      </c>
      <c r="AK614" s="121">
        <f t="shared" si="95"/>
        <v>0</v>
      </c>
      <c r="AL614" s="121">
        <f t="shared" si="96"/>
        <v>0</v>
      </c>
    </row>
    <row r="615" spans="1:38" s="121" customFormat="1" ht="12.75" x14ac:dyDescent="0.2">
      <c r="A615" s="293" t="str">
        <f>VLOOKUP(B:B,'ACFR Business Areas'!A:C,3,FALSE)</f>
        <v>A000</v>
      </c>
      <c r="B615" s="293" t="str">
        <f>'Lease Rollforward'!$B$1</f>
        <v>E120</v>
      </c>
      <c r="C615" s="122" t="str">
        <f>VLOOKUP(B:B,'ACFR Business Areas'!A:B,2,FALSE)</f>
        <v>Comptroller General</v>
      </c>
      <c r="D615" s="237"/>
      <c r="E615" s="265"/>
      <c r="G615" s="122">
        <f>IFERROR(VLOOKUP($F:$F,'Lease Types with GL Accts'!A:B,2,FALSE),0)</f>
        <v>0</v>
      </c>
      <c r="H615" s="122">
        <f>IFERROR(VLOOKUP($F:$F,'Lease Types with GL Accts'!$A:$C,3,FALSE),0)</f>
        <v>0</v>
      </c>
      <c r="I615" s="122">
        <f>IFERROR(VLOOKUP($F:$F,'Lease Types with GL Accts'!$A:$D,4,FALSE),0)</f>
        <v>0</v>
      </c>
      <c r="J615" s="293" t="str">
        <f>IF(AND(AB615=1,K615='Lease Rollforward'!$B$2),"Yes",IF(AB615=1,"No",""))</f>
        <v/>
      </c>
      <c r="L615" s="216"/>
      <c r="M615" s="217"/>
      <c r="N615" s="217"/>
      <c r="O615" s="217"/>
      <c r="P615" s="294">
        <f t="shared" si="89"/>
        <v>0</v>
      </c>
      <c r="Q615" s="124"/>
      <c r="R615" s="124"/>
      <c r="S615" s="219"/>
      <c r="T615" s="219"/>
      <c r="U615" s="266"/>
      <c r="V615" s="122" t="str">
        <f>IF($AB615=1,VLOOKUP(U:U,'BW Asset Listing'!D:E,2,FALSE),"")</f>
        <v/>
      </c>
      <c r="W615" s="122" t="str">
        <f>IF($AB615=1,VLOOKUP(U:U,'BW Asset Listing'!D:F,3,FALSE),"")</f>
        <v/>
      </c>
      <c r="X615" s="122" t="str">
        <f>IF($AB615=1,VLOOKUP(U:U,'BW Asset Listing'!D:G,4,FALSE),"")</f>
        <v/>
      </c>
      <c r="Y615" s="294" t="str">
        <f>IF($AB615=1,VLOOKUP(U:U,'BW Asset Listing'!D:O,12,FALSE),"")</f>
        <v/>
      </c>
      <c r="Z615" s="294" t="str">
        <f t="shared" si="90"/>
        <v/>
      </c>
      <c r="AA615" s="294" t="str">
        <f t="shared" si="91"/>
        <v/>
      </c>
      <c r="AB615" s="294">
        <f>COUNTIF($D$4:D615,$D615)</f>
        <v>0</v>
      </c>
      <c r="AE615" s="122" t="str">
        <f t="shared" si="92"/>
        <v/>
      </c>
      <c r="AF615" s="124">
        <f>SUMIFS('BW Expense Report GL'!I:I,'BW Expense Report GL'!F:F,AD:AD,'BW Expense Report GL'!G:G,G:G)</f>
        <v>0</v>
      </c>
      <c r="AG615" s="124" t="str">
        <f t="shared" si="93"/>
        <v/>
      </c>
      <c r="AH615" s="124">
        <f>SUMIFS('BW Expense Report GL'!I:I,'BW Expense Report GL'!F:F,AD:AD,'BW Expense Report GL'!G:G,H:H)</f>
        <v>0</v>
      </c>
      <c r="AI615" s="124" t="str">
        <f t="shared" si="94"/>
        <v/>
      </c>
      <c r="AK615" s="121">
        <f t="shared" si="95"/>
        <v>0</v>
      </c>
      <c r="AL615" s="121">
        <f t="shared" si="96"/>
        <v>0</v>
      </c>
    </row>
    <row r="616" spans="1:38" s="121" customFormat="1" ht="12.75" x14ac:dyDescent="0.2">
      <c r="A616" s="293" t="str">
        <f>VLOOKUP(B:B,'ACFR Business Areas'!A:C,3,FALSE)</f>
        <v>A000</v>
      </c>
      <c r="B616" s="293" t="str">
        <f>'Lease Rollforward'!$B$1</f>
        <v>E120</v>
      </c>
      <c r="C616" s="122" t="str">
        <f>VLOOKUP(B:B,'ACFR Business Areas'!A:B,2,FALSE)</f>
        <v>Comptroller General</v>
      </c>
      <c r="D616" s="237"/>
      <c r="E616" s="265"/>
      <c r="G616" s="122">
        <f>IFERROR(VLOOKUP($F:$F,'Lease Types with GL Accts'!A:B,2,FALSE),0)</f>
        <v>0</v>
      </c>
      <c r="H616" s="122">
        <f>IFERROR(VLOOKUP($F:$F,'Lease Types with GL Accts'!$A:$C,3,FALSE),0)</f>
        <v>0</v>
      </c>
      <c r="I616" s="122">
        <f>IFERROR(VLOOKUP($F:$F,'Lease Types with GL Accts'!$A:$D,4,FALSE),0)</f>
        <v>0</v>
      </c>
      <c r="J616" s="293" t="str">
        <f>IF(AND(AB616=1,K616='Lease Rollforward'!$B$2),"Yes",IF(AB616=1,"No",""))</f>
        <v/>
      </c>
      <c r="L616" s="216"/>
      <c r="M616" s="217"/>
      <c r="N616" s="217"/>
      <c r="O616" s="217"/>
      <c r="P616" s="294">
        <f t="shared" si="89"/>
        <v>0</v>
      </c>
      <c r="Q616" s="124"/>
      <c r="R616" s="124"/>
      <c r="S616" s="219"/>
      <c r="T616" s="219"/>
      <c r="U616" s="266"/>
      <c r="V616" s="122" t="str">
        <f>IF($AB616=1,VLOOKUP(U:U,'BW Asset Listing'!D:E,2,FALSE),"")</f>
        <v/>
      </c>
      <c r="W616" s="122" t="str">
        <f>IF($AB616=1,VLOOKUP(U:U,'BW Asset Listing'!D:F,3,FALSE),"")</f>
        <v/>
      </c>
      <c r="X616" s="122" t="str">
        <f>IF($AB616=1,VLOOKUP(U:U,'BW Asset Listing'!D:G,4,FALSE),"")</f>
        <v/>
      </c>
      <c r="Y616" s="294" t="str">
        <f>IF($AB616=1,VLOOKUP(U:U,'BW Asset Listing'!D:O,12,FALSE),"")</f>
        <v/>
      </c>
      <c r="Z616" s="294" t="str">
        <f t="shared" si="90"/>
        <v/>
      </c>
      <c r="AA616" s="294" t="str">
        <f t="shared" si="91"/>
        <v/>
      </c>
      <c r="AB616" s="294">
        <f>COUNTIF($D$4:D616,$D616)</f>
        <v>0</v>
      </c>
      <c r="AE616" s="122" t="str">
        <f t="shared" si="92"/>
        <v/>
      </c>
      <c r="AF616" s="124">
        <f>SUMIFS('BW Expense Report GL'!I:I,'BW Expense Report GL'!F:F,AD:AD,'BW Expense Report GL'!G:G,G:G)</f>
        <v>0</v>
      </c>
      <c r="AG616" s="124" t="str">
        <f t="shared" si="93"/>
        <v/>
      </c>
      <c r="AH616" s="124">
        <f>SUMIFS('BW Expense Report GL'!I:I,'BW Expense Report GL'!F:F,AD:AD,'BW Expense Report GL'!G:G,H:H)</f>
        <v>0</v>
      </c>
      <c r="AI616" s="124" t="str">
        <f t="shared" si="94"/>
        <v/>
      </c>
      <c r="AK616" s="121">
        <f t="shared" si="95"/>
        <v>0</v>
      </c>
      <c r="AL616" s="121">
        <f t="shared" si="96"/>
        <v>0</v>
      </c>
    </row>
    <row r="617" spans="1:38" s="121" customFormat="1" ht="12.75" x14ac:dyDescent="0.2">
      <c r="A617" s="293" t="str">
        <f>VLOOKUP(B:B,'ACFR Business Areas'!A:C,3,FALSE)</f>
        <v>A000</v>
      </c>
      <c r="B617" s="293" t="str">
        <f>'Lease Rollforward'!$B$1</f>
        <v>E120</v>
      </c>
      <c r="C617" s="122" t="str">
        <f>VLOOKUP(B:B,'ACFR Business Areas'!A:B,2,FALSE)</f>
        <v>Comptroller General</v>
      </c>
      <c r="D617" s="237"/>
      <c r="E617" s="265"/>
      <c r="G617" s="122">
        <f>IFERROR(VLOOKUP($F:$F,'Lease Types with GL Accts'!A:B,2,FALSE),0)</f>
        <v>0</v>
      </c>
      <c r="H617" s="122">
        <f>IFERROR(VLOOKUP($F:$F,'Lease Types with GL Accts'!$A:$C,3,FALSE),0)</f>
        <v>0</v>
      </c>
      <c r="I617" s="122">
        <f>IFERROR(VLOOKUP($F:$F,'Lease Types with GL Accts'!$A:$D,4,FALSE),0)</f>
        <v>0</v>
      </c>
      <c r="J617" s="293" t="str">
        <f>IF(AND(AB617=1,K617='Lease Rollforward'!$B$2),"Yes",IF(AB617=1,"No",""))</f>
        <v/>
      </c>
      <c r="L617" s="216"/>
      <c r="M617" s="217"/>
      <c r="N617" s="217"/>
      <c r="O617" s="217"/>
      <c r="P617" s="294">
        <f t="shared" si="89"/>
        <v>0</v>
      </c>
      <c r="Q617" s="124"/>
      <c r="R617" s="124"/>
      <c r="S617" s="219"/>
      <c r="T617" s="219"/>
      <c r="U617" s="266"/>
      <c r="V617" s="122" t="str">
        <f>IF($AB617=1,VLOOKUP(U:U,'BW Asset Listing'!D:E,2,FALSE),"")</f>
        <v/>
      </c>
      <c r="W617" s="122" t="str">
        <f>IF($AB617=1,VLOOKUP(U:U,'BW Asset Listing'!D:F,3,FALSE),"")</f>
        <v/>
      </c>
      <c r="X617" s="122" t="str">
        <f>IF($AB617=1,VLOOKUP(U:U,'BW Asset Listing'!D:G,4,FALSE),"")</f>
        <v/>
      </c>
      <c r="Y617" s="294" t="str">
        <f>IF($AB617=1,VLOOKUP(U:U,'BW Asset Listing'!D:O,12,FALSE),"")</f>
        <v/>
      </c>
      <c r="Z617" s="294" t="str">
        <f t="shared" si="90"/>
        <v/>
      </c>
      <c r="AA617" s="294" t="str">
        <f t="shared" si="91"/>
        <v/>
      </c>
      <c r="AB617" s="294">
        <f>COUNTIF($D$4:D617,$D617)</f>
        <v>0</v>
      </c>
      <c r="AE617" s="122" t="str">
        <f t="shared" si="92"/>
        <v/>
      </c>
      <c r="AF617" s="124">
        <f>SUMIFS('BW Expense Report GL'!I:I,'BW Expense Report GL'!F:F,AD:AD,'BW Expense Report GL'!G:G,G:G)</f>
        <v>0</v>
      </c>
      <c r="AG617" s="124" t="str">
        <f t="shared" si="93"/>
        <v/>
      </c>
      <c r="AH617" s="124">
        <f>SUMIFS('BW Expense Report GL'!I:I,'BW Expense Report GL'!F:F,AD:AD,'BW Expense Report GL'!G:G,H:H)</f>
        <v>0</v>
      </c>
      <c r="AI617" s="124" t="str">
        <f t="shared" si="94"/>
        <v/>
      </c>
      <c r="AK617" s="121">
        <f t="shared" si="95"/>
        <v>0</v>
      </c>
      <c r="AL617" s="121">
        <f t="shared" si="96"/>
        <v>0</v>
      </c>
    </row>
    <row r="618" spans="1:38" s="121" customFormat="1" ht="12.75" x14ac:dyDescent="0.2">
      <c r="A618" s="293" t="str">
        <f>VLOOKUP(B:B,'ACFR Business Areas'!A:C,3,FALSE)</f>
        <v>A000</v>
      </c>
      <c r="B618" s="293" t="str">
        <f>'Lease Rollforward'!$B$1</f>
        <v>E120</v>
      </c>
      <c r="C618" s="122" t="str">
        <f>VLOOKUP(B:B,'ACFR Business Areas'!A:B,2,FALSE)</f>
        <v>Comptroller General</v>
      </c>
      <c r="D618" s="237"/>
      <c r="E618" s="265"/>
      <c r="G618" s="122">
        <f>IFERROR(VLOOKUP($F:$F,'Lease Types with GL Accts'!A:B,2,FALSE),0)</f>
        <v>0</v>
      </c>
      <c r="H618" s="122">
        <f>IFERROR(VLOOKUP($F:$F,'Lease Types with GL Accts'!$A:$C,3,FALSE),0)</f>
        <v>0</v>
      </c>
      <c r="I618" s="122">
        <f>IFERROR(VLOOKUP($F:$F,'Lease Types with GL Accts'!$A:$D,4,FALSE),0)</f>
        <v>0</v>
      </c>
      <c r="J618" s="293" t="str">
        <f>IF(AND(AB618=1,K618='Lease Rollforward'!$B$2),"Yes",IF(AB618=1,"No",""))</f>
        <v/>
      </c>
      <c r="L618" s="216"/>
      <c r="M618" s="217"/>
      <c r="N618" s="217"/>
      <c r="O618" s="217"/>
      <c r="P618" s="294">
        <f t="shared" si="89"/>
        <v>0</v>
      </c>
      <c r="Q618" s="124"/>
      <c r="R618" s="124"/>
      <c r="S618" s="219"/>
      <c r="T618" s="219"/>
      <c r="U618" s="266"/>
      <c r="V618" s="122" t="str">
        <f>IF($AB618=1,VLOOKUP(U:U,'BW Asset Listing'!D:E,2,FALSE),"")</f>
        <v/>
      </c>
      <c r="W618" s="122" t="str">
        <f>IF($AB618=1,VLOOKUP(U:U,'BW Asset Listing'!D:F,3,FALSE),"")</f>
        <v/>
      </c>
      <c r="X618" s="122" t="str">
        <f>IF($AB618=1,VLOOKUP(U:U,'BW Asset Listing'!D:G,4,FALSE),"")</f>
        <v/>
      </c>
      <c r="Y618" s="294" t="str">
        <f>IF($AB618=1,VLOOKUP(U:U,'BW Asset Listing'!D:O,12,FALSE),"")</f>
        <v/>
      </c>
      <c r="Z618" s="294" t="str">
        <f t="shared" si="90"/>
        <v/>
      </c>
      <c r="AA618" s="294" t="str">
        <f t="shared" si="91"/>
        <v/>
      </c>
      <c r="AB618" s="294">
        <f>COUNTIF($D$4:D618,$D618)</f>
        <v>0</v>
      </c>
      <c r="AE618" s="122" t="str">
        <f t="shared" si="92"/>
        <v/>
      </c>
      <c r="AF618" s="124">
        <f>SUMIFS('BW Expense Report GL'!I:I,'BW Expense Report GL'!F:F,AD:AD,'BW Expense Report GL'!G:G,G:G)</f>
        <v>0</v>
      </c>
      <c r="AG618" s="124" t="str">
        <f t="shared" si="93"/>
        <v/>
      </c>
      <c r="AH618" s="124">
        <f>SUMIFS('BW Expense Report GL'!I:I,'BW Expense Report GL'!F:F,AD:AD,'BW Expense Report GL'!G:G,H:H)</f>
        <v>0</v>
      </c>
      <c r="AI618" s="124" t="str">
        <f t="shared" si="94"/>
        <v/>
      </c>
      <c r="AK618" s="121">
        <f t="shared" si="95"/>
        <v>0</v>
      </c>
      <c r="AL618" s="121">
        <f t="shared" si="96"/>
        <v>0</v>
      </c>
    </row>
    <row r="619" spans="1:38" s="121" customFormat="1" ht="12.75" x14ac:dyDescent="0.2">
      <c r="A619" s="293" t="str">
        <f>VLOOKUP(B:B,'ACFR Business Areas'!A:C,3,FALSE)</f>
        <v>A000</v>
      </c>
      <c r="B619" s="293" t="str">
        <f>'Lease Rollforward'!$B$1</f>
        <v>E120</v>
      </c>
      <c r="C619" s="122" t="str">
        <f>VLOOKUP(B:B,'ACFR Business Areas'!A:B,2,FALSE)</f>
        <v>Comptroller General</v>
      </c>
      <c r="D619" s="237"/>
      <c r="E619" s="265"/>
      <c r="G619" s="122">
        <f>IFERROR(VLOOKUP($F:$F,'Lease Types with GL Accts'!A:B,2,FALSE),0)</f>
        <v>0</v>
      </c>
      <c r="H619" s="122">
        <f>IFERROR(VLOOKUP($F:$F,'Lease Types with GL Accts'!$A:$C,3,FALSE),0)</f>
        <v>0</v>
      </c>
      <c r="I619" s="122">
        <f>IFERROR(VLOOKUP($F:$F,'Lease Types with GL Accts'!$A:$D,4,FALSE),0)</f>
        <v>0</v>
      </c>
      <c r="J619" s="293" t="str">
        <f>IF(AND(AB619=1,K619='Lease Rollforward'!$B$2),"Yes",IF(AB619=1,"No",""))</f>
        <v/>
      </c>
      <c r="L619" s="216"/>
      <c r="M619" s="217"/>
      <c r="N619" s="217"/>
      <c r="O619" s="217"/>
      <c r="P619" s="294">
        <f t="shared" si="89"/>
        <v>0</v>
      </c>
      <c r="Q619" s="124"/>
      <c r="R619" s="124"/>
      <c r="S619" s="219"/>
      <c r="T619" s="219"/>
      <c r="U619" s="266"/>
      <c r="V619" s="122" t="str">
        <f>IF($AB619=1,VLOOKUP(U:U,'BW Asset Listing'!D:E,2,FALSE),"")</f>
        <v/>
      </c>
      <c r="W619" s="122" t="str">
        <f>IF($AB619=1,VLOOKUP(U:U,'BW Asset Listing'!D:F,3,FALSE),"")</f>
        <v/>
      </c>
      <c r="X619" s="122" t="str">
        <f>IF($AB619=1,VLOOKUP(U:U,'BW Asset Listing'!D:G,4,FALSE),"")</f>
        <v/>
      </c>
      <c r="Y619" s="294" t="str">
        <f>IF($AB619=1,VLOOKUP(U:U,'BW Asset Listing'!D:O,12,FALSE),"")</f>
        <v/>
      </c>
      <c r="Z619" s="294" t="str">
        <f t="shared" si="90"/>
        <v/>
      </c>
      <c r="AA619" s="294" t="str">
        <f t="shared" si="91"/>
        <v/>
      </c>
      <c r="AB619" s="294">
        <f>COUNTIF($D$4:D619,$D619)</f>
        <v>0</v>
      </c>
      <c r="AE619" s="122" t="str">
        <f t="shared" si="92"/>
        <v/>
      </c>
      <c r="AF619" s="124">
        <f>SUMIFS('BW Expense Report GL'!I:I,'BW Expense Report GL'!F:F,AD:AD,'BW Expense Report GL'!G:G,G:G)</f>
        <v>0</v>
      </c>
      <c r="AG619" s="124" t="str">
        <f t="shared" si="93"/>
        <v/>
      </c>
      <c r="AH619" s="124">
        <f>SUMIFS('BW Expense Report GL'!I:I,'BW Expense Report GL'!F:F,AD:AD,'BW Expense Report GL'!G:G,H:H)</f>
        <v>0</v>
      </c>
      <c r="AI619" s="124" t="str">
        <f t="shared" si="94"/>
        <v/>
      </c>
      <c r="AK619" s="121">
        <f t="shared" si="95"/>
        <v>0</v>
      </c>
      <c r="AL619" s="121">
        <f t="shared" si="96"/>
        <v>0</v>
      </c>
    </row>
    <row r="620" spans="1:38" s="121" customFormat="1" ht="12.75" x14ac:dyDescent="0.2">
      <c r="A620" s="293" t="str">
        <f>VLOOKUP(B:B,'ACFR Business Areas'!A:C,3,FALSE)</f>
        <v>A000</v>
      </c>
      <c r="B620" s="293" t="str">
        <f>'Lease Rollforward'!$B$1</f>
        <v>E120</v>
      </c>
      <c r="C620" s="122" t="str">
        <f>VLOOKUP(B:B,'ACFR Business Areas'!A:B,2,FALSE)</f>
        <v>Comptroller General</v>
      </c>
      <c r="D620" s="237"/>
      <c r="E620" s="265"/>
      <c r="G620" s="122">
        <f>IFERROR(VLOOKUP($F:$F,'Lease Types with GL Accts'!A:B,2,FALSE),0)</f>
        <v>0</v>
      </c>
      <c r="H620" s="122">
        <f>IFERROR(VLOOKUP($F:$F,'Lease Types with GL Accts'!$A:$C,3,FALSE),0)</f>
        <v>0</v>
      </c>
      <c r="I620" s="122">
        <f>IFERROR(VLOOKUP($F:$F,'Lease Types with GL Accts'!$A:$D,4,FALSE),0)</f>
        <v>0</v>
      </c>
      <c r="J620" s="293" t="str">
        <f>IF(AND(AB620=1,K620='Lease Rollforward'!$B$2),"Yes",IF(AB620=1,"No",""))</f>
        <v/>
      </c>
      <c r="L620" s="216"/>
      <c r="M620" s="217"/>
      <c r="N620" s="217"/>
      <c r="O620" s="217"/>
      <c r="P620" s="294">
        <f t="shared" si="89"/>
        <v>0</v>
      </c>
      <c r="Q620" s="124"/>
      <c r="R620" s="124"/>
      <c r="S620" s="219"/>
      <c r="T620" s="219"/>
      <c r="U620" s="266"/>
      <c r="V620" s="122" t="str">
        <f>IF($AB620=1,VLOOKUP(U:U,'BW Asset Listing'!D:E,2,FALSE),"")</f>
        <v/>
      </c>
      <c r="W620" s="122" t="str">
        <f>IF($AB620=1,VLOOKUP(U:U,'BW Asset Listing'!D:F,3,FALSE),"")</f>
        <v/>
      </c>
      <c r="X620" s="122" t="str">
        <f>IF($AB620=1,VLOOKUP(U:U,'BW Asset Listing'!D:G,4,FALSE),"")</f>
        <v/>
      </c>
      <c r="Y620" s="294" t="str">
        <f>IF($AB620=1,VLOOKUP(U:U,'BW Asset Listing'!D:O,12,FALSE),"")</f>
        <v/>
      </c>
      <c r="Z620" s="294" t="str">
        <f t="shared" si="90"/>
        <v/>
      </c>
      <c r="AA620" s="294" t="str">
        <f t="shared" si="91"/>
        <v/>
      </c>
      <c r="AB620" s="294">
        <f>COUNTIF($D$4:D620,$D620)</f>
        <v>0</v>
      </c>
      <c r="AE620" s="122" t="str">
        <f t="shared" si="92"/>
        <v/>
      </c>
      <c r="AF620" s="124">
        <f>SUMIFS('BW Expense Report GL'!I:I,'BW Expense Report GL'!F:F,AD:AD,'BW Expense Report GL'!G:G,G:G)</f>
        <v>0</v>
      </c>
      <c r="AG620" s="124" t="str">
        <f t="shared" si="93"/>
        <v/>
      </c>
      <c r="AH620" s="124">
        <f>SUMIFS('BW Expense Report GL'!I:I,'BW Expense Report GL'!F:F,AD:AD,'BW Expense Report GL'!G:G,H:H)</f>
        <v>0</v>
      </c>
      <c r="AI620" s="124" t="str">
        <f t="shared" si="94"/>
        <v/>
      </c>
      <c r="AK620" s="121">
        <f t="shared" si="95"/>
        <v>0</v>
      </c>
      <c r="AL620" s="121">
        <f t="shared" si="96"/>
        <v>0</v>
      </c>
    </row>
    <row r="621" spans="1:38" s="121" customFormat="1" ht="12.75" x14ac:dyDescent="0.2">
      <c r="A621" s="293" t="str">
        <f>VLOOKUP(B:B,'ACFR Business Areas'!A:C,3,FALSE)</f>
        <v>A000</v>
      </c>
      <c r="B621" s="293" t="str">
        <f>'Lease Rollforward'!$B$1</f>
        <v>E120</v>
      </c>
      <c r="C621" s="122" t="str">
        <f>VLOOKUP(B:B,'ACFR Business Areas'!A:B,2,FALSE)</f>
        <v>Comptroller General</v>
      </c>
      <c r="D621" s="237"/>
      <c r="E621" s="265"/>
      <c r="G621" s="122">
        <f>IFERROR(VLOOKUP($F:$F,'Lease Types with GL Accts'!A:B,2,FALSE),0)</f>
        <v>0</v>
      </c>
      <c r="H621" s="122">
        <f>IFERROR(VLOOKUP($F:$F,'Lease Types with GL Accts'!$A:$C,3,FALSE),0)</f>
        <v>0</v>
      </c>
      <c r="I621" s="122">
        <f>IFERROR(VLOOKUP($F:$F,'Lease Types with GL Accts'!$A:$D,4,FALSE),0)</f>
        <v>0</v>
      </c>
      <c r="J621" s="293" t="str">
        <f>IF(AND(AB621=1,K621='Lease Rollforward'!$B$2),"Yes",IF(AB621=1,"No",""))</f>
        <v/>
      </c>
      <c r="L621" s="216"/>
      <c r="M621" s="217"/>
      <c r="N621" s="217"/>
      <c r="O621" s="217"/>
      <c r="P621" s="294">
        <f t="shared" si="89"/>
        <v>0</v>
      </c>
      <c r="Q621" s="124"/>
      <c r="R621" s="124"/>
      <c r="S621" s="219"/>
      <c r="T621" s="219"/>
      <c r="U621" s="266"/>
      <c r="V621" s="122" t="str">
        <f>IF($AB621=1,VLOOKUP(U:U,'BW Asset Listing'!D:E,2,FALSE),"")</f>
        <v/>
      </c>
      <c r="W621" s="122" t="str">
        <f>IF($AB621=1,VLOOKUP(U:U,'BW Asset Listing'!D:F,3,FALSE),"")</f>
        <v/>
      </c>
      <c r="X621" s="122" t="str">
        <f>IF($AB621=1,VLOOKUP(U:U,'BW Asset Listing'!D:G,4,FALSE),"")</f>
        <v/>
      </c>
      <c r="Y621" s="294" t="str">
        <f>IF($AB621=1,VLOOKUP(U:U,'BW Asset Listing'!D:O,12,FALSE),"")</f>
        <v/>
      </c>
      <c r="Z621" s="294" t="str">
        <f t="shared" si="90"/>
        <v/>
      </c>
      <c r="AA621" s="294" t="str">
        <f t="shared" si="91"/>
        <v/>
      </c>
      <c r="AB621" s="294">
        <f>COUNTIF($D$4:D621,$D621)</f>
        <v>0</v>
      </c>
      <c r="AE621" s="122" t="str">
        <f t="shared" si="92"/>
        <v/>
      </c>
      <c r="AF621" s="124">
        <f>SUMIFS('BW Expense Report GL'!I:I,'BW Expense Report GL'!F:F,AD:AD,'BW Expense Report GL'!G:G,G:G)</f>
        <v>0</v>
      </c>
      <c r="AG621" s="124" t="str">
        <f t="shared" si="93"/>
        <v/>
      </c>
      <c r="AH621" s="124">
        <f>SUMIFS('BW Expense Report GL'!I:I,'BW Expense Report GL'!F:F,AD:AD,'BW Expense Report GL'!G:G,H:H)</f>
        <v>0</v>
      </c>
      <c r="AI621" s="124" t="str">
        <f t="shared" si="94"/>
        <v/>
      </c>
      <c r="AK621" s="121">
        <f t="shared" si="95"/>
        <v>0</v>
      </c>
      <c r="AL621" s="121">
        <f t="shared" si="96"/>
        <v>0</v>
      </c>
    </row>
    <row r="622" spans="1:38" s="121" customFormat="1" ht="12.75" x14ac:dyDescent="0.2">
      <c r="A622" s="293" t="str">
        <f>VLOOKUP(B:B,'ACFR Business Areas'!A:C,3,FALSE)</f>
        <v>A000</v>
      </c>
      <c r="B622" s="293" t="str">
        <f>'Lease Rollforward'!$B$1</f>
        <v>E120</v>
      </c>
      <c r="C622" s="122" t="str">
        <f>VLOOKUP(B:B,'ACFR Business Areas'!A:B,2,FALSE)</f>
        <v>Comptroller General</v>
      </c>
      <c r="D622" s="237"/>
      <c r="E622" s="265"/>
      <c r="G622" s="122">
        <f>IFERROR(VLOOKUP($F:$F,'Lease Types with GL Accts'!A:B,2,FALSE),0)</f>
        <v>0</v>
      </c>
      <c r="H622" s="122">
        <f>IFERROR(VLOOKUP($F:$F,'Lease Types with GL Accts'!$A:$C,3,FALSE),0)</f>
        <v>0</v>
      </c>
      <c r="I622" s="122">
        <f>IFERROR(VLOOKUP($F:$F,'Lease Types with GL Accts'!$A:$D,4,FALSE),0)</f>
        <v>0</v>
      </c>
      <c r="J622" s="293" t="str">
        <f>IF(AND(AB622=1,K622='Lease Rollforward'!$B$2),"Yes",IF(AB622=1,"No",""))</f>
        <v/>
      </c>
      <c r="L622" s="216"/>
      <c r="M622" s="217"/>
      <c r="N622" s="217"/>
      <c r="O622" s="217"/>
      <c r="P622" s="294">
        <f t="shared" si="89"/>
        <v>0</v>
      </c>
      <c r="Q622" s="124"/>
      <c r="R622" s="124"/>
      <c r="S622" s="219"/>
      <c r="T622" s="219"/>
      <c r="U622" s="266"/>
      <c r="V622" s="122" t="str">
        <f>IF($AB622=1,VLOOKUP(U:U,'BW Asset Listing'!D:E,2,FALSE),"")</f>
        <v/>
      </c>
      <c r="W622" s="122" t="str">
        <f>IF($AB622=1,VLOOKUP(U:U,'BW Asset Listing'!D:F,3,FALSE),"")</f>
        <v/>
      </c>
      <c r="X622" s="122" t="str">
        <f>IF($AB622=1,VLOOKUP(U:U,'BW Asset Listing'!D:G,4,FALSE),"")</f>
        <v/>
      </c>
      <c r="Y622" s="294" t="str">
        <f>IF($AB622=1,VLOOKUP(U:U,'BW Asset Listing'!D:O,12,FALSE),"")</f>
        <v/>
      </c>
      <c r="Z622" s="294" t="str">
        <f t="shared" si="90"/>
        <v/>
      </c>
      <c r="AA622" s="294" t="str">
        <f t="shared" si="91"/>
        <v/>
      </c>
      <c r="AB622" s="294">
        <f>COUNTIF($D$4:D622,$D622)</f>
        <v>0</v>
      </c>
      <c r="AE622" s="122" t="str">
        <f t="shared" si="92"/>
        <v/>
      </c>
      <c r="AF622" s="124">
        <f>SUMIFS('BW Expense Report GL'!I:I,'BW Expense Report GL'!F:F,AD:AD,'BW Expense Report GL'!G:G,G:G)</f>
        <v>0</v>
      </c>
      <c r="AG622" s="124" t="str">
        <f t="shared" si="93"/>
        <v/>
      </c>
      <c r="AH622" s="124">
        <f>SUMIFS('BW Expense Report GL'!I:I,'BW Expense Report GL'!F:F,AD:AD,'BW Expense Report GL'!G:G,H:H)</f>
        <v>0</v>
      </c>
      <c r="AI622" s="124" t="str">
        <f t="shared" si="94"/>
        <v/>
      </c>
      <c r="AK622" s="121">
        <f t="shared" si="95"/>
        <v>0</v>
      </c>
      <c r="AL622" s="121">
        <f t="shared" si="96"/>
        <v>0</v>
      </c>
    </row>
    <row r="623" spans="1:38" s="121" customFormat="1" ht="12.75" x14ac:dyDescent="0.2">
      <c r="A623" s="293" t="str">
        <f>VLOOKUP(B:B,'ACFR Business Areas'!A:C,3,FALSE)</f>
        <v>A000</v>
      </c>
      <c r="B623" s="293" t="str">
        <f>'Lease Rollforward'!$B$1</f>
        <v>E120</v>
      </c>
      <c r="C623" s="122" t="str">
        <f>VLOOKUP(B:B,'ACFR Business Areas'!A:B,2,FALSE)</f>
        <v>Comptroller General</v>
      </c>
      <c r="D623" s="237"/>
      <c r="E623" s="265"/>
      <c r="G623" s="122">
        <f>IFERROR(VLOOKUP($F:$F,'Lease Types with GL Accts'!A:B,2,FALSE),0)</f>
        <v>0</v>
      </c>
      <c r="H623" s="122">
        <f>IFERROR(VLOOKUP($F:$F,'Lease Types with GL Accts'!$A:$C,3,FALSE),0)</f>
        <v>0</v>
      </c>
      <c r="I623" s="122">
        <f>IFERROR(VLOOKUP($F:$F,'Lease Types with GL Accts'!$A:$D,4,FALSE),0)</f>
        <v>0</v>
      </c>
      <c r="J623" s="293" t="str">
        <f>IF(AND(AB623=1,K623='Lease Rollforward'!$B$2),"Yes",IF(AB623=1,"No",""))</f>
        <v/>
      </c>
      <c r="L623" s="216"/>
      <c r="M623" s="217"/>
      <c r="N623" s="217"/>
      <c r="O623" s="217"/>
      <c r="P623" s="294">
        <f t="shared" si="89"/>
        <v>0</v>
      </c>
      <c r="Q623" s="124"/>
      <c r="R623" s="124"/>
      <c r="S623" s="219"/>
      <c r="T623" s="219"/>
      <c r="U623" s="266"/>
      <c r="V623" s="122" t="str">
        <f>IF($AB623=1,VLOOKUP(U:U,'BW Asset Listing'!D:E,2,FALSE),"")</f>
        <v/>
      </c>
      <c r="W623" s="122" t="str">
        <f>IF($AB623=1,VLOOKUP(U:U,'BW Asset Listing'!D:F,3,FALSE),"")</f>
        <v/>
      </c>
      <c r="X623" s="122" t="str">
        <f>IF($AB623=1,VLOOKUP(U:U,'BW Asset Listing'!D:G,4,FALSE),"")</f>
        <v/>
      </c>
      <c r="Y623" s="294" t="str">
        <f>IF($AB623=1,VLOOKUP(U:U,'BW Asset Listing'!D:O,12,FALSE),"")</f>
        <v/>
      </c>
      <c r="Z623" s="294" t="str">
        <f t="shared" si="90"/>
        <v/>
      </c>
      <c r="AA623" s="294" t="str">
        <f t="shared" si="91"/>
        <v/>
      </c>
      <c r="AB623" s="294">
        <f>COUNTIF($D$4:D623,$D623)</f>
        <v>0</v>
      </c>
      <c r="AE623" s="122" t="str">
        <f t="shared" si="92"/>
        <v/>
      </c>
      <c r="AF623" s="124">
        <f>SUMIFS('BW Expense Report GL'!I:I,'BW Expense Report GL'!F:F,AD:AD,'BW Expense Report GL'!G:G,G:G)</f>
        <v>0</v>
      </c>
      <c r="AG623" s="124" t="str">
        <f t="shared" si="93"/>
        <v/>
      </c>
      <c r="AH623" s="124">
        <f>SUMIFS('BW Expense Report GL'!I:I,'BW Expense Report GL'!F:F,AD:AD,'BW Expense Report GL'!G:G,H:H)</f>
        <v>0</v>
      </c>
      <c r="AI623" s="124" t="str">
        <f t="shared" si="94"/>
        <v/>
      </c>
      <c r="AK623" s="121">
        <f t="shared" si="95"/>
        <v>0</v>
      </c>
      <c r="AL623" s="121">
        <f t="shared" si="96"/>
        <v>0</v>
      </c>
    </row>
    <row r="624" spans="1:38" s="121" customFormat="1" ht="12.75" x14ac:dyDescent="0.2">
      <c r="A624" s="293" t="str">
        <f>VLOOKUP(B:B,'ACFR Business Areas'!A:C,3,FALSE)</f>
        <v>A000</v>
      </c>
      <c r="B624" s="293" t="str">
        <f>'Lease Rollforward'!$B$1</f>
        <v>E120</v>
      </c>
      <c r="C624" s="122" t="str">
        <f>VLOOKUP(B:B,'ACFR Business Areas'!A:B,2,FALSE)</f>
        <v>Comptroller General</v>
      </c>
      <c r="D624" s="237"/>
      <c r="E624" s="265"/>
      <c r="G624" s="122">
        <f>IFERROR(VLOOKUP($F:$F,'Lease Types with GL Accts'!A:B,2,FALSE),0)</f>
        <v>0</v>
      </c>
      <c r="H624" s="122">
        <f>IFERROR(VLOOKUP($F:$F,'Lease Types with GL Accts'!$A:$C,3,FALSE),0)</f>
        <v>0</v>
      </c>
      <c r="I624" s="122">
        <f>IFERROR(VLOOKUP($F:$F,'Lease Types with GL Accts'!$A:$D,4,FALSE),0)</f>
        <v>0</v>
      </c>
      <c r="J624" s="293" t="str">
        <f>IF(AND(AB624=1,K624='Lease Rollforward'!$B$2),"Yes",IF(AB624=1,"No",""))</f>
        <v/>
      </c>
      <c r="L624" s="216"/>
      <c r="M624" s="217"/>
      <c r="N624" s="217"/>
      <c r="O624" s="217"/>
      <c r="P624" s="294">
        <f t="shared" si="89"/>
        <v>0</v>
      </c>
      <c r="Q624" s="124"/>
      <c r="R624" s="124"/>
      <c r="S624" s="219"/>
      <c r="T624" s="219"/>
      <c r="U624" s="266"/>
      <c r="V624" s="122" t="str">
        <f>IF($AB624=1,VLOOKUP(U:U,'BW Asset Listing'!D:E,2,FALSE),"")</f>
        <v/>
      </c>
      <c r="W624" s="122" t="str">
        <f>IF($AB624=1,VLOOKUP(U:U,'BW Asset Listing'!D:F,3,FALSE),"")</f>
        <v/>
      </c>
      <c r="X624" s="122" t="str">
        <f>IF($AB624=1,VLOOKUP(U:U,'BW Asset Listing'!D:G,4,FALSE),"")</f>
        <v/>
      </c>
      <c r="Y624" s="294" t="str">
        <f>IF($AB624=1,VLOOKUP(U:U,'BW Asset Listing'!D:O,12,FALSE),"")</f>
        <v/>
      </c>
      <c r="Z624" s="294" t="str">
        <f t="shared" si="90"/>
        <v/>
      </c>
      <c r="AA624" s="294" t="str">
        <f t="shared" si="91"/>
        <v/>
      </c>
      <c r="AB624" s="294">
        <f>COUNTIF($D$4:D624,$D624)</f>
        <v>0</v>
      </c>
      <c r="AE624" s="122" t="str">
        <f t="shared" si="92"/>
        <v/>
      </c>
      <c r="AF624" s="124">
        <f>SUMIFS('BW Expense Report GL'!I:I,'BW Expense Report GL'!F:F,AD:AD,'BW Expense Report GL'!G:G,G:G)</f>
        <v>0</v>
      </c>
      <c r="AG624" s="124" t="str">
        <f t="shared" si="93"/>
        <v/>
      </c>
      <c r="AH624" s="124">
        <f>SUMIFS('BW Expense Report GL'!I:I,'BW Expense Report GL'!F:F,AD:AD,'BW Expense Report GL'!G:G,H:H)</f>
        <v>0</v>
      </c>
      <c r="AI624" s="124" t="str">
        <f t="shared" si="94"/>
        <v/>
      </c>
      <c r="AK624" s="121">
        <f t="shared" si="95"/>
        <v>0</v>
      </c>
      <c r="AL624" s="121">
        <f t="shared" si="96"/>
        <v>0</v>
      </c>
    </row>
    <row r="625" spans="1:38" s="121" customFormat="1" ht="12.75" x14ac:dyDescent="0.2">
      <c r="A625" s="293" t="str">
        <f>VLOOKUP(B:B,'ACFR Business Areas'!A:C,3,FALSE)</f>
        <v>A000</v>
      </c>
      <c r="B625" s="293" t="str">
        <f>'Lease Rollforward'!$B$1</f>
        <v>E120</v>
      </c>
      <c r="C625" s="122" t="str">
        <f>VLOOKUP(B:B,'ACFR Business Areas'!A:B,2,FALSE)</f>
        <v>Comptroller General</v>
      </c>
      <c r="D625" s="237"/>
      <c r="E625" s="265"/>
      <c r="G625" s="122">
        <f>IFERROR(VLOOKUP($F:$F,'Lease Types with GL Accts'!A:B,2,FALSE),0)</f>
        <v>0</v>
      </c>
      <c r="H625" s="122">
        <f>IFERROR(VLOOKUP($F:$F,'Lease Types with GL Accts'!$A:$C,3,FALSE),0)</f>
        <v>0</v>
      </c>
      <c r="I625" s="122">
        <f>IFERROR(VLOOKUP($F:$F,'Lease Types with GL Accts'!$A:$D,4,FALSE),0)</f>
        <v>0</v>
      </c>
      <c r="J625" s="293" t="str">
        <f>IF(AND(AB625=1,K625='Lease Rollforward'!$B$2),"Yes",IF(AB625=1,"No",""))</f>
        <v/>
      </c>
      <c r="L625" s="216"/>
      <c r="M625" s="217"/>
      <c r="N625" s="217"/>
      <c r="O625" s="217"/>
      <c r="P625" s="294">
        <f t="shared" si="89"/>
        <v>0</v>
      </c>
      <c r="Q625" s="124"/>
      <c r="R625" s="124"/>
      <c r="S625" s="219"/>
      <c r="T625" s="219"/>
      <c r="U625" s="266"/>
      <c r="V625" s="122" t="str">
        <f>IF($AB625=1,VLOOKUP(U:U,'BW Asset Listing'!D:E,2,FALSE),"")</f>
        <v/>
      </c>
      <c r="W625" s="122" t="str">
        <f>IF($AB625=1,VLOOKUP(U:U,'BW Asset Listing'!D:F,3,FALSE),"")</f>
        <v/>
      </c>
      <c r="X625" s="122" t="str">
        <f>IF($AB625=1,VLOOKUP(U:U,'BW Asset Listing'!D:G,4,FALSE),"")</f>
        <v/>
      </c>
      <c r="Y625" s="294" t="str">
        <f>IF($AB625=1,VLOOKUP(U:U,'BW Asset Listing'!D:O,12,FALSE),"")</f>
        <v/>
      </c>
      <c r="Z625" s="294" t="str">
        <f t="shared" si="90"/>
        <v/>
      </c>
      <c r="AA625" s="294" t="str">
        <f t="shared" si="91"/>
        <v/>
      </c>
      <c r="AB625" s="294">
        <f>COUNTIF($D$4:D625,$D625)</f>
        <v>0</v>
      </c>
      <c r="AE625" s="122" t="str">
        <f t="shared" si="92"/>
        <v/>
      </c>
      <c r="AF625" s="124">
        <f>SUMIFS('BW Expense Report GL'!I:I,'BW Expense Report GL'!F:F,AD:AD,'BW Expense Report GL'!G:G,G:G)</f>
        <v>0</v>
      </c>
      <c r="AG625" s="124" t="str">
        <f t="shared" si="93"/>
        <v/>
      </c>
      <c r="AH625" s="124">
        <f>SUMIFS('BW Expense Report GL'!I:I,'BW Expense Report GL'!F:F,AD:AD,'BW Expense Report GL'!G:G,H:H)</f>
        <v>0</v>
      </c>
      <c r="AI625" s="124" t="str">
        <f t="shared" si="94"/>
        <v/>
      </c>
      <c r="AK625" s="121">
        <f t="shared" si="95"/>
        <v>0</v>
      </c>
      <c r="AL625" s="121">
        <f t="shared" si="96"/>
        <v>0</v>
      </c>
    </row>
    <row r="626" spans="1:38" s="121" customFormat="1" ht="12.75" x14ac:dyDescent="0.2">
      <c r="A626" s="293" t="str">
        <f>VLOOKUP(B:B,'ACFR Business Areas'!A:C,3,FALSE)</f>
        <v>A000</v>
      </c>
      <c r="B626" s="293" t="str">
        <f>'Lease Rollforward'!$B$1</f>
        <v>E120</v>
      </c>
      <c r="C626" s="122" t="str">
        <f>VLOOKUP(B:B,'ACFR Business Areas'!A:B,2,FALSE)</f>
        <v>Comptroller General</v>
      </c>
      <c r="D626" s="237"/>
      <c r="E626" s="265"/>
      <c r="G626" s="122">
        <f>IFERROR(VLOOKUP($F:$F,'Lease Types with GL Accts'!A:B,2,FALSE),0)</f>
        <v>0</v>
      </c>
      <c r="H626" s="122">
        <f>IFERROR(VLOOKUP($F:$F,'Lease Types with GL Accts'!$A:$C,3,FALSE),0)</f>
        <v>0</v>
      </c>
      <c r="I626" s="122">
        <f>IFERROR(VLOOKUP($F:$F,'Lease Types with GL Accts'!$A:$D,4,FALSE),0)</f>
        <v>0</v>
      </c>
      <c r="J626" s="293" t="str">
        <f>IF(AND(AB626=1,K626='Lease Rollforward'!$B$2),"Yes",IF(AB626=1,"No",""))</f>
        <v/>
      </c>
      <c r="L626" s="216"/>
      <c r="M626" s="217"/>
      <c r="N626" s="217"/>
      <c r="O626" s="217"/>
      <c r="P626" s="294">
        <f t="shared" si="89"/>
        <v>0</v>
      </c>
      <c r="Q626" s="124"/>
      <c r="R626" s="124"/>
      <c r="S626" s="219"/>
      <c r="T626" s="219"/>
      <c r="U626" s="266"/>
      <c r="V626" s="122" t="str">
        <f>IF($AB626=1,VLOOKUP(U:U,'BW Asset Listing'!D:E,2,FALSE),"")</f>
        <v/>
      </c>
      <c r="W626" s="122" t="str">
        <f>IF($AB626=1,VLOOKUP(U:U,'BW Asset Listing'!D:F,3,FALSE),"")</f>
        <v/>
      </c>
      <c r="X626" s="122" t="str">
        <f>IF($AB626=1,VLOOKUP(U:U,'BW Asset Listing'!D:G,4,FALSE),"")</f>
        <v/>
      </c>
      <c r="Y626" s="294" t="str">
        <f>IF($AB626=1,VLOOKUP(U:U,'BW Asset Listing'!D:O,12,FALSE),"")</f>
        <v/>
      </c>
      <c r="Z626" s="294" t="str">
        <f t="shared" si="90"/>
        <v/>
      </c>
      <c r="AA626" s="294" t="str">
        <f t="shared" si="91"/>
        <v/>
      </c>
      <c r="AB626" s="294">
        <f>COUNTIF($D$4:D626,$D626)</f>
        <v>0</v>
      </c>
      <c r="AE626" s="122" t="str">
        <f t="shared" si="92"/>
        <v/>
      </c>
      <c r="AF626" s="124">
        <f>SUMIFS('BW Expense Report GL'!I:I,'BW Expense Report GL'!F:F,AD:AD,'BW Expense Report GL'!G:G,G:G)</f>
        <v>0</v>
      </c>
      <c r="AG626" s="124" t="str">
        <f t="shared" si="93"/>
        <v/>
      </c>
      <c r="AH626" s="124">
        <f>SUMIFS('BW Expense Report GL'!I:I,'BW Expense Report GL'!F:F,AD:AD,'BW Expense Report GL'!G:G,H:H)</f>
        <v>0</v>
      </c>
      <c r="AI626" s="124" t="str">
        <f t="shared" si="94"/>
        <v/>
      </c>
      <c r="AK626" s="121">
        <f t="shared" si="95"/>
        <v>0</v>
      </c>
      <c r="AL626" s="121">
        <f t="shared" si="96"/>
        <v>0</v>
      </c>
    </row>
    <row r="627" spans="1:38" s="121" customFormat="1" ht="12.75" x14ac:dyDescent="0.2">
      <c r="A627" s="293" t="str">
        <f>VLOOKUP(B:B,'ACFR Business Areas'!A:C,3,FALSE)</f>
        <v>A000</v>
      </c>
      <c r="B627" s="293" t="str">
        <f>'Lease Rollforward'!$B$1</f>
        <v>E120</v>
      </c>
      <c r="C627" s="122" t="str">
        <f>VLOOKUP(B:B,'ACFR Business Areas'!A:B,2,FALSE)</f>
        <v>Comptroller General</v>
      </c>
      <c r="D627" s="237"/>
      <c r="E627" s="265"/>
      <c r="G627" s="122">
        <f>IFERROR(VLOOKUP($F:$F,'Lease Types with GL Accts'!A:B,2,FALSE),0)</f>
        <v>0</v>
      </c>
      <c r="H627" s="122">
        <f>IFERROR(VLOOKUP($F:$F,'Lease Types with GL Accts'!$A:$C,3,FALSE),0)</f>
        <v>0</v>
      </c>
      <c r="I627" s="122">
        <f>IFERROR(VLOOKUP($F:$F,'Lease Types with GL Accts'!$A:$D,4,FALSE),0)</f>
        <v>0</v>
      </c>
      <c r="J627" s="293" t="str">
        <f>IF(AND(AB627=1,K627='Lease Rollforward'!$B$2),"Yes",IF(AB627=1,"No",""))</f>
        <v/>
      </c>
      <c r="L627" s="216"/>
      <c r="M627" s="217"/>
      <c r="N627" s="217"/>
      <c r="O627" s="217"/>
      <c r="P627" s="294">
        <f t="shared" si="89"/>
        <v>0</v>
      </c>
      <c r="Q627" s="124"/>
      <c r="R627" s="124"/>
      <c r="S627" s="219"/>
      <c r="T627" s="219"/>
      <c r="U627" s="266"/>
      <c r="V627" s="122" t="str">
        <f>IF($AB627=1,VLOOKUP(U:U,'BW Asset Listing'!D:E,2,FALSE),"")</f>
        <v/>
      </c>
      <c r="W627" s="122" t="str">
        <f>IF($AB627=1,VLOOKUP(U:U,'BW Asset Listing'!D:F,3,FALSE),"")</f>
        <v/>
      </c>
      <c r="X627" s="122" t="str">
        <f>IF($AB627=1,VLOOKUP(U:U,'BW Asset Listing'!D:G,4,FALSE),"")</f>
        <v/>
      </c>
      <c r="Y627" s="294" t="str">
        <f>IF($AB627=1,VLOOKUP(U:U,'BW Asset Listing'!D:O,12,FALSE),"")</f>
        <v/>
      </c>
      <c r="Z627" s="294" t="str">
        <f t="shared" si="90"/>
        <v/>
      </c>
      <c r="AA627" s="294" t="str">
        <f t="shared" si="91"/>
        <v/>
      </c>
      <c r="AB627" s="294">
        <f>COUNTIF($D$4:D627,$D627)</f>
        <v>0</v>
      </c>
      <c r="AE627" s="122" t="str">
        <f t="shared" si="92"/>
        <v/>
      </c>
      <c r="AF627" s="124">
        <f>SUMIFS('BW Expense Report GL'!I:I,'BW Expense Report GL'!F:F,AD:AD,'BW Expense Report GL'!G:G,G:G)</f>
        <v>0</v>
      </c>
      <c r="AG627" s="124" t="str">
        <f t="shared" si="93"/>
        <v/>
      </c>
      <c r="AH627" s="124">
        <f>SUMIFS('BW Expense Report GL'!I:I,'BW Expense Report GL'!F:F,AD:AD,'BW Expense Report GL'!G:G,H:H)</f>
        <v>0</v>
      </c>
      <c r="AI627" s="124" t="str">
        <f t="shared" si="94"/>
        <v/>
      </c>
      <c r="AK627" s="121">
        <f t="shared" si="95"/>
        <v>0</v>
      </c>
      <c r="AL627" s="121">
        <f t="shared" si="96"/>
        <v>0</v>
      </c>
    </row>
    <row r="628" spans="1:38" s="121" customFormat="1" ht="12.75" x14ac:dyDescent="0.2">
      <c r="A628" s="293" t="str">
        <f>VLOOKUP(B:B,'ACFR Business Areas'!A:C,3,FALSE)</f>
        <v>A000</v>
      </c>
      <c r="B628" s="293" t="str">
        <f>'Lease Rollforward'!$B$1</f>
        <v>E120</v>
      </c>
      <c r="C628" s="122" t="str">
        <f>VLOOKUP(B:B,'ACFR Business Areas'!A:B,2,FALSE)</f>
        <v>Comptroller General</v>
      </c>
      <c r="D628" s="237"/>
      <c r="E628" s="265"/>
      <c r="G628" s="122">
        <f>IFERROR(VLOOKUP($F:$F,'Lease Types with GL Accts'!A:B,2,FALSE),0)</f>
        <v>0</v>
      </c>
      <c r="H628" s="122">
        <f>IFERROR(VLOOKUP($F:$F,'Lease Types with GL Accts'!$A:$C,3,FALSE),0)</f>
        <v>0</v>
      </c>
      <c r="I628" s="122">
        <f>IFERROR(VLOOKUP($F:$F,'Lease Types with GL Accts'!$A:$D,4,FALSE),0)</f>
        <v>0</v>
      </c>
      <c r="J628" s="293" t="str">
        <f>IF(AND(AB628=1,K628='Lease Rollforward'!$B$2),"Yes",IF(AB628=1,"No",""))</f>
        <v/>
      </c>
      <c r="L628" s="216"/>
      <c r="M628" s="217"/>
      <c r="N628" s="217"/>
      <c r="O628" s="217"/>
      <c r="P628" s="294">
        <f t="shared" si="89"/>
        <v>0</v>
      </c>
      <c r="Q628" s="124"/>
      <c r="R628" s="124"/>
      <c r="S628" s="219"/>
      <c r="T628" s="219"/>
      <c r="U628" s="266"/>
      <c r="V628" s="122" t="str">
        <f>IF($AB628=1,VLOOKUP(U:U,'BW Asset Listing'!D:E,2,FALSE),"")</f>
        <v/>
      </c>
      <c r="W628" s="122" t="str">
        <f>IF($AB628=1,VLOOKUP(U:U,'BW Asset Listing'!D:F,3,FALSE),"")</f>
        <v/>
      </c>
      <c r="X628" s="122" t="str">
        <f>IF($AB628=1,VLOOKUP(U:U,'BW Asset Listing'!D:G,4,FALSE),"")</f>
        <v/>
      </c>
      <c r="Y628" s="294" t="str">
        <f>IF($AB628=1,VLOOKUP(U:U,'BW Asset Listing'!D:O,12,FALSE),"")</f>
        <v/>
      </c>
      <c r="Z628" s="294" t="str">
        <f t="shared" si="90"/>
        <v/>
      </c>
      <c r="AA628" s="294" t="str">
        <f t="shared" si="91"/>
        <v/>
      </c>
      <c r="AB628" s="294">
        <f>COUNTIF($D$4:D628,$D628)</f>
        <v>0</v>
      </c>
      <c r="AE628" s="122" t="str">
        <f t="shared" si="92"/>
        <v/>
      </c>
      <c r="AF628" s="124">
        <f>SUMIFS('BW Expense Report GL'!I:I,'BW Expense Report GL'!F:F,AD:AD,'BW Expense Report GL'!G:G,G:G)</f>
        <v>0</v>
      </c>
      <c r="AG628" s="124" t="str">
        <f t="shared" si="93"/>
        <v/>
      </c>
      <c r="AH628" s="124">
        <f>SUMIFS('BW Expense Report GL'!I:I,'BW Expense Report GL'!F:F,AD:AD,'BW Expense Report GL'!G:G,H:H)</f>
        <v>0</v>
      </c>
      <c r="AI628" s="124" t="str">
        <f t="shared" si="94"/>
        <v/>
      </c>
      <c r="AK628" s="121">
        <f t="shared" si="95"/>
        <v>0</v>
      </c>
      <c r="AL628" s="121">
        <f t="shared" si="96"/>
        <v>0</v>
      </c>
    </row>
    <row r="629" spans="1:38" s="121" customFormat="1" ht="12.75" x14ac:dyDescent="0.2">
      <c r="A629" s="293" t="str">
        <f>VLOOKUP(B:B,'ACFR Business Areas'!A:C,3,FALSE)</f>
        <v>A000</v>
      </c>
      <c r="B629" s="293" t="str">
        <f>'Lease Rollforward'!$B$1</f>
        <v>E120</v>
      </c>
      <c r="C629" s="122" t="str">
        <f>VLOOKUP(B:B,'ACFR Business Areas'!A:B,2,FALSE)</f>
        <v>Comptroller General</v>
      </c>
      <c r="D629" s="237"/>
      <c r="E629" s="265"/>
      <c r="G629" s="122">
        <f>IFERROR(VLOOKUP($F:$F,'Lease Types with GL Accts'!A:B,2,FALSE),0)</f>
        <v>0</v>
      </c>
      <c r="H629" s="122">
        <f>IFERROR(VLOOKUP($F:$F,'Lease Types with GL Accts'!$A:$C,3,FALSE),0)</f>
        <v>0</v>
      </c>
      <c r="I629" s="122">
        <f>IFERROR(VLOOKUP($F:$F,'Lease Types with GL Accts'!$A:$D,4,FALSE),0)</f>
        <v>0</v>
      </c>
      <c r="J629" s="293" t="str">
        <f>IF(AND(AB629=1,K629='Lease Rollforward'!$B$2),"Yes",IF(AB629=1,"No",""))</f>
        <v/>
      </c>
      <c r="L629" s="216"/>
      <c r="M629" s="217"/>
      <c r="N629" s="217"/>
      <c r="O629" s="217"/>
      <c r="P629" s="294">
        <f t="shared" si="89"/>
        <v>0</v>
      </c>
      <c r="Q629" s="124"/>
      <c r="R629" s="124"/>
      <c r="S629" s="219"/>
      <c r="T629" s="219"/>
      <c r="U629" s="266"/>
      <c r="V629" s="122" t="str">
        <f>IF($AB629=1,VLOOKUP(U:U,'BW Asset Listing'!D:E,2,FALSE),"")</f>
        <v/>
      </c>
      <c r="W629" s="122" t="str">
        <f>IF($AB629=1,VLOOKUP(U:U,'BW Asset Listing'!D:F,3,FALSE),"")</f>
        <v/>
      </c>
      <c r="X629" s="122" t="str">
        <f>IF($AB629=1,VLOOKUP(U:U,'BW Asset Listing'!D:G,4,FALSE),"")</f>
        <v/>
      </c>
      <c r="Y629" s="294" t="str">
        <f>IF($AB629=1,VLOOKUP(U:U,'BW Asset Listing'!D:O,12,FALSE),"")</f>
        <v/>
      </c>
      <c r="Z629" s="294" t="str">
        <f t="shared" si="90"/>
        <v/>
      </c>
      <c r="AA629" s="294" t="str">
        <f t="shared" si="91"/>
        <v/>
      </c>
      <c r="AB629" s="294">
        <f>COUNTIF($D$4:D629,$D629)</f>
        <v>0</v>
      </c>
      <c r="AE629" s="122" t="str">
        <f t="shared" si="92"/>
        <v/>
      </c>
      <c r="AF629" s="124">
        <f>SUMIFS('BW Expense Report GL'!I:I,'BW Expense Report GL'!F:F,AD:AD,'BW Expense Report GL'!G:G,G:G)</f>
        <v>0</v>
      </c>
      <c r="AG629" s="124" t="str">
        <f t="shared" si="93"/>
        <v/>
      </c>
      <c r="AH629" s="124">
        <f>SUMIFS('BW Expense Report GL'!I:I,'BW Expense Report GL'!F:F,AD:AD,'BW Expense Report GL'!G:G,H:H)</f>
        <v>0</v>
      </c>
      <c r="AI629" s="124" t="str">
        <f t="shared" si="94"/>
        <v/>
      </c>
      <c r="AK629" s="121">
        <f t="shared" si="95"/>
        <v>0</v>
      </c>
      <c r="AL629" s="121">
        <f t="shared" si="96"/>
        <v>0</v>
      </c>
    </row>
    <row r="630" spans="1:38" s="121" customFormat="1" ht="12.75" x14ac:dyDescent="0.2">
      <c r="A630" s="293" t="str">
        <f>VLOOKUP(B:B,'ACFR Business Areas'!A:C,3,FALSE)</f>
        <v>A000</v>
      </c>
      <c r="B630" s="293" t="str">
        <f>'Lease Rollforward'!$B$1</f>
        <v>E120</v>
      </c>
      <c r="C630" s="122" t="str">
        <f>VLOOKUP(B:B,'ACFR Business Areas'!A:B,2,FALSE)</f>
        <v>Comptroller General</v>
      </c>
      <c r="D630" s="237"/>
      <c r="E630" s="265"/>
      <c r="G630" s="122">
        <f>IFERROR(VLOOKUP($F:$F,'Lease Types with GL Accts'!A:B,2,FALSE),0)</f>
        <v>0</v>
      </c>
      <c r="H630" s="122">
        <f>IFERROR(VLOOKUP($F:$F,'Lease Types with GL Accts'!$A:$C,3,FALSE),0)</f>
        <v>0</v>
      </c>
      <c r="I630" s="122">
        <f>IFERROR(VLOOKUP($F:$F,'Lease Types with GL Accts'!$A:$D,4,FALSE),0)</f>
        <v>0</v>
      </c>
      <c r="J630" s="293" t="str">
        <f>IF(AND(AB630=1,K630='Lease Rollforward'!$B$2),"Yes",IF(AB630=1,"No",""))</f>
        <v/>
      </c>
      <c r="L630" s="216"/>
      <c r="M630" s="217"/>
      <c r="N630" s="217"/>
      <c r="O630" s="217"/>
      <c r="P630" s="294">
        <f t="shared" si="89"/>
        <v>0</v>
      </c>
      <c r="Q630" s="124"/>
      <c r="R630" s="124"/>
      <c r="S630" s="219"/>
      <c r="T630" s="219"/>
      <c r="U630" s="266"/>
      <c r="V630" s="122" t="str">
        <f>IF($AB630=1,VLOOKUP(U:U,'BW Asset Listing'!D:E,2,FALSE),"")</f>
        <v/>
      </c>
      <c r="W630" s="122" t="str">
        <f>IF($AB630=1,VLOOKUP(U:U,'BW Asset Listing'!D:F,3,FALSE),"")</f>
        <v/>
      </c>
      <c r="X630" s="122" t="str">
        <f>IF($AB630=1,VLOOKUP(U:U,'BW Asset Listing'!D:G,4,FALSE),"")</f>
        <v/>
      </c>
      <c r="Y630" s="294" t="str">
        <f>IF($AB630=1,VLOOKUP(U:U,'BW Asset Listing'!D:O,12,FALSE),"")</f>
        <v/>
      </c>
      <c r="Z630" s="294" t="str">
        <f t="shared" si="90"/>
        <v/>
      </c>
      <c r="AA630" s="294" t="str">
        <f t="shared" si="91"/>
        <v/>
      </c>
      <c r="AB630" s="294">
        <f>COUNTIF($D$4:D630,$D630)</f>
        <v>0</v>
      </c>
      <c r="AE630" s="122" t="str">
        <f t="shared" si="92"/>
        <v/>
      </c>
      <c r="AF630" s="124">
        <f>SUMIFS('BW Expense Report GL'!I:I,'BW Expense Report GL'!F:F,AD:AD,'BW Expense Report GL'!G:G,G:G)</f>
        <v>0</v>
      </c>
      <c r="AG630" s="124" t="str">
        <f t="shared" si="93"/>
        <v/>
      </c>
      <c r="AH630" s="124">
        <f>SUMIFS('BW Expense Report GL'!I:I,'BW Expense Report GL'!F:F,AD:AD,'BW Expense Report GL'!G:G,H:H)</f>
        <v>0</v>
      </c>
      <c r="AI630" s="124" t="str">
        <f t="shared" si="94"/>
        <v/>
      </c>
      <c r="AK630" s="121">
        <f t="shared" si="95"/>
        <v>0</v>
      </c>
      <c r="AL630" s="121">
        <f t="shared" si="96"/>
        <v>0</v>
      </c>
    </row>
    <row r="631" spans="1:38" s="121" customFormat="1" ht="12.75" x14ac:dyDescent="0.2">
      <c r="A631" s="293" t="str">
        <f>VLOOKUP(B:B,'ACFR Business Areas'!A:C,3,FALSE)</f>
        <v>A000</v>
      </c>
      <c r="B631" s="293" t="str">
        <f>'Lease Rollforward'!$B$1</f>
        <v>E120</v>
      </c>
      <c r="C631" s="122" t="str">
        <f>VLOOKUP(B:B,'ACFR Business Areas'!A:B,2,FALSE)</f>
        <v>Comptroller General</v>
      </c>
      <c r="D631" s="237"/>
      <c r="E631" s="265"/>
      <c r="G631" s="122">
        <f>IFERROR(VLOOKUP($F:$F,'Lease Types with GL Accts'!A:B,2,FALSE),0)</f>
        <v>0</v>
      </c>
      <c r="H631" s="122">
        <f>IFERROR(VLOOKUP($F:$F,'Lease Types with GL Accts'!$A:$C,3,FALSE),0)</f>
        <v>0</v>
      </c>
      <c r="I631" s="122">
        <f>IFERROR(VLOOKUP($F:$F,'Lease Types with GL Accts'!$A:$D,4,FALSE),0)</f>
        <v>0</v>
      </c>
      <c r="J631" s="293" t="str">
        <f>IF(AND(AB631=1,K631='Lease Rollforward'!$B$2),"Yes",IF(AB631=1,"No",""))</f>
        <v/>
      </c>
      <c r="L631" s="216"/>
      <c r="M631" s="217"/>
      <c r="N631" s="217"/>
      <c r="O631" s="217"/>
      <c r="P631" s="294">
        <f t="shared" si="89"/>
        <v>0</v>
      </c>
      <c r="Q631" s="124"/>
      <c r="R631" s="124"/>
      <c r="S631" s="219"/>
      <c r="T631" s="219"/>
      <c r="U631" s="266"/>
      <c r="V631" s="122" t="str">
        <f>IF($AB631=1,VLOOKUP(U:U,'BW Asset Listing'!D:E,2,FALSE),"")</f>
        <v/>
      </c>
      <c r="W631" s="122" t="str">
        <f>IF($AB631=1,VLOOKUP(U:U,'BW Asset Listing'!D:F,3,FALSE),"")</f>
        <v/>
      </c>
      <c r="X631" s="122" t="str">
        <f>IF($AB631=1,VLOOKUP(U:U,'BW Asset Listing'!D:G,4,FALSE),"")</f>
        <v/>
      </c>
      <c r="Y631" s="294" t="str">
        <f>IF($AB631=1,VLOOKUP(U:U,'BW Asset Listing'!D:O,12,FALSE),"")</f>
        <v/>
      </c>
      <c r="Z631" s="294" t="str">
        <f t="shared" si="90"/>
        <v/>
      </c>
      <c r="AA631" s="294" t="str">
        <f t="shared" si="91"/>
        <v/>
      </c>
      <c r="AB631" s="294">
        <f>COUNTIF($D$4:D631,$D631)</f>
        <v>0</v>
      </c>
      <c r="AE631" s="122" t="str">
        <f t="shared" si="92"/>
        <v/>
      </c>
      <c r="AF631" s="124">
        <f>SUMIFS('BW Expense Report GL'!I:I,'BW Expense Report GL'!F:F,AD:AD,'BW Expense Report GL'!G:G,G:G)</f>
        <v>0</v>
      </c>
      <c r="AG631" s="124" t="str">
        <f t="shared" si="93"/>
        <v/>
      </c>
      <c r="AH631" s="124">
        <f>SUMIFS('BW Expense Report GL'!I:I,'BW Expense Report GL'!F:F,AD:AD,'BW Expense Report GL'!G:G,H:H)</f>
        <v>0</v>
      </c>
      <c r="AI631" s="124" t="str">
        <f t="shared" si="94"/>
        <v/>
      </c>
      <c r="AK631" s="121">
        <f t="shared" si="95"/>
        <v>0</v>
      </c>
      <c r="AL631" s="121">
        <f t="shared" si="96"/>
        <v>0</v>
      </c>
    </row>
    <row r="632" spans="1:38" s="121" customFormat="1" ht="12.75" x14ac:dyDescent="0.2">
      <c r="A632" s="293" t="str">
        <f>VLOOKUP(B:B,'ACFR Business Areas'!A:C,3,FALSE)</f>
        <v>A000</v>
      </c>
      <c r="B632" s="293" t="str">
        <f>'Lease Rollforward'!$B$1</f>
        <v>E120</v>
      </c>
      <c r="C632" s="122" t="str">
        <f>VLOOKUP(B:B,'ACFR Business Areas'!A:B,2,FALSE)</f>
        <v>Comptroller General</v>
      </c>
      <c r="D632" s="237"/>
      <c r="E632" s="265"/>
      <c r="G632" s="122">
        <f>IFERROR(VLOOKUP($F:$F,'Lease Types with GL Accts'!A:B,2,FALSE),0)</f>
        <v>0</v>
      </c>
      <c r="H632" s="122">
        <f>IFERROR(VLOOKUP($F:$F,'Lease Types with GL Accts'!$A:$C,3,FALSE),0)</f>
        <v>0</v>
      </c>
      <c r="I632" s="122">
        <f>IFERROR(VLOOKUP($F:$F,'Lease Types with GL Accts'!$A:$D,4,FALSE),0)</f>
        <v>0</v>
      </c>
      <c r="J632" s="293" t="str">
        <f>IF(AND(AB632=1,K632='Lease Rollforward'!$B$2),"Yes",IF(AB632=1,"No",""))</f>
        <v/>
      </c>
      <c r="L632" s="216"/>
      <c r="M632" s="217"/>
      <c r="N632" s="217"/>
      <c r="O632" s="217"/>
      <c r="P632" s="294">
        <f t="shared" si="89"/>
        <v>0</v>
      </c>
      <c r="Q632" s="124"/>
      <c r="R632" s="124"/>
      <c r="S632" s="219"/>
      <c r="T632" s="219"/>
      <c r="U632" s="266"/>
      <c r="V632" s="122" t="str">
        <f>IF($AB632=1,VLOOKUP(U:U,'BW Asset Listing'!D:E,2,FALSE),"")</f>
        <v/>
      </c>
      <c r="W632" s="122" t="str">
        <f>IF($AB632=1,VLOOKUP(U:U,'BW Asset Listing'!D:F,3,FALSE),"")</f>
        <v/>
      </c>
      <c r="X632" s="122" t="str">
        <f>IF($AB632=1,VLOOKUP(U:U,'BW Asset Listing'!D:G,4,FALSE),"")</f>
        <v/>
      </c>
      <c r="Y632" s="294" t="str">
        <f>IF($AB632=1,VLOOKUP(U:U,'BW Asset Listing'!D:O,12,FALSE),"")</f>
        <v/>
      </c>
      <c r="Z632" s="294" t="str">
        <f t="shared" si="90"/>
        <v/>
      </c>
      <c r="AA632" s="294" t="str">
        <f t="shared" si="91"/>
        <v/>
      </c>
      <c r="AB632" s="294">
        <f>COUNTIF($D$4:D632,$D632)</f>
        <v>0</v>
      </c>
      <c r="AE632" s="122" t="str">
        <f t="shared" si="92"/>
        <v/>
      </c>
      <c r="AF632" s="124">
        <f>SUMIFS('BW Expense Report GL'!I:I,'BW Expense Report GL'!F:F,AD:AD,'BW Expense Report GL'!G:G,G:G)</f>
        <v>0</v>
      </c>
      <c r="AG632" s="124" t="str">
        <f t="shared" si="93"/>
        <v/>
      </c>
      <c r="AH632" s="124">
        <f>SUMIFS('BW Expense Report GL'!I:I,'BW Expense Report GL'!F:F,AD:AD,'BW Expense Report GL'!G:G,H:H)</f>
        <v>0</v>
      </c>
      <c r="AI632" s="124" t="str">
        <f t="shared" si="94"/>
        <v/>
      </c>
      <c r="AK632" s="121">
        <f t="shared" si="95"/>
        <v>0</v>
      </c>
      <c r="AL632" s="121">
        <f t="shared" si="96"/>
        <v>0</v>
      </c>
    </row>
    <row r="633" spans="1:38" s="121" customFormat="1" ht="12.75" x14ac:dyDescent="0.2">
      <c r="A633" s="293" t="str">
        <f>VLOOKUP(B:B,'ACFR Business Areas'!A:C,3,FALSE)</f>
        <v>A000</v>
      </c>
      <c r="B633" s="293" t="str">
        <f>'Lease Rollforward'!$B$1</f>
        <v>E120</v>
      </c>
      <c r="C633" s="122" t="str">
        <f>VLOOKUP(B:B,'ACFR Business Areas'!A:B,2,FALSE)</f>
        <v>Comptroller General</v>
      </c>
      <c r="D633" s="237"/>
      <c r="E633" s="265"/>
      <c r="G633" s="122">
        <f>IFERROR(VLOOKUP($F:$F,'Lease Types with GL Accts'!A:B,2,FALSE),0)</f>
        <v>0</v>
      </c>
      <c r="H633" s="122">
        <f>IFERROR(VLOOKUP($F:$F,'Lease Types with GL Accts'!$A:$C,3,FALSE),0)</f>
        <v>0</v>
      </c>
      <c r="I633" s="122">
        <f>IFERROR(VLOOKUP($F:$F,'Lease Types with GL Accts'!$A:$D,4,FALSE),0)</f>
        <v>0</v>
      </c>
      <c r="J633" s="293" t="str">
        <f>IF(AND(AB633=1,K633='Lease Rollforward'!$B$2),"Yes",IF(AB633=1,"No",""))</f>
        <v/>
      </c>
      <c r="L633" s="216"/>
      <c r="M633" s="217"/>
      <c r="N633" s="217"/>
      <c r="O633" s="217"/>
      <c r="P633" s="294">
        <f t="shared" si="89"/>
        <v>0</v>
      </c>
      <c r="Q633" s="124"/>
      <c r="R633" s="124"/>
      <c r="S633" s="219"/>
      <c r="T633" s="219"/>
      <c r="U633" s="266"/>
      <c r="V633" s="122" t="str">
        <f>IF($AB633=1,VLOOKUP(U:U,'BW Asset Listing'!D:E,2,FALSE),"")</f>
        <v/>
      </c>
      <c r="W633" s="122" t="str">
        <f>IF($AB633=1,VLOOKUP(U:U,'BW Asset Listing'!D:F,3,FALSE),"")</f>
        <v/>
      </c>
      <c r="X633" s="122" t="str">
        <f>IF($AB633=1,VLOOKUP(U:U,'BW Asset Listing'!D:G,4,FALSE),"")</f>
        <v/>
      </c>
      <c r="Y633" s="294" t="str">
        <f>IF($AB633=1,VLOOKUP(U:U,'BW Asset Listing'!D:O,12,FALSE),"")</f>
        <v/>
      </c>
      <c r="Z633" s="294" t="str">
        <f t="shared" si="90"/>
        <v/>
      </c>
      <c r="AA633" s="294" t="str">
        <f t="shared" si="91"/>
        <v/>
      </c>
      <c r="AB633" s="294">
        <f>COUNTIF($D$4:D633,$D633)</f>
        <v>0</v>
      </c>
      <c r="AE633" s="122" t="str">
        <f t="shared" si="92"/>
        <v/>
      </c>
      <c r="AF633" s="124">
        <f>SUMIFS('BW Expense Report GL'!I:I,'BW Expense Report GL'!F:F,AD:AD,'BW Expense Report GL'!G:G,G:G)</f>
        <v>0</v>
      </c>
      <c r="AG633" s="124" t="str">
        <f t="shared" si="93"/>
        <v/>
      </c>
      <c r="AH633" s="124">
        <f>SUMIFS('BW Expense Report GL'!I:I,'BW Expense Report GL'!F:F,AD:AD,'BW Expense Report GL'!G:G,H:H)</f>
        <v>0</v>
      </c>
      <c r="AI633" s="124" t="str">
        <f t="shared" si="94"/>
        <v/>
      </c>
      <c r="AK633" s="121">
        <f t="shared" si="95"/>
        <v>0</v>
      </c>
      <c r="AL633" s="121">
        <f t="shared" si="96"/>
        <v>0</v>
      </c>
    </row>
    <row r="634" spans="1:38" s="121" customFormat="1" ht="12.75" x14ac:dyDescent="0.2">
      <c r="A634" s="293" t="str">
        <f>VLOOKUP(B:B,'ACFR Business Areas'!A:C,3,FALSE)</f>
        <v>A000</v>
      </c>
      <c r="B634" s="293" t="str">
        <f>'Lease Rollforward'!$B$1</f>
        <v>E120</v>
      </c>
      <c r="C634" s="122" t="str">
        <f>VLOOKUP(B:B,'ACFR Business Areas'!A:B,2,FALSE)</f>
        <v>Comptroller General</v>
      </c>
      <c r="D634" s="237"/>
      <c r="E634" s="265"/>
      <c r="G634" s="122">
        <f>IFERROR(VLOOKUP($F:$F,'Lease Types with GL Accts'!A:B,2,FALSE),0)</f>
        <v>0</v>
      </c>
      <c r="H634" s="122">
        <f>IFERROR(VLOOKUP($F:$F,'Lease Types with GL Accts'!$A:$C,3,FALSE),0)</f>
        <v>0</v>
      </c>
      <c r="I634" s="122">
        <f>IFERROR(VLOOKUP($F:$F,'Lease Types with GL Accts'!$A:$D,4,FALSE),0)</f>
        <v>0</v>
      </c>
      <c r="J634" s="293" t="str">
        <f>IF(AND(AB634=1,K634='Lease Rollforward'!$B$2),"Yes",IF(AB634=1,"No",""))</f>
        <v/>
      </c>
      <c r="L634" s="216"/>
      <c r="M634" s="217"/>
      <c r="N634" s="217"/>
      <c r="O634" s="217"/>
      <c r="P634" s="294">
        <f t="shared" si="89"/>
        <v>0</v>
      </c>
      <c r="Q634" s="124"/>
      <c r="R634" s="124"/>
      <c r="S634" s="219"/>
      <c r="T634" s="219"/>
      <c r="U634" s="266"/>
      <c r="V634" s="122" t="str">
        <f>IF($AB634=1,VLOOKUP(U:U,'BW Asset Listing'!D:E,2,FALSE),"")</f>
        <v/>
      </c>
      <c r="W634" s="122" t="str">
        <f>IF($AB634=1,VLOOKUP(U:U,'BW Asset Listing'!D:F,3,FALSE),"")</f>
        <v/>
      </c>
      <c r="X634" s="122" t="str">
        <f>IF($AB634=1,VLOOKUP(U:U,'BW Asset Listing'!D:G,4,FALSE),"")</f>
        <v/>
      </c>
      <c r="Y634" s="294" t="str">
        <f>IF($AB634=1,VLOOKUP(U:U,'BW Asset Listing'!D:O,12,FALSE),"")</f>
        <v/>
      </c>
      <c r="Z634" s="294" t="str">
        <f t="shared" si="90"/>
        <v/>
      </c>
      <c r="AA634" s="294" t="str">
        <f t="shared" si="91"/>
        <v/>
      </c>
      <c r="AB634" s="294">
        <f>COUNTIF($D$4:D634,$D634)</f>
        <v>0</v>
      </c>
      <c r="AE634" s="122" t="str">
        <f t="shared" si="92"/>
        <v/>
      </c>
      <c r="AF634" s="124">
        <f>SUMIFS('BW Expense Report GL'!I:I,'BW Expense Report GL'!F:F,AD:AD,'BW Expense Report GL'!G:G,G:G)</f>
        <v>0</v>
      </c>
      <c r="AG634" s="124" t="str">
        <f t="shared" si="93"/>
        <v/>
      </c>
      <c r="AH634" s="124">
        <f>SUMIFS('BW Expense Report GL'!I:I,'BW Expense Report GL'!F:F,AD:AD,'BW Expense Report GL'!G:G,H:H)</f>
        <v>0</v>
      </c>
      <c r="AI634" s="124" t="str">
        <f t="shared" si="94"/>
        <v/>
      </c>
      <c r="AK634" s="121">
        <f t="shared" si="95"/>
        <v>0</v>
      </c>
      <c r="AL634" s="121">
        <f t="shared" si="96"/>
        <v>0</v>
      </c>
    </row>
    <row r="635" spans="1:38" s="121" customFormat="1" ht="12.75" x14ac:dyDescent="0.2">
      <c r="A635" s="293" t="str">
        <f>VLOOKUP(B:B,'ACFR Business Areas'!A:C,3,FALSE)</f>
        <v>A000</v>
      </c>
      <c r="B635" s="293" t="str">
        <f>'Lease Rollforward'!$B$1</f>
        <v>E120</v>
      </c>
      <c r="C635" s="122" t="str">
        <f>VLOOKUP(B:B,'ACFR Business Areas'!A:B,2,FALSE)</f>
        <v>Comptroller General</v>
      </c>
      <c r="D635" s="237"/>
      <c r="E635" s="265"/>
      <c r="G635" s="122">
        <f>IFERROR(VLOOKUP($F:$F,'Lease Types with GL Accts'!A:B,2,FALSE),0)</f>
        <v>0</v>
      </c>
      <c r="H635" s="122">
        <f>IFERROR(VLOOKUP($F:$F,'Lease Types with GL Accts'!$A:$C,3,FALSE),0)</f>
        <v>0</v>
      </c>
      <c r="I635" s="122">
        <f>IFERROR(VLOOKUP($F:$F,'Lease Types with GL Accts'!$A:$D,4,FALSE),0)</f>
        <v>0</v>
      </c>
      <c r="J635" s="293" t="str">
        <f>IF(AND(AB635=1,K635='Lease Rollforward'!$B$2),"Yes",IF(AB635=1,"No",""))</f>
        <v/>
      </c>
      <c r="L635" s="216"/>
      <c r="M635" s="217"/>
      <c r="N635" s="217"/>
      <c r="O635" s="217"/>
      <c r="P635" s="294">
        <f t="shared" si="89"/>
        <v>0</v>
      </c>
      <c r="Q635" s="124"/>
      <c r="R635" s="124"/>
      <c r="S635" s="219"/>
      <c r="T635" s="219"/>
      <c r="U635" s="266"/>
      <c r="V635" s="122" t="str">
        <f>IF($AB635=1,VLOOKUP(U:U,'BW Asset Listing'!D:E,2,FALSE),"")</f>
        <v/>
      </c>
      <c r="W635" s="122" t="str">
        <f>IF($AB635=1,VLOOKUP(U:U,'BW Asset Listing'!D:F,3,FALSE),"")</f>
        <v/>
      </c>
      <c r="X635" s="122" t="str">
        <f>IF($AB635=1,VLOOKUP(U:U,'BW Asset Listing'!D:G,4,FALSE),"")</f>
        <v/>
      </c>
      <c r="Y635" s="294" t="str">
        <f>IF($AB635=1,VLOOKUP(U:U,'BW Asset Listing'!D:O,12,FALSE),"")</f>
        <v/>
      </c>
      <c r="Z635" s="294" t="str">
        <f t="shared" si="90"/>
        <v/>
      </c>
      <c r="AA635" s="294" t="str">
        <f t="shared" si="91"/>
        <v/>
      </c>
      <c r="AB635" s="294">
        <f>COUNTIF($D$4:D635,$D635)</f>
        <v>0</v>
      </c>
      <c r="AE635" s="122" t="str">
        <f t="shared" si="92"/>
        <v/>
      </c>
      <c r="AF635" s="124">
        <f>SUMIFS('BW Expense Report GL'!I:I,'BW Expense Report GL'!F:F,AD:AD,'BW Expense Report GL'!G:G,G:G)</f>
        <v>0</v>
      </c>
      <c r="AG635" s="124" t="str">
        <f t="shared" si="93"/>
        <v/>
      </c>
      <c r="AH635" s="124">
        <f>SUMIFS('BW Expense Report GL'!I:I,'BW Expense Report GL'!F:F,AD:AD,'BW Expense Report GL'!G:G,H:H)</f>
        <v>0</v>
      </c>
      <c r="AI635" s="124" t="str">
        <f t="shared" si="94"/>
        <v/>
      </c>
      <c r="AK635" s="121">
        <f t="shared" si="95"/>
        <v>0</v>
      </c>
      <c r="AL635" s="121">
        <f t="shared" si="96"/>
        <v>0</v>
      </c>
    </row>
    <row r="636" spans="1:38" s="121" customFormat="1" ht="12.75" x14ac:dyDescent="0.2">
      <c r="A636" s="293" t="str">
        <f>VLOOKUP(B:B,'ACFR Business Areas'!A:C,3,FALSE)</f>
        <v>A000</v>
      </c>
      <c r="B636" s="293" t="str">
        <f>'Lease Rollforward'!$B$1</f>
        <v>E120</v>
      </c>
      <c r="C636" s="122" t="str">
        <f>VLOOKUP(B:B,'ACFR Business Areas'!A:B,2,FALSE)</f>
        <v>Comptroller General</v>
      </c>
      <c r="D636" s="237"/>
      <c r="E636" s="265"/>
      <c r="G636" s="122">
        <f>IFERROR(VLOOKUP($F:$F,'Lease Types with GL Accts'!A:B,2,FALSE),0)</f>
        <v>0</v>
      </c>
      <c r="H636" s="122">
        <f>IFERROR(VLOOKUP($F:$F,'Lease Types with GL Accts'!$A:$C,3,FALSE),0)</f>
        <v>0</v>
      </c>
      <c r="I636" s="122">
        <f>IFERROR(VLOOKUP($F:$F,'Lease Types with GL Accts'!$A:$D,4,FALSE),0)</f>
        <v>0</v>
      </c>
      <c r="J636" s="293" t="str">
        <f>IF(AND(AB636=1,K636='Lease Rollforward'!$B$2),"Yes",IF(AB636=1,"No",""))</f>
        <v/>
      </c>
      <c r="L636" s="216"/>
      <c r="M636" s="217"/>
      <c r="N636" s="217"/>
      <c r="O636" s="217"/>
      <c r="P636" s="294">
        <f t="shared" si="89"/>
        <v>0</v>
      </c>
      <c r="Q636" s="124"/>
      <c r="R636" s="124"/>
      <c r="S636" s="219"/>
      <c r="T636" s="219"/>
      <c r="U636" s="266"/>
      <c r="V636" s="122" t="str">
        <f>IF($AB636=1,VLOOKUP(U:U,'BW Asset Listing'!D:E,2,FALSE),"")</f>
        <v/>
      </c>
      <c r="W636" s="122" t="str">
        <f>IF($AB636=1,VLOOKUP(U:U,'BW Asset Listing'!D:F,3,FALSE),"")</f>
        <v/>
      </c>
      <c r="X636" s="122" t="str">
        <f>IF($AB636=1,VLOOKUP(U:U,'BW Asset Listing'!D:G,4,FALSE),"")</f>
        <v/>
      </c>
      <c r="Y636" s="294" t="str">
        <f>IF($AB636=1,VLOOKUP(U:U,'BW Asset Listing'!D:O,12,FALSE),"")</f>
        <v/>
      </c>
      <c r="Z636" s="294" t="str">
        <f t="shared" si="90"/>
        <v/>
      </c>
      <c r="AA636" s="294" t="str">
        <f t="shared" si="91"/>
        <v/>
      </c>
      <c r="AB636" s="294">
        <f>COUNTIF($D$4:D636,$D636)</f>
        <v>0</v>
      </c>
      <c r="AE636" s="122" t="str">
        <f t="shared" si="92"/>
        <v/>
      </c>
      <c r="AF636" s="124">
        <f>SUMIFS('BW Expense Report GL'!I:I,'BW Expense Report GL'!F:F,AD:AD,'BW Expense Report GL'!G:G,G:G)</f>
        <v>0</v>
      </c>
      <c r="AG636" s="124" t="str">
        <f t="shared" si="93"/>
        <v/>
      </c>
      <c r="AH636" s="124">
        <f>SUMIFS('BW Expense Report GL'!I:I,'BW Expense Report GL'!F:F,AD:AD,'BW Expense Report GL'!G:G,H:H)</f>
        <v>0</v>
      </c>
      <c r="AI636" s="124" t="str">
        <f t="shared" si="94"/>
        <v/>
      </c>
      <c r="AK636" s="121">
        <f t="shared" si="95"/>
        <v>0</v>
      </c>
      <c r="AL636" s="121">
        <f t="shared" si="96"/>
        <v>0</v>
      </c>
    </row>
    <row r="637" spans="1:38" s="121" customFormat="1" ht="12.75" x14ac:dyDescent="0.2">
      <c r="A637" s="293" t="str">
        <f>VLOOKUP(B:B,'ACFR Business Areas'!A:C,3,FALSE)</f>
        <v>A000</v>
      </c>
      <c r="B637" s="293" t="str">
        <f>'Lease Rollforward'!$B$1</f>
        <v>E120</v>
      </c>
      <c r="C637" s="122" t="str">
        <f>VLOOKUP(B:B,'ACFR Business Areas'!A:B,2,FALSE)</f>
        <v>Comptroller General</v>
      </c>
      <c r="D637" s="237"/>
      <c r="E637" s="265"/>
      <c r="G637" s="122">
        <f>IFERROR(VLOOKUP($F:$F,'Lease Types with GL Accts'!A:B,2,FALSE),0)</f>
        <v>0</v>
      </c>
      <c r="H637" s="122">
        <f>IFERROR(VLOOKUP($F:$F,'Lease Types with GL Accts'!$A:$C,3,FALSE),0)</f>
        <v>0</v>
      </c>
      <c r="I637" s="122">
        <f>IFERROR(VLOOKUP($F:$F,'Lease Types with GL Accts'!$A:$D,4,FALSE),0)</f>
        <v>0</v>
      </c>
      <c r="J637" s="293" t="str">
        <f>IF(AND(AB637=1,K637='Lease Rollforward'!$B$2),"Yes",IF(AB637=1,"No",""))</f>
        <v/>
      </c>
      <c r="L637" s="216"/>
      <c r="M637" s="217"/>
      <c r="N637" s="217"/>
      <c r="O637" s="217"/>
      <c r="P637" s="294">
        <f t="shared" si="89"/>
        <v>0</v>
      </c>
      <c r="Q637" s="124"/>
      <c r="R637" s="124"/>
      <c r="S637" s="219"/>
      <c r="T637" s="219"/>
      <c r="U637" s="266"/>
      <c r="V637" s="122" t="str">
        <f>IF($AB637=1,VLOOKUP(U:U,'BW Asset Listing'!D:E,2,FALSE),"")</f>
        <v/>
      </c>
      <c r="W637" s="122" t="str">
        <f>IF($AB637=1,VLOOKUP(U:U,'BW Asset Listing'!D:F,3,FALSE),"")</f>
        <v/>
      </c>
      <c r="X637" s="122" t="str">
        <f>IF($AB637=1,VLOOKUP(U:U,'BW Asset Listing'!D:G,4,FALSE),"")</f>
        <v/>
      </c>
      <c r="Y637" s="294" t="str">
        <f>IF($AB637=1,VLOOKUP(U:U,'BW Asset Listing'!D:O,12,FALSE),"")</f>
        <v/>
      </c>
      <c r="Z637" s="294" t="str">
        <f t="shared" si="90"/>
        <v/>
      </c>
      <c r="AA637" s="294" t="str">
        <f t="shared" si="91"/>
        <v/>
      </c>
      <c r="AB637" s="294">
        <f>COUNTIF($D$4:D637,$D637)</f>
        <v>0</v>
      </c>
      <c r="AE637" s="122" t="str">
        <f t="shared" si="92"/>
        <v/>
      </c>
      <c r="AF637" s="124">
        <f>SUMIFS('BW Expense Report GL'!I:I,'BW Expense Report GL'!F:F,AD:AD,'BW Expense Report GL'!G:G,G:G)</f>
        <v>0</v>
      </c>
      <c r="AG637" s="124" t="str">
        <f t="shared" si="93"/>
        <v/>
      </c>
      <c r="AH637" s="124">
        <f>SUMIFS('BW Expense Report GL'!I:I,'BW Expense Report GL'!F:F,AD:AD,'BW Expense Report GL'!G:G,H:H)</f>
        <v>0</v>
      </c>
      <c r="AI637" s="124" t="str">
        <f t="shared" si="94"/>
        <v/>
      </c>
      <c r="AK637" s="121">
        <f t="shared" si="95"/>
        <v>0</v>
      </c>
      <c r="AL637" s="121">
        <f t="shared" si="96"/>
        <v>0</v>
      </c>
    </row>
    <row r="638" spans="1:38" s="121" customFormat="1" ht="12.75" x14ac:dyDescent="0.2">
      <c r="A638" s="293" t="str">
        <f>VLOOKUP(B:B,'ACFR Business Areas'!A:C,3,FALSE)</f>
        <v>A000</v>
      </c>
      <c r="B638" s="293" t="str">
        <f>'Lease Rollforward'!$B$1</f>
        <v>E120</v>
      </c>
      <c r="C638" s="122" t="str">
        <f>VLOOKUP(B:B,'ACFR Business Areas'!A:B,2,FALSE)</f>
        <v>Comptroller General</v>
      </c>
      <c r="D638" s="237"/>
      <c r="E638" s="265"/>
      <c r="G638" s="122">
        <f>IFERROR(VLOOKUP($F:$F,'Lease Types with GL Accts'!A:B,2,FALSE),0)</f>
        <v>0</v>
      </c>
      <c r="H638" s="122">
        <f>IFERROR(VLOOKUP($F:$F,'Lease Types with GL Accts'!$A:$C,3,FALSE),0)</f>
        <v>0</v>
      </c>
      <c r="I638" s="122">
        <f>IFERROR(VLOOKUP($F:$F,'Lease Types with GL Accts'!$A:$D,4,FALSE),0)</f>
        <v>0</v>
      </c>
      <c r="J638" s="293" t="str">
        <f>IF(AND(AB638=1,K638='Lease Rollforward'!$B$2),"Yes",IF(AB638=1,"No",""))</f>
        <v/>
      </c>
      <c r="L638" s="216"/>
      <c r="M638" s="217"/>
      <c r="N638" s="217"/>
      <c r="O638" s="217"/>
      <c r="P638" s="294">
        <f t="shared" si="89"/>
        <v>0</v>
      </c>
      <c r="Q638" s="124"/>
      <c r="R638" s="124"/>
      <c r="S638" s="219"/>
      <c r="T638" s="219"/>
      <c r="U638" s="266"/>
      <c r="V638" s="122" t="str">
        <f>IF($AB638=1,VLOOKUP(U:U,'BW Asset Listing'!D:E,2,FALSE),"")</f>
        <v/>
      </c>
      <c r="W638" s="122" t="str">
        <f>IF($AB638=1,VLOOKUP(U:U,'BW Asset Listing'!D:F,3,FALSE),"")</f>
        <v/>
      </c>
      <c r="X638" s="122" t="str">
        <f>IF($AB638=1,VLOOKUP(U:U,'BW Asset Listing'!D:G,4,FALSE),"")</f>
        <v/>
      </c>
      <c r="Y638" s="294" t="str">
        <f>IF($AB638=1,VLOOKUP(U:U,'BW Asset Listing'!D:O,12,FALSE),"")</f>
        <v/>
      </c>
      <c r="Z638" s="294" t="str">
        <f t="shared" si="90"/>
        <v/>
      </c>
      <c r="AA638" s="294" t="str">
        <f t="shared" si="91"/>
        <v/>
      </c>
      <c r="AB638" s="294">
        <f>COUNTIF($D$4:D638,$D638)</f>
        <v>0</v>
      </c>
      <c r="AE638" s="122" t="str">
        <f t="shared" si="92"/>
        <v/>
      </c>
      <c r="AF638" s="124">
        <f>SUMIFS('BW Expense Report GL'!I:I,'BW Expense Report GL'!F:F,AD:AD,'BW Expense Report GL'!G:G,G:G)</f>
        <v>0</v>
      </c>
      <c r="AG638" s="124" t="str">
        <f t="shared" si="93"/>
        <v/>
      </c>
      <c r="AH638" s="124">
        <f>SUMIFS('BW Expense Report GL'!I:I,'BW Expense Report GL'!F:F,AD:AD,'BW Expense Report GL'!G:G,H:H)</f>
        <v>0</v>
      </c>
      <c r="AI638" s="124" t="str">
        <f t="shared" si="94"/>
        <v/>
      </c>
      <c r="AK638" s="121">
        <f t="shared" si="95"/>
        <v>0</v>
      </c>
      <c r="AL638" s="121">
        <f t="shared" si="96"/>
        <v>0</v>
      </c>
    </row>
    <row r="639" spans="1:38" s="121" customFormat="1" ht="12.75" x14ac:dyDescent="0.2">
      <c r="A639" s="293" t="str">
        <f>VLOOKUP(B:B,'ACFR Business Areas'!A:C,3,FALSE)</f>
        <v>A000</v>
      </c>
      <c r="B639" s="293" t="str">
        <f>'Lease Rollforward'!$B$1</f>
        <v>E120</v>
      </c>
      <c r="C639" s="122" t="str">
        <f>VLOOKUP(B:B,'ACFR Business Areas'!A:B,2,FALSE)</f>
        <v>Comptroller General</v>
      </c>
      <c r="D639" s="237"/>
      <c r="E639" s="265"/>
      <c r="G639" s="122">
        <f>IFERROR(VLOOKUP($F:$F,'Lease Types with GL Accts'!A:B,2,FALSE),0)</f>
        <v>0</v>
      </c>
      <c r="H639" s="122">
        <f>IFERROR(VLOOKUP($F:$F,'Lease Types with GL Accts'!$A:$C,3,FALSE),0)</f>
        <v>0</v>
      </c>
      <c r="I639" s="122">
        <f>IFERROR(VLOOKUP($F:$F,'Lease Types with GL Accts'!$A:$D,4,FALSE),0)</f>
        <v>0</v>
      </c>
      <c r="J639" s="293" t="str">
        <f>IF(AND(AB639=1,K639='Lease Rollforward'!$B$2),"Yes",IF(AB639=1,"No",""))</f>
        <v/>
      </c>
      <c r="L639" s="216"/>
      <c r="M639" s="217"/>
      <c r="N639" s="217"/>
      <c r="O639" s="217"/>
      <c r="P639" s="294">
        <f t="shared" si="89"/>
        <v>0</v>
      </c>
      <c r="Q639" s="124"/>
      <c r="R639" s="124"/>
      <c r="S639" s="219"/>
      <c r="T639" s="219"/>
      <c r="U639" s="266"/>
      <c r="V639" s="122" t="str">
        <f>IF($AB639=1,VLOOKUP(U:U,'BW Asset Listing'!D:E,2,FALSE),"")</f>
        <v/>
      </c>
      <c r="W639" s="122" t="str">
        <f>IF($AB639=1,VLOOKUP(U:U,'BW Asset Listing'!D:F,3,FALSE),"")</f>
        <v/>
      </c>
      <c r="X639" s="122" t="str">
        <f>IF($AB639=1,VLOOKUP(U:U,'BW Asset Listing'!D:G,4,FALSE),"")</f>
        <v/>
      </c>
      <c r="Y639" s="294" t="str">
        <f>IF($AB639=1,VLOOKUP(U:U,'BW Asset Listing'!D:O,12,FALSE),"")</f>
        <v/>
      </c>
      <c r="Z639" s="294" t="str">
        <f t="shared" si="90"/>
        <v/>
      </c>
      <c r="AA639" s="294" t="str">
        <f t="shared" si="91"/>
        <v/>
      </c>
      <c r="AB639" s="294">
        <f>COUNTIF($D$4:D639,$D639)</f>
        <v>0</v>
      </c>
      <c r="AE639" s="122" t="str">
        <f t="shared" si="92"/>
        <v/>
      </c>
      <c r="AF639" s="124">
        <f>SUMIFS('BW Expense Report GL'!I:I,'BW Expense Report GL'!F:F,AD:AD,'BW Expense Report GL'!G:G,G:G)</f>
        <v>0</v>
      </c>
      <c r="AG639" s="124" t="str">
        <f t="shared" si="93"/>
        <v/>
      </c>
      <c r="AH639" s="124">
        <f>SUMIFS('BW Expense Report GL'!I:I,'BW Expense Report GL'!F:F,AD:AD,'BW Expense Report GL'!G:G,H:H)</f>
        <v>0</v>
      </c>
      <c r="AI639" s="124" t="str">
        <f t="shared" si="94"/>
        <v/>
      </c>
      <c r="AK639" s="121">
        <f t="shared" si="95"/>
        <v>0</v>
      </c>
      <c r="AL639" s="121">
        <f t="shared" si="96"/>
        <v>0</v>
      </c>
    </row>
    <row r="640" spans="1:38" s="121" customFormat="1" ht="12.75" x14ac:dyDescent="0.2">
      <c r="A640" s="293" t="str">
        <f>VLOOKUP(B:B,'ACFR Business Areas'!A:C,3,FALSE)</f>
        <v>A000</v>
      </c>
      <c r="B640" s="293" t="str">
        <f>'Lease Rollforward'!$B$1</f>
        <v>E120</v>
      </c>
      <c r="C640" s="122" t="str">
        <f>VLOOKUP(B:B,'ACFR Business Areas'!A:B,2,FALSE)</f>
        <v>Comptroller General</v>
      </c>
      <c r="D640" s="237"/>
      <c r="E640" s="265"/>
      <c r="G640" s="122">
        <f>IFERROR(VLOOKUP($F:$F,'Lease Types with GL Accts'!A:B,2,FALSE),0)</f>
        <v>0</v>
      </c>
      <c r="H640" s="122">
        <f>IFERROR(VLOOKUP($F:$F,'Lease Types with GL Accts'!$A:$C,3,FALSE),0)</f>
        <v>0</v>
      </c>
      <c r="I640" s="122">
        <f>IFERROR(VLOOKUP($F:$F,'Lease Types with GL Accts'!$A:$D,4,FALSE),0)</f>
        <v>0</v>
      </c>
      <c r="J640" s="293" t="str">
        <f>IF(AND(AB640=1,K640='Lease Rollforward'!$B$2),"Yes",IF(AB640=1,"No",""))</f>
        <v/>
      </c>
      <c r="L640" s="216"/>
      <c r="M640" s="217"/>
      <c r="N640" s="217"/>
      <c r="O640" s="217"/>
      <c r="P640" s="294">
        <f t="shared" si="89"/>
        <v>0</v>
      </c>
      <c r="Q640" s="124"/>
      <c r="R640" s="124"/>
      <c r="S640" s="219"/>
      <c r="T640" s="219"/>
      <c r="U640" s="266"/>
      <c r="V640" s="122" t="str">
        <f>IF($AB640=1,VLOOKUP(U:U,'BW Asset Listing'!D:E,2,FALSE),"")</f>
        <v/>
      </c>
      <c r="W640" s="122" t="str">
        <f>IF($AB640=1,VLOOKUP(U:U,'BW Asset Listing'!D:F,3,FALSE),"")</f>
        <v/>
      </c>
      <c r="X640" s="122" t="str">
        <f>IF($AB640=1,VLOOKUP(U:U,'BW Asset Listing'!D:G,4,FALSE),"")</f>
        <v/>
      </c>
      <c r="Y640" s="294" t="str">
        <f>IF($AB640=1,VLOOKUP(U:U,'BW Asset Listing'!D:O,12,FALSE),"")</f>
        <v/>
      </c>
      <c r="Z640" s="294" t="str">
        <f t="shared" si="90"/>
        <v/>
      </c>
      <c r="AA640" s="294" t="str">
        <f t="shared" si="91"/>
        <v/>
      </c>
      <c r="AB640" s="294">
        <f>COUNTIF($D$4:D640,$D640)</f>
        <v>0</v>
      </c>
      <c r="AE640" s="122" t="str">
        <f t="shared" si="92"/>
        <v/>
      </c>
      <c r="AF640" s="124">
        <f>SUMIFS('BW Expense Report GL'!I:I,'BW Expense Report GL'!F:F,AD:AD,'BW Expense Report GL'!G:G,G:G)</f>
        <v>0</v>
      </c>
      <c r="AG640" s="124" t="str">
        <f t="shared" si="93"/>
        <v/>
      </c>
      <c r="AH640" s="124">
        <f>SUMIFS('BW Expense Report GL'!I:I,'BW Expense Report GL'!F:F,AD:AD,'BW Expense Report GL'!G:G,H:H)</f>
        <v>0</v>
      </c>
      <c r="AI640" s="124" t="str">
        <f t="shared" si="94"/>
        <v/>
      </c>
      <c r="AK640" s="121">
        <f t="shared" si="95"/>
        <v>0</v>
      </c>
      <c r="AL640" s="121">
        <f t="shared" si="96"/>
        <v>0</v>
      </c>
    </row>
    <row r="641" spans="1:38" s="121" customFormat="1" ht="12.75" x14ac:dyDescent="0.2">
      <c r="A641" s="293" t="str">
        <f>VLOOKUP(B:B,'ACFR Business Areas'!A:C,3,FALSE)</f>
        <v>A000</v>
      </c>
      <c r="B641" s="293" t="str">
        <f>'Lease Rollforward'!$B$1</f>
        <v>E120</v>
      </c>
      <c r="C641" s="122" t="str">
        <f>VLOOKUP(B:B,'ACFR Business Areas'!A:B,2,FALSE)</f>
        <v>Comptroller General</v>
      </c>
      <c r="D641" s="237"/>
      <c r="E641" s="265"/>
      <c r="G641" s="122">
        <f>IFERROR(VLOOKUP($F:$F,'Lease Types with GL Accts'!A:B,2,FALSE),0)</f>
        <v>0</v>
      </c>
      <c r="H641" s="122">
        <f>IFERROR(VLOOKUP($F:$F,'Lease Types with GL Accts'!$A:$C,3,FALSE),0)</f>
        <v>0</v>
      </c>
      <c r="I641" s="122">
        <f>IFERROR(VLOOKUP($F:$F,'Lease Types with GL Accts'!$A:$D,4,FALSE),0)</f>
        <v>0</v>
      </c>
      <c r="J641" s="293" t="str">
        <f>IF(AND(AB641=1,K641='Lease Rollforward'!$B$2),"Yes",IF(AB641=1,"No",""))</f>
        <v/>
      </c>
      <c r="L641" s="216"/>
      <c r="M641" s="217"/>
      <c r="N641" s="217"/>
      <c r="O641" s="217"/>
      <c r="P641" s="294">
        <f t="shared" si="89"/>
        <v>0</v>
      </c>
      <c r="Q641" s="124"/>
      <c r="R641" s="124"/>
      <c r="S641" s="219"/>
      <c r="T641" s="219"/>
      <c r="U641" s="266"/>
      <c r="V641" s="122" t="str">
        <f>IF($AB641=1,VLOOKUP(U:U,'BW Asset Listing'!D:E,2,FALSE),"")</f>
        <v/>
      </c>
      <c r="W641" s="122" t="str">
        <f>IF($AB641=1,VLOOKUP(U:U,'BW Asset Listing'!D:F,3,FALSE),"")</f>
        <v/>
      </c>
      <c r="X641" s="122" t="str">
        <f>IF($AB641=1,VLOOKUP(U:U,'BW Asset Listing'!D:G,4,FALSE),"")</f>
        <v/>
      </c>
      <c r="Y641" s="294" t="str">
        <f>IF($AB641=1,VLOOKUP(U:U,'BW Asset Listing'!D:O,12,FALSE),"")</f>
        <v/>
      </c>
      <c r="Z641" s="294" t="str">
        <f t="shared" si="90"/>
        <v/>
      </c>
      <c r="AA641" s="294" t="str">
        <f t="shared" si="91"/>
        <v/>
      </c>
      <c r="AB641" s="294">
        <f>COUNTIF($D$4:D641,$D641)</f>
        <v>0</v>
      </c>
      <c r="AE641" s="122" t="str">
        <f t="shared" si="92"/>
        <v/>
      </c>
      <c r="AF641" s="124">
        <f>SUMIFS('BW Expense Report GL'!I:I,'BW Expense Report GL'!F:F,AD:AD,'BW Expense Report GL'!G:G,G:G)</f>
        <v>0</v>
      </c>
      <c r="AG641" s="124" t="str">
        <f t="shared" si="93"/>
        <v/>
      </c>
      <c r="AH641" s="124">
        <f>SUMIFS('BW Expense Report GL'!I:I,'BW Expense Report GL'!F:F,AD:AD,'BW Expense Report GL'!G:G,H:H)</f>
        <v>0</v>
      </c>
      <c r="AI641" s="124" t="str">
        <f t="shared" si="94"/>
        <v/>
      </c>
      <c r="AK641" s="121">
        <f t="shared" si="95"/>
        <v>0</v>
      </c>
      <c r="AL641" s="121">
        <f t="shared" si="96"/>
        <v>0</v>
      </c>
    </row>
    <row r="642" spans="1:38" s="121" customFormat="1" ht="12.75" x14ac:dyDescent="0.2">
      <c r="A642" s="293" t="str">
        <f>VLOOKUP(B:B,'ACFR Business Areas'!A:C,3,FALSE)</f>
        <v>A000</v>
      </c>
      <c r="B642" s="293" t="str">
        <f>'Lease Rollforward'!$B$1</f>
        <v>E120</v>
      </c>
      <c r="C642" s="122" t="str">
        <f>VLOOKUP(B:B,'ACFR Business Areas'!A:B,2,FALSE)</f>
        <v>Comptroller General</v>
      </c>
      <c r="D642" s="237"/>
      <c r="E642" s="265"/>
      <c r="G642" s="122">
        <f>IFERROR(VLOOKUP($F:$F,'Lease Types with GL Accts'!A:B,2,FALSE),0)</f>
        <v>0</v>
      </c>
      <c r="H642" s="122">
        <f>IFERROR(VLOOKUP($F:$F,'Lease Types with GL Accts'!$A:$C,3,FALSE),0)</f>
        <v>0</v>
      </c>
      <c r="I642" s="122">
        <f>IFERROR(VLOOKUP($F:$F,'Lease Types with GL Accts'!$A:$D,4,FALSE),0)</f>
        <v>0</v>
      </c>
      <c r="J642" s="293" t="str">
        <f>IF(AND(AB642=1,K642='Lease Rollforward'!$B$2),"Yes",IF(AB642=1,"No",""))</f>
        <v/>
      </c>
      <c r="L642" s="216"/>
      <c r="M642" s="217"/>
      <c r="N642" s="217"/>
      <c r="O642" s="217"/>
      <c r="P642" s="294">
        <f t="shared" si="89"/>
        <v>0</v>
      </c>
      <c r="Q642" s="124"/>
      <c r="R642" s="124"/>
      <c r="S642" s="219"/>
      <c r="T642" s="219"/>
      <c r="U642" s="266"/>
      <c r="V642" s="122" t="str">
        <f>IF($AB642=1,VLOOKUP(U:U,'BW Asset Listing'!D:E,2,FALSE),"")</f>
        <v/>
      </c>
      <c r="W642" s="122" t="str">
        <f>IF($AB642=1,VLOOKUP(U:U,'BW Asset Listing'!D:F,3,FALSE),"")</f>
        <v/>
      </c>
      <c r="X642" s="122" t="str">
        <f>IF($AB642=1,VLOOKUP(U:U,'BW Asset Listing'!D:G,4,FALSE),"")</f>
        <v/>
      </c>
      <c r="Y642" s="294" t="str">
        <f>IF($AB642=1,VLOOKUP(U:U,'BW Asset Listing'!D:O,12,FALSE),"")</f>
        <v/>
      </c>
      <c r="Z642" s="294" t="str">
        <f t="shared" si="90"/>
        <v/>
      </c>
      <c r="AA642" s="294" t="str">
        <f t="shared" si="91"/>
        <v/>
      </c>
      <c r="AB642" s="294">
        <f>COUNTIF($D$4:D642,$D642)</f>
        <v>0</v>
      </c>
      <c r="AE642" s="122" t="str">
        <f t="shared" si="92"/>
        <v/>
      </c>
      <c r="AF642" s="124">
        <f>SUMIFS('BW Expense Report GL'!I:I,'BW Expense Report GL'!F:F,AD:AD,'BW Expense Report GL'!G:G,G:G)</f>
        <v>0</v>
      </c>
      <c r="AG642" s="124" t="str">
        <f t="shared" si="93"/>
        <v/>
      </c>
      <c r="AH642" s="124">
        <f>SUMIFS('BW Expense Report GL'!I:I,'BW Expense Report GL'!F:F,AD:AD,'BW Expense Report GL'!G:G,H:H)</f>
        <v>0</v>
      </c>
      <c r="AI642" s="124" t="str">
        <f t="shared" si="94"/>
        <v/>
      </c>
      <c r="AK642" s="121">
        <f t="shared" si="95"/>
        <v>0</v>
      </c>
      <c r="AL642" s="121">
        <f t="shared" si="96"/>
        <v>0</v>
      </c>
    </row>
    <row r="643" spans="1:38" s="121" customFormat="1" ht="12.75" x14ac:dyDescent="0.2">
      <c r="A643" s="293" t="str">
        <f>VLOOKUP(B:B,'ACFR Business Areas'!A:C,3,FALSE)</f>
        <v>A000</v>
      </c>
      <c r="B643" s="293" t="str">
        <f>'Lease Rollforward'!$B$1</f>
        <v>E120</v>
      </c>
      <c r="C643" s="122" t="str">
        <f>VLOOKUP(B:B,'ACFR Business Areas'!A:B,2,FALSE)</f>
        <v>Comptroller General</v>
      </c>
      <c r="D643" s="237"/>
      <c r="E643" s="265"/>
      <c r="G643" s="122">
        <f>IFERROR(VLOOKUP($F:$F,'Lease Types with GL Accts'!A:B,2,FALSE),0)</f>
        <v>0</v>
      </c>
      <c r="H643" s="122">
        <f>IFERROR(VLOOKUP($F:$F,'Lease Types with GL Accts'!$A:$C,3,FALSE),0)</f>
        <v>0</v>
      </c>
      <c r="I643" s="122">
        <f>IFERROR(VLOOKUP($F:$F,'Lease Types with GL Accts'!$A:$D,4,FALSE),0)</f>
        <v>0</v>
      </c>
      <c r="J643" s="293" t="str">
        <f>IF(AND(AB643=1,K643='Lease Rollforward'!$B$2),"Yes",IF(AB643=1,"No",""))</f>
        <v/>
      </c>
      <c r="L643" s="216"/>
      <c r="M643" s="217"/>
      <c r="N643" s="217"/>
      <c r="O643" s="217"/>
      <c r="P643" s="294">
        <f t="shared" si="89"/>
        <v>0</v>
      </c>
      <c r="Q643" s="124"/>
      <c r="R643" s="124"/>
      <c r="S643" s="219"/>
      <c r="T643" s="219"/>
      <c r="U643" s="266"/>
      <c r="V643" s="122" t="str">
        <f>IF($AB643=1,VLOOKUP(U:U,'BW Asset Listing'!D:E,2,FALSE),"")</f>
        <v/>
      </c>
      <c r="W643" s="122" t="str">
        <f>IF($AB643=1,VLOOKUP(U:U,'BW Asset Listing'!D:F,3,FALSE),"")</f>
        <v/>
      </c>
      <c r="X643" s="122" t="str">
        <f>IF($AB643=1,VLOOKUP(U:U,'BW Asset Listing'!D:G,4,FALSE),"")</f>
        <v/>
      </c>
      <c r="Y643" s="294" t="str">
        <f>IF($AB643=1,VLOOKUP(U:U,'BW Asset Listing'!D:O,12,FALSE),"")</f>
        <v/>
      </c>
      <c r="Z643" s="294" t="str">
        <f t="shared" si="90"/>
        <v/>
      </c>
      <c r="AA643" s="294" t="str">
        <f t="shared" si="91"/>
        <v/>
      </c>
      <c r="AB643" s="294">
        <f>COUNTIF($D$4:D643,$D643)</f>
        <v>0</v>
      </c>
      <c r="AE643" s="122" t="str">
        <f t="shared" si="92"/>
        <v/>
      </c>
      <c r="AF643" s="124">
        <f>SUMIFS('BW Expense Report GL'!I:I,'BW Expense Report GL'!F:F,AD:AD,'BW Expense Report GL'!G:G,G:G)</f>
        <v>0</v>
      </c>
      <c r="AG643" s="124" t="str">
        <f t="shared" si="93"/>
        <v/>
      </c>
      <c r="AH643" s="124">
        <f>SUMIFS('BW Expense Report GL'!I:I,'BW Expense Report GL'!F:F,AD:AD,'BW Expense Report GL'!G:G,H:H)</f>
        <v>0</v>
      </c>
      <c r="AI643" s="124" t="str">
        <f t="shared" si="94"/>
        <v/>
      </c>
      <c r="AK643" s="121">
        <f t="shared" si="95"/>
        <v>0</v>
      </c>
      <c r="AL643" s="121">
        <f t="shared" si="96"/>
        <v>0</v>
      </c>
    </row>
    <row r="644" spans="1:38" s="121" customFormat="1" ht="12.75" x14ac:dyDescent="0.2">
      <c r="A644" s="293" t="str">
        <f>VLOOKUP(B:B,'ACFR Business Areas'!A:C,3,FALSE)</f>
        <v>A000</v>
      </c>
      <c r="B644" s="293" t="str">
        <f>'Lease Rollforward'!$B$1</f>
        <v>E120</v>
      </c>
      <c r="C644" s="122" t="str">
        <f>VLOOKUP(B:B,'ACFR Business Areas'!A:B,2,FALSE)</f>
        <v>Comptroller General</v>
      </c>
      <c r="D644" s="237"/>
      <c r="E644" s="265"/>
      <c r="G644" s="122">
        <f>IFERROR(VLOOKUP($F:$F,'Lease Types with GL Accts'!A:B,2,FALSE),0)</f>
        <v>0</v>
      </c>
      <c r="H644" s="122">
        <f>IFERROR(VLOOKUP($F:$F,'Lease Types with GL Accts'!$A:$C,3,FALSE),0)</f>
        <v>0</v>
      </c>
      <c r="I644" s="122">
        <f>IFERROR(VLOOKUP($F:$F,'Lease Types with GL Accts'!$A:$D,4,FALSE),0)</f>
        <v>0</v>
      </c>
      <c r="J644" s="293" t="str">
        <f>IF(AND(AB644=1,K644='Lease Rollforward'!$B$2),"Yes",IF(AB644=1,"No",""))</f>
        <v/>
      </c>
      <c r="L644" s="216"/>
      <c r="M644" s="217"/>
      <c r="N644" s="217"/>
      <c r="O644" s="217"/>
      <c r="P644" s="294">
        <f t="shared" si="89"/>
        <v>0</v>
      </c>
      <c r="Q644" s="124"/>
      <c r="R644" s="124"/>
      <c r="S644" s="219"/>
      <c r="T644" s="219"/>
      <c r="U644" s="266"/>
      <c r="V644" s="122" t="str">
        <f>IF($AB644=1,VLOOKUP(U:U,'BW Asset Listing'!D:E,2,FALSE),"")</f>
        <v/>
      </c>
      <c r="W644" s="122" t="str">
        <f>IF($AB644=1,VLOOKUP(U:U,'BW Asset Listing'!D:F,3,FALSE),"")</f>
        <v/>
      </c>
      <c r="X644" s="122" t="str">
        <f>IF($AB644=1,VLOOKUP(U:U,'BW Asset Listing'!D:G,4,FALSE),"")</f>
        <v/>
      </c>
      <c r="Y644" s="294" t="str">
        <f>IF($AB644=1,VLOOKUP(U:U,'BW Asset Listing'!D:O,12,FALSE),"")</f>
        <v/>
      </c>
      <c r="Z644" s="294" t="str">
        <f t="shared" si="90"/>
        <v/>
      </c>
      <c r="AA644" s="294" t="str">
        <f t="shared" si="91"/>
        <v/>
      </c>
      <c r="AB644" s="294">
        <f>COUNTIF($D$4:D644,$D644)</f>
        <v>0</v>
      </c>
      <c r="AE644" s="122" t="str">
        <f t="shared" si="92"/>
        <v/>
      </c>
      <c r="AF644" s="124">
        <f>SUMIFS('BW Expense Report GL'!I:I,'BW Expense Report GL'!F:F,AD:AD,'BW Expense Report GL'!G:G,G:G)</f>
        <v>0</v>
      </c>
      <c r="AG644" s="124" t="str">
        <f t="shared" si="93"/>
        <v/>
      </c>
      <c r="AH644" s="124">
        <f>SUMIFS('BW Expense Report GL'!I:I,'BW Expense Report GL'!F:F,AD:AD,'BW Expense Report GL'!G:G,H:H)</f>
        <v>0</v>
      </c>
      <c r="AI644" s="124" t="str">
        <f t="shared" si="94"/>
        <v/>
      </c>
      <c r="AK644" s="121">
        <f t="shared" si="95"/>
        <v>0</v>
      </c>
      <c r="AL644" s="121">
        <f t="shared" si="96"/>
        <v>0</v>
      </c>
    </row>
    <row r="645" spans="1:38" s="121" customFormat="1" ht="12.75" x14ac:dyDescent="0.2">
      <c r="A645" s="293" t="str">
        <f>VLOOKUP(B:B,'ACFR Business Areas'!A:C,3,FALSE)</f>
        <v>A000</v>
      </c>
      <c r="B645" s="293" t="str">
        <f>'Lease Rollforward'!$B$1</f>
        <v>E120</v>
      </c>
      <c r="C645" s="122" t="str">
        <f>VLOOKUP(B:B,'ACFR Business Areas'!A:B,2,FALSE)</f>
        <v>Comptroller General</v>
      </c>
      <c r="D645" s="237"/>
      <c r="E645" s="265"/>
      <c r="G645" s="122">
        <f>IFERROR(VLOOKUP($F:$F,'Lease Types with GL Accts'!A:B,2,FALSE),0)</f>
        <v>0</v>
      </c>
      <c r="H645" s="122">
        <f>IFERROR(VLOOKUP($F:$F,'Lease Types with GL Accts'!$A:$C,3,FALSE),0)</f>
        <v>0</v>
      </c>
      <c r="I645" s="122">
        <f>IFERROR(VLOOKUP($F:$F,'Lease Types with GL Accts'!$A:$D,4,FALSE),0)</f>
        <v>0</v>
      </c>
      <c r="J645" s="293" t="str">
        <f>IF(AND(AB645=1,K645='Lease Rollforward'!$B$2),"Yes",IF(AB645=1,"No",""))</f>
        <v/>
      </c>
      <c r="L645" s="216"/>
      <c r="M645" s="217"/>
      <c r="N645" s="217"/>
      <c r="O645" s="217"/>
      <c r="P645" s="294">
        <f t="shared" si="89"/>
        <v>0</v>
      </c>
      <c r="Q645" s="124"/>
      <c r="R645" s="124"/>
      <c r="S645" s="219"/>
      <c r="T645" s="219"/>
      <c r="U645" s="266"/>
      <c r="V645" s="122" t="str">
        <f>IF($AB645=1,VLOOKUP(U:U,'BW Asset Listing'!D:E,2,FALSE),"")</f>
        <v/>
      </c>
      <c r="W645" s="122" t="str">
        <f>IF($AB645=1,VLOOKUP(U:U,'BW Asset Listing'!D:F,3,FALSE),"")</f>
        <v/>
      </c>
      <c r="X645" s="122" t="str">
        <f>IF($AB645=1,VLOOKUP(U:U,'BW Asset Listing'!D:G,4,FALSE),"")</f>
        <v/>
      </c>
      <c r="Y645" s="294" t="str">
        <f>IF($AB645=1,VLOOKUP(U:U,'BW Asset Listing'!D:O,12,FALSE),"")</f>
        <v/>
      </c>
      <c r="Z645" s="294" t="str">
        <f t="shared" si="90"/>
        <v/>
      </c>
      <c r="AA645" s="294" t="str">
        <f t="shared" si="91"/>
        <v/>
      </c>
      <c r="AB645" s="294">
        <f>COUNTIF($D$4:D645,$D645)</f>
        <v>0</v>
      </c>
      <c r="AE645" s="122" t="str">
        <f t="shared" si="92"/>
        <v/>
      </c>
      <c r="AF645" s="124">
        <f>SUMIFS('BW Expense Report GL'!I:I,'BW Expense Report GL'!F:F,AD:AD,'BW Expense Report GL'!G:G,G:G)</f>
        <v>0</v>
      </c>
      <c r="AG645" s="124" t="str">
        <f t="shared" si="93"/>
        <v/>
      </c>
      <c r="AH645" s="124">
        <f>SUMIFS('BW Expense Report GL'!I:I,'BW Expense Report GL'!F:F,AD:AD,'BW Expense Report GL'!G:G,H:H)</f>
        <v>0</v>
      </c>
      <c r="AI645" s="124" t="str">
        <f t="shared" si="94"/>
        <v/>
      </c>
      <c r="AK645" s="121">
        <f t="shared" si="95"/>
        <v>0</v>
      </c>
      <c r="AL645" s="121">
        <f t="shared" si="96"/>
        <v>0</v>
      </c>
    </row>
    <row r="646" spans="1:38" s="121" customFormat="1" ht="12.75" x14ac:dyDescent="0.2">
      <c r="A646" s="293" t="str">
        <f>VLOOKUP(B:B,'ACFR Business Areas'!A:C,3,FALSE)</f>
        <v>A000</v>
      </c>
      <c r="B646" s="293" t="str">
        <f>'Lease Rollforward'!$B$1</f>
        <v>E120</v>
      </c>
      <c r="C646" s="122" t="str">
        <f>VLOOKUP(B:B,'ACFR Business Areas'!A:B,2,FALSE)</f>
        <v>Comptroller General</v>
      </c>
      <c r="D646" s="237"/>
      <c r="E646" s="265"/>
      <c r="G646" s="122">
        <f>IFERROR(VLOOKUP($F:$F,'Lease Types with GL Accts'!A:B,2,FALSE),0)</f>
        <v>0</v>
      </c>
      <c r="H646" s="122">
        <f>IFERROR(VLOOKUP($F:$F,'Lease Types with GL Accts'!$A:$C,3,FALSE),0)</f>
        <v>0</v>
      </c>
      <c r="I646" s="122">
        <f>IFERROR(VLOOKUP($F:$F,'Lease Types with GL Accts'!$A:$D,4,FALSE),0)</f>
        <v>0</v>
      </c>
      <c r="J646" s="293" t="str">
        <f>IF(AND(AB646=1,K646='Lease Rollforward'!$B$2),"Yes",IF(AB646=1,"No",""))</f>
        <v/>
      </c>
      <c r="L646" s="216"/>
      <c r="M646" s="217"/>
      <c r="N646" s="217"/>
      <c r="O646" s="217"/>
      <c r="P646" s="294">
        <f t="shared" si="89"/>
        <v>0</v>
      </c>
      <c r="Q646" s="124"/>
      <c r="R646" s="124"/>
      <c r="S646" s="219"/>
      <c r="T646" s="219"/>
      <c r="U646" s="266"/>
      <c r="V646" s="122" t="str">
        <f>IF($AB646=1,VLOOKUP(U:U,'BW Asset Listing'!D:E,2,FALSE),"")</f>
        <v/>
      </c>
      <c r="W646" s="122" t="str">
        <f>IF($AB646=1,VLOOKUP(U:U,'BW Asset Listing'!D:F,3,FALSE),"")</f>
        <v/>
      </c>
      <c r="X646" s="122" t="str">
        <f>IF($AB646=1,VLOOKUP(U:U,'BW Asset Listing'!D:G,4,FALSE),"")</f>
        <v/>
      </c>
      <c r="Y646" s="294" t="str">
        <f>IF($AB646=1,VLOOKUP(U:U,'BW Asset Listing'!D:O,12,FALSE),"")</f>
        <v/>
      </c>
      <c r="Z646" s="294" t="str">
        <f t="shared" si="90"/>
        <v/>
      </c>
      <c r="AA646" s="294" t="str">
        <f t="shared" si="91"/>
        <v/>
      </c>
      <c r="AB646" s="294">
        <f>COUNTIF($D$4:D646,$D646)</f>
        <v>0</v>
      </c>
      <c r="AE646" s="122" t="str">
        <f t="shared" si="92"/>
        <v/>
      </c>
      <c r="AF646" s="124">
        <f>SUMIFS('BW Expense Report GL'!I:I,'BW Expense Report GL'!F:F,AD:AD,'BW Expense Report GL'!G:G,G:G)</f>
        <v>0</v>
      </c>
      <c r="AG646" s="124" t="str">
        <f t="shared" si="93"/>
        <v/>
      </c>
      <c r="AH646" s="124">
        <f>SUMIFS('BW Expense Report GL'!I:I,'BW Expense Report GL'!F:F,AD:AD,'BW Expense Report GL'!G:G,H:H)</f>
        <v>0</v>
      </c>
      <c r="AI646" s="124" t="str">
        <f t="shared" si="94"/>
        <v/>
      </c>
      <c r="AK646" s="121">
        <f t="shared" si="95"/>
        <v>0</v>
      </c>
      <c r="AL646" s="121">
        <f t="shared" si="96"/>
        <v>0</v>
      </c>
    </row>
    <row r="647" spans="1:38" s="121" customFormat="1" ht="12.75" x14ac:dyDescent="0.2">
      <c r="A647" s="293" t="str">
        <f>VLOOKUP(B:B,'ACFR Business Areas'!A:C,3,FALSE)</f>
        <v>A000</v>
      </c>
      <c r="B647" s="293" t="str">
        <f>'Lease Rollforward'!$B$1</f>
        <v>E120</v>
      </c>
      <c r="C647" s="122" t="str">
        <f>VLOOKUP(B:B,'ACFR Business Areas'!A:B,2,FALSE)</f>
        <v>Comptroller General</v>
      </c>
      <c r="D647" s="237"/>
      <c r="E647" s="265"/>
      <c r="G647" s="122">
        <f>IFERROR(VLOOKUP($F:$F,'Lease Types with GL Accts'!A:B,2,FALSE),0)</f>
        <v>0</v>
      </c>
      <c r="H647" s="122">
        <f>IFERROR(VLOOKUP($F:$F,'Lease Types with GL Accts'!$A:$C,3,FALSE),0)</f>
        <v>0</v>
      </c>
      <c r="I647" s="122">
        <f>IFERROR(VLOOKUP($F:$F,'Lease Types with GL Accts'!$A:$D,4,FALSE),0)</f>
        <v>0</v>
      </c>
      <c r="J647" s="293" t="str">
        <f>IF(AND(AB647=1,K647='Lease Rollforward'!$B$2),"Yes",IF(AB647=1,"No",""))</f>
        <v/>
      </c>
      <c r="L647" s="216"/>
      <c r="M647" s="217"/>
      <c r="N647" s="217"/>
      <c r="O647" s="217"/>
      <c r="P647" s="294">
        <f t="shared" si="89"/>
        <v>0</v>
      </c>
      <c r="Q647" s="124"/>
      <c r="R647" s="124"/>
      <c r="S647" s="219"/>
      <c r="T647" s="219"/>
      <c r="U647" s="266"/>
      <c r="V647" s="122" t="str">
        <f>IF($AB647=1,VLOOKUP(U:U,'BW Asset Listing'!D:E,2,FALSE),"")</f>
        <v/>
      </c>
      <c r="W647" s="122" t="str">
        <f>IF($AB647=1,VLOOKUP(U:U,'BW Asset Listing'!D:F,3,FALSE),"")</f>
        <v/>
      </c>
      <c r="X647" s="122" t="str">
        <f>IF($AB647=1,VLOOKUP(U:U,'BW Asset Listing'!D:G,4,FALSE),"")</f>
        <v/>
      </c>
      <c r="Y647" s="294" t="str">
        <f>IF($AB647=1,VLOOKUP(U:U,'BW Asset Listing'!D:O,12,FALSE),"")</f>
        <v/>
      </c>
      <c r="Z647" s="294" t="str">
        <f t="shared" si="90"/>
        <v/>
      </c>
      <c r="AA647" s="294" t="str">
        <f t="shared" si="91"/>
        <v/>
      </c>
      <c r="AB647" s="294">
        <f>COUNTIF($D$4:D647,$D647)</f>
        <v>0</v>
      </c>
      <c r="AE647" s="122" t="str">
        <f t="shared" si="92"/>
        <v/>
      </c>
      <c r="AF647" s="124">
        <f>SUMIFS('BW Expense Report GL'!I:I,'BW Expense Report GL'!F:F,AD:AD,'BW Expense Report GL'!G:G,G:G)</f>
        <v>0</v>
      </c>
      <c r="AG647" s="124" t="str">
        <f t="shared" si="93"/>
        <v/>
      </c>
      <c r="AH647" s="124">
        <f>SUMIFS('BW Expense Report GL'!I:I,'BW Expense Report GL'!F:F,AD:AD,'BW Expense Report GL'!G:G,H:H)</f>
        <v>0</v>
      </c>
      <c r="AI647" s="124" t="str">
        <f t="shared" si="94"/>
        <v/>
      </c>
      <c r="AK647" s="121">
        <f t="shared" si="95"/>
        <v>0</v>
      </c>
      <c r="AL647" s="121">
        <f t="shared" si="96"/>
        <v>0</v>
      </c>
    </row>
    <row r="648" spans="1:38" s="121" customFormat="1" ht="12.75" x14ac:dyDescent="0.2">
      <c r="A648" s="293" t="str">
        <f>VLOOKUP(B:B,'ACFR Business Areas'!A:C,3,FALSE)</f>
        <v>A000</v>
      </c>
      <c r="B648" s="293" t="str">
        <f>'Lease Rollforward'!$B$1</f>
        <v>E120</v>
      </c>
      <c r="C648" s="122" t="str">
        <f>VLOOKUP(B:B,'ACFR Business Areas'!A:B,2,FALSE)</f>
        <v>Comptroller General</v>
      </c>
      <c r="D648" s="237"/>
      <c r="E648" s="265"/>
      <c r="G648" s="122">
        <f>IFERROR(VLOOKUP($F:$F,'Lease Types with GL Accts'!A:B,2,FALSE),0)</f>
        <v>0</v>
      </c>
      <c r="H648" s="122">
        <f>IFERROR(VLOOKUP($F:$F,'Lease Types with GL Accts'!$A:$C,3,FALSE),0)</f>
        <v>0</v>
      </c>
      <c r="I648" s="122">
        <f>IFERROR(VLOOKUP($F:$F,'Lease Types with GL Accts'!$A:$D,4,FALSE),0)</f>
        <v>0</v>
      </c>
      <c r="J648" s="293" t="str">
        <f>IF(AND(AB648=1,K648='Lease Rollforward'!$B$2),"Yes",IF(AB648=1,"No",""))</f>
        <v/>
      </c>
      <c r="L648" s="216"/>
      <c r="M648" s="217"/>
      <c r="N648" s="217"/>
      <c r="O648" s="217"/>
      <c r="P648" s="294">
        <f t="shared" ref="P648:P711" si="97">SUM(M648:O648)</f>
        <v>0</v>
      </c>
      <c r="Q648" s="124"/>
      <c r="R648" s="124"/>
      <c r="S648" s="219"/>
      <c r="T648" s="219"/>
      <c r="U648" s="266"/>
      <c r="V648" s="122" t="str">
        <f>IF($AB648=1,VLOOKUP(U:U,'BW Asset Listing'!D:E,2,FALSE),"")</f>
        <v/>
      </c>
      <c r="W648" s="122" t="str">
        <f>IF($AB648=1,VLOOKUP(U:U,'BW Asset Listing'!D:F,3,FALSE),"")</f>
        <v/>
      </c>
      <c r="X648" s="122" t="str">
        <f>IF($AB648=1,VLOOKUP(U:U,'BW Asset Listing'!D:G,4,FALSE),"")</f>
        <v/>
      </c>
      <c r="Y648" s="294" t="str">
        <f>IF($AB648=1,VLOOKUP(U:U,'BW Asset Listing'!D:O,12,FALSE),"")</f>
        <v/>
      </c>
      <c r="Z648" s="294" t="str">
        <f t="shared" ref="Z648:Z711" si="98">IF($AB648=1,SUMIF(D:D,D648,M:M),"")</f>
        <v/>
      </c>
      <c r="AA648" s="294" t="str">
        <f t="shared" ref="AA648:AA711" si="99">IF($AB648=1,Y648-Z648,"")</f>
        <v/>
      </c>
      <c r="AB648" s="294">
        <f>COUNTIF($D$4:D648,$D648)</f>
        <v>0</v>
      </c>
      <c r="AE648" s="122" t="str">
        <f t="shared" ref="AE648:AE711" si="100">IF(ISBLANK(D648),"",D648&amp;" Payment #"&amp;AB648)</f>
        <v/>
      </c>
      <c r="AF648" s="124">
        <f>SUMIFS('BW Expense Report GL'!I:I,'BW Expense Report GL'!F:F,AD:AD,'BW Expense Report GL'!G:G,G:G)</f>
        <v>0</v>
      </c>
      <c r="AG648" s="124" t="str">
        <f t="shared" ref="AG648:AG711" si="101">IF(ISBLANK(AD648),"",M648-AF648)</f>
        <v/>
      </c>
      <c r="AH648" s="124">
        <f>SUMIFS('BW Expense Report GL'!I:I,'BW Expense Report GL'!F:F,AD:AD,'BW Expense Report GL'!G:G,H:H)</f>
        <v>0</v>
      </c>
      <c r="AI648" s="124" t="str">
        <f t="shared" ref="AI648:AI711" si="102">IF(ISBLANK(AD648),"",N648-AH648)</f>
        <v/>
      </c>
      <c r="AK648" s="121">
        <f t="shared" ref="AK648:AK711" si="103">F648</f>
        <v>0</v>
      </c>
      <c r="AL648" s="121">
        <f t="shared" ref="AL648:AL711" si="104">D648</f>
        <v>0</v>
      </c>
    </row>
    <row r="649" spans="1:38" s="121" customFormat="1" ht="12.75" x14ac:dyDescent="0.2">
      <c r="A649" s="293" t="str">
        <f>VLOOKUP(B:B,'ACFR Business Areas'!A:C,3,FALSE)</f>
        <v>A000</v>
      </c>
      <c r="B649" s="293" t="str">
        <f>'Lease Rollforward'!$B$1</f>
        <v>E120</v>
      </c>
      <c r="C649" s="122" t="str">
        <f>VLOOKUP(B:B,'ACFR Business Areas'!A:B,2,FALSE)</f>
        <v>Comptroller General</v>
      </c>
      <c r="D649" s="237"/>
      <c r="E649" s="265"/>
      <c r="G649" s="122">
        <f>IFERROR(VLOOKUP($F:$F,'Lease Types with GL Accts'!A:B,2,FALSE),0)</f>
        <v>0</v>
      </c>
      <c r="H649" s="122">
        <f>IFERROR(VLOOKUP($F:$F,'Lease Types with GL Accts'!$A:$C,3,FALSE),0)</f>
        <v>0</v>
      </c>
      <c r="I649" s="122">
        <f>IFERROR(VLOOKUP($F:$F,'Lease Types with GL Accts'!$A:$D,4,FALSE),0)</f>
        <v>0</v>
      </c>
      <c r="J649" s="293" t="str">
        <f>IF(AND(AB649=1,K649='Lease Rollforward'!$B$2),"Yes",IF(AB649=1,"No",""))</f>
        <v/>
      </c>
      <c r="L649" s="216"/>
      <c r="M649" s="217"/>
      <c r="N649" s="217"/>
      <c r="O649" s="217"/>
      <c r="P649" s="294">
        <f t="shared" si="97"/>
        <v>0</v>
      </c>
      <c r="Q649" s="124"/>
      <c r="R649" s="124"/>
      <c r="S649" s="219"/>
      <c r="T649" s="219"/>
      <c r="U649" s="266"/>
      <c r="V649" s="122" t="str">
        <f>IF($AB649=1,VLOOKUP(U:U,'BW Asset Listing'!D:E,2,FALSE),"")</f>
        <v/>
      </c>
      <c r="W649" s="122" t="str">
        <f>IF($AB649=1,VLOOKUP(U:U,'BW Asset Listing'!D:F,3,FALSE),"")</f>
        <v/>
      </c>
      <c r="X649" s="122" t="str">
        <f>IF($AB649=1,VLOOKUP(U:U,'BW Asset Listing'!D:G,4,FALSE),"")</f>
        <v/>
      </c>
      <c r="Y649" s="294" t="str">
        <f>IF($AB649=1,VLOOKUP(U:U,'BW Asset Listing'!D:O,12,FALSE),"")</f>
        <v/>
      </c>
      <c r="Z649" s="294" t="str">
        <f t="shared" si="98"/>
        <v/>
      </c>
      <c r="AA649" s="294" t="str">
        <f t="shared" si="99"/>
        <v/>
      </c>
      <c r="AB649" s="294">
        <f>COUNTIF($D$4:D649,$D649)</f>
        <v>0</v>
      </c>
      <c r="AE649" s="122" t="str">
        <f t="shared" si="100"/>
        <v/>
      </c>
      <c r="AF649" s="124">
        <f>SUMIFS('BW Expense Report GL'!I:I,'BW Expense Report GL'!F:F,AD:AD,'BW Expense Report GL'!G:G,G:G)</f>
        <v>0</v>
      </c>
      <c r="AG649" s="124" t="str">
        <f t="shared" si="101"/>
        <v/>
      </c>
      <c r="AH649" s="124">
        <f>SUMIFS('BW Expense Report GL'!I:I,'BW Expense Report GL'!F:F,AD:AD,'BW Expense Report GL'!G:G,H:H)</f>
        <v>0</v>
      </c>
      <c r="AI649" s="124" t="str">
        <f t="shared" si="102"/>
        <v/>
      </c>
      <c r="AK649" s="121">
        <f t="shared" si="103"/>
        <v>0</v>
      </c>
      <c r="AL649" s="121">
        <f t="shared" si="104"/>
        <v>0</v>
      </c>
    </row>
    <row r="650" spans="1:38" s="121" customFormat="1" ht="12.75" x14ac:dyDescent="0.2">
      <c r="A650" s="293" t="str">
        <f>VLOOKUP(B:B,'ACFR Business Areas'!A:C,3,FALSE)</f>
        <v>A000</v>
      </c>
      <c r="B650" s="293" t="str">
        <f>'Lease Rollforward'!$B$1</f>
        <v>E120</v>
      </c>
      <c r="C650" s="122" t="str">
        <f>VLOOKUP(B:B,'ACFR Business Areas'!A:B,2,FALSE)</f>
        <v>Comptroller General</v>
      </c>
      <c r="D650" s="237"/>
      <c r="E650" s="265"/>
      <c r="G650" s="122">
        <f>IFERROR(VLOOKUP($F:$F,'Lease Types with GL Accts'!A:B,2,FALSE),0)</f>
        <v>0</v>
      </c>
      <c r="H650" s="122">
        <f>IFERROR(VLOOKUP($F:$F,'Lease Types with GL Accts'!$A:$C,3,FALSE),0)</f>
        <v>0</v>
      </c>
      <c r="I650" s="122">
        <f>IFERROR(VLOOKUP($F:$F,'Lease Types with GL Accts'!$A:$D,4,FALSE),0)</f>
        <v>0</v>
      </c>
      <c r="J650" s="293" t="str">
        <f>IF(AND(AB650=1,K650='Lease Rollforward'!$B$2),"Yes",IF(AB650=1,"No",""))</f>
        <v/>
      </c>
      <c r="L650" s="216"/>
      <c r="M650" s="217"/>
      <c r="N650" s="217"/>
      <c r="O650" s="217"/>
      <c r="P650" s="294">
        <f t="shared" si="97"/>
        <v>0</v>
      </c>
      <c r="Q650" s="124"/>
      <c r="R650" s="124"/>
      <c r="S650" s="219"/>
      <c r="T650" s="219"/>
      <c r="U650" s="266"/>
      <c r="V650" s="122" t="str">
        <f>IF($AB650=1,VLOOKUP(U:U,'BW Asset Listing'!D:E,2,FALSE),"")</f>
        <v/>
      </c>
      <c r="W650" s="122" t="str">
        <f>IF($AB650=1,VLOOKUP(U:U,'BW Asset Listing'!D:F,3,FALSE),"")</f>
        <v/>
      </c>
      <c r="X650" s="122" t="str">
        <f>IF($AB650=1,VLOOKUP(U:U,'BW Asset Listing'!D:G,4,FALSE),"")</f>
        <v/>
      </c>
      <c r="Y650" s="294" t="str">
        <f>IF($AB650=1,VLOOKUP(U:U,'BW Asset Listing'!D:O,12,FALSE),"")</f>
        <v/>
      </c>
      <c r="Z650" s="294" t="str">
        <f t="shared" si="98"/>
        <v/>
      </c>
      <c r="AA650" s="294" t="str">
        <f t="shared" si="99"/>
        <v/>
      </c>
      <c r="AB650" s="294">
        <f>COUNTIF($D$4:D650,$D650)</f>
        <v>0</v>
      </c>
      <c r="AE650" s="122" t="str">
        <f t="shared" si="100"/>
        <v/>
      </c>
      <c r="AF650" s="124">
        <f>SUMIFS('BW Expense Report GL'!I:I,'BW Expense Report GL'!F:F,AD:AD,'BW Expense Report GL'!G:G,G:G)</f>
        <v>0</v>
      </c>
      <c r="AG650" s="124" t="str">
        <f t="shared" si="101"/>
        <v/>
      </c>
      <c r="AH650" s="124">
        <f>SUMIFS('BW Expense Report GL'!I:I,'BW Expense Report GL'!F:F,AD:AD,'BW Expense Report GL'!G:G,H:H)</f>
        <v>0</v>
      </c>
      <c r="AI650" s="124" t="str">
        <f t="shared" si="102"/>
        <v/>
      </c>
      <c r="AK650" s="121">
        <f t="shared" si="103"/>
        <v>0</v>
      </c>
      <c r="AL650" s="121">
        <f t="shared" si="104"/>
        <v>0</v>
      </c>
    </row>
    <row r="651" spans="1:38" s="121" customFormat="1" ht="12.75" x14ac:dyDescent="0.2">
      <c r="A651" s="293" t="str">
        <f>VLOOKUP(B:B,'ACFR Business Areas'!A:C,3,FALSE)</f>
        <v>A000</v>
      </c>
      <c r="B651" s="293" t="str">
        <f>'Lease Rollforward'!$B$1</f>
        <v>E120</v>
      </c>
      <c r="C651" s="122" t="str">
        <f>VLOOKUP(B:B,'ACFR Business Areas'!A:B,2,FALSE)</f>
        <v>Comptroller General</v>
      </c>
      <c r="D651" s="237"/>
      <c r="E651" s="265"/>
      <c r="G651" s="122">
        <f>IFERROR(VLOOKUP($F:$F,'Lease Types with GL Accts'!A:B,2,FALSE),0)</f>
        <v>0</v>
      </c>
      <c r="H651" s="122">
        <f>IFERROR(VLOOKUP($F:$F,'Lease Types with GL Accts'!$A:$C,3,FALSE),0)</f>
        <v>0</v>
      </c>
      <c r="I651" s="122">
        <f>IFERROR(VLOOKUP($F:$F,'Lease Types with GL Accts'!$A:$D,4,FALSE),0)</f>
        <v>0</v>
      </c>
      <c r="J651" s="293" t="str">
        <f>IF(AND(AB651=1,K651='Lease Rollforward'!$B$2),"Yes",IF(AB651=1,"No",""))</f>
        <v/>
      </c>
      <c r="L651" s="216"/>
      <c r="M651" s="217"/>
      <c r="N651" s="217"/>
      <c r="O651" s="217"/>
      <c r="P651" s="294">
        <f t="shared" si="97"/>
        <v>0</v>
      </c>
      <c r="Q651" s="124"/>
      <c r="R651" s="124"/>
      <c r="S651" s="219"/>
      <c r="T651" s="219"/>
      <c r="U651" s="266"/>
      <c r="V651" s="122" t="str">
        <f>IF($AB651=1,VLOOKUP(U:U,'BW Asset Listing'!D:E,2,FALSE),"")</f>
        <v/>
      </c>
      <c r="W651" s="122" t="str">
        <f>IF($AB651=1,VLOOKUP(U:U,'BW Asset Listing'!D:F,3,FALSE),"")</f>
        <v/>
      </c>
      <c r="X651" s="122" t="str">
        <f>IF($AB651=1,VLOOKUP(U:U,'BW Asset Listing'!D:G,4,FALSE),"")</f>
        <v/>
      </c>
      <c r="Y651" s="294" t="str">
        <f>IF($AB651=1,VLOOKUP(U:U,'BW Asset Listing'!D:O,12,FALSE),"")</f>
        <v/>
      </c>
      <c r="Z651" s="294" t="str">
        <f t="shared" si="98"/>
        <v/>
      </c>
      <c r="AA651" s="294" t="str">
        <f t="shared" si="99"/>
        <v/>
      </c>
      <c r="AB651" s="294">
        <f>COUNTIF($D$4:D651,$D651)</f>
        <v>0</v>
      </c>
      <c r="AE651" s="122" t="str">
        <f t="shared" si="100"/>
        <v/>
      </c>
      <c r="AF651" s="124">
        <f>SUMIFS('BW Expense Report GL'!I:I,'BW Expense Report GL'!F:F,AD:AD,'BW Expense Report GL'!G:G,G:G)</f>
        <v>0</v>
      </c>
      <c r="AG651" s="124" t="str">
        <f t="shared" si="101"/>
        <v/>
      </c>
      <c r="AH651" s="124">
        <f>SUMIFS('BW Expense Report GL'!I:I,'BW Expense Report GL'!F:F,AD:AD,'BW Expense Report GL'!G:G,H:H)</f>
        <v>0</v>
      </c>
      <c r="AI651" s="124" t="str">
        <f t="shared" si="102"/>
        <v/>
      </c>
      <c r="AK651" s="121">
        <f t="shared" si="103"/>
        <v>0</v>
      </c>
      <c r="AL651" s="121">
        <f t="shared" si="104"/>
        <v>0</v>
      </c>
    </row>
    <row r="652" spans="1:38" s="121" customFormat="1" ht="12.75" x14ac:dyDescent="0.2">
      <c r="A652" s="293" t="str">
        <f>VLOOKUP(B:B,'ACFR Business Areas'!A:C,3,FALSE)</f>
        <v>A000</v>
      </c>
      <c r="B652" s="293" t="str">
        <f>'Lease Rollforward'!$B$1</f>
        <v>E120</v>
      </c>
      <c r="C652" s="122" t="str">
        <f>VLOOKUP(B:B,'ACFR Business Areas'!A:B,2,FALSE)</f>
        <v>Comptroller General</v>
      </c>
      <c r="D652" s="237"/>
      <c r="E652" s="265"/>
      <c r="G652" s="122">
        <f>IFERROR(VLOOKUP($F:$F,'Lease Types with GL Accts'!A:B,2,FALSE),0)</f>
        <v>0</v>
      </c>
      <c r="H652" s="122">
        <f>IFERROR(VLOOKUP($F:$F,'Lease Types with GL Accts'!$A:$C,3,FALSE),0)</f>
        <v>0</v>
      </c>
      <c r="I652" s="122">
        <f>IFERROR(VLOOKUP($F:$F,'Lease Types with GL Accts'!$A:$D,4,FALSE),0)</f>
        <v>0</v>
      </c>
      <c r="J652" s="293" t="str">
        <f>IF(AND(AB652=1,K652='Lease Rollforward'!$B$2),"Yes",IF(AB652=1,"No",""))</f>
        <v/>
      </c>
      <c r="L652" s="216"/>
      <c r="M652" s="217"/>
      <c r="N652" s="217"/>
      <c r="O652" s="217"/>
      <c r="P652" s="294">
        <f t="shared" si="97"/>
        <v>0</v>
      </c>
      <c r="Q652" s="124"/>
      <c r="R652" s="124"/>
      <c r="S652" s="219"/>
      <c r="T652" s="219"/>
      <c r="U652" s="266"/>
      <c r="V652" s="122" t="str">
        <f>IF($AB652=1,VLOOKUP(U:U,'BW Asset Listing'!D:E,2,FALSE),"")</f>
        <v/>
      </c>
      <c r="W652" s="122" t="str">
        <f>IF($AB652=1,VLOOKUP(U:U,'BW Asset Listing'!D:F,3,FALSE),"")</f>
        <v/>
      </c>
      <c r="X652" s="122" t="str">
        <f>IF($AB652=1,VLOOKUP(U:U,'BW Asset Listing'!D:G,4,FALSE),"")</f>
        <v/>
      </c>
      <c r="Y652" s="294" t="str">
        <f>IF($AB652=1,VLOOKUP(U:U,'BW Asset Listing'!D:O,12,FALSE),"")</f>
        <v/>
      </c>
      <c r="Z652" s="294" t="str">
        <f t="shared" si="98"/>
        <v/>
      </c>
      <c r="AA652" s="294" t="str">
        <f t="shared" si="99"/>
        <v/>
      </c>
      <c r="AB652" s="294">
        <f>COUNTIF($D$4:D652,$D652)</f>
        <v>0</v>
      </c>
      <c r="AE652" s="122" t="str">
        <f t="shared" si="100"/>
        <v/>
      </c>
      <c r="AF652" s="124">
        <f>SUMIFS('BW Expense Report GL'!I:I,'BW Expense Report GL'!F:F,AD:AD,'BW Expense Report GL'!G:G,G:G)</f>
        <v>0</v>
      </c>
      <c r="AG652" s="124" t="str">
        <f t="shared" si="101"/>
        <v/>
      </c>
      <c r="AH652" s="124">
        <f>SUMIFS('BW Expense Report GL'!I:I,'BW Expense Report GL'!F:F,AD:AD,'BW Expense Report GL'!G:G,H:H)</f>
        <v>0</v>
      </c>
      <c r="AI652" s="124" t="str">
        <f t="shared" si="102"/>
        <v/>
      </c>
      <c r="AK652" s="121">
        <f t="shared" si="103"/>
        <v>0</v>
      </c>
      <c r="AL652" s="121">
        <f t="shared" si="104"/>
        <v>0</v>
      </c>
    </row>
    <row r="653" spans="1:38" s="121" customFormat="1" ht="12.75" x14ac:dyDescent="0.2">
      <c r="A653" s="293" t="str">
        <f>VLOOKUP(B:B,'ACFR Business Areas'!A:C,3,FALSE)</f>
        <v>A000</v>
      </c>
      <c r="B653" s="293" t="str">
        <f>'Lease Rollforward'!$B$1</f>
        <v>E120</v>
      </c>
      <c r="C653" s="122" t="str">
        <f>VLOOKUP(B:B,'ACFR Business Areas'!A:B,2,FALSE)</f>
        <v>Comptroller General</v>
      </c>
      <c r="D653" s="237"/>
      <c r="E653" s="265"/>
      <c r="G653" s="122">
        <f>IFERROR(VLOOKUP($F:$F,'Lease Types with GL Accts'!A:B,2,FALSE),0)</f>
        <v>0</v>
      </c>
      <c r="H653" s="122">
        <f>IFERROR(VLOOKUP($F:$F,'Lease Types with GL Accts'!$A:$C,3,FALSE),0)</f>
        <v>0</v>
      </c>
      <c r="I653" s="122">
        <f>IFERROR(VLOOKUP($F:$F,'Lease Types with GL Accts'!$A:$D,4,FALSE),0)</f>
        <v>0</v>
      </c>
      <c r="J653" s="293" t="str">
        <f>IF(AND(AB653=1,K653='Lease Rollforward'!$B$2),"Yes",IF(AB653=1,"No",""))</f>
        <v/>
      </c>
      <c r="L653" s="216"/>
      <c r="M653" s="217"/>
      <c r="N653" s="217"/>
      <c r="O653" s="217"/>
      <c r="P653" s="294">
        <f t="shared" si="97"/>
        <v>0</v>
      </c>
      <c r="Q653" s="124"/>
      <c r="R653" s="124"/>
      <c r="S653" s="219"/>
      <c r="T653" s="219"/>
      <c r="U653" s="266"/>
      <c r="V653" s="122" t="str">
        <f>IF($AB653=1,VLOOKUP(U:U,'BW Asset Listing'!D:E,2,FALSE),"")</f>
        <v/>
      </c>
      <c r="W653" s="122" t="str">
        <f>IF($AB653=1,VLOOKUP(U:U,'BW Asset Listing'!D:F,3,FALSE),"")</f>
        <v/>
      </c>
      <c r="X653" s="122" t="str">
        <f>IF($AB653=1,VLOOKUP(U:U,'BW Asset Listing'!D:G,4,FALSE),"")</f>
        <v/>
      </c>
      <c r="Y653" s="294" t="str">
        <f>IF($AB653=1,VLOOKUP(U:U,'BW Asset Listing'!D:O,12,FALSE),"")</f>
        <v/>
      </c>
      <c r="Z653" s="294" t="str">
        <f t="shared" si="98"/>
        <v/>
      </c>
      <c r="AA653" s="294" t="str">
        <f t="shared" si="99"/>
        <v/>
      </c>
      <c r="AB653" s="294">
        <f>COUNTIF($D$4:D653,$D653)</f>
        <v>0</v>
      </c>
      <c r="AE653" s="122" t="str">
        <f t="shared" si="100"/>
        <v/>
      </c>
      <c r="AF653" s="124">
        <f>SUMIFS('BW Expense Report GL'!I:I,'BW Expense Report GL'!F:F,AD:AD,'BW Expense Report GL'!G:G,G:G)</f>
        <v>0</v>
      </c>
      <c r="AG653" s="124" t="str">
        <f t="shared" si="101"/>
        <v/>
      </c>
      <c r="AH653" s="124">
        <f>SUMIFS('BW Expense Report GL'!I:I,'BW Expense Report GL'!F:F,AD:AD,'BW Expense Report GL'!G:G,H:H)</f>
        <v>0</v>
      </c>
      <c r="AI653" s="124" t="str">
        <f t="shared" si="102"/>
        <v/>
      </c>
      <c r="AK653" s="121">
        <f t="shared" si="103"/>
        <v>0</v>
      </c>
      <c r="AL653" s="121">
        <f t="shared" si="104"/>
        <v>0</v>
      </c>
    </row>
    <row r="654" spans="1:38" s="121" customFormat="1" ht="12.75" x14ac:dyDescent="0.2">
      <c r="A654" s="293" t="str">
        <f>VLOOKUP(B:B,'ACFR Business Areas'!A:C,3,FALSE)</f>
        <v>A000</v>
      </c>
      <c r="B654" s="293" t="str">
        <f>'Lease Rollforward'!$B$1</f>
        <v>E120</v>
      </c>
      <c r="C654" s="122" t="str">
        <f>VLOOKUP(B:B,'ACFR Business Areas'!A:B,2,FALSE)</f>
        <v>Comptroller General</v>
      </c>
      <c r="D654" s="237"/>
      <c r="E654" s="265"/>
      <c r="G654" s="122">
        <f>IFERROR(VLOOKUP($F:$F,'Lease Types with GL Accts'!A:B,2,FALSE),0)</f>
        <v>0</v>
      </c>
      <c r="H654" s="122">
        <f>IFERROR(VLOOKUP($F:$F,'Lease Types with GL Accts'!$A:$C,3,FALSE),0)</f>
        <v>0</v>
      </c>
      <c r="I654" s="122">
        <f>IFERROR(VLOOKUP($F:$F,'Lease Types with GL Accts'!$A:$D,4,FALSE),0)</f>
        <v>0</v>
      </c>
      <c r="J654" s="293" t="str">
        <f>IF(AND(AB654=1,K654='Lease Rollforward'!$B$2),"Yes",IF(AB654=1,"No",""))</f>
        <v/>
      </c>
      <c r="L654" s="216"/>
      <c r="M654" s="217"/>
      <c r="N654" s="217"/>
      <c r="O654" s="217"/>
      <c r="P654" s="294">
        <f t="shared" si="97"/>
        <v>0</v>
      </c>
      <c r="Q654" s="124"/>
      <c r="R654" s="124"/>
      <c r="S654" s="219"/>
      <c r="T654" s="219"/>
      <c r="U654" s="266"/>
      <c r="V654" s="122" t="str">
        <f>IF($AB654=1,VLOOKUP(U:U,'BW Asset Listing'!D:E,2,FALSE),"")</f>
        <v/>
      </c>
      <c r="W654" s="122" t="str">
        <f>IF($AB654=1,VLOOKUP(U:U,'BW Asset Listing'!D:F,3,FALSE),"")</f>
        <v/>
      </c>
      <c r="X654" s="122" t="str">
        <f>IF($AB654=1,VLOOKUP(U:U,'BW Asset Listing'!D:G,4,FALSE),"")</f>
        <v/>
      </c>
      <c r="Y654" s="294" t="str">
        <f>IF($AB654=1,VLOOKUP(U:U,'BW Asset Listing'!D:O,12,FALSE),"")</f>
        <v/>
      </c>
      <c r="Z654" s="294" t="str">
        <f t="shared" si="98"/>
        <v/>
      </c>
      <c r="AA654" s="294" t="str">
        <f t="shared" si="99"/>
        <v/>
      </c>
      <c r="AB654" s="294">
        <f>COUNTIF($D$4:D654,$D654)</f>
        <v>0</v>
      </c>
      <c r="AE654" s="122" t="str">
        <f t="shared" si="100"/>
        <v/>
      </c>
      <c r="AF654" s="124">
        <f>SUMIFS('BW Expense Report GL'!I:I,'BW Expense Report GL'!F:F,AD:AD,'BW Expense Report GL'!G:G,G:G)</f>
        <v>0</v>
      </c>
      <c r="AG654" s="124" t="str">
        <f t="shared" si="101"/>
        <v/>
      </c>
      <c r="AH654" s="124">
        <f>SUMIFS('BW Expense Report GL'!I:I,'BW Expense Report GL'!F:F,AD:AD,'BW Expense Report GL'!G:G,H:H)</f>
        <v>0</v>
      </c>
      <c r="AI654" s="124" t="str">
        <f t="shared" si="102"/>
        <v/>
      </c>
      <c r="AK654" s="121">
        <f t="shared" si="103"/>
        <v>0</v>
      </c>
      <c r="AL654" s="121">
        <f t="shared" si="104"/>
        <v>0</v>
      </c>
    </row>
    <row r="655" spans="1:38" s="121" customFormat="1" ht="12.75" x14ac:dyDescent="0.2">
      <c r="A655" s="293" t="str">
        <f>VLOOKUP(B:B,'ACFR Business Areas'!A:C,3,FALSE)</f>
        <v>A000</v>
      </c>
      <c r="B655" s="293" t="str">
        <f>'Lease Rollforward'!$B$1</f>
        <v>E120</v>
      </c>
      <c r="C655" s="122" t="str">
        <f>VLOOKUP(B:B,'ACFR Business Areas'!A:B,2,FALSE)</f>
        <v>Comptroller General</v>
      </c>
      <c r="D655" s="237"/>
      <c r="E655" s="265"/>
      <c r="G655" s="122">
        <f>IFERROR(VLOOKUP($F:$F,'Lease Types with GL Accts'!A:B,2,FALSE),0)</f>
        <v>0</v>
      </c>
      <c r="H655" s="122">
        <f>IFERROR(VLOOKUP($F:$F,'Lease Types with GL Accts'!$A:$C,3,FALSE),0)</f>
        <v>0</v>
      </c>
      <c r="I655" s="122">
        <f>IFERROR(VLOOKUP($F:$F,'Lease Types with GL Accts'!$A:$D,4,FALSE),0)</f>
        <v>0</v>
      </c>
      <c r="J655" s="293" t="str">
        <f>IF(AND(AB655=1,K655='Lease Rollforward'!$B$2),"Yes",IF(AB655=1,"No",""))</f>
        <v/>
      </c>
      <c r="L655" s="216"/>
      <c r="M655" s="217"/>
      <c r="N655" s="217"/>
      <c r="O655" s="217"/>
      <c r="P655" s="294">
        <f t="shared" si="97"/>
        <v>0</v>
      </c>
      <c r="Q655" s="124"/>
      <c r="R655" s="124"/>
      <c r="S655" s="219"/>
      <c r="T655" s="219"/>
      <c r="U655" s="266"/>
      <c r="V655" s="122" t="str">
        <f>IF($AB655=1,VLOOKUP(U:U,'BW Asset Listing'!D:E,2,FALSE),"")</f>
        <v/>
      </c>
      <c r="W655" s="122" t="str">
        <f>IF($AB655=1,VLOOKUP(U:U,'BW Asset Listing'!D:F,3,FALSE),"")</f>
        <v/>
      </c>
      <c r="X655" s="122" t="str">
        <f>IF($AB655=1,VLOOKUP(U:U,'BW Asset Listing'!D:G,4,FALSE),"")</f>
        <v/>
      </c>
      <c r="Y655" s="294" t="str">
        <f>IF($AB655=1,VLOOKUP(U:U,'BW Asset Listing'!D:O,12,FALSE),"")</f>
        <v/>
      </c>
      <c r="Z655" s="294" t="str">
        <f t="shared" si="98"/>
        <v/>
      </c>
      <c r="AA655" s="294" t="str">
        <f t="shared" si="99"/>
        <v/>
      </c>
      <c r="AB655" s="294">
        <f>COUNTIF($D$4:D655,$D655)</f>
        <v>0</v>
      </c>
      <c r="AE655" s="122" t="str">
        <f t="shared" si="100"/>
        <v/>
      </c>
      <c r="AF655" s="124">
        <f>SUMIFS('BW Expense Report GL'!I:I,'BW Expense Report GL'!F:F,AD:AD,'BW Expense Report GL'!G:G,G:G)</f>
        <v>0</v>
      </c>
      <c r="AG655" s="124" t="str">
        <f t="shared" si="101"/>
        <v/>
      </c>
      <c r="AH655" s="124">
        <f>SUMIFS('BW Expense Report GL'!I:I,'BW Expense Report GL'!F:F,AD:AD,'BW Expense Report GL'!G:G,H:H)</f>
        <v>0</v>
      </c>
      <c r="AI655" s="124" t="str">
        <f t="shared" si="102"/>
        <v/>
      </c>
      <c r="AK655" s="121">
        <f t="shared" si="103"/>
        <v>0</v>
      </c>
      <c r="AL655" s="121">
        <f t="shared" si="104"/>
        <v>0</v>
      </c>
    </row>
    <row r="656" spans="1:38" s="121" customFormat="1" ht="12.75" x14ac:dyDescent="0.2">
      <c r="A656" s="293" t="str">
        <f>VLOOKUP(B:B,'ACFR Business Areas'!A:C,3,FALSE)</f>
        <v>A000</v>
      </c>
      <c r="B656" s="293" t="str">
        <f>'Lease Rollforward'!$B$1</f>
        <v>E120</v>
      </c>
      <c r="C656" s="122" t="str">
        <f>VLOOKUP(B:B,'ACFR Business Areas'!A:B,2,FALSE)</f>
        <v>Comptroller General</v>
      </c>
      <c r="D656" s="237"/>
      <c r="E656" s="265"/>
      <c r="G656" s="122">
        <f>IFERROR(VLOOKUP($F:$F,'Lease Types with GL Accts'!A:B,2,FALSE),0)</f>
        <v>0</v>
      </c>
      <c r="H656" s="122">
        <f>IFERROR(VLOOKUP($F:$F,'Lease Types with GL Accts'!$A:$C,3,FALSE),0)</f>
        <v>0</v>
      </c>
      <c r="I656" s="122">
        <f>IFERROR(VLOOKUP($F:$F,'Lease Types with GL Accts'!$A:$D,4,FALSE),0)</f>
        <v>0</v>
      </c>
      <c r="J656" s="293" t="str">
        <f>IF(AND(AB656=1,K656='Lease Rollforward'!$B$2),"Yes",IF(AB656=1,"No",""))</f>
        <v/>
      </c>
      <c r="L656" s="216"/>
      <c r="M656" s="217"/>
      <c r="N656" s="217"/>
      <c r="O656" s="217"/>
      <c r="P656" s="294">
        <f t="shared" si="97"/>
        <v>0</v>
      </c>
      <c r="Q656" s="124"/>
      <c r="R656" s="124"/>
      <c r="S656" s="219"/>
      <c r="T656" s="219"/>
      <c r="U656" s="266"/>
      <c r="V656" s="122" t="str">
        <f>IF($AB656=1,VLOOKUP(U:U,'BW Asset Listing'!D:E,2,FALSE),"")</f>
        <v/>
      </c>
      <c r="W656" s="122" t="str">
        <f>IF($AB656=1,VLOOKUP(U:U,'BW Asset Listing'!D:F,3,FALSE),"")</f>
        <v/>
      </c>
      <c r="X656" s="122" t="str">
        <f>IF($AB656=1,VLOOKUP(U:U,'BW Asset Listing'!D:G,4,FALSE),"")</f>
        <v/>
      </c>
      <c r="Y656" s="294" t="str">
        <f>IF($AB656=1,VLOOKUP(U:U,'BW Asset Listing'!D:O,12,FALSE),"")</f>
        <v/>
      </c>
      <c r="Z656" s="294" t="str">
        <f t="shared" si="98"/>
        <v/>
      </c>
      <c r="AA656" s="294" t="str">
        <f t="shared" si="99"/>
        <v/>
      </c>
      <c r="AB656" s="294">
        <f>COUNTIF($D$4:D656,$D656)</f>
        <v>0</v>
      </c>
      <c r="AE656" s="122" t="str">
        <f t="shared" si="100"/>
        <v/>
      </c>
      <c r="AF656" s="124">
        <f>SUMIFS('BW Expense Report GL'!I:I,'BW Expense Report GL'!F:F,AD:AD,'BW Expense Report GL'!G:G,G:G)</f>
        <v>0</v>
      </c>
      <c r="AG656" s="124" t="str">
        <f t="shared" si="101"/>
        <v/>
      </c>
      <c r="AH656" s="124">
        <f>SUMIFS('BW Expense Report GL'!I:I,'BW Expense Report GL'!F:F,AD:AD,'BW Expense Report GL'!G:G,H:H)</f>
        <v>0</v>
      </c>
      <c r="AI656" s="124" t="str">
        <f t="shared" si="102"/>
        <v/>
      </c>
      <c r="AK656" s="121">
        <f t="shared" si="103"/>
        <v>0</v>
      </c>
      <c r="AL656" s="121">
        <f t="shared" si="104"/>
        <v>0</v>
      </c>
    </row>
    <row r="657" spans="1:38" s="121" customFormat="1" ht="12.75" x14ac:dyDescent="0.2">
      <c r="A657" s="293" t="str">
        <f>VLOOKUP(B:B,'ACFR Business Areas'!A:C,3,FALSE)</f>
        <v>A000</v>
      </c>
      <c r="B657" s="293" t="str">
        <f>'Lease Rollforward'!$B$1</f>
        <v>E120</v>
      </c>
      <c r="C657" s="122" t="str">
        <f>VLOOKUP(B:B,'ACFR Business Areas'!A:B,2,FALSE)</f>
        <v>Comptroller General</v>
      </c>
      <c r="D657" s="237"/>
      <c r="E657" s="265"/>
      <c r="G657" s="122">
        <f>IFERROR(VLOOKUP($F:$F,'Lease Types with GL Accts'!A:B,2,FALSE),0)</f>
        <v>0</v>
      </c>
      <c r="H657" s="122">
        <f>IFERROR(VLOOKUP($F:$F,'Lease Types with GL Accts'!$A:$C,3,FALSE),0)</f>
        <v>0</v>
      </c>
      <c r="I657" s="122">
        <f>IFERROR(VLOOKUP($F:$F,'Lease Types with GL Accts'!$A:$D,4,FALSE),0)</f>
        <v>0</v>
      </c>
      <c r="J657" s="293" t="str">
        <f>IF(AND(AB657=1,K657='Lease Rollforward'!$B$2),"Yes",IF(AB657=1,"No",""))</f>
        <v/>
      </c>
      <c r="L657" s="216"/>
      <c r="M657" s="217"/>
      <c r="N657" s="217"/>
      <c r="O657" s="217"/>
      <c r="P657" s="294">
        <f t="shared" si="97"/>
        <v>0</v>
      </c>
      <c r="Q657" s="124"/>
      <c r="R657" s="124"/>
      <c r="S657" s="219"/>
      <c r="T657" s="219"/>
      <c r="U657" s="266"/>
      <c r="V657" s="122" t="str">
        <f>IF($AB657=1,VLOOKUP(U:U,'BW Asset Listing'!D:E,2,FALSE),"")</f>
        <v/>
      </c>
      <c r="W657" s="122" t="str">
        <f>IF($AB657=1,VLOOKUP(U:U,'BW Asset Listing'!D:F,3,FALSE),"")</f>
        <v/>
      </c>
      <c r="X657" s="122" t="str">
        <f>IF($AB657=1,VLOOKUP(U:U,'BW Asset Listing'!D:G,4,FALSE),"")</f>
        <v/>
      </c>
      <c r="Y657" s="294" t="str">
        <f>IF($AB657=1,VLOOKUP(U:U,'BW Asset Listing'!D:O,12,FALSE),"")</f>
        <v/>
      </c>
      <c r="Z657" s="294" t="str">
        <f t="shared" si="98"/>
        <v/>
      </c>
      <c r="AA657" s="294" t="str">
        <f t="shared" si="99"/>
        <v/>
      </c>
      <c r="AB657" s="294">
        <f>COUNTIF($D$4:D657,$D657)</f>
        <v>0</v>
      </c>
      <c r="AE657" s="122" t="str">
        <f t="shared" si="100"/>
        <v/>
      </c>
      <c r="AF657" s="124">
        <f>SUMIFS('BW Expense Report GL'!I:I,'BW Expense Report GL'!F:F,AD:AD,'BW Expense Report GL'!G:G,G:G)</f>
        <v>0</v>
      </c>
      <c r="AG657" s="124" t="str">
        <f t="shared" si="101"/>
        <v/>
      </c>
      <c r="AH657" s="124">
        <f>SUMIFS('BW Expense Report GL'!I:I,'BW Expense Report GL'!F:F,AD:AD,'BW Expense Report GL'!G:G,H:H)</f>
        <v>0</v>
      </c>
      <c r="AI657" s="124" t="str">
        <f t="shared" si="102"/>
        <v/>
      </c>
      <c r="AK657" s="121">
        <f t="shared" si="103"/>
        <v>0</v>
      </c>
      <c r="AL657" s="121">
        <f t="shared" si="104"/>
        <v>0</v>
      </c>
    </row>
    <row r="658" spans="1:38" s="121" customFormat="1" ht="12.75" x14ac:dyDescent="0.2">
      <c r="A658" s="293" t="str">
        <f>VLOOKUP(B:B,'ACFR Business Areas'!A:C,3,FALSE)</f>
        <v>A000</v>
      </c>
      <c r="B658" s="293" t="str">
        <f>'Lease Rollforward'!$B$1</f>
        <v>E120</v>
      </c>
      <c r="C658" s="122" t="str">
        <f>VLOOKUP(B:B,'ACFR Business Areas'!A:B,2,FALSE)</f>
        <v>Comptroller General</v>
      </c>
      <c r="D658" s="237"/>
      <c r="E658" s="265"/>
      <c r="G658" s="122">
        <f>IFERROR(VLOOKUP($F:$F,'Lease Types with GL Accts'!A:B,2,FALSE),0)</f>
        <v>0</v>
      </c>
      <c r="H658" s="122">
        <f>IFERROR(VLOOKUP($F:$F,'Lease Types with GL Accts'!$A:$C,3,FALSE),0)</f>
        <v>0</v>
      </c>
      <c r="I658" s="122">
        <f>IFERROR(VLOOKUP($F:$F,'Lease Types with GL Accts'!$A:$D,4,FALSE),0)</f>
        <v>0</v>
      </c>
      <c r="J658" s="293" t="str">
        <f>IF(AND(AB658=1,K658='Lease Rollforward'!$B$2),"Yes",IF(AB658=1,"No",""))</f>
        <v/>
      </c>
      <c r="L658" s="216"/>
      <c r="M658" s="217"/>
      <c r="N658" s="217"/>
      <c r="O658" s="217"/>
      <c r="P658" s="294">
        <f t="shared" si="97"/>
        <v>0</v>
      </c>
      <c r="Q658" s="124"/>
      <c r="R658" s="124"/>
      <c r="S658" s="219"/>
      <c r="T658" s="219"/>
      <c r="U658" s="266"/>
      <c r="V658" s="122" t="str">
        <f>IF($AB658=1,VLOOKUP(U:U,'BW Asset Listing'!D:E,2,FALSE),"")</f>
        <v/>
      </c>
      <c r="W658" s="122" t="str">
        <f>IF($AB658=1,VLOOKUP(U:U,'BW Asset Listing'!D:F,3,FALSE),"")</f>
        <v/>
      </c>
      <c r="X658" s="122" t="str">
        <f>IF($AB658=1,VLOOKUP(U:U,'BW Asset Listing'!D:G,4,FALSE),"")</f>
        <v/>
      </c>
      <c r="Y658" s="294" t="str">
        <f>IF($AB658=1,VLOOKUP(U:U,'BW Asset Listing'!D:O,12,FALSE),"")</f>
        <v/>
      </c>
      <c r="Z658" s="294" t="str">
        <f t="shared" si="98"/>
        <v/>
      </c>
      <c r="AA658" s="294" t="str">
        <f t="shared" si="99"/>
        <v/>
      </c>
      <c r="AB658" s="294">
        <f>COUNTIF($D$4:D658,$D658)</f>
        <v>0</v>
      </c>
      <c r="AE658" s="122" t="str">
        <f t="shared" si="100"/>
        <v/>
      </c>
      <c r="AF658" s="124">
        <f>SUMIFS('BW Expense Report GL'!I:I,'BW Expense Report GL'!F:F,AD:AD,'BW Expense Report GL'!G:G,G:G)</f>
        <v>0</v>
      </c>
      <c r="AG658" s="124" t="str">
        <f t="shared" si="101"/>
        <v/>
      </c>
      <c r="AH658" s="124">
        <f>SUMIFS('BW Expense Report GL'!I:I,'BW Expense Report GL'!F:F,AD:AD,'BW Expense Report GL'!G:G,H:H)</f>
        <v>0</v>
      </c>
      <c r="AI658" s="124" t="str">
        <f t="shared" si="102"/>
        <v/>
      </c>
      <c r="AK658" s="121">
        <f t="shared" si="103"/>
        <v>0</v>
      </c>
      <c r="AL658" s="121">
        <f t="shared" si="104"/>
        <v>0</v>
      </c>
    </row>
    <row r="659" spans="1:38" s="121" customFormat="1" ht="12.75" x14ac:dyDescent="0.2">
      <c r="A659" s="293" t="str">
        <f>VLOOKUP(B:B,'ACFR Business Areas'!A:C,3,FALSE)</f>
        <v>A000</v>
      </c>
      <c r="B659" s="293" t="str">
        <f>'Lease Rollforward'!$B$1</f>
        <v>E120</v>
      </c>
      <c r="C659" s="122" t="str">
        <f>VLOOKUP(B:B,'ACFR Business Areas'!A:B,2,FALSE)</f>
        <v>Comptroller General</v>
      </c>
      <c r="D659" s="237"/>
      <c r="E659" s="265"/>
      <c r="G659" s="122">
        <f>IFERROR(VLOOKUP($F:$F,'Lease Types with GL Accts'!A:B,2,FALSE),0)</f>
        <v>0</v>
      </c>
      <c r="H659" s="122">
        <f>IFERROR(VLOOKUP($F:$F,'Lease Types with GL Accts'!$A:$C,3,FALSE),0)</f>
        <v>0</v>
      </c>
      <c r="I659" s="122">
        <f>IFERROR(VLOOKUP($F:$F,'Lease Types with GL Accts'!$A:$D,4,FALSE),0)</f>
        <v>0</v>
      </c>
      <c r="J659" s="293" t="str">
        <f>IF(AND(AB659=1,K659='Lease Rollforward'!$B$2),"Yes",IF(AB659=1,"No",""))</f>
        <v/>
      </c>
      <c r="L659" s="216"/>
      <c r="M659" s="217"/>
      <c r="N659" s="217"/>
      <c r="O659" s="217"/>
      <c r="P659" s="294">
        <f t="shared" si="97"/>
        <v>0</v>
      </c>
      <c r="Q659" s="124"/>
      <c r="R659" s="124"/>
      <c r="S659" s="219"/>
      <c r="T659" s="219"/>
      <c r="U659" s="266"/>
      <c r="V659" s="122" t="str">
        <f>IF($AB659=1,VLOOKUP(U:U,'BW Asset Listing'!D:E,2,FALSE),"")</f>
        <v/>
      </c>
      <c r="W659" s="122" t="str">
        <f>IF($AB659=1,VLOOKUP(U:U,'BW Asset Listing'!D:F,3,FALSE),"")</f>
        <v/>
      </c>
      <c r="X659" s="122" t="str">
        <f>IF($AB659=1,VLOOKUP(U:U,'BW Asset Listing'!D:G,4,FALSE),"")</f>
        <v/>
      </c>
      <c r="Y659" s="294" t="str">
        <f>IF($AB659=1,VLOOKUP(U:U,'BW Asset Listing'!D:O,12,FALSE),"")</f>
        <v/>
      </c>
      <c r="Z659" s="294" t="str">
        <f t="shared" si="98"/>
        <v/>
      </c>
      <c r="AA659" s="294" t="str">
        <f t="shared" si="99"/>
        <v/>
      </c>
      <c r="AB659" s="294">
        <f>COUNTIF($D$4:D659,$D659)</f>
        <v>0</v>
      </c>
      <c r="AE659" s="122" t="str">
        <f t="shared" si="100"/>
        <v/>
      </c>
      <c r="AF659" s="124">
        <f>SUMIFS('BW Expense Report GL'!I:I,'BW Expense Report GL'!F:F,AD:AD,'BW Expense Report GL'!G:G,G:G)</f>
        <v>0</v>
      </c>
      <c r="AG659" s="124" t="str">
        <f t="shared" si="101"/>
        <v/>
      </c>
      <c r="AH659" s="124">
        <f>SUMIFS('BW Expense Report GL'!I:I,'BW Expense Report GL'!F:F,AD:AD,'BW Expense Report GL'!G:G,H:H)</f>
        <v>0</v>
      </c>
      <c r="AI659" s="124" t="str">
        <f t="shared" si="102"/>
        <v/>
      </c>
      <c r="AK659" s="121">
        <f t="shared" si="103"/>
        <v>0</v>
      </c>
      <c r="AL659" s="121">
        <f t="shared" si="104"/>
        <v>0</v>
      </c>
    </row>
    <row r="660" spans="1:38" s="121" customFormat="1" ht="12.75" x14ac:dyDescent="0.2">
      <c r="A660" s="293" t="str">
        <f>VLOOKUP(B:B,'ACFR Business Areas'!A:C,3,FALSE)</f>
        <v>A000</v>
      </c>
      <c r="B660" s="293" t="str">
        <f>'Lease Rollforward'!$B$1</f>
        <v>E120</v>
      </c>
      <c r="C660" s="122" t="str">
        <f>VLOOKUP(B:B,'ACFR Business Areas'!A:B,2,FALSE)</f>
        <v>Comptroller General</v>
      </c>
      <c r="D660" s="237"/>
      <c r="E660" s="265"/>
      <c r="G660" s="122">
        <f>IFERROR(VLOOKUP($F:$F,'Lease Types with GL Accts'!A:B,2,FALSE),0)</f>
        <v>0</v>
      </c>
      <c r="H660" s="122">
        <f>IFERROR(VLOOKUP($F:$F,'Lease Types with GL Accts'!$A:$C,3,FALSE),0)</f>
        <v>0</v>
      </c>
      <c r="I660" s="122">
        <f>IFERROR(VLOOKUP($F:$F,'Lease Types with GL Accts'!$A:$D,4,FALSE),0)</f>
        <v>0</v>
      </c>
      <c r="J660" s="293" t="str">
        <f>IF(AND(AB660=1,K660='Lease Rollforward'!$B$2),"Yes",IF(AB660=1,"No",""))</f>
        <v/>
      </c>
      <c r="L660" s="216"/>
      <c r="M660" s="217"/>
      <c r="N660" s="217"/>
      <c r="O660" s="217"/>
      <c r="P660" s="294">
        <f t="shared" si="97"/>
        <v>0</v>
      </c>
      <c r="Q660" s="124"/>
      <c r="R660" s="124"/>
      <c r="S660" s="219"/>
      <c r="T660" s="219"/>
      <c r="U660" s="266"/>
      <c r="V660" s="122" t="str">
        <f>IF($AB660=1,VLOOKUP(U:U,'BW Asset Listing'!D:E,2,FALSE),"")</f>
        <v/>
      </c>
      <c r="W660" s="122" t="str">
        <f>IF($AB660=1,VLOOKUP(U:U,'BW Asset Listing'!D:F,3,FALSE),"")</f>
        <v/>
      </c>
      <c r="X660" s="122" t="str">
        <f>IF($AB660=1,VLOOKUP(U:U,'BW Asset Listing'!D:G,4,FALSE),"")</f>
        <v/>
      </c>
      <c r="Y660" s="294" t="str">
        <f>IF($AB660=1,VLOOKUP(U:U,'BW Asset Listing'!D:O,12,FALSE),"")</f>
        <v/>
      </c>
      <c r="Z660" s="294" t="str">
        <f t="shared" si="98"/>
        <v/>
      </c>
      <c r="AA660" s="294" t="str">
        <f t="shared" si="99"/>
        <v/>
      </c>
      <c r="AB660" s="294">
        <f>COUNTIF($D$4:D660,$D660)</f>
        <v>0</v>
      </c>
      <c r="AE660" s="122" t="str">
        <f t="shared" si="100"/>
        <v/>
      </c>
      <c r="AF660" s="124">
        <f>SUMIFS('BW Expense Report GL'!I:I,'BW Expense Report GL'!F:F,AD:AD,'BW Expense Report GL'!G:G,G:G)</f>
        <v>0</v>
      </c>
      <c r="AG660" s="124" t="str">
        <f t="shared" si="101"/>
        <v/>
      </c>
      <c r="AH660" s="124">
        <f>SUMIFS('BW Expense Report GL'!I:I,'BW Expense Report GL'!F:F,AD:AD,'BW Expense Report GL'!G:G,H:H)</f>
        <v>0</v>
      </c>
      <c r="AI660" s="124" t="str">
        <f t="shared" si="102"/>
        <v/>
      </c>
      <c r="AK660" s="121">
        <f t="shared" si="103"/>
        <v>0</v>
      </c>
      <c r="AL660" s="121">
        <f t="shared" si="104"/>
        <v>0</v>
      </c>
    </row>
    <row r="661" spans="1:38" s="121" customFormat="1" ht="12.75" x14ac:dyDescent="0.2">
      <c r="A661" s="293" t="str">
        <f>VLOOKUP(B:B,'ACFR Business Areas'!A:C,3,FALSE)</f>
        <v>A000</v>
      </c>
      <c r="B661" s="293" t="str">
        <f>'Lease Rollforward'!$B$1</f>
        <v>E120</v>
      </c>
      <c r="C661" s="122" t="str">
        <f>VLOOKUP(B:B,'ACFR Business Areas'!A:B,2,FALSE)</f>
        <v>Comptroller General</v>
      </c>
      <c r="D661" s="237"/>
      <c r="E661" s="265"/>
      <c r="G661" s="122">
        <f>IFERROR(VLOOKUP($F:$F,'Lease Types with GL Accts'!A:B,2,FALSE),0)</f>
        <v>0</v>
      </c>
      <c r="H661" s="122">
        <f>IFERROR(VLOOKUP($F:$F,'Lease Types with GL Accts'!$A:$C,3,FALSE),0)</f>
        <v>0</v>
      </c>
      <c r="I661" s="122">
        <f>IFERROR(VLOOKUP($F:$F,'Lease Types with GL Accts'!$A:$D,4,FALSE),0)</f>
        <v>0</v>
      </c>
      <c r="J661" s="293" t="str">
        <f>IF(AND(AB661=1,K661='Lease Rollforward'!$B$2),"Yes",IF(AB661=1,"No",""))</f>
        <v/>
      </c>
      <c r="L661" s="216"/>
      <c r="M661" s="217"/>
      <c r="N661" s="217"/>
      <c r="O661" s="217"/>
      <c r="P661" s="294">
        <f t="shared" si="97"/>
        <v>0</v>
      </c>
      <c r="Q661" s="124"/>
      <c r="R661" s="124"/>
      <c r="S661" s="219"/>
      <c r="T661" s="219"/>
      <c r="U661" s="266"/>
      <c r="V661" s="122" t="str">
        <f>IF($AB661=1,VLOOKUP(U:U,'BW Asset Listing'!D:E,2,FALSE),"")</f>
        <v/>
      </c>
      <c r="W661" s="122" t="str">
        <f>IF($AB661=1,VLOOKUP(U:U,'BW Asset Listing'!D:F,3,FALSE),"")</f>
        <v/>
      </c>
      <c r="X661" s="122" t="str">
        <f>IF($AB661=1,VLOOKUP(U:U,'BW Asset Listing'!D:G,4,FALSE),"")</f>
        <v/>
      </c>
      <c r="Y661" s="294" t="str">
        <f>IF($AB661=1,VLOOKUP(U:U,'BW Asset Listing'!D:O,12,FALSE),"")</f>
        <v/>
      </c>
      <c r="Z661" s="294" t="str">
        <f t="shared" si="98"/>
        <v/>
      </c>
      <c r="AA661" s="294" t="str">
        <f t="shared" si="99"/>
        <v/>
      </c>
      <c r="AB661" s="294">
        <f>COUNTIF($D$4:D661,$D661)</f>
        <v>0</v>
      </c>
      <c r="AE661" s="122" t="str">
        <f t="shared" si="100"/>
        <v/>
      </c>
      <c r="AF661" s="124">
        <f>SUMIFS('BW Expense Report GL'!I:I,'BW Expense Report GL'!F:F,AD:AD,'BW Expense Report GL'!G:G,G:G)</f>
        <v>0</v>
      </c>
      <c r="AG661" s="124" t="str">
        <f t="shared" si="101"/>
        <v/>
      </c>
      <c r="AH661" s="124">
        <f>SUMIFS('BW Expense Report GL'!I:I,'BW Expense Report GL'!F:F,AD:AD,'BW Expense Report GL'!G:G,H:H)</f>
        <v>0</v>
      </c>
      <c r="AI661" s="124" t="str">
        <f t="shared" si="102"/>
        <v/>
      </c>
      <c r="AK661" s="121">
        <f t="shared" si="103"/>
        <v>0</v>
      </c>
      <c r="AL661" s="121">
        <f t="shared" si="104"/>
        <v>0</v>
      </c>
    </row>
    <row r="662" spans="1:38" s="121" customFormat="1" ht="12.75" x14ac:dyDescent="0.2">
      <c r="A662" s="293" t="str">
        <f>VLOOKUP(B:B,'ACFR Business Areas'!A:C,3,FALSE)</f>
        <v>A000</v>
      </c>
      <c r="B662" s="293" t="str">
        <f>'Lease Rollforward'!$B$1</f>
        <v>E120</v>
      </c>
      <c r="C662" s="122" t="str">
        <f>VLOOKUP(B:B,'ACFR Business Areas'!A:B,2,FALSE)</f>
        <v>Comptroller General</v>
      </c>
      <c r="D662" s="237"/>
      <c r="E662" s="265"/>
      <c r="G662" s="122">
        <f>IFERROR(VLOOKUP($F:$F,'Lease Types with GL Accts'!A:B,2,FALSE),0)</f>
        <v>0</v>
      </c>
      <c r="H662" s="122">
        <f>IFERROR(VLOOKUP($F:$F,'Lease Types with GL Accts'!$A:$C,3,FALSE),0)</f>
        <v>0</v>
      </c>
      <c r="I662" s="122">
        <f>IFERROR(VLOOKUP($F:$F,'Lease Types with GL Accts'!$A:$D,4,FALSE),0)</f>
        <v>0</v>
      </c>
      <c r="J662" s="293" t="str">
        <f>IF(AND(AB662=1,K662='Lease Rollforward'!$B$2),"Yes",IF(AB662=1,"No",""))</f>
        <v/>
      </c>
      <c r="L662" s="216"/>
      <c r="M662" s="217"/>
      <c r="N662" s="217"/>
      <c r="O662" s="217"/>
      <c r="P662" s="294">
        <f t="shared" si="97"/>
        <v>0</v>
      </c>
      <c r="Q662" s="124"/>
      <c r="R662" s="124"/>
      <c r="S662" s="219"/>
      <c r="T662" s="219"/>
      <c r="U662" s="266"/>
      <c r="V662" s="122" t="str">
        <f>IF($AB662=1,VLOOKUP(U:U,'BW Asset Listing'!D:E,2,FALSE),"")</f>
        <v/>
      </c>
      <c r="W662" s="122" t="str">
        <f>IF($AB662=1,VLOOKUP(U:U,'BW Asset Listing'!D:F,3,FALSE),"")</f>
        <v/>
      </c>
      <c r="X662" s="122" t="str">
        <f>IF($AB662=1,VLOOKUP(U:U,'BW Asset Listing'!D:G,4,FALSE),"")</f>
        <v/>
      </c>
      <c r="Y662" s="294" t="str">
        <f>IF($AB662=1,VLOOKUP(U:U,'BW Asset Listing'!D:O,12,FALSE),"")</f>
        <v/>
      </c>
      <c r="Z662" s="294" t="str">
        <f t="shared" si="98"/>
        <v/>
      </c>
      <c r="AA662" s="294" t="str">
        <f t="shared" si="99"/>
        <v/>
      </c>
      <c r="AB662" s="294">
        <f>COUNTIF($D$4:D662,$D662)</f>
        <v>0</v>
      </c>
      <c r="AE662" s="122" t="str">
        <f t="shared" si="100"/>
        <v/>
      </c>
      <c r="AF662" s="124">
        <f>SUMIFS('BW Expense Report GL'!I:I,'BW Expense Report GL'!F:F,AD:AD,'BW Expense Report GL'!G:G,G:G)</f>
        <v>0</v>
      </c>
      <c r="AG662" s="124" t="str">
        <f t="shared" si="101"/>
        <v/>
      </c>
      <c r="AH662" s="124">
        <f>SUMIFS('BW Expense Report GL'!I:I,'BW Expense Report GL'!F:F,AD:AD,'BW Expense Report GL'!G:G,H:H)</f>
        <v>0</v>
      </c>
      <c r="AI662" s="124" t="str">
        <f t="shared" si="102"/>
        <v/>
      </c>
      <c r="AK662" s="121">
        <f t="shared" si="103"/>
        <v>0</v>
      </c>
      <c r="AL662" s="121">
        <f t="shared" si="104"/>
        <v>0</v>
      </c>
    </row>
    <row r="663" spans="1:38" s="121" customFormat="1" ht="12.75" x14ac:dyDescent="0.2">
      <c r="A663" s="293" t="str">
        <f>VLOOKUP(B:B,'ACFR Business Areas'!A:C,3,FALSE)</f>
        <v>A000</v>
      </c>
      <c r="B663" s="293" t="str">
        <f>'Lease Rollforward'!$B$1</f>
        <v>E120</v>
      </c>
      <c r="C663" s="122" t="str">
        <f>VLOOKUP(B:B,'ACFR Business Areas'!A:B,2,FALSE)</f>
        <v>Comptroller General</v>
      </c>
      <c r="D663" s="237"/>
      <c r="E663" s="265"/>
      <c r="G663" s="122">
        <f>IFERROR(VLOOKUP($F:$F,'Lease Types with GL Accts'!A:B,2,FALSE),0)</f>
        <v>0</v>
      </c>
      <c r="H663" s="122">
        <f>IFERROR(VLOOKUP($F:$F,'Lease Types with GL Accts'!$A:$C,3,FALSE),0)</f>
        <v>0</v>
      </c>
      <c r="I663" s="122">
        <f>IFERROR(VLOOKUP($F:$F,'Lease Types with GL Accts'!$A:$D,4,FALSE),0)</f>
        <v>0</v>
      </c>
      <c r="J663" s="293" t="str">
        <f>IF(AND(AB663=1,K663='Lease Rollforward'!$B$2),"Yes",IF(AB663=1,"No",""))</f>
        <v/>
      </c>
      <c r="L663" s="216"/>
      <c r="M663" s="217"/>
      <c r="N663" s="217"/>
      <c r="O663" s="217"/>
      <c r="P663" s="294">
        <f t="shared" si="97"/>
        <v>0</v>
      </c>
      <c r="Q663" s="124"/>
      <c r="R663" s="124"/>
      <c r="S663" s="219"/>
      <c r="T663" s="219"/>
      <c r="U663" s="266"/>
      <c r="V663" s="122" t="str">
        <f>IF($AB663=1,VLOOKUP(U:U,'BW Asset Listing'!D:E,2,FALSE),"")</f>
        <v/>
      </c>
      <c r="W663" s="122" t="str">
        <f>IF($AB663=1,VLOOKUP(U:U,'BW Asset Listing'!D:F,3,FALSE),"")</f>
        <v/>
      </c>
      <c r="X663" s="122" t="str">
        <f>IF($AB663=1,VLOOKUP(U:U,'BW Asset Listing'!D:G,4,FALSE),"")</f>
        <v/>
      </c>
      <c r="Y663" s="294" t="str">
        <f>IF($AB663=1,VLOOKUP(U:U,'BW Asset Listing'!D:O,12,FALSE),"")</f>
        <v/>
      </c>
      <c r="Z663" s="294" t="str">
        <f t="shared" si="98"/>
        <v/>
      </c>
      <c r="AA663" s="294" t="str">
        <f t="shared" si="99"/>
        <v/>
      </c>
      <c r="AB663" s="294">
        <f>COUNTIF($D$4:D663,$D663)</f>
        <v>0</v>
      </c>
      <c r="AE663" s="122" t="str">
        <f t="shared" si="100"/>
        <v/>
      </c>
      <c r="AF663" s="124">
        <f>SUMIFS('BW Expense Report GL'!I:I,'BW Expense Report GL'!F:F,AD:AD,'BW Expense Report GL'!G:G,G:G)</f>
        <v>0</v>
      </c>
      <c r="AG663" s="124" t="str">
        <f t="shared" si="101"/>
        <v/>
      </c>
      <c r="AH663" s="124">
        <f>SUMIFS('BW Expense Report GL'!I:I,'BW Expense Report GL'!F:F,AD:AD,'BW Expense Report GL'!G:G,H:H)</f>
        <v>0</v>
      </c>
      <c r="AI663" s="124" t="str">
        <f t="shared" si="102"/>
        <v/>
      </c>
      <c r="AK663" s="121">
        <f t="shared" si="103"/>
        <v>0</v>
      </c>
      <c r="AL663" s="121">
        <f t="shared" si="104"/>
        <v>0</v>
      </c>
    </row>
    <row r="664" spans="1:38" s="121" customFormat="1" ht="12.75" x14ac:dyDescent="0.2">
      <c r="A664" s="293" t="str">
        <f>VLOOKUP(B:B,'ACFR Business Areas'!A:C,3,FALSE)</f>
        <v>A000</v>
      </c>
      <c r="B664" s="293" t="str">
        <f>'Lease Rollforward'!$B$1</f>
        <v>E120</v>
      </c>
      <c r="C664" s="122" t="str">
        <f>VLOOKUP(B:B,'ACFR Business Areas'!A:B,2,FALSE)</f>
        <v>Comptroller General</v>
      </c>
      <c r="D664" s="237"/>
      <c r="E664" s="265"/>
      <c r="G664" s="122">
        <f>IFERROR(VLOOKUP($F:$F,'Lease Types with GL Accts'!A:B,2,FALSE),0)</f>
        <v>0</v>
      </c>
      <c r="H664" s="122">
        <f>IFERROR(VLOOKUP($F:$F,'Lease Types with GL Accts'!$A:$C,3,FALSE),0)</f>
        <v>0</v>
      </c>
      <c r="I664" s="122">
        <f>IFERROR(VLOOKUP($F:$F,'Lease Types with GL Accts'!$A:$D,4,FALSE),0)</f>
        <v>0</v>
      </c>
      <c r="J664" s="293" t="str">
        <f>IF(AND(AB664=1,K664='Lease Rollforward'!$B$2),"Yes",IF(AB664=1,"No",""))</f>
        <v/>
      </c>
      <c r="L664" s="216"/>
      <c r="M664" s="217"/>
      <c r="N664" s="217"/>
      <c r="O664" s="217"/>
      <c r="P664" s="294">
        <f t="shared" si="97"/>
        <v>0</v>
      </c>
      <c r="Q664" s="124"/>
      <c r="R664" s="124"/>
      <c r="S664" s="219"/>
      <c r="T664" s="219"/>
      <c r="U664" s="266"/>
      <c r="V664" s="122" t="str">
        <f>IF($AB664=1,VLOOKUP(U:U,'BW Asset Listing'!D:E,2,FALSE),"")</f>
        <v/>
      </c>
      <c r="W664" s="122" t="str">
        <f>IF($AB664=1,VLOOKUP(U:U,'BW Asset Listing'!D:F,3,FALSE),"")</f>
        <v/>
      </c>
      <c r="X664" s="122" t="str">
        <f>IF($AB664=1,VLOOKUP(U:U,'BW Asset Listing'!D:G,4,FALSE),"")</f>
        <v/>
      </c>
      <c r="Y664" s="294" t="str">
        <f>IF($AB664=1,VLOOKUP(U:U,'BW Asset Listing'!D:O,12,FALSE),"")</f>
        <v/>
      </c>
      <c r="Z664" s="294" t="str">
        <f t="shared" si="98"/>
        <v/>
      </c>
      <c r="AA664" s="294" t="str">
        <f t="shared" si="99"/>
        <v/>
      </c>
      <c r="AB664" s="294">
        <f>COUNTIF($D$4:D664,$D664)</f>
        <v>0</v>
      </c>
      <c r="AE664" s="122" t="str">
        <f t="shared" si="100"/>
        <v/>
      </c>
      <c r="AF664" s="124">
        <f>SUMIFS('BW Expense Report GL'!I:I,'BW Expense Report GL'!F:F,AD:AD,'BW Expense Report GL'!G:G,G:G)</f>
        <v>0</v>
      </c>
      <c r="AG664" s="124" t="str">
        <f t="shared" si="101"/>
        <v/>
      </c>
      <c r="AH664" s="124">
        <f>SUMIFS('BW Expense Report GL'!I:I,'BW Expense Report GL'!F:F,AD:AD,'BW Expense Report GL'!G:G,H:H)</f>
        <v>0</v>
      </c>
      <c r="AI664" s="124" t="str">
        <f t="shared" si="102"/>
        <v/>
      </c>
      <c r="AK664" s="121">
        <f t="shared" si="103"/>
        <v>0</v>
      </c>
      <c r="AL664" s="121">
        <f t="shared" si="104"/>
        <v>0</v>
      </c>
    </row>
    <row r="665" spans="1:38" s="121" customFormat="1" ht="12.75" x14ac:dyDescent="0.2">
      <c r="A665" s="293" t="str">
        <f>VLOOKUP(B:B,'ACFR Business Areas'!A:C,3,FALSE)</f>
        <v>A000</v>
      </c>
      <c r="B665" s="293" t="str">
        <f>'Lease Rollforward'!$B$1</f>
        <v>E120</v>
      </c>
      <c r="C665" s="122" t="str">
        <f>VLOOKUP(B:B,'ACFR Business Areas'!A:B,2,FALSE)</f>
        <v>Comptroller General</v>
      </c>
      <c r="D665" s="237"/>
      <c r="E665" s="265"/>
      <c r="G665" s="122">
        <f>IFERROR(VLOOKUP($F:$F,'Lease Types with GL Accts'!A:B,2,FALSE),0)</f>
        <v>0</v>
      </c>
      <c r="H665" s="122">
        <f>IFERROR(VLOOKUP($F:$F,'Lease Types with GL Accts'!$A:$C,3,FALSE),0)</f>
        <v>0</v>
      </c>
      <c r="I665" s="122">
        <f>IFERROR(VLOOKUP($F:$F,'Lease Types with GL Accts'!$A:$D,4,FALSE),0)</f>
        <v>0</v>
      </c>
      <c r="J665" s="293" t="str">
        <f>IF(AND(AB665=1,K665='Lease Rollforward'!$B$2),"Yes",IF(AB665=1,"No",""))</f>
        <v/>
      </c>
      <c r="L665" s="216"/>
      <c r="M665" s="217"/>
      <c r="N665" s="217"/>
      <c r="O665" s="217"/>
      <c r="P665" s="294">
        <f t="shared" si="97"/>
        <v>0</v>
      </c>
      <c r="Q665" s="124"/>
      <c r="R665" s="124"/>
      <c r="S665" s="219"/>
      <c r="T665" s="219"/>
      <c r="U665" s="266"/>
      <c r="V665" s="122" t="str">
        <f>IF($AB665=1,VLOOKUP(U:U,'BW Asset Listing'!D:E,2,FALSE),"")</f>
        <v/>
      </c>
      <c r="W665" s="122" t="str">
        <f>IF($AB665=1,VLOOKUP(U:U,'BW Asset Listing'!D:F,3,FALSE),"")</f>
        <v/>
      </c>
      <c r="X665" s="122" t="str">
        <f>IF($AB665=1,VLOOKUP(U:U,'BW Asset Listing'!D:G,4,FALSE),"")</f>
        <v/>
      </c>
      <c r="Y665" s="294" t="str">
        <f>IF($AB665=1,VLOOKUP(U:U,'BW Asset Listing'!D:O,12,FALSE),"")</f>
        <v/>
      </c>
      <c r="Z665" s="294" t="str">
        <f t="shared" si="98"/>
        <v/>
      </c>
      <c r="AA665" s="294" t="str">
        <f t="shared" si="99"/>
        <v/>
      </c>
      <c r="AB665" s="294">
        <f>COUNTIF($D$4:D665,$D665)</f>
        <v>0</v>
      </c>
      <c r="AE665" s="122" t="str">
        <f t="shared" si="100"/>
        <v/>
      </c>
      <c r="AF665" s="124">
        <f>SUMIFS('BW Expense Report GL'!I:I,'BW Expense Report GL'!F:F,AD:AD,'BW Expense Report GL'!G:G,G:G)</f>
        <v>0</v>
      </c>
      <c r="AG665" s="124" t="str">
        <f t="shared" si="101"/>
        <v/>
      </c>
      <c r="AH665" s="124">
        <f>SUMIFS('BW Expense Report GL'!I:I,'BW Expense Report GL'!F:F,AD:AD,'BW Expense Report GL'!G:G,H:H)</f>
        <v>0</v>
      </c>
      <c r="AI665" s="124" t="str">
        <f t="shared" si="102"/>
        <v/>
      </c>
      <c r="AK665" s="121">
        <f t="shared" si="103"/>
        <v>0</v>
      </c>
      <c r="AL665" s="121">
        <f t="shared" si="104"/>
        <v>0</v>
      </c>
    </row>
    <row r="666" spans="1:38" s="121" customFormat="1" ht="12.75" x14ac:dyDescent="0.2">
      <c r="A666" s="293" t="str">
        <f>VLOOKUP(B:B,'ACFR Business Areas'!A:C,3,FALSE)</f>
        <v>A000</v>
      </c>
      <c r="B666" s="293" t="str">
        <f>'Lease Rollforward'!$B$1</f>
        <v>E120</v>
      </c>
      <c r="C666" s="122" t="str">
        <f>VLOOKUP(B:B,'ACFR Business Areas'!A:B,2,FALSE)</f>
        <v>Comptroller General</v>
      </c>
      <c r="D666" s="237"/>
      <c r="E666" s="265"/>
      <c r="G666" s="122">
        <f>IFERROR(VLOOKUP($F:$F,'Lease Types with GL Accts'!A:B,2,FALSE),0)</f>
        <v>0</v>
      </c>
      <c r="H666" s="122">
        <f>IFERROR(VLOOKUP($F:$F,'Lease Types with GL Accts'!$A:$C,3,FALSE),0)</f>
        <v>0</v>
      </c>
      <c r="I666" s="122">
        <f>IFERROR(VLOOKUP($F:$F,'Lease Types with GL Accts'!$A:$D,4,FALSE),0)</f>
        <v>0</v>
      </c>
      <c r="J666" s="293" t="str">
        <f>IF(AND(AB666=1,K666='Lease Rollforward'!$B$2),"Yes",IF(AB666=1,"No",""))</f>
        <v/>
      </c>
      <c r="L666" s="216"/>
      <c r="M666" s="217"/>
      <c r="N666" s="217"/>
      <c r="O666" s="217"/>
      <c r="P666" s="294">
        <f t="shared" si="97"/>
        <v>0</v>
      </c>
      <c r="Q666" s="124"/>
      <c r="R666" s="124"/>
      <c r="S666" s="219"/>
      <c r="T666" s="219"/>
      <c r="U666" s="266"/>
      <c r="V666" s="122" t="str">
        <f>IF($AB666=1,VLOOKUP(U:U,'BW Asset Listing'!D:E,2,FALSE),"")</f>
        <v/>
      </c>
      <c r="W666" s="122" t="str">
        <f>IF($AB666=1,VLOOKUP(U:U,'BW Asset Listing'!D:F,3,FALSE),"")</f>
        <v/>
      </c>
      <c r="X666" s="122" t="str">
        <f>IF($AB666=1,VLOOKUP(U:U,'BW Asset Listing'!D:G,4,FALSE),"")</f>
        <v/>
      </c>
      <c r="Y666" s="294" t="str">
        <f>IF($AB666=1,VLOOKUP(U:U,'BW Asset Listing'!D:O,12,FALSE),"")</f>
        <v/>
      </c>
      <c r="Z666" s="294" t="str">
        <f t="shared" si="98"/>
        <v/>
      </c>
      <c r="AA666" s="294" t="str">
        <f t="shared" si="99"/>
        <v/>
      </c>
      <c r="AB666" s="294">
        <f>COUNTIF($D$4:D666,$D666)</f>
        <v>0</v>
      </c>
      <c r="AE666" s="122" t="str">
        <f t="shared" si="100"/>
        <v/>
      </c>
      <c r="AF666" s="124">
        <f>SUMIFS('BW Expense Report GL'!I:I,'BW Expense Report GL'!F:F,AD:AD,'BW Expense Report GL'!G:G,G:G)</f>
        <v>0</v>
      </c>
      <c r="AG666" s="124" t="str">
        <f t="shared" si="101"/>
        <v/>
      </c>
      <c r="AH666" s="124">
        <f>SUMIFS('BW Expense Report GL'!I:I,'BW Expense Report GL'!F:F,AD:AD,'BW Expense Report GL'!G:G,H:H)</f>
        <v>0</v>
      </c>
      <c r="AI666" s="124" t="str">
        <f t="shared" si="102"/>
        <v/>
      </c>
      <c r="AK666" s="121">
        <f t="shared" si="103"/>
        <v>0</v>
      </c>
      <c r="AL666" s="121">
        <f t="shared" si="104"/>
        <v>0</v>
      </c>
    </row>
    <row r="667" spans="1:38" s="121" customFormat="1" ht="12.75" x14ac:dyDescent="0.2">
      <c r="A667" s="293" t="str">
        <f>VLOOKUP(B:B,'ACFR Business Areas'!A:C,3,FALSE)</f>
        <v>A000</v>
      </c>
      <c r="B667" s="293" t="str">
        <f>'Lease Rollforward'!$B$1</f>
        <v>E120</v>
      </c>
      <c r="C667" s="122" t="str">
        <f>VLOOKUP(B:B,'ACFR Business Areas'!A:B,2,FALSE)</f>
        <v>Comptroller General</v>
      </c>
      <c r="D667" s="237"/>
      <c r="E667" s="265"/>
      <c r="G667" s="122">
        <f>IFERROR(VLOOKUP($F:$F,'Lease Types with GL Accts'!A:B,2,FALSE),0)</f>
        <v>0</v>
      </c>
      <c r="H667" s="122">
        <f>IFERROR(VLOOKUP($F:$F,'Lease Types with GL Accts'!$A:$C,3,FALSE),0)</f>
        <v>0</v>
      </c>
      <c r="I667" s="122">
        <f>IFERROR(VLOOKUP($F:$F,'Lease Types with GL Accts'!$A:$D,4,FALSE),0)</f>
        <v>0</v>
      </c>
      <c r="J667" s="293" t="str">
        <f>IF(AND(AB667=1,K667='Lease Rollforward'!$B$2),"Yes",IF(AB667=1,"No",""))</f>
        <v/>
      </c>
      <c r="L667" s="216"/>
      <c r="M667" s="217"/>
      <c r="N667" s="217"/>
      <c r="O667" s="217"/>
      <c r="P667" s="294">
        <f t="shared" si="97"/>
        <v>0</v>
      </c>
      <c r="Q667" s="124"/>
      <c r="R667" s="124"/>
      <c r="S667" s="219"/>
      <c r="T667" s="219"/>
      <c r="U667" s="266"/>
      <c r="V667" s="122" t="str">
        <f>IF($AB667=1,VLOOKUP(U:U,'BW Asset Listing'!D:E,2,FALSE),"")</f>
        <v/>
      </c>
      <c r="W667" s="122" t="str">
        <f>IF($AB667=1,VLOOKUP(U:U,'BW Asset Listing'!D:F,3,FALSE),"")</f>
        <v/>
      </c>
      <c r="X667" s="122" t="str">
        <f>IF($AB667=1,VLOOKUP(U:U,'BW Asset Listing'!D:G,4,FALSE),"")</f>
        <v/>
      </c>
      <c r="Y667" s="294" t="str">
        <f>IF($AB667=1,VLOOKUP(U:U,'BW Asset Listing'!D:O,12,FALSE),"")</f>
        <v/>
      </c>
      <c r="Z667" s="294" t="str">
        <f t="shared" si="98"/>
        <v/>
      </c>
      <c r="AA667" s="294" t="str">
        <f t="shared" si="99"/>
        <v/>
      </c>
      <c r="AB667" s="294">
        <f>COUNTIF($D$4:D667,$D667)</f>
        <v>0</v>
      </c>
      <c r="AE667" s="122" t="str">
        <f t="shared" si="100"/>
        <v/>
      </c>
      <c r="AF667" s="124">
        <f>SUMIFS('BW Expense Report GL'!I:I,'BW Expense Report GL'!F:F,AD:AD,'BW Expense Report GL'!G:G,G:G)</f>
        <v>0</v>
      </c>
      <c r="AG667" s="124" t="str">
        <f t="shared" si="101"/>
        <v/>
      </c>
      <c r="AH667" s="124">
        <f>SUMIFS('BW Expense Report GL'!I:I,'BW Expense Report GL'!F:F,AD:AD,'BW Expense Report GL'!G:G,H:H)</f>
        <v>0</v>
      </c>
      <c r="AI667" s="124" t="str">
        <f t="shared" si="102"/>
        <v/>
      </c>
      <c r="AK667" s="121">
        <f t="shared" si="103"/>
        <v>0</v>
      </c>
      <c r="AL667" s="121">
        <f t="shared" si="104"/>
        <v>0</v>
      </c>
    </row>
    <row r="668" spans="1:38" s="121" customFormat="1" ht="12.75" x14ac:dyDescent="0.2">
      <c r="A668" s="293" t="str">
        <f>VLOOKUP(B:B,'ACFR Business Areas'!A:C,3,FALSE)</f>
        <v>A000</v>
      </c>
      <c r="B668" s="293" t="str">
        <f>'Lease Rollforward'!$B$1</f>
        <v>E120</v>
      </c>
      <c r="C668" s="122" t="str">
        <f>VLOOKUP(B:B,'ACFR Business Areas'!A:B,2,FALSE)</f>
        <v>Comptroller General</v>
      </c>
      <c r="D668" s="237"/>
      <c r="E668" s="265"/>
      <c r="G668" s="122">
        <f>IFERROR(VLOOKUP($F:$F,'Lease Types with GL Accts'!A:B,2,FALSE),0)</f>
        <v>0</v>
      </c>
      <c r="H668" s="122">
        <f>IFERROR(VLOOKUP($F:$F,'Lease Types with GL Accts'!$A:$C,3,FALSE),0)</f>
        <v>0</v>
      </c>
      <c r="I668" s="122">
        <f>IFERROR(VLOOKUP($F:$F,'Lease Types with GL Accts'!$A:$D,4,FALSE),0)</f>
        <v>0</v>
      </c>
      <c r="J668" s="293" t="str">
        <f>IF(AND(AB668=1,K668='Lease Rollforward'!$B$2),"Yes",IF(AB668=1,"No",""))</f>
        <v/>
      </c>
      <c r="L668" s="216"/>
      <c r="M668" s="217"/>
      <c r="N668" s="217"/>
      <c r="O668" s="217"/>
      <c r="P668" s="294">
        <f t="shared" si="97"/>
        <v>0</v>
      </c>
      <c r="Q668" s="124"/>
      <c r="R668" s="124"/>
      <c r="S668" s="219"/>
      <c r="T668" s="219"/>
      <c r="U668" s="266"/>
      <c r="V668" s="122" t="str">
        <f>IF($AB668=1,VLOOKUP(U:U,'BW Asset Listing'!D:E,2,FALSE),"")</f>
        <v/>
      </c>
      <c r="W668" s="122" t="str">
        <f>IF($AB668=1,VLOOKUP(U:U,'BW Asset Listing'!D:F,3,FALSE),"")</f>
        <v/>
      </c>
      <c r="X668" s="122" t="str">
        <f>IF($AB668=1,VLOOKUP(U:U,'BW Asset Listing'!D:G,4,FALSE),"")</f>
        <v/>
      </c>
      <c r="Y668" s="294" t="str">
        <f>IF($AB668=1,VLOOKUP(U:U,'BW Asset Listing'!D:O,12,FALSE),"")</f>
        <v/>
      </c>
      <c r="Z668" s="294" t="str">
        <f t="shared" si="98"/>
        <v/>
      </c>
      <c r="AA668" s="294" t="str">
        <f t="shared" si="99"/>
        <v/>
      </c>
      <c r="AB668" s="294">
        <f>COUNTIF($D$4:D668,$D668)</f>
        <v>0</v>
      </c>
      <c r="AE668" s="122" t="str">
        <f t="shared" si="100"/>
        <v/>
      </c>
      <c r="AF668" s="124">
        <f>SUMIFS('BW Expense Report GL'!I:I,'BW Expense Report GL'!F:F,AD:AD,'BW Expense Report GL'!G:G,G:G)</f>
        <v>0</v>
      </c>
      <c r="AG668" s="124" t="str">
        <f t="shared" si="101"/>
        <v/>
      </c>
      <c r="AH668" s="124">
        <f>SUMIFS('BW Expense Report GL'!I:I,'BW Expense Report GL'!F:F,AD:AD,'BW Expense Report GL'!G:G,H:H)</f>
        <v>0</v>
      </c>
      <c r="AI668" s="124" t="str">
        <f t="shared" si="102"/>
        <v/>
      </c>
      <c r="AK668" s="121">
        <f t="shared" si="103"/>
        <v>0</v>
      </c>
      <c r="AL668" s="121">
        <f t="shared" si="104"/>
        <v>0</v>
      </c>
    </row>
    <row r="669" spans="1:38" s="121" customFormat="1" ht="12.75" x14ac:dyDescent="0.2">
      <c r="A669" s="293" t="str">
        <f>VLOOKUP(B:B,'ACFR Business Areas'!A:C,3,FALSE)</f>
        <v>A000</v>
      </c>
      <c r="B669" s="293" t="str">
        <f>'Lease Rollforward'!$B$1</f>
        <v>E120</v>
      </c>
      <c r="C669" s="122" t="str">
        <f>VLOOKUP(B:B,'ACFR Business Areas'!A:B,2,FALSE)</f>
        <v>Comptroller General</v>
      </c>
      <c r="D669" s="237"/>
      <c r="E669" s="265"/>
      <c r="G669" s="122">
        <f>IFERROR(VLOOKUP($F:$F,'Lease Types with GL Accts'!A:B,2,FALSE),0)</f>
        <v>0</v>
      </c>
      <c r="H669" s="122">
        <f>IFERROR(VLOOKUP($F:$F,'Lease Types with GL Accts'!$A:$C,3,FALSE),0)</f>
        <v>0</v>
      </c>
      <c r="I669" s="122">
        <f>IFERROR(VLOOKUP($F:$F,'Lease Types with GL Accts'!$A:$D,4,FALSE),0)</f>
        <v>0</v>
      </c>
      <c r="J669" s="293" t="str">
        <f>IF(AND(AB669=1,K669='Lease Rollforward'!$B$2),"Yes",IF(AB669=1,"No",""))</f>
        <v/>
      </c>
      <c r="L669" s="216"/>
      <c r="M669" s="217"/>
      <c r="N669" s="217"/>
      <c r="O669" s="217"/>
      <c r="P669" s="294">
        <f t="shared" si="97"/>
        <v>0</v>
      </c>
      <c r="Q669" s="124"/>
      <c r="R669" s="124"/>
      <c r="S669" s="219"/>
      <c r="T669" s="219"/>
      <c r="U669" s="266"/>
      <c r="V669" s="122" t="str">
        <f>IF($AB669=1,VLOOKUP(U:U,'BW Asset Listing'!D:E,2,FALSE),"")</f>
        <v/>
      </c>
      <c r="W669" s="122" t="str">
        <f>IF($AB669=1,VLOOKUP(U:U,'BW Asset Listing'!D:F,3,FALSE),"")</f>
        <v/>
      </c>
      <c r="X669" s="122" t="str">
        <f>IF($AB669=1,VLOOKUP(U:U,'BW Asset Listing'!D:G,4,FALSE),"")</f>
        <v/>
      </c>
      <c r="Y669" s="294" t="str">
        <f>IF($AB669=1,VLOOKUP(U:U,'BW Asset Listing'!D:O,12,FALSE),"")</f>
        <v/>
      </c>
      <c r="Z669" s="294" t="str">
        <f t="shared" si="98"/>
        <v/>
      </c>
      <c r="AA669" s="294" t="str">
        <f t="shared" si="99"/>
        <v/>
      </c>
      <c r="AB669" s="294">
        <f>COUNTIF($D$4:D669,$D669)</f>
        <v>0</v>
      </c>
      <c r="AE669" s="122" t="str">
        <f t="shared" si="100"/>
        <v/>
      </c>
      <c r="AF669" s="124">
        <f>SUMIFS('BW Expense Report GL'!I:I,'BW Expense Report GL'!F:F,AD:AD,'BW Expense Report GL'!G:G,G:G)</f>
        <v>0</v>
      </c>
      <c r="AG669" s="124" t="str">
        <f t="shared" si="101"/>
        <v/>
      </c>
      <c r="AH669" s="124">
        <f>SUMIFS('BW Expense Report GL'!I:I,'BW Expense Report GL'!F:F,AD:AD,'BW Expense Report GL'!G:G,H:H)</f>
        <v>0</v>
      </c>
      <c r="AI669" s="124" t="str">
        <f t="shared" si="102"/>
        <v/>
      </c>
      <c r="AK669" s="121">
        <f t="shared" si="103"/>
        <v>0</v>
      </c>
      <c r="AL669" s="121">
        <f t="shared" si="104"/>
        <v>0</v>
      </c>
    </row>
    <row r="670" spans="1:38" s="121" customFormat="1" ht="12.75" x14ac:dyDescent="0.2">
      <c r="A670" s="293" t="str">
        <f>VLOOKUP(B:B,'ACFR Business Areas'!A:C,3,FALSE)</f>
        <v>A000</v>
      </c>
      <c r="B670" s="293" t="str">
        <f>'Lease Rollforward'!$B$1</f>
        <v>E120</v>
      </c>
      <c r="C670" s="122" t="str">
        <f>VLOOKUP(B:B,'ACFR Business Areas'!A:B,2,FALSE)</f>
        <v>Comptroller General</v>
      </c>
      <c r="D670" s="237"/>
      <c r="E670" s="265"/>
      <c r="G670" s="122">
        <f>IFERROR(VLOOKUP($F:$F,'Lease Types with GL Accts'!A:B,2,FALSE),0)</f>
        <v>0</v>
      </c>
      <c r="H670" s="122">
        <f>IFERROR(VLOOKUP($F:$F,'Lease Types with GL Accts'!$A:$C,3,FALSE),0)</f>
        <v>0</v>
      </c>
      <c r="I670" s="122">
        <f>IFERROR(VLOOKUP($F:$F,'Lease Types with GL Accts'!$A:$D,4,FALSE),0)</f>
        <v>0</v>
      </c>
      <c r="J670" s="293" t="str">
        <f>IF(AND(AB670=1,K670='Lease Rollforward'!$B$2),"Yes",IF(AB670=1,"No",""))</f>
        <v/>
      </c>
      <c r="L670" s="216"/>
      <c r="M670" s="217"/>
      <c r="N670" s="217"/>
      <c r="O670" s="217"/>
      <c r="P670" s="294">
        <f t="shared" si="97"/>
        <v>0</v>
      </c>
      <c r="Q670" s="124"/>
      <c r="R670" s="124"/>
      <c r="S670" s="219"/>
      <c r="T670" s="219"/>
      <c r="U670" s="266"/>
      <c r="V670" s="122" t="str">
        <f>IF($AB670=1,VLOOKUP(U:U,'BW Asset Listing'!D:E,2,FALSE),"")</f>
        <v/>
      </c>
      <c r="W670" s="122" t="str">
        <f>IF($AB670=1,VLOOKUP(U:U,'BW Asset Listing'!D:F,3,FALSE),"")</f>
        <v/>
      </c>
      <c r="X670" s="122" t="str">
        <f>IF($AB670=1,VLOOKUP(U:U,'BW Asset Listing'!D:G,4,FALSE),"")</f>
        <v/>
      </c>
      <c r="Y670" s="294" t="str">
        <f>IF($AB670=1,VLOOKUP(U:U,'BW Asset Listing'!D:O,12,FALSE),"")</f>
        <v/>
      </c>
      <c r="Z670" s="294" t="str">
        <f t="shared" si="98"/>
        <v/>
      </c>
      <c r="AA670" s="294" t="str">
        <f t="shared" si="99"/>
        <v/>
      </c>
      <c r="AB670" s="294">
        <f>COUNTIF($D$4:D670,$D670)</f>
        <v>0</v>
      </c>
      <c r="AE670" s="122" t="str">
        <f t="shared" si="100"/>
        <v/>
      </c>
      <c r="AF670" s="124">
        <f>SUMIFS('BW Expense Report GL'!I:I,'BW Expense Report GL'!F:F,AD:AD,'BW Expense Report GL'!G:G,G:G)</f>
        <v>0</v>
      </c>
      <c r="AG670" s="124" t="str">
        <f t="shared" si="101"/>
        <v/>
      </c>
      <c r="AH670" s="124">
        <f>SUMIFS('BW Expense Report GL'!I:I,'BW Expense Report GL'!F:F,AD:AD,'BW Expense Report GL'!G:G,H:H)</f>
        <v>0</v>
      </c>
      <c r="AI670" s="124" t="str">
        <f t="shared" si="102"/>
        <v/>
      </c>
      <c r="AK670" s="121">
        <f t="shared" si="103"/>
        <v>0</v>
      </c>
      <c r="AL670" s="121">
        <f t="shared" si="104"/>
        <v>0</v>
      </c>
    </row>
    <row r="671" spans="1:38" s="121" customFormat="1" ht="12.75" x14ac:dyDescent="0.2">
      <c r="A671" s="293" t="str">
        <f>VLOOKUP(B:B,'ACFR Business Areas'!A:C,3,FALSE)</f>
        <v>A000</v>
      </c>
      <c r="B671" s="293" t="str">
        <f>'Lease Rollforward'!$B$1</f>
        <v>E120</v>
      </c>
      <c r="C671" s="122" t="str">
        <f>VLOOKUP(B:B,'ACFR Business Areas'!A:B,2,FALSE)</f>
        <v>Comptroller General</v>
      </c>
      <c r="D671" s="237"/>
      <c r="E671" s="265"/>
      <c r="G671" s="122">
        <f>IFERROR(VLOOKUP($F:$F,'Lease Types with GL Accts'!A:B,2,FALSE),0)</f>
        <v>0</v>
      </c>
      <c r="H671" s="122">
        <f>IFERROR(VLOOKUP($F:$F,'Lease Types with GL Accts'!$A:$C,3,FALSE),0)</f>
        <v>0</v>
      </c>
      <c r="I671" s="122">
        <f>IFERROR(VLOOKUP($F:$F,'Lease Types with GL Accts'!$A:$D,4,FALSE),0)</f>
        <v>0</v>
      </c>
      <c r="J671" s="293" t="str">
        <f>IF(AND(AB671=1,K671='Lease Rollforward'!$B$2),"Yes",IF(AB671=1,"No",""))</f>
        <v/>
      </c>
      <c r="L671" s="216"/>
      <c r="M671" s="217"/>
      <c r="N671" s="217"/>
      <c r="O671" s="217"/>
      <c r="P671" s="294">
        <f t="shared" si="97"/>
        <v>0</v>
      </c>
      <c r="Q671" s="124"/>
      <c r="R671" s="124"/>
      <c r="S671" s="219"/>
      <c r="T671" s="219"/>
      <c r="U671" s="266"/>
      <c r="V671" s="122" t="str">
        <f>IF($AB671=1,VLOOKUP(U:U,'BW Asset Listing'!D:E,2,FALSE),"")</f>
        <v/>
      </c>
      <c r="W671" s="122" t="str">
        <f>IF($AB671=1,VLOOKUP(U:U,'BW Asset Listing'!D:F,3,FALSE),"")</f>
        <v/>
      </c>
      <c r="X671" s="122" t="str">
        <f>IF($AB671=1,VLOOKUP(U:U,'BW Asset Listing'!D:G,4,FALSE),"")</f>
        <v/>
      </c>
      <c r="Y671" s="294" t="str">
        <f>IF($AB671=1,VLOOKUP(U:U,'BW Asset Listing'!D:O,12,FALSE),"")</f>
        <v/>
      </c>
      <c r="Z671" s="294" t="str">
        <f t="shared" si="98"/>
        <v/>
      </c>
      <c r="AA671" s="294" t="str">
        <f t="shared" si="99"/>
        <v/>
      </c>
      <c r="AB671" s="294">
        <f>COUNTIF($D$4:D671,$D671)</f>
        <v>0</v>
      </c>
      <c r="AE671" s="122" t="str">
        <f t="shared" si="100"/>
        <v/>
      </c>
      <c r="AF671" s="124">
        <f>SUMIFS('BW Expense Report GL'!I:I,'BW Expense Report GL'!F:F,AD:AD,'BW Expense Report GL'!G:G,G:G)</f>
        <v>0</v>
      </c>
      <c r="AG671" s="124" t="str">
        <f t="shared" si="101"/>
        <v/>
      </c>
      <c r="AH671" s="124">
        <f>SUMIFS('BW Expense Report GL'!I:I,'BW Expense Report GL'!F:F,AD:AD,'BW Expense Report GL'!G:G,H:H)</f>
        <v>0</v>
      </c>
      <c r="AI671" s="124" t="str">
        <f t="shared" si="102"/>
        <v/>
      </c>
      <c r="AK671" s="121">
        <f t="shared" si="103"/>
        <v>0</v>
      </c>
      <c r="AL671" s="121">
        <f t="shared" si="104"/>
        <v>0</v>
      </c>
    </row>
    <row r="672" spans="1:38" s="121" customFormat="1" ht="12.75" x14ac:dyDescent="0.2">
      <c r="A672" s="293" t="str">
        <f>VLOOKUP(B:B,'ACFR Business Areas'!A:C,3,FALSE)</f>
        <v>A000</v>
      </c>
      <c r="B672" s="293" t="str">
        <f>'Lease Rollforward'!$B$1</f>
        <v>E120</v>
      </c>
      <c r="C672" s="122" t="str">
        <f>VLOOKUP(B:B,'ACFR Business Areas'!A:B,2,FALSE)</f>
        <v>Comptroller General</v>
      </c>
      <c r="D672" s="237"/>
      <c r="E672" s="265"/>
      <c r="G672" s="122">
        <f>IFERROR(VLOOKUP($F:$F,'Lease Types with GL Accts'!A:B,2,FALSE),0)</f>
        <v>0</v>
      </c>
      <c r="H672" s="122">
        <f>IFERROR(VLOOKUP($F:$F,'Lease Types with GL Accts'!$A:$C,3,FALSE),0)</f>
        <v>0</v>
      </c>
      <c r="I672" s="122">
        <f>IFERROR(VLOOKUP($F:$F,'Lease Types with GL Accts'!$A:$D,4,FALSE),0)</f>
        <v>0</v>
      </c>
      <c r="J672" s="293" t="str">
        <f>IF(AND(AB672=1,K672='Lease Rollforward'!$B$2),"Yes",IF(AB672=1,"No",""))</f>
        <v/>
      </c>
      <c r="L672" s="216"/>
      <c r="M672" s="217"/>
      <c r="N672" s="217"/>
      <c r="O672" s="217"/>
      <c r="P672" s="294">
        <f t="shared" si="97"/>
        <v>0</v>
      </c>
      <c r="Q672" s="124"/>
      <c r="R672" s="124"/>
      <c r="S672" s="219"/>
      <c r="T672" s="219"/>
      <c r="U672" s="266"/>
      <c r="V672" s="122" t="str">
        <f>IF($AB672=1,VLOOKUP(U:U,'BW Asset Listing'!D:E,2,FALSE),"")</f>
        <v/>
      </c>
      <c r="W672" s="122" t="str">
        <f>IF($AB672=1,VLOOKUP(U:U,'BW Asset Listing'!D:F,3,FALSE),"")</f>
        <v/>
      </c>
      <c r="X672" s="122" t="str">
        <f>IF($AB672=1,VLOOKUP(U:U,'BW Asset Listing'!D:G,4,FALSE),"")</f>
        <v/>
      </c>
      <c r="Y672" s="294" t="str">
        <f>IF($AB672=1,VLOOKUP(U:U,'BW Asset Listing'!D:O,12,FALSE),"")</f>
        <v/>
      </c>
      <c r="Z672" s="294" t="str">
        <f t="shared" si="98"/>
        <v/>
      </c>
      <c r="AA672" s="294" t="str">
        <f t="shared" si="99"/>
        <v/>
      </c>
      <c r="AB672" s="294">
        <f>COUNTIF($D$4:D672,$D672)</f>
        <v>0</v>
      </c>
      <c r="AE672" s="122" t="str">
        <f t="shared" si="100"/>
        <v/>
      </c>
      <c r="AF672" s="124">
        <f>SUMIFS('BW Expense Report GL'!I:I,'BW Expense Report GL'!F:F,AD:AD,'BW Expense Report GL'!G:G,G:G)</f>
        <v>0</v>
      </c>
      <c r="AG672" s="124" t="str">
        <f t="shared" si="101"/>
        <v/>
      </c>
      <c r="AH672" s="124">
        <f>SUMIFS('BW Expense Report GL'!I:I,'BW Expense Report GL'!F:F,AD:AD,'BW Expense Report GL'!G:G,H:H)</f>
        <v>0</v>
      </c>
      <c r="AI672" s="124" t="str">
        <f t="shared" si="102"/>
        <v/>
      </c>
      <c r="AK672" s="121">
        <f t="shared" si="103"/>
        <v>0</v>
      </c>
      <c r="AL672" s="121">
        <f t="shared" si="104"/>
        <v>0</v>
      </c>
    </row>
    <row r="673" spans="1:38" s="121" customFormat="1" ht="12.75" x14ac:dyDescent="0.2">
      <c r="A673" s="293" t="str">
        <f>VLOOKUP(B:B,'ACFR Business Areas'!A:C,3,FALSE)</f>
        <v>A000</v>
      </c>
      <c r="B673" s="293" t="str">
        <f>'Lease Rollforward'!$B$1</f>
        <v>E120</v>
      </c>
      <c r="C673" s="122" t="str">
        <f>VLOOKUP(B:B,'ACFR Business Areas'!A:B,2,FALSE)</f>
        <v>Comptroller General</v>
      </c>
      <c r="D673" s="237"/>
      <c r="E673" s="265"/>
      <c r="G673" s="122">
        <f>IFERROR(VLOOKUP($F:$F,'Lease Types with GL Accts'!A:B,2,FALSE),0)</f>
        <v>0</v>
      </c>
      <c r="H673" s="122">
        <f>IFERROR(VLOOKUP($F:$F,'Lease Types with GL Accts'!$A:$C,3,FALSE),0)</f>
        <v>0</v>
      </c>
      <c r="I673" s="122">
        <f>IFERROR(VLOOKUP($F:$F,'Lease Types with GL Accts'!$A:$D,4,FALSE),0)</f>
        <v>0</v>
      </c>
      <c r="J673" s="293" t="str">
        <f>IF(AND(AB673=1,K673='Lease Rollforward'!$B$2),"Yes",IF(AB673=1,"No",""))</f>
        <v/>
      </c>
      <c r="L673" s="216"/>
      <c r="M673" s="217"/>
      <c r="N673" s="217"/>
      <c r="O673" s="217"/>
      <c r="P673" s="294">
        <f t="shared" si="97"/>
        <v>0</v>
      </c>
      <c r="Q673" s="124"/>
      <c r="R673" s="124"/>
      <c r="S673" s="219"/>
      <c r="T673" s="219"/>
      <c r="U673" s="266"/>
      <c r="V673" s="122" t="str">
        <f>IF($AB673=1,VLOOKUP(U:U,'BW Asset Listing'!D:E,2,FALSE),"")</f>
        <v/>
      </c>
      <c r="W673" s="122" t="str">
        <f>IF($AB673=1,VLOOKUP(U:U,'BW Asset Listing'!D:F,3,FALSE),"")</f>
        <v/>
      </c>
      <c r="X673" s="122" t="str">
        <f>IF($AB673=1,VLOOKUP(U:U,'BW Asset Listing'!D:G,4,FALSE),"")</f>
        <v/>
      </c>
      <c r="Y673" s="294" t="str">
        <f>IF($AB673=1,VLOOKUP(U:U,'BW Asset Listing'!D:O,12,FALSE),"")</f>
        <v/>
      </c>
      <c r="Z673" s="294" t="str">
        <f t="shared" si="98"/>
        <v/>
      </c>
      <c r="AA673" s="294" t="str">
        <f t="shared" si="99"/>
        <v/>
      </c>
      <c r="AB673" s="294">
        <f>COUNTIF($D$4:D673,$D673)</f>
        <v>0</v>
      </c>
      <c r="AE673" s="122" t="str">
        <f t="shared" si="100"/>
        <v/>
      </c>
      <c r="AF673" s="124">
        <f>SUMIFS('BW Expense Report GL'!I:I,'BW Expense Report GL'!F:F,AD:AD,'BW Expense Report GL'!G:G,G:G)</f>
        <v>0</v>
      </c>
      <c r="AG673" s="124" t="str">
        <f t="shared" si="101"/>
        <v/>
      </c>
      <c r="AH673" s="124">
        <f>SUMIFS('BW Expense Report GL'!I:I,'BW Expense Report GL'!F:F,AD:AD,'BW Expense Report GL'!G:G,H:H)</f>
        <v>0</v>
      </c>
      <c r="AI673" s="124" t="str">
        <f t="shared" si="102"/>
        <v/>
      </c>
      <c r="AK673" s="121">
        <f t="shared" si="103"/>
        <v>0</v>
      </c>
      <c r="AL673" s="121">
        <f t="shared" si="104"/>
        <v>0</v>
      </c>
    </row>
    <row r="674" spans="1:38" s="121" customFormat="1" ht="12.75" x14ac:dyDescent="0.2">
      <c r="A674" s="293" t="str">
        <f>VLOOKUP(B:B,'ACFR Business Areas'!A:C,3,FALSE)</f>
        <v>A000</v>
      </c>
      <c r="B674" s="293" t="str">
        <f>'Lease Rollforward'!$B$1</f>
        <v>E120</v>
      </c>
      <c r="C674" s="122" t="str">
        <f>VLOOKUP(B:B,'ACFR Business Areas'!A:B,2,FALSE)</f>
        <v>Comptroller General</v>
      </c>
      <c r="D674" s="237"/>
      <c r="E674" s="265"/>
      <c r="G674" s="122">
        <f>IFERROR(VLOOKUP($F:$F,'Lease Types with GL Accts'!A:B,2,FALSE),0)</f>
        <v>0</v>
      </c>
      <c r="H674" s="122">
        <f>IFERROR(VLOOKUP($F:$F,'Lease Types with GL Accts'!$A:$C,3,FALSE),0)</f>
        <v>0</v>
      </c>
      <c r="I674" s="122">
        <f>IFERROR(VLOOKUP($F:$F,'Lease Types with GL Accts'!$A:$D,4,FALSE),0)</f>
        <v>0</v>
      </c>
      <c r="J674" s="293" t="str">
        <f>IF(AND(AB674=1,K674='Lease Rollforward'!$B$2),"Yes",IF(AB674=1,"No",""))</f>
        <v/>
      </c>
      <c r="L674" s="216"/>
      <c r="M674" s="217"/>
      <c r="N674" s="217"/>
      <c r="O674" s="217"/>
      <c r="P674" s="294">
        <f t="shared" si="97"/>
        <v>0</v>
      </c>
      <c r="Q674" s="124"/>
      <c r="R674" s="124"/>
      <c r="S674" s="219"/>
      <c r="T674" s="219"/>
      <c r="U674" s="266"/>
      <c r="V674" s="122" t="str">
        <f>IF($AB674=1,VLOOKUP(U:U,'BW Asset Listing'!D:E,2,FALSE),"")</f>
        <v/>
      </c>
      <c r="W674" s="122" t="str">
        <f>IF($AB674=1,VLOOKUP(U:U,'BW Asset Listing'!D:F,3,FALSE),"")</f>
        <v/>
      </c>
      <c r="X674" s="122" t="str">
        <f>IF($AB674=1,VLOOKUP(U:U,'BW Asset Listing'!D:G,4,FALSE),"")</f>
        <v/>
      </c>
      <c r="Y674" s="294" t="str">
        <f>IF($AB674=1,VLOOKUP(U:U,'BW Asset Listing'!D:O,12,FALSE),"")</f>
        <v/>
      </c>
      <c r="Z674" s="294" t="str">
        <f t="shared" si="98"/>
        <v/>
      </c>
      <c r="AA674" s="294" t="str">
        <f t="shared" si="99"/>
        <v/>
      </c>
      <c r="AB674" s="294">
        <f>COUNTIF($D$4:D674,$D674)</f>
        <v>0</v>
      </c>
      <c r="AE674" s="122" t="str">
        <f t="shared" si="100"/>
        <v/>
      </c>
      <c r="AF674" s="124">
        <f>SUMIFS('BW Expense Report GL'!I:I,'BW Expense Report GL'!F:F,AD:AD,'BW Expense Report GL'!G:G,G:G)</f>
        <v>0</v>
      </c>
      <c r="AG674" s="124" t="str">
        <f t="shared" si="101"/>
        <v/>
      </c>
      <c r="AH674" s="124">
        <f>SUMIFS('BW Expense Report GL'!I:I,'BW Expense Report GL'!F:F,AD:AD,'BW Expense Report GL'!G:G,H:H)</f>
        <v>0</v>
      </c>
      <c r="AI674" s="124" t="str">
        <f t="shared" si="102"/>
        <v/>
      </c>
      <c r="AK674" s="121">
        <f t="shared" si="103"/>
        <v>0</v>
      </c>
      <c r="AL674" s="121">
        <f t="shared" si="104"/>
        <v>0</v>
      </c>
    </row>
    <row r="675" spans="1:38" s="121" customFormat="1" ht="12.75" x14ac:dyDescent="0.2">
      <c r="A675" s="293" t="str">
        <f>VLOOKUP(B:B,'ACFR Business Areas'!A:C,3,FALSE)</f>
        <v>A000</v>
      </c>
      <c r="B675" s="293" t="str">
        <f>'Lease Rollforward'!$B$1</f>
        <v>E120</v>
      </c>
      <c r="C675" s="122" t="str">
        <f>VLOOKUP(B:B,'ACFR Business Areas'!A:B,2,FALSE)</f>
        <v>Comptroller General</v>
      </c>
      <c r="D675" s="237"/>
      <c r="E675" s="265"/>
      <c r="G675" s="122">
        <f>IFERROR(VLOOKUP($F:$F,'Lease Types with GL Accts'!A:B,2,FALSE),0)</f>
        <v>0</v>
      </c>
      <c r="H675" s="122">
        <f>IFERROR(VLOOKUP($F:$F,'Lease Types with GL Accts'!$A:$C,3,FALSE),0)</f>
        <v>0</v>
      </c>
      <c r="I675" s="122">
        <f>IFERROR(VLOOKUP($F:$F,'Lease Types with GL Accts'!$A:$D,4,FALSE),0)</f>
        <v>0</v>
      </c>
      <c r="J675" s="293" t="str">
        <f>IF(AND(AB675=1,K675='Lease Rollforward'!$B$2),"Yes",IF(AB675=1,"No",""))</f>
        <v/>
      </c>
      <c r="L675" s="216"/>
      <c r="M675" s="217"/>
      <c r="N675" s="217"/>
      <c r="O675" s="217"/>
      <c r="P675" s="294">
        <f t="shared" si="97"/>
        <v>0</v>
      </c>
      <c r="Q675" s="124"/>
      <c r="R675" s="124"/>
      <c r="S675" s="219"/>
      <c r="T675" s="219"/>
      <c r="U675" s="266"/>
      <c r="V675" s="122" t="str">
        <f>IF($AB675=1,VLOOKUP(U:U,'BW Asset Listing'!D:E,2,FALSE),"")</f>
        <v/>
      </c>
      <c r="W675" s="122" t="str">
        <f>IF($AB675=1,VLOOKUP(U:U,'BW Asset Listing'!D:F,3,FALSE),"")</f>
        <v/>
      </c>
      <c r="X675" s="122" t="str">
        <f>IF($AB675=1,VLOOKUP(U:U,'BW Asset Listing'!D:G,4,FALSE),"")</f>
        <v/>
      </c>
      <c r="Y675" s="294" t="str">
        <f>IF($AB675=1,VLOOKUP(U:U,'BW Asset Listing'!D:O,12,FALSE),"")</f>
        <v/>
      </c>
      <c r="Z675" s="294" t="str">
        <f t="shared" si="98"/>
        <v/>
      </c>
      <c r="AA675" s="294" t="str">
        <f t="shared" si="99"/>
        <v/>
      </c>
      <c r="AB675" s="294">
        <f>COUNTIF($D$4:D675,$D675)</f>
        <v>0</v>
      </c>
      <c r="AE675" s="122" t="str">
        <f t="shared" si="100"/>
        <v/>
      </c>
      <c r="AF675" s="124">
        <f>SUMIFS('BW Expense Report GL'!I:I,'BW Expense Report GL'!F:F,AD:AD,'BW Expense Report GL'!G:G,G:G)</f>
        <v>0</v>
      </c>
      <c r="AG675" s="124" t="str">
        <f t="shared" si="101"/>
        <v/>
      </c>
      <c r="AH675" s="124">
        <f>SUMIFS('BW Expense Report GL'!I:I,'BW Expense Report GL'!F:F,AD:AD,'BW Expense Report GL'!G:G,H:H)</f>
        <v>0</v>
      </c>
      <c r="AI675" s="124" t="str">
        <f t="shared" si="102"/>
        <v/>
      </c>
      <c r="AK675" s="121">
        <f t="shared" si="103"/>
        <v>0</v>
      </c>
      <c r="AL675" s="121">
        <f t="shared" si="104"/>
        <v>0</v>
      </c>
    </row>
    <row r="676" spans="1:38" s="121" customFormat="1" ht="12.75" x14ac:dyDescent="0.2">
      <c r="A676" s="293" t="str">
        <f>VLOOKUP(B:B,'ACFR Business Areas'!A:C,3,FALSE)</f>
        <v>A000</v>
      </c>
      <c r="B676" s="293" t="str">
        <f>'Lease Rollforward'!$B$1</f>
        <v>E120</v>
      </c>
      <c r="C676" s="122" t="str">
        <f>VLOOKUP(B:B,'ACFR Business Areas'!A:B,2,FALSE)</f>
        <v>Comptroller General</v>
      </c>
      <c r="D676" s="237"/>
      <c r="E676" s="265"/>
      <c r="G676" s="122">
        <f>IFERROR(VLOOKUP($F:$F,'Lease Types with GL Accts'!A:B,2,FALSE),0)</f>
        <v>0</v>
      </c>
      <c r="H676" s="122">
        <f>IFERROR(VLOOKUP($F:$F,'Lease Types with GL Accts'!$A:$C,3,FALSE),0)</f>
        <v>0</v>
      </c>
      <c r="I676" s="122">
        <f>IFERROR(VLOOKUP($F:$F,'Lease Types with GL Accts'!$A:$D,4,FALSE),0)</f>
        <v>0</v>
      </c>
      <c r="J676" s="293" t="str">
        <f>IF(AND(AB676=1,K676='Lease Rollforward'!$B$2),"Yes",IF(AB676=1,"No",""))</f>
        <v/>
      </c>
      <c r="L676" s="216"/>
      <c r="M676" s="217"/>
      <c r="N676" s="217"/>
      <c r="O676" s="217"/>
      <c r="P676" s="294">
        <f t="shared" si="97"/>
        <v>0</v>
      </c>
      <c r="Q676" s="124"/>
      <c r="R676" s="124"/>
      <c r="S676" s="219"/>
      <c r="T676" s="219"/>
      <c r="U676" s="266"/>
      <c r="V676" s="122" t="str">
        <f>IF($AB676=1,VLOOKUP(U:U,'BW Asset Listing'!D:E,2,FALSE),"")</f>
        <v/>
      </c>
      <c r="W676" s="122" t="str">
        <f>IF($AB676=1,VLOOKUP(U:U,'BW Asset Listing'!D:F,3,FALSE),"")</f>
        <v/>
      </c>
      <c r="X676" s="122" t="str">
        <f>IF($AB676=1,VLOOKUP(U:U,'BW Asset Listing'!D:G,4,FALSE),"")</f>
        <v/>
      </c>
      <c r="Y676" s="294" t="str">
        <f>IF($AB676=1,VLOOKUP(U:U,'BW Asset Listing'!D:O,12,FALSE),"")</f>
        <v/>
      </c>
      <c r="Z676" s="294" t="str">
        <f t="shared" si="98"/>
        <v/>
      </c>
      <c r="AA676" s="294" t="str">
        <f t="shared" si="99"/>
        <v/>
      </c>
      <c r="AB676" s="294">
        <f>COUNTIF($D$4:D676,$D676)</f>
        <v>0</v>
      </c>
      <c r="AE676" s="122" t="str">
        <f t="shared" si="100"/>
        <v/>
      </c>
      <c r="AF676" s="124">
        <f>SUMIFS('BW Expense Report GL'!I:I,'BW Expense Report GL'!F:F,AD:AD,'BW Expense Report GL'!G:G,G:G)</f>
        <v>0</v>
      </c>
      <c r="AG676" s="124" t="str">
        <f t="shared" si="101"/>
        <v/>
      </c>
      <c r="AH676" s="124">
        <f>SUMIFS('BW Expense Report GL'!I:I,'BW Expense Report GL'!F:F,AD:AD,'BW Expense Report GL'!G:G,H:H)</f>
        <v>0</v>
      </c>
      <c r="AI676" s="124" t="str">
        <f t="shared" si="102"/>
        <v/>
      </c>
      <c r="AK676" s="121">
        <f t="shared" si="103"/>
        <v>0</v>
      </c>
      <c r="AL676" s="121">
        <f t="shared" si="104"/>
        <v>0</v>
      </c>
    </row>
    <row r="677" spans="1:38" s="121" customFormat="1" ht="12.75" x14ac:dyDescent="0.2">
      <c r="A677" s="293" t="str">
        <f>VLOOKUP(B:B,'ACFR Business Areas'!A:C,3,FALSE)</f>
        <v>A000</v>
      </c>
      <c r="B677" s="293" t="str">
        <f>'Lease Rollforward'!$B$1</f>
        <v>E120</v>
      </c>
      <c r="C677" s="122" t="str">
        <f>VLOOKUP(B:B,'ACFR Business Areas'!A:B,2,FALSE)</f>
        <v>Comptroller General</v>
      </c>
      <c r="D677" s="237"/>
      <c r="E677" s="265"/>
      <c r="G677" s="122">
        <f>IFERROR(VLOOKUP($F:$F,'Lease Types with GL Accts'!A:B,2,FALSE),0)</f>
        <v>0</v>
      </c>
      <c r="H677" s="122">
        <f>IFERROR(VLOOKUP($F:$F,'Lease Types with GL Accts'!$A:$C,3,FALSE),0)</f>
        <v>0</v>
      </c>
      <c r="I677" s="122">
        <f>IFERROR(VLOOKUP($F:$F,'Lease Types with GL Accts'!$A:$D,4,FALSE),0)</f>
        <v>0</v>
      </c>
      <c r="J677" s="293" t="str">
        <f>IF(AND(AB677=1,K677='Lease Rollforward'!$B$2),"Yes",IF(AB677=1,"No",""))</f>
        <v/>
      </c>
      <c r="L677" s="216"/>
      <c r="M677" s="217"/>
      <c r="N677" s="217"/>
      <c r="O677" s="217"/>
      <c r="P677" s="294">
        <f t="shared" si="97"/>
        <v>0</v>
      </c>
      <c r="Q677" s="124"/>
      <c r="R677" s="124"/>
      <c r="S677" s="219"/>
      <c r="T677" s="219"/>
      <c r="U677" s="266"/>
      <c r="V677" s="122" t="str">
        <f>IF($AB677=1,VLOOKUP(U:U,'BW Asset Listing'!D:E,2,FALSE),"")</f>
        <v/>
      </c>
      <c r="W677" s="122" t="str">
        <f>IF($AB677=1,VLOOKUP(U:U,'BW Asset Listing'!D:F,3,FALSE),"")</f>
        <v/>
      </c>
      <c r="X677" s="122" t="str">
        <f>IF($AB677=1,VLOOKUP(U:U,'BW Asset Listing'!D:G,4,FALSE),"")</f>
        <v/>
      </c>
      <c r="Y677" s="294" t="str">
        <f>IF($AB677=1,VLOOKUP(U:U,'BW Asset Listing'!D:O,12,FALSE),"")</f>
        <v/>
      </c>
      <c r="Z677" s="294" t="str">
        <f t="shared" si="98"/>
        <v/>
      </c>
      <c r="AA677" s="294" t="str">
        <f t="shared" si="99"/>
        <v/>
      </c>
      <c r="AB677" s="294">
        <f>COUNTIF($D$4:D677,$D677)</f>
        <v>0</v>
      </c>
      <c r="AE677" s="122" t="str">
        <f t="shared" si="100"/>
        <v/>
      </c>
      <c r="AF677" s="124">
        <f>SUMIFS('BW Expense Report GL'!I:I,'BW Expense Report GL'!F:F,AD:AD,'BW Expense Report GL'!G:G,G:G)</f>
        <v>0</v>
      </c>
      <c r="AG677" s="124" t="str">
        <f t="shared" si="101"/>
        <v/>
      </c>
      <c r="AH677" s="124">
        <f>SUMIFS('BW Expense Report GL'!I:I,'BW Expense Report GL'!F:F,AD:AD,'BW Expense Report GL'!G:G,H:H)</f>
        <v>0</v>
      </c>
      <c r="AI677" s="124" t="str">
        <f t="shared" si="102"/>
        <v/>
      </c>
      <c r="AK677" s="121">
        <f t="shared" si="103"/>
        <v>0</v>
      </c>
      <c r="AL677" s="121">
        <f t="shared" si="104"/>
        <v>0</v>
      </c>
    </row>
    <row r="678" spans="1:38" s="121" customFormat="1" ht="12.75" x14ac:dyDescent="0.2">
      <c r="A678" s="293" t="str">
        <f>VLOOKUP(B:B,'ACFR Business Areas'!A:C,3,FALSE)</f>
        <v>A000</v>
      </c>
      <c r="B678" s="293" t="str">
        <f>'Lease Rollforward'!$B$1</f>
        <v>E120</v>
      </c>
      <c r="C678" s="122" t="str">
        <f>VLOOKUP(B:B,'ACFR Business Areas'!A:B,2,FALSE)</f>
        <v>Comptroller General</v>
      </c>
      <c r="D678" s="237"/>
      <c r="E678" s="265"/>
      <c r="G678" s="122">
        <f>IFERROR(VLOOKUP($F:$F,'Lease Types with GL Accts'!A:B,2,FALSE),0)</f>
        <v>0</v>
      </c>
      <c r="H678" s="122">
        <f>IFERROR(VLOOKUP($F:$F,'Lease Types with GL Accts'!$A:$C,3,FALSE),0)</f>
        <v>0</v>
      </c>
      <c r="I678" s="122">
        <f>IFERROR(VLOOKUP($F:$F,'Lease Types with GL Accts'!$A:$D,4,FALSE),0)</f>
        <v>0</v>
      </c>
      <c r="J678" s="293" t="str">
        <f>IF(AND(AB678=1,K678='Lease Rollforward'!$B$2),"Yes",IF(AB678=1,"No",""))</f>
        <v/>
      </c>
      <c r="L678" s="216"/>
      <c r="M678" s="217"/>
      <c r="N678" s="217"/>
      <c r="O678" s="217"/>
      <c r="P678" s="294">
        <f t="shared" si="97"/>
        <v>0</v>
      </c>
      <c r="Q678" s="124"/>
      <c r="R678" s="124"/>
      <c r="S678" s="219"/>
      <c r="T678" s="219"/>
      <c r="U678" s="266"/>
      <c r="V678" s="122" t="str">
        <f>IF($AB678=1,VLOOKUP(U:U,'BW Asset Listing'!D:E,2,FALSE),"")</f>
        <v/>
      </c>
      <c r="W678" s="122" t="str">
        <f>IF($AB678=1,VLOOKUP(U:U,'BW Asset Listing'!D:F,3,FALSE),"")</f>
        <v/>
      </c>
      <c r="X678" s="122" t="str">
        <f>IF($AB678=1,VLOOKUP(U:U,'BW Asset Listing'!D:G,4,FALSE),"")</f>
        <v/>
      </c>
      <c r="Y678" s="294" t="str">
        <f>IF($AB678=1,VLOOKUP(U:U,'BW Asset Listing'!D:O,12,FALSE),"")</f>
        <v/>
      </c>
      <c r="Z678" s="294" t="str">
        <f t="shared" si="98"/>
        <v/>
      </c>
      <c r="AA678" s="294" t="str">
        <f t="shared" si="99"/>
        <v/>
      </c>
      <c r="AB678" s="294">
        <f>COUNTIF($D$4:D678,$D678)</f>
        <v>0</v>
      </c>
      <c r="AE678" s="122" t="str">
        <f t="shared" si="100"/>
        <v/>
      </c>
      <c r="AF678" s="124">
        <f>SUMIFS('BW Expense Report GL'!I:I,'BW Expense Report GL'!F:F,AD:AD,'BW Expense Report GL'!G:G,G:G)</f>
        <v>0</v>
      </c>
      <c r="AG678" s="124" t="str">
        <f t="shared" si="101"/>
        <v/>
      </c>
      <c r="AH678" s="124">
        <f>SUMIFS('BW Expense Report GL'!I:I,'BW Expense Report GL'!F:F,AD:AD,'BW Expense Report GL'!G:G,H:H)</f>
        <v>0</v>
      </c>
      <c r="AI678" s="124" t="str">
        <f t="shared" si="102"/>
        <v/>
      </c>
      <c r="AK678" s="121">
        <f t="shared" si="103"/>
        <v>0</v>
      </c>
      <c r="AL678" s="121">
        <f t="shared" si="104"/>
        <v>0</v>
      </c>
    </row>
    <row r="679" spans="1:38" s="121" customFormat="1" ht="12.75" x14ac:dyDescent="0.2">
      <c r="A679" s="293" t="str">
        <f>VLOOKUP(B:B,'ACFR Business Areas'!A:C,3,FALSE)</f>
        <v>A000</v>
      </c>
      <c r="B679" s="293" t="str">
        <f>'Lease Rollforward'!$B$1</f>
        <v>E120</v>
      </c>
      <c r="C679" s="122" t="str">
        <f>VLOOKUP(B:B,'ACFR Business Areas'!A:B,2,FALSE)</f>
        <v>Comptroller General</v>
      </c>
      <c r="D679" s="237"/>
      <c r="E679" s="265"/>
      <c r="G679" s="122">
        <f>IFERROR(VLOOKUP($F:$F,'Lease Types with GL Accts'!A:B,2,FALSE),0)</f>
        <v>0</v>
      </c>
      <c r="H679" s="122">
        <f>IFERROR(VLOOKUP($F:$F,'Lease Types with GL Accts'!$A:$C,3,FALSE),0)</f>
        <v>0</v>
      </c>
      <c r="I679" s="122">
        <f>IFERROR(VLOOKUP($F:$F,'Lease Types with GL Accts'!$A:$D,4,FALSE),0)</f>
        <v>0</v>
      </c>
      <c r="J679" s="293" t="str">
        <f>IF(AND(AB679=1,K679='Lease Rollforward'!$B$2),"Yes",IF(AB679=1,"No",""))</f>
        <v/>
      </c>
      <c r="L679" s="216"/>
      <c r="M679" s="217"/>
      <c r="N679" s="217"/>
      <c r="O679" s="217"/>
      <c r="P679" s="294">
        <f t="shared" si="97"/>
        <v>0</v>
      </c>
      <c r="Q679" s="124"/>
      <c r="R679" s="124"/>
      <c r="S679" s="219"/>
      <c r="T679" s="219"/>
      <c r="U679" s="266"/>
      <c r="V679" s="122" t="str">
        <f>IF($AB679=1,VLOOKUP(U:U,'BW Asset Listing'!D:E,2,FALSE),"")</f>
        <v/>
      </c>
      <c r="W679" s="122" t="str">
        <f>IF($AB679=1,VLOOKUP(U:U,'BW Asset Listing'!D:F,3,FALSE),"")</f>
        <v/>
      </c>
      <c r="X679" s="122" t="str">
        <f>IF($AB679=1,VLOOKUP(U:U,'BW Asset Listing'!D:G,4,FALSE),"")</f>
        <v/>
      </c>
      <c r="Y679" s="294" t="str">
        <f>IF($AB679=1,VLOOKUP(U:U,'BW Asset Listing'!D:O,12,FALSE),"")</f>
        <v/>
      </c>
      <c r="Z679" s="294" t="str">
        <f t="shared" si="98"/>
        <v/>
      </c>
      <c r="AA679" s="294" t="str">
        <f t="shared" si="99"/>
        <v/>
      </c>
      <c r="AB679" s="294">
        <f>COUNTIF($D$4:D679,$D679)</f>
        <v>0</v>
      </c>
      <c r="AE679" s="122" t="str">
        <f t="shared" si="100"/>
        <v/>
      </c>
      <c r="AF679" s="124">
        <f>SUMIFS('BW Expense Report GL'!I:I,'BW Expense Report GL'!F:F,AD:AD,'BW Expense Report GL'!G:G,G:G)</f>
        <v>0</v>
      </c>
      <c r="AG679" s="124" t="str">
        <f t="shared" si="101"/>
        <v/>
      </c>
      <c r="AH679" s="124">
        <f>SUMIFS('BW Expense Report GL'!I:I,'BW Expense Report GL'!F:F,AD:AD,'BW Expense Report GL'!G:G,H:H)</f>
        <v>0</v>
      </c>
      <c r="AI679" s="124" t="str">
        <f t="shared" si="102"/>
        <v/>
      </c>
      <c r="AK679" s="121">
        <f t="shared" si="103"/>
        <v>0</v>
      </c>
      <c r="AL679" s="121">
        <f t="shared" si="104"/>
        <v>0</v>
      </c>
    </row>
    <row r="680" spans="1:38" s="121" customFormat="1" ht="12.75" x14ac:dyDescent="0.2">
      <c r="A680" s="293" t="str">
        <f>VLOOKUP(B:B,'ACFR Business Areas'!A:C,3,FALSE)</f>
        <v>A000</v>
      </c>
      <c r="B680" s="293" t="str">
        <f>'Lease Rollforward'!$B$1</f>
        <v>E120</v>
      </c>
      <c r="C680" s="122" t="str">
        <f>VLOOKUP(B:B,'ACFR Business Areas'!A:B,2,FALSE)</f>
        <v>Comptroller General</v>
      </c>
      <c r="D680" s="237"/>
      <c r="E680" s="265"/>
      <c r="G680" s="122">
        <f>IFERROR(VLOOKUP($F:$F,'Lease Types with GL Accts'!A:B,2,FALSE),0)</f>
        <v>0</v>
      </c>
      <c r="H680" s="122">
        <f>IFERROR(VLOOKUP($F:$F,'Lease Types with GL Accts'!$A:$C,3,FALSE),0)</f>
        <v>0</v>
      </c>
      <c r="I680" s="122">
        <f>IFERROR(VLOOKUP($F:$F,'Lease Types with GL Accts'!$A:$D,4,FALSE),0)</f>
        <v>0</v>
      </c>
      <c r="J680" s="293" t="str">
        <f>IF(AND(AB680=1,K680='Lease Rollforward'!$B$2),"Yes",IF(AB680=1,"No",""))</f>
        <v/>
      </c>
      <c r="L680" s="216"/>
      <c r="M680" s="217"/>
      <c r="N680" s="217"/>
      <c r="O680" s="217"/>
      <c r="P680" s="294">
        <f t="shared" si="97"/>
        <v>0</v>
      </c>
      <c r="Q680" s="124"/>
      <c r="R680" s="124"/>
      <c r="S680" s="219"/>
      <c r="T680" s="219"/>
      <c r="U680" s="266"/>
      <c r="V680" s="122" t="str">
        <f>IF($AB680=1,VLOOKUP(U:U,'BW Asset Listing'!D:E,2,FALSE),"")</f>
        <v/>
      </c>
      <c r="W680" s="122" t="str">
        <f>IF($AB680=1,VLOOKUP(U:U,'BW Asset Listing'!D:F,3,FALSE),"")</f>
        <v/>
      </c>
      <c r="X680" s="122" t="str">
        <f>IF($AB680=1,VLOOKUP(U:U,'BW Asset Listing'!D:G,4,FALSE),"")</f>
        <v/>
      </c>
      <c r="Y680" s="294" t="str">
        <f>IF($AB680=1,VLOOKUP(U:U,'BW Asset Listing'!D:O,12,FALSE),"")</f>
        <v/>
      </c>
      <c r="Z680" s="294" t="str">
        <f t="shared" si="98"/>
        <v/>
      </c>
      <c r="AA680" s="294" t="str">
        <f t="shared" si="99"/>
        <v/>
      </c>
      <c r="AB680" s="294">
        <f>COUNTIF($D$4:D680,$D680)</f>
        <v>0</v>
      </c>
      <c r="AE680" s="122" t="str">
        <f t="shared" si="100"/>
        <v/>
      </c>
      <c r="AF680" s="124">
        <f>SUMIFS('BW Expense Report GL'!I:I,'BW Expense Report GL'!F:F,AD:AD,'BW Expense Report GL'!G:G,G:G)</f>
        <v>0</v>
      </c>
      <c r="AG680" s="124" t="str">
        <f t="shared" si="101"/>
        <v/>
      </c>
      <c r="AH680" s="124">
        <f>SUMIFS('BW Expense Report GL'!I:I,'BW Expense Report GL'!F:F,AD:AD,'BW Expense Report GL'!G:G,H:H)</f>
        <v>0</v>
      </c>
      <c r="AI680" s="124" t="str">
        <f t="shared" si="102"/>
        <v/>
      </c>
      <c r="AK680" s="121">
        <f t="shared" si="103"/>
        <v>0</v>
      </c>
      <c r="AL680" s="121">
        <f t="shared" si="104"/>
        <v>0</v>
      </c>
    </row>
    <row r="681" spans="1:38" s="121" customFormat="1" ht="12.75" x14ac:dyDescent="0.2">
      <c r="A681" s="293" t="str">
        <f>VLOOKUP(B:B,'ACFR Business Areas'!A:C,3,FALSE)</f>
        <v>A000</v>
      </c>
      <c r="B681" s="293" t="str">
        <f>'Lease Rollforward'!$B$1</f>
        <v>E120</v>
      </c>
      <c r="C681" s="122" t="str">
        <f>VLOOKUP(B:B,'ACFR Business Areas'!A:B,2,FALSE)</f>
        <v>Comptroller General</v>
      </c>
      <c r="D681" s="237"/>
      <c r="E681" s="265"/>
      <c r="G681" s="122">
        <f>IFERROR(VLOOKUP($F:$F,'Lease Types with GL Accts'!A:B,2,FALSE),0)</f>
        <v>0</v>
      </c>
      <c r="H681" s="122">
        <f>IFERROR(VLOOKUP($F:$F,'Lease Types with GL Accts'!$A:$C,3,FALSE),0)</f>
        <v>0</v>
      </c>
      <c r="I681" s="122">
        <f>IFERROR(VLOOKUP($F:$F,'Lease Types with GL Accts'!$A:$D,4,FALSE),0)</f>
        <v>0</v>
      </c>
      <c r="J681" s="293" t="str">
        <f>IF(AND(AB681=1,K681='Lease Rollforward'!$B$2),"Yes",IF(AB681=1,"No",""))</f>
        <v/>
      </c>
      <c r="L681" s="216"/>
      <c r="M681" s="217"/>
      <c r="N681" s="217"/>
      <c r="O681" s="217"/>
      <c r="P681" s="294">
        <f t="shared" si="97"/>
        <v>0</v>
      </c>
      <c r="Q681" s="124"/>
      <c r="R681" s="124"/>
      <c r="S681" s="219"/>
      <c r="T681" s="219"/>
      <c r="U681" s="266"/>
      <c r="V681" s="122" t="str">
        <f>IF($AB681=1,VLOOKUP(U:U,'BW Asset Listing'!D:E,2,FALSE),"")</f>
        <v/>
      </c>
      <c r="W681" s="122" t="str">
        <f>IF($AB681=1,VLOOKUP(U:U,'BW Asset Listing'!D:F,3,FALSE),"")</f>
        <v/>
      </c>
      <c r="X681" s="122" t="str">
        <f>IF($AB681=1,VLOOKUP(U:U,'BW Asset Listing'!D:G,4,FALSE),"")</f>
        <v/>
      </c>
      <c r="Y681" s="294" t="str">
        <f>IF($AB681=1,VLOOKUP(U:U,'BW Asset Listing'!D:O,12,FALSE),"")</f>
        <v/>
      </c>
      <c r="Z681" s="294" t="str">
        <f t="shared" si="98"/>
        <v/>
      </c>
      <c r="AA681" s="294" t="str">
        <f t="shared" si="99"/>
        <v/>
      </c>
      <c r="AB681" s="294">
        <f>COUNTIF($D$4:D681,$D681)</f>
        <v>0</v>
      </c>
      <c r="AE681" s="122" t="str">
        <f t="shared" si="100"/>
        <v/>
      </c>
      <c r="AF681" s="124">
        <f>SUMIFS('BW Expense Report GL'!I:I,'BW Expense Report GL'!F:F,AD:AD,'BW Expense Report GL'!G:G,G:G)</f>
        <v>0</v>
      </c>
      <c r="AG681" s="124" t="str">
        <f t="shared" si="101"/>
        <v/>
      </c>
      <c r="AH681" s="124">
        <f>SUMIFS('BW Expense Report GL'!I:I,'BW Expense Report GL'!F:F,AD:AD,'BW Expense Report GL'!G:G,H:H)</f>
        <v>0</v>
      </c>
      <c r="AI681" s="124" t="str">
        <f t="shared" si="102"/>
        <v/>
      </c>
      <c r="AK681" s="121">
        <f t="shared" si="103"/>
        <v>0</v>
      </c>
      <c r="AL681" s="121">
        <f t="shared" si="104"/>
        <v>0</v>
      </c>
    </row>
    <row r="682" spans="1:38" s="121" customFormat="1" ht="12.75" x14ac:dyDescent="0.2">
      <c r="A682" s="293" t="str">
        <f>VLOOKUP(B:B,'ACFR Business Areas'!A:C,3,FALSE)</f>
        <v>A000</v>
      </c>
      <c r="B682" s="293" t="str">
        <f>'Lease Rollforward'!$B$1</f>
        <v>E120</v>
      </c>
      <c r="C682" s="122" t="str">
        <f>VLOOKUP(B:B,'ACFR Business Areas'!A:B,2,FALSE)</f>
        <v>Comptroller General</v>
      </c>
      <c r="D682" s="237"/>
      <c r="E682" s="265"/>
      <c r="G682" s="122">
        <f>IFERROR(VLOOKUP($F:$F,'Lease Types with GL Accts'!A:B,2,FALSE),0)</f>
        <v>0</v>
      </c>
      <c r="H682" s="122">
        <f>IFERROR(VLOOKUP($F:$F,'Lease Types with GL Accts'!$A:$C,3,FALSE),0)</f>
        <v>0</v>
      </c>
      <c r="I682" s="122">
        <f>IFERROR(VLOOKUP($F:$F,'Lease Types with GL Accts'!$A:$D,4,FALSE),0)</f>
        <v>0</v>
      </c>
      <c r="J682" s="293" t="str">
        <f>IF(AND(AB682=1,K682='Lease Rollforward'!$B$2),"Yes",IF(AB682=1,"No",""))</f>
        <v/>
      </c>
      <c r="L682" s="216"/>
      <c r="M682" s="217"/>
      <c r="N682" s="217"/>
      <c r="O682" s="217"/>
      <c r="P682" s="294">
        <f t="shared" si="97"/>
        <v>0</v>
      </c>
      <c r="Q682" s="124"/>
      <c r="R682" s="124"/>
      <c r="S682" s="219"/>
      <c r="T682" s="219"/>
      <c r="U682" s="266"/>
      <c r="V682" s="122" t="str">
        <f>IF($AB682=1,VLOOKUP(U:U,'BW Asset Listing'!D:E,2,FALSE),"")</f>
        <v/>
      </c>
      <c r="W682" s="122" t="str">
        <f>IF($AB682=1,VLOOKUP(U:U,'BW Asset Listing'!D:F,3,FALSE),"")</f>
        <v/>
      </c>
      <c r="X682" s="122" t="str">
        <f>IF($AB682=1,VLOOKUP(U:U,'BW Asset Listing'!D:G,4,FALSE),"")</f>
        <v/>
      </c>
      <c r="Y682" s="294" t="str">
        <f>IF($AB682=1,VLOOKUP(U:U,'BW Asset Listing'!D:O,12,FALSE),"")</f>
        <v/>
      </c>
      <c r="Z682" s="294" t="str">
        <f t="shared" si="98"/>
        <v/>
      </c>
      <c r="AA682" s="294" t="str">
        <f t="shared" si="99"/>
        <v/>
      </c>
      <c r="AB682" s="294">
        <f>COUNTIF($D$4:D682,$D682)</f>
        <v>0</v>
      </c>
      <c r="AE682" s="122" t="str">
        <f t="shared" si="100"/>
        <v/>
      </c>
      <c r="AF682" s="124">
        <f>SUMIFS('BW Expense Report GL'!I:I,'BW Expense Report GL'!F:F,AD:AD,'BW Expense Report GL'!G:G,G:G)</f>
        <v>0</v>
      </c>
      <c r="AG682" s="124" t="str">
        <f t="shared" si="101"/>
        <v/>
      </c>
      <c r="AH682" s="124">
        <f>SUMIFS('BW Expense Report GL'!I:I,'BW Expense Report GL'!F:F,AD:AD,'BW Expense Report GL'!G:G,H:H)</f>
        <v>0</v>
      </c>
      <c r="AI682" s="124" t="str">
        <f t="shared" si="102"/>
        <v/>
      </c>
      <c r="AK682" s="121">
        <f t="shared" si="103"/>
        <v>0</v>
      </c>
      <c r="AL682" s="121">
        <f t="shared" si="104"/>
        <v>0</v>
      </c>
    </row>
    <row r="683" spans="1:38" s="121" customFormat="1" ht="12.75" x14ac:dyDescent="0.2">
      <c r="A683" s="293" t="str">
        <f>VLOOKUP(B:B,'ACFR Business Areas'!A:C,3,FALSE)</f>
        <v>A000</v>
      </c>
      <c r="B683" s="293" t="str">
        <f>'Lease Rollforward'!$B$1</f>
        <v>E120</v>
      </c>
      <c r="C683" s="122" t="str">
        <f>VLOOKUP(B:B,'ACFR Business Areas'!A:B,2,FALSE)</f>
        <v>Comptroller General</v>
      </c>
      <c r="D683" s="237"/>
      <c r="E683" s="265"/>
      <c r="G683" s="122">
        <f>IFERROR(VLOOKUP($F:$F,'Lease Types with GL Accts'!A:B,2,FALSE),0)</f>
        <v>0</v>
      </c>
      <c r="H683" s="122">
        <f>IFERROR(VLOOKUP($F:$F,'Lease Types with GL Accts'!$A:$C,3,FALSE),0)</f>
        <v>0</v>
      </c>
      <c r="I683" s="122">
        <f>IFERROR(VLOOKUP($F:$F,'Lease Types with GL Accts'!$A:$D,4,FALSE),0)</f>
        <v>0</v>
      </c>
      <c r="J683" s="293" t="str">
        <f>IF(AND(AB683=1,K683='Lease Rollforward'!$B$2),"Yes",IF(AB683=1,"No",""))</f>
        <v/>
      </c>
      <c r="L683" s="216"/>
      <c r="M683" s="217"/>
      <c r="N683" s="217"/>
      <c r="O683" s="217"/>
      <c r="P683" s="294">
        <f t="shared" si="97"/>
        <v>0</v>
      </c>
      <c r="Q683" s="124"/>
      <c r="R683" s="124"/>
      <c r="S683" s="219"/>
      <c r="T683" s="219"/>
      <c r="U683" s="266"/>
      <c r="V683" s="122" t="str">
        <f>IF($AB683=1,VLOOKUP(U:U,'BW Asset Listing'!D:E,2,FALSE),"")</f>
        <v/>
      </c>
      <c r="W683" s="122" t="str">
        <f>IF($AB683=1,VLOOKUP(U:U,'BW Asset Listing'!D:F,3,FALSE),"")</f>
        <v/>
      </c>
      <c r="X683" s="122" t="str">
        <f>IF($AB683=1,VLOOKUP(U:U,'BW Asset Listing'!D:G,4,FALSE),"")</f>
        <v/>
      </c>
      <c r="Y683" s="294" t="str">
        <f>IF($AB683=1,VLOOKUP(U:U,'BW Asset Listing'!D:O,12,FALSE),"")</f>
        <v/>
      </c>
      <c r="Z683" s="294" t="str">
        <f t="shared" si="98"/>
        <v/>
      </c>
      <c r="AA683" s="294" t="str">
        <f t="shared" si="99"/>
        <v/>
      </c>
      <c r="AB683" s="294">
        <f>COUNTIF($D$4:D683,$D683)</f>
        <v>0</v>
      </c>
      <c r="AE683" s="122" t="str">
        <f t="shared" si="100"/>
        <v/>
      </c>
      <c r="AF683" s="124">
        <f>SUMIFS('BW Expense Report GL'!I:I,'BW Expense Report GL'!F:F,AD:AD,'BW Expense Report GL'!G:G,G:G)</f>
        <v>0</v>
      </c>
      <c r="AG683" s="124" t="str">
        <f t="shared" si="101"/>
        <v/>
      </c>
      <c r="AH683" s="124">
        <f>SUMIFS('BW Expense Report GL'!I:I,'BW Expense Report GL'!F:F,AD:AD,'BW Expense Report GL'!G:G,H:H)</f>
        <v>0</v>
      </c>
      <c r="AI683" s="124" t="str">
        <f t="shared" si="102"/>
        <v/>
      </c>
      <c r="AK683" s="121">
        <f t="shared" si="103"/>
        <v>0</v>
      </c>
      <c r="AL683" s="121">
        <f t="shared" si="104"/>
        <v>0</v>
      </c>
    </row>
    <row r="684" spans="1:38" s="121" customFormat="1" ht="12.75" x14ac:dyDescent="0.2">
      <c r="A684" s="293" t="str">
        <f>VLOOKUP(B:B,'ACFR Business Areas'!A:C,3,FALSE)</f>
        <v>A000</v>
      </c>
      <c r="B684" s="293" t="str">
        <f>'Lease Rollforward'!$B$1</f>
        <v>E120</v>
      </c>
      <c r="C684" s="122" t="str">
        <f>VLOOKUP(B:B,'ACFR Business Areas'!A:B,2,FALSE)</f>
        <v>Comptroller General</v>
      </c>
      <c r="D684" s="237"/>
      <c r="E684" s="265"/>
      <c r="G684" s="122">
        <f>IFERROR(VLOOKUP($F:$F,'Lease Types with GL Accts'!A:B,2,FALSE),0)</f>
        <v>0</v>
      </c>
      <c r="H684" s="122">
        <f>IFERROR(VLOOKUP($F:$F,'Lease Types with GL Accts'!$A:$C,3,FALSE),0)</f>
        <v>0</v>
      </c>
      <c r="I684" s="122">
        <f>IFERROR(VLOOKUP($F:$F,'Lease Types with GL Accts'!$A:$D,4,FALSE),0)</f>
        <v>0</v>
      </c>
      <c r="J684" s="293" t="str">
        <f>IF(AND(AB684=1,K684='Lease Rollforward'!$B$2),"Yes",IF(AB684=1,"No",""))</f>
        <v/>
      </c>
      <c r="L684" s="216"/>
      <c r="M684" s="217"/>
      <c r="N684" s="217"/>
      <c r="O684" s="217"/>
      <c r="P684" s="294">
        <f t="shared" si="97"/>
        <v>0</v>
      </c>
      <c r="Q684" s="124"/>
      <c r="R684" s="124"/>
      <c r="S684" s="219"/>
      <c r="T684" s="219"/>
      <c r="U684" s="266"/>
      <c r="V684" s="122" t="str">
        <f>IF($AB684=1,VLOOKUP(U:U,'BW Asset Listing'!D:E,2,FALSE),"")</f>
        <v/>
      </c>
      <c r="W684" s="122" t="str">
        <f>IF($AB684=1,VLOOKUP(U:U,'BW Asset Listing'!D:F,3,FALSE),"")</f>
        <v/>
      </c>
      <c r="X684" s="122" t="str">
        <f>IF($AB684=1,VLOOKUP(U:U,'BW Asset Listing'!D:G,4,FALSE),"")</f>
        <v/>
      </c>
      <c r="Y684" s="294" t="str">
        <f>IF($AB684=1,VLOOKUP(U:U,'BW Asset Listing'!D:O,12,FALSE),"")</f>
        <v/>
      </c>
      <c r="Z684" s="294" t="str">
        <f t="shared" si="98"/>
        <v/>
      </c>
      <c r="AA684" s="294" t="str">
        <f t="shared" si="99"/>
        <v/>
      </c>
      <c r="AB684" s="294">
        <f>COUNTIF($D$4:D684,$D684)</f>
        <v>0</v>
      </c>
      <c r="AE684" s="122" t="str">
        <f t="shared" si="100"/>
        <v/>
      </c>
      <c r="AF684" s="124">
        <f>SUMIFS('BW Expense Report GL'!I:I,'BW Expense Report GL'!F:F,AD:AD,'BW Expense Report GL'!G:G,G:G)</f>
        <v>0</v>
      </c>
      <c r="AG684" s="124" t="str">
        <f t="shared" si="101"/>
        <v/>
      </c>
      <c r="AH684" s="124">
        <f>SUMIFS('BW Expense Report GL'!I:I,'BW Expense Report GL'!F:F,AD:AD,'BW Expense Report GL'!G:G,H:H)</f>
        <v>0</v>
      </c>
      <c r="AI684" s="124" t="str">
        <f t="shared" si="102"/>
        <v/>
      </c>
      <c r="AK684" s="121">
        <f t="shared" si="103"/>
        <v>0</v>
      </c>
      <c r="AL684" s="121">
        <f t="shared" si="104"/>
        <v>0</v>
      </c>
    </row>
    <row r="685" spans="1:38" s="121" customFormat="1" ht="12.75" x14ac:dyDescent="0.2">
      <c r="A685" s="293" t="str">
        <f>VLOOKUP(B:B,'ACFR Business Areas'!A:C,3,FALSE)</f>
        <v>A000</v>
      </c>
      <c r="B685" s="293" t="str">
        <f>'Lease Rollforward'!$B$1</f>
        <v>E120</v>
      </c>
      <c r="C685" s="122" t="str">
        <f>VLOOKUP(B:B,'ACFR Business Areas'!A:B,2,FALSE)</f>
        <v>Comptroller General</v>
      </c>
      <c r="D685" s="237"/>
      <c r="E685" s="265"/>
      <c r="G685" s="122">
        <f>IFERROR(VLOOKUP($F:$F,'Lease Types with GL Accts'!A:B,2,FALSE),0)</f>
        <v>0</v>
      </c>
      <c r="H685" s="122">
        <f>IFERROR(VLOOKUP($F:$F,'Lease Types with GL Accts'!$A:$C,3,FALSE),0)</f>
        <v>0</v>
      </c>
      <c r="I685" s="122">
        <f>IFERROR(VLOOKUP($F:$F,'Lease Types with GL Accts'!$A:$D,4,FALSE),0)</f>
        <v>0</v>
      </c>
      <c r="J685" s="293" t="str">
        <f>IF(AND(AB685=1,K685='Lease Rollforward'!$B$2),"Yes",IF(AB685=1,"No",""))</f>
        <v/>
      </c>
      <c r="L685" s="216"/>
      <c r="M685" s="217"/>
      <c r="N685" s="217"/>
      <c r="O685" s="217"/>
      <c r="P685" s="294">
        <f t="shared" si="97"/>
        <v>0</v>
      </c>
      <c r="Q685" s="124"/>
      <c r="R685" s="124"/>
      <c r="S685" s="219"/>
      <c r="T685" s="219"/>
      <c r="U685" s="266"/>
      <c r="V685" s="122" t="str">
        <f>IF($AB685=1,VLOOKUP(U:U,'BW Asset Listing'!D:E,2,FALSE),"")</f>
        <v/>
      </c>
      <c r="W685" s="122" t="str">
        <f>IF($AB685=1,VLOOKUP(U:U,'BW Asset Listing'!D:F,3,FALSE),"")</f>
        <v/>
      </c>
      <c r="X685" s="122" t="str">
        <f>IF($AB685=1,VLOOKUP(U:U,'BW Asset Listing'!D:G,4,FALSE),"")</f>
        <v/>
      </c>
      <c r="Y685" s="294" t="str">
        <f>IF($AB685=1,VLOOKUP(U:U,'BW Asset Listing'!D:O,12,FALSE),"")</f>
        <v/>
      </c>
      <c r="Z685" s="294" t="str">
        <f t="shared" si="98"/>
        <v/>
      </c>
      <c r="AA685" s="294" t="str">
        <f t="shared" si="99"/>
        <v/>
      </c>
      <c r="AB685" s="294">
        <f>COUNTIF($D$4:D685,$D685)</f>
        <v>0</v>
      </c>
      <c r="AE685" s="122" t="str">
        <f t="shared" si="100"/>
        <v/>
      </c>
      <c r="AF685" s="124">
        <f>SUMIFS('BW Expense Report GL'!I:I,'BW Expense Report GL'!F:F,AD:AD,'BW Expense Report GL'!G:G,G:G)</f>
        <v>0</v>
      </c>
      <c r="AG685" s="124" t="str">
        <f t="shared" si="101"/>
        <v/>
      </c>
      <c r="AH685" s="124">
        <f>SUMIFS('BW Expense Report GL'!I:I,'BW Expense Report GL'!F:F,AD:AD,'BW Expense Report GL'!G:G,H:H)</f>
        <v>0</v>
      </c>
      <c r="AI685" s="124" t="str">
        <f t="shared" si="102"/>
        <v/>
      </c>
      <c r="AK685" s="121">
        <f t="shared" si="103"/>
        <v>0</v>
      </c>
      <c r="AL685" s="121">
        <f t="shared" si="104"/>
        <v>0</v>
      </c>
    </row>
    <row r="686" spans="1:38" s="121" customFormat="1" ht="12.75" x14ac:dyDescent="0.2">
      <c r="A686" s="293" t="str">
        <f>VLOOKUP(B:B,'ACFR Business Areas'!A:C,3,FALSE)</f>
        <v>A000</v>
      </c>
      <c r="B686" s="293" t="str">
        <f>'Lease Rollforward'!$B$1</f>
        <v>E120</v>
      </c>
      <c r="C686" s="122" t="str">
        <f>VLOOKUP(B:B,'ACFR Business Areas'!A:B,2,FALSE)</f>
        <v>Comptroller General</v>
      </c>
      <c r="D686" s="237"/>
      <c r="E686" s="265"/>
      <c r="G686" s="122">
        <f>IFERROR(VLOOKUP($F:$F,'Lease Types with GL Accts'!A:B,2,FALSE),0)</f>
        <v>0</v>
      </c>
      <c r="H686" s="122">
        <f>IFERROR(VLOOKUP($F:$F,'Lease Types with GL Accts'!$A:$C,3,FALSE),0)</f>
        <v>0</v>
      </c>
      <c r="I686" s="122">
        <f>IFERROR(VLOOKUP($F:$F,'Lease Types with GL Accts'!$A:$D,4,FALSE),0)</f>
        <v>0</v>
      </c>
      <c r="J686" s="293" t="str">
        <f>IF(AND(AB686=1,K686='Lease Rollforward'!$B$2),"Yes",IF(AB686=1,"No",""))</f>
        <v/>
      </c>
      <c r="L686" s="216"/>
      <c r="M686" s="217"/>
      <c r="N686" s="217"/>
      <c r="O686" s="217"/>
      <c r="P686" s="294">
        <f t="shared" si="97"/>
        <v>0</v>
      </c>
      <c r="Q686" s="124"/>
      <c r="R686" s="124"/>
      <c r="S686" s="219"/>
      <c r="T686" s="219"/>
      <c r="U686" s="266"/>
      <c r="V686" s="122" t="str">
        <f>IF($AB686=1,VLOOKUP(U:U,'BW Asset Listing'!D:E,2,FALSE),"")</f>
        <v/>
      </c>
      <c r="W686" s="122" t="str">
        <f>IF($AB686=1,VLOOKUP(U:U,'BW Asset Listing'!D:F,3,FALSE),"")</f>
        <v/>
      </c>
      <c r="X686" s="122" t="str">
        <f>IF($AB686=1,VLOOKUP(U:U,'BW Asset Listing'!D:G,4,FALSE),"")</f>
        <v/>
      </c>
      <c r="Y686" s="294" t="str">
        <f>IF($AB686=1,VLOOKUP(U:U,'BW Asset Listing'!D:O,12,FALSE),"")</f>
        <v/>
      </c>
      <c r="Z686" s="294" t="str">
        <f t="shared" si="98"/>
        <v/>
      </c>
      <c r="AA686" s="294" t="str">
        <f t="shared" si="99"/>
        <v/>
      </c>
      <c r="AB686" s="294">
        <f>COUNTIF($D$4:D686,$D686)</f>
        <v>0</v>
      </c>
      <c r="AE686" s="122" t="str">
        <f t="shared" si="100"/>
        <v/>
      </c>
      <c r="AF686" s="124">
        <f>SUMIFS('BW Expense Report GL'!I:I,'BW Expense Report GL'!F:F,AD:AD,'BW Expense Report GL'!G:G,G:G)</f>
        <v>0</v>
      </c>
      <c r="AG686" s="124" t="str">
        <f t="shared" si="101"/>
        <v/>
      </c>
      <c r="AH686" s="124">
        <f>SUMIFS('BW Expense Report GL'!I:I,'BW Expense Report GL'!F:F,AD:AD,'BW Expense Report GL'!G:G,H:H)</f>
        <v>0</v>
      </c>
      <c r="AI686" s="124" t="str">
        <f t="shared" si="102"/>
        <v/>
      </c>
      <c r="AK686" s="121">
        <f t="shared" si="103"/>
        <v>0</v>
      </c>
      <c r="AL686" s="121">
        <f t="shared" si="104"/>
        <v>0</v>
      </c>
    </row>
    <row r="687" spans="1:38" s="121" customFormat="1" ht="12.75" x14ac:dyDescent="0.2">
      <c r="A687" s="293" t="str">
        <f>VLOOKUP(B:B,'ACFR Business Areas'!A:C,3,FALSE)</f>
        <v>A000</v>
      </c>
      <c r="B687" s="293" t="str">
        <f>'Lease Rollforward'!$B$1</f>
        <v>E120</v>
      </c>
      <c r="C687" s="122" t="str">
        <f>VLOOKUP(B:B,'ACFR Business Areas'!A:B,2,FALSE)</f>
        <v>Comptroller General</v>
      </c>
      <c r="D687" s="237"/>
      <c r="E687" s="265"/>
      <c r="G687" s="122">
        <f>IFERROR(VLOOKUP($F:$F,'Lease Types with GL Accts'!A:B,2,FALSE),0)</f>
        <v>0</v>
      </c>
      <c r="H687" s="122">
        <f>IFERROR(VLOOKUP($F:$F,'Lease Types with GL Accts'!$A:$C,3,FALSE),0)</f>
        <v>0</v>
      </c>
      <c r="I687" s="122">
        <f>IFERROR(VLOOKUP($F:$F,'Lease Types with GL Accts'!$A:$D,4,FALSE),0)</f>
        <v>0</v>
      </c>
      <c r="J687" s="293" t="str">
        <f>IF(AND(AB687=1,K687='Lease Rollforward'!$B$2),"Yes",IF(AB687=1,"No",""))</f>
        <v/>
      </c>
      <c r="L687" s="216"/>
      <c r="M687" s="217"/>
      <c r="N687" s="217"/>
      <c r="O687" s="217"/>
      <c r="P687" s="294">
        <f t="shared" si="97"/>
        <v>0</v>
      </c>
      <c r="Q687" s="124"/>
      <c r="R687" s="124"/>
      <c r="S687" s="219"/>
      <c r="T687" s="219"/>
      <c r="U687" s="266"/>
      <c r="V687" s="122" t="str">
        <f>IF($AB687=1,VLOOKUP(U:U,'BW Asset Listing'!D:E,2,FALSE),"")</f>
        <v/>
      </c>
      <c r="W687" s="122" t="str">
        <f>IF($AB687=1,VLOOKUP(U:U,'BW Asset Listing'!D:F,3,FALSE),"")</f>
        <v/>
      </c>
      <c r="X687" s="122" t="str">
        <f>IF($AB687=1,VLOOKUP(U:U,'BW Asset Listing'!D:G,4,FALSE),"")</f>
        <v/>
      </c>
      <c r="Y687" s="294" t="str">
        <f>IF($AB687=1,VLOOKUP(U:U,'BW Asset Listing'!D:O,12,FALSE),"")</f>
        <v/>
      </c>
      <c r="Z687" s="294" t="str">
        <f t="shared" si="98"/>
        <v/>
      </c>
      <c r="AA687" s="294" t="str">
        <f t="shared" si="99"/>
        <v/>
      </c>
      <c r="AB687" s="294">
        <f>COUNTIF($D$4:D687,$D687)</f>
        <v>0</v>
      </c>
      <c r="AE687" s="122" t="str">
        <f t="shared" si="100"/>
        <v/>
      </c>
      <c r="AF687" s="124">
        <f>SUMIFS('BW Expense Report GL'!I:I,'BW Expense Report GL'!F:F,AD:AD,'BW Expense Report GL'!G:G,G:G)</f>
        <v>0</v>
      </c>
      <c r="AG687" s="124" t="str">
        <f t="shared" si="101"/>
        <v/>
      </c>
      <c r="AH687" s="124">
        <f>SUMIFS('BW Expense Report GL'!I:I,'BW Expense Report GL'!F:F,AD:AD,'BW Expense Report GL'!G:G,H:H)</f>
        <v>0</v>
      </c>
      <c r="AI687" s="124" t="str">
        <f t="shared" si="102"/>
        <v/>
      </c>
      <c r="AK687" s="121">
        <f t="shared" si="103"/>
        <v>0</v>
      </c>
      <c r="AL687" s="121">
        <f t="shared" si="104"/>
        <v>0</v>
      </c>
    </row>
    <row r="688" spans="1:38" s="121" customFormat="1" ht="12.75" x14ac:dyDescent="0.2">
      <c r="A688" s="293" t="str">
        <f>VLOOKUP(B:B,'ACFR Business Areas'!A:C,3,FALSE)</f>
        <v>A000</v>
      </c>
      <c r="B688" s="293" t="str">
        <f>'Lease Rollforward'!$B$1</f>
        <v>E120</v>
      </c>
      <c r="C688" s="122" t="str">
        <f>VLOOKUP(B:B,'ACFR Business Areas'!A:B,2,FALSE)</f>
        <v>Comptroller General</v>
      </c>
      <c r="D688" s="237"/>
      <c r="E688" s="265"/>
      <c r="G688" s="122">
        <f>IFERROR(VLOOKUP($F:$F,'Lease Types with GL Accts'!A:B,2,FALSE),0)</f>
        <v>0</v>
      </c>
      <c r="H688" s="122">
        <f>IFERROR(VLOOKUP($F:$F,'Lease Types with GL Accts'!$A:$C,3,FALSE),0)</f>
        <v>0</v>
      </c>
      <c r="I688" s="122">
        <f>IFERROR(VLOOKUP($F:$F,'Lease Types with GL Accts'!$A:$D,4,FALSE),0)</f>
        <v>0</v>
      </c>
      <c r="J688" s="293" t="str">
        <f>IF(AND(AB688=1,K688='Lease Rollforward'!$B$2),"Yes",IF(AB688=1,"No",""))</f>
        <v/>
      </c>
      <c r="L688" s="216"/>
      <c r="M688" s="217"/>
      <c r="N688" s="217"/>
      <c r="O688" s="217"/>
      <c r="P688" s="294">
        <f t="shared" si="97"/>
        <v>0</v>
      </c>
      <c r="Q688" s="124"/>
      <c r="R688" s="124"/>
      <c r="S688" s="219"/>
      <c r="T688" s="219"/>
      <c r="U688" s="266"/>
      <c r="V688" s="122" t="str">
        <f>IF($AB688=1,VLOOKUP(U:U,'BW Asset Listing'!D:E,2,FALSE),"")</f>
        <v/>
      </c>
      <c r="W688" s="122" t="str">
        <f>IF($AB688=1,VLOOKUP(U:U,'BW Asset Listing'!D:F,3,FALSE),"")</f>
        <v/>
      </c>
      <c r="X688" s="122" t="str">
        <f>IF($AB688=1,VLOOKUP(U:U,'BW Asset Listing'!D:G,4,FALSE),"")</f>
        <v/>
      </c>
      <c r="Y688" s="294" t="str">
        <f>IF($AB688=1,VLOOKUP(U:U,'BW Asset Listing'!D:O,12,FALSE),"")</f>
        <v/>
      </c>
      <c r="Z688" s="294" t="str">
        <f t="shared" si="98"/>
        <v/>
      </c>
      <c r="AA688" s="294" t="str">
        <f t="shared" si="99"/>
        <v/>
      </c>
      <c r="AB688" s="294">
        <f>COUNTIF($D$4:D688,$D688)</f>
        <v>0</v>
      </c>
      <c r="AE688" s="122" t="str">
        <f t="shared" si="100"/>
        <v/>
      </c>
      <c r="AF688" s="124">
        <f>SUMIFS('BW Expense Report GL'!I:I,'BW Expense Report GL'!F:F,AD:AD,'BW Expense Report GL'!G:G,G:G)</f>
        <v>0</v>
      </c>
      <c r="AG688" s="124" t="str">
        <f t="shared" si="101"/>
        <v/>
      </c>
      <c r="AH688" s="124">
        <f>SUMIFS('BW Expense Report GL'!I:I,'BW Expense Report GL'!F:F,AD:AD,'BW Expense Report GL'!G:G,H:H)</f>
        <v>0</v>
      </c>
      <c r="AI688" s="124" t="str">
        <f t="shared" si="102"/>
        <v/>
      </c>
      <c r="AK688" s="121">
        <f t="shared" si="103"/>
        <v>0</v>
      </c>
      <c r="AL688" s="121">
        <f t="shared" si="104"/>
        <v>0</v>
      </c>
    </row>
    <row r="689" spans="1:38" s="121" customFormat="1" ht="12.75" x14ac:dyDescent="0.2">
      <c r="A689" s="293" t="str">
        <f>VLOOKUP(B:B,'ACFR Business Areas'!A:C,3,FALSE)</f>
        <v>A000</v>
      </c>
      <c r="B689" s="293" t="str">
        <f>'Lease Rollforward'!$B$1</f>
        <v>E120</v>
      </c>
      <c r="C689" s="122" t="str">
        <f>VLOOKUP(B:B,'ACFR Business Areas'!A:B,2,FALSE)</f>
        <v>Comptroller General</v>
      </c>
      <c r="D689" s="237"/>
      <c r="E689" s="265"/>
      <c r="G689" s="122">
        <f>IFERROR(VLOOKUP($F:$F,'Lease Types with GL Accts'!A:B,2,FALSE),0)</f>
        <v>0</v>
      </c>
      <c r="H689" s="122">
        <f>IFERROR(VLOOKUP($F:$F,'Lease Types with GL Accts'!$A:$C,3,FALSE),0)</f>
        <v>0</v>
      </c>
      <c r="I689" s="122">
        <f>IFERROR(VLOOKUP($F:$F,'Lease Types with GL Accts'!$A:$D,4,FALSE),0)</f>
        <v>0</v>
      </c>
      <c r="J689" s="293" t="str">
        <f>IF(AND(AB689=1,K689='Lease Rollforward'!$B$2),"Yes",IF(AB689=1,"No",""))</f>
        <v/>
      </c>
      <c r="L689" s="216"/>
      <c r="M689" s="217"/>
      <c r="N689" s="217"/>
      <c r="O689" s="217"/>
      <c r="P689" s="294">
        <f t="shared" si="97"/>
        <v>0</v>
      </c>
      <c r="Q689" s="124"/>
      <c r="R689" s="124"/>
      <c r="S689" s="219"/>
      <c r="T689" s="219"/>
      <c r="U689" s="266"/>
      <c r="V689" s="122" t="str">
        <f>IF($AB689=1,VLOOKUP(U:U,'BW Asset Listing'!D:E,2,FALSE),"")</f>
        <v/>
      </c>
      <c r="W689" s="122" t="str">
        <f>IF($AB689=1,VLOOKUP(U:U,'BW Asset Listing'!D:F,3,FALSE),"")</f>
        <v/>
      </c>
      <c r="X689" s="122" t="str">
        <f>IF($AB689=1,VLOOKUP(U:U,'BW Asset Listing'!D:G,4,FALSE),"")</f>
        <v/>
      </c>
      <c r="Y689" s="294" t="str">
        <f>IF($AB689=1,VLOOKUP(U:U,'BW Asset Listing'!D:O,12,FALSE),"")</f>
        <v/>
      </c>
      <c r="Z689" s="294" t="str">
        <f t="shared" si="98"/>
        <v/>
      </c>
      <c r="AA689" s="294" t="str">
        <f t="shared" si="99"/>
        <v/>
      </c>
      <c r="AB689" s="294">
        <f>COUNTIF($D$4:D689,$D689)</f>
        <v>0</v>
      </c>
      <c r="AE689" s="122" t="str">
        <f t="shared" si="100"/>
        <v/>
      </c>
      <c r="AF689" s="124">
        <f>SUMIFS('BW Expense Report GL'!I:I,'BW Expense Report GL'!F:F,AD:AD,'BW Expense Report GL'!G:G,G:G)</f>
        <v>0</v>
      </c>
      <c r="AG689" s="124" t="str">
        <f t="shared" si="101"/>
        <v/>
      </c>
      <c r="AH689" s="124">
        <f>SUMIFS('BW Expense Report GL'!I:I,'BW Expense Report GL'!F:F,AD:AD,'BW Expense Report GL'!G:G,H:H)</f>
        <v>0</v>
      </c>
      <c r="AI689" s="124" t="str">
        <f t="shared" si="102"/>
        <v/>
      </c>
      <c r="AK689" s="121">
        <f t="shared" si="103"/>
        <v>0</v>
      </c>
      <c r="AL689" s="121">
        <f t="shared" si="104"/>
        <v>0</v>
      </c>
    </row>
    <row r="690" spans="1:38" s="121" customFormat="1" ht="12.75" x14ac:dyDescent="0.2">
      <c r="A690" s="293" t="str">
        <f>VLOOKUP(B:B,'ACFR Business Areas'!A:C,3,FALSE)</f>
        <v>A000</v>
      </c>
      <c r="B690" s="293" t="str">
        <f>'Lease Rollforward'!$B$1</f>
        <v>E120</v>
      </c>
      <c r="C690" s="122" t="str">
        <f>VLOOKUP(B:B,'ACFR Business Areas'!A:B,2,FALSE)</f>
        <v>Comptroller General</v>
      </c>
      <c r="D690" s="237"/>
      <c r="E690" s="265"/>
      <c r="G690" s="122">
        <f>IFERROR(VLOOKUP($F:$F,'Lease Types with GL Accts'!A:B,2,FALSE),0)</f>
        <v>0</v>
      </c>
      <c r="H690" s="122">
        <f>IFERROR(VLOOKUP($F:$F,'Lease Types with GL Accts'!$A:$C,3,FALSE),0)</f>
        <v>0</v>
      </c>
      <c r="I690" s="122">
        <f>IFERROR(VLOOKUP($F:$F,'Lease Types with GL Accts'!$A:$D,4,FALSE),0)</f>
        <v>0</v>
      </c>
      <c r="J690" s="293" t="str">
        <f>IF(AND(AB690=1,K690='Lease Rollforward'!$B$2),"Yes",IF(AB690=1,"No",""))</f>
        <v/>
      </c>
      <c r="L690" s="216"/>
      <c r="M690" s="217"/>
      <c r="N690" s="217"/>
      <c r="O690" s="217"/>
      <c r="P690" s="294">
        <f t="shared" si="97"/>
        <v>0</v>
      </c>
      <c r="Q690" s="124"/>
      <c r="R690" s="124"/>
      <c r="S690" s="219"/>
      <c r="T690" s="219"/>
      <c r="U690" s="266"/>
      <c r="V690" s="122" t="str">
        <f>IF($AB690=1,VLOOKUP(U:U,'BW Asset Listing'!D:E,2,FALSE),"")</f>
        <v/>
      </c>
      <c r="W690" s="122" t="str">
        <f>IF($AB690=1,VLOOKUP(U:U,'BW Asset Listing'!D:F,3,FALSE),"")</f>
        <v/>
      </c>
      <c r="X690" s="122" t="str">
        <f>IF($AB690=1,VLOOKUP(U:U,'BW Asset Listing'!D:G,4,FALSE),"")</f>
        <v/>
      </c>
      <c r="Y690" s="294" t="str">
        <f>IF($AB690=1,VLOOKUP(U:U,'BW Asset Listing'!D:O,12,FALSE),"")</f>
        <v/>
      </c>
      <c r="Z690" s="294" t="str">
        <f t="shared" si="98"/>
        <v/>
      </c>
      <c r="AA690" s="294" t="str">
        <f t="shared" si="99"/>
        <v/>
      </c>
      <c r="AB690" s="294">
        <f>COUNTIF($D$4:D690,$D690)</f>
        <v>0</v>
      </c>
      <c r="AE690" s="122" t="str">
        <f t="shared" si="100"/>
        <v/>
      </c>
      <c r="AF690" s="124">
        <f>SUMIFS('BW Expense Report GL'!I:I,'BW Expense Report GL'!F:F,AD:AD,'BW Expense Report GL'!G:G,G:G)</f>
        <v>0</v>
      </c>
      <c r="AG690" s="124" t="str">
        <f t="shared" si="101"/>
        <v/>
      </c>
      <c r="AH690" s="124">
        <f>SUMIFS('BW Expense Report GL'!I:I,'BW Expense Report GL'!F:F,AD:AD,'BW Expense Report GL'!G:G,H:H)</f>
        <v>0</v>
      </c>
      <c r="AI690" s="124" t="str">
        <f t="shared" si="102"/>
        <v/>
      </c>
      <c r="AK690" s="121">
        <f t="shared" si="103"/>
        <v>0</v>
      </c>
      <c r="AL690" s="121">
        <f t="shared" si="104"/>
        <v>0</v>
      </c>
    </row>
    <row r="691" spans="1:38" s="121" customFormat="1" ht="12.75" x14ac:dyDescent="0.2">
      <c r="A691" s="293" t="str">
        <f>VLOOKUP(B:B,'ACFR Business Areas'!A:C,3,FALSE)</f>
        <v>A000</v>
      </c>
      <c r="B691" s="293" t="str">
        <f>'Lease Rollforward'!$B$1</f>
        <v>E120</v>
      </c>
      <c r="C691" s="122" t="str">
        <f>VLOOKUP(B:B,'ACFR Business Areas'!A:B,2,FALSE)</f>
        <v>Comptroller General</v>
      </c>
      <c r="D691" s="237"/>
      <c r="E691" s="265"/>
      <c r="G691" s="122">
        <f>IFERROR(VLOOKUP($F:$F,'Lease Types with GL Accts'!A:B,2,FALSE),0)</f>
        <v>0</v>
      </c>
      <c r="H691" s="122">
        <f>IFERROR(VLOOKUP($F:$F,'Lease Types with GL Accts'!$A:$C,3,FALSE),0)</f>
        <v>0</v>
      </c>
      <c r="I691" s="122">
        <f>IFERROR(VLOOKUP($F:$F,'Lease Types with GL Accts'!$A:$D,4,FALSE),0)</f>
        <v>0</v>
      </c>
      <c r="J691" s="293" t="str">
        <f>IF(AND(AB691=1,K691='Lease Rollforward'!$B$2),"Yes",IF(AB691=1,"No",""))</f>
        <v/>
      </c>
      <c r="L691" s="216"/>
      <c r="M691" s="217"/>
      <c r="N691" s="217"/>
      <c r="O691" s="217"/>
      <c r="P691" s="294">
        <f t="shared" si="97"/>
        <v>0</v>
      </c>
      <c r="Q691" s="124"/>
      <c r="R691" s="124"/>
      <c r="S691" s="219"/>
      <c r="T691" s="219"/>
      <c r="U691" s="266"/>
      <c r="V691" s="122" t="str">
        <f>IF($AB691=1,VLOOKUP(U:U,'BW Asset Listing'!D:E,2,FALSE),"")</f>
        <v/>
      </c>
      <c r="W691" s="122" t="str">
        <f>IF($AB691=1,VLOOKUP(U:U,'BW Asset Listing'!D:F,3,FALSE),"")</f>
        <v/>
      </c>
      <c r="X691" s="122" t="str">
        <f>IF($AB691=1,VLOOKUP(U:U,'BW Asset Listing'!D:G,4,FALSE),"")</f>
        <v/>
      </c>
      <c r="Y691" s="294" t="str">
        <f>IF($AB691=1,VLOOKUP(U:U,'BW Asset Listing'!D:O,12,FALSE),"")</f>
        <v/>
      </c>
      <c r="Z691" s="294" t="str">
        <f t="shared" si="98"/>
        <v/>
      </c>
      <c r="AA691" s="294" t="str">
        <f t="shared" si="99"/>
        <v/>
      </c>
      <c r="AB691" s="294">
        <f>COUNTIF($D$4:D691,$D691)</f>
        <v>0</v>
      </c>
      <c r="AE691" s="122" t="str">
        <f t="shared" si="100"/>
        <v/>
      </c>
      <c r="AF691" s="124">
        <f>SUMIFS('BW Expense Report GL'!I:I,'BW Expense Report GL'!F:F,AD:AD,'BW Expense Report GL'!G:G,G:G)</f>
        <v>0</v>
      </c>
      <c r="AG691" s="124" t="str">
        <f t="shared" si="101"/>
        <v/>
      </c>
      <c r="AH691" s="124">
        <f>SUMIFS('BW Expense Report GL'!I:I,'BW Expense Report GL'!F:F,AD:AD,'BW Expense Report GL'!G:G,H:H)</f>
        <v>0</v>
      </c>
      <c r="AI691" s="124" t="str">
        <f t="shared" si="102"/>
        <v/>
      </c>
      <c r="AK691" s="121">
        <f t="shared" si="103"/>
        <v>0</v>
      </c>
      <c r="AL691" s="121">
        <f t="shared" si="104"/>
        <v>0</v>
      </c>
    </row>
    <row r="692" spans="1:38" s="121" customFormat="1" ht="12.75" x14ac:dyDescent="0.2">
      <c r="A692" s="293" t="str">
        <f>VLOOKUP(B:B,'ACFR Business Areas'!A:C,3,FALSE)</f>
        <v>A000</v>
      </c>
      <c r="B692" s="293" t="str">
        <f>'Lease Rollforward'!$B$1</f>
        <v>E120</v>
      </c>
      <c r="C692" s="122" t="str">
        <f>VLOOKUP(B:B,'ACFR Business Areas'!A:B,2,FALSE)</f>
        <v>Comptroller General</v>
      </c>
      <c r="D692" s="237"/>
      <c r="E692" s="265"/>
      <c r="G692" s="122">
        <f>IFERROR(VLOOKUP($F:$F,'Lease Types with GL Accts'!A:B,2,FALSE),0)</f>
        <v>0</v>
      </c>
      <c r="H692" s="122">
        <f>IFERROR(VLOOKUP($F:$F,'Lease Types with GL Accts'!$A:$C,3,FALSE),0)</f>
        <v>0</v>
      </c>
      <c r="I692" s="122">
        <f>IFERROR(VLOOKUP($F:$F,'Lease Types with GL Accts'!$A:$D,4,FALSE),0)</f>
        <v>0</v>
      </c>
      <c r="J692" s="293" t="str">
        <f>IF(AND(AB692=1,K692='Lease Rollforward'!$B$2),"Yes",IF(AB692=1,"No",""))</f>
        <v/>
      </c>
      <c r="L692" s="216"/>
      <c r="M692" s="217"/>
      <c r="N692" s="217"/>
      <c r="O692" s="217"/>
      <c r="P692" s="294">
        <f t="shared" si="97"/>
        <v>0</v>
      </c>
      <c r="Q692" s="124"/>
      <c r="R692" s="124"/>
      <c r="S692" s="219"/>
      <c r="T692" s="219"/>
      <c r="U692" s="266"/>
      <c r="V692" s="122" t="str">
        <f>IF($AB692=1,VLOOKUP(U:U,'BW Asset Listing'!D:E,2,FALSE),"")</f>
        <v/>
      </c>
      <c r="W692" s="122" t="str">
        <f>IF($AB692=1,VLOOKUP(U:U,'BW Asset Listing'!D:F,3,FALSE),"")</f>
        <v/>
      </c>
      <c r="X692" s="122" t="str">
        <f>IF($AB692=1,VLOOKUP(U:U,'BW Asset Listing'!D:G,4,FALSE),"")</f>
        <v/>
      </c>
      <c r="Y692" s="294" t="str">
        <f>IF($AB692=1,VLOOKUP(U:U,'BW Asset Listing'!D:O,12,FALSE),"")</f>
        <v/>
      </c>
      <c r="Z692" s="294" t="str">
        <f t="shared" si="98"/>
        <v/>
      </c>
      <c r="AA692" s="294" t="str">
        <f t="shared" si="99"/>
        <v/>
      </c>
      <c r="AB692" s="294">
        <f>COUNTIF($D$4:D692,$D692)</f>
        <v>0</v>
      </c>
      <c r="AE692" s="122" t="str">
        <f t="shared" si="100"/>
        <v/>
      </c>
      <c r="AF692" s="124">
        <f>SUMIFS('BW Expense Report GL'!I:I,'BW Expense Report GL'!F:F,AD:AD,'BW Expense Report GL'!G:G,G:G)</f>
        <v>0</v>
      </c>
      <c r="AG692" s="124" t="str">
        <f t="shared" si="101"/>
        <v/>
      </c>
      <c r="AH692" s="124">
        <f>SUMIFS('BW Expense Report GL'!I:I,'BW Expense Report GL'!F:F,AD:AD,'BW Expense Report GL'!G:G,H:H)</f>
        <v>0</v>
      </c>
      <c r="AI692" s="124" t="str">
        <f t="shared" si="102"/>
        <v/>
      </c>
      <c r="AK692" s="121">
        <f t="shared" si="103"/>
        <v>0</v>
      </c>
      <c r="AL692" s="121">
        <f t="shared" si="104"/>
        <v>0</v>
      </c>
    </row>
    <row r="693" spans="1:38" s="121" customFormat="1" ht="12.75" x14ac:dyDescent="0.2">
      <c r="A693" s="293" t="str">
        <f>VLOOKUP(B:B,'ACFR Business Areas'!A:C,3,FALSE)</f>
        <v>A000</v>
      </c>
      <c r="B693" s="293" t="str">
        <f>'Lease Rollforward'!$B$1</f>
        <v>E120</v>
      </c>
      <c r="C693" s="122" t="str">
        <f>VLOOKUP(B:B,'ACFR Business Areas'!A:B,2,FALSE)</f>
        <v>Comptroller General</v>
      </c>
      <c r="D693" s="237"/>
      <c r="E693" s="265"/>
      <c r="G693" s="122">
        <f>IFERROR(VLOOKUP($F:$F,'Lease Types with GL Accts'!A:B,2,FALSE),0)</f>
        <v>0</v>
      </c>
      <c r="H693" s="122">
        <f>IFERROR(VLOOKUP($F:$F,'Lease Types with GL Accts'!$A:$C,3,FALSE),0)</f>
        <v>0</v>
      </c>
      <c r="I693" s="122">
        <f>IFERROR(VLOOKUP($F:$F,'Lease Types with GL Accts'!$A:$D,4,FALSE),0)</f>
        <v>0</v>
      </c>
      <c r="J693" s="293" t="str">
        <f>IF(AND(AB693=1,K693='Lease Rollforward'!$B$2),"Yes",IF(AB693=1,"No",""))</f>
        <v/>
      </c>
      <c r="L693" s="216"/>
      <c r="M693" s="217"/>
      <c r="N693" s="217"/>
      <c r="O693" s="217"/>
      <c r="P693" s="294">
        <f t="shared" si="97"/>
        <v>0</v>
      </c>
      <c r="Q693" s="124"/>
      <c r="R693" s="124"/>
      <c r="S693" s="219"/>
      <c r="T693" s="219"/>
      <c r="U693" s="266"/>
      <c r="V693" s="122" t="str">
        <f>IF($AB693=1,VLOOKUP(U:U,'BW Asset Listing'!D:E,2,FALSE),"")</f>
        <v/>
      </c>
      <c r="W693" s="122" t="str">
        <f>IF($AB693=1,VLOOKUP(U:U,'BW Asset Listing'!D:F,3,FALSE),"")</f>
        <v/>
      </c>
      <c r="X693" s="122" t="str">
        <f>IF($AB693=1,VLOOKUP(U:U,'BW Asset Listing'!D:G,4,FALSE),"")</f>
        <v/>
      </c>
      <c r="Y693" s="294" t="str">
        <f>IF($AB693=1,VLOOKUP(U:U,'BW Asset Listing'!D:O,12,FALSE),"")</f>
        <v/>
      </c>
      <c r="Z693" s="294" t="str">
        <f t="shared" si="98"/>
        <v/>
      </c>
      <c r="AA693" s="294" t="str">
        <f t="shared" si="99"/>
        <v/>
      </c>
      <c r="AB693" s="294">
        <f>COUNTIF($D$4:D693,$D693)</f>
        <v>0</v>
      </c>
      <c r="AE693" s="122" t="str">
        <f t="shared" si="100"/>
        <v/>
      </c>
      <c r="AF693" s="124">
        <f>SUMIFS('BW Expense Report GL'!I:I,'BW Expense Report GL'!F:F,AD:AD,'BW Expense Report GL'!G:G,G:G)</f>
        <v>0</v>
      </c>
      <c r="AG693" s="124" t="str">
        <f t="shared" si="101"/>
        <v/>
      </c>
      <c r="AH693" s="124">
        <f>SUMIFS('BW Expense Report GL'!I:I,'BW Expense Report GL'!F:F,AD:AD,'BW Expense Report GL'!G:G,H:H)</f>
        <v>0</v>
      </c>
      <c r="AI693" s="124" t="str">
        <f t="shared" si="102"/>
        <v/>
      </c>
      <c r="AK693" s="121">
        <f t="shared" si="103"/>
        <v>0</v>
      </c>
      <c r="AL693" s="121">
        <f t="shared" si="104"/>
        <v>0</v>
      </c>
    </row>
    <row r="694" spans="1:38" s="121" customFormat="1" ht="12.75" x14ac:dyDescent="0.2">
      <c r="A694" s="293" t="str">
        <f>VLOOKUP(B:B,'ACFR Business Areas'!A:C,3,FALSE)</f>
        <v>A000</v>
      </c>
      <c r="B694" s="293" t="str">
        <f>'Lease Rollforward'!$B$1</f>
        <v>E120</v>
      </c>
      <c r="C694" s="122" t="str">
        <f>VLOOKUP(B:B,'ACFR Business Areas'!A:B,2,FALSE)</f>
        <v>Comptroller General</v>
      </c>
      <c r="D694" s="237"/>
      <c r="E694" s="265"/>
      <c r="G694" s="122">
        <f>IFERROR(VLOOKUP($F:$F,'Lease Types with GL Accts'!A:B,2,FALSE),0)</f>
        <v>0</v>
      </c>
      <c r="H694" s="122">
        <f>IFERROR(VLOOKUP($F:$F,'Lease Types with GL Accts'!$A:$C,3,FALSE),0)</f>
        <v>0</v>
      </c>
      <c r="I694" s="122">
        <f>IFERROR(VLOOKUP($F:$F,'Lease Types with GL Accts'!$A:$D,4,FALSE),0)</f>
        <v>0</v>
      </c>
      <c r="J694" s="293" t="str">
        <f>IF(AND(AB694=1,K694='Lease Rollforward'!$B$2),"Yes",IF(AB694=1,"No",""))</f>
        <v/>
      </c>
      <c r="L694" s="216"/>
      <c r="M694" s="217"/>
      <c r="N694" s="217"/>
      <c r="O694" s="217"/>
      <c r="P694" s="294">
        <f t="shared" si="97"/>
        <v>0</v>
      </c>
      <c r="Q694" s="124"/>
      <c r="R694" s="124"/>
      <c r="S694" s="219"/>
      <c r="T694" s="219"/>
      <c r="U694" s="266"/>
      <c r="V694" s="122" t="str">
        <f>IF($AB694=1,VLOOKUP(U:U,'BW Asset Listing'!D:E,2,FALSE),"")</f>
        <v/>
      </c>
      <c r="W694" s="122" t="str">
        <f>IF($AB694=1,VLOOKUP(U:U,'BW Asset Listing'!D:F,3,FALSE),"")</f>
        <v/>
      </c>
      <c r="X694" s="122" t="str">
        <f>IF($AB694=1,VLOOKUP(U:U,'BW Asset Listing'!D:G,4,FALSE),"")</f>
        <v/>
      </c>
      <c r="Y694" s="294" t="str">
        <f>IF($AB694=1,VLOOKUP(U:U,'BW Asset Listing'!D:O,12,FALSE),"")</f>
        <v/>
      </c>
      <c r="Z694" s="294" t="str">
        <f t="shared" si="98"/>
        <v/>
      </c>
      <c r="AA694" s="294" t="str">
        <f t="shared" si="99"/>
        <v/>
      </c>
      <c r="AB694" s="294">
        <f>COUNTIF($D$4:D694,$D694)</f>
        <v>0</v>
      </c>
      <c r="AE694" s="122" t="str">
        <f t="shared" si="100"/>
        <v/>
      </c>
      <c r="AF694" s="124">
        <f>SUMIFS('BW Expense Report GL'!I:I,'BW Expense Report GL'!F:F,AD:AD,'BW Expense Report GL'!G:G,G:G)</f>
        <v>0</v>
      </c>
      <c r="AG694" s="124" t="str">
        <f t="shared" si="101"/>
        <v/>
      </c>
      <c r="AH694" s="124">
        <f>SUMIFS('BW Expense Report GL'!I:I,'BW Expense Report GL'!F:F,AD:AD,'BW Expense Report GL'!G:G,H:H)</f>
        <v>0</v>
      </c>
      <c r="AI694" s="124" t="str">
        <f t="shared" si="102"/>
        <v/>
      </c>
      <c r="AK694" s="121">
        <f t="shared" si="103"/>
        <v>0</v>
      </c>
      <c r="AL694" s="121">
        <f t="shared" si="104"/>
        <v>0</v>
      </c>
    </row>
    <row r="695" spans="1:38" s="121" customFormat="1" ht="12.75" x14ac:dyDescent="0.2">
      <c r="A695" s="293" t="str">
        <f>VLOOKUP(B:B,'ACFR Business Areas'!A:C,3,FALSE)</f>
        <v>A000</v>
      </c>
      <c r="B695" s="293" t="str">
        <f>'Lease Rollforward'!$B$1</f>
        <v>E120</v>
      </c>
      <c r="C695" s="122" t="str">
        <f>VLOOKUP(B:B,'ACFR Business Areas'!A:B,2,FALSE)</f>
        <v>Comptroller General</v>
      </c>
      <c r="D695" s="237"/>
      <c r="E695" s="265"/>
      <c r="G695" s="122">
        <f>IFERROR(VLOOKUP($F:$F,'Lease Types with GL Accts'!A:B,2,FALSE),0)</f>
        <v>0</v>
      </c>
      <c r="H695" s="122">
        <f>IFERROR(VLOOKUP($F:$F,'Lease Types with GL Accts'!$A:$C,3,FALSE),0)</f>
        <v>0</v>
      </c>
      <c r="I695" s="122">
        <f>IFERROR(VLOOKUP($F:$F,'Lease Types with GL Accts'!$A:$D,4,FALSE),0)</f>
        <v>0</v>
      </c>
      <c r="J695" s="293" t="str">
        <f>IF(AND(AB695=1,K695='Lease Rollforward'!$B$2),"Yes",IF(AB695=1,"No",""))</f>
        <v/>
      </c>
      <c r="L695" s="216"/>
      <c r="M695" s="217"/>
      <c r="N695" s="217"/>
      <c r="O695" s="217"/>
      <c r="P695" s="294">
        <f t="shared" si="97"/>
        <v>0</v>
      </c>
      <c r="Q695" s="124"/>
      <c r="R695" s="124"/>
      <c r="S695" s="219"/>
      <c r="T695" s="219"/>
      <c r="U695" s="266"/>
      <c r="V695" s="122" t="str">
        <f>IF($AB695=1,VLOOKUP(U:U,'BW Asset Listing'!D:E,2,FALSE),"")</f>
        <v/>
      </c>
      <c r="W695" s="122" t="str">
        <f>IF($AB695=1,VLOOKUP(U:U,'BW Asset Listing'!D:F,3,FALSE),"")</f>
        <v/>
      </c>
      <c r="X695" s="122" t="str">
        <f>IF($AB695=1,VLOOKUP(U:U,'BW Asset Listing'!D:G,4,FALSE),"")</f>
        <v/>
      </c>
      <c r="Y695" s="294" t="str">
        <f>IF($AB695=1,VLOOKUP(U:U,'BW Asset Listing'!D:O,12,FALSE),"")</f>
        <v/>
      </c>
      <c r="Z695" s="294" t="str">
        <f t="shared" si="98"/>
        <v/>
      </c>
      <c r="AA695" s="294" t="str">
        <f t="shared" si="99"/>
        <v/>
      </c>
      <c r="AB695" s="294">
        <f>COUNTIF($D$4:D695,$D695)</f>
        <v>0</v>
      </c>
      <c r="AE695" s="122" t="str">
        <f t="shared" si="100"/>
        <v/>
      </c>
      <c r="AF695" s="124">
        <f>SUMIFS('BW Expense Report GL'!I:I,'BW Expense Report GL'!F:F,AD:AD,'BW Expense Report GL'!G:G,G:G)</f>
        <v>0</v>
      </c>
      <c r="AG695" s="124" t="str">
        <f t="shared" si="101"/>
        <v/>
      </c>
      <c r="AH695" s="124">
        <f>SUMIFS('BW Expense Report GL'!I:I,'BW Expense Report GL'!F:F,AD:AD,'BW Expense Report GL'!G:G,H:H)</f>
        <v>0</v>
      </c>
      <c r="AI695" s="124" t="str">
        <f t="shared" si="102"/>
        <v/>
      </c>
      <c r="AK695" s="121">
        <f t="shared" si="103"/>
        <v>0</v>
      </c>
      <c r="AL695" s="121">
        <f t="shared" si="104"/>
        <v>0</v>
      </c>
    </row>
    <row r="696" spans="1:38" s="121" customFormat="1" ht="12.75" x14ac:dyDescent="0.2">
      <c r="A696" s="293" t="str">
        <f>VLOOKUP(B:B,'ACFR Business Areas'!A:C,3,FALSE)</f>
        <v>A000</v>
      </c>
      <c r="B696" s="293" t="str">
        <f>'Lease Rollforward'!$B$1</f>
        <v>E120</v>
      </c>
      <c r="C696" s="122" t="str">
        <f>VLOOKUP(B:B,'ACFR Business Areas'!A:B,2,FALSE)</f>
        <v>Comptroller General</v>
      </c>
      <c r="D696" s="237"/>
      <c r="E696" s="265"/>
      <c r="G696" s="122">
        <f>IFERROR(VLOOKUP($F:$F,'Lease Types with GL Accts'!A:B,2,FALSE),0)</f>
        <v>0</v>
      </c>
      <c r="H696" s="122">
        <f>IFERROR(VLOOKUP($F:$F,'Lease Types with GL Accts'!$A:$C,3,FALSE),0)</f>
        <v>0</v>
      </c>
      <c r="I696" s="122">
        <f>IFERROR(VLOOKUP($F:$F,'Lease Types with GL Accts'!$A:$D,4,FALSE),0)</f>
        <v>0</v>
      </c>
      <c r="J696" s="293" t="str">
        <f>IF(AND(AB696=1,K696='Lease Rollforward'!$B$2),"Yes",IF(AB696=1,"No",""))</f>
        <v/>
      </c>
      <c r="L696" s="216"/>
      <c r="M696" s="217"/>
      <c r="N696" s="217"/>
      <c r="O696" s="217"/>
      <c r="P696" s="294">
        <f t="shared" si="97"/>
        <v>0</v>
      </c>
      <c r="Q696" s="124"/>
      <c r="R696" s="124"/>
      <c r="S696" s="219"/>
      <c r="T696" s="219"/>
      <c r="U696" s="266"/>
      <c r="V696" s="122" t="str">
        <f>IF($AB696=1,VLOOKUP(U:U,'BW Asset Listing'!D:E,2,FALSE),"")</f>
        <v/>
      </c>
      <c r="W696" s="122" t="str">
        <f>IF($AB696=1,VLOOKUP(U:U,'BW Asset Listing'!D:F,3,FALSE),"")</f>
        <v/>
      </c>
      <c r="X696" s="122" t="str">
        <f>IF($AB696=1,VLOOKUP(U:U,'BW Asset Listing'!D:G,4,FALSE),"")</f>
        <v/>
      </c>
      <c r="Y696" s="294" t="str">
        <f>IF($AB696=1,VLOOKUP(U:U,'BW Asset Listing'!D:O,12,FALSE),"")</f>
        <v/>
      </c>
      <c r="Z696" s="294" t="str">
        <f t="shared" si="98"/>
        <v/>
      </c>
      <c r="AA696" s="294" t="str">
        <f t="shared" si="99"/>
        <v/>
      </c>
      <c r="AB696" s="294">
        <f>COUNTIF($D$4:D696,$D696)</f>
        <v>0</v>
      </c>
      <c r="AE696" s="122" t="str">
        <f t="shared" si="100"/>
        <v/>
      </c>
      <c r="AF696" s="124">
        <f>SUMIFS('BW Expense Report GL'!I:I,'BW Expense Report GL'!F:F,AD:AD,'BW Expense Report GL'!G:G,G:G)</f>
        <v>0</v>
      </c>
      <c r="AG696" s="124" t="str">
        <f t="shared" si="101"/>
        <v/>
      </c>
      <c r="AH696" s="124">
        <f>SUMIFS('BW Expense Report GL'!I:I,'BW Expense Report GL'!F:F,AD:AD,'BW Expense Report GL'!G:G,H:H)</f>
        <v>0</v>
      </c>
      <c r="AI696" s="124" t="str">
        <f t="shared" si="102"/>
        <v/>
      </c>
      <c r="AK696" s="121">
        <f t="shared" si="103"/>
        <v>0</v>
      </c>
      <c r="AL696" s="121">
        <f t="shared" si="104"/>
        <v>0</v>
      </c>
    </row>
    <row r="697" spans="1:38" s="121" customFormat="1" ht="12.75" x14ac:dyDescent="0.2">
      <c r="A697" s="293" t="str">
        <f>VLOOKUP(B:B,'ACFR Business Areas'!A:C,3,FALSE)</f>
        <v>A000</v>
      </c>
      <c r="B697" s="293" t="str">
        <f>'Lease Rollforward'!$B$1</f>
        <v>E120</v>
      </c>
      <c r="C697" s="122" t="str">
        <f>VLOOKUP(B:B,'ACFR Business Areas'!A:B,2,FALSE)</f>
        <v>Comptroller General</v>
      </c>
      <c r="D697" s="237"/>
      <c r="E697" s="265"/>
      <c r="G697" s="122">
        <f>IFERROR(VLOOKUP($F:$F,'Lease Types with GL Accts'!A:B,2,FALSE),0)</f>
        <v>0</v>
      </c>
      <c r="H697" s="122">
        <f>IFERROR(VLOOKUP($F:$F,'Lease Types with GL Accts'!$A:$C,3,FALSE),0)</f>
        <v>0</v>
      </c>
      <c r="I697" s="122">
        <f>IFERROR(VLOOKUP($F:$F,'Lease Types with GL Accts'!$A:$D,4,FALSE),0)</f>
        <v>0</v>
      </c>
      <c r="J697" s="293" t="str">
        <f>IF(AND(AB697=1,K697='Lease Rollforward'!$B$2),"Yes",IF(AB697=1,"No",""))</f>
        <v/>
      </c>
      <c r="L697" s="216"/>
      <c r="M697" s="217"/>
      <c r="N697" s="217"/>
      <c r="O697" s="217"/>
      <c r="P697" s="294">
        <f t="shared" si="97"/>
        <v>0</v>
      </c>
      <c r="Q697" s="124"/>
      <c r="R697" s="124"/>
      <c r="S697" s="219"/>
      <c r="T697" s="219"/>
      <c r="U697" s="266"/>
      <c r="V697" s="122" t="str">
        <f>IF($AB697=1,VLOOKUP(U:U,'BW Asset Listing'!D:E,2,FALSE),"")</f>
        <v/>
      </c>
      <c r="W697" s="122" t="str">
        <f>IF($AB697=1,VLOOKUP(U:U,'BW Asset Listing'!D:F,3,FALSE),"")</f>
        <v/>
      </c>
      <c r="X697" s="122" t="str">
        <f>IF($AB697=1,VLOOKUP(U:U,'BW Asset Listing'!D:G,4,FALSE),"")</f>
        <v/>
      </c>
      <c r="Y697" s="294" t="str">
        <f>IF($AB697=1,VLOOKUP(U:U,'BW Asset Listing'!D:O,12,FALSE),"")</f>
        <v/>
      </c>
      <c r="Z697" s="294" t="str">
        <f t="shared" si="98"/>
        <v/>
      </c>
      <c r="AA697" s="294" t="str">
        <f t="shared" si="99"/>
        <v/>
      </c>
      <c r="AB697" s="294">
        <f>COUNTIF($D$4:D697,$D697)</f>
        <v>0</v>
      </c>
      <c r="AE697" s="122" t="str">
        <f t="shared" si="100"/>
        <v/>
      </c>
      <c r="AF697" s="124">
        <f>SUMIFS('BW Expense Report GL'!I:I,'BW Expense Report GL'!F:F,AD:AD,'BW Expense Report GL'!G:G,G:G)</f>
        <v>0</v>
      </c>
      <c r="AG697" s="124" t="str">
        <f t="shared" si="101"/>
        <v/>
      </c>
      <c r="AH697" s="124">
        <f>SUMIFS('BW Expense Report GL'!I:I,'BW Expense Report GL'!F:F,AD:AD,'BW Expense Report GL'!G:G,H:H)</f>
        <v>0</v>
      </c>
      <c r="AI697" s="124" t="str">
        <f t="shared" si="102"/>
        <v/>
      </c>
      <c r="AK697" s="121">
        <f t="shared" si="103"/>
        <v>0</v>
      </c>
      <c r="AL697" s="121">
        <f t="shared" si="104"/>
        <v>0</v>
      </c>
    </row>
    <row r="698" spans="1:38" s="121" customFormat="1" ht="12.75" x14ac:dyDescent="0.2">
      <c r="A698" s="293" t="str">
        <f>VLOOKUP(B:B,'ACFR Business Areas'!A:C,3,FALSE)</f>
        <v>A000</v>
      </c>
      <c r="B698" s="293" t="str">
        <f>'Lease Rollforward'!$B$1</f>
        <v>E120</v>
      </c>
      <c r="C698" s="122" t="str">
        <f>VLOOKUP(B:B,'ACFR Business Areas'!A:B,2,FALSE)</f>
        <v>Comptroller General</v>
      </c>
      <c r="D698" s="237"/>
      <c r="E698" s="265"/>
      <c r="G698" s="122">
        <f>IFERROR(VLOOKUP($F:$F,'Lease Types with GL Accts'!A:B,2,FALSE),0)</f>
        <v>0</v>
      </c>
      <c r="H698" s="122">
        <f>IFERROR(VLOOKUP($F:$F,'Lease Types with GL Accts'!$A:$C,3,FALSE),0)</f>
        <v>0</v>
      </c>
      <c r="I698" s="122">
        <f>IFERROR(VLOOKUP($F:$F,'Lease Types with GL Accts'!$A:$D,4,FALSE),0)</f>
        <v>0</v>
      </c>
      <c r="J698" s="293" t="str">
        <f>IF(AND(AB698=1,K698='Lease Rollforward'!$B$2),"Yes",IF(AB698=1,"No",""))</f>
        <v/>
      </c>
      <c r="L698" s="216"/>
      <c r="M698" s="217"/>
      <c r="N698" s="217"/>
      <c r="O698" s="217"/>
      <c r="P698" s="294">
        <f t="shared" si="97"/>
        <v>0</v>
      </c>
      <c r="Q698" s="124"/>
      <c r="R698" s="124"/>
      <c r="S698" s="219"/>
      <c r="T698" s="219"/>
      <c r="U698" s="266"/>
      <c r="V698" s="122" t="str">
        <f>IF($AB698=1,VLOOKUP(U:U,'BW Asset Listing'!D:E,2,FALSE),"")</f>
        <v/>
      </c>
      <c r="W698" s="122" t="str">
        <f>IF($AB698=1,VLOOKUP(U:U,'BW Asset Listing'!D:F,3,FALSE),"")</f>
        <v/>
      </c>
      <c r="X698" s="122" t="str">
        <f>IF($AB698=1,VLOOKUP(U:U,'BW Asset Listing'!D:G,4,FALSE),"")</f>
        <v/>
      </c>
      <c r="Y698" s="294" t="str">
        <f>IF($AB698=1,VLOOKUP(U:U,'BW Asset Listing'!D:O,12,FALSE),"")</f>
        <v/>
      </c>
      <c r="Z698" s="294" t="str">
        <f t="shared" si="98"/>
        <v/>
      </c>
      <c r="AA698" s="294" t="str">
        <f t="shared" si="99"/>
        <v/>
      </c>
      <c r="AB698" s="294">
        <f>COUNTIF($D$4:D698,$D698)</f>
        <v>0</v>
      </c>
      <c r="AE698" s="122" t="str">
        <f t="shared" si="100"/>
        <v/>
      </c>
      <c r="AF698" s="124">
        <f>SUMIFS('BW Expense Report GL'!I:I,'BW Expense Report GL'!F:F,AD:AD,'BW Expense Report GL'!G:G,G:G)</f>
        <v>0</v>
      </c>
      <c r="AG698" s="124" t="str">
        <f t="shared" si="101"/>
        <v/>
      </c>
      <c r="AH698" s="124">
        <f>SUMIFS('BW Expense Report GL'!I:I,'BW Expense Report GL'!F:F,AD:AD,'BW Expense Report GL'!G:G,H:H)</f>
        <v>0</v>
      </c>
      <c r="AI698" s="124" t="str">
        <f t="shared" si="102"/>
        <v/>
      </c>
      <c r="AK698" s="121">
        <f t="shared" si="103"/>
        <v>0</v>
      </c>
      <c r="AL698" s="121">
        <f t="shared" si="104"/>
        <v>0</v>
      </c>
    </row>
    <row r="699" spans="1:38" s="121" customFormat="1" ht="12.75" x14ac:dyDescent="0.2">
      <c r="A699" s="293" t="str">
        <f>VLOOKUP(B:B,'ACFR Business Areas'!A:C,3,FALSE)</f>
        <v>A000</v>
      </c>
      <c r="B699" s="293" t="str">
        <f>'Lease Rollforward'!$B$1</f>
        <v>E120</v>
      </c>
      <c r="C699" s="122" t="str">
        <f>VLOOKUP(B:B,'ACFR Business Areas'!A:B,2,FALSE)</f>
        <v>Comptroller General</v>
      </c>
      <c r="D699" s="237"/>
      <c r="E699" s="265"/>
      <c r="G699" s="122">
        <f>IFERROR(VLOOKUP($F:$F,'Lease Types with GL Accts'!A:B,2,FALSE),0)</f>
        <v>0</v>
      </c>
      <c r="H699" s="122">
        <f>IFERROR(VLOOKUP($F:$F,'Lease Types with GL Accts'!$A:$C,3,FALSE),0)</f>
        <v>0</v>
      </c>
      <c r="I699" s="122">
        <f>IFERROR(VLOOKUP($F:$F,'Lease Types with GL Accts'!$A:$D,4,FALSE),0)</f>
        <v>0</v>
      </c>
      <c r="J699" s="293" t="str">
        <f>IF(AND(AB699=1,K699='Lease Rollforward'!$B$2),"Yes",IF(AB699=1,"No",""))</f>
        <v/>
      </c>
      <c r="L699" s="216"/>
      <c r="M699" s="217"/>
      <c r="N699" s="217"/>
      <c r="O699" s="217"/>
      <c r="P699" s="294">
        <f t="shared" si="97"/>
        <v>0</v>
      </c>
      <c r="Q699" s="124"/>
      <c r="R699" s="124"/>
      <c r="S699" s="219"/>
      <c r="T699" s="219"/>
      <c r="U699" s="266"/>
      <c r="V699" s="122" t="str">
        <f>IF($AB699=1,VLOOKUP(U:U,'BW Asset Listing'!D:E,2,FALSE),"")</f>
        <v/>
      </c>
      <c r="W699" s="122" t="str">
        <f>IF($AB699=1,VLOOKUP(U:U,'BW Asset Listing'!D:F,3,FALSE),"")</f>
        <v/>
      </c>
      <c r="X699" s="122" t="str">
        <f>IF($AB699=1,VLOOKUP(U:U,'BW Asset Listing'!D:G,4,FALSE),"")</f>
        <v/>
      </c>
      <c r="Y699" s="294" t="str">
        <f>IF($AB699=1,VLOOKUP(U:U,'BW Asset Listing'!D:O,12,FALSE),"")</f>
        <v/>
      </c>
      <c r="Z699" s="294" t="str">
        <f t="shared" si="98"/>
        <v/>
      </c>
      <c r="AA699" s="294" t="str">
        <f t="shared" si="99"/>
        <v/>
      </c>
      <c r="AB699" s="294">
        <f>COUNTIF($D$4:D699,$D699)</f>
        <v>0</v>
      </c>
      <c r="AE699" s="122" t="str">
        <f t="shared" si="100"/>
        <v/>
      </c>
      <c r="AF699" s="124">
        <f>SUMIFS('BW Expense Report GL'!I:I,'BW Expense Report GL'!F:F,AD:AD,'BW Expense Report GL'!G:G,G:G)</f>
        <v>0</v>
      </c>
      <c r="AG699" s="124" t="str">
        <f t="shared" si="101"/>
        <v/>
      </c>
      <c r="AH699" s="124">
        <f>SUMIFS('BW Expense Report GL'!I:I,'BW Expense Report GL'!F:F,AD:AD,'BW Expense Report GL'!G:G,H:H)</f>
        <v>0</v>
      </c>
      <c r="AI699" s="124" t="str">
        <f t="shared" si="102"/>
        <v/>
      </c>
      <c r="AK699" s="121">
        <f t="shared" si="103"/>
        <v>0</v>
      </c>
      <c r="AL699" s="121">
        <f t="shared" si="104"/>
        <v>0</v>
      </c>
    </row>
    <row r="700" spans="1:38" s="121" customFormat="1" ht="12.75" x14ac:dyDescent="0.2">
      <c r="A700" s="293" t="str">
        <f>VLOOKUP(B:B,'ACFR Business Areas'!A:C,3,FALSE)</f>
        <v>A000</v>
      </c>
      <c r="B700" s="293" t="str">
        <f>'Lease Rollforward'!$B$1</f>
        <v>E120</v>
      </c>
      <c r="C700" s="122" t="str">
        <f>VLOOKUP(B:B,'ACFR Business Areas'!A:B,2,FALSE)</f>
        <v>Comptroller General</v>
      </c>
      <c r="D700" s="237"/>
      <c r="E700" s="265"/>
      <c r="G700" s="122">
        <f>IFERROR(VLOOKUP($F:$F,'Lease Types with GL Accts'!A:B,2,FALSE),0)</f>
        <v>0</v>
      </c>
      <c r="H700" s="122">
        <f>IFERROR(VLOOKUP($F:$F,'Lease Types with GL Accts'!$A:$C,3,FALSE),0)</f>
        <v>0</v>
      </c>
      <c r="I700" s="122">
        <f>IFERROR(VLOOKUP($F:$F,'Lease Types with GL Accts'!$A:$D,4,FALSE),0)</f>
        <v>0</v>
      </c>
      <c r="J700" s="293" t="str">
        <f>IF(AND(AB700=1,K700='Lease Rollforward'!$B$2),"Yes",IF(AB700=1,"No",""))</f>
        <v/>
      </c>
      <c r="L700" s="216"/>
      <c r="M700" s="217"/>
      <c r="N700" s="217"/>
      <c r="O700" s="217"/>
      <c r="P700" s="294">
        <f t="shared" si="97"/>
        <v>0</v>
      </c>
      <c r="Q700" s="124"/>
      <c r="R700" s="124"/>
      <c r="S700" s="219"/>
      <c r="T700" s="219"/>
      <c r="U700" s="266"/>
      <c r="V700" s="122" t="str">
        <f>IF($AB700=1,VLOOKUP(U:U,'BW Asset Listing'!D:E,2,FALSE),"")</f>
        <v/>
      </c>
      <c r="W700" s="122" t="str">
        <f>IF($AB700=1,VLOOKUP(U:U,'BW Asset Listing'!D:F,3,FALSE),"")</f>
        <v/>
      </c>
      <c r="X700" s="122" t="str">
        <f>IF($AB700=1,VLOOKUP(U:U,'BW Asset Listing'!D:G,4,FALSE),"")</f>
        <v/>
      </c>
      <c r="Y700" s="294" t="str">
        <f>IF($AB700=1,VLOOKUP(U:U,'BW Asset Listing'!D:O,12,FALSE),"")</f>
        <v/>
      </c>
      <c r="Z700" s="294" t="str">
        <f t="shared" si="98"/>
        <v/>
      </c>
      <c r="AA700" s="294" t="str">
        <f t="shared" si="99"/>
        <v/>
      </c>
      <c r="AB700" s="294">
        <f>COUNTIF($D$4:D700,$D700)</f>
        <v>0</v>
      </c>
      <c r="AE700" s="122" t="str">
        <f t="shared" si="100"/>
        <v/>
      </c>
      <c r="AF700" s="124">
        <f>SUMIFS('BW Expense Report GL'!I:I,'BW Expense Report GL'!F:F,AD:AD,'BW Expense Report GL'!G:G,G:G)</f>
        <v>0</v>
      </c>
      <c r="AG700" s="124" t="str">
        <f t="shared" si="101"/>
        <v/>
      </c>
      <c r="AH700" s="124">
        <f>SUMIFS('BW Expense Report GL'!I:I,'BW Expense Report GL'!F:F,AD:AD,'BW Expense Report GL'!G:G,H:H)</f>
        <v>0</v>
      </c>
      <c r="AI700" s="124" t="str">
        <f t="shared" si="102"/>
        <v/>
      </c>
      <c r="AK700" s="121">
        <f t="shared" si="103"/>
        <v>0</v>
      </c>
      <c r="AL700" s="121">
        <f t="shared" si="104"/>
        <v>0</v>
      </c>
    </row>
    <row r="701" spans="1:38" s="121" customFormat="1" ht="12.75" x14ac:dyDescent="0.2">
      <c r="A701" s="293" t="str">
        <f>VLOOKUP(B:B,'ACFR Business Areas'!A:C,3,FALSE)</f>
        <v>A000</v>
      </c>
      <c r="B701" s="293" t="str">
        <f>'Lease Rollforward'!$B$1</f>
        <v>E120</v>
      </c>
      <c r="C701" s="122" t="str">
        <f>VLOOKUP(B:B,'ACFR Business Areas'!A:B,2,FALSE)</f>
        <v>Comptroller General</v>
      </c>
      <c r="D701" s="237"/>
      <c r="E701" s="265"/>
      <c r="G701" s="122">
        <f>IFERROR(VLOOKUP($F:$F,'Lease Types with GL Accts'!A:B,2,FALSE),0)</f>
        <v>0</v>
      </c>
      <c r="H701" s="122">
        <f>IFERROR(VLOOKUP($F:$F,'Lease Types with GL Accts'!$A:$C,3,FALSE),0)</f>
        <v>0</v>
      </c>
      <c r="I701" s="122">
        <f>IFERROR(VLOOKUP($F:$F,'Lease Types with GL Accts'!$A:$D,4,FALSE),0)</f>
        <v>0</v>
      </c>
      <c r="J701" s="293" t="str">
        <f>IF(AND(AB701=1,K701='Lease Rollforward'!$B$2),"Yes",IF(AB701=1,"No",""))</f>
        <v/>
      </c>
      <c r="L701" s="216"/>
      <c r="M701" s="217"/>
      <c r="N701" s="217"/>
      <c r="O701" s="217"/>
      <c r="P701" s="294">
        <f t="shared" si="97"/>
        <v>0</v>
      </c>
      <c r="Q701" s="124"/>
      <c r="R701" s="124"/>
      <c r="S701" s="219"/>
      <c r="T701" s="219"/>
      <c r="U701" s="266"/>
      <c r="V701" s="122" t="str">
        <f>IF($AB701=1,VLOOKUP(U:U,'BW Asset Listing'!D:E,2,FALSE),"")</f>
        <v/>
      </c>
      <c r="W701" s="122" t="str">
        <f>IF($AB701=1,VLOOKUP(U:U,'BW Asset Listing'!D:F,3,FALSE),"")</f>
        <v/>
      </c>
      <c r="X701" s="122" t="str">
        <f>IF($AB701=1,VLOOKUP(U:U,'BW Asset Listing'!D:G,4,FALSE),"")</f>
        <v/>
      </c>
      <c r="Y701" s="294" t="str">
        <f>IF($AB701=1,VLOOKUP(U:U,'BW Asset Listing'!D:O,12,FALSE),"")</f>
        <v/>
      </c>
      <c r="Z701" s="294" t="str">
        <f t="shared" si="98"/>
        <v/>
      </c>
      <c r="AA701" s="294" t="str">
        <f t="shared" si="99"/>
        <v/>
      </c>
      <c r="AB701" s="294">
        <f>COUNTIF($D$4:D701,$D701)</f>
        <v>0</v>
      </c>
      <c r="AE701" s="122" t="str">
        <f t="shared" si="100"/>
        <v/>
      </c>
      <c r="AF701" s="124">
        <f>SUMIFS('BW Expense Report GL'!I:I,'BW Expense Report GL'!F:F,AD:AD,'BW Expense Report GL'!G:G,G:G)</f>
        <v>0</v>
      </c>
      <c r="AG701" s="124" t="str">
        <f t="shared" si="101"/>
        <v/>
      </c>
      <c r="AH701" s="124">
        <f>SUMIFS('BW Expense Report GL'!I:I,'BW Expense Report GL'!F:F,AD:AD,'BW Expense Report GL'!G:G,H:H)</f>
        <v>0</v>
      </c>
      <c r="AI701" s="124" t="str">
        <f t="shared" si="102"/>
        <v/>
      </c>
      <c r="AK701" s="121">
        <f t="shared" si="103"/>
        <v>0</v>
      </c>
      <c r="AL701" s="121">
        <f t="shared" si="104"/>
        <v>0</v>
      </c>
    </row>
    <row r="702" spans="1:38" s="121" customFormat="1" ht="12.75" x14ac:dyDescent="0.2">
      <c r="A702" s="293" t="str">
        <f>VLOOKUP(B:B,'ACFR Business Areas'!A:C,3,FALSE)</f>
        <v>A000</v>
      </c>
      <c r="B702" s="293" t="str">
        <f>'Lease Rollforward'!$B$1</f>
        <v>E120</v>
      </c>
      <c r="C702" s="122" t="str">
        <f>VLOOKUP(B:B,'ACFR Business Areas'!A:B,2,FALSE)</f>
        <v>Comptroller General</v>
      </c>
      <c r="D702" s="237"/>
      <c r="E702" s="265"/>
      <c r="G702" s="122">
        <f>IFERROR(VLOOKUP($F:$F,'Lease Types with GL Accts'!A:B,2,FALSE),0)</f>
        <v>0</v>
      </c>
      <c r="H702" s="122">
        <f>IFERROR(VLOOKUP($F:$F,'Lease Types with GL Accts'!$A:$C,3,FALSE),0)</f>
        <v>0</v>
      </c>
      <c r="I702" s="122">
        <f>IFERROR(VLOOKUP($F:$F,'Lease Types with GL Accts'!$A:$D,4,FALSE),0)</f>
        <v>0</v>
      </c>
      <c r="J702" s="293" t="str">
        <f>IF(AND(AB702=1,K702='Lease Rollforward'!$B$2),"Yes",IF(AB702=1,"No",""))</f>
        <v/>
      </c>
      <c r="L702" s="216"/>
      <c r="M702" s="217"/>
      <c r="N702" s="217"/>
      <c r="O702" s="217"/>
      <c r="P702" s="294">
        <f t="shared" si="97"/>
        <v>0</v>
      </c>
      <c r="Q702" s="124"/>
      <c r="R702" s="124"/>
      <c r="S702" s="219"/>
      <c r="T702" s="219"/>
      <c r="U702" s="266"/>
      <c r="V702" s="122" t="str">
        <f>IF($AB702=1,VLOOKUP(U:U,'BW Asset Listing'!D:E,2,FALSE),"")</f>
        <v/>
      </c>
      <c r="W702" s="122" t="str">
        <f>IF($AB702=1,VLOOKUP(U:U,'BW Asset Listing'!D:F,3,FALSE),"")</f>
        <v/>
      </c>
      <c r="X702" s="122" t="str">
        <f>IF($AB702=1,VLOOKUP(U:U,'BW Asset Listing'!D:G,4,FALSE),"")</f>
        <v/>
      </c>
      <c r="Y702" s="294" t="str">
        <f>IF($AB702=1,VLOOKUP(U:U,'BW Asset Listing'!D:O,12,FALSE),"")</f>
        <v/>
      </c>
      <c r="Z702" s="294" t="str">
        <f t="shared" si="98"/>
        <v/>
      </c>
      <c r="AA702" s="294" t="str">
        <f t="shared" si="99"/>
        <v/>
      </c>
      <c r="AB702" s="294">
        <f>COUNTIF($D$4:D702,$D702)</f>
        <v>0</v>
      </c>
      <c r="AE702" s="122" t="str">
        <f t="shared" si="100"/>
        <v/>
      </c>
      <c r="AF702" s="124">
        <f>SUMIFS('BW Expense Report GL'!I:I,'BW Expense Report GL'!F:F,AD:AD,'BW Expense Report GL'!G:G,G:G)</f>
        <v>0</v>
      </c>
      <c r="AG702" s="124" t="str">
        <f t="shared" si="101"/>
        <v/>
      </c>
      <c r="AH702" s="124">
        <f>SUMIFS('BW Expense Report GL'!I:I,'BW Expense Report GL'!F:F,AD:AD,'BW Expense Report GL'!G:G,H:H)</f>
        <v>0</v>
      </c>
      <c r="AI702" s="124" t="str">
        <f t="shared" si="102"/>
        <v/>
      </c>
      <c r="AK702" s="121">
        <f t="shared" si="103"/>
        <v>0</v>
      </c>
      <c r="AL702" s="121">
        <f t="shared" si="104"/>
        <v>0</v>
      </c>
    </row>
    <row r="703" spans="1:38" s="121" customFormat="1" ht="12.75" x14ac:dyDescent="0.2">
      <c r="A703" s="293" t="str">
        <f>VLOOKUP(B:B,'ACFR Business Areas'!A:C,3,FALSE)</f>
        <v>A000</v>
      </c>
      <c r="B703" s="293" t="str">
        <f>'Lease Rollforward'!$B$1</f>
        <v>E120</v>
      </c>
      <c r="C703" s="122" t="str">
        <f>VLOOKUP(B:B,'ACFR Business Areas'!A:B,2,FALSE)</f>
        <v>Comptroller General</v>
      </c>
      <c r="D703" s="237"/>
      <c r="E703" s="265"/>
      <c r="G703" s="122">
        <f>IFERROR(VLOOKUP($F:$F,'Lease Types with GL Accts'!A:B,2,FALSE),0)</f>
        <v>0</v>
      </c>
      <c r="H703" s="122">
        <f>IFERROR(VLOOKUP($F:$F,'Lease Types with GL Accts'!$A:$C,3,FALSE),0)</f>
        <v>0</v>
      </c>
      <c r="I703" s="122">
        <f>IFERROR(VLOOKUP($F:$F,'Lease Types with GL Accts'!$A:$D,4,FALSE),0)</f>
        <v>0</v>
      </c>
      <c r="J703" s="293" t="str">
        <f>IF(AND(AB703=1,K703='Lease Rollforward'!$B$2),"Yes",IF(AB703=1,"No",""))</f>
        <v/>
      </c>
      <c r="L703" s="216"/>
      <c r="M703" s="217"/>
      <c r="N703" s="217"/>
      <c r="O703" s="217"/>
      <c r="P703" s="294">
        <f t="shared" si="97"/>
        <v>0</v>
      </c>
      <c r="Q703" s="124"/>
      <c r="R703" s="124"/>
      <c r="S703" s="219"/>
      <c r="T703" s="219"/>
      <c r="U703" s="266"/>
      <c r="V703" s="122" t="str">
        <f>IF($AB703=1,VLOOKUP(U:U,'BW Asset Listing'!D:E,2,FALSE),"")</f>
        <v/>
      </c>
      <c r="W703" s="122" t="str">
        <f>IF($AB703=1,VLOOKUP(U:U,'BW Asset Listing'!D:F,3,FALSE),"")</f>
        <v/>
      </c>
      <c r="X703" s="122" t="str">
        <f>IF($AB703=1,VLOOKUP(U:U,'BW Asset Listing'!D:G,4,FALSE),"")</f>
        <v/>
      </c>
      <c r="Y703" s="294" t="str">
        <f>IF($AB703=1,VLOOKUP(U:U,'BW Asset Listing'!D:O,12,FALSE),"")</f>
        <v/>
      </c>
      <c r="Z703" s="294" t="str">
        <f t="shared" si="98"/>
        <v/>
      </c>
      <c r="AA703" s="294" t="str">
        <f t="shared" si="99"/>
        <v/>
      </c>
      <c r="AB703" s="294">
        <f>COUNTIF($D$4:D703,$D703)</f>
        <v>0</v>
      </c>
      <c r="AE703" s="122" t="str">
        <f t="shared" si="100"/>
        <v/>
      </c>
      <c r="AF703" s="124">
        <f>SUMIFS('BW Expense Report GL'!I:I,'BW Expense Report GL'!F:F,AD:AD,'BW Expense Report GL'!G:G,G:G)</f>
        <v>0</v>
      </c>
      <c r="AG703" s="124" t="str">
        <f t="shared" si="101"/>
        <v/>
      </c>
      <c r="AH703" s="124">
        <f>SUMIFS('BW Expense Report GL'!I:I,'BW Expense Report GL'!F:F,AD:AD,'BW Expense Report GL'!G:G,H:H)</f>
        <v>0</v>
      </c>
      <c r="AI703" s="124" t="str">
        <f t="shared" si="102"/>
        <v/>
      </c>
      <c r="AK703" s="121">
        <f t="shared" si="103"/>
        <v>0</v>
      </c>
      <c r="AL703" s="121">
        <f t="shared" si="104"/>
        <v>0</v>
      </c>
    </row>
    <row r="704" spans="1:38" s="121" customFormat="1" ht="12.75" x14ac:dyDescent="0.2">
      <c r="A704" s="293" t="str">
        <f>VLOOKUP(B:B,'ACFR Business Areas'!A:C,3,FALSE)</f>
        <v>A000</v>
      </c>
      <c r="B704" s="293" t="str">
        <f>'Lease Rollforward'!$B$1</f>
        <v>E120</v>
      </c>
      <c r="C704" s="122" t="str">
        <f>VLOOKUP(B:B,'ACFR Business Areas'!A:B,2,FALSE)</f>
        <v>Comptroller General</v>
      </c>
      <c r="D704" s="237"/>
      <c r="E704" s="265"/>
      <c r="G704" s="122">
        <f>IFERROR(VLOOKUP($F:$F,'Lease Types with GL Accts'!A:B,2,FALSE),0)</f>
        <v>0</v>
      </c>
      <c r="H704" s="122">
        <f>IFERROR(VLOOKUP($F:$F,'Lease Types with GL Accts'!$A:$C,3,FALSE),0)</f>
        <v>0</v>
      </c>
      <c r="I704" s="122">
        <f>IFERROR(VLOOKUP($F:$F,'Lease Types with GL Accts'!$A:$D,4,FALSE),0)</f>
        <v>0</v>
      </c>
      <c r="J704" s="293" t="str">
        <f>IF(AND(AB704=1,K704='Lease Rollforward'!$B$2),"Yes",IF(AB704=1,"No",""))</f>
        <v/>
      </c>
      <c r="L704" s="216"/>
      <c r="M704" s="217"/>
      <c r="N704" s="217"/>
      <c r="O704" s="217"/>
      <c r="P704" s="294">
        <f t="shared" si="97"/>
        <v>0</v>
      </c>
      <c r="Q704" s="124"/>
      <c r="R704" s="124"/>
      <c r="S704" s="219"/>
      <c r="T704" s="219"/>
      <c r="U704" s="266"/>
      <c r="V704" s="122" t="str">
        <f>IF($AB704=1,VLOOKUP(U:U,'BW Asset Listing'!D:E,2,FALSE),"")</f>
        <v/>
      </c>
      <c r="W704" s="122" t="str">
        <f>IF($AB704=1,VLOOKUP(U:U,'BW Asset Listing'!D:F,3,FALSE),"")</f>
        <v/>
      </c>
      <c r="X704" s="122" t="str">
        <f>IF($AB704=1,VLOOKUP(U:U,'BW Asset Listing'!D:G,4,FALSE),"")</f>
        <v/>
      </c>
      <c r="Y704" s="294" t="str">
        <f>IF($AB704=1,VLOOKUP(U:U,'BW Asset Listing'!D:O,12,FALSE),"")</f>
        <v/>
      </c>
      <c r="Z704" s="294" t="str">
        <f t="shared" si="98"/>
        <v/>
      </c>
      <c r="AA704" s="294" t="str">
        <f t="shared" si="99"/>
        <v/>
      </c>
      <c r="AB704" s="294">
        <f>COUNTIF($D$4:D704,$D704)</f>
        <v>0</v>
      </c>
      <c r="AE704" s="122" t="str">
        <f t="shared" si="100"/>
        <v/>
      </c>
      <c r="AF704" s="124">
        <f>SUMIFS('BW Expense Report GL'!I:I,'BW Expense Report GL'!F:F,AD:AD,'BW Expense Report GL'!G:G,G:G)</f>
        <v>0</v>
      </c>
      <c r="AG704" s="124" t="str">
        <f t="shared" si="101"/>
        <v/>
      </c>
      <c r="AH704" s="124">
        <f>SUMIFS('BW Expense Report GL'!I:I,'BW Expense Report GL'!F:F,AD:AD,'BW Expense Report GL'!G:G,H:H)</f>
        <v>0</v>
      </c>
      <c r="AI704" s="124" t="str">
        <f t="shared" si="102"/>
        <v/>
      </c>
      <c r="AK704" s="121">
        <f t="shared" si="103"/>
        <v>0</v>
      </c>
      <c r="AL704" s="121">
        <f t="shared" si="104"/>
        <v>0</v>
      </c>
    </row>
    <row r="705" spans="1:38" s="121" customFormat="1" ht="12.75" x14ac:dyDescent="0.2">
      <c r="A705" s="293" t="str">
        <f>VLOOKUP(B:B,'ACFR Business Areas'!A:C,3,FALSE)</f>
        <v>A000</v>
      </c>
      <c r="B705" s="293" t="str">
        <f>'Lease Rollforward'!$B$1</f>
        <v>E120</v>
      </c>
      <c r="C705" s="122" t="str">
        <f>VLOOKUP(B:B,'ACFR Business Areas'!A:B,2,FALSE)</f>
        <v>Comptroller General</v>
      </c>
      <c r="D705" s="237"/>
      <c r="E705" s="265"/>
      <c r="G705" s="122">
        <f>IFERROR(VLOOKUP($F:$F,'Lease Types with GL Accts'!A:B,2,FALSE),0)</f>
        <v>0</v>
      </c>
      <c r="H705" s="122">
        <f>IFERROR(VLOOKUP($F:$F,'Lease Types with GL Accts'!$A:$C,3,FALSE),0)</f>
        <v>0</v>
      </c>
      <c r="I705" s="122">
        <f>IFERROR(VLOOKUP($F:$F,'Lease Types with GL Accts'!$A:$D,4,FALSE),0)</f>
        <v>0</v>
      </c>
      <c r="J705" s="293" t="str">
        <f>IF(AND(AB705=1,K705='Lease Rollforward'!$B$2),"Yes",IF(AB705=1,"No",""))</f>
        <v/>
      </c>
      <c r="L705" s="216"/>
      <c r="M705" s="217"/>
      <c r="N705" s="217"/>
      <c r="O705" s="217"/>
      <c r="P705" s="294">
        <f t="shared" si="97"/>
        <v>0</v>
      </c>
      <c r="Q705" s="124"/>
      <c r="R705" s="124"/>
      <c r="S705" s="219"/>
      <c r="T705" s="219"/>
      <c r="U705" s="266"/>
      <c r="V705" s="122" t="str">
        <f>IF($AB705=1,VLOOKUP(U:U,'BW Asset Listing'!D:E,2,FALSE),"")</f>
        <v/>
      </c>
      <c r="W705" s="122" t="str">
        <f>IF($AB705=1,VLOOKUP(U:U,'BW Asset Listing'!D:F,3,FALSE),"")</f>
        <v/>
      </c>
      <c r="X705" s="122" t="str">
        <f>IF($AB705=1,VLOOKUP(U:U,'BW Asset Listing'!D:G,4,FALSE),"")</f>
        <v/>
      </c>
      <c r="Y705" s="294" t="str">
        <f>IF($AB705=1,VLOOKUP(U:U,'BW Asset Listing'!D:O,12,FALSE),"")</f>
        <v/>
      </c>
      <c r="Z705" s="294" t="str">
        <f t="shared" si="98"/>
        <v/>
      </c>
      <c r="AA705" s="294" t="str">
        <f t="shared" si="99"/>
        <v/>
      </c>
      <c r="AB705" s="294">
        <f>COUNTIF($D$4:D705,$D705)</f>
        <v>0</v>
      </c>
      <c r="AE705" s="122" t="str">
        <f t="shared" si="100"/>
        <v/>
      </c>
      <c r="AF705" s="124">
        <f>SUMIFS('BW Expense Report GL'!I:I,'BW Expense Report GL'!F:F,AD:AD,'BW Expense Report GL'!G:G,G:G)</f>
        <v>0</v>
      </c>
      <c r="AG705" s="124" t="str">
        <f t="shared" si="101"/>
        <v/>
      </c>
      <c r="AH705" s="124">
        <f>SUMIFS('BW Expense Report GL'!I:I,'BW Expense Report GL'!F:F,AD:AD,'BW Expense Report GL'!G:G,H:H)</f>
        <v>0</v>
      </c>
      <c r="AI705" s="124" t="str">
        <f t="shared" si="102"/>
        <v/>
      </c>
      <c r="AK705" s="121">
        <f t="shared" si="103"/>
        <v>0</v>
      </c>
      <c r="AL705" s="121">
        <f t="shared" si="104"/>
        <v>0</v>
      </c>
    </row>
    <row r="706" spans="1:38" s="121" customFormat="1" ht="12.75" x14ac:dyDescent="0.2">
      <c r="A706" s="293" t="str">
        <f>VLOOKUP(B:B,'ACFR Business Areas'!A:C,3,FALSE)</f>
        <v>A000</v>
      </c>
      <c r="B706" s="293" t="str">
        <f>'Lease Rollforward'!$B$1</f>
        <v>E120</v>
      </c>
      <c r="C706" s="122" t="str">
        <f>VLOOKUP(B:B,'ACFR Business Areas'!A:B,2,FALSE)</f>
        <v>Comptroller General</v>
      </c>
      <c r="D706" s="237"/>
      <c r="E706" s="265"/>
      <c r="G706" s="122">
        <f>IFERROR(VLOOKUP($F:$F,'Lease Types with GL Accts'!A:B,2,FALSE),0)</f>
        <v>0</v>
      </c>
      <c r="H706" s="122">
        <f>IFERROR(VLOOKUP($F:$F,'Lease Types with GL Accts'!$A:$C,3,FALSE),0)</f>
        <v>0</v>
      </c>
      <c r="I706" s="122">
        <f>IFERROR(VLOOKUP($F:$F,'Lease Types with GL Accts'!$A:$D,4,FALSE),0)</f>
        <v>0</v>
      </c>
      <c r="J706" s="293" t="str">
        <f>IF(AND(AB706=1,K706='Lease Rollforward'!$B$2),"Yes",IF(AB706=1,"No",""))</f>
        <v/>
      </c>
      <c r="L706" s="216"/>
      <c r="M706" s="217"/>
      <c r="N706" s="217"/>
      <c r="O706" s="217"/>
      <c r="P706" s="294">
        <f t="shared" si="97"/>
        <v>0</v>
      </c>
      <c r="Q706" s="124"/>
      <c r="R706" s="124"/>
      <c r="S706" s="219"/>
      <c r="T706" s="219"/>
      <c r="U706" s="266"/>
      <c r="V706" s="122" t="str">
        <f>IF($AB706=1,VLOOKUP(U:U,'BW Asset Listing'!D:E,2,FALSE),"")</f>
        <v/>
      </c>
      <c r="W706" s="122" t="str">
        <f>IF($AB706=1,VLOOKUP(U:U,'BW Asset Listing'!D:F,3,FALSE),"")</f>
        <v/>
      </c>
      <c r="X706" s="122" t="str">
        <f>IF($AB706=1,VLOOKUP(U:U,'BW Asset Listing'!D:G,4,FALSE),"")</f>
        <v/>
      </c>
      <c r="Y706" s="294" t="str">
        <f>IF($AB706=1,VLOOKUP(U:U,'BW Asset Listing'!D:O,12,FALSE),"")</f>
        <v/>
      </c>
      <c r="Z706" s="294" t="str">
        <f t="shared" si="98"/>
        <v/>
      </c>
      <c r="AA706" s="294" t="str">
        <f t="shared" si="99"/>
        <v/>
      </c>
      <c r="AB706" s="294">
        <f>COUNTIF($D$4:D706,$D706)</f>
        <v>0</v>
      </c>
      <c r="AE706" s="122" t="str">
        <f t="shared" si="100"/>
        <v/>
      </c>
      <c r="AF706" s="124">
        <f>SUMIFS('BW Expense Report GL'!I:I,'BW Expense Report GL'!F:F,AD:AD,'BW Expense Report GL'!G:G,G:G)</f>
        <v>0</v>
      </c>
      <c r="AG706" s="124" t="str">
        <f t="shared" si="101"/>
        <v/>
      </c>
      <c r="AH706" s="124">
        <f>SUMIFS('BW Expense Report GL'!I:I,'BW Expense Report GL'!F:F,AD:AD,'BW Expense Report GL'!G:G,H:H)</f>
        <v>0</v>
      </c>
      <c r="AI706" s="124" t="str">
        <f t="shared" si="102"/>
        <v/>
      </c>
      <c r="AK706" s="121">
        <f t="shared" si="103"/>
        <v>0</v>
      </c>
      <c r="AL706" s="121">
        <f t="shared" si="104"/>
        <v>0</v>
      </c>
    </row>
    <row r="707" spans="1:38" s="121" customFormat="1" ht="12.75" x14ac:dyDescent="0.2">
      <c r="A707" s="293" t="str">
        <f>VLOOKUP(B:B,'ACFR Business Areas'!A:C,3,FALSE)</f>
        <v>A000</v>
      </c>
      <c r="B707" s="293" t="str">
        <f>'Lease Rollforward'!$B$1</f>
        <v>E120</v>
      </c>
      <c r="C707" s="122" t="str">
        <f>VLOOKUP(B:B,'ACFR Business Areas'!A:B,2,FALSE)</f>
        <v>Comptroller General</v>
      </c>
      <c r="D707" s="237"/>
      <c r="E707" s="265"/>
      <c r="G707" s="122">
        <f>IFERROR(VLOOKUP($F:$F,'Lease Types with GL Accts'!A:B,2,FALSE),0)</f>
        <v>0</v>
      </c>
      <c r="H707" s="122">
        <f>IFERROR(VLOOKUP($F:$F,'Lease Types with GL Accts'!$A:$C,3,FALSE),0)</f>
        <v>0</v>
      </c>
      <c r="I707" s="122">
        <f>IFERROR(VLOOKUP($F:$F,'Lease Types with GL Accts'!$A:$D,4,FALSE),0)</f>
        <v>0</v>
      </c>
      <c r="J707" s="293" t="str">
        <f>IF(AND(AB707=1,K707='Lease Rollforward'!$B$2),"Yes",IF(AB707=1,"No",""))</f>
        <v/>
      </c>
      <c r="L707" s="216"/>
      <c r="M707" s="217"/>
      <c r="N707" s="217"/>
      <c r="O707" s="217"/>
      <c r="P707" s="294">
        <f t="shared" si="97"/>
        <v>0</v>
      </c>
      <c r="Q707" s="124"/>
      <c r="R707" s="124"/>
      <c r="S707" s="219"/>
      <c r="T707" s="219"/>
      <c r="U707" s="266"/>
      <c r="V707" s="122" t="str">
        <f>IF($AB707=1,VLOOKUP(U:U,'BW Asset Listing'!D:E,2,FALSE),"")</f>
        <v/>
      </c>
      <c r="W707" s="122" t="str">
        <f>IF($AB707=1,VLOOKUP(U:U,'BW Asset Listing'!D:F,3,FALSE),"")</f>
        <v/>
      </c>
      <c r="X707" s="122" t="str">
        <f>IF($AB707=1,VLOOKUP(U:U,'BW Asset Listing'!D:G,4,FALSE),"")</f>
        <v/>
      </c>
      <c r="Y707" s="294" t="str">
        <f>IF($AB707=1,VLOOKUP(U:U,'BW Asset Listing'!D:O,12,FALSE),"")</f>
        <v/>
      </c>
      <c r="Z707" s="294" t="str">
        <f t="shared" si="98"/>
        <v/>
      </c>
      <c r="AA707" s="294" t="str">
        <f t="shared" si="99"/>
        <v/>
      </c>
      <c r="AB707" s="294">
        <f>COUNTIF($D$4:D707,$D707)</f>
        <v>0</v>
      </c>
      <c r="AE707" s="122" t="str">
        <f t="shared" si="100"/>
        <v/>
      </c>
      <c r="AF707" s="124">
        <f>SUMIFS('BW Expense Report GL'!I:I,'BW Expense Report GL'!F:F,AD:AD,'BW Expense Report GL'!G:G,G:G)</f>
        <v>0</v>
      </c>
      <c r="AG707" s="124" t="str">
        <f t="shared" si="101"/>
        <v/>
      </c>
      <c r="AH707" s="124">
        <f>SUMIFS('BW Expense Report GL'!I:I,'BW Expense Report GL'!F:F,AD:AD,'BW Expense Report GL'!G:G,H:H)</f>
        <v>0</v>
      </c>
      <c r="AI707" s="124" t="str">
        <f t="shared" si="102"/>
        <v/>
      </c>
      <c r="AK707" s="121">
        <f t="shared" si="103"/>
        <v>0</v>
      </c>
      <c r="AL707" s="121">
        <f t="shared" si="104"/>
        <v>0</v>
      </c>
    </row>
    <row r="708" spans="1:38" s="121" customFormat="1" ht="12.75" x14ac:dyDescent="0.2">
      <c r="A708" s="293" t="str">
        <f>VLOOKUP(B:B,'ACFR Business Areas'!A:C,3,FALSE)</f>
        <v>A000</v>
      </c>
      <c r="B708" s="293" t="str">
        <f>'Lease Rollforward'!$B$1</f>
        <v>E120</v>
      </c>
      <c r="C708" s="122" t="str">
        <f>VLOOKUP(B:B,'ACFR Business Areas'!A:B,2,FALSE)</f>
        <v>Comptroller General</v>
      </c>
      <c r="D708" s="237"/>
      <c r="E708" s="265"/>
      <c r="G708" s="122">
        <f>IFERROR(VLOOKUP($F:$F,'Lease Types with GL Accts'!A:B,2,FALSE),0)</f>
        <v>0</v>
      </c>
      <c r="H708" s="122">
        <f>IFERROR(VLOOKUP($F:$F,'Lease Types with GL Accts'!$A:$C,3,FALSE),0)</f>
        <v>0</v>
      </c>
      <c r="I708" s="122">
        <f>IFERROR(VLOOKUP($F:$F,'Lease Types with GL Accts'!$A:$D,4,FALSE),0)</f>
        <v>0</v>
      </c>
      <c r="J708" s="293" t="str">
        <f>IF(AND(AB708=1,K708='Lease Rollforward'!$B$2),"Yes",IF(AB708=1,"No",""))</f>
        <v/>
      </c>
      <c r="L708" s="216"/>
      <c r="M708" s="217"/>
      <c r="N708" s="217"/>
      <c r="O708" s="217"/>
      <c r="P708" s="294">
        <f t="shared" si="97"/>
        <v>0</v>
      </c>
      <c r="Q708" s="124"/>
      <c r="R708" s="124"/>
      <c r="S708" s="219"/>
      <c r="T708" s="219"/>
      <c r="U708" s="266"/>
      <c r="V708" s="122" t="str">
        <f>IF($AB708=1,VLOOKUP(U:U,'BW Asset Listing'!D:E,2,FALSE),"")</f>
        <v/>
      </c>
      <c r="W708" s="122" t="str">
        <f>IF($AB708=1,VLOOKUP(U:U,'BW Asset Listing'!D:F,3,FALSE),"")</f>
        <v/>
      </c>
      <c r="X708" s="122" t="str">
        <f>IF($AB708=1,VLOOKUP(U:U,'BW Asset Listing'!D:G,4,FALSE),"")</f>
        <v/>
      </c>
      <c r="Y708" s="294" t="str">
        <f>IF($AB708=1,VLOOKUP(U:U,'BW Asset Listing'!D:O,12,FALSE),"")</f>
        <v/>
      </c>
      <c r="Z708" s="294" t="str">
        <f t="shared" si="98"/>
        <v/>
      </c>
      <c r="AA708" s="294" t="str">
        <f t="shared" si="99"/>
        <v/>
      </c>
      <c r="AB708" s="294">
        <f>COUNTIF($D$4:D708,$D708)</f>
        <v>0</v>
      </c>
      <c r="AE708" s="122" t="str">
        <f t="shared" si="100"/>
        <v/>
      </c>
      <c r="AF708" s="124">
        <f>SUMIFS('BW Expense Report GL'!I:I,'BW Expense Report GL'!F:F,AD:AD,'BW Expense Report GL'!G:G,G:G)</f>
        <v>0</v>
      </c>
      <c r="AG708" s="124" t="str">
        <f t="shared" si="101"/>
        <v/>
      </c>
      <c r="AH708" s="124">
        <f>SUMIFS('BW Expense Report GL'!I:I,'BW Expense Report GL'!F:F,AD:AD,'BW Expense Report GL'!G:G,H:H)</f>
        <v>0</v>
      </c>
      <c r="AI708" s="124" t="str">
        <f t="shared" si="102"/>
        <v/>
      </c>
      <c r="AK708" s="121">
        <f t="shared" si="103"/>
        <v>0</v>
      </c>
      <c r="AL708" s="121">
        <f t="shared" si="104"/>
        <v>0</v>
      </c>
    </row>
    <row r="709" spans="1:38" s="121" customFormat="1" ht="12.75" x14ac:dyDescent="0.2">
      <c r="A709" s="293" t="str">
        <f>VLOOKUP(B:B,'ACFR Business Areas'!A:C,3,FALSE)</f>
        <v>A000</v>
      </c>
      <c r="B709" s="293" t="str">
        <f>'Lease Rollforward'!$B$1</f>
        <v>E120</v>
      </c>
      <c r="C709" s="122" t="str">
        <f>VLOOKUP(B:B,'ACFR Business Areas'!A:B,2,FALSE)</f>
        <v>Comptroller General</v>
      </c>
      <c r="D709" s="237"/>
      <c r="E709" s="265"/>
      <c r="G709" s="122">
        <f>IFERROR(VLOOKUP($F:$F,'Lease Types with GL Accts'!A:B,2,FALSE),0)</f>
        <v>0</v>
      </c>
      <c r="H709" s="122">
        <f>IFERROR(VLOOKUP($F:$F,'Lease Types with GL Accts'!$A:$C,3,FALSE),0)</f>
        <v>0</v>
      </c>
      <c r="I709" s="122">
        <f>IFERROR(VLOOKUP($F:$F,'Lease Types with GL Accts'!$A:$D,4,FALSE),0)</f>
        <v>0</v>
      </c>
      <c r="J709" s="293" t="str">
        <f>IF(AND(AB709=1,K709='Lease Rollforward'!$B$2),"Yes",IF(AB709=1,"No",""))</f>
        <v/>
      </c>
      <c r="L709" s="216"/>
      <c r="M709" s="217"/>
      <c r="N709" s="217"/>
      <c r="O709" s="217"/>
      <c r="P709" s="294">
        <f t="shared" si="97"/>
        <v>0</v>
      </c>
      <c r="Q709" s="124"/>
      <c r="R709" s="124"/>
      <c r="S709" s="219"/>
      <c r="T709" s="219"/>
      <c r="U709" s="266"/>
      <c r="V709" s="122" t="str">
        <f>IF($AB709=1,VLOOKUP(U:U,'BW Asset Listing'!D:E,2,FALSE),"")</f>
        <v/>
      </c>
      <c r="W709" s="122" t="str">
        <f>IF($AB709=1,VLOOKUP(U:U,'BW Asset Listing'!D:F,3,FALSE),"")</f>
        <v/>
      </c>
      <c r="X709" s="122" t="str">
        <f>IF($AB709=1,VLOOKUP(U:U,'BW Asset Listing'!D:G,4,FALSE),"")</f>
        <v/>
      </c>
      <c r="Y709" s="294" t="str">
        <f>IF($AB709=1,VLOOKUP(U:U,'BW Asset Listing'!D:O,12,FALSE),"")</f>
        <v/>
      </c>
      <c r="Z709" s="294" t="str">
        <f t="shared" si="98"/>
        <v/>
      </c>
      <c r="AA709" s="294" t="str">
        <f t="shared" si="99"/>
        <v/>
      </c>
      <c r="AB709" s="294">
        <f>COUNTIF($D$4:D709,$D709)</f>
        <v>0</v>
      </c>
      <c r="AE709" s="122" t="str">
        <f t="shared" si="100"/>
        <v/>
      </c>
      <c r="AF709" s="124">
        <f>SUMIFS('BW Expense Report GL'!I:I,'BW Expense Report GL'!F:F,AD:AD,'BW Expense Report GL'!G:G,G:G)</f>
        <v>0</v>
      </c>
      <c r="AG709" s="124" t="str">
        <f t="shared" si="101"/>
        <v/>
      </c>
      <c r="AH709" s="124">
        <f>SUMIFS('BW Expense Report GL'!I:I,'BW Expense Report GL'!F:F,AD:AD,'BW Expense Report GL'!G:G,H:H)</f>
        <v>0</v>
      </c>
      <c r="AI709" s="124" t="str">
        <f t="shared" si="102"/>
        <v/>
      </c>
      <c r="AK709" s="121">
        <f t="shared" si="103"/>
        <v>0</v>
      </c>
      <c r="AL709" s="121">
        <f t="shared" si="104"/>
        <v>0</v>
      </c>
    </row>
    <row r="710" spans="1:38" s="121" customFormat="1" ht="12.75" x14ac:dyDescent="0.2">
      <c r="A710" s="293" t="str">
        <f>VLOOKUP(B:B,'ACFR Business Areas'!A:C,3,FALSE)</f>
        <v>A000</v>
      </c>
      <c r="B710" s="293" t="str">
        <f>'Lease Rollforward'!$B$1</f>
        <v>E120</v>
      </c>
      <c r="C710" s="122" t="str">
        <f>VLOOKUP(B:B,'ACFR Business Areas'!A:B,2,FALSE)</f>
        <v>Comptroller General</v>
      </c>
      <c r="D710" s="237"/>
      <c r="E710" s="265"/>
      <c r="G710" s="122">
        <f>IFERROR(VLOOKUP($F:$F,'Lease Types with GL Accts'!A:B,2,FALSE),0)</f>
        <v>0</v>
      </c>
      <c r="H710" s="122">
        <f>IFERROR(VLOOKUP($F:$F,'Lease Types with GL Accts'!$A:$C,3,FALSE),0)</f>
        <v>0</v>
      </c>
      <c r="I710" s="122">
        <f>IFERROR(VLOOKUP($F:$F,'Lease Types with GL Accts'!$A:$D,4,FALSE),0)</f>
        <v>0</v>
      </c>
      <c r="J710" s="293" t="str">
        <f>IF(AND(AB710=1,K710='Lease Rollforward'!$B$2),"Yes",IF(AB710=1,"No",""))</f>
        <v/>
      </c>
      <c r="L710" s="216"/>
      <c r="M710" s="217"/>
      <c r="N710" s="217"/>
      <c r="O710" s="217"/>
      <c r="P710" s="294">
        <f t="shared" si="97"/>
        <v>0</v>
      </c>
      <c r="Q710" s="124"/>
      <c r="R710" s="124"/>
      <c r="S710" s="219"/>
      <c r="T710" s="219"/>
      <c r="U710" s="266"/>
      <c r="V710" s="122" t="str">
        <f>IF($AB710=1,VLOOKUP(U:U,'BW Asset Listing'!D:E,2,FALSE),"")</f>
        <v/>
      </c>
      <c r="W710" s="122" t="str">
        <f>IF($AB710=1,VLOOKUP(U:U,'BW Asset Listing'!D:F,3,FALSE),"")</f>
        <v/>
      </c>
      <c r="X710" s="122" t="str">
        <f>IF($AB710=1,VLOOKUP(U:U,'BW Asset Listing'!D:G,4,FALSE),"")</f>
        <v/>
      </c>
      <c r="Y710" s="294" t="str">
        <f>IF($AB710=1,VLOOKUP(U:U,'BW Asset Listing'!D:O,12,FALSE),"")</f>
        <v/>
      </c>
      <c r="Z710" s="294" t="str">
        <f t="shared" si="98"/>
        <v/>
      </c>
      <c r="AA710" s="294" t="str">
        <f t="shared" si="99"/>
        <v/>
      </c>
      <c r="AB710" s="294">
        <f>COUNTIF($D$4:D710,$D710)</f>
        <v>0</v>
      </c>
      <c r="AE710" s="122" t="str">
        <f t="shared" si="100"/>
        <v/>
      </c>
      <c r="AF710" s="124">
        <f>SUMIFS('BW Expense Report GL'!I:I,'BW Expense Report GL'!F:F,AD:AD,'BW Expense Report GL'!G:G,G:G)</f>
        <v>0</v>
      </c>
      <c r="AG710" s="124" t="str">
        <f t="shared" si="101"/>
        <v/>
      </c>
      <c r="AH710" s="124">
        <f>SUMIFS('BW Expense Report GL'!I:I,'BW Expense Report GL'!F:F,AD:AD,'BW Expense Report GL'!G:G,H:H)</f>
        <v>0</v>
      </c>
      <c r="AI710" s="124" t="str">
        <f t="shared" si="102"/>
        <v/>
      </c>
      <c r="AK710" s="121">
        <f t="shared" si="103"/>
        <v>0</v>
      </c>
      <c r="AL710" s="121">
        <f t="shared" si="104"/>
        <v>0</v>
      </c>
    </row>
    <row r="711" spans="1:38" s="121" customFormat="1" ht="12.75" x14ac:dyDescent="0.2">
      <c r="A711" s="293" t="str">
        <f>VLOOKUP(B:B,'ACFR Business Areas'!A:C,3,FALSE)</f>
        <v>A000</v>
      </c>
      <c r="B711" s="293" t="str">
        <f>'Lease Rollforward'!$B$1</f>
        <v>E120</v>
      </c>
      <c r="C711" s="122" t="str">
        <f>VLOOKUP(B:B,'ACFR Business Areas'!A:B,2,FALSE)</f>
        <v>Comptroller General</v>
      </c>
      <c r="D711" s="237"/>
      <c r="E711" s="265"/>
      <c r="G711" s="122">
        <f>IFERROR(VLOOKUP($F:$F,'Lease Types with GL Accts'!A:B,2,FALSE),0)</f>
        <v>0</v>
      </c>
      <c r="H711" s="122">
        <f>IFERROR(VLOOKUP($F:$F,'Lease Types with GL Accts'!$A:$C,3,FALSE),0)</f>
        <v>0</v>
      </c>
      <c r="I711" s="122">
        <f>IFERROR(VLOOKUP($F:$F,'Lease Types with GL Accts'!$A:$D,4,FALSE),0)</f>
        <v>0</v>
      </c>
      <c r="J711" s="293" t="str">
        <f>IF(AND(AB711=1,K711='Lease Rollforward'!$B$2),"Yes",IF(AB711=1,"No",""))</f>
        <v/>
      </c>
      <c r="L711" s="216"/>
      <c r="M711" s="217"/>
      <c r="N711" s="217"/>
      <c r="O711" s="217"/>
      <c r="P711" s="294">
        <f t="shared" si="97"/>
        <v>0</v>
      </c>
      <c r="Q711" s="124"/>
      <c r="R711" s="124"/>
      <c r="S711" s="219"/>
      <c r="T711" s="219"/>
      <c r="U711" s="266"/>
      <c r="V711" s="122" t="str">
        <f>IF($AB711=1,VLOOKUP(U:U,'BW Asset Listing'!D:E,2,FALSE),"")</f>
        <v/>
      </c>
      <c r="W711" s="122" t="str">
        <f>IF($AB711=1,VLOOKUP(U:U,'BW Asset Listing'!D:F,3,FALSE),"")</f>
        <v/>
      </c>
      <c r="X711" s="122" t="str">
        <f>IF($AB711=1,VLOOKUP(U:U,'BW Asset Listing'!D:G,4,FALSE),"")</f>
        <v/>
      </c>
      <c r="Y711" s="294" t="str">
        <f>IF($AB711=1,VLOOKUP(U:U,'BW Asset Listing'!D:O,12,FALSE),"")</f>
        <v/>
      </c>
      <c r="Z711" s="294" t="str">
        <f t="shared" si="98"/>
        <v/>
      </c>
      <c r="AA711" s="294" t="str">
        <f t="shared" si="99"/>
        <v/>
      </c>
      <c r="AB711" s="294">
        <f>COUNTIF($D$4:D711,$D711)</f>
        <v>0</v>
      </c>
      <c r="AE711" s="122" t="str">
        <f t="shared" si="100"/>
        <v/>
      </c>
      <c r="AF711" s="124">
        <f>SUMIFS('BW Expense Report GL'!I:I,'BW Expense Report GL'!F:F,AD:AD,'BW Expense Report GL'!G:G,G:G)</f>
        <v>0</v>
      </c>
      <c r="AG711" s="124" t="str">
        <f t="shared" si="101"/>
        <v/>
      </c>
      <c r="AH711" s="124">
        <f>SUMIFS('BW Expense Report GL'!I:I,'BW Expense Report GL'!F:F,AD:AD,'BW Expense Report GL'!G:G,H:H)</f>
        <v>0</v>
      </c>
      <c r="AI711" s="124" t="str">
        <f t="shared" si="102"/>
        <v/>
      </c>
      <c r="AK711" s="121">
        <f t="shared" si="103"/>
        <v>0</v>
      </c>
      <c r="AL711" s="121">
        <f t="shared" si="104"/>
        <v>0</v>
      </c>
    </row>
    <row r="712" spans="1:38" s="121" customFormat="1" ht="12.75" x14ac:dyDescent="0.2">
      <c r="A712" s="293" t="str">
        <f>VLOOKUP(B:B,'ACFR Business Areas'!A:C,3,FALSE)</f>
        <v>A000</v>
      </c>
      <c r="B712" s="293" t="str">
        <f>'Lease Rollforward'!$B$1</f>
        <v>E120</v>
      </c>
      <c r="C712" s="122" t="str">
        <f>VLOOKUP(B:B,'ACFR Business Areas'!A:B,2,FALSE)</f>
        <v>Comptroller General</v>
      </c>
      <c r="D712" s="237"/>
      <c r="E712" s="265"/>
      <c r="G712" s="122">
        <f>IFERROR(VLOOKUP($F:$F,'Lease Types with GL Accts'!A:B,2,FALSE),0)</f>
        <v>0</v>
      </c>
      <c r="H712" s="122">
        <f>IFERROR(VLOOKUP($F:$F,'Lease Types with GL Accts'!$A:$C,3,FALSE),0)</f>
        <v>0</v>
      </c>
      <c r="I712" s="122">
        <f>IFERROR(VLOOKUP($F:$F,'Lease Types with GL Accts'!$A:$D,4,FALSE),0)</f>
        <v>0</v>
      </c>
      <c r="J712" s="293" t="str">
        <f>IF(AND(AB712=1,K712='Lease Rollforward'!$B$2),"Yes",IF(AB712=1,"No",""))</f>
        <v/>
      </c>
      <c r="L712" s="216"/>
      <c r="M712" s="217"/>
      <c r="N712" s="217"/>
      <c r="O712" s="217"/>
      <c r="P712" s="294">
        <f t="shared" ref="P712:P775" si="105">SUM(M712:O712)</f>
        <v>0</v>
      </c>
      <c r="Q712" s="124"/>
      <c r="R712" s="124"/>
      <c r="S712" s="219"/>
      <c r="T712" s="219"/>
      <c r="U712" s="266"/>
      <c r="V712" s="122" t="str">
        <f>IF($AB712=1,VLOOKUP(U:U,'BW Asset Listing'!D:E,2,FALSE),"")</f>
        <v/>
      </c>
      <c r="W712" s="122" t="str">
        <f>IF($AB712=1,VLOOKUP(U:U,'BW Asset Listing'!D:F,3,FALSE),"")</f>
        <v/>
      </c>
      <c r="X712" s="122" t="str">
        <f>IF($AB712=1,VLOOKUP(U:U,'BW Asset Listing'!D:G,4,FALSE),"")</f>
        <v/>
      </c>
      <c r="Y712" s="294" t="str">
        <f>IF($AB712=1,VLOOKUP(U:U,'BW Asset Listing'!D:O,12,FALSE),"")</f>
        <v/>
      </c>
      <c r="Z712" s="294" t="str">
        <f t="shared" ref="Z712:Z775" si="106">IF($AB712=1,SUMIF(D:D,D712,M:M),"")</f>
        <v/>
      </c>
      <c r="AA712" s="294" t="str">
        <f t="shared" ref="AA712:AA775" si="107">IF($AB712=1,Y712-Z712,"")</f>
        <v/>
      </c>
      <c r="AB712" s="294">
        <f>COUNTIF($D$4:D712,$D712)</f>
        <v>0</v>
      </c>
      <c r="AE712" s="122" t="str">
        <f t="shared" ref="AE712:AE775" si="108">IF(ISBLANK(D712),"",D712&amp;" Payment #"&amp;AB712)</f>
        <v/>
      </c>
      <c r="AF712" s="124">
        <f>SUMIFS('BW Expense Report GL'!I:I,'BW Expense Report GL'!F:F,AD:AD,'BW Expense Report GL'!G:G,G:G)</f>
        <v>0</v>
      </c>
      <c r="AG712" s="124" t="str">
        <f t="shared" ref="AG712:AG775" si="109">IF(ISBLANK(AD712),"",M712-AF712)</f>
        <v/>
      </c>
      <c r="AH712" s="124">
        <f>SUMIFS('BW Expense Report GL'!I:I,'BW Expense Report GL'!F:F,AD:AD,'BW Expense Report GL'!G:G,H:H)</f>
        <v>0</v>
      </c>
      <c r="AI712" s="124" t="str">
        <f t="shared" ref="AI712:AI775" si="110">IF(ISBLANK(AD712),"",N712-AH712)</f>
        <v/>
      </c>
      <c r="AK712" s="121">
        <f t="shared" ref="AK712:AK775" si="111">F712</f>
        <v>0</v>
      </c>
      <c r="AL712" s="121">
        <f t="shared" ref="AL712:AL775" si="112">D712</f>
        <v>0</v>
      </c>
    </row>
    <row r="713" spans="1:38" s="121" customFormat="1" ht="12.75" x14ac:dyDescent="0.2">
      <c r="A713" s="293" t="str">
        <f>VLOOKUP(B:B,'ACFR Business Areas'!A:C,3,FALSE)</f>
        <v>A000</v>
      </c>
      <c r="B713" s="293" t="str">
        <f>'Lease Rollforward'!$B$1</f>
        <v>E120</v>
      </c>
      <c r="C713" s="122" t="str">
        <f>VLOOKUP(B:B,'ACFR Business Areas'!A:B,2,FALSE)</f>
        <v>Comptroller General</v>
      </c>
      <c r="D713" s="237"/>
      <c r="E713" s="265"/>
      <c r="G713" s="122">
        <f>IFERROR(VLOOKUP($F:$F,'Lease Types with GL Accts'!A:B,2,FALSE),0)</f>
        <v>0</v>
      </c>
      <c r="H713" s="122">
        <f>IFERROR(VLOOKUP($F:$F,'Lease Types with GL Accts'!$A:$C,3,FALSE),0)</f>
        <v>0</v>
      </c>
      <c r="I713" s="122">
        <f>IFERROR(VLOOKUP($F:$F,'Lease Types with GL Accts'!$A:$D,4,FALSE),0)</f>
        <v>0</v>
      </c>
      <c r="J713" s="293" t="str">
        <f>IF(AND(AB713=1,K713='Lease Rollforward'!$B$2),"Yes",IF(AB713=1,"No",""))</f>
        <v/>
      </c>
      <c r="L713" s="216"/>
      <c r="M713" s="217"/>
      <c r="N713" s="217"/>
      <c r="O713" s="217"/>
      <c r="P713" s="294">
        <f t="shared" si="105"/>
        <v>0</v>
      </c>
      <c r="Q713" s="124"/>
      <c r="R713" s="124"/>
      <c r="S713" s="219"/>
      <c r="T713" s="219"/>
      <c r="U713" s="266"/>
      <c r="V713" s="122" t="str">
        <f>IF($AB713=1,VLOOKUP(U:U,'BW Asset Listing'!D:E,2,FALSE),"")</f>
        <v/>
      </c>
      <c r="W713" s="122" t="str">
        <f>IF($AB713=1,VLOOKUP(U:U,'BW Asset Listing'!D:F,3,FALSE),"")</f>
        <v/>
      </c>
      <c r="X713" s="122" t="str">
        <f>IF($AB713=1,VLOOKUP(U:U,'BW Asset Listing'!D:G,4,FALSE),"")</f>
        <v/>
      </c>
      <c r="Y713" s="294" t="str">
        <f>IF($AB713=1,VLOOKUP(U:U,'BW Asset Listing'!D:O,12,FALSE),"")</f>
        <v/>
      </c>
      <c r="Z713" s="294" t="str">
        <f t="shared" si="106"/>
        <v/>
      </c>
      <c r="AA713" s="294" t="str">
        <f t="shared" si="107"/>
        <v/>
      </c>
      <c r="AB713" s="294">
        <f>COUNTIF($D$4:D713,$D713)</f>
        <v>0</v>
      </c>
      <c r="AE713" s="122" t="str">
        <f t="shared" si="108"/>
        <v/>
      </c>
      <c r="AF713" s="124">
        <f>SUMIFS('BW Expense Report GL'!I:I,'BW Expense Report GL'!F:F,AD:AD,'BW Expense Report GL'!G:G,G:G)</f>
        <v>0</v>
      </c>
      <c r="AG713" s="124" t="str">
        <f t="shared" si="109"/>
        <v/>
      </c>
      <c r="AH713" s="124">
        <f>SUMIFS('BW Expense Report GL'!I:I,'BW Expense Report GL'!F:F,AD:AD,'BW Expense Report GL'!G:G,H:H)</f>
        <v>0</v>
      </c>
      <c r="AI713" s="124" t="str">
        <f t="shared" si="110"/>
        <v/>
      </c>
      <c r="AK713" s="121">
        <f t="shared" si="111"/>
        <v>0</v>
      </c>
      <c r="AL713" s="121">
        <f t="shared" si="112"/>
        <v>0</v>
      </c>
    </row>
    <row r="714" spans="1:38" s="121" customFormat="1" ht="12.75" x14ac:dyDescent="0.2">
      <c r="A714" s="293" t="str">
        <f>VLOOKUP(B:B,'ACFR Business Areas'!A:C,3,FALSE)</f>
        <v>A000</v>
      </c>
      <c r="B714" s="293" t="str">
        <f>'Lease Rollforward'!$B$1</f>
        <v>E120</v>
      </c>
      <c r="C714" s="122" t="str">
        <f>VLOOKUP(B:B,'ACFR Business Areas'!A:B,2,FALSE)</f>
        <v>Comptroller General</v>
      </c>
      <c r="D714" s="237"/>
      <c r="E714" s="265"/>
      <c r="G714" s="122">
        <f>IFERROR(VLOOKUP($F:$F,'Lease Types with GL Accts'!A:B,2,FALSE),0)</f>
        <v>0</v>
      </c>
      <c r="H714" s="122">
        <f>IFERROR(VLOOKUP($F:$F,'Lease Types with GL Accts'!$A:$C,3,FALSE),0)</f>
        <v>0</v>
      </c>
      <c r="I714" s="122">
        <f>IFERROR(VLOOKUP($F:$F,'Lease Types with GL Accts'!$A:$D,4,FALSE),0)</f>
        <v>0</v>
      </c>
      <c r="J714" s="293" t="str">
        <f>IF(AND(AB714=1,K714='Lease Rollforward'!$B$2),"Yes",IF(AB714=1,"No",""))</f>
        <v/>
      </c>
      <c r="L714" s="216"/>
      <c r="M714" s="217"/>
      <c r="N714" s="217"/>
      <c r="O714" s="217"/>
      <c r="P714" s="294">
        <f t="shared" si="105"/>
        <v>0</v>
      </c>
      <c r="Q714" s="124"/>
      <c r="R714" s="124"/>
      <c r="S714" s="219"/>
      <c r="T714" s="219"/>
      <c r="U714" s="266"/>
      <c r="V714" s="122" t="str">
        <f>IF($AB714=1,VLOOKUP(U:U,'BW Asset Listing'!D:E,2,FALSE),"")</f>
        <v/>
      </c>
      <c r="W714" s="122" t="str">
        <f>IF($AB714=1,VLOOKUP(U:U,'BW Asset Listing'!D:F,3,FALSE),"")</f>
        <v/>
      </c>
      <c r="X714" s="122" t="str">
        <f>IF($AB714=1,VLOOKUP(U:U,'BW Asset Listing'!D:G,4,FALSE),"")</f>
        <v/>
      </c>
      <c r="Y714" s="294" t="str">
        <f>IF($AB714=1,VLOOKUP(U:U,'BW Asset Listing'!D:O,12,FALSE),"")</f>
        <v/>
      </c>
      <c r="Z714" s="294" t="str">
        <f t="shared" si="106"/>
        <v/>
      </c>
      <c r="AA714" s="294" t="str">
        <f t="shared" si="107"/>
        <v/>
      </c>
      <c r="AB714" s="294">
        <f>COUNTIF($D$4:D714,$D714)</f>
        <v>0</v>
      </c>
      <c r="AE714" s="122" t="str">
        <f t="shared" si="108"/>
        <v/>
      </c>
      <c r="AF714" s="124">
        <f>SUMIFS('BW Expense Report GL'!I:I,'BW Expense Report GL'!F:F,AD:AD,'BW Expense Report GL'!G:G,G:G)</f>
        <v>0</v>
      </c>
      <c r="AG714" s="124" t="str">
        <f t="shared" si="109"/>
        <v/>
      </c>
      <c r="AH714" s="124">
        <f>SUMIFS('BW Expense Report GL'!I:I,'BW Expense Report GL'!F:F,AD:AD,'BW Expense Report GL'!G:G,H:H)</f>
        <v>0</v>
      </c>
      <c r="AI714" s="124" t="str">
        <f t="shared" si="110"/>
        <v/>
      </c>
      <c r="AK714" s="121">
        <f t="shared" si="111"/>
        <v>0</v>
      </c>
      <c r="AL714" s="121">
        <f t="shared" si="112"/>
        <v>0</v>
      </c>
    </row>
    <row r="715" spans="1:38" s="121" customFormat="1" ht="12.75" x14ac:dyDescent="0.2">
      <c r="A715" s="293" t="str">
        <f>VLOOKUP(B:B,'ACFR Business Areas'!A:C,3,FALSE)</f>
        <v>A000</v>
      </c>
      <c r="B715" s="293" t="str">
        <f>'Lease Rollforward'!$B$1</f>
        <v>E120</v>
      </c>
      <c r="C715" s="122" t="str">
        <f>VLOOKUP(B:B,'ACFR Business Areas'!A:B,2,FALSE)</f>
        <v>Comptroller General</v>
      </c>
      <c r="D715" s="237"/>
      <c r="E715" s="265"/>
      <c r="G715" s="122">
        <f>IFERROR(VLOOKUP($F:$F,'Lease Types with GL Accts'!A:B,2,FALSE),0)</f>
        <v>0</v>
      </c>
      <c r="H715" s="122">
        <f>IFERROR(VLOOKUP($F:$F,'Lease Types with GL Accts'!$A:$C,3,FALSE),0)</f>
        <v>0</v>
      </c>
      <c r="I715" s="122">
        <f>IFERROR(VLOOKUP($F:$F,'Lease Types with GL Accts'!$A:$D,4,FALSE),0)</f>
        <v>0</v>
      </c>
      <c r="J715" s="293" t="str">
        <f>IF(AND(AB715=1,K715='Lease Rollforward'!$B$2),"Yes",IF(AB715=1,"No",""))</f>
        <v/>
      </c>
      <c r="L715" s="216"/>
      <c r="M715" s="217"/>
      <c r="N715" s="217"/>
      <c r="O715" s="217"/>
      <c r="P715" s="294">
        <f t="shared" si="105"/>
        <v>0</v>
      </c>
      <c r="Q715" s="124"/>
      <c r="R715" s="124"/>
      <c r="S715" s="219"/>
      <c r="T715" s="219"/>
      <c r="U715" s="266"/>
      <c r="V715" s="122" t="str">
        <f>IF($AB715=1,VLOOKUP(U:U,'BW Asset Listing'!D:E,2,FALSE),"")</f>
        <v/>
      </c>
      <c r="W715" s="122" t="str">
        <f>IF($AB715=1,VLOOKUP(U:U,'BW Asset Listing'!D:F,3,FALSE),"")</f>
        <v/>
      </c>
      <c r="X715" s="122" t="str">
        <f>IF($AB715=1,VLOOKUP(U:U,'BW Asset Listing'!D:G,4,FALSE),"")</f>
        <v/>
      </c>
      <c r="Y715" s="294" t="str">
        <f>IF($AB715=1,VLOOKUP(U:U,'BW Asset Listing'!D:O,12,FALSE),"")</f>
        <v/>
      </c>
      <c r="Z715" s="294" t="str">
        <f t="shared" si="106"/>
        <v/>
      </c>
      <c r="AA715" s="294" t="str">
        <f t="shared" si="107"/>
        <v/>
      </c>
      <c r="AB715" s="294">
        <f>COUNTIF($D$4:D715,$D715)</f>
        <v>0</v>
      </c>
      <c r="AE715" s="122" t="str">
        <f t="shared" si="108"/>
        <v/>
      </c>
      <c r="AF715" s="124">
        <f>SUMIFS('BW Expense Report GL'!I:I,'BW Expense Report GL'!F:F,AD:AD,'BW Expense Report GL'!G:G,G:G)</f>
        <v>0</v>
      </c>
      <c r="AG715" s="124" t="str">
        <f t="shared" si="109"/>
        <v/>
      </c>
      <c r="AH715" s="124">
        <f>SUMIFS('BW Expense Report GL'!I:I,'BW Expense Report GL'!F:F,AD:AD,'BW Expense Report GL'!G:G,H:H)</f>
        <v>0</v>
      </c>
      <c r="AI715" s="124" t="str">
        <f t="shared" si="110"/>
        <v/>
      </c>
      <c r="AK715" s="121">
        <f t="shared" si="111"/>
        <v>0</v>
      </c>
      <c r="AL715" s="121">
        <f t="shared" si="112"/>
        <v>0</v>
      </c>
    </row>
    <row r="716" spans="1:38" s="121" customFormat="1" ht="12.75" x14ac:dyDescent="0.2">
      <c r="A716" s="293" t="str">
        <f>VLOOKUP(B:B,'ACFR Business Areas'!A:C,3,FALSE)</f>
        <v>A000</v>
      </c>
      <c r="B716" s="293" t="str">
        <f>'Lease Rollforward'!$B$1</f>
        <v>E120</v>
      </c>
      <c r="C716" s="122" t="str">
        <f>VLOOKUP(B:B,'ACFR Business Areas'!A:B,2,FALSE)</f>
        <v>Comptroller General</v>
      </c>
      <c r="D716" s="237"/>
      <c r="E716" s="265"/>
      <c r="G716" s="122">
        <f>IFERROR(VLOOKUP($F:$F,'Lease Types with GL Accts'!A:B,2,FALSE),0)</f>
        <v>0</v>
      </c>
      <c r="H716" s="122">
        <f>IFERROR(VLOOKUP($F:$F,'Lease Types with GL Accts'!$A:$C,3,FALSE),0)</f>
        <v>0</v>
      </c>
      <c r="I716" s="122">
        <f>IFERROR(VLOOKUP($F:$F,'Lease Types with GL Accts'!$A:$D,4,FALSE),0)</f>
        <v>0</v>
      </c>
      <c r="J716" s="293" t="str">
        <f>IF(AND(AB716=1,K716='Lease Rollforward'!$B$2),"Yes",IF(AB716=1,"No",""))</f>
        <v/>
      </c>
      <c r="L716" s="216"/>
      <c r="M716" s="217"/>
      <c r="N716" s="217"/>
      <c r="O716" s="217"/>
      <c r="P716" s="294">
        <f t="shared" si="105"/>
        <v>0</v>
      </c>
      <c r="Q716" s="124"/>
      <c r="R716" s="124"/>
      <c r="S716" s="219"/>
      <c r="T716" s="219"/>
      <c r="U716" s="266"/>
      <c r="V716" s="122" t="str">
        <f>IF($AB716=1,VLOOKUP(U:U,'BW Asset Listing'!D:E,2,FALSE),"")</f>
        <v/>
      </c>
      <c r="W716" s="122" t="str">
        <f>IF($AB716=1,VLOOKUP(U:U,'BW Asset Listing'!D:F,3,FALSE),"")</f>
        <v/>
      </c>
      <c r="X716" s="122" t="str">
        <f>IF($AB716=1,VLOOKUP(U:U,'BW Asset Listing'!D:G,4,FALSE),"")</f>
        <v/>
      </c>
      <c r="Y716" s="294" t="str">
        <f>IF($AB716=1,VLOOKUP(U:U,'BW Asset Listing'!D:O,12,FALSE),"")</f>
        <v/>
      </c>
      <c r="Z716" s="294" t="str">
        <f t="shared" si="106"/>
        <v/>
      </c>
      <c r="AA716" s="294" t="str">
        <f t="shared" si="107"/>
        <v/>
      </c>
      <c r="AB716" s="294">
        <f>COUNTIF($D$4:D716,$D716)</f>
        <v>0</v>
      </c>
      <c r="AE716" s="122" t="str">
        <f t="shared" si="108"/>
        <v/>
      </c>
      <c r="AF716" s="124">
        <f>SUMIFS('BW Expense Report GL'!I:I,'BW Expense Report GL'!F:F,AD:AD,'BW Expense Report GL'!G:G,G:G)</f>
        <v>0</v>
      </c>
      <c r="AG716" s="124" t="str">
        <f t="shared" si="109"/>
        <v/>
      </c>
      <c r="AH716" s="124">
        <f>SUMIFS('BW Expense Report GL'!I:I,'BW Expense Report GL'!F:F,AD:AD,'BW Expense Report GL'!G:G,H:H)</f>
        <v>0</v>
      </c>
      <c r="AI716" s="124" t="str">
        <f t="shared" si="110"/>
        <v/>
      </c>
      <c r="AK716" s="121">
        <f t="shared" si="111"/>
        <v>0</v>
      </c>
      <c r="AL716" s="121">
        <f t="shared" si="112"/>
        <v>0</v>
      </c>
    </row>
    <row r="717" spans="1:38" s="121" customFormat="1" ht="12.75" x14ac:dyDescent="0.2">
      <c r="A717" s="293" t="str">
        <f>VLOOKUP(B:B,'ACFR Business Areas'!A:C,3,FALSE)</f>
        <v>A000</v>
      </c>
      <c r="B717" s="293" t="str">
        <f>'Lease Rollforward'!$B$1</f>
        <v>E120</v>
      </c>
      <c r="C717" s="122" t="str">
        <f>VLOOKUP(B:B,'ACFR Business Areas'!A:B,2,FALSE)</f>
        <v>Comptroller General</v>
      </c>
      <c r="D717" s="237"/>
      <c r="E717" s="265"/>
      <c r="G717" s="122">
        <f>IFERROR(VLOOKUP($F:$F,'Lease Types with GL Accts'!A:B,2,FALSE),0)</f>
        <v>0</v>
      </c>
      <c r="H717" s="122">
        <f>IFERROR(VLOOKUP($F:$F,'Lease Types with GL Accts'!$A:$C,3,FALSE),0)</f>
        <v>0</v>
      </c>
      <c r="I717" s="122">
        <f>IFERROR(VLOOKUP($F:$F,'Lease Types with GL Accts'!$A:$D,4,FALSE),0)</f>
        <v>0</v>
      </c>
      <c r="J717" s="293" t="str">
        <f>IF(AND(AB717=1,K717='Lease Rollforward'!$B$2),"Yes",IF(AB717=1,"No",""))</f>
        <v/>
      </c>
      <c r="L717" s="216"/>
      <c r="M717" s="217"/>
      <c r="N717" s="217"/>
      <c r="O717" s="217"/>
      <c r="P717" s="294">
        <f t="shared" si="105"/>
        <v>0</v>
      </c>
      <c r="Q717" s="124"/>
      <c r="R717" s="124"/>
      <c r="S717" s="219"/>
      <c r="T717" s="219"/>
      <c r="U717" s="266"/>
      <c r="V717" s="122" t="str">
        <f>IF($AB717=1,VLOOKUP(U:U,'BW Asset Listing'!D:E,2,FALSE),"")</f>
        <v/>
      </c>
      <c r="W717" s="122" t="str">
        <f>IF($AB717=1,VLOOKUP(U:U,'BW Asset Listing'!D:F,3,FALSE),"")</f>
        <v/>
      </c>
      <c r="X717" s="122" t="str">
        <f>IF($AB717=1,VLOOKUP(U:U,'BW Asset Listing'!D:G,4,FALSE),"")</f>
        <v/>
      </c>
      <c r="Y717" s="294" t="str">
        <f>IF($AB717=1,VLOOKUP(U:U,'BW Asset Listing'!D:O,12,FALSE),"")</f>
        <v/>
      </c>
      <c r="Z717" s="294" t="str">
        <f t="shared" si="106"/>
        <v/>
      </c>
      <c r="AA717" s="294" t="str">
        <f t="shared" si="107"/>
        <v/>
      </c>
      <c r="AB717" s="294">
        <f>COUNTIF($D$4:D717,$D717)</f>
        <v>0</v>
      </c>
      <c r="AE717" s="122" t="str">
        <f t="shared" si="108"/>
        <v/>
      </c>
      <c r="AF717" s="124">
        <f>SUMIFS('BW Expense Report GL'!I:I,'BW Expense Report GL'!F:F,AD:AD,'BW Expense Report GL'!G:G,G:G)</f>
        <v>0</v>
      </c>
      <c r="AG717" s="124" t="str">
        <f t="shared" si="109"/>
        <v/>
      </c>
      <c r="AH717" s="124">
        <f>SUMIFS('BW Expense Report GL'!I:I,'BW Expense Report GL'!F:F,AD:AD,'BW Expense Report GL'!G:G,H:H)</f>
        <v>0</v>
      </c>
      <c r="AI717" s="124" t="str">
        <f t="shared" si="110"/>
        <v/>
      </c>
      <c r="AK717" s="121">
        <f t="shared" si="111"/>
        <v>0</v>
      </c>
      <c r="AL717" s="121">
        <f t="shared" si="112"/>
        <v>0</v>
      </c>
    </row>
    <row r="718" spans="1:38" s="121" customFormat="1" ht="12.75" x14ac:dyDescent="0.2">
      <c r="A718" s="293" t="str">
        <f>VLOOKUP(B:B,'ACFR Business Areas'!A:C,3,FALSE)</f>
        <v>A000</v>
      </c>
      <c r="B718" s="293" t="str">
        <f>'Lease Rollforward'!$B$1</f>
        <v>E120</v>
      </c>
      <c r="C718" s="122" t="str">
        <f>VLOOKUP(B:B,'ACFR Business Areas'!A:B,2,FALSE)</f>
        <v>Comptroller General</v>
      </c>
      <c r="D718" s="237"/>
      <c r="E718" s="265"/>
      <c r="G718" s="122">
        <f>IFERROR(VLOOKUP($F:$F,'Lease Types with GL Accts'!A:B,2,FALSE),0)</f>
        <v>0</v>
      </c>
      <c r="H718" s="122">
        <f>IFERROR(VLOOKUP($F:$F,'Lease Types with GL Accts'!$A:$C,3,FALSE),0)</f>
        <v>0</v>
      </c>
      <c r="I718" s="122">
        <f>IFERROR(VLOOKUP($F:$F,'Lease Types with GL Accts'!$A:$D,4,FALSE),0)</f>
        <v>0</v>
      </c>
      <c r="J718" s="293" t="str">
        <f>IF(AND(AB718=1,K718='Lease Rollforward'!$B$2),"Yes",IF(AB718=1,"No",""))</f>
        <v/>
      </c>
      <c r="L718" s="216"/>
      <c r="M718" s="217"/>
      <c r="N718" s="217"/>
      <c r="O718" s="217"/>
      <c r="P718" s="294">
        <f t="shared" si="105"/>
        <v>0</v>
      </c>
      <c r="Q718" s="124"/>
      <c r="R718" s="124"/>
      <c r="S718" s="219"/>
      <c r="T718" s="219"/>
      <c r="U718" s="266"/>
      <c r="V718" s="122" t="str">
        <f>IF($AB718=1,VLOOKUP(U:U,'BW Asset Listing'!D:E,2,FALSE),"")</f>
        <v/>
      </c>
      <c r="W718" s="122" t="str">
        <f>IF($AB718=1,VLOOKUP(U:U,'BW Asset Listing'!D:F,3,FALSE),"")</f>
        <v/>
      </c>
      <c r="X718" s="122" t="str">
        <f>IF($AB718=1,VLOOKUP(U:U,'BW Asset Listing'!D:G,4,FALSE),"")</f>
        <v/>
      </c>
      <c r="Y718" s="294" t="str">
        <f>IF($AB718=1,VLOOKUP(U:U,'BW Asset Listing'!D:O,12,FALSE),"")</f>
        <v/>
      </c>
      <c r="Z718" s="294" t="str">
        <f t="shared" si="106"/>
        <v/>
      </c>
      <c r="AA718" s="294" t="str">
        <f t="shared" si="107"/>
        <v/>
      </c>
      <c r="AB718" s="294">
        <f>COUNTIF($D$4:D718,$D718)</f>
        <v>0</v>
      </c>
      <c r="AE718" s="122" t="str">
        <f t="shared" si="108"/>
        <v/>
      </c>
      <c r="AF718" s="124">
        <f>SUMIFS('BW Expense Report GL'!I:I,'BW Expense Report GL'!F:F,AD:AD,'BW Expense Report GL'!G:G,G:G)</f>
        <v>0</v>
      </c>
      <c r="AG718" s="124" t="str">
        <f t="shared" si="109"/>
        <v/>
      </c>
      <c r="AH718" s="124">
        <f>SUMIFS('BW Expense Report GL'!I:I,'BW Expense Report GL'!F:F,AD:AD,'BW Expense Report GL'!G:G,H:H)</f>
        <v>0</v>
      </c>
      <c r="AI718" s="124" t="str">
        <f t="shared" si="110"/>
        <v/>
      </c>
      <c r="AK718" s="121">
        <f t="shared" si="111"/>
        <v>0</v>
      </c>
      <c r="AL718" s="121">
        <f t="shared" si="112"/>
        <v>0</v>
      </c>
    </row>
    <row r="719" spans="1:38" s="121" customFormat="1" ht="12.75" x14ac:dyDescent="0.2">
      <c r="A719" s="293" t="str">
        <f>VLOOKUP(B:B,'ACFR Business Areas'!A:C,3,FALSE)</f>
        <v>A000</v>
      </c>
      <c r="B719" s="293" t="str">
        <f>'Lease Rollforward'!$B$1</f>
        <v>E120</v>
      </c>
      <c r="C719" s="122" t="str">
        <f>VLOOKUP(B:B,'ACFR Business Areas'!A:B,2,FALSE)</f>
        <v>Comptroller General</v>
      </c>
      <c r="D719" s="237"/>
      <c r="E719" s="265"/>
      <c r="G719" s="122">
        <f>IFERROR(VLOOKUP($F:$F,'Lease Types with GL Accts'!A:B,2,FALSE),0)</f>
        <v>0</v>
      </c>
      <c r="H719" s="122">
        <f>IFERROR(VLOOKUP($F:$F,'Lease Types with GL Accts'!$A:$C,3,FALSE),0)</f>
        <v>0</v>
      </c>
      <c r="I719" s="122">
        <f>IFERROR(VLOOKUP($F:$F,'Lease Types with GL Accts'!$A:$D,4,FALSE),0)</f>
        <v>0</v>
      </c>
      <c r="J719" s="293" t="str">
        <f>IF(AND(AB719=1,K719='Lease Rollforward'!$B$2),"Yes",IF(AB719=1,"No",""))</f>
        <v/>
      </c>
      <c r="L719" s="216"/>
      <c r="M719" s="217"/>
      <c r="N719" s="217"/>
      <c r="O719" s="217"/>
      <c r="P719" s="294">
        <f t="shared" si="105"/>
        <v>0</v>
      </c>
      <c r="Q719" s="124"/>
      <c r="R719" s="124"/>
      <c r="S719" s="219"/>
      <c r="T719" s="219"/>
      <c r="U719" s="266"/>
      <c r="V719" s="122" t="str">
        <f>IF($AB719=1,VLOOKUP(U:U,'BW Asset Listing'!D:E,2,FALSE),"")</f>
        <v/>
      </c>
      <c r="W719" s="122" t="str">
        <f>IF($AB719=1,VLOOKUP(U:U,'BW Asset Listing'!D:F,3,FALSE),"")</f>
        <v/>
      </c>
      <c r="X719" s="122" t="str">
        <f>IF($AB719=1,VLOOKUP(U:U,'BW Asset Listing'!D:G,4,FALSE),"")</f>
        <v/>
      </c>
      <c r="Y719" s="294" t="str">
        <f>IF($AB719=1,VLOOKUP(U:U,'BW Asset Listing'!D:O,12,FALSE),"")</f>
        <v/>
      </c>
      <c r="Z719" s="294" t="str">
        <f t="shared" si="106"/>
        <v/>
      </c>
      <c r="AA719" s="294" t="str">
        <f t="shared" si="107"/>
        <v/>
      </c>
      <c r="AB719" s="294">
        <f>COUNTIF($D$4:D719,$D719)</f>
        <v>0</v>
      </c>
      <c r="AE719" s="122" t="str">
        <f t="shared" si="108"/>
        <v/>
      </c>
      <c r="AF719" s="124">
        <f>SUMIFS('BW Expense Report GL'!I:I,'BW Expense Report GL'!F:F,AD:AD,'BW Expense Report GL'!G:G,G:G)</f>
        <v>0</v>
      </c>
      <c r="AG719" s="124" t="str">
        <f t="shared" si="109"/>
        <v/>
      </c>
      <c r="AH719" s="124">
        <f>SUMIFS('BW Expense Report GL'!I:I,'BW Expense Report GL'!F:F,AD:AD,'BW Expense Report GL'!G:G,H:H)</f>
        <v>0</v>
      </c>
      <c r="AI719" s="124" t="str">
        <f t="shared" si="110"/>
        <v/>
      </c>
      <c r="AK719" s="121">
        <f t="shared" si="111"/>
        <v>0</v>
      </c>
      <c r="AL719" s="121">
        <f t="shared" si="112"/>
        <v>0</v>
      </c>
    </row>
    <row r="720" spans="1:38" s="121" customFormat="1" ht="12.75" x14ac:dyDescent="0.2">
      <c r="A720" s="293" t="str">
        <f>VLOOKUP(B:B,'ACFR Business Areas'!A:C,3,FALSE)</f>
        <v>A000</v>
      </c>
      <c r="B720" s="293" t="str">
        <f>'Lease Rollforward'!$B$1</f>
        <v>E120</v>
      </c>
      <c r="C720" s="122" t="str">
        <f>VLOOKUP(B:B,'ACFR Business Areas'!A:B,2,FALSE)</f>
        <v>Comptroller General</v>
      </c>
      <c r="D720" s="237"/>
      <c r="E720" s="265"/>
      <c r="G720" s="122">
        <f>IFERROR(VLOOKUP($F:$F,'Lease Types with GL Accts'!A:B,2,FALSE),0)</f>
        <v>0</v>
      </c>
      <c r="H720" s="122">
        <f>IFERROR(VLOOKUP($F:$F,'Lease Types with GL Accts'!$A:$C,3,FALSE),0)</f>
        <v>0</v>
      </c>
      <c r="I720" s="122">
        <f>IFERROR(VLOOKUP($F:$F,'Lease Types with GL Accts'!$A:$D,4,FALSE),0)</f>
        <v>0</v>
      </c>
      <c r="J720" s="293" t="str">
        <f>IF(AND(AB720=1,K720='Lease Rollforward'!$B$2),"Yes",IF(AB720=1,"No",""))</f>
        <v/>
      </c>
      <c r="L720" s="216"/>
      <c r="M720" s="217"/>
      <c r="N720" s="217"/>
      <c r="O720" s="217"/>
      <c r="P720" s="294">
        <f t="shared" si="105"/>
        <v>0</v>
      </c>
      <c r="Q720" s="124"/>
      <c r="R720" s="124"/>
      <c r="S720" s="219"/>
      <c r="T720" s="219"/>
      <c r="U720" s="266"/>
      <c r="V720" s="122" t="str">
        <f>IF($AB720=1,VLOOKUP(U:U,'BW Asset Listing'!D:E,2,FALSE),"")</f>
        <v/>
      </c>
      <c r="W720" s="122" t="str">
        <f>IF($AB720=1,VLOOKUP(U:U,'BW Asset Listing'!D:F,3,FALSE),"")</f>
        <v/>
      </c>
      <c r="X720" s="122" t="str">
        <f>IF($AB720=1,VLOOKUP(U:U,'BW Asset Listing'!D:G,4,FALSE),"")</f>
        <v/>
      </c>
      <c r="Y720" s="294" t="str">
        <f>IF($AB720=1,VLOOKUP(U:U,'BW Asset Listing'!D:O,12,FALSE),"")</f>
        <v/>
      </c>
      <c r="Z720" s="294" t="str">
        <f t="shared" si="106"/>
        <v/>
      </c>
      <c r="AA720" s="294" t="str">
        <f t="shared" si="107"/>
        <v/>
      </c>
      <c r="AB720" s="294">
        <f>COUNTIF($D$4:D720,$D720)</f>
        <v>0</v>
      </c>
      <c r="AE720" s="122" t="str">
        <f t="shared" si="108"/>
        <v/>
      </c>
      <c r="AF720" s="124">
        <f>SUMIFS('BW Expense Report GL'!I:I,'BW Expense Report GL'!F:F,AD:AD,'BW Expense Report GL'!G:G,G:G)</f>
        <v>0</v>
      </c>
      <c r="AG720" s="124" t="str">
        <f t="shared" si="109"/>
        <v/>
      </c>
      <c r="AH720" s="124">
        <f>SUMIFS('BW Expense Report GL'!I:I,'BW Expense Report GL'!F:F,AD:AD,'BW Expense Report GL'!G:G,H:H)</f>
        <v>0</v>
      </c>
      <c r="AI720" s="124" t="str">
        <f t="shared" si="110"/>
        <v/>
      </c>
      <c r="AK720" s="121">
        <f t="shared" si="111"/>
        <v>0</v>
      </c>
      <c r="AL720" s="121">
        <f t="shared" si="112"/>
        <v>0</v>
      </c>
    </row>
    <row r="721" spans="1:38" s="121" customFormat="1" ht="12.75" x14ac:dyDescent="0.2">
      <c r="A721" s="293" t="str">
        <f>VLOOKUP(B:B,'ACFR Business Areas'!A:C,3,FALSE)</f>
        <v>A000</v>
      </c>
      <c r="B721" s="293" t="str">
        <f>'Lease Rollforward'!$B$1</f>
        <v>E120</v>
      </c>
      <c r="C721" s="122" t="str">
        <f>VLOOKUP(B:B,'ACFR Business Areas'!A:B,2,FALSE)</f>
        <v>Comptroller General</v>
      </c>
      <c r="D721" s="237"/>
      <c r="E721" s="265"/>
      <c r="G721" s="122">
        <f>IFERROR(VLOOKUP($F:$F,'Lease Types with GL Accts'!A:B,2,FALSE),0)</f>
        <v>0</v>
      </c>
      <c r="H721" s="122">
        <f>IFERROR(VLOOKUP($F:$F,'Lease Types with GL Accts'!$A:$C,3,FALSE),0)</f>
        <v>0</v>
      </c>
      <c r="I721" s="122">
        <f>IFERROR(VLOOKUP($F:$F,'Lease Types with GL Accts'!$A:$D,4,FALSE),0)</f>
        <v>0</v>
      </c>
      <c r="J721" s="293" t="str">
        <f>IF(AND(AB721=1,K721='Lease Rollforward'!$B$2),"Yes",IF(AB721=1,"No",""))</f>
        <v/>
      </c>
      <c r="L721" s="216"/>
      <c r="M721" s="217"/>
      <c r="N721" s="217"/>
      <c r="O721" s="217"/>
      <c r="P721" s="294">
        <f t="shared" si="105"/>
        <v>0</v>
      </c>
      <c r="Q721" s="124"/>
      <c r="R721" s="124"/>
      <c r="S721" s="219"/>
      <c r="T721" s="219"/>
      <c r="U721" s="266"/>
      <c r="V721" s="122" t="str">
        <f>IF($AB721=1,VLOOKUP(U:U,'BW Asset Listing'!D:E,2,FALSE),"")</f>
        <v/>
      </c>
      <c r="W721" s="122" t="str">
        <f>IF($AB721=1,VLOOKUP(U:U,'BW Asset Listing'!D:F,3,FALSE),"")</f>
        <v/>
      </c>
      <c r="X721" s="122" t="str">
        <f>IF($AB721=1,VLOOKUP(U:U,'BW Asset Listing'!D:G,4,FALSE),"")</f>
        <v/>
      </c>
      <c r="Y721" s="294" t="str">
        <f>IF($AB721=1,VLOOKUP(U:U,'BW Asset Listing'!D:O,12,FALSE),"")</f>
        <v/>
      </c>
      <c r="Z721" s="294" t="str">
        <f t="shared" si="106"/>
        <v/>
      </c>
      <c r="AA721" s="294" t="str">
        <f t="shared" si="107"/>
        <v/>
      </c>
      <c r="AB721" s="294">
        <f>COUNTIF($D$4:D721,$D721)</f>
        <v>0</v>
      </c>
      <c r="AE721" s="122" t="str">
        <f t="shared" si="108"/>
        <v/>
      </c>
      <c r="AF721" s="124">
        <f>SUMIFS('BW Expense Report GL'!I:I,'BW Expense Report GL'!F:F,AD:AD,'BW Expense Report GL'!G:G,G:G)</f>
        <v>0</v>
      </c>
      <c r="AG721" s="124" t="str">
        <f t="shared" si="109"/>
        <v/>
      </c>
      <c r="AH721" s="124">
        <f>SUMIFS('BW Expense Report GL'!I:I,'BW Expense Report GL'!F:F,AD:AD,'BW Expense Report GL'!G:G,H:H)</f>
        <v>0</v>
      </c>
      <c r="AI721" s="124" t="str">
        <f t="shared" si="110"/>
        <v/>
      </c>
      <c r="AK721" s="121">
        <f t="shared" si="111"/>
        <v>0</v>
      </c>
      <c r="AL721" s="121">
        <f t="shared" si="112"/>
        <v>0</v>
      </c>
    </row>
    <row r="722" spans="1:38" s="121" customFormat="1" ht="12.75" x14ac:dyDescent="0.2">
      <c r="A722" s="293" t="str">
        <f>VLOOKUP(B:B,'ACFR Business Areas'!A:C,3,FALSE)</f>
        <v>A000</v>
      </c>
      <c r="B722" s="293" t="str">
        <f>'Lease Rollforward'!$B$1</f>
        <v>E120</v>
      </c>
      <c r="C722" s="122" t="str">
        <f>VLOOKUP(B:B,'ACFR Business Areas'!A:B,2,FALSE)</f>
        <v>Comptroller General</v>
      </c>
      <c r="D722" s="237"/>
      <c r="E722" s="265"/>
      <c r="G722" s="122">
        <f>IFERROR(VLOOKUP($F:$F,'Lease Types with GL Accts'!A:B,2,FALSE),0)</f>
        <v>0</v>
      </c>
      <c r="H722" s="122">
        <f>IFERROR(VLOOKUP($F:$F,'Lease Types with GL Accts'!$A:$C,3,FALSE),0)</f>
        <v>0</v>
      </c>
      <c r="I722" s="122">
        <f>IFERROR(VLOOKUP($F:$F,'Lease Types with GL Accts'!$A:$D,4,FALSE),0)</f>
        <v>0</v>
      </c>
      <c r="J722" s="293" t="str">
        <f>IF(AND(AB722=1,K722='Lease Rollforward'!$B$2),"Yes",IF(AB722=1,"No",""))</f>
        <v/>
      </c>
      <c r="L722" s="216"/>
      <c r="M722" s="217"/>
      <c r="N722" s="217"/>
      <c r="O722" s="217"/>
      <c r="P722" s="294">
        <f t="shared" si="105"/>
        <v>0</v>
      </c>
      <c r="Q722" s="124"/>
      <c r="R722" s="124"/>
      <c r="S722" s="219"/>
      <c r="T722" s="219"/>
      <c r="U722" s="266"/>
      <c r="V722" s="122" t="str">
        <f>IF($AB722=1,VLOOKUP(U:U,'BW Asset Listing'!D:E,2,FALSE),"")</f>
        <v/>
      </c>
      <c r="W722" s="122" t="str">
        <f>IF($AB722=1,VLOOKUP(U:U,'BW Asset Listing'!D:F,3,FALSE),"")</f>
        <v/>
      </c>
      <c r="X722" s="122" t="str">
        <f>IF($AB722=1,VLOOKUP(U:U,'BW Asset Listing'!D:G,4,FALSE),"")</f>
        <v/>
      </c>
      <c r="Y722" s="294" t="str">
        <f>IF($AB722=1,VLOOKUP(U:U,'BW Asset Listing'!D:O,12,FALSE),"")</f>
        <v/>
      </c>
      <c r="Z722" s="294" t="str">
        <f t="shared" si="106"/>
        <v/>
      </c>
      <c r="AA722" s="294" t="str">
        <f t="shared" si="107"/>
        <v/>
      </c>
      <c r="AB722" s="294">
        <f>COUNTIF($D$4:D722,$D722)</f>
        <v>0</v>
      </c>
      <c r="AE722" s="122" t="str">
        <f t="shared" si="108"/>
        <v/>
      </c>
      <c r="AF722" s="124">
        <f>SUMIFS('BW Expense Report GL'!I:I,'BW Expense Report GL'!F:F,AD:AD,'BW Expense Report GL'!G:G,G:G)</f>
        <v>0</v>
      </c>
      <c r="AG722" s="124" t="str">
        <f t="shared" si="109"/>
        <v/>
      </c>
      <c r="AH722" s="124">
        <f>SUMIFS('BW Expense Report GL'!I:I,'BW Expense Report GL'!F:F,AD:AD,'BW Expense Report GL'!G:G,H:H)</f>
        <v>0</v>
      </c>
      <c r="AI722" s="124" t="str">
        <f t="shared" si="110"/>
        <v/>
      </c>
      <c r="AK722" s="121">
        <f t="shared" si="111"/>
        <v>0</v>
      </c>
      <c r="AL722" s="121">
        <f t="shared" si="112"/>
        <v>0</v>
      </c>
    </row>
    <row r="723" spans="1:38" s="121" customFormat="1" ht="12.75" x14ac:dyDescent="0.2">
      <c r="A723" s="293" t="str">
        <f>VLOOKUP(B:B,'ACFR Business Areas'!A:C,3,FALSE)</f>
        <v>A000</v>
      </c>
      <c r="B723" s="293" t="str">
        <f>'Lease Rollforward'!$B$1</f>
        <v>E120</v>
      </c>
      <c r="C723" s="122" t="str">
        <f>VLOOKUP(B:B,'ACFR Business Areas'!A:B,2,FALSE)</f>
        <v>Comptroller General</v>
      </c>
      <c r="D723" s="237"/>
      <c r="E723" s="265"/>
      <c r="G723" s="122">
        <f>IFERROR(VLOOKUP($F:$F,'Lease Types with GL Accts'!A:B,2,FALSE),0)</f>
        <v>0</v>
      </c>
      <c r="H723" s="122">
        <f>IFERROR(VLOOKUP($F:$F,'Lease Types with GL Accts'!$A:$C,3,FALSE),0)</f>
        <v>0</v>
      </c>
      <c r="I723" s="122">
        <f>IFERROR(VLOOKUP($F:$F,'Lease Types with GL Accts'!$A:$D,4,FALSE),0)</f>
        <v>0</v>
      </c>
      <c r="J723" s="293" t="str">
        <f>IF(AND(AB723=1,K723='Lease Rollforward'!$B$2),"Yes",IF(AB723=1,"No",""))</f>
        <v/>
      </c>
      <c r="L723" s="216"/>
      <c r="M723" s="217"/>
      <c r="N723" s="217"/>
      <c r="O723" s="217"/>
      <c r="P723" s="294">
        <f t="shared" si="105"/>
        <v>0</v>
      </c>
      <c r="Q723" s="124"/>
      <c r="R723" s="124"/>
      <c r="S723" s="219"/>
      <c r="T723" s="219"/>
      <c r="U723" s="266"/>
      <c r="V723" s="122" t="str">
        <f>IF($AB723=1,VLOOKUP(U:U,'BW Asset Listing'!D:E,2,FALSE),"")</f>
        <v/>
      </c>
      <c r="W723" s="122" t="str">
        <f>IF($AB723=1,VLOOKUP(U:U,'BW Asset Listing'!D:F,3,FALSE),"")</f>
        <v/>
      </c>
      <c r="X723" s="122" t="str">
        <f>IF($AB723=1,VLOOKUP(U:U,'BW Asset Listing'!D:G,4,FALSE),"")</f>
        <v/>
      </c>
      <c r="Y723" s="294" t="str">
        <f>IF($AB723=1,VLOOKUP(U:U,'BW Asset Listing'!D:O,12,FALSE),"")</f>
        <v/>
      </c>
      <c r="Z723" s="294" t="str">
        <f t="shared" si="106"/>
        <v/>
      </c>
      <c r="AA723" s="294" t="str">
        <f t="shared" si="107"/>
        <v/>
      </c>
      <c r="AB723" s="294">
        <f>COUNTIF($D$4:D723,$D723)</f>
        <v>0</v>
      </c>
      <c r="AE723" s="122" t="str">
        <f t="shared" si="108"/>
        <v/>
      </c>
      <c r="AF723" s="124">
        <f>SUMIFS('BW Expense Report GL'!I:I,'BW Expense Report GL'!F:F,AD:AD,'BW Expense Report GL'!G:G,G:G)</f>
        <v>0</v>
      </c>
      <c r="AG723" s="124" t="str">
        <f t="shared" si="109"/>
        <v/>
      </c>
      <c r="AH723" s="124">
        <f>SUMIFS('BW Expense Report GL'!I:I,'BW Expense Report GL'!F:F,AD:AD,'BW Expense Report GL'!G:G,H:H)</f>
        <v>0</v>
      </c>
      <c r="AI723" s="124" t="str">
        <f t="shared" si="110"/>
        <v/>
      </c>
      <c r="AK723" s="121">
        <f t="shared" si="111"/>
        <v>0</v>
      </c>
      <c r="AL723" s="121">
        <f t="shared" si="112"/>
        <v>0</v>
      </c>
    </row>
    <row r="724" spans="1:38" s="121" customFormat="1" ht="12.75" x14ac:dyDescent="0.2">
      <c r="A724" s="293" t="str">
        <f>VLOOKUP(B:B,'ACFR Business Areas'!A:C,3,FALSE)</f>
        <v>A000</v>
      </c>
      <c r="B724" s="293" t="str">
        <f>'Lease Rollforward'!$B$1</f>
        <v>E120</v>
      </c>
      <c r="C724" s="122" t="str">
        <f>VLOOKUP(B:B,'ACFR Business Areas'!A:B,2,FALSE)</f>
        <v>Comptroller General</v>
      </c>
      <c r="D724" s="237"/>
      <c r="E724" s="265"/>
      <c r="G724" s="122">
        <f>IFERROR(VLOOKUP($F:$F,'Lease Types with GL Accts'!A:B,2,FALSE),0)</f>
        <v>0</v>
      </c>
      <c r="H724" s="122">
        <f>IFERROR(VLOOKUP($F:$F,'Lease Types with GL Accts'!$A:$C,3,FALSE),0)</f>
        <v>0</v>
      </c>
      <c r="I724" s="122">
        <f>IFERROR(VLOOKUP($F:$F,'Lease Types with GL Accts'!$A:$D,4,FALSE),0)</f>
        <v>0</v>
      </c>
      <c r="J724" s="293" t="str">
        <f>IF(AND(AB724=1,K724='Lease Rollforward'!$B$2),"Yes",IF(AB724=1,"No",""))</f>
        <v/>
      </c>
      <c r="L724" s="216"/>
      <c r="M724" s="217"/>
      <c r="N724" s="217"/>
      <c r="O724" s="217"/>
      <c r="P724" s="294">
        <f t="shared" si="105"/>
        <v>0</v>
      </c>
      <c r="Q724" s="124"/>
      <c r="R724" s="124"/>
      <c r="S724" s="219"/>
      <c r="T724" s="219"/>
      <c r="U724" s="266"/>
      <c r="V724" s="122" t="str">
        <f>IF($AB724=1,VLOOKUP(U:U,'BW Asset Listing'!D:E,2,FALSE),"")</f>
        <v/>
      </c>
      <c r="W724" s="122" t="str">
        <f>IF($AB724=1,VLOOKUP(U:U,'BW Asset Listing'!D:F,3,FALSE),"")</f>
        <v/>
      </c>
      <c r="X724" s="122" t="str">
        <f>IF($AB724=1,VLOOKUP(U:U,'BW Asset Listing'!D:G,4,FALSE),"")</f>
        <v/>
      </c>
      <c r="Y724" s="294" t="str">
        <f>IF($AB724=1,VLOOKUP(U:U,'BW Asset Listing'!D:O,12,FALSE),"")</f>
        <v/>
      </c>
      <c r="Z724" s="294" t="str">
        <f t="shared" si="106"/>
        <v/>
      </c>
      <c r="AA724" s="294" t="str">
        <f t="shared" si="107"/>
        <v/>
      </c>
      <c r="AB724" s="294">
        <f>COUNTIF($D$4:D724,$D724)</f>
        <v>0</v>
      </c>
      <c r="AE724" s="122" t="str">
        <f t="shared" si="108"/>
        <v/>
      </c>
      <c r="AF724" s="124">
        <f>SUMIFS('BW Expense Report GL'!I:I,'BW Expense Report GL'!F:F,AD:AD,'BW Expense Report GL'!G:G,G:G)</f>
        <v>0</v>
      </c>
      <c r="AG724" s="124" t="str">
        <f t="shared" si="109"/>
        <v/>
      </c>
      <c r="AH724" s="124">
        <f>SUMIFS('BW Expense Report GL'!I:I,'BW Expense Report GL'!F:F,AD:AD,'BW Expense Report GL'!G:G,H:H)</f>
        <v>0</v>
      </c>
      <c r="AI724" s="124" t="str">
        <f t="shared" si="110"/>
        <v/>
      </c>
      <c r="AK724" s="121">
        <f t="shared" si="111"/>
        <v>0</v>
      </c>
      <c r="AL724" s="121">
        <f t="shared" si="112"/>
        <v>0</v>
      </c>
    </row>
    <row r="725" spans="1:38" s="121" customFormat="1" ht="12.75" x14ac:dyDescent="0.2">
      <c r="A725" s="293" t="str">
        <f>VLOOKUP(B:B,'ACFR Business Areas'!A:C,3,FALSE)</f>
        <v>A000</v>
      </c>
      <c r="B725" s="293" t="str">
        <f>'Lease Rollforward'!$B$1</f>
        <v>E120</v>
      </c>
      <c r="C725" s="122" t="str">
        <f>VLOOKUP(B:B,'ACFR Business Areas'!A:B,2,FALSE)</f>
        <v>Comptroller General</v>
      </c>
      <c r="D725" s="237"/>
      <c r="E725" s="265"/>
      <c r="G725" s="122">
        <f>IFERROR(VLOOKUP($F:$F,'Lease Types with GL Accts'!A:B,2,FALSE),0)</f>
        <v>0</v>
      </c>
      <c r="H725" s="122">
        <f>IFERROR(VLOOKUP($F:$F,'Lease Types with GL Accts'!$A:$C,3,FALSE),0)</f>
        <v>0</v>
      </c>
      <c r="I725" s="122">
        <f>IFERROR(VLOOKUP($F:$F,'Lease Types with GL Accts'!$A:$D,4,FALSE),0)</f>
        <v>0</v>
      </c>
      <c r="J725" s="293" t="str">
        <f>IF(AND(AB725=1,K725='Lease Rollforward'!$B$2),"Yes",IF(AB725=1,"No",""))</f>
        <v/>
      </c>
      <c r="L725" s="216"/>
      <c r="M725" s="217"/>
      <c r="N725" s="217"/>
      <c r="O725" s="217"/>
      <c r="P725" s="294">
        <f t="shared" si="105"/>
        <v>0</v>
      </c>
      <c r="Q725" s="124"/>
      <c r="R725" s="124"/>
      <c r="S725" s="219"/>
      <c r="T725" s="219"/>
      <c r="U725" s="266"/>
      <c r="V725" s="122" t="str">
        <f>IF($AB725=1,VLOOKUP(U:U,'BW Asset Listing'!D:E,2,FALSE),"")</f>
        <v/>
      </c>
      <c r="W725" s="122" t="str">
        <f>IF($AB725=1,VLOOKUP(U:U,'BW Asset Listing'!D:F,3,FALSE),"")</f>
        <v/>
      </c>
      <c r="X725" s="122" t="str">
        <f>IF($AB725=1,VLOOKUP(U:U,'BW Asset Listing'!D:G,4,FALSE),"")</f>
        <v/>
      </c>
      <c r="Y725" s="294" t="str">
        <f>IF($AB725=1,VLOOKUP(U:U,'BW Asset Listing'!D:O,12,FALSE),"")</f>
        <v/>
      </c>
      <c r="Z725" s="294" t="str">
        <f t="shared" si="106"/>
        <v/>
      </c>
      <c r="AA725" s="294" t="str">
        <f t="shared" si="107"/>
        <v/>
      </c>
      <c r="AB725" s="294">
        <f>COUNTIF($D$4:D725,$D725)</f>
        <v>0</v>
      </c>
      <c r="AE725" s="122" t="str">
        <f t="shared" si="108"/>
        <v/>
      </c>
      <c r="AF725" s="124">
        <f>SUMIFS('BW Expense Report GL'!I:I,'BW Expense Report GL'!F:F,AD:AD,'BW Expense Report GL'!G:G,G:G)</f>
        <v>0</v>
      </c>
      <c r="AG725" s="124" t="str">
        <f t="shared" si="109"/>
        <v/>
      </c>
      <c r="AH725" s="124">
        <f>SUMIFS('BW Expense Report GL'!I:I,'BW Expense Report GL'!F:F,AD:AD,'BW Expense Report GL'!G:G,H:H)</f>
        <v>0</v>
      </c>
      <c r="AI725" s="124" t="str">
        <f t="shared" si="110"/>
        <v/>
      </c>
      <c r="AK725" s="121">
        <f t="shared" si="111"/>
        <v>0</v>
      </c>
      <c r="AL725" s="121">
        <f t="shared" si="112"/>
        <v>0</v>
      </c>
    </row>
    <row r="726" spans="1:38" s="121" customFormat="1" ht="12.75" x14ac:dyDescent="0.2">
      <c r="A726" s="293" t="str">
        <f>VLOOKUP(B:B,'ACFR Business Areas'!A:C,3,FALSE)</f>
        <v>A000</v>
      </c>
      <c r="B726" s="293" t="str">
        <f>'Lease Rollforward'!$B$1</f>
        <v>E120</v>
      </c>
      <c r="C726" s="122" t="str">
        <f>VLOOKUP(B:B,'ACFR Business Areas'!A:B,2,FALSE)</f>
        <v>Comptroller General</v>
      </c>
      <c r="D726" s="237"/>
      <c r="E726" s="265"/>
      <c r="G726" s="122">
        <f>IFERROR(VLOOKUP($F:$F,'Lease Types with GL Accts'!A:B,2,FALSE),0)</f>
        <v>0</v>
      </c>
      <c r="H726" s="122">
        <f>IFERROR(VLOOKUP($F:$F,'Lease Types with GL Accts'!$A:$C,3,FALSE),0)</f>
        <v>0</v>
      </c>
      <c r="I726" s="122">
        <f>IFERROR(VLOOKUP($F:$F,'Lease Types with GL Accts'!$A:$D,4,FALSE),0)</f>
        <v>0</v>
      </c>
      <c r="J726" s="293" t="str">
        <f>IF(AND(AB726=1,K726='Lease Rollforward'!$B$2),"Yes",IF(AB726=1,"No",""))</f>
        <v/>
      </c>
      <c r="L726" s="216"/>
      <c r="M726" s="217"/>
      <c r="N726" s="217"/>
      <c r="O726" s="217"/>
      <c r="P726" s="294">
        <f t="shared" si="105"/>
        <v>0</v>
      </c>
      <c r="Q726" s="124"/>
      <c r="R726" s="124"/>
      <c r="S726" s="219"/>
      <c r="T726" s="219"/>
      <c r="U726" s="266"/>
      <c r="V726" s="122" t="str">
        <f>IF($AB726=1,VLOOKUP(U:U,'BW Asset Listing'!D:E,2,FALSE),"")</f>
        <v/>
      </c>
      <c r="W726" s="122" t="str">
        <f>IF($AB726=1,VLOOKUP(U:U,'BW Asset Listing'!D:F,3,FALSE),"")</f>
        <v/>
      </c>
      <c r="X726" s="122" t="str">
        <f>IF($AB726=1,VLOOKUP(U:U,'BW Asset Listing'!D:G,4,FALSE),"")</f>
        <v/>
      </c>
      <c r="Y726" s="294" t="str">
        <f>IF($AB726=1,VLOOKUP(U:U,'BW Asset Listing'!D:O,12,FALSE),"")</f>
        <v/>
      </c>
      <c r="Z726" s="294" t="str">
        <f t="shared" si="106"/>
        <v/>
      </c>
      <c r="AA726" s="294" t="str">
        <f t="shared" si="107"/>
        <v/>
      </c>
      <c r="AB726" s="294">
        <f>COUNTIF($D$4:D726,$D726)</f>
        <v>0</v>
      </c>
      <c r="AE726" s="122" t="str">
        <f t="shared" si="108"/>
        <v/>
      </c>
      <c r="AF726" s="124">
        <f>SUMIFS('BW Expense Report GL'!I:I,'BW Expense Report GL'!F:F,AD:AD,'BW Expense Report GL'!G:G,G:G)</f>
        <v>0</v>
      </c>
      <c r="AG726" s="124" t="str">
        <f t="shared" si="109"/>
        <v/>
      </c>
      <c r="AH726" s="124">
        <f>SUMIFS('BW Expense Report GL'!I:I,'BW Expense Report GL'!F:F,AD:AD,'BW Expense Report GL'!G:G,H:H)</f>
        <v>0</v>
      </c>
      <c r="AI726" s="124" t="str">
        <f t="shared" si="110"/>
        <v/>
      </c>
      <c r="AK726" s="121">
        <f t="shared" si="111"/>
        <v>0</v>
      </c>
      <c r="AL726" s="121">
        <f t="shared" si="112"/>
        <v>0</v>
      </c>
    </row>
    <row r="727" spans="1:38" s="121" customFormat="1" ht="12.75" x14ac:dyDescent="0.2">
      <c r="A727" s="293" t="str">
        <f>VLOOKUP(B:B,'ACFR Business Areas'!A:C,3,FALSE)</f>
        <v>A000</v>
      </c>
      <c r="B727" s="293" t="str">
        <f>'Lease Rollforward'!$B$1</f>
        <v>E120</v>
      </c>
      <c r="C727" s="122" t="str">
        <f>VLOOKUP(B:B,'ACFR Business Areas'!A:B,2,FALSE)</f>
        <v>Comptroller General</v>
      </c>
      <c r="D727" s="237"/>
      <c r="E727" s="265"/>
      <c r="G727" s="122">
        <f>IFERROR(VLOOKUP($F:$F,'Lease Types with GL Accts'!A:B,2,FALSE),0)</f>
        <v>0</v>
      </c>
      <c r="H727" s="122">
        <f>IFERROR(VLOOKUP($F:$F,'Lease Types with GL Accts'!$A:$C,3,FALSE),0)</f>
        <v>0</v>
      </c>
      <c r="I727" s="122">
        <f>IFERROR(VLOOKUP($F:$F,'Lease Types with GL Accts'!$A:$D,4,FALSE),0)</f>
        <v>0</v>
      </c>
      <c r="J727" s="293" t="str">
        <f>IF(AND(AB727=1,K727='Lease Rollforward'!$B$2),"Yes",IF(AB727=1,"No",""))</f>
        <v/>
      </c>
      <c r="L727" s="216"/>
      <c r="M727" s="217"/>
      <c r="N727" s="217"/>
      <c r="O727" s="217"/>
      <c r="P727" s="294">
        <f t="shared" si="105"/>
        <v>0</v>
      </c>
      <c r="Q727" s="124"/>
      <c r="R727" s="124"/>
      <c r="S727" s="219"/>
      <c r="T727" s="219"/>
      <c r="U727" s="266"/>
      <c r="V727" s="122" t="str">
        <f>IF($AB727=1,VLOOKUP(U:U,'BW Asset Listing'!D:E,2,FALSE),"")</f>
        <v/>
      </c>
      <c r="W727" s="122" t="str">
        <f>IF($AB727=1,VLOOKUP(U:U,'BW Asset Listing'!D:F,3,FALSE),"")</f>
        <v/>
      </c>
      <c r="X727" s="122" t="str">
        <f>IF($AB727=1,VLOOKUP(U:U,'BW Asset Listing'!D:G,4,FALSE),"")</f>
        <v/>
      </c>
      <c r="Y727" s="294" t="str">
        <f>IF($AB727=1,VLOOKUP(U:U,'BW Asset Listing'!D:O,12,FALSE),"")</f>
        <v/>
      </c>
      <c r="Z727" s="294" t="str">
        <f t="shared" si="106"/>
        <v/>
      </c>
      <c r="AA727" s="294" t="str">
        <f t="shared" si="107"/>
        <v/>
      </c>
      <c r="AB727" s="294">
        <f>COUNTIF($D$4:D727,$D727)</f>
        <v>0</v>
      </c>
      <c r="AE727" s="122" t="str">
        <f t="shared" si="108"/>
        <v/>
      </c>
      <c r="AF727" s="124">
        <f>SUMIFS('BW Expense Report GL'!I:I,'BW Expense Report GL'!F:F,AD:AD,'BW Expense Report GL'!G:G,G:G)</f>
        <v>0</v>
      </c>
      <c r="AG727" s="124" t="str">
        <f t="shared" si="109"/>
        <v/>
      </c>
      <c r="AH727" s="124">
        <f>SUMIFS('BW Expense Report GL'!I:I,'BW Expense Report GL'!F:F,AD:AD,'BW Expense Report GL'!G:G,H:H)</f>
        <v>0</v>
      </c>
      <c r="AI727" s="124" t="str">
        <f t="shared" si="110"/>
        <v/>
      </c>
      <c r="AK727" s="121">
        <f t="shared" si="111"/>
        <v>0</v>
      </c>
      <c r="AL727" s="121">
        <f t="shared" si="112"/>
        <v>0</v>
      </c>
    </row>
    <row r="728" spans="1:38" s="121" customFormat="1" ht="12.75" x14ac:dyDescent="0.2">
      <c r="A728" s="293" t="str">
        <f>VLOOKUP(B:B,'ACFR Business Areas'!A:C,3,FALSE)</f>
        <v>A000</v>
      </c>
      <c r="B728" s="293" t="str">
        <f>'Lease Rollforward'!$B$1</f>
        <v>E120</v>
      </c>
      <c r="C728" s="122" t="str">
        <f>VLOOKUP(B:B,'ACFR Business Areas'!A:B,2,FALSE)</f>
        <v>Comptroller General</v>
      </c>
      <c r="D728" s="237"/>
      <c r="E728" s="265"/>
      <c r="G728" s="122">
        <f>IFERROR(VLOOKUP($F:$F,'Lease Types with GL Accts'!A:B,2,FALSE),0)</f>
        <v>0</v>
      </c>
      <c r="H728" s="122">
        <f>IFERROR(VLOOKUP($F:$F,'Lease Types with GL Accts'!$A:$C,3,FALSE),0)</f>
        <v>0</v>
      </c>
      <c r="I728" s="122">
        <f>IFERROR(VLOOKUP($F:$F,'Lease Types with GL Accts'!$A:$D,4,FALSE),0)</f>
        <v>0</v>
      </c>
      <c r="J728" s="293" t="str">
        <f>IF(AND(AB728=1,K728='Lease Rollforward'!$B$2),"Yes",IF(AB728=1,"No",""))</f>
        <v/>
      </c>
      <c r="L728" s="216"/>
      <c r="M728" s="217"/>
      <c r="N728" s="217"/>
      <c r="O728" s="217"/>
      <c r="P728" s="294">
        <f t="shared" si="105"/>
        <v>0</v>
      </c>
      <c r="Q728" s="124"/>
      <c r="R728" s="124"/>
      <c r="S728" s="219"/>
      <c r="T728" s="219"/>
      <c r="U728" s="266"/>
      <c r="V728" s="122" t="str">
        <f>IF($AB728=1,VLOOKUP(U:U,'BW Asset Listing'!D:E,2,FALSE),"")</f>
        <v/>
      </c>
      <c r="W728" s="122" t="str">
        <f>IF($AB728=1,VLOOKUP(U:U,'BW Asset Listing'!D:F,3,FALSE),"")</f>
        <v/>
      </c>
      <c r="X728" s="122" t="str">
        <f>IF($AB728=1,VLOOKUP(U:U,'BW Asset Listing'!D:G,4,FALSE),"")</f>
        <v/>
      </c>
      <c r="Y728" s="294" t="str">
        <f>IF($AB728=1,VLOOKUP(U:U,'BW Asset Listing'!D:O,12,FALSE),"")</f>
        <v/>
      </c>
      <c r="Z728" s="294" t="str">
        <f t="shared" si="106"/>
        <v/>
      </c>
      <c r="AA728" s="294" t="str">
        <f t="shared" si="107"/>
        <v/>
      </c>
      <c r="AB728" s="294">
        <f>COUNTIF($D$4:D728,$D728)</f>
        <v>0</v>
      </c>
      <c r="AE728" s="122" t="str">
        <f t="shared" si="108"/>
        <v/>
      </c>
      <c r="AF728" s="124">
        <f>SUMIFS('BW Expense Report GL'!I:I,'BW Expense Report GL'!F:F,AD:AD,'BW Expense Report GL'!G:G,G:G)</f>
        <v>0</v>
      </c>
      <c r="AG728" s="124" t="str">
        <f t="shared" si="109"/>
        <v/>
      </c>
      <c r="AH728" s="124">
        <f>SUMIFS('BW Expense Report GL'!I:I,'BW Expense Report GL'!F:F,AD:AD,'BW Expense Report GL'!G:G,H:H)</f>
        <v>0</v>
      </c>
      <c r="AI728" s="124" t="str">
        <f t="shared" si="110"/>
        <v/>
      </c>
      <c r="AK728" s="121">
        <f t="shared" si="111"/>
        <v>0</v>
      </c>
      <c r="AL728" s="121">
        <f t="shared" si="112"/>
        <v>0</v>
      </c>
    </row>
    <row r="729" spans="1:38" s="121" customFormat="1" ht="12.75" x14ac:dyDescent="0.2">
      <c r="A729" s="293" t="str">
        <f>VLOOKUP(B:B,'ACFR Business Areas'!A:C,3,FALSE)</f>
        <v>A000</v>
      </c>
      <c r="B729" s="293" t="str">
        <f>'Lease Rollforward'!$B$1</f>
        <v>E120</v>
      </c>
      <c r="C729" s="122" t="str">
        <f>VLOOKUP(B:B,'ACFR Business Areas'!A:B,2,FALSE)</f>
        <v>Comptroller General</v>
      </c>
      <c r="D729" s="237"/>
      <c r="E729" s="265"/>
      <c r="G729" s="122">
        <f>IFERROR(VLOOKUP($F:$F,'Lease Types with GL Accts'!A:B,2,FALSE),0)</f>
        <v>0</v>
      </c>
      <c r="H729" s="122">
        <f>IFERROR(VLOOKUP($F:$F,'Lease Types with GL Accts'!$A:$C,3,FALSE),0)</f>
        <v>0</v>
      </c>
      <c r="I729" s="122">
        <f>IFERROR(VLOOKUP($F:$F,'Lease Types with GL Accts'!$A:$D,4,FALSE),0)</f>
        <v>0</v>
      </c>
      <c r="J729" s="293" t="str">
        <f>IF(AND(AB729=1,K729='Lease Rollforward'!$B$2),"Yes",IF(AB729=1,"No",""))</f>
        <v/>
      </c>
      <c r="L729" s="216"/>
      <c r="M729" s="217"/>
      <c r="N729" s="217"/>
      <c r="O729" s="217"/>
      <c r="P729" s="294">
        <f t="shared" si="105"/>
        <v>0</v>
      </c>
      <c r="Q729" s="124"/>
      <c r="R729" s="124"/>
      <c r="S729" s="219"/>
      <c r="T729" s="219"/>
      <c r="U729" s="266"/>
      <c r="V729" s="122" t="str">
        <f>IF($AB729=1,VLOOKUP(U:U,'BW Asset Listing'!D:E,2,FALSE),"")</f>
        <v/>
      </c>
      <c r="W729" s="122" t="str">
        <f>IF($AB729=1,VLOOKUP(U:U,'BW Asset Listing'!D:F,3,FALSE),"")</f>
        <v/>
      </c>
      <c r="X729" s="122" t="str">
        <f>IF($AB729=1,VLOOKUP(U:U,'BW Asset Listing'!D:G,4,FALSE),"")</f>
        <v/>
      </c>
      <c r="Y729" s="294" t="str">
        <f>IF($AB729=1,VLOOKUP(U:U,'BW Asset Listing'!D:O,12,FALSE),"")</f>
        <v/>
      </c>
      <c r="Z729" s="294" t="str">
        <f t="shared" si="106"/>
        <v/>
      </c>
      <c r="AA729" s="294" t="str">
        <f t="shared" si="107"/>
        <v/>
      </c>
      <c r="AB729" s="294">
        <f>COUNTIF($D$4:D729,$D729)</f>
        <v>0</v>
      </c>
      <c r="AE729" s="122" t="str">
        <f t="shared" si="108"/>
        <v/>
      </c>
      <c r="AF729" s="124">
        <f>SUMIFS('BW Expense Report GL'!I:I,'BW Expense Report GL'!F:F,AD:AD,'BW Expense Report GL'!G:G,G:G)</f>
        <v>0</v>
      </c>
      <c r="AG729" s="124" t="str">
        <f t="shared" si="109"/>
        <v/>
      </c>
      <c r="AH729" s="124">
        <f>SUMIFS('BW Expense Report GL'!I:I,'BW Expense Report GL'!F:F,AD:AD,'BW Expense Report GL'!G:G,H:H)</f>
        <v>0</v>
      </c>
      <c r="AI729" s="124" t="str">
        <f t="shared" si="110"/>
        <v/>
      </c>
      <c r="AK729" s="121">
        <f t="shared" si="111"/>
        <v>0</v>
      </c>
      <c r="AL729" s="121">
        <f t="shared" si="112"/>
        <v>0</v>
      </c>
    </row>
    <row r="730" spans="1:38" s="121" customFormat="1" ht="12.75" x14ac:dyDescent="0.2">
      <c r="A730" s="293" t="str">
        <f>VLOOKUP(B:B,'ACFR Business Areas'!A:C,3,FALSE)</f>
        <v>A000</v>
      </c>
      <c r="B730" s="293" t="str">
        <f>'Lease Rollforward'!$B$1</f>
        <v>E120</v>
      </c>
      <c r="C730" s="122" t="str">
        <f>VLOOKUP(B:B,'ACFR Business Areas'!A:B,2,FALSE)</f>
        <v>Comptroller General</v>
      </c>
      <c r="D730" s="237"/>
      <c r="E730" s="265"/>
      <c r="G730" s="122">
        <f>IFERROR(VLOOKUP($F:$F,'Lease Types with GL Accts'!A:B,2,FALSE),0)</f>
        <v>0</v>
      </c>
      <c r="H730" s="122">
        <f>IFERROR(VLOOKUP($F:$F,'Lease Types with GL Accts'!$A:$C,3,FALSE),0)</f>
        <v>0</v>
      </c>
      <c r="I730" s="122">
        <f>IFERROR(VLOOKUP($F:$F,'Lease Types with GL Accts'!$A:$D,4,FALSE),0)</f>
        <v>0</v>
      </c>
      <c r="J730" s="293" t="str">
        <f>IF(AND(AB730=1,K730='Lease Rollforward'!$B$2),"Yes",IF(AB730=1,"No",""))</f>
        <v/>
      </c>
      <c r="L730" s="216"/>
      <c r="M730" s="217"/>
      <c r="N730" s="217"/>
      <c r="O730" s="217"/>
      <c r="P730" s="294">
        <f t="shared" si="105"/>
        <v>0</v>
      </c>
      <c r="Q730" s="124"/>
      <c r="R730" s="124"/>
      <c r="S730" s="219"/>
      <c r="T730" s="219"/>
      <c r="U730" s="266"/>
      <c r="V730" s="122" t="str">
        <f>IF($AB730=1,VLOOKUP(U:U,'BW Asset Listing'!D:E,2,FALSE),"")</f>
        <v/>
      </c>
      <c r="W730" s="122" t="str">
        <f>IF($AB730=1,VLOOKUP(U:U,'BW Asset Listing'!D:F,3,FALSE),"")</f>
        <v/>
      </c>
      <c r="X730" s="122" t="str">
        <f>IF($AB730=1,VLOOKUP(U:U,'BW Asset Listing'!D:G,4,FALSE),"")</f>
        <v/>
      </c>
      <c r="Y730" s="294" t="str">
        <f>IF($AB730=1,VLOOKUP(U:U,'BW Asset Listing'!D:O,12,FALSE),"")</f>
        <v/>
      </c>
      <c r="Z730" s="294" t="str">
        <f t="shared" si="106"/>
        <v/>
      </c>
      <c r="AA730" s="294" t="str">
        <f t="shared" si="107"/>
        <v/>
      </c>
      <c r="AB730" s="294">
        <f>COUNTIF($D$4:D730,$D730)</f>
        <v>0</v>
      </c>
      <c r="AE730" s="122" t="str">
        <f t="shared" si="108"/>
        <v/>
      </c>
      <c r="AF730" s="124">
        <f>SUMIFS('BW Expense Report GL'!I:I,'BW Expense Report GL'!F:F,AD:AD,'BW Expense Report GL'!G:G,G:G)</f>
        <v>0</v>
      </c>
      <c r="AG730" s="124" t="str">
        <f t="shared" si="109"/>
        <v/>
      </c>
      <c r="AH730" s="124">
        <f>SUMIFS('BW Expense Report GL'!I:I,'BW Expense Report GL'!F:F,AD:AD,'BW Expense Report GL'!G:G,H:H)</f>
        <v>0</v>
      </c>
      <c r="AI730" s="124" t="str">
        <f t="shared" si="110"/>
        <v/>
      </c>
      <c r="AK730" s="121">
        <f t="shared" si="111"/>
        <v>0</v>
      </c>
      <c r="AL730" s="121">
        <f t="shared" si="112"/>
        <v>0</v>
      </c>
    </row>
    <row r="731" spans="1:38" s="121" customFormat="1" ht="12.75" x14ac:dyDescent="0.2">
      <c r="A731" s="293" t="str">
        <f>VLOOKUP(B:B,'ACFR Business Areas'!A:C,3,FALSE)</f>
        <v>A000</v>
      </c>
      <c r="B731" s="293" t="str">
        <f>'Lease Rollforward'!$B$1</f>
        <v>E120</v>
      </c>
      <c r="C731" s="122" t="str">
        <f>VLOOKUP(B:B,'ACFR Business Areas'!A:B,2,FALSE)</f>
        <v>Comptroller General</v>
      </c>
      <c r="D731" s="237"/>
      <c r="E731" s="265"/>
      <c r="G731" s="122">
        <f>IFERROR(VLOOKUP($F:$F,'Lease Types with GL Accts'!A:B,2,FALSE),0)</f>
        <v>0</v>
      </c>
      <c r="H731" s="122">
        <f>IFERROR(VLOOKUP($F:$F,'Lease Types with GL Accts'!$A:$C,3,FALSE),0)</f>
        <v>0</v>
      </c>
      <c r="I731" s="122">
        <f>IFERROR(VLOOKUP($F:$F,'Lease Types with GL Accts'!$A:$D,4,FALSE),0)</f>
        <v>0</v>
      </c>
      <c r="J731" s="293" t="str">
        <f>IF(AND(AB731=1,K731='Lease Rollforward'!$B$2),"Yes",IF(AB731=1,"No",""))</f>
        <v/>
      </c>
      <c r="L731" s="216"/>
      <c r="M731" s="217"/>
      <c r="N731" s="217"/>
      <c r="O731" s="217"/>
      <c r="P731" s="294">
        <f t="shared" si="105"/>
        <v>0</v>
      </c>
      <c r="Q731" s="124"/>
      <c r="R731" s="124"/>
      <c r="S731" s="219"/>
      <c r="T731" s="219"/>
      <c r="U731" s="266"/>
      <c r="V731" s="122" t="str">
        <f>IF($AB731=1,VLOOKUP(U:U,'BW Asset Listing'!D:E,2,FALSE),"")</f>
        <v/>
      </c>
      <c r="W731" s="122" t="str">
        <f>IF($AB731=1,VLOOKUP(U:U,'BW Asset Listing'!D:F,3,FALSE),"")</f>
        <v/>
      </c>
      <c r="X731" s="122" t="str">
        <f>IF($AB731=1,VLOOKUP(U:U,'BW Asset Listing'!D:G,4,FALSE),"")</f>
        <v/>
      </c>
      <c r="Y731" s="294" t="str">
        <f>IF($AB731=1,VLOOKUP(U:U,'BW Asset Listing'!D:O,12,FALSE),"")</f>
        <v/>
      </c>
      <c r="Z731" s="294" t="str">
        <f t="shared" si="106"/>
        <v/>
      </c>
      <c r="AA731" s="294" t="str">
        <f t="shared" si="107"/>
        <v/>
      </c>
      <c r="AB731" s="294">
        <f>COUNTIF($D$4:D731,$D731)</f>
        <v>0</v>
      </c>
      <c r="AE731" s="122" t="str">
        <f t="shared" si="108"/>
        <v/>
      </c>
      <c r="AF731" s="124">
        <f>SUMIFS('BW Expense Report GL'!I:I,'BW Expense Report GL'!F:F,AD:AD,'BW Expense Report GL'!G:G,G:G)</f>
        <v>0</v>
      </c>
      <c r="AG731" s="124" t="str">
        <f t="shared" si="109"/>
        <v/>
      </c>
      <c r="AH731" s="124">
        <f>SUMIFS('BW Expense Report GL'!I:I,'BW Expense Report GL'!F:F,AD:AD,'BW Expense Report GL'!G:G,H:H)</f>
        <v>0</v>
      </c>
      <c r="AI731" s="124" t="str">
        <f t="shared" si="110"/>
        <v/>
      </c>
      <c r="AK731" s="121">
        <f t="shared" si="111"/>
        <v>0</v>
      </c>
      <c r="AL731" s="121">
        <f t="shared" si="112"/>
        <v>0</v>
      </c>
    </row>
    <row r="732" spans="1:38" s="121" customFormat="1" ht="12.75" x14ac:dyDescent="0.2">
      <c r="A732" s="293" t="str">
        <f>VLOOKUP(B:B,'ACFR Business Areas'!A:C,3,FALSE)</f>
        <v>A000</v>
      </c>
      <c r="B732" s="293" t="str">
        <f>'Lease Rollforward'!$B$1</f>
        <v>E120</v>
      </c>
      <c r="C732" s="122" t="str">
        <f>VLOOKUP(B:B,'ACFR Business Areas'!A:B,2,FALSE)</f>
        <v>Comptroller General</v>
      </c>
      <c r="D732" s="237"/>
      <c r="E732" s="265"/>
      <c r="G732" s="122">
        <f>IFERROR(VLOOKUP($F:$F,'Lease Types with GL Accts'!A:B,2,FALSE),0)</f>
        <v>0</v>
      </c>
      <c r="H732" s="122">
        <f>IFERROR(VLOOKUP($F:$F,'Lease Types with GL Accts'!$A:$C,3,FALSE),0)</f>
        <v>0</v>
      </c>
      <c r="I732" s="122">
        <f>IFERROR(VLOOKUP($F:$F,'Lease Types with GL Accts'!$A:$D,4,FALSE),0)</f>
        <v>0</v>
      </c>
      <c r="J732" s="293" t="str">
        <f>IF(AND(AB732=1,K732='Lease Rollforward'!$B$2),"Yes",IF(AB732=1,"No",""))</f>
        <v/>
      </c>
      <c r="L732" s="216"/>
      <c r="M732" s="217"/>
      <c r="N732" s="217"/>
      <c r="O732" s="217"/>
      <c r="P732" s="294">
        <f t="shared" si="105"/>
        <v>0</v>
      </c>
      <c r="Q732" s="124"/>
      <c r="R732" s="124"/>
      <c r="S732" s="219"/>
      <c r="T732" s="219"/>
      <c r="U732" s="266"/>
      <c r="V732" s="122" t="str">
        <f>IF($AB732=1,VLOOKUP(U:U,'BW Asset Listing'!D:E,2,FALSE),"")</f>
        <v/>
      </c>
      <c r="W732" s="122" t="str">
        <f>IF($AB732=1,VLOOKUP(U:U,'BW Asset Listing'!D:F,3,FALSE),"")</f>
        <v/>
      </c>
      <c r="X732" s="122" t="str">
        <f>IF($AB732=1,VLOOKUP(U:U,'BW Asset Listing'!D:G,4,FALSE),"")</f>
        <v/>
      </c>
      <c r="Y732" s="294" t="str">
        <f>IF($AB732=1,VLOOKUP(U:U,'BW Asset Listing'!D:O,12,FALSE),"")</f>
        <v/>
      </c>
      <c r="Z732" s="294" t="str">
        <f t="shared" si="106"/>
        <v/>
      </c>
      <c r="AA732" s="294" t="str">
        <f t="shared" si="107"/>
        <v/>
      </c>
      <c r="AB732" s="294">
        <f>COUNTIF($D$4:D732,$D732)</f>
        <v>0</v>
      </c>
      <c r="AE732" s="122" t="str">
        <f t="shared" si="108"/>
        <v/>
      </c>
      <c r="AF732" s="124">
        <f>SUMIFS('BW Expense Report GL'!I:I,'BW Expense Report GL'!F:F,AD:AD,'BW Expense Report GL'!G:G,G:G)</f>
        <v>0</v>
      </c>
      <c r="AG732" s="124" t="str">
        <f t="shared" si="109"/>
        <v/>
      </c>
      <c r="AH732" s="124">
        <f>SUMIFS('BW Expense Report GL'!I:I,'BW Expense Report GL'!F:F,AD:AD,'BW Expense Report GL'!G:G,H:H)</f>
        <v>0</v>
      </c>
      <c r="AI732" s="124" t="str">
        <f t="shared" si="110"/>
        <v/>
      </c>
      <c r="AK732" s="121">
        <f t="shared" si="111"/>
        <v>0</v>
      </c>
      <c r="AL732" s="121">
        <f t="shared" si="112"/>
        <v>0</v>
      </c>
    </row>
    <row r="733" spans="1:38" s="121" customFormat="1" ht="12.75" x14ac:dyDescent="0.2">
      <c r="A733" s="293" t="str">
        <f>VLOOKUP(B:B,'ACFR Business Areas'!A:C,3,FALSE)</f>
        <v>A000</v>
      </c>
      <c r="B733" s="293" t="str">
        <f>'Lease Rollforward'!$B$1</f>
        <v>E120</v>
      </c>
      <c r="C733" s="122" t="str">
        <f>VLOOKUP(B:B,'ACFR Business Areas'!A:B,2,FALSE)</f>
        <v>Comptroller General</v>
      </c>
      <c r="D733" s="237"/>
      <c r="E733" s="265"/>
      <c r="G733" s="122">
        <f>IFERROR(VLOOKUP($F:$F,'Lease Types with GL Accts'!A:B,2,FALSE),0)</f>
        <v>0</v>
      </c>
      <c r="H733" s="122">
        <f>IFERROR(VLOOKUP($F:$F,'Lease Types with GL Accts'!$A:$C,3,FALSE),0)</f>
        <v>0</v>
      </c>
      <c r="I733" s="122">
        <f>IFERROR(VLOOKUP($F:$F,'Lease Types with GL Accts'!$A:$D,4,FALSE),0)</f>
        <v>0</v>
      </c>
      <c r="J733" s="293" t="str">
        <f>IF(AND(AB733=1,K733='Lease Rollforward'!$B$2),"Yes",IF(AB733=1,"No",""))</f>
        <v/>
      </c>
      <c r="L733" s="216"/>
      <c r="M733" s="217"/>
      <c r="N733" s="217"/>
      <c r="O733" s="217"/>
      <c r="P733" s="294">
        <f t="shared" si="105"/>
        <v>0</v>
      </c>
      <c r="Q733" s="124"/>
      <c r="R733" s="124"/>
      <c r="S733" s="219"/>
      <c r="T733" s="219"/>
      <c r="U733" s="266"/>
      <c r="V733" s="122" t="str">
        <f>IF($AB733=1,VLOOKUP(U:U,'BW Asset Listing'!D:E,2,FALSE),"")</f>
        <v/>
      </c>
      <c r="W733" s="122" t="str">
        <f>IF($AB733=1,VLOOKUP(U:U,'BW Asset Listing'!D:F,3,FALSE),"")</f>
        <v/>
      </c>
      <c r="X733" s="122" t="str">
        <f>IF($AB733=1,VLOOKUP(U:U,'BW Asset Listing'!D:G,4,FALSE),"")</f>
        <v/>
      </c>
      <c r="Y733" s="294" t="str">
        <f>IF($AB733=1,VLOOKUP(U:U,'BW Asset Listing'!D:O,12,FALSE),"")</f>
        <v/>
      </c>
      <c r="Z733" s="294" t="str">
        <f t="shared" si="106"/>
        <v/>
      </c>
      <c r="AA733" s="294" t="str">
        <f t="shared" si="107"/>
        <v/>
      </c>
      <c r="AB733" s="294">
        <f>COUNTIF($D$4:D733,$D733)</f>
        <v>0</v>
      </c>
      <c r="AE733" s="122" t="str">
        <f t="shared" si="108"/>
        <v/>
      </c>
      <c r="AF733" s="124">
        <f>SUMIFS('BW Expense Report GL'!I:I,'BW Expense Report GL'!F:F,AD:AD,'BW Expense Report GL'!G:G,G:G)</f>
        <v>0</v>
      </c>
      <c r="AG733" s="124" t="str">
        <f t="shared" si="109"/>
        <v/>
      </c>
      <c r="AH733" s="124">
        <f>SUMIFS('BW Expense Report GL'!I:I,'BW Expense Report GL'!F:F,AD:AD,'BW Expense Report GL'!G:G,H:H)</f>
        <v>0</v>
      </c>
      <c r="AI733" s="124" t="str">
        <f t="shared" si="110"/>
        <v/>
      </c>
      <c r="AK733" s="121">
        <f t="shared" si="111"/>
        <v>0</v>
      </c>
      <c r="AL733" s="121">
        <f t="shared" si="112"/>
        <v>0</v>
      </c>
    </row>
    <row r="734" spans="1:38" s="121" customFormat="1" ht="12.75" x14ac:dyDescent="0.2">
      <c r="A734" s="293" t="str">
        <f>VLOOKUP(B:B,'ACFR Business Areas'!A:C,3,FALSE)</f>
        <v>A000</v>
      </c>
      <c r="B734" s="293" t="str">
        <f>'Lease Rollforward'!$B$1</f>
        <v>E120</v>
      </c>
      <c r="C734" s="122" t="str">
        <f>VLOOKUP(B:B,'ACFR Business Areas'!A:B,2,FALSE)</f>
        <v>Comptroller General</v>
      </c>
      <c r="D734" s="237"/>
      <c r="E734" s="265"/>
      <c r="G734" s="122">
        <f>IFERROR(VLOOKUP($F:$F,'Lease Types with GL Accts'!A:B,2,FALSE),0)</f>
        <v>0</v>
      </c>
      <c r="H734" s="122">
        <f>IFERROR(VLOOKUP($F:$F,'Lease Types with GL Accts'!$A:$C,3,FALSE),0)</f>
        <v>0</v>
      </c>
      <c r="I734" s="122">
        <f>IFERROR(VLOOKUP($F:$F,'Lease Types with GL Accts'!$A:$D,4,FALSE),0)</f>
        <v>0</v>
      </c>
      <c r="J734" s="293" t="str">
        <f>IF(AND(AB734=1,K734='Lease Rollforward'!$B$2),"Yes",IF(AB734=1,"No",""))</f>
        <v/>
      </c>
      <c r="L734" s="216"/>
      <c r="M734" s="217"/>
      <c r="N734" s="217"/>
      <c r="O734" s="217"/>
      <c r="P734" s="294">
        <f t="shared" si="105"/>
        <v>0</v>
      </c>
      <c r="Q734" s="124"/>
      <c r="R734" s="124"/>
      <c r="S734" s="219"/>
      <c r="T734" s="219"/>
      <c r="U734" s="266"/>
      <c r="V734" s="122" t="str">
        <f>IF($AB734=1,VLOOKUP(U:U,'BW Asset Listing'!D:E,2,FALSE),"")</f>
        <v/>
      </c>
      <c r="W734" s="122" t="str">
        <f>IF($AB734=1,VLOOKUP(U:U,'BW Asset Listing'!D:F,3,FALSE),"")</f>
        <v/>
      </c>
      <c r="X734" s="122" t="str">
        <f>IF($AB734=1,VLOOKUP(U:U,'BW Asset Listing'!D:G,4,FALSE),"")</f>
        <v/>
      </c>
      <c r="Y734" s="294" t="str">
        <f>IF($AB734=1,VLOOKUP(U:U,'BW Asset Listing'!D:O,12,FALSE),"")</f>
        <v/>
      </c>
      <c r="Z734" s="294" t="str">
        <f t="shared" si="106"/>
        <v/>
      </c>
      <c r="AA734" s="294" t="str">
        <f t="shared" si="107"/>
        <v/>
      </c>
      <c r="AB734" s="294">
        <f>COUNTIF($D$4:D734,$D734)</f>
        <v>0</v>
      </c>
      <c r="AE734" s="122" t="str">
        <f t="shared" si="108"/>
        <v/>
      </c>
      <c r="AF734" s="124">
        <f>SUMIFS('BW Expense Report GL'!I:I,'BW Expense Report GL'!F:F,AD:AD,'BW Expense Report GL'!G:G,G:G)</f>
        <v>0</v>
      </c>
      <c r="AG734" s="124" t="str">
        <f t="shared" si="109"/>
        <v/>
      </c>
      <c r="AH734" s="124">
        <f>SUMIFS('BW Expense Report GL'!I:I,'BW Expense Report GL'!F:F,AD:AD,'BW Expense Report GL'!G:G,H:H)</f>
        <v>0</v>
      </c>
      <c r="AI734" s="124" t="str">
        <f t="shared" si="110"/>
        <v/>
      </c>
      <c r="AK734" s="121">
        <f t="shared" si="111"/>
        <v>0</v>
      </c>
      <c r="AL734" s="121">
        <f t="shared" si="112"/>
        <v>0</v>
      </c>
    </row>
    <row r="735" spans="1:38" s="121" customFormat="1" ht="12.75" x14ac:dyDescent="0.2">
      <c r="A735" s="293" t="str">
        <f>VLOOKUP(B:B,'ACFR Business Areas'!A:C,3,FALSE)</f>
        <v>A000</v>
      </c>
      <c r="B735" s="293" t="str">
        <f>'Lease Rollforward'!$B$1</f>
        <v>E120</v>
      </c>
      <c r="C735" s="122" t="str">
        <f>VLOOKUP(B:B,'ACFR Business Areas'!A:B,2,FALSE)</f>
        <v>Comptroller General</v>
      </c>
      <c r="D735" s="237"/>
      <c r="E735" s="265"/>
      <c r="G735" s="122">
        <f>IFERROR(VLOOKUP($F:$F,'Lease Types with GL Accts'!A:B,2,FALSE),0)</f>
        <v>0</v>
      </c>
      <c r="H735" s="122">
        <f>IFERROR(VLOOKUP($F:$F,'Lease Types with GL Accts'!$A:$C,3,FALSE),0)</f>
        <v>0</v>
      </c>
      <c r="I735" s="122">
        <f>IFERROR(VLOOKUP($F:$F,'Lease Types with GL Accts'!$A:$D,4,FALSE),0)</f>
        <v>0</v>
      </c>
      <c r="J735" s="293" t="str">
        <f>IF(AND(AB735=1,K735='Lease Rollforward'!$B$2),"Yes",IF(AB735=1,"No",""))</f>
        <v/>
      </c>
      <c r="L735" s="216"/>
      <c r="M735" s="217"/>
      <c r="N735" s="217"/>
      <c r="O735" s="217"/>
      <c r="P735" s="294">
        <f t="shared" si="105"/>
        <v>0</v>
      </c>
      <c r="Q735" s="124"/>
      <c r="R735" s="124"/>
      <c r="S735" s="219"/>
      <c r="T735" s="219"/>
      <c r="U735" s="266"/>
      <c r="V735" s="122" t="str">
        <f>IF($AB735=1,VLOOKUP(U:U,'BW Asset Listing'!D:E,2,FALSE),"")</f>
        <v/>
      </c>
      <c r="W735" s="122" t="str">
        <f>IF($AB735=1,VLOOKUP(U:U,'BW Asset Listing'!D:F,3,FALSE),"")</f>
        <v/>
      </c>
      <c r="X735" s="122" t="str">
        <f>IF($AB735=1,VLOOKUP(U:U,'BW Asset Listing'!D:G,4,FALSE),"")</f>
        <v/>
      </c>
      <c r="Y735" s="294" t="str">
        <f>IF($AB735=1,VLOOKUP(U:U,'BW Asset Listing'!D:O,12,FALSE),"")</f>
        <v/>
      </c>
      <c r="Z735" s="294" t="str">
        <f t="shared" si="106"/>
        <v/>
      </c>
      <c r="AA735" s="294" t="str">
        <f t="shared" si="107"/>
        <v/>
      </c>
      <c r="AB735" s="294">
        <f>COUNTIF($D$4:D735,$D735)</f>
        <v>0</v>
      </c>
      <c r="AE735" s="122" t="str">
        <f t="shared" si="108"/>
        <v/>
      </c>
      <c r="AF735" s="124">
        <f>SUMIFS('BW Expense Report GL'!I:I,'BW Expense Report GL'!F:F,AD:AD,'BW Expense Report GL'!G:G,G:G)</f>
        <v>0</v>
      </c>
      <c r="AG735" s="124" t="str">
        <f t="shared" si="109"/>
        <v/>
      </c>
      <c r="AH735" s="124">
        <f>SUMIFS('BW Expense Report GL'!I:I,'BW Expense Report GL'!F:F,AD:AD,'BW Expense Report GL'!G:G,H:H)</f>
        <v>0</v>
      </c>
      <c r="AI735" s="124" t="str">
        <f t="shared" si="110"/>
        <v/>
      </c>
      <c r="AK735" s="121">
        <f t="shared" si="111"/>
        <v>0</v>
      </c>
      <c r="AL735" s="121">
        <f t="shared" si="112"/>
        <v>0</v>
      </c>
    </row>
    <row r="736" spans="1:38" s="121" customFormat="1" ht="12.75" x14ac:dyDescent="0.2">
      <c r="A736" s="293" t="str">
        <f>VLOOKUP(B:B,'ACFR Business Areas'!A:C,3,FALSE)</f>
        <v>A000</v>
      </c>
      <c r="B736" s="293" t="str">
        <f>'Lease Rollforward'!$B$1</f>
        <v>E120</v>
      </c>
      <c r="C736" s="122" t="str">
        <f>VLOOKUP(B:B,'ACFR Business Areas'!A:B,2,FALSE)</f>
        <v>Comptroller General</v>
      </c>
      <c r="D736" s="237"/>
      <c r="E736" s="265"/>
      <c r="G736" s="122">
        <f>IFERROR(VLOOKUP($F:$F,'Lease Types with GL Accts'!A:B,2,FALSE),0)</f>
        <v>0</v>
      </c>
      <c r="H736" s="122">
        <f>IFERROR(VLOOKUP($F:$F,'Lease Types with GL Accts'!$A:$C,3,FALSE),0)</f>
        <v>0</v>
      </c>
      <c r="I736" s="122">
        <f>IFERROR(VLOOKUP($F:$F,'Lease Types with GL Accts'!$A:$D,4,FALSE),0)</f>
        <v>0</v>
      </c>
      <c r="J736" s="293" t="str">
        <f>IF(AND(AB736=1,K736='Lease Rollforward'!$B$2),"Yes",IF(AB736=1,"No",""))</f>
        <v/>
      </c>
      <c r="L736" s="216"/>
      <c r="M736" s="217"/>
      <c r="N736" s="217"/>
      <c r="O736" s="217"/>
      <c r="P736" s="294">
        <f t="shared" si="105"/>
        <v>0</v>
      </c>
      <c r="Q736" s="124"/>
      <c r="R736" s="124"/>
      <c r="S736" s="219"/>
      <c r="T736" s="219"/>
      <c r="U736" s="266"/>
      <c r="V736" s="122" t="str">
        <f>IF($AB736=1,VLOOKUP(U:U,'BW Asset Listing'!D:E,2,FALSE),"")</f>
        <v/>
      </c>
      <c r="W736" s="122" t="str">
        <f>IF($AB736=1,VLOOKUP(U:U,'BW Asset Listing'!D:F,3,FALSE),"")</f>
        <v/>
      </c>
      <c r="X736" s="122" t="str">
        <f>IF($AB736=1,VLOOKUP(U:U,'BW Asset Listing'!D:G,4,FALSE),"")</f>
        <v/>
      </c>
      <c r="Y736" s="294" t="str">
        <f>IF($AB736=1,VLOOKUP(U:U,'BW Asset Listing'!D:O,12,FALSE),"")</f>
        <v/>
      </c>
      <c r="Z736" s="294" t="str">
        <f t="shared" si="106"/>
        <v/>
      </c>
      <c r="AA736" s="294" t="str">
        <f t="shared" si="107"/>
        <v/>
      </c>
      <c r="AB736" s="294">
        <f>COUNTIF($D$4:D736,$D736)</f>
        <v>0</v>
      </c>
      <c r="AE736" s="122" t="str">
        <f t="shared" si="108"/>
        <v/>
      </c>
      <c r="AF736" s="124">
        <f>SUMIFS('BW Expense Report GL'!I:I,'BW Expense Report GL'!F:F,AD:AD,'BW Expense Report GL'!G:G,G:G)</f>
        <v>0</v>
      </c>
      <c r="AG736" s="124" t="str">
        <f t="shared" si="109"/>
        <v/>
      </c>
      <c r="AH736" s="124">
        <f>SUMIFS('BW Expense Report GL'!I:I,'BW Expense Report GL'!F:F,AD:AD,'BW Expense Report GL'!G:G,H:H)</f>
        <v>0</v>
      </c>
      <c r="AI736" s="124" t="str">
        <f t="shared" si="110"/>
        <v/>
      </c>
      <c r="AK736" s="121">
        <f t="shared" si="111"/>
        <v>0</v>
      </c>
      <c r="AL736" s="121">
        <f t="shared" si="112"/>
        <v>0</v>
      </c>
    </row>
    <row r="737" spans="1:38" s="121" customFormat="1" ht="12.75" x14ac:dyDescent="0.2">
      <c r="A737" s="293" t="str">
        <f>VLOOKUP(B:B,'ACFR Business Areas'!A:C,3,FALSE)</f>
        <v>A000</v>
      </c>
      <c r="B737" s="293" t="str">
        <f>'Lease Rollforward'!$B$1</f>
        <v>E120</v>
      </c>
      <c r="C737" s="122" t="str">
        <f>VLOOKUP(B:B,'ACFR Business Areas'!A:B,2,FALSE)</f>
        <v>Comptroller General</v>
      </c>
      <c r="D737" s="237"/>
      <c r="E737" s="265"/>
      <c r="G737" s="122">
        <f>IFERROR(VLOOKUP($F:$F,'Lease Types with GL Accts'!A:B,2,FALSE),0)</f>
        <v>0</v>
      </c>
      <c r="H737" s="122">
        <f>IFERROR(VLOOKUP($F:$F,'Lease Types with GL Accts'!$A:$C,3,FALSE),0)</f>
        <v>0</v>
      </c>
      <c r="I737" s="122">
        <f>IFERROR(VLOOKUP($F:$F,'Lease Types with GL Accts'!$A:$D,4,FALSE),0)</f>
        <v>0</v>
      </c>
      <c r="J737" s="293" t="str">
        <f>IF(AND(AB737=1,K737='Lease Rollforward'!$B$2),"Yes",IF(AB737=1,"No",""))</f>
        <v/>
      </c>
      <c r="L737" s="216"/>
      <c r="M737" s="217"/>
      <c r="N737" s="217"/>
      <c r="O737" s="217"/>
      <c r="P737" s="294">
        <f t="shared" si="105"/>
        <v>0</v>
      </c>
      <c r="Q737" s="124"/>
      <c r="R737" s="124"/>
      <c r="S737" s="219"/>
      <c r="T737" s="219"/>
      <c r="U737" s="266"/>
      <c r="V737" s="122" t="str">
        <f>IF($AB737=1,VLOOKUP(U:U,'BW Asset Listing'!D:E,2,FALSE),"")</f>
        <v/>
      </c>
      <c r="W737" s="122" t="str">
        <f>IF($AB737=1,VLOOKUP(U:U,'BW Asset Listing'!D:F,3,FALSE),"")</f>
        <v/>
      </c>
      <c r="X737" s="122" t="str">
        <f>IF($AB737=1,VLOOKUP(U:U,'BW Asset Listing'!D:G,4,FALSE),"")</f>
        <v/>
      </c>
      <c r="Y737" s="294" t="str">
        <f>IF($AB737=1,VLOOKUP(U:U,'BW Asset Listing'!D:O,12,FALSE),"")</f>
        <v/>
      </c>
      <c r="Z737" s="294" t="str">
        <f t="shared" si="106"/>
        <v/>
      </c>
      <c r="AA737" s="294" t="str">
        <f t="shared" si="107"/>
        <v/>
      </c>
      <c r="AB737" s="294">
        <f>COUNTIF($D$4:D737,$D737)</f>
        <v>0</v>
      </c>
      <c r="AE737" s="122" t="str">
        <f t="shared" si="108"/>
        <v/>
      </c>
      <c r="AF737" s="124">
        <f>SUMIFS('BW Expense Report GL'!I:I,'BW Expense Report GL'!F:F,AD:AD,'BW Expense Report GL'!G:G,G:G)</f>
        <v>0</v>
      </c>
      <c r="AG737" s="124" t="str">
        <f t="shared" si="109"/>
        <v/>
      </c>
      <c r="AH737" s="124">
        <f>SUMIFS('BW Expense Report GL'!I:I,'BW Expense Report GL'!F:F,AD:AD,'BW Expense Report GL'!G:G,H:H)</f>
        <v>0</v>
      </c>
      <c r="AI737" s="124" t="str">
        <f t="shared" si="110"/>
        <v/>
      </c>
      <c r="AK737" s="121">
        <f t="shared" si="111"/>
        <v>0</v>
      </c>
      <c r="AL737" s="121">
        <f t="shared" si="112"/>
        <v>0</v>
      </c>
    </row>
    <row r="738" spans="1:38" s="121" customFormat="1" ht="12.75" x14ac:dyDescent="0.2">
      <c r="A738" s="293" t="str">
        <f>VLOOKUP(B:B,'ACFR Business Areas'!A:C,3,FALSE)</f>
        <v>A000</v>
      </c>
      <c r="B738" s="293" t="str">
        <f>'Lease Rollforward'!$B$1</f>
        <v>E120</v>
      </c>
      <c r="C738" s="122" t="str">
        <f>VLOOKUP(B:B,'ACFR Business Areas'!A:B,2,FALSE)</f>
        <v>Comptroller General</v>
      </c>
      <c r="D738" s="237"/>
      <c r="E738" s="265"/>
      <c r="G738" s="122">
        <f>IFERROR(VLOOKUP($F:$F,'Lease Types with GL Accts'!A:B,2,FALSE),0)</f>
        <v>0</v>
      </c>
      <c r="H738" s="122">
        <f>IFERROR(VLOOKUP($F:$F,'Lease Types with GL Accts'!$A:$C,3,FALSE),0)</f>
        <v>0</v>
      </c>
      <c r="I738" s="122">
        <f>IFERROR(VLOOKUP($F:$F,'Lease Types with GL Accts'!$A:$D,4,FALSE),0)</f>
        <v>0</v>
      </c>
      <c r="J738" s="293" t="str">
        <f>IF(AND(AB738=1,K738='Lease Rollforward'!$B$2),"Yes",IF(AB738=1,"No",""))</f>
        <v/>
      </c>
      <c r="L738" s="216"/>
      <c r="M738" s="217"/>
      <c r="N738" s="217"/>
      <c r="O738" s="217"/>
      <c r="P738" s="294">
        <f t="shared" si="105"/>
        <v>0</v>
      </c>
      <c r="Q738" s="124"/>
      <c r="R738" s="124"/>
      <c r="S738" s="219"/>
      <c r="T738" s="219"/>
      <c r="U738" s="266"/>
      <c r="V738" s="122" t="str">
        <f>IF($AB738=1,VLOOKUP(U:U,'BW Asset Listing'!D:E,2,FALSE),"")</f>
        <v/>
      </c>
      <c r="W738" s="122" t="str">
        <f>IF($AB738=1,VLOOKUP(U:U,'BW Asset Listing'!D:F,3,FALSE),"")</f>
        <v/>
      </c>
      <c r="X738" s="122" t="str">
        <f>IF($AB738=1,VLOOKUP(U:U,'BW Asset Listing'!D:G,4,FALSE),"")</f>
        <v/>
      </c>
      <c r="Y738" s="294" t="str">
        <f>IF($AB738=1,VLOOKUP(U:U,'BW Asset Listing'!D:O,12,FALSE),"")</f>
        <v/>
      </c>
      <c r="Z738" s="294" t="str">
        <f t="shared" si="106"/>
        <v/>
      </c>
      <c r="AA738" s="294" t="str">
        <f t="shared" si="107"/>
        <v/>
      </c>
      <c r="AB738" s="294">
        <f>COUNTIF($D$4:D738,$D738)</f>
        <v>0</v>
      </c>
      <c r="AE738" s="122" t="str">
        <f t="shared" si="108"/>
        <v/>
      </c>
      <c r="AF738" s="124">
        <f>SUMIFS('BW Expense Report GL'!I:I,'BW Expense Report GL'!F:F,AD:AD,'BW Expense Report GL'!G:G,G:G)</f>
        <v>0</v>
      </c>
      <c r="AG738" s="124" t="str">
        <f t="shared" si="109"/>
        <v/>
      </c>
      <c r="AH738" s="124">
        <f>SUMIFS('BW Expense Report GL'!I:I,'BW Expense Report GL'!F:F,AD:AD,'BW Expense Report GL'!G:G,H:H)</f>
        <v>0</v>
      </c>
      <c r="AI738" s="124" t="str">
        <f t="shared" si="110"/>
        <v/>
      </c>
      <c r="AK738" s="121">
        <f t="shared" si="111"/>
        <v>0</v>
      </c>
      <c r="AL738" s="121">
        <f t="shared" si="112"/>
        <v>0</v>
      </c>
    </row>
    <row r="739" spans="1:38" s="121" customFormat="1" ht="12.75" x14ac:dyDescent="0.2">
      <c r="A739" s="293" t="str">
        <f>VLOOKUP(B:B,'ACFR Business Areas'!A:C,3,FALSE)</f>
        <v>A000</v>
      </c>
      <c r="B739" s="293" t="str">
        <f>'Lease Rollforward'!$B$1</f>
        <v>E120</v>
      </c>
      <c r="C739" s="122" t="str">
        <f>VLOOKUP(B:B,'ACFR Business Areas'!A:B,2,FALSE)</f>
        <v>Comptroller General</v>
      </c>
      <c r="D739" s="237"/>
      <c r="E739" s="265"/>
      <c r="G739" s="122">
        <f>IFERROR(VLOOKUP($F:$F,'Lease Types with GL Accts'!A:B,2,FALSE),0)</f>
        <v>0</v>
      </c>
      <c r="H739" s="122">
        <f>IFERROR(VLOOKUP($F:$F,'Lease Types with GL Accts'!$A:$C,3,FALSE),0)</f>
        <v>0</v>
      </c>
      <c r="I739" s="122">
        <f>IFERROR(VLOOKUP($F:$F,'Lease Types with GL Accts'!$A:$D,4,FALSE),0)</f>
        <v>0</v>
      </c>
      <c r="J739" s="293" t="str">
        <f>IF(AND(AB739=1,K739='Lease Rollforward'!$B$2),"Yes",IF(AB739=1,"No",""))</f>
        <v/>
      </c>
      <c r="L739" s="216"/>
      <c r="M739" s="217"/>
      <c r="N739" s="217"/>
      <c r="O739" s="217"/>
      <c r="P739" s="294">
        <f t="shared" si="105"/>
        <v>0</v>
      </c>
      <c r="Q739" s="124"/>
      <c r="R739" s="124"/>
      <c r="S739" s="219"/>
      <c r="T739" s="219"/>
      <c r="U739" s="266"/>
      <c r="V739" s="122" t="str">
        <f>IF($AB739=1,VLOOKUP(U:U,'BW Asset Listing'!D:E,2,FALSE),"")</f>
        <v/>
      </c>
      <c r="W739" s="122" t="str">
        <f>IF($AB739=1,VLOOKUP(U:U,'BW Asset Listing'!D:F,3,FALSE),"")</f>
        <v/>
      </c>
      <c r="X739" s="122" t="str">
        <f>IF($AB739=1,VLOOKUP(U:U,'BW Asset Listing'!D:G,4,FALSE),"")</f>
        <v/>
      </c>
      <c r="Y739" s="294" t="str">
        <f>IF($AB739=1,VLOOKUP(U:U,'BW Asset Listing'!D:O,12,FALSE),"")</f>
        <v/>
      </c>
      <c r="Z739" s="294" t="str">
        <f t="shared" si="106"/>
        <v/>
      </c>
      <c r="AA739" s="294" t="str">
        <f t="shared" si="107"/>
        <v/>
      </c>
      <c r="AB739" s="294">
        <f>COUNTIF($D$4:D739,$D739)</f>
        <v>0</v>
      </c>
      <c r="AE739" s="122" t="str">
        <f t="shared" si="108"/>
        <v/>
      </c>
      <c r="AF739" s="124">
        <f>SUMIFS('BW Expense Report GL'!I:I,'BW Expense Report GL'!F:F,AD:AD,'BW Expense Report GL'!G:G,G:G)</f>
        <v>0</v>
      </c>
      <c r="AG739" s="124" t="str">
        <f t="shared" si="109"/>
        <v/>
      </c>
      <c r="AH739" s="124">
        <f>SUMIFS('BW Expense Report GL'!I:I,'BW Expense Report GL'!F:F,AD:AD,'BW Expense Report GL'!G:G,H:H)</f>
        <v>0</v>
      </c>
      <c r="AI739" s="124" t="str">
        <f t="shared" si="110"/>
        <v/>
      </c>
      <c r="AK739" s="121">
        <f t="shared" si="111"/>
        <v>0</v>
      </c>
      <c r="AL739" s="121">
        <f t="shared" si="112"/>
        <v>0</v>
      </c>
    </row>
    <row r="740" spans="1:38" s="121" customFormat="1" ht="12.75" x14ac:dyDescent="0.2">
      <c r="A740" s="293" t="str">
        <f>VLOOKUP(B:B,'ACFR Business Areas'!A:C,3,FALSE)</f>
        <v>A000</v>
      </c>
      <c r="B740" s="293" t="str">
        <f>'Lease Rollforward'!$B$1</f>
        <v>E120</v>
      </c>
      <c r="C740" s="122" t="str">
        <f>VLOOKUP(B:B,'ACFR Business Areas'!A:B,2,FALSE)</f>
        <v>Comptroller General</v>
      </c>
      <c r="D740" s="237"/>
      <c r="E740" s="265"/>
      <c r="G740" s="122">
        <f>IFERROR(VLOOKUP($F:$F,'Lease Types with GL Accts'!A:B,2,FALSE),0)</f>
        <v>0</v>
      </c>
      <c r="H740" s="122">
        <f>IFERROR(VLOOKUP($F:$F,'Lease Types with GL Accts'!$A:$C,3,FALSE),0)</f>
        <v>0</v>
      </c>
      <c r="I740" s="122">
        <f>IFERROR(VLOOKUP($F:$F,'Lease Types with GL Accts'!$A:$D,4,FALSE),0)</f>
        <v>0</v>
      </c>
      <c r="J740" s="293" t="str">
        <f>IF(AND(AB740=1,K740='Lease Rollforward'!$B$2),"Yes",IF(AB740=1,"No",""))</f>
        <v/>
      </c>
      <c r="L740" s="216"/>
      <c r="M740" s="217"/>
      <c r="N740" s="217"/>
      <c r="O740" s="217"/>
      <c r="P740" s="294">
        <f t="shared" si="105"/>
        <v>0</v>
      </c>
      <c r="Q740" s="124"/>
      <c r="R740" s="124"/>
      <c r="S740" s="219"/>
      <c r="T740" s="219"/>
      <c r="U740" s="266"/>
      <c r="V740" s="122" t="str">
        <f>IF($AB740=1,VLOOKUP(U:U,'BW Asset Listing'!D:E,2,FALSE),"")</f>
        <v/>
      </c>
      <c r="W740" s="122" t="str">
        <f>IF($AB740=1,VLOOKUP(U:U,'BW Asset Listing'!D:F,3,FALSE),"")</f>
        <v/>
      </c>
      <c r="X740" s="122" t="str">
        <f>IF($AB740=1,VLOOKUP(U:U,'BW Asset Listing'!D:G,4,FALSE),"")</f>
        <v/>
      </c>
      <c r="Y740" s="294" t="str">
        <f>IF($AB740=1,VLOOKUP(U:U,'BW Asset Listing'!D:O,12,FALSE),"")</f>
        <v/>
      </c>
      <c r="Z740" s="294" t="str">
        <f t="shared" si="106"/>
        <v/>
      </c>
      <c r="AA740" s="294" t="str">
        <f t="shared" si="107"/>
        <v/>
      </c>
      <c r="AB740" s="294">
        <f>COUNTIF($D$4:D740,$D740)</f>
        <v>0</v>
      </c>
      <c r="AE740" s="122" t="str">
        <f t="shared" si="108"/>
        <v/>
      </c>
      <c r="AF740" s="124">
        <f>SUMIFS('BW Expense Report GL'!I:I,'BW Expense Report GL'!F:F,AD:AD,'BW Expense Report GL'!G:G,G:G)</f>
        <v>0</v>
      </c>
      <c r="AG740" s="124" t="str">
        <f t="shared" si="109"/>
        <v/>
      </c>
      <c r="AH740" s="124">
        <f>SUMIFS('BW Expense Report GL'!I:I,'BW Expense Report GL'!F:F,AD:AD,'BW Expense Report GL'!G:G,H:H)</f>
        <v>0</v>
      </c>
      <c r="AI740" s="124" t="str">
        <f t="shared" si="110"/>
        <v/>
      </c>
      <c r="AK740" s="121">
        <f t="shared" si="111"/>
        <v>0</v>
      </c>
      <c r="AL740" s="121">
        <f t="shared" si="112"/>
        <v>0</v>
      </c>
    </row>
    <row r="741" spans="1:38" s="121" customFormat="1" ht="12.75" x14ac:dyDescent="0.2">
      <c r="A741" s="293" t="str">
        <f>VLOOKUP(B:B,'ACFR Business Areas'!A:C,3,FALSE)</f>
        <v>A000</v>
      </c>
      <c r="B741" s="293" t="str">
        <f>'Lease Rollforward'!$B$1</f>
        <v>E120</v>
      </c>
      <c r="C741" s="122" t="str">
        <f>VLOOKUP(B:B,'ACFR Business Areas'!A:B,2,FALSE)</f>
        <v>Comptroller General</v>
      </c>
      <c r="D741" s="237"/>
      <c r="E741" s="265"/>
      <c r="G741" s="122">
        <f>IFERROR(VLOOKUP($F:$F,'Lease Types with GL Accts'!A:B,2,FALSE),0)</f>
        <v>0</v>
      </c>
      <c r="H741" s="122">
        <f>IFERROR(VLOOKUP($F:$F,'Lease Types with GL Accts'!$A:$C,3,FALSE),0)</f>
        <v>0</v>
      </c>
      <c r="I741" s="122">
        <f>IFERROR(VLOOKUP($F:$F,'Lease Types with GL Accts'!$A:$D,4,FALSE),0)</f>
        <v>0</v>
      </c>
      <c r="J741" s="293" t="str">
        <f>IF(AND(AB741=1,K741='Lease Rollforward'!$B$2),"Yes",IF(AB741=1,"No",""))</f>
        <v/>
      </c>
      <c r="L741" s="216"/>
      <c r="M741" s="217"/>
      <c r="N741" s="217"/>
      <c r="O741" s="217"/>
      <c r="P741" s="294">
        <f t="shared" si="105"/>
        <v>0</v>
      </c>
      <c r="Q741" s="124"/>
      <c r="R741" s="124"/>
      <c r="S741" s="219"/>
      <c r="T741" s="219"/>
      <c r="U741" s="266"/>
      <c r="V741" s="122" t="str">
        <f>IF($AB741=1,VLOOKUP(U:U,'BW Asset Listing'!D:E,2,FALSE),"")</f>
        <v/>
      </c>
      <c r="W741" s="122" t="str">
        <f>IF($AB741=1,VLOOKUP(U:U,'BW Asset Listing'!D:F,3,FALSE),"")</f>
        <v/>
      </c>
      <c r="X741" s="122" t="str">
        <f>IF($AB741=1,VLOOKUP(U:U,'BW Asset Listing'!D:G,4,FALSE),"")</f>
        <v/>
      </c>
      <c r="Y741" s="294" t="str">
        <f>IF($AB741=1,VLOOKUP(U:U,'BW Asset Listing'!D:O,12,FALSE),"")</f>
        <v/>
      </c>
      <c r="Z741" s="294" t="str">
        <f t="shared" si="106"/>
        <v/>
      </c>
      <c r="AA741" s="294" t="str">
        <f t="shared" si="107"/>
        <v/>
      </c>
      <c r="AB741" s="294">
        <f>COUNTIF($D$4:D741,$D741)</f>
        <v>0</v>
      </c>
      <c r="AE741" s="122" t="str">
        <f t="shared" si="108"/>
        <v/>
      </c>
      <c r="AF741" s="124">
        <f>SUMIFS('BW Expense Report GL'!I:I,'BW Expense Report GL'!F:F,AD:AD,'BW Expense Report GL'!G:G,G:G)</f>
        <v>0</v>
      </c>
      <c r="AG741" s="124" t="str">
        <f t="shared" si="109"/>
        <v/>
      </c>
      <c r="AH741" s="124">
        <f>SUMIFS('BW Expense Report GL'!I:I,'BW Expense Report GL'!F:F,AD:AD,'BW Expense Report GL'!G:G,H:H)</f>
        <v>0</v>
      </c>
      <c r="AI741" s="124" t="str">
        <f t="shared" si="110"/>
        <v/>
      </c>
      <c r="AK741" s="121">
        <f t="shared" si="111"/>
        <v>0</v>
      </c>
      <c r="AL741" s="121">
        <f t="shared" si="112"/>
        <v>0</v>
      </c>
    </row>
    <row r="742" spans="1:38" s="121" customFormat="1" ht="12.75" x14ac:dyDescent="0.2">
      <c r="A742" s="293" t="str">
        <f>VLOOKUP(B:B,'ACFR Business Areas'!A:C,3,FALSE)</f>
        <v>A000</v>
      </c>
      <c r="B742" s="293" t="str">
        <f>'Lease Rollforward'!$B$1</f>
        <v>E120</v>
      </c>
      <c r="C742" s="122" t="str">
        <f>VLOOKUP(B:B,'ACFR Business Areas'!A:B,2,FALSE)</f>
        <v>Comptroller General</v>
      </c>
      <c r="D742" s="237"/>
      <c r="E742" s="265"/>
      <c r="G742" s="122">
        <f>IFERROR(VLOOKUP($F:$F,'Lease Types with GL Accts'!A:B,2,FALSE),0)</f>
        <v>0</v>
      </c>
      <c r="H742" s="122">
        <f>IFERROR(VLOOKUP($F:$F,'Lease Types with GL Accts'!$A:$C,3,FALSE),0)</f>
        <v>0</v>
      </c>
      <c r="I742" s="122">
        <f>IFERROR(VLOOKUP($F:$F,'Lease Types with GL Accts'!$A:$D,4,FALSE),0)</f>
        <v>0</v>
      </c>
      <c r="J742" s="293" t="str">
        <f>IF(AND(AB742=1,K742='Lease Rollforward'!$B$2),"Yes",IF(AB742=1,"No",""))</f>
        <v/>
      </c>
      <c r="L742" s="216"/>
      <c r="M742" s="217"/>
      <c r="N742" s="217"/>
      <c r="O742" s="217"/>
      <c r="P742" s="294">
        <f t="shared" si="105"/>
        <v>0</v>
      </c>
      <c r="Q742" s="124"/>
      <c r="R742" s="124"/>
      <c r="S742" s="219"/>
      <c r="T742" s="219"/>
      <c r="U742" s="266"/>
      <c r="V742" s="122" t="str">
        <f>IF($AB742=1,VLOOKUP(U:U,'BW Asset Listing'!D:E,2,FALSE),"")</f>
        <v/>
      </c>
      <c r="W742" s="122" t="str">
        <f>IF($AB742=1,VLOOKUP(U:U,'BW Asset Listing'!D:F,3,FALSE),"")</f>
        <v/>
      </c>
      <c r="X742" s="122" t="str">
        <f>IF($AB742=1,VLOOKUP(U:U,'BW Asset Listing'!D:G,4,FALSE),"")</f>
        <v/>
      </c>
      <c r="Y742" s="294" t="str">
        <f>IF($AB742=1,VLOOKUP(U:U,'BW Asset Listing'!D:O,12,FALSE),"")</f>
        <v/>
      </c>
      <c r="Z742" s="294" t="str">
        <f t="shared" si="106"/>
        <v/>
      </c>
      <c r="AA742" s="294" t="str">
        <f t="shared" si="107"/>
        <v/>
      </c>
      <c r="AB742" s="294">
        <f>COUNTIF($D$4:D742,$D742)</f>
        <v>0</v>
      </c>
      <c r="AE742" s="122" t="str">
        <f t="shared" si="108"/>
        <v/>
      </c>
      <c r="AF742" s="124">
        <f>SUMIFS('BW Expense Report GL'!I:I,'BW Expense Report GL'!F:F,AD:AD,'BW Expense Report GL'!G:G,G:G)</f>
        <v>0</v>
      </c>
      <c r="AG742" s="124" t="str">
        <f t="shared" si="109"/>
        <v/>
      </c>
      <c r="AH742" s="124">
        <f>SUMIFS('BW Expense Report GL'!I:I,'BW Expense Report GL'!F:F,AD:AD,'BW Expense Report GL'!G:G,H:H)</f>
        <v>0</v>
      </c>
      <c r="AI742" s="124" t="str">
        <f t="shared" si="110"/>
        <v/>
      </c>
      <c r="AK742" s="121">
        <f t="shared" si="111"/>
        <v>0</v>
      </c>
      <c r="AL742" s="121">
        <f t="shared" si="112"/>
        <v>0</v>
      </c>
    </row>
    <row r="743" spans="1:38" s="121" customFormat="1" ht="12.75" x14ac:dyDescent="0.2">
      <c r="A743" s="293" t="str">
        <f>VLOOKUP(B:B,'ACFR Business Areas'!A:C,3,FALSE)</f>
        <v>A000</v>
      </c>
      <c r="B743" s="293" t="str">
        <f>'Lease Rollforward'!$B$1</f>
        <v>E120</v>
      </c>
      <c r="C743" s="122" t="str">
        <f>VLOOKUP(B:B,'ACFR Business Areas'!A:B,2,FALSE)</f>
        <v>Comptroller General</v>
      </c>
      <c r="D743" s="237"/>
      <c r="E743" s="265"/>
      <c r="G743" s="122">
        <f>IFERROR(VLOOKUP($F:$F,'Lease Types with GL Accts'!A:B,2,FALSE),0)</f>
        <v>0</v>
      </c>
      <c r="H743" s="122">
        <f>IFERROR(VLOOKUP($F:$F,'Lease Types with GL Accts'!$A:$C,3,FALSE),0)</f>
        <v>0</v>
      </c>
      <c r="I743" s="122">
        <f>IFERROR(VLOOKUP($F:$F,'Lease Types with GL Accts'!$A:$D,4,FALSE),0)</f>
        <v>0</v>
      </c>
      <c r="J743" s="293" t="str">
        <f>IF(AND(AB743=1,K743='Lease Rollforward'!$B$2),"Yes",IF(AB743=1,"No",""))</f>
        <v/>
      </c>
      <c r="L743" s="216"/>
      <c r="M743" s="217"/>
      <c r="N743" s="217"/>
      <c r="O743" s="217"/>
      <c r="P743" s="294">
        <f t="shared" si="105"/>
        <v>0</v>
      </c>
      <c r="Q743" s="124"/>
      <c r="R743" s="124"/>
      <c r="S743" s="219"/>
      <c r="T743" s="219"/>
      <c r="U743" s="266"/>
      <c r="V743" s="122" t="str">
        <f>IF($AB743=1,VLOOKUP(U:U,'BW Asset Listing'!D:E,2,FALSE),"")</f>
        <v/>
      </c>
      <c r="W743" s="122" t="str">
        <f>IF($AB743=1,VLOOKUP(U:U,'BW Asset Listing'!D:F,3,FALSE),"")</f>
        <v/>
      </c>
      <c r="X743" s="122" t="str">
        <f>IF($AB743=1,VLOOKUP(U:U,'BW Asset Listing'!D:G,4,FALSE),"")</f>
        <v/>
      </c>
      <c r="Y743" s="294" t="str">
        <f>IF($AB743=1,VLOOKUP(U:U,'BW Asset Listing'!D:O,12,FALSE),"")</f>
        <v/>
      </c>
      <c r="Z743" s="294" t="str">
        <f t="shared" si="106"/>
        <v/>
      </c>
      <c r="AA743" s="294" t="str">
        <f t="shared" si="107"/>
        <v/>
      </c>
      <c r="AB743" s="294">
        <f>COUNTIF($D$4:D743,$D743)</f>
        <v>0</v>
      </c>
      <c r="AE743" s="122" t="str">
        <f t="shared" si="108"/>
        <v/>
      </c>
      <c r="AF743" s="124">
        <f>SUMIFS('BW Expense Report GL'!I:I,'BW Expense Report GL'!F:F,AD:AD,'BW Expense Report GL'!G:G,G:G)</f>
        <v>0</v>
      </c>
      <c r="AG743" s="124" t="str">
        <f t="shared" si="109"/>
        <v/>
      </c>
      <c r="AH743" s="124">
        <f>SUMIFS('BW Expense Report GL'!I:I,'BW Expense Report GL'!F:F,AD:AD,'BW Expense Report GL'!G:G,H:H)</f>
        <v>0</v>
      </c>
      <c r="AI743" s="124" t="str">
        <f t="shared" si="110"/>
        <v/>
      </c>
      <c r="AK743" s="121">
        <f t="shared" si="111"/>
        <v>0</v>
      </c>
      <c r="AL743" s="121">
        <f t="shared" si="112"/>
        <v>0</v>
      </c>
    </row>
    <row r="744" spans="1:38" s="121" customFormat="1" ht="12.75" x14ac:dyDescent="0.2">
      <c r="A744" s="293" t="str">
        <f>VLOOKUP(B:B,'ACFR Business Areas'!A:C,3,FALSE)</f>
        <v>A000</v>
      </c>
      <c r="B744" s="293" t="str">
        <f>'Lease Rollforward'!$B$1</f>
        <v>E120</v>
      </c>
      <c r="C744" s="122" t="str">
        <f>VLOOKUP(B:B,'ACFR Business Areas'!A:B,2,FALSE)</f>
        <v>Comptroller General</v>
      </c>
      <c r="D744" s="237"/>
      <c r="E744" s="265"/>
      <c r="G744" s="122">
        <f>IFERROR(VLOOKUP($F:$F,'Lease Types with GL Accts'!A:B,2,FALSE),0)</f>
        <v>0</v>
      </c>
      <c r="H744" s="122">
        <f>IFERROR(VLOOKUP($F:$F,'Lease Types with GL Accts'!$A:$C,3,FALSE),0)</f>
        <v>0</v>
      </c>
      <c r="I744" s="122">
        <f>IFERROR(VLOOKUP($F:$F,'Lease Types with GL Accts'!$A:$D,4,FALSE),0)</f>
        <v>0</v>
      </c>
      <c r="J744" s="293" t="str">
        <f>IF(AND(AB744=1,K744='Lease Rollforward'!$B$2),"Yes",IF(AB744=1,"No",""))</f>
        <v/>
      </c>
      <c r="L744" s="216"/>
      <c r="M744" s="217"/>
      <c r="N744" s="217"/>
      <c r="O744" s="217"/>
      <c r="P744" s="294">
        <f t="shared" si="105"/>
        <v>0</v>
      </c>
      <c r="Q744" s="124"/>
      <c r="R744" s="124"/>
      <c r="S744" s="219"/>
      <c r="T744" s="219"/>
      <c r="U744" s="266"/>
      <c r="V744" s="122" t="str">
        <f>IF($AB744=1,VLOOKUP(U:U,'BW Asset Listing'!D:E,2,FALSE),"")</f>
        <v/>
      </c>
      <c r="W744" s="122" t="str">
        <f>IF($AB744=1,VLOOKUP(U:U,'BW Asset Listing'!D:F,3,FALSE),"")</f>
        <v/>
      </c>
      <c r="X744" s="122" t="str">
        <f>IF($AB744=1,VLOOKUP(U:U,'BW Asset Listing'!D:G,4,FALSE),"")</f>
        <v/>
      </c>
      <c r="Y744" s="294" t="str">
        <f>IF($AB744=1,VLOOKUP(U:U,'BW Asset Listing'!D:O,12,FALSE),"")</f>
        <v/>
      </c>
      <c r="Z744" s="294" t="str">
        <f t="shared" si="106"/>
        <v/>
      </c>
      <c r="AA744" s="294" t="str">
        <f t="shared" si="107"/>
        <v/>
      </c>
      <c r="AB744" s="294">
        <f>COUNTIF($D$4:D744,$D744)</f>
        <v>0</v>
      </c>
      <c r="AE744" s="122" t="str">
        <f t="shared" si="108"/>
        <v/>
      </c>
      <c r="AF744" s="124">
        <f>SUMIFS('BW Expense Report GL'!I:I,'BW Expense Report GL'!F:F,AD:AD,'BW Expense Report GL'!G:G,G:G)</f>
        <v>0</v>
      </c>
      <c r="AG744" s="124" t="str">
        <f t="shared" si="109"/>
        <v/>
      </c>
      <c r="AH744" s="124">
        <f>SUMIFS('BW Expense Report GL'!I:I,'BW Expense Report GL'!F:F,AD:AD,'BW Expense Report GL'!G:G,H:H)</f>
        <v>0</v>
      </c>
      <c r="AI744" s="124" t="str">
        <f t="shared" si="110"/>
        <v/>
      </c>
      <c r="AK744" s="121">
        <f t="shared" si="111"/>
        <v>0</v>
      </c>
      <c r="AL744" s="121">
        <f t="shared" si="112"/>
        <v>0</v>
      </c>
    </row>
    <row r="745" spans="1:38" s="121" customFormat="1" ht="12.75" x14ac:dyDescent="0.2">
      <c r="A745" s="293" t="str">
        <f>VLOOKUP(B:B,'ACFR Business Areas'!A:C,3,FALSE)</f>
        <v>A000</v>
      </c>
      <c r="B745" s="293" t="str">
        <f>'Lease Rollforward'!$B$1</f>
        <v>E120</v>
      </c>
      <c r="C745" s="122" t="str">
        <f>VLOOKUP(B:B,'ACFR Business Areas'!A:B,2,FALSE)</f>
        <v>Comptroller General</v>
      </c>
      <c r="D745" s="237"/>
      <c r="E745" s="265"/>
      <c r="G745" s="122">
        <f>IFERROR(VLOOKUP($F:$F,'Lease Types with GL Accts'!A:B,2,FALSE),0)</f>
        <v>0</v>
      </c>
      <c r="H745" s="122">
        <f>IFERROR(VLOOKUP($F:$F,'Lease Types with GL Accts'!$A:$C,3,FALSE),0)</f>
        <v>0</v>
      </c>
      <c r="I745" s="122">
        <f>IFERROR(VLOOKUP($F:$F,'Lease Types with GL Accts'!$A:$D,4,FALSE),0)</f>
        <v>0</v>
      </c>
      <c r="J745" s="293" t="str">
        <f>IF(AND(AB745=1,K745='Lease Rollforward'!$B$2),"Yes",IF(AB745=1,"No",""))</f>
        <v/>
      </c>
      <c r="L745" s="216"/>
      <c r="M745" s="217"/>
      <c r="N745" s="217"/>
      <c r="O745" s="217"/>
      <c r="P745" s="294">
        <f t="shared" si="105"/>
        <v>0</v>
      </c>
      <c r="Q745" s="124"/>
      <c r="R745" s="124"/>
      <c r="S745" s="219"/>
      <c r="T745" s="219"/>
      <c r="U745" s="266"/>
      <c r="V745" s="122" t="str">
        <f>IF($AB745=1,VLOOKUP(U:U,'BW Asset Listing'!D:E,2,FALSE),"")</f>
        <v/>
      </c>
      <c r="W745" s="122" t="str">
        <f>IF($AB745=1,VLOOKUP(U:U,'BW Asset Listing'!D:F,3,FALSE),"")</f>
        <v/>
      </c>
      <c r="X745" s="122" t="str">
        <f>IF($AB745=1,VLOOKUP(U:U,'BW Asset Listing'!D:G,4,FALSE),"")</f>
        <v/>
      </c>
      <c r="Y745" s="294" t="str">
        <f>IF($AB745=1,VLOOKUP(U:U,'BW Asset Listing'!D:O,12,FALSE),"")</f>
        <v/>
      </c>
      <c r="Z745" s="294" t="str">
        <f t="shared" si="106"/>
        <v/>
      </c>
      <c r="AA745" s="294" t="str">
        <f t="shared" si="107"/>
        <v/>
      </c>
      <c r="AB745" s="294">
        <f>COUNTIF($D$4:D745,$D745)</f>
        <v>0</v>
      </c>
      <c r="AE745" s="122" t="str">
        <f t="shared" si="108"/>
        <v/>
      </c>
      <c r="AF745" s="124">
        <f>SUMIFS('BW Expense Report GL'!I:I,'BW Expense Report GL'!F:F,AD:AD,'BW Expense Report GL'!G:G,G:G)</f>
        <v>0</v>
      </c>
      <c r="AG745" s="124" t="str">
        <f t="shared" si="109"/>
        <v/>
      </c>
      <c r="AH745" s="124">
        <f>SUMIFS('BW Expense Report GL'!I:I,'BW Expense Report GL'!F:F,AD:AD,'BW Expense Report GL'!G:G,H:H)</f>
        <v>0</v>
      </c>
      <c r="AI745" s="124" t="str">
        <f t="shared" si="110"/>
        <v/>
      </c>
      <c r="AK745" s="121">
        <f t="shared" si="111"/>
        <v>0</v>
      </c>
      <c r="AL745" s="121">
        <f t="shared" si="112"/>
        <v>0</v>
      </c>
    </row>
    <row r="746" spans="1:38" s="121" customFormat="1" ht="12.75" x14ac:dyDescent="0.2">
      <c r="A746" s="293" t="str">
        <f>VLOOKUP(B:B,'ACFR Business Areas'!A:C,3,FALSE)</f>
        <v>A000</v>
      </c>
      <c r="B746" s="293" t="str">
        <f>'Lease Rollforward'!$B$1</f>
        <v>E120</v>
      </c>
      <c r="C746" s="122" t="str">
        <f>VLOOKUP(B:B,'ACFR Business Areas'!A:B,2,FALSE)</f>
        <v>Comptroller General</v>
      </c>
      <c r="D746" s="237"/>
      <c r="E746" s="265"/>
      <c r="G746" s="122">
        <f>IFERROR(VLOOKUP($F:$F,'Lease Types with GL Accts'!A:B,2,FALSE),0)</f>
        <v>0</v>
      </c>
      <c r="H746" s="122">
        <f>IFERROR(VLOOKUP($F:$F,'Lease Types with GL Accts'!$A:$C,3,FALSE),0)</f>
        <v>0</v>
      </c>
      <c r="I746" s="122">
        <f>IFERROR(VLOOKUP($F:$F,'Lease Types with GL Accts'!$A:$D,4,FALSE),0)</f>
        <v>0</v>
      </c>
      <c r="J746" s="293" t="str">
        <f>IF(AND(AB746=1,K746='Lease Rollforward'!$B$2),"Yes",IF(AB746=1,"No",""))</f>
        <v/>
      </c>
      <c r="L746" s="216"/>
      <c r="M746" s="217"/>
      <c r="N746" s="217"/>
      <c r="O746" s="217"/>
      <c r="P746" s="294">
        <f t="shared" si="105"/>
        <v>0</v>
      </c>
      <c r="Q746" s="124"/>
      <c r="R746" s="124"/>
      <c r="S746" s="219"/>
      <c r="T746" s="219"/>
      <c r="U746" s="266"/>
      <c r="V746" s="122" t="str">
        <f>IF($AB746=1,VLOOKUP(U:U,'BW Asset Listing'!D:E,2,FALSE),"")</f>
        <v/>
      </c>
      <c r="W746" s="122" t="str">
        <f>IF($AB746=1,VLOOKUP(U:U,'BW Asset Listing'!D:F,3,FALSE),"")</f>
        <v/>
      </c>
      <c r="X746" s="122" t="str">
        <f>IF($AB746=1,VLOOKUP(U:U,'BW Asset Listing'!D:G,4,FALSE),"")</f>
        <v/>
      </c>
      <c r="Y746" s="294" t="str">
        <f>IF($AB746=1,VLOOKUP(U:U,'BW Asset Listing'!D:O,12,FALSE),"")</f>
        <v/>
      </c>
      <c r="Z746" s="294" t="str">
        <f t="shared" si="106"/>
        <v/>
      </c>
      <c r="AA746" s="294" t="str">
        <f t="shared" si="107"/>
        <v/>
      </c>
      <c r="AB746" s="294">
        <f>COUNTIF($D$4:D746,$D746)</f>
        <v>0</v>
      </c>
      <c r="AE746" s="122" t="str">
        <f t="shared" si="108"/>
        <v/>
      </c>
      <c r="AF746" s="124">
        <f>SUMIFS('BW Expense Report GL'!I:I,'BW Expense Report GL'!F:F,AD:AD,'BW Expense Report GL'!G:G,G:G)</f>
        <v>0</v>
      </c>
      <c r="AG746" s="124" t="str">
        <f t="shared" si="109"/>
        <v/>
      </c>
      <c r="AH746" s="124">
        <f>SUMIFS('BW Expense Report GL'!I:I,'BW Expense Report GL'!F:F,AD:AD,'BW Expense Report GL'!G:G,H:H)</f>
        <v>0</v>
      </c>
      <c r="AI746" s="124" t="str">
        <f t="shared" si="110"/>
        <v/>
      </c>
      <c r="AK746" s="121">
        <f t="shared" si="111"/>
        <v>0</v>
      </c>
      <c r="AL746" s="121">
        <f t="shared" si="112"/>
        <v>0</v>
      </c>
    </row>
    <row r="747" spans="1:38" s="121" customFormat="1" ht="12.75" x14ac:dyDescent="0.2">
      <c r="A747" s="293" t="str">
        <f>VLOOKUP(B:B,'ACFR Business Areas'!A:C,3,FALSE)</f>
        <v>A000</v>
      </c>
      <c r="B747" s="293" t="str">
        <f>'Lease Rollforward'!$B$1</f>
        <v>E120</v>
      </c>
      <c r="C747" s="122" t="str">
        <f>VLOOKUP(B:B,'ACFR Business Areas'!A:B,2,FALSE)</f>
        <v>Comptroller General</v>
      </c>
      <c r="D747" s="237"/>
      <c r="E747" s="265"/>
      <c r="G747" s="122">
        <f>IFERROR(VLOOKUP($F:$F,'Lease Types with GL Accts'!A:B,2,FALSE),0)</f>
        <v>0</v>
      </c>
      <c r="H747" s="122">
        <f>IFERROR(VLOOKUP($F:$F,'Lease Types with GL Accts'!$A:$C,3,FALSE),0)</f>
        <v>0</v>
      </c>
      <c r="I747" s="122">
        <f>IFERROR(VLOOKUP($F:$F,'Lease Types with GL Accts'!$A:$D,4,FALSE),0)</f>
        <v>0</v>
      </c>
      <c r="J747" s="293" t="str">
        <f>IF(AND(AB747=1,K747='Lease Rollforward'!$B$2),"Yes",IF(AB747=1,"No",""))</f>
        <v/>
      </c>
      <c r="L747" s="216"/>
      <c r="M747" s="217"/>
      <c r="N747" s="217"/>
      <c r="O747" s="217"/>
      <c r="P747" s="294">
        <f t="shared" si="105"/>
        <v>0</v>
      </c>
      <c r="Q747" s="124"/>
      <c r="R747" s="124"/>
      <c r="S747" s="219"/>
      <c r="T747" s="219"/>
      <c r="U747" s="266"/>
      <c r="V747" s="122" t="str">
        <f>IF($AB747=1,VLOOKUP(U:U,'BW Asset Listing'!D:E,2,FALSE),"")</f>
        <v/>
      </c>
      <c r="W747" s="122" t="str">
        <f>IF($AB747=1,VLOOKUP(U:U,'BW Asset Listing'!D:F,3,FALSE),"")</f>
        <v/>
      </c>
      <c r="X747" s="122" t="str">
        <f>IF($AB747=1,VLOOKUP(U:U,'BW Asset Listing'!D:G,4,FALSE),"")</f>
        <v/>
      </c>
      <c r="Y747" s="294" t="str">
        <f>IF($AB747=1,VLOOKUP(U:U,'BW Asset Listing'!D:O,12,FALSE),"")</f>
        <v/>
      </c>
      <c r="Z747" s="294" t="str">
        <f t="shared" si="106"/>
        <v/>
      </c>
      <c r="AA747" s="294" t="str">
        <f t="shared" si="107"/>
        <v/>
      </c>
      <c r="AB747" s="294">
        <f>COUNTIF($D$4:D747,$D747)</f>
        <v>0</v>
      </c>
      <c r="AE747" s="122" t="str">
        <f t="shared" si="108"/>
        <v/>
      </c>
      <c r="AF747" s="124">
        <f>SUMIFS('BW Expense Report GL'!I:I,'BW Expense Report GL'!F:F,AD:AD,'BW Expense Report GL'!G:G,G:G)</f>
        <v>0</v>
      </c>
      <c r="AG747" s="124" t="str">
        <f t="shared" si="109"/>
        <v/>
      </c>
      <c r="AH747" s="124">
        <f>SUMIFS('BW Expense Report GL'!I:I,'BW Expense Report GL'!F:F,AD:AD,'BW Expense Report GL'!G:G,H:H)</f>
        <v>0</v>
      </c>
      <c r="AI747" s="124" t="str">
        <f t="shared" si="110"/>
        <v/>
      </c>
      <c r="AK747" s="121">
        <f t="shared" si="111"/>
        <v>0</v>
      </c>
      <c r="AL747" s="121">
        <f t="shared" si="112"/>
        <v>0</v>
      </c>
    </row>
    <row r="748" spans="1:38" s="121" customFormat="1" ht="12.75" x14ac:dyDescent="0.2">
      <c r="A748" s="293" t="str">
        <f>VLOOKUP(B:B,'ACFR Business Areas'!A:C,3,FALSE)</f>
        <v>A000</v>
      </c>
      <c r="B748" s="293" t="str">
        <f>'Lease Rollforward'!$B$1</f>
        <v>E120</v>
      </c>
      <c r="C748" s="122" t="str">
        <f>VLOOKUP(B:B,'ACFR Business Areas'!A:B,2,FALSE)</f>
        <v>Comptroller General</v>
      </c>
      <c r="D748" s="237"/>
      <c r="E748" s="265"/>
      <c r="G748" s="122">
        <f>IFERROR(VLOOKUP($F:$F,'Lease Types with GL Accts'!A:B,2,FALSE),0)</f>
        <v>0</v>
      </c>
      <c r="H748" s="122">
        <f>IFERROR(VLOOKUP($F:$F,'Lease Types with GL Accts'!$A:$C,3,FALSE),0)</f>
        <v>0</v>
      </c>
      <c r="I748" s="122">
        <f>IFERROR(VLOOKUP($F:$F,'Lease Types with GL Accts'!$A:$D,4,FALSE),0)</f>
        <v>0</v>
      </c>
      <c r="J748" s="293" t="str">
        <f>IF(AND(AB748=1,K748='Lease Rollforward'!$B$2),"Yes",IF(AB748=1,"No",""))</f>
        <v/>
      </c>
      <c r="L748" s="216"/>
      <c r="M748" s="217"/>
      <c r="N748" s="217"/>
      <c r="O748" s="217"/>
      <c r="P748" s="294">
        <f t="shared" si="105"/>
        <v>0</v>
      </c>
      <c r="Q748" s="124"/>
      <c r="R748" s="124"/>
      <c r="S748" s="219"/>
      <c r="T748" s="219"/>
      <c r="U748" s="266"/>
      <c r="V748" s="122" t="str">
        <f>IF($AB748=1,VLOOKUP(U:U,'BW Asset Listing'!D:E,2,FALSE),"")</f>
        <v/>
      </c>
      <c r="W748" s="122" t="str">
        <f>IF($AB748=1,VLOOKUP(U:U,'BW Asset Listing'!D:F,3,FALSE),"")</f>
        <v/>
      </c>
      <c r="X748" s="122" t="str">
        <f>IF($AB748=1,VLOOKUP(U:U,'BW Asset Listing'!D:G,4,FALSE),"")</f>
        <v/>
      </c>
      <c r="Y748" s="294" t="str">
        <f>IF($AB748=1,VLOOKUP(U:U,'BW Asset Listing'!D:O,12,FALSE),"")</f>
        <v/>
      </c>
      <c r="Z748" s="294" t="str">
        <f t="shared" si="106"/>
        <v/>
      </c>
      <c r="AA748" s="294" t="str">
        <f t="shared" si="107"/>
        <v/>
      </c>
      <c r="AB748" s="294">
        <f>COUNTIF($D$4:D748,$D748)</f>
        <v>0</v>
      </c>
      <c r="AE748" s="122" t="str">
        <f t="shared" si="108"/>
        <v/>
      </c>
      <c r="AF748" s="124">
        <f>SUMIFS('BW Expense Report GL'!I:I,'BW Expense Report GL'!F:F,AD:AD,'BW Expense Report GL'!G:G,G:G)</f>
        <v>0</v>
      </c>
      <c r="AG748" s="124" t="str">
        <f t="shared" si="109"/>
        <v/>
      </c>
      <c r="AH748" s="124">
        <f>SUMIFS('BW Expense Report GL'!I:I,'BW Expense Report GL'!F:F,AD:AD,'BW Expense Report GL'!G:G,H:H)</f>
        <v>0</v>
      </c>
      <c r="AI748" s="124" t="str">
        <f t="shared" si="110"/>
        <v/>
      </c>
      <c r="AK748" s="121">
        <f t="shared" si="111"/>
        <v>0</v>
      </c>
      <c r="AL748" s="121">
        <f t="shared" si="112"/>
        <v>0</v>
      </c>
    </row>
    <row r="749" spans="1:38" s="121" customFormat="1" ht="12.75" x14ac:dyDescent="0.2">
      <c r="A749" s="293" t="str">
        <f>VLOOKUP(B:B,'ACFR Business Areas'!A:C,3,FALSE)</f>
        <v>A000</v>
      </c>
      <c r="B749" s="293" t="str">
        <f>'Lease Rollforward'!$B$1</f>
        <v>E120</v>
      </c>
      <c r="C749" s="122" t="str">
        <f>VLOOKUP(B:B,'ACFR Business Areas'!A:B,2,FALSE)</f>
        <v>Comptroller General</v>
      </c>
      <c r="D749" s="237"/>
      <c r="E749" s="265"/>
      <c r="G749" s="122">
        <f>IFERROR(VLOOKUP($F:$F,'Lease Types with GL Accts'!A:B,2,FALSE),0)</f>
        <v>0</v>
      </c>
      <c r="H749" s="122">
        <f>IFERROR(VLOOKUP($F:$F,'Lease Types with GL Accts'!$A:$C,3,FALSE),0)</f>
        <v>0</v>
      </c>
      <c r="I749" s="122">
        <f>IFERROR(VLOOKUP($F:$F,'Lease Types with GL Accts'!$A:$D,4,FALSE),0)</f>
        <v>0</v>
      </c>
      <c r="J749" s="293" t="str">
        <f>IF(AND(AB749=1,K749='Lease Rollforward'!$B$2),"Yes",IF(AB749=1,"No",""))</f>
        <v/>
      </c>
      <c r="L749" s="216"/>
      <c r="M749" s="217"/>
      <c r="N749" s="217"/>
      <c r="O749" s="217"/>
      <c r="P749" s="294">
        <f t="shared" si="105"/>
        <v>0</v>
      </c>
      <c r="Q749" s="124"/>
      <c r="R749" s="124"/>
      <c r="S749" s="219"/>
      <c r="T749" s="219"/>
      <c r="U749" s="266"/>
      <c r="V749" s="122" t="str">
        <f>IF($AB749=1,VLOOKUP(U:U,'BW Asset Listing'!D:E,2,FALSE),"")</f>
        <v/>
      </c>
      <c r="W749" s="122" t="str">
        <f>IF($AB749=1,VLOOKUP(U:U,'BW Asset Listing'!D:F,3,FALSE),"")</f>
        <v/>
      </c>
      <c r="X749" s="122" t="str">
        <f>IF($AB749=1,VLOOKUP(U:U,'BW Asset Listing'!D:G,4,FALSE),"")</f>
        <v/>
      </c>
      <c r="Y749" s="294" t="str">
        <f>IF($AB749=1,VLOOKUP(U:U,'BW Asset Listing'!D:O,12,FALSE),"")</f>
        <v/>
      </c>
      <c r="Z749" s="294" t="str">
        <f t="shared" si="106"/>
        <v/>
      </c>
      <c r="AA749" s="294" t="str">
        <f t="shared" si="107"/>
        <v/>
      </c>
      <c r="AB749" s="294">
        <f>COUNTIF($D$4:D749,$D749)</f>
        <v>0</v>
      </c>
      <c r="AE749" s="122" t="str">
        <f t="shared" si="108"/>
        <v/>
      </c>
      <c r="AF749" s="124">
        <f>SUMIFS('BW Expense Report GL'!I:I,'BW Expense Report GL'!F:F,AD:AD,'BW Expense Report GL'!G:G,G:G)</f>
        <v>0</v>
      </c>
      <c r="AG749" s="124" t="str">
        <f t="shared" si="109"/>
        <v/>
      </c>
      <c r="AH749" s="124">
        <f>SUMIFS('BW Expense Report GL'!I:I,'BW Expense Report GL'!F:F,AD:AD,'BW Expense Report GL'!G:G,H:H)</f>
        <v>0</v>
      </c>
      <c r="AI749" s="124" t="str">
        <f t="shared" si="110"/>
        <v/>
      </c>
      <c r="AK749" s="121">
        <f t="shared" si="111"/>
        <v>0</v>
      </c>
      <c r="AL749" s="121">
        <f t="shared" si="112"/>
        <v>0</v>
      </c>
    </row>
    <row r="750" spans="1:38" s="121" customFormat="1" ht="12.75" x14ac:dyDescent="0.2">
      <c r="A750" s="293" t="str">
        <f>VLOOKUP(B:B,'ACFR Business Areas'!A:C,3,FALSE)</f>
        <v>A000</v>
      </c>
      <c r="B750" s="293" t="str">
        <f>'Lease Rollforward'!$B$1</f>
        <v>E120</v>
      </c>
      <c r="C750" s="122" t="str">
        <f>VLOOKUP(B:B,'ACFR Business Areas'!A:B,2,FALSE)</f>
        <v>Comptroller General</v>
      </c>
      <c r="D750" s="237"/>
      <c r="E750" s="265"/>
      <c r="G750" s="122">
        <f>IFERROR(VLOOKUP($F:$F,'Lease Types with GL Accts'!A:B,2,FALSE),0)</f>
        <v>0</v>
      </c>
      <c r="H750" s="122">
        <f>IFERROR(VLOOKUP($F:$F,'Lease Types with GL Accts'!$A:$C,3,FALSE),0)</f>
        <v>0</v>
      </c>
      <c r="I750" s="122">
        <f>IFERROR(VLOOKUP($F:$F,'Lease Types with GL Accts'!$A:$D,4,FALSE),0)</f>
        <v>0</v>
      </c>
      <c r="J750" s="293" t="str">
        <f>IF(AND(AB750=1,K750='Lease Rollforward'!$B$2),"Yes",IF(AB750=1,"No",""))</f>
        <v/>
      </c>
      <c r="L750" s="216"/>
      <c r="M750" s="217"/>
      <c r="N750" s="217"/>
      <c r="O750" s="217"/>
      <c r="P750" s="294">
        <f t="shared" si="105"/>
        <v>0</v>
      </c>
      <c r="Q750" s="124"/>
      <c r="R750" s="124"/>
      <c r="S750" s="219"/>
      <c r="T750" s="219"/>
      <c r="U750" s="266"/>
      <c r="V750" s="122" t="str">
        <f>IF($AB750=1,VLOOKUP(U:U,'BW Asset Listing'!D:E,2,FALSE),"")</f>
        <v/>
      </c>
      <c r="W750" s="122" t="str">
        <f>IF($AB750=1,VLOOKUP(U:U,'BW Asset Listing'!D:F,3,FALSE),"")</f>
        <v/>
      </c>
      <c r="X750" s="122" t="str">
        <f>IF($AB750=1,VLOOKUP(U:U,'BW Asset Listing'!D:G,4,FALSE),"")</f>
        <v/>
      </c>
      <c r="Y750" s="294" t="str">
        <f>IF($AB750=1,VLOOKUP(U:U,'BW Asset Listing'!D:O,12,FALSE),"")</f>
        <v/>
      </c>
      <c r="Z750" s="294" t="str">
        <f t="shared" si="106"/>
        <v/>
      </c>
      <c r="AA750" s="294" t="str">
        <f t="shared" si="107"/>
        <v/>
      </c>
      <c r="AB750" s="294">
        <f>COUNTIF($D$4:D750,$D750)</f>
        <v>0</v>
      </c>
      <c r="AE750" s="122" t="str">
        <f t="shared" si="108"/>
        <v/>
      </c>
      <c r="AF750" s="124">
        <f>SUMIFS('BW Expense Report GL'!I:I,'BW Expense Report GL'!F:F,AD:AD,'BW Expense Report GL'!G:G,G:G)</f>
        <v>0</v>
      </c>
      <c r="AG750" s="124" t="str">
        <f t="shared" si="109"/>
        <v/>
      </c>
      <c r="AH750" s="124">
        <f>SUMIFS('BW Expense Report GL'!I:I,'BW Expense Report GL'!F:F,AD:AD,'BW Expense Report GL'!G:G,H:H)</f>
        <v>0</v>
      </c>
      <c r="AI750" s="124" t="str">
        <f t="shared" si="110"/>
        <v/>
      </c>
      <c r="AK750" s="121">
        <f t="shared" si="111"/>
        <v>0</v>
      </c>
      <c r="AL750" s="121">
        <f t="shared" si="112"/>
        <v>0</v>
      </c>
    </row>
    <row r="751" spans="1:38" s="121" customFormat="1" ht="12.75" x14ac:dyDescent="0.2">
      <c r="A751" s="293" t="str">
        <f>VLOOKUP(B:B,'ACFR Business Areas'!A:C,3,FALSE)</f>
        <v>A000</v>
      </c>
      <c r="B751" s="293" t="str">
        <f>'Lease Rollforward'!$B$1</f>
        <v>E120</v>
      </c>
      <c r="C751" s="122" t="str">
        <f>VLOOKUP(B:B,'ACFR Business Areas'!A:B,2,FALSE)</f>
        <v>Comptroller General</v>
      </c>
      <c r="D751" s="237"/>
      <c r="E751" s="265"/>
      <c r="G751" s="122">
        <f>IFERROR(VLOOKUP($F:$F,'Lease Types with GL Accts'!A:B,2,FALSE),0)</f>
        <v>0</v>
      </c>
      <c r="H751" s="122">
        <f>IFERROR(VLOOKUP($F:$F,'Lease Types with GL Accts'!$A:$C,3,FALSE),0)</f>
        <v>0</v>
      </c>
      <c r="I751" s="122">
        <f>IFERROR(VLOOKUP($F:$F,'Lease Types with GL Accts'!$A:$D,4,FALSE),0)</f>
        <v>0</v>
      </c>
      <c r="J751" s="293" t="str">
        <f>IF(AND(AB751=1,K751='Lease Rollforward'!$B$2),"Yes",IF(AB751=1,"No",""))</f>
        <v/>
      </c>
      <c r="L751" s="216"/>
      <c r="M751" s="217"/>
      <c r="N751" s="217"/>
      <c r="O751" s="217"/>
      <c r="P751" s="294">
        <f t="shared" si="105"/>
        <v>0</v>
      </c>
      <c r="Q751" s="124"/>
      <c r="R751" s="124"/>
      <c r="S751" s="219"/>
      <c r="T751" s="219"/>
      <c r="U751" s="266"/>
      <c r="V751" s="122" t="str">
        <f>IF($AB751=1,VLOOKUP(U:U,'BW Asset Listing'!D:E,2,FALSE),"")</f>
        <v/>
      </c>
      <c r="W751" s="122" t="str">
        <f>IF($AB751=1,VLOOKUP(U:U,'BW Asset Listing'!D:F,3,FALSE),"")</f>
        <v/>
      </c>
      <c r="X751" s="122" t="str">
        <f>IF($AB751=1,VLOOKUP(U:U,'BW Asset Listing'!D:G,4,FALSE),"")</f>
        <v/>
      </c>
      <c r="Y751" s="294" t="str">
        <f>IF($AB751=1,VLOOKUP(U:U,'BW Asset Listing'!D:O,12,FALSE),"")</f>
        <v/>
      </c>
      <c r="Z751" s="294" t="str">
        <f t="shared" si="106"/>
        <v/>
      </c>
      <c r="AA751" s="294" t="str">
        <f t="shared" si="107"/>
        <v/>
      </c>
      <c r="AB751" s="294">
        <f>COUNTIF($D$4:D751,$D751)</f>
        <v>0</v>
      </c>
      <c r="AE751" s="122" t="str">
        <f t="shared" si="108"/>
        <v/>
      </c>
      <c r="AF751" s="124">
        <f>SUMIFS('BW Expense Report GL'!I:I,'BW Expense Report GL'!F:F,AD:AD,'BW Expense Report GL'!G:G,G:G)</f>
        <v>0</v>
      </c>
      <c r="AG751" s="124" t="str">
        <f t="shared" si="109"/>
        <v/>
      </c>
      <c r="AH751" s="124">
        <f>SUMIFS('BW Expense Report GL'!I:I,'BW Expense Report GL'!F:F,AD:AD,'BW Expense Report GL'!G:G,H:H)</f>
        <v>0</v>
      </c>
      <c r="AI751" s="124" t="str">
        <f t="shared" si="110"/>
        <v/>
      </c>
      <c r="AK751" s="121">
        <f t="shared" si="111"/>
        <v>0</v>
      </c>
      <c r="AL751" s="121">
        <f t="shared" si="112"/>
        <v>0</v>
      </c>
    </row>
    <row r="752" spans="1:38" s="121" customFormat="1" ht="12.75" x14ac:dyDescent="0.2">
      <c r="A752" s="293" t="str">
        <f>VLOOKUP(B:B,'ACFR Business Areas'!A:C,3,FALSE)</f>
        <v>A000</v>
      </c>
      <c r="B752" s="293" t="str">
        <f>'Lease Rollforward'!$B$1</f>
        <v>E120</v>
      </c>
      <c r="C752" s="122" t="str">
        <f>VLOOKUP(B:B,'ACFR Business Areas'!A:B,2,FALSE)</f>
        <v>Comptroller General</v>
      </c>
      <c r="D752" s="237"/>
      <c r="E752" s="265"/>
      <c r="G752" s="122">
        <f>IFERROR(VLOOKUP($F:$F,'Lease Types with GL Accts'!A:B,2,FALSE),0)</f>
        <v>0</v>
      </c>
      <c r="H752" s="122">
        <f>IFERROR(VLOOKUP($F:$F,'Lease Types with GL Accts'!$A:$C,3,FALSE),0)</f>
        <v>0</v>
      </c>
      <c r="I752" s="122">
        <f>IFERROR(VLOOKUP($F:$F,'Lease Types with GL Accts'!$A:$D,4,FALSE),0)</f>
        <v>0</v>
      </c>
      <c r="J752" s="293" t="str">
        <f>IF(AND(AB752=1,K752='Lease Rollforward'!$B$2),"Yes",IF(AB752=1,"No",""))</f>
        <v/>
      </c>
      <c r="L752" s="216"/>
      <c r="M752" s="217"/>
      <c r="N752" s="217"/>
      <c r="O752" s="217"/>
      <c r="P752" s="294">
        <f t="shared" si="105"/>
        <v>0</v>
      </c>
      <c r="Q752" s="124"/>
      <c r="R752" s="124"/>
      <c r="S752" s="219"/>
      <c r="T752" s="219"/>
      <c r="U752" s="266"/>
      <c r="V752" s="122" t="str">
        <f>IF($AB752=1,VLOOKUP(U:U,'BW Asset Listing'!D:E,2,FALSE),"")</f>
        <v/>
      </c>
      <c r="W752" s="122" t="str">
        <f>IF($AB752=1,VLOOKUP(U:U,'BW Asset Listing'!D:F,3,FALSE),"")</f>
        <v/>
      </c>
      <c r="X752" s="122" t="str">
        <f>IF($AB752=1,VLOOKUP(U:U,'BW Asset Listing'!D:G,4,FALSE),"")</f>
        <v/>
      </c>
      <c r="Y752" s="294" t="str">
        <f>IF($AB752=1,VLOOKUP(U:U,'BW Asset Listing'!D:O,12,FALSE),"")</f>
        <v/>
      </c>
      <c r="Z752" s="294" t="str">
        <f t="shared" si="106"/>
        <v/>
      </c>
      <c r="AA752" s="294" t="str">
        <f t="shared" si="107"/>
        <v/>
      </c>
      <c r="AB752" s="294">
        <f>COUNTIF($D$4:D752,$D752)</f>
        <v>0</v>
      </c>
      <c r="AE752" s="122" t="str">
        <f t="shared" si="108"/>
        <v/>
      </c>
      <c r="AF752" s="124">
        <f>SUMIFS('BW Expense Report GL'!I:I,'BW Expense Report GL'!F:F,AD:AD,'BW Expense Report GL'!G:G,G:G)</f>
        <v>0</v>
      </c>
      <c r="AG752" s="124" t="str">
        <f t="shared" si="109"/>
        <v/>
      </c>
      <c r="AH752" s="124">
        <f>SUMIFS('BW Expense Report GL'!I:I,'BW Expense Report GL'!F:F,AD:AD,'BW Expense Report GL'!G:G,H:H)</f>
        <v>0</v>
      </c>
      <c r="AI752" s="124" t="str">
        <f t="shared" si="110"/>
        <v/>
      </c>
      <c r="AK752" s="121">
        <f t="shared" si="111"/>
        <v>0</v>
      </c>
      <c r="AL752" s="121">
        <f t="shared" si="112"/>
        <v>0</v>
      </c>
    </row>
    <row r="753" spans="1:38" s="121" customFormat="1" ht="12.75" x14ac:dyDescent="0.2">
      <c r="A753" s="293" t="str">
        <f>VLOOKUP(B:B,'ACFR Business Areas'!A:C,3,FALSE)</f>
        <v>A000</v>
      </c>
      <c r="B753" s="293" t="str">
        <f>'Lease Rollforward'!$B$1</f>
        <v>E120</v>
      </c>
      <c r="C753" s="122" t="str">
        <f>VLOOKUP(B:B,'ACFR Business Areas'!A:B,2,FALSE)</f>
        <v>Comptroller General</v>
      </c>
      <c r="D753" s="237"/>
      <c r="E753" s="265"/>
      <c r="G753" s="122">
        <f>IFERROR(VLOOKUP($F:$F,'Lease Types with GL Accts'!A:B,2,FALSE),0)</f>
        <v>0</v>
      </c>
      <c r="H753" s="122">
        <f>IFERROR(VLOOKUP($F:$F,'Lease Types with GL Accts'!$A:$C,3,FALSE),0)</f>
        <v>0</v>
      </c>
      <c r="I753" s="122">
        <f>IFERROR(VLOOKUP($F:$F,'Lease Types with GL Accts'!$A:$D,4,FALSE),0)</f>
        <v>0</v>
      </c>
      <c r="J753" s="293" t="str">
        <f>IF(AND(AB753=1,K753='Lease Rollforward'!$B$2),"Yes",IF(AB753=1,"No",""))</f>
        <v/>
      </c>
      <c r="L753" s="216"/>
      <c r="M753" s="217"/>
      <c r="N753" s="217"/>
      <c r="O753" s="217"/>
      <c r="P753" s="294">
        <f t="shared" si="105"/>
        <v>0</v>
      </c>
      <c r="Q753" s="124"/>
      <c r="R753" s="124"/>
      <c r="S753" s="219"/>
      <c r="T753" s="219"/>
      <c r="U753" s="266"/>
      <c r="V753" s="122" t="str">
        <f>IF($AB753=1,VLOOKUP(U:U,'BW Asset Listing'!D:E,2,FALSE),"")</f>
        <v/>
      </c>
      <c r="W753" s="122" t="str">
        <f>IF($AB753=1,VLOOKUP(U:U,'BW Asset Listing'!D:F,3,FALSE),"")</f>
        <v/>
      </c>
      <c r="X753" s="122" t="str">
        <f>IF($AB753=1,VLOOKUP(U:U,'BW Asset Listing'!D:G,4,FALSE),"")</f>
        <v/>
      </c>
      <c r="Y753" s="294" t="str">
        <f>IF($AB753=1,VLOOKUP(U:U,'BW Asset Listing'!D:O,12,FALSE),"")</f>
        <v/>
      </c>
      <c r="Z753" s="294" t="str">
        <f t="shared" si="106"/>
        <v/>
      </c>
      <c r="AA753" s="294" t="str">
        <f t="shared" si="107"/>
        <v/>
      </c>
      <c r="AB753" s="294">
        <f>COUNTIF($D$4:D753,$D753)</f>
        <v>0</v>
      </c>
      <c r="AE753" s="122" t="str">
        <f t="shared" si="108"/>
        <v/>
      </c>
      <c r="AF753" s="124">
        <f>SUMIFS('BW Expense Report GL'!I:I,'BW Expense Report GL'!F:F,AD:AD,'BW Expense Report GL'!G:G,G:G)</f>
        <v>0</v>
      </c>
      <c r="AG753" s="124" t="str">
        <f t="shared" si="109"/>
        <v/>
      </c>
      <c r="AH753" s="124">
        <f>SUMIFS('BW Expense Report GL'!I:I,'BW Expense Report GL'!F:F,AD:AD,'BW Expense Report GL'!G:G,H:H)</f>
        <v>0</v>
      </c>
      <c r="AI753" s="124" t="str">
        <f t="shared" si="110"/>
        <v/>
      </c>
      <c r="AK753" s="121">
        <f t="shared" si="111"/>
        <v>0</v>
      </c>
      <c r="AL753" s="121">
        <f t="shared" si="112"/>
        <v>0</v>
      </c>
    </row>
    <row r="754" spans="1:38" s="121" customFormat="1" ht="12.75" x14ac:dyDescent="0.2">
      <c r="A754" s="293" t="str">
        <f>VLOOKUP(B:B,'ACFR Business Areas'!A:C,3,FALSE)</f>
        <v>A000</v>
      </c>
      <c r="B754" s="293" t="str">
        <f>'Lease Rollforward'!$B$1</f>
        <v>E120</v>
      </c>
      <c r="C754" s="122" t="str">
        <f>VLOOKUP(B:B,'ACFR Business Areas'!A:B,2,FALSE)</f>
        <v>Comptroller General</v>
      </c>
      <c r="D754" s="237"/>
      <c r="E754" s="265"/>
      <c r="G754" s="122">
        <f>IFERROR(VLOOKUP($F:$F,'Lease Types with GL Accts'!A:B,2,FALSE),0)</f>
        <v>0</v>
      </c>
      <c r="H754" s="122">
        <f>IFERROR(VLOOKUP($F:$F,'Lease Types with GL Accts'!$A:$C,3,FALSE),0)</f>
        <v>0</v>
      </c>
      <c r="I754" s="122">
        <f>IFERROR(VLOOKUP($F:$F,'Lease Types with GL Accts'!$A:$D,4,FALSE),0)</f>
        <v>0</v>
      </c>
      <c r="J754" s="293" t="str">
        <f>IF(AND(AB754=1,K754='Lease Rollforward'!$B$2),"Yes",IF(AB754=1,"No",""))</f>
        <v/>
      </c>
      <c r="L754" s="216"/>
      <c r="M754" s="217"/>
      <c r="N754" s="217"/>
      <c r="O754" s="217"/>
      <c r="P754" s="294">
        <f t="shared" si="105"/>
        <v>0</v>
      </c>
      <c r="Q754" s="124"/>
      <c r="R754" s="124"/>
      <c r="S754" s="219"/>
      <c r="T754" s="219"/>
      <c r="U754" s="266"/>
      <c r="V754" s="122" t="str">
        <f>IF($AB754=1,VLOOKUP(U:U,'BW Asset Listing'!D:E,2,FALSE),"")</f>
        <v/>
      </c>
      <c r="W754" s="122" t="str">
        <f>IF($AB754=1,VLOOKUP(U:U,'BW Asset Listing'!D:F,3,FALSE),"")</f>
        <v/>
      </c>
      <c r="X754" s="122" t="str">
        <f>IF($AB754=1,VLOOKUP(U:U,'BW Asset Listing'!D:G,4,FALSE),"")</f>
        <v/>
      </c>
      <c r="Y754" s="294" t="str">
        <f>IF($AB754=1,VLOOKUP(U:U,'BW Asset Listing'!D:O,12,FALSE),"")</f>
        <v/>
      </c>
      <c r="Z754" s="294" t="str">
        <f t="shared" si="106"/>
        <v/>
      </c>
      <c r="AA754" s="294" t="str">
        <f t="shared" si="107"/>
        <v/>
      </c>
      <c r="AB754" s="294">
        <f>COUNTIF($D$4:D754,$D754)</f>
        <v>0</v>
      </c>
      <c r="AE754" s="122" t="str">
        <f t="shared" si="108"/>
        <v/>
      </c>
      <c r="AF754" s="124">
        <f>SUMIFS('BW Expense Report GL'!I:I,'BW Expense Report GL'!F:F,AD:AD,'BW Expense Report GL'!G:G,G:G)</f>
        <v>0</v>
      </c>
      <c r="AG754" s="124" t="str">
        <f t="shared" si="109"/>
        <v/>
      </c>
      <c r="AH754" s="124">
        <f>SUMIFS('BW Expense Report GL'!I:I,'BW Expense Report GL'!F:F,AD:AD,'BW Expense Report GL'!G:G,H:H)</f>
        <v>0</v>
      </c>
      <c r="AI754" s="124" t="str">
        <f t="shared" si="110"/>
        <v/>
      </c>
      <c r="AK754" s="121">
        <f t="shared" si="111"/>
        <v>0</v>
      </c>
      <c r="AL754" s="121">
        <f t="shared" si="112"/>
        <v>0</v>
      </c>
    </row>
    <row r="755" spans="1:38" s="121" customFormat="1" ht="12.75" x14ac:dyDescent="0.2">
      <c r="A755" s="293" t="str">
        <f>VLOOKUP(B:B,'ACFR Business Areas'!A:C,3,FALSE)</f>
        <v>A000</v>
      </c>
      <c r="B755" s="293" t="str">
        <f>'Lease Rollforward'!$B$1</f>
        <v>E120</v>
      </c>
      <c r="C755" s="122" t="str">
        <f>VLOOKUP(B:B,'ACFR Business Areas'!A:B,2,FALSE)</f>
        <v>Comptroller General</v>
      </c>
      <c r="D755" s="237"/>
      <c r="E755" s="265"/>
      <c r="G755" s="122">
        <f>IFERROR(VLOOKUP($F:$F,'Lease Types with GL Accts'!A:B,2,FALSE),0)</f>
        <v>0</v>
      </c>
      <c r="H755" s="122">
        <f>IFERROR(VLOOKUP($F:$F,'Lease Types with GL Accts'!$A:$C,3,FALSE),0)</f>
        <v>0</v>
      </c>
      <c r="I755" s="122">
        <f>IFERROR(VLOOKUP($F:$F,'Lease Types with GL Accts'!$A:$D,4,FALSE),0)</f>
        <v>0</v>
      </c>
      <c r="J755" s="293" t="str">
        <f>IF(AND(AB755=1,K755='Lease Rollforward'!$B$2),"Yes",IF(AB755=1,"No",""))</f>
        <v/>
      </c>
      <c r="L755" s="216"/>
      <c r="M755" s="217"/>
      <c r="N755" s="217"/>
      <c r="O755" s="217"/>
      <c r="P755" s="294">
        <f t="shared" si="105"/>
        <v>0</v>
      </c>
      <c r="Q755" s="124"/>
      <c r="R755" s="124"/>
      <c r="S755" s="219"/>
      <c r="T755" s="219"/>
      <c r="U755" s="266"/>
      <c r="V755" s="122" t="str">
        <f>IF($AB755=1,VLOOKUP(U:U,'BW Asset Listing'!D:E,2,FALSE),"")</f>
        <v/>
      </c>
      <c r="W755" s="122" t="str">
        <f>IF($AB755=1,VLOOKUP(U:U,'BW Asset Listing'!D:F,3,FALSE),"")</f>
        <v/>
      </c>
      <c r="X755" s="122" t="str">
        <f>IF($AB755=1,VLOOKUP(U:U,'BW Asset Listing'!D:G,4,FALSE),"")</f>
        <v/>
      </c>
      <c r="Y755" s="294" t="str">
        <f>IF($AB755=1,VLOOKUP(U:U,'BW Asset Listing'!D:O,12,FALSE),"")</f>
        <v/>
      </c>
      <c r="Z755" s="294" t="str">
        <f t="shared" si="106"/>
        <v/>
      </c>
      <c r="AA755" s="294" t="str">
        <f t="shared" si="107"/>
        <v/>
      </c>
      <c r="AB755" s="294">
        <f>COUNTIF($D$4:D755,$D755)</f>
        <v>0</v>
      </c>
      <c r="AE755" s="122" t="str">
        <f t="shared" si="108"/>
        <v/>
      </c>
      <c r="AF755" s="124">
        <f>SUMIFS('BW Expense Report GL'!I:I,'BW Expense Report GL'!F:F,AD:AD,'BW Expense Report GL'!G:G,G:G)</f>
        <v>0</v>
      </c>
      <c r="AG755" s="124" t="str">
        <f t="shared" si="109"/>
        <v/>
      </c>
      <c r="AH755" s="124">
        <f>SUMIFS('BW Expense Report GL'!I:I,'BW Expense Report GL'!F:F,AD:AD,'BW Expense Report GL'!G:G,H:H)</f>
        <v>0</v>
      </c>
      <c r="AI755" s="124" t="str">
        <f t="shared" si="110"/>
        <v/>
      </c>
      <c r="AK755" s="121">
        <f t="shared" si="111"/>
        <v>0</v>
      </c>
      <c r="AL755" s="121">
        <f t="shared" si="112"/>
        <v>0</v>
      </c>
    </row>
    <row r="756" spans="1:38" s="121" customFormat="1" ht="12.75" x14ac:dyDescent="0.2">
      <c r="A756" s="293" t="str">
        <f>VLOOKUP(B:B,'ACFR Business Areas'!A:C,3,FALSE)</f>
        <v>A000</v>
      </c>
      <c r="B756" s="293" t="str">
        <f>'Lease Rollforward'!$B$1</f>
        <v>E120</v>
      </c>
      <c r="C756" s="122" t="str">
        <f>VLOOKUP(B:B,'ACFR Business Areas'!A:B,2,FALSE)</f>
        <v>Comptroller General</v>
      </c>
      <c r="D756" s="237"/>
      <c r="E756" s="265"/>
      <c r="G756" s="122">
        <f>IFERROR(VLOOKUP($F:$F,'Lease Types with GL Accts'!A:B,2,FALSE),0)</f>
        <v>0</v>
      </c>
      <c r="H756" s="122">
        <f>IFERROR(VLOOKUP($F:$F,'Lease Types with GL Accts'!$A:$C,3,FALSE),0)</f>
        <v>0</v>
      </c>
      <c r="I756" s="122">
        <f>IFERROR(VLOOKUP($F:$F,'Lease Types with GL Accts'!$A:$D,4,FALSE),0)</f>
        <v>0</v>
      </c>
      <c r="J756" s="293" t="str">
        <f>IF(AND(AB756=1,K756='Lease Rollforward'!$B$2),"Yes",IF(AB756=1,"No",""))</f>
        <v/>
      </c>
      <c r="L756" s="216"/>
      <c r="M756" s="217"/>
      <c r="N756" s="217"/>
      <c r="O756" s="217"/>
      <c r="P756" s="294">
        <f t="shared" si="105"/>
        <v>0</v>
      </c>
      <c r="Q756" s="124"/>
      <c r="R756" s="124"/>
      <c r="S756" s="219"/>
      <c r="T756" s="219"/>
      <c r="U756" s="266"/>
      <c r="V756" s="122" t="str">
        <f>IF($AB756=1,VLOOKUP(U:U,'BW Asset Listing'!D:E,2,FALSE),"")</f>
        <v/>
      </c>
      <c r="W756" s="122" t="str">
        <f>IF($AB756=1,VLOOKUP(U:U,'BW Asset Listing'!D:F,3,FALSE),"")</f>
        <v/>
      </c>
      <c r="X756" s="122" t="str">
        <f>IF($AB756=1,VLOOKUP(U:U,'BW Asset Listing'!D:G,4,FALSE),"")</f>
        <v/>
      </c>
      <c r="Y756" s="294" t="str">
        <f>IF($AB756=1,VLOOKUP(U:U,'BW Asset Listing'!D:O,12,FALSE),"")</f>
        <v/>
      </c>
      <c r="Z756" s="294" t="str">
        <f t="shared" si="106"/>
        <v/>
      </c>
      <c r="AA756" s="294" t="str">
        <f t="shared" si="107"/>
        <v/>
      </c>
      <c r="AB756" s="294">
        <f>COUNTIF($D$4:D756,$D756)</f>
        <v>0</v>
      </c>
      <c r="AE756" s="122" t="str">
        <f t="shared" si="108"/>
        <v/>
      </c>
      <c r="AF756" s="124">
        <f>SUMIFS('BW Expense Report GL'!I:I,'BW Expense Report GL'!F:F,AD:AD,'BW Expense Report GL'!G:G,G:G)</f>
        <v>0</v>
      </c>
      <c r="AG756" s="124" t="str">
        <f t="shared" si="109"/>
        <v/>
      </c>
      <c r="AH756" s="124">
        <f>SUMIFS('BW Expense Report GL'!I:I,'BW Expense Report GL'!F:F,AD:AD,'BW Expense Report GL'!G:G,H:H)</f>
        <v>0</v>
      </c>
      <c r="AI756" s="124" t="str">
        <f t="shared" si="110"/>
        <v/>
      </c>
      <c r="AK756" s="121">
        <f t="shared" si="111"/>
        <v>0</v>
      </c>
      <c r="AL756" s="121">
        <f t="shared" si="112"/>
        <v>0</v>
      </c>
    </row>
    <row r="757" spans="1:38" s="121" customFormat="1" ht="12.75" x14ac:dyDescent="0.2">
      <c r="A757" s="293" t="str">
        <f>VLOOKUP(B:B,'ACFR Business Areas'!A:C,3,FALSE)</f>
        <v>A000</v>
      </c>
      <c r="B757" s="293" t="str">
        <f>'Lease Rollforward'!$B$1</f>
        <v>E120</v>
      </c>
      <c r="C757" s="122" t="str">
        <f>VLOOKUP(B:B,'ACFR Business Areas'!A:B,2,FALSE)</f>
        <v>Comptroller General</v>
      </c>
      <c r="D757" s="237"/>
      <c r="E757" s="265"/>
      <c r="G757" s="122">
        <f>IFERROR(VLOOKUP($F:$F,'Lease Types with GL Accts'!A:B,2,FALSE),0)</f>
        <v>0</v>
      </c>
      <c r="H757" s="122">
        <f>IFERROR(VLOOKUP($F:$F,'Lease Types with GL Accts'!$A:$C,3,FALSE),0)</f>
        <v>0</v>
      </c>
      <c r="I757" s="122">
        <f>IFERROR(VLOOKUP($F:$F,'Lease Types with GL Accts'!$A:$D,4,FALSE),0)</f>
        <v>0</v>
      </c>
      <c r="J757" s="293" t="str">
        <f>IF(AND(AB757=1,K757='Lease Rollforward'!$B$2),"Yes",IF(AB757=1,"No",""))</f>
        <v/>
      </c>
      <c r="L757" s="216"/>
      <c r="M757" s="217"/>
      <c r="N757" s="217"/>
      <c r="O757" s="217"/>
      <c r="P757" s="294">
        <f t="shared" si="105"/>
        <v>0</v>
      </c>
      <c r="Q757" s="124"/>
      <c r="R757" s="124"/>
      <c r="S757" s="219"/>
      <c r="T757" s="219"/>
      <c r="U757" s="266"/>
      <c r="V757" s="122" t="str">
        <f>IF($AB757=1,VLOOKUP(U:U,'BW Asset Listing'!D:E,2,FALSE),"")</f>
        <v/>
      </c>
      <c r="W757" s="122" t="str">
        <f>IF($AB757=1,VLOOKUP(U:U,'BW Asset Listing'!D:F,3,FALSE),"")</f>
        <v/>
      </c>
      <c r="X757" s="122" t="str">
        <f>IF($AB757=1,VLOOKUP(U:U,'BW Asset Listing'!D:G,4,FALSE),"")</f>
        <v/>
      </c>
      <c r="Y757" s="294" t="str">
        <f>IF($AB757=1,VLOOKUP(U:U,'BW Asset Listing'!D:O,12,FALSE),"")</f>
        <v/>
      </c>
      <c r="Z757" s="294" t="str">
        <f t="shared" si="106"/>
        <v/>
      </c>
      <c r="AA757" s="294" t="str">
        <f t="shared" si="107"/>
        <v/>
      </c>
      <c r="AB757" s="294">
        <f>COUNTIF($D$4:D757,$D757)</f>
        <v>0</v>
      </c>
      <c r="AE757" s="122" t="str">
        <f t="shared" si="108"/>
        <v/>
      </c>
      <c r="AF757" s="124">
        <f>SUMIFS('BW Expense Report GL'!I:I,'BW Expense Report GL'!F:F,AD:AD,'BW Expense Report GL'!G:G,G:G)</f>
        <v>0</v>
      </c>
      <c r="AG757" s="124" t="str">
        <f t="shared" si="109"/>
        <v/>
      </c>
      <c r="AH757" s="124">
        <f>SUMIFS('BW Expense Report GL'!I:I,'BW Expense Report GL'!F:F,AD:AD,'BW Expense Report GL'!G:G,H:H)</f>
        <v>0</v>
      </c>
      <c r="AI757" s="124" t="str">
        <f t="shared" si="110"/>
        <v/>
      </c>
      <c r="AK757" s="121">
        <f t="shared" si="111"/>
        <v>0</v>
      </c>
      <c r="AL757" s="121">
        <f t="shared" si="112"/>
        <v>0</v>
      </c>
    </row>
    <row r="758" spans="1:38" s="121" customFormat="1" ht="12.75" x14ac:dyDescent="0.2">
      <c r="A758" s="293" t="str">
        <f>VLOOKUP(B:B,'ACFR Business Areas'!A:C,3,FALSE)</f>
        <v>A000</v>
      </c>
      <c r="B758" s="293" t="str">
        <f>'Lease Rollforward'!$B$1</f>
        <v>E120</v>
      </c>
      <c r="C758" s="122" t="str">
        <f>VLOOKUP(B:B,'ACFR Business Areas'!A:B,2,FALSE)</f>
        <v>Comptroller General</v>
      </c>
      <c r="D758" s="237"/>
      <c r="E758" s="265"/>
      <c r="G758" s="122">
        <f>IFERROR(VLOOKUP($F:$F,'Lease Types with GL Accts'!A:B,2,FALSE),0)</f>
        <v>0</v>
      </c>
      <c r="H758" s="122">
        <f>IFERROR(VLOOKUP($F:$F,'Lease Types with GL Accts'!$A:$C,3,FALSE),0)</f>
        <v>0</v>
      </c>
      <c r="I758" s="122">
        <f>IFERROR(VLOOKUP($F:$F,'Lease Types with GL Accts'!$A:$D,4,FALSE),0)</f>
        <v>0</v>
      </c>
      <c r="J758" s="293" t="str">
        <f>IF(AND(AB758=1,K758='Lease Rollforward'!$B$2),"Yes",IF(AB758=1,"No",""))</f>
        <v/>
      </c>
      <c r="L758" s="216"/>
      <c r="M758" s="217"/>
      <c r="N758" s="217"/>
      <c r="O758" s="217"/>
      <c r="P758" s="294">
        <f t="shared" si="105"/>
        <v>0</v>
      </c>
      <c r="Q758" s="124"/>
      <c r="R758" s="124"/>
      <c r="S758" s="219"/>
      <c r="T758" s="219"/>
      <c r="U758" s="266"/>
      <c r="V758" s="122" t="str">
        <f>IF($AB758=1,VLOOKUP(U:U,'BW Asset Listing'!D:E,2,FALSE),"")</f>
        <v/>
      </c>
      <c r="W758" s="122" t="str">
        <f>IF($AB758=1,VLOOKUP(U:U,'BW Asset Listing'!D:F,3,FALSE),"")</f>
        <v/>
      </c>
      <c r="X758" s="122" t="str">
        <f>IF($AB758=1,VLOOKUP(U:U,'BW Asset Listing'!D:G,4,FALSE),"")</f>
        <v/>
      </c>
      <c r="Y758" s="294" t="str">
        <f>IF($AB758=1,VLOOKUP(U:U,'BW Asset Listing'!D:O,12,FALSE),"")</f>
        <v/>
      </c>
      <c r="Z758" s="294" t="str">
        <f t="shared" si="106"/>
        <v/>
      </c>
      <c r="AA758" s="294" t="str">
        <f t="shared" si="107"/>
        <v/>
      </c>
      <c r="AB758" s="294">
        <f>COUNTIF($D$4:D758,$D758)</f>
        <v>0</v>
      </c>
      <c r="AE758" s="122" t="str">
        <f t="shared" si="108"/>
        <v/>
      </c>
      <c r="AF758" s="124">
        <f>SUMIFS('BW Expense Report GL'!I:I,'BW Expense Report GL'!F:F,AD:AD,'BW Expense Report GL'!G:G,G:G)</f>
        <v>0</v>
      </c>
      <c r="AG758" s="124" t="str">
        <f t="shared" si="109"/>
        <v/>
      </c>
      <c r="AH758" s="124">
        <f>SUMIFS('BW Expense Report GL'!I:I,'BW Expense Report GL'!F:F,AD:AD,'BW Expense Report GL'!G:G,H:H)</f>
        <v>0</v>
      </c>
      <c r="AI758" s="124" t="str">
        <f t="shared" si="110"/>
        <v/>
      </c>
      <c r="AK758" s="121">
        <f t="shared" si="111"/>
        <v>0</v>
      </c>
      <c r="AL758" s="121">
        <f t="shared" si="112"/>
        <v>0</v>
      </c>
    </row>
    <row r="759" spans="1:38" s="121" customFormat="1" ht="12.75" x14ac:dyDescent="0.2">
      <c r="A759" s="293" t="str">
        <f>VLOOKUP(B:B,'ACFR Business Areas'!A:C,3,FALSE)</f>
        <v>A000</v>
      </c>
      <c r="B759" s="293" t="str">
        <f>'Lease Rollforward'!$B$1</f>
        <v>E120</v>
      </c>
      <c r="C759" s="122" t="str">
        <f>VLOOKUP(B:B,'ACFR Business Areas'!A:B,2,FALSE)</f>
        <v>Comptroller General</v>
      </c>
      <c r="D759" s="237"/>
      <c r="E759" s="265"/>
      <c r="G759" s="122">
        <f>IFERROR(VLOOKUP($F:$F,'Lease Types with GL Accts'!A:B,2,FALSE),0)</f>
        <v>0</v>
      </c>
      <c r="H759" s="122">
        <f>IFERROR(VLOOKUP($F:$F,'Lease Types with GL Accts'!$A:$C,3,FALSE),0)</f>
        <v>0</v>
      </c>
      <c r="I759" s="122">
        <f>IFERROR(VLOOKUP($F:$F,'Lease Types with GL Accts'!$A:$D,4,FALSE),0)</f>
        <v>0</v>
      </c>
      <c r="J759" s="293" t="str">
        <f>IF(AND(AB759=1,K759='Lease Rollforward'!$B$2),"Yes",IF(AB759=1,"No",""))</f>
        <v/>
      </c>
      <c r="L759" s="216"/>
      <c r="M759" s="217"/>
      <c r="N759" s="217"/>
      <c r="O759" s="217"/>
      <c r="P759" s="294">
        <f t="shared" si="105"/>
        <v>0</v>
      </c>
      <c r="Q759" s="124"/>
      <c r="R759" s="124"/>
      <c r="S759" s="219"/>
      <c r="T759" s="219"/>
      <c r="U759" s="266"/>
      <c r="V759" s="122" t="str">
        <f>IF($AB759=1,VLOOKUP(U:U,'BW Asset Listing'!D:E,2,FALSE),"")</f>
        <v/>
      </c>
      <c r="W759" s="122" t="str">
        <f>IF($AB759=1,VLOOKUP(U:U,'BW Asset Listing'!D:F,3,FALSE),"")</f>
        <v/>
      </c>
      <c r="X759" s="122" t="str">
        <f>IF($AB759=1,VLOOKUP(U:U,'BW Asset Listing'!D:G,4,FALSE),"")</f>
        <v/>
      </c>
      <c r="Y759" s="294" t="str">
        <f>IF($AB759=1,VLOOKUP(U:U,'BW Asset Listing'!D:O,12,FALSE),"")</f>
        <v/>
      </c>
      <c r="Z759" s="294" t="str">
        <f t="shared" si="106"/>
        <v/>
      </c>
      <c r="AA759" s="294" t="str">
        <f t="shared" si="107"/>
        <v/>
      </c>
      <c r="AB759" s="294">
        <f>COUNTIF($D$4:D759,$D759)</f>
        <v>0</v>
      </c>
      <c r="AE759" s="122" t="str">
        <f t="shared" si="108"/>
        <v/>
      </c>
      <c r="AF759" s="124">
        <f>SUMIFS('BW Expense Report GL'!I:I,'BW Expense Report GL'!F:F,AD:AD,'BW Expense Report GL'!G:G,G:G)</f>
        <v>0</v>
      </c>
      <c r="AG759" s="124" t="str">
        <f t="shared" si="109"/>
        <v/>
      </c>
      <c r="AH759" s="124">
        <f>SUMIFS('BW Expense Report GL'!I:I,'BW Expense Report GL'!F:F,AD:AD,'BW Expense Report GL'!G:G,H:H)</f>
        <v>0</v>
      </c>
      <c r="AI759" s="124" t="str">
        <f t="shared" si="110"/>
        <v/>
      </c>
      <c r="AK759" s="121">
        <f t="shared" si="111"/>
        <v>0</v>
      </c>
      <c r="AL759" s="121">
        <f t="shared" si="112"/>
        <v>0</v>
      </c>
    </row>
    <row r="760" spans="1:38" s="121" customFormat="1" ht="12.75" x14ac:dyDescent="0.2">
      <c r="A760" s="293" t="str">
        <f>VLOOKUP(B:B,'ACFR Business Areas'!A:C,3,FALSE)</f>
        <v>A000</v>
      </c>
      <c r="B760" s="293" t="str">
        <f>'Lease Rollforward'!$B$1</f>
        <v>E120</v>
      </c>
      <c r="C760" s="122" t="str">
        <f>VLOOKUP(B:B,'ACFR Business Areas'!A:B,2,FALSE)</f>
        <v>Comptroller General</v>
      </c>
      <c r="D760" s="237"/>
      <c r="E760" s="265"/>
      <c r="G760" s="122">
        <f>IFERROR(VLOOKUP($F:$F,'Lease Types with GL Accts'!A:B,2,FALSE),0)</f>
        <v>0</v>
      </c>
      <c r="H760" s="122">
        <f>IFERROR(VLOOKUP($F:$F,'Lease Types with GL Accts'!$A:$C,3,FALSE),0)</f>
        <v>0</v>
      </c>
      <c r="I760" s="122">
        <f>IFERROR(VLOOKUP($F:$F,'Lease Types with GL Accts'!$A:$D,4,FALSE),0)</f>
        <v>0</v>
      </c>
      <c r="J760" s="293" t="str">
        <f>IF(AND(AB760=1,K760='Lease Rollforward'!$B$2),"Yes",IF(AB760=1,"No",""))</f>
        <v/>
      </c>
      <c r="L760" s="216"/>
      <c r="M760" s="217"/>
      <c r="N760" s="217"/>
      <c r="O760" s="217"/>
      <c r="P760" s="294">
        <f t="shared" si="105"/>
        <v>0</v>
      </c>
      <c r="Q760" s="124"/>
      <c r="R760" s="124"/>
      <c r="S760" s="219"/>
      <c r="T760" s="219"/>
      <c r="U760" s="266"/>
      <c r="V760" s="122" t="str">
        <f>IF($AB760=1,VLOOKUP(U:U,'BW Asset Listing'!D:E,2,FALSE),"")</f>
        <v/>
      </c>
      <c r="W760" s="122" t="str">
        <f>IF($AB760=1,VLOOKUP(U:U,'BW Asset Listing'!D:F,3,FALSE),"")</f>
        <v/>
      </c>
      <c r="X760" s="122" t="str">
        <f>IF($AB760=1,VLOOKUP(U:U,'BW Asset Listing'!D:G,4,FALSE),"")</f>
        <v/>
      </c>
      <c r="Y760" s="294" t="str">
        <f>IF($AB760=1,VLOOKUP(U:U,'BW Asset Listing'!D:O,12,FALSE),"")</f>
        <v/>
      </c>
      <c r="Z760" s="294" t="str">
        <f t="shared" si="106"/>
        <v/>
      </c>
      <c r="AA760" s="294" t="str">
        <f t="shared" si="107"/>
        <v/>
      </c>
      <c r="AB760" s="294">
        <f>COUNTIF($D$4:D760,$D760)</f>
        <v>0</v>
      </c>
      <c r="AE760" s="122" t="str">
        <f t="shared" si="108"/>
        <v/>
      </c>
      <c r="AF760" s="124">
        <f>SUMIFS('BW Expense Report GL'!I:I,'BW Expense Report GL'!F:F,AD:AD,'BW Expense Report GL'!G:G,G:G)</f>
        <v>0</v>
      </c>
      <c r="AG760" s="124" t="str">
        <f t="shared" si="109"/>
        <v/>
      </c>
      <c r="AH760" s="124">
        <f>SUMIFS('BW Expense Report GL'!I:I,'BW Expense Report GL'!F:F,AD:AD,'BW Expense Report GL'!G:G,H:H)</f>
        <v>0</v>
      </c>
      <c r="AI760" s="124" t="str">
        <f t="shared" si="110"/>
        <v/>
      </c>
      <c r="AK760" s="121">
        <f t="shared" si="111"/>
        <v>0</v>
      </c>
      <c r="AL760" s="121">
        <f t="shared" si="112"/>
        <v>0</v>
      </c>
    </row>
    <row r="761" spans="1:38" s="121" customFormat="1" ht="12.75" x14ac:dyDescent="0.2">
      <c r="A761" s="293" t="str">
        <f>VLOOKUP(B:B,'ACFR Business Areas'!A:C,3,FALSE)</f>
        <v>A000</v>
      </c>
      <c r="B761" s="293" t="str">
        <f>'Lease Rollforward'!$B$1</f>
        <v>E120</v>
      </c>
      <c r="C761" s="122" t="str">
        <f>VLOOKUP(B:B,'ACFR Business Areas'!A:B,2,FALSE)</f>
        <v>Comptroller General</v>
      </c>
      <c r="D761" s="237"/>
      <c r="E761" s="265"/>
      <c r="G761" s="122">
        <f>IFERROR(VLOOKUP($F:$F,'Lease Types with GL Accts'!A:B,2,FALSE),0)</f>
        <v>0</v>
      </c>
      <c r="H761" s="122">
        <f>IFERROR(VLOOKUP($F:$F,'Lease Types with GL Accts'!$A:$C,3,FALSE),0)</f>
        <v>0</v>
      </c>
      <c r="I761" s="122">
        <f>IFERROR(VLOOKUP($F:$F,'Lease Types with GL Accts'!$A:$D,4,FALSE),0)</f>
        <v>0</v>
      </c>
      <c r="J761" s="293" t="str">
        <f>IF(AND(AB761=1,K761='Lease Rollforward'!$B$2),"Yes",IF(AB761=1,"No",""))</f>
        <v/>
      </c>
      <c r="L761" s="216"/>
      <c r="M761" s="217"/>
      <c r="N761" s="217"/>
      <c r="O761" s="217"/>
      <c r="P761" s="294">
        <f t="shared" si="105"/>
        <v>0</v>
      </c>
      <c r="Q761" s="124"/>
      <c r="R761" s="124"/>
      <c r="S761" s="219"/>
      <c r="T761" s="219"/>
      <c r="U761" s="266"/>
      <c r="V761" s="122" t="str">
        <f>IF($AB761=1,VLOOKUP(U:U,'BW Asset Listing'!D:E,2,FALSE),"")</f>
        <v/>
      </c>
      <c r="W761" s="122" t="str">
        <f>IF($AB761=1,VLOOKUP(U:U,'BW Asset Listing'!D:F,3,FALSE),"")</f>
        <v/>
      </c>
      <c r="X761" s="122" t="str">
        <f>IF($AB761=1,VLOOKUP(U:U,'BW Asset Listing'!D:G,4,FALSE),"")</f>
        <v/>
      </c>
      <c r="Y761" s="294" t="str">
        <f>IF($AB761=1,VLOOKUP(U:U,'BW Asset Listing'!D:O,12,FALSE),"")</f>
        <v/>
      </c>
      <c r="Z761" s="294" t="str">
        <f t="shared" si="106"/>
        <v/>
      </c>
      <c r="AA761" s="294" t="str">
        <f t="shared" si="107"/>
        <v/>
      </c>
      <c r="AB761" s="294">
        <f>COUNTIF($D$4:D761,$D761)</f>
        <v>0</v>
      </c>
      <c r="AE761" s="122" t="str">
        <f t="shared" si="108"/>
        <v/>
      </c>
      <c r="AF761" s="124">
        <f>SUMIFS('BW Expense Report GL'!I:I,'BW Expense Report GL'!F:F,AD:AD,'BW Expense Report GL'!G:G,G:G)</f>
        <v>0</v>
      </c>
      <c r="AG761" s="124" t="str">
        <f t="shared" si="109"/>
        <v/>
      </c>
      <c r="AH761" s="124">
        <f>SUMIFS('BW Expense Report GL'!I:I,'BW Expense Report GL'!F:F,AD:AD,'BW Expense Report GL'!G:G,H:H)</f>
        <v>0</v>
      </c>
      <c r="AI761" s="124" t="str">
        <f t="shared" si="110"/>
        <v/>
      </c>
      <c r="AK761" s="121">
        <f t="shared" si="111"/>
        <v>0</v>
      </c>
      <c r="AL761" s="121">
        <f t="shared" si="112"/>
        <v>0</v>
      </c>
    </row>
    <row r="762" spans="1:38" s="121" customFormat="1" ht="12.75" x14ac:dyDescent="0.2">
      <c r="A762" s="293" t="str">
        <f>VLOOKUP(B:B,'ACFR Business Areas'!A:C,3,FALSE)</f>
        <v>A000</v>
      </c>
      <c r="B762" s="293" t="str">
        <f>'Lease Rollforward'!$B$1</f>
        <v>E120</v>
      </c>
      <c r="C762" s="122" t="str">
        <f>VLOOKUP(B:B,'ACFR Business Areas'!A:B,2,FALSE)</f>
        <v>Comptroller General</v>
      </c>
      <c r="D762" s="237"/>
      <c r="E762" s="265"/>
      <c r="G762" s="122">
        <f>IFERROR(VLOOKUP($F:$F,'Lease Types with GL Accts'!A:B,2,FALSE),0)</f>
        <v>0</v>
      </c>
      <c r="H762" s="122">
        <f>IFERROR(VLOOKUP($F:$F,'Lease Types with GL Accts'!$A:$C,3,FALSE),0)</f>
        <v>0</v>
      </c>
      <c r="I762" s="122">
        <f>IFERROR(VLOOKUP($F:$F,'Lease Types with GL Accts'!$A:$D,4,FALSE),0)</f>
        <v>0</v>
      </c>
      <c r="J762" s="293" t="str">
        <f>IF(AND(AB762=1,K762='Lease Rollforward'!$B$2),"Yes",IF(AB762=1,"No",""))</f>
        <v/>
      </c>
      <c r="L762" s="216"/>
      <c r="M762" s="217"/>
      <c r="N762" s="217"/>
      <c r="O762" s="217"/>
      <c r="P762" s="294">
        <f t="shared" si="105"/>
        <v>0</v>
      </c>
      <c r="Q762" s="124"/>
      <c r="R762" s="124"/>
      <c r="S762" s="219"/>
      <c r="T762" s="219"/>
      <c r="U762" s="266"/>
      <c r="V762" s="122" t="str">
        <f>IF($AB762=1,VLOOKUP(U:U,'BW Asset Listing'!D:E,2,FALSE),"")</f>
        <v/>
      </c>
      <c r="W762" s="122" t="str">
        <f>IF($AB762=1,VLOOKUP(U:U,'BW Asset Listing'!D:F,3,FALSE),"")</f>
        <v/>
      </c>
      <c r="X762" s="122" t="str">
        <f>IF($AB762=1,VLOOKUP(U:U,'BW Asset Listing'!D:G,4,FALSE),"")</f>
        <v/>
      </c>
      <c r="Y762" s="294" t="str">
        <f>IF($AB762=1,VLOOKUP(U:U,'BW Asset Listing'!D:O,12,FALSE),"")</f>
        <v/>
      </c>
      <c r="Z762" s="294" t="str">
        <f t="shared" si="106"/>
        <v/>
      </c>
      <c r="AA762" s="294" t="str">
        <f t="shared" si="107"/>
        <v/>
      </c>
      <c r="AB762" s="294">
        <f>COUNTIF($D$4:D762,$D762)</f>
        <v>0</v>
      </c>
      <c r="AE762" s="122" t="str">
        <f t="shared" si="108"/>
        <v/>
      </c>
      <c r="AF762" s="124">
        <f>SUMIFS('BW Expense Report GL'!I:I,'BW Expense Report GL'!F:F,AD:AD,'BW Expense Report GL'!G:G,G:G)</f>
        <v>0</v>
      </c>
      <c r="AG762" s="124" t="str">
        <f t="shared" si="109"/>
        <v/>
      </c>
      <c r="AH762" s="124">
        <f>SUMIFS('BW Expense Report GL'!I:I,'BW Expense Report GL'!F:F,AD:AD,'BW Expense Report GL'!G:G,H:H)</f>
        <v>0</v>
      </c>
      <c r="AI762" s="124" t="str">
        <f t="shared" si="110"/>
        <v/>
      </c>
      <c r="AK762" s="121">
        <f t="shared" si="111"/>
        <v>0</v>
      </c>
      <c r="AL762" s="121">
        <f t="shared" si="112"/>
        <v>0</v>
      </c>
    </row>
    <row r="763" spans="1:38" s="121" customFormat="1" ht="12.75" x14ac:dyDescent="0.2">
      <c r="A763" s="293" t="str">
        <f>VLOOKUP(B:B,'ACFR Business Areas'!A:C,3,FALSE)</f>
        <v>A000</v>
      </c>
      <c r="B763" s="293" t="str">
        <f>'Lease Rollforward'!$B$1</f>
        <v>E120</v>
      </c>
      <c r="C763" s="122" t="str">
        <f>VLOOKUP(B:B,'ACFR Business Areas'!A:B,2,FALSE)</f>
        <v>Comptroller General</v>
      </c>
      <c r="D763" s="237"/>
      <c r="E763" s="265"/>
      <c r="G763" s="122">
        <f>IFERROR(VLOOKUP($F:$F,'Lease Types with GL Accts'!A:B,2,FALSE),0)</f>
        <v>0</v>
      </c>
      <c r="H763" s="122">
        <f>IFERROR(VLOOKUP($F:$F,'Lease Types with GL Accts'!$A:$C,3,FALSE),0)</f>
        <v>0</v>
      </c>
      <c r="I763" s="122">
        <f>IFERROR(VLOOKUP($F:$F,'Lease Types with GL Accts'!$A:$D,4,FALSE),0)</f>
        <v>0</v>
      </c>
      <c r="J763" s="293" t="str">
        <f>IF(AND(AB763=1,K763='Lease Rollforward'!$B$2),"Yes",IF(AB763=1,"No",""))</f>
        <v/>
      </c>
      <c r="L763" s="216"/>
      <c r="M763" s="217"/>
      <c r="N763" s="217"/>
      <c r="O763" s="217"/>
      <c r="P763" s="294">
        <f t="shared" si="105"/>
        <v>0</v>
      </c>
      <c r="Q763" s="124"/>
      <c r="R763" s="124"/>
      <c r="S763" s="219"/>
      <c r="T763" s="219"/>
      <c r="U763" s="266"/>
      <c r="V763" s="122" t="str">
        <f>IF($AB763=1,VLOOKUP(U:U,'BW Asset Listing'!D:E,2,FALSE),"")</f>
        <v/>
      </c>
      <c r="W763" s="122" t="str">
        <f>IF($AB763=1,VLOOKUP(U:U,'BW Asset Listing'!D:F,3,FALSE),"")</f>
        <v/>
      </c>
      <c r="X763" s="122" t="str">
        <f>IF($AB763=1,VLOOKUP(U:U,'BW Asset Listing'!D:G,4,FALSE),"")</f>
        <v/>
      </c>
      <c r="Y763" s="294" t="str">
        <f>IF($AB763=1,VLOOKUP(U:U,'BW Asset Listing'!D:O,12,FALSE),"")</f>
        <v/>
      </c>
      <c r="Z763" s="294" t="str">
        <f t="shared" si="106"/>
        <v/>
      </c>
      <c r="AA763" s="294" t="str">
        <f t="shared" si="107"/>
        <v/>
      </c>
      <c r="AB763" s="294">
        <f>COUNTIF($D$4:D763,$D763)</f>
        <v>0</v>
      </c>
      <c r="AE763" s="122" t="str">
        <f t="shared" si="108"/>
        <v/>
      </c>
      <c r="AF763" s="124">
        <f>SUMIFS('BW Expense Report GL'!I:I,'BW Expense Report GL'!F:F,AD:AD,'BW Expense Report GL'!G:G,G:G)</f>
        <v>0</v>
      </c>
      <c r="AG763" s="124" t="str">
        <f t="shared" si="109"/>
        <v/>
      </c>
      <c r="AH763" s="124">
        <f>SUMIFS('BW Expense Report GL'!I:I,'BW Expense Report GL'!F:F,AD:AD,'BW Expense Report GL'!G:G,H:H)</f>
        <v>0</v>
      </c>
      <c r="AI763" s="124" t="str">
        <f t="shared" si="110"/>
        <v/>
      </c>
      <c r="AK763" s="121">
        <f t="shared" si="111"/>
        <v>0</v>
      </c>
      <c r="AL763" s="121">
        <f t="shared" si="112"/>
        <v>0</v>
      </c>
    </row>
    <row r="764" spans="1:38" s="121" customFormat="1" ht="12.75" x14ac:dyDescent="0.2">
      <c r="A764" s="293" t="str">
        <f>VLOOKUP(B:B,'ACFR Business Areas'!A:C,3,FALSE)</f>
        <v>A000</v>
      </c>
      <c r="B764" s="293" t="str">
        <f>'Lease Rollforward'!$B$1</f>
        <v>E120</v>
      </c>
      <c r="C764" s="122" t="str">
        <f>VLOOKUP(B:B,'ACFR Business Areas'!A:B,2,FALSE)</f>
        <v>Comptroller General</v>
      </c>
      <c r="D764" s="237"/>
      <c r="E764" s="265"/>
      <c r="G764" s="122">
        <f>IFERROR(VLOOKUP($F:$F,'Lease Types with GL Accts'!A:B,2,FALSE),0)</f>
        <v>0</v>
      </c>
      <c r="H764" s="122">
        <f>IFERROR(VLOOKUP($F:$F,'Lease Types with GL Accts'!$A:$C,3,FALSE),0)</f>
        <v>0</v>
      </c>
      <c r="I764" s="122">
        <f>IFERROR(VLOOKUP($F:$F,'Lease Types with GL Accts'!$A:$D,4,FALSE),0)</f>
        <v>0</v>
      </c>
      <c r="J764" s="293" t="str">
        <f>IF(AND(AB764=1,K764='Lease Rollforward'!$B$2),"Yes",IF(AB764=1,"No",""))</f>
        <v/>
      </c>
      <c r="L764" s="216"/>
      <c r="M764" s="217"/>
      <c r="N764" s="217"/>
      <c r="O764" s="217"/>
      <c r="P764" s="294">
        <f t="shared" si="105"/>
        <v>0</v>
      </c>
      <c r="Q764" s="124"/>
      <c r="R764" s="124"/>
      <c r="S764" s="219"/>
      <c r="T764" s="219"/>
      <c r="U764" s="266"/>
      <c r="V764" s="122" t="str">
        <f>IF($AB764=1,VLOOKUP(U:U,'BW Asset Listing'!D:E,2,FALSE),"")</f>
        <v/>
      </c>
      <c r="W764" s="122" t="str">
        <f>IF($AB764=1,VLOOKUP(U:U,'BW Asset Listing'!D:F,3,FALSE),"")</f>
        <v/>
      </c>
      <c r="X764" s="122" t="str">
        <f>IF($AB764=1,VLOOKUP(U:U,'BW Asset Listing'!D:G,4,FALSE),"")</f>
        <v/>
      </c>
      <c r="Y764" s="294" t="str">
        <f>IF($AB764=1,VLOOKUP(U:U,'BW Asset Listing'!D:O,12,FALSE),"")</f>
        <v/>
      </c>
      <c r="Z764" s="294" t="str">
        <f t="shared" si="106"/>
        <v/>
      </c>
      <c r="AA764" s="294" t="str">
        <f t="shared" si="107"/>
        <v/>
      </c>
      <c r="AB764" s="294">
        <f>COUNTIF($D$4:D764,$D764)</f>
        <v>0</v>
      </c>
      <c r="AE764" s="122" t="str">
        <f t="shared" si="108"/>
        <v/>
      </c>
      <c r="AF764" s="124">
        <f>SUMIFS('BW Expense Report GL'!I:I,'BW Expense Report GL'!F:F,AD:AD,'BW Expense Report GL'!G:G,G:G)</f>
        <v>0</v>
      </c>
      <c r="AG764" s="124" t="str">
        <f t="shared" si="109"/>
        <v/>
      </c>
      <c r="AH764" s="124">
        <f>SUMIFS('BW Expense Report GL'!I:I,'BW Expense Report GL'!F:F,AD:AD,'BW Expense Report GL'!G:G,H:H)</f>
        <v>0</v>
      </c>
      <c r="AI764" s="124" t="str">
        <f t="shared" si="110"/>
        <v/>
      </c>
      <c r="AK764" s="121">
        <f t="shared" si="111"/>
        <v>0</v>
      </c>
      <c r="AL764" s="121">
        <f t="shared" si="112"/>
        <v>0</v>
      </c>
    </row>
    <row r="765" spans="1:38" s="121" customFormat="1" ht="12.75" x14ac:dyDescent="0.2">
      <c r="A765" s="293" t="str">
        <f>VLOOKUP(B:B,'ACFR Business Areas'!A:C,3,FALSE)</f>
        <v>A000</v>
      </c>
      <c r="B765" s="293" t="str">
        <f>'Lease Rollforward'!$B$1</f>
        <v>E120</v>
      </c>
      <c r="C765" s="122" t="str">
        <f>VLOOKUP(B:B,'ACFR Business Areas'!A:B,2,FALSE)</f>
        <v>Comptroller General</v>
      </c>
      <c r="D765" s="237"/>
      <c r="E765" s="265"/>
      <c r="G765" s="122">
        <f>IFERROR(VLOOKUP($F:$F,'Lease Types with GL Accts'!A:B,2,FALSE),0)</f>
        <v>0</v>
      </c>
      <c r="H765" s="122">
        <f>IFERROR(VLOOKUP($F:$F,'Lease Types with GL Accts'!$A:$C,3,FALSE),0)</f>
        <v>0</v>
      </c>
      <c r="I765" s="122">
        <f>IFERROR(VLOOKUP($F:$F,'Lease Types with GL Accts'!$A:$D,4,FALSE),0)</f>
        <v>0</v>
      </c>
      <c r="J765" s="293" t="str">
        <f>IF(AND(AB765=1,K765='Lease Rollforward'!$B$2),"Yes",IF(AB765=1,"No",""))</f>
        <v/>
      </c>
      <c r="L765" s="216"/>
      <c r="M765" s="217"/>
      <c r="N765" s="217"/>
      <c r="O765" s="217"/>
      <c r="P765" s="294">
        <f t="shared" si="105"/>
        <v>0</v>
      </c>
      <c r="Q765" s="124"/>
      <c r="R765" s="124"/>
      <c r="S765" s="219"/>
      <c r="T765" s="219"/>
      <c r="U765" s="266"/>
      <c r="V765" s="122" t="str">
        <f>IF($AB765=1,VLOOKUP(U:U,'BW Asset Listing'!D:E,2,FALSE),"")</f>
        <v/>
      </c>
      <c r="W765" s="122" t="str">
        <f>IF($AB765=1,VLOOKUP(U:U,'BW Asset Listing'!D:F,3,FALSE),"")</f>
        <v/>
      </c>
      <c r="X765" s="122" t="str">
        <f>IF($AB765=1,VLOOKUP(U:U,'BW Asset Listing'!D:G,4,FALSE),"")</f>
        <v/>
      </c>
      <c r="Y765" s="294" t="str">
        <f>IF($AB765=1,VLOOKUP(U:U,'BW Asset Listing'!D:O,12,FALSE),"")</f>
        <v/>
      </c>
      <c r="Z765" s="294" t="str">
        <f t="shared" si="106"/>
        <v/>
      </c>
      <c r="AA765" s="294" t="str">
        <f t="shared" si="107"/>
        <v/>
      </c>
      <c r="AB765" s="294">
        <f>COUNTIF($D$4:D765,$D765)</f>
        <v>0</v>
      </c>
      <c r="AE765" s="122" t="str">
        <f t="shared" si="108"/>
        <v/>
      </c>
      <c r="AF765" s="124">
        <f>SUMIFS('BW Expense Report GL'!I:I,'BW Expense Report GL'!F:F,AD:AD,'BW Expense Report GL'!G:G,G:G)</f>
        <v>0</v>
      </c>
      <c r="AG765" s="124" t="str">
        <f t="shared" si="109"/>
        <v/>
      </c>
      <c r="AH765" s="124">
        <f>SUMIFS('BW Expense Report GL'!I:I,'BW Expense Report GL'!F:F,AD:AD,'BW Expense Report GL'!G:G,H:H)</f>
        <v>0</v>
      </c>
      <c r="AI765" s="124" t="str">
        <f t="shared" si="110"/>
        <v/>
      </c>
      <c r="AK765" s="121">
        <f t="shared" si="111"/>
        <v>0</v>
      </c>
      <c r="AL765" s="121">
        <f t="shared" si="112"/>
        <v>0</v>
      </c>
    </row>
    <row r="766" spans="1:38" s="121" customFormat="1" ht="12.75" x14ac:dyDescent="0.2">
      <c r="A766" s="293" t="str">
        <f>VLOOKUP(B:B,'ACFR Business Areas'!A:C,3,FALSE)</f>
        <v>A000</v>
      </c>
      <c r="B766" s="293" t="str">
        <f>'Lease Rollforward'!$B$1</f>
        <v>E120</v>
      </c>
      <c r="C766" s="122" t="str">
        <f>VLOOKUP(B:B,'ACFR Business Areas'!A:B,2,FALSE)</f>
        <v>Comptroller General</v>
      </c>
      <c r="D766" s="237"/>
      <c r="E766" s="265"/>
      <c r="G766" s="122">
        <f>IFERROR(VLOOKUP($F:$F,'Lease Types with GL Accts'!A:B,2,FALSE),0)</f>
        <v>0</v>
      </c>
      <c r="H766" s="122">
        <f>IFERROR(VLOOKUP($F:$F,'Lease Types with GL Accts'!$A:$C,3,FALSE),0)</f>
        <v>0</v>
      </c>
      <c r="I766" s="122">
        <f>IFERROR(VLOOKUP($F:$F,'Lease Types with GL Accts'!$A:$D,4,FALSE),0)</f>
        <v>0</v>
      </c>
      <c r="J766" s="293" t="str">
        <f>IF(AND(AB766=1,K766='Lease Rollforward'!$B$2),"Yes",IF(AB766=1,"No",""))</f>
        <v/>
      </c>
      <c r="L766" s="216"/>
      <c r="M766" s="217"/>
      <c r="N766" s="217"/>
      <c r="O766" s="217"/>
      <c r="P766" s="294">
        <f t="shared" si="105"/>
        <v>0</v>
      </c>
      <c r="Q766" s="124"/>
      <c r="R766" s="124"/>
      <c r="S766" s="219"/>
      <c r="T766" s="219"/>
      <c r="U766" s="266"/>
      <c r="V766" s="122" t="str">
        <f>IF($AB766=1,VLOOKUP(U:U,'BW Asset Listing'!D:E,2,FALSE),"")</f>
        <v/>
      </c>
      <c r="W766" s="122" t="str">
        <f>IF($AB766=1,VLOOKUP(U:U,'BW Asset Listing'!D:F,3,FALSE),"")</f>
        <v/>
      </c>
      <c r="X766" s="122" t="str">
        <f>IF($AB766=1,VLOOKUP(U:U,'BW Asset Listing'!D:G,4,FALSE),"")</f>
        <v/>
      </c>
      <c r="Y766" s="294" t="str">
        <f>IF($AB766=1,VLOOKUP(U:U,'BW Asset Listing'!D:O,12,FALSE),"")</f>
        <v/>
      </c>
      <c r="Z766" s="294" t="str">
        <f t="shared" si="106"/>
        <v/>
      </c>
      <c r="AA766" s="294" t="str">
        <f t="shared" si="107"/>
        <v/>
      </c>
      <c r="AB766" s="294">
        <f>COUNTIF($D$4:D766,$D766)</f>
        <v>0</v>
      </c>
      <c r="AE766" s="122" t="str">
        <f t="shared" si="108"/>
        <v/>
      </c>
      <c r="AF766" s="124">
        <f>SUMIFS('BW Expense Report GL'!I:I,'BW Expense Report GL'!F:F,AD:AD,'BW Expense Report GL'!G:G,G:G)</f>
        <v>0</v>
      </c>
      <c r="AG766" s="124" t="str">
        <f t="shared" si="109"/>
        <v/>
      </c>
      <c r="AH766" s="124">
        <f>SUMIFS('BW Expense Report GL'!I:I,'BW Expense Report GL'!F:F,AD:AD,'BW Expense Report GL'!G:G,H:H)</f>
        <v>0</v>
      </c>
      <c r="AI766" s="124" t="str">
        <f t="shared" si="110"/>
        <v/>
      </c>
      <c r="AK766" s="121">
        <f t="shared" si="111"/>
        <v>0</v>
      </c>
      <c r="AL766" s="121">
        <f t="shared" si="112"/>
        <v>0</v>
      </c>
    </row>
    <row r="767" spans="1:38" s="121" customFormat="1" ht="12.75" x14ac:dyDescent="0.2">
      <c r="A767" s="293" t="str">
        <f>VLOOKUP(B:B,'ACFR Business Areas'!A:C,3,FALSE)</f>
        <v>A000</v>
      </c>
      <c r="B767" s="293" t="str">
        <f>'Lease Rollforward'!$B$1</f>
        <v>E120</v>
      </c>
      <c r="C767" s="122" t="str">
        <f>VLOOKUP(B:B,'ACFR Business Areas'!A:B,2,FALSE)</f>
        <v>Comptroller General</v>
      </c>
      <c r="D767" s="237"/>
      <c r="E767" s="265"/>
      <c r="G767" s="122">
        <f>IFERROR(VLOOKUP($F:$F,'Lease Types with GL Accts'!A:B,2,FALSE),0)</f>
        <v>0</v>
      </c>
      <c r="H767" s="122">
        <f>IFERROR(VLOOKUP($F:$F,'Lease Types with GL Accts'!$A:$C,3,FALSE),0)</f>
        <v>0</v>
      </c>
      <c r="I767" s="122">
        <f>IFERROR(VLOOKUP($F:$F,'Lease Types with GL Accts'!$A:$D,4,FALSE),0)</f>
        <v>0</v>
      </c>
      <c r="J767" s="293" t="str">
        <f>IF(AND(AB767=1,K767='Lease Rollforward'!$B$2),"Yes",IF(AB767=1,"No",""))</f>
        <v/>
      </c>
      <c r="L767" s="216"/>
      <c r="M767" s="217"/>
      <c r="N767" s="217"/>
      <c r="O767" s="217"/>
      <c r="P767" s="294">
        <f t="shared" si="105"/>
        <v>0</v>
      </c>
      <c r="Q767" s="124"/>
      <c r="R767" s="124"/>
      <c r="S767" s="219"/>
      <c r="T767" s="219"/>
      <c r="U767" s="266"/>
      <c r="V767" s="122" t="str">
        <f>IF($AB767=1,VLOOKUP(U:U,'BW Asset Listing'!D:E,2,FALSE),"")</f>
        <v/>
      </c>
      <c r="W767" s="122" t="str">
        <f>IF($AB767=1,VLOOKUP(U:U,'BW Asset Listing'!D:F,3,FALSE),"")</f>
        <v/>
      </c>
      <c r="X767" s="122" t="str">
        <f>IF($AB767=1,VLOOKUP(U:U,'BW Asset Listing'!D:G,4,FALSE),"")</f>
        <v/>
      </c>
      <c r="Y767" s="294" t="str">
        <f>IF($AB767=1,VLOOKUP(U:U,'BW Asset Listing'!D:O,12,FALSE),"")</f>
        <v/>
      </c>
      <c r="Z767" s="294" t="str">
        <f t="shared" si="106"/>
        <v/>
      </c>
      <c r="AA767" s="294" t="str">
        <f t="shared" si="107"/>
        <v/>
      </c>
      <c r="AB767" s="294">
        <f>COUNTIF($D$4:D767,$D767)</f>
        <v>0</v>
      </c>
      <c r="AE767" s="122" t="str">
        <f t="shared" si="108"/>
        <v/>
      </c>
      <c r="AF767" s="124">
        <f>SUMIFS('BW Expense Report GL'!I:I,'BW Expense Report GL'!F:F,AD:AD,'BW Expense Report GL'!G:G,G:G)</f>
        <v>0</v>
      </c>
      <c r="AG767" s="124" t="str">
        <f t="shared" si="109"/>
        <v/>
      </c>
      <c r="AH767" s="124">
        <f>SUMIFS('BW Expense Report GL'!I:I,'BW Expense Report GL'!F:F,AD:AD,'BW Expense Report GL'!G:G,H:H)</f>
        <v>0</v>
      </c>
      <c r="AI767" s="124" t="str">
        <f t="shared" si="110"/>
        <v/>
      </c>
      <c r="AK767" s="121">
        <f t="shared" si="111"/>
        <v>0</v>
      </c>
      <c r="AL767" s="121">
        <f t="shared" si="112"/>
        <v>0</v>
      </c>
    </row>
    <row r="768" spans="1:38" s="121" customFormat="1" ht="12.75" x14ac:dyDescent="0.2">
      <c r="A768" s="293" t="str">
        <f>VLOOKUP(B:B,'ACFR Business Areas'!A:C,3,FALSE)</f>
        <v>A000</v>
      </c>
      <c r="B768" s="293" t="str">
        <f>'Lease Rollforward'!$B$1</f>
        <v>E120</v>
      </c>
      <c r="C768" s="122" t="str">
        <f>VLOOKUP(B:B,'ACFR Business Areas'!A:B,2,FALSE)</f>
        <v>Comptroller General</v>
      </c>
      <c r="D768" s="237"/>
      <c r="E768" s="265"/>
      <c r="G768" s="122">
        <f>IFERROR(VLOOKUP($F:$F,'Lease Types with GL Accts'!A:B,2,FALSE),0)</f>
        <v>0</v>
      </c>
      <c r="H768" s="122">
        <f>IFERROR(VLOOKUP($F:$F,'Lease Types with GL Accts'!$A:$C,3,FALSE),0)</f>
        <v>0</v>
      </c>
      <c r="I768" s="122">
        <f>IFERROR(VLOOKUP($F:$F,'Lease Types with GL Accts'!$A:$D,4,FALSE),0)</f>
        <v>0</v>
      </c>
      <c r="J768" s="293" t="str">
        <f>IF(AND(AB768=1,K768='Lease Rollforward'!$B$2),"Yes",IF(AB768=1,"No",""))</f>
        <v/>
      </c>
      <c r="L768" s="216"/>
      <c r="M768" s="217"/>
      <c r="N768" s="217"/>
      <c r="O768" s="217"/>
      <c r="P768" s="294">
        <f t="shared" si="105"/>
        <v>0</v>
      </c>
      <c r="Q768" s="124"/>
      <c r="R768" s="124"/>
      <c r="S768" s="219"/>
      <c r="T768" s="219"/>
      <c r="U768" s="266"/>
      <c r="V768" s="122" t="str">
        <f>IF($AB768=1,VLOOKUP(U:U,'BW Asset Listing'!D:E,2,FALSE),"")</f>
        <v/>
      </c>
      <c r="W768" s="122" t="str">
        <f>IF($AB768=1,VLOOKUP(U:U,'BW Asset Listing'!D:F,3,FALSE),"")</f>
        <v/>
      </c>
      <c r="X768" s="122" t="str">
        <f>IF($AB768=1,VLOOKUP(U:U,'BW Asset Listing'!D:G,4,FALSE),"")</f>
        <v/>
      </c>
      <c r="Y768" s="294" t="str">
        <f>IF($AB768=1,VLOOKUP(U:U,'BW Asset Listing'!D:O,12,FALSE),"")</f>
        <v/>
      </c>
      <c r="Z768" s="294" t="str">
        <f t="shared" si="106"/>
        <v/>
      </c>
      <c r="AA768" s="294" t="str">
        <f t="shared" si="107"/>
        <v/>
      </c>
      <c r="AB768" s="294">
        <f>COUNTIF($D$4:D768,$D768)</f>
        <v>0</v>
      </c>
      <c r="AE768" s="122" t="str">
        <f t="shared" si="108"/>
        <v/>
      </c>
      <c r="AF768" s="124">
        <f>SUMIFS('BW Expense Report GL'!I:I,'BW Expense Report GL'!F:F,AD:AD,'BW Expense Report GL'!G:G,G:G)</f>
        <v>0</v>
      </c>
      <c r="AG768" s="124" t="str">
        <f t="shared" si="109"/>
        <v/>
      </c>
      <c r="AH768" s="124">
        <f>SUMIFS('BW Expense Report GL'!I:I,'BW Expense Report GL'!F:F,AD:AD,'BW Expense Report GL'!G:G,H:H)</f>
        <v>0</v>
      </c>
      <c r="AI768" s="124" t="str">
        <f t="shared" si="110"/>
        <v/>
      </c>
      <c r="AK768" s="121">
        <f t="shared" si="111"/>
        <v>0</v>
      </c>
      <c r="AL768" s="121">
        <f t="shared" si="112"/>
        <v>0</v>
      </c>
    </row>
    <row r="769" spans="1:38" s="121" customFormat="1" ht="12.75" x14ac:dyDescent="0.2">
      <c r="A769" s="293" t="str">
        <f>VLOOKUP(B:B,'ACFR Business Areas'!A:C,3,FALSE)</f>
        <v>A000</v>
      </c>
      <c r="B769" s="293" t="str">
        <f>'Lease Rollforward'!$B$1</f>
        <v>E120</v>
      </c>
      <c r="C769" s="122" t="str">
        <f>VLOOKUP(B:B,'ACFR Business Areas'!A:B,2,FALSE)</f>
        <v>Comptroller General</v>
      </c>
      <c r="D769" s="237"/>
      <c r="E769" s="265"/>
      <c r="G769" s="122">
        <f>IFERROR(VLOOKUP($F:$F,'Lease Types with GL Accts'!A:B,2,FALSE),0)</f>
        <v>0</v>
      </c>
      <c r="H769" s="122">
        <f>IFERROR(VLOOKUP($F:$F,'Lease Types with GL Accts'!$A:$C,3,FALSE),0)</f>
        <v>0</v>
      </c>
      <c r="I769" s="122">
        <f>IFERROR(VLOOKUP($F:$F,'Lease Types with GL Accts'!$A:$D,4,FALSE),0)</f>
        <v>0</v>
      </c>
      <c r="J769" s="293" t="str">
        <f>IF(AND(AB769=1,K769='Lease Rollforward'!$B$2),"Yes",IF(AB769=1,"No",""))</f>
        <v/>
      </c>
      <c r="L769" s="216"/>
      <c r="M769" s="217"/>
      <c r="N769" s="217"/>
      <c r="O769" s="217"/>
      <c r="P769" s="294">
        <f t="shared" si="105"/>
        <v>0</v>
      </c>
      <c r="Q769" s="124"/>
      <c r="R769" s="124"/>
      <c r="S769" s="219"/>
      <c r="T769" s="219"/>
      <c r="U769" s="266"/>
      <c r="V769" s="122" t="str">
        <f>IF($AB769=1,VLOOKUP(U:U,'BW Asset Listing'!D:E,2,FALSE),"")</f>
        <v/>
      </c>
      <c r="W769" s="122" t="str">
        <f>IF($AB769=1,VLOOKUP(U:U,'BW Asset Listing'!D:F,3,FALSE),"")</f>
        <v/>
      </c>
      <c r="X769" s="122" t="str">
        <f>IF($AB769=1,VLOOKUP(U:U,'BW Asset Listing'!D:G,4,FALSE),"")</f>
        <v/>
      </c>
      <c r="Y769" s="294" t="str">
        <f>IF($AB769=1,VLOOKUP(U:U,'BW Asset Listing'!D:O,12,FALSE),"")</f>
        <v/>
      </c>
      <c r="Z769" s="294" t="str">
        <f t="shared" si="106"/>
        <v/>
      </c>
      <c r="AA769" s="294" t="str">
        <f t="shared" si="107"/>
        <v/>
      </c>
      <c r="AB769" s="294">
        <f>COUNTIF($D$4:D769,$D769)</f>
        <v>0</v>
      </c>
      <c r="AE769" s="122" t="str">
        <f t="shared" si="108"/>
        <v/>
      </c>
      <c r="AF769" s="124">
        <f>SUMIFS('BW Expense Report GL'!I:I,'BW Expense Report GL'!F:F,AD:AD,'BW Expense Report GL'!G:G,G:G)</f>
        <v>0</v>
      </c>
      <c r="AG769" s="124" t="str">
        <f t="shared" si="109"/>
        <v/>
      </c>
      <c r="AH769" s="124">
        <f>SUMIFS('BW Expense Report GL'!I:I,'BW Expense Report GL'!F:F,AD:AD,'BW Expense Report GL'!G:G,H:H)</f>
        <v>0</v>
      </c>
      <c r="AI769" s="124" t="str">
        <f t="shared" si="110"/>
        <v/>
      </c>
      <c r="AK769" s="121">
        <f t="shared" si="111"/>
        <v>0</v>
      </c>
      <c r="AL769" s="121">
        <f t="shared" si="112"/>
        <v>0</v>
      </c>
    </row>
    <row r="770" spans="1:38" s="121" customFormat="1" ht="12.75" x14ac:dyDescent="0.2">
      <c r="A770" s="293" t="str">
        <f>VLOOKUP(B:B,'ACFR Business Areas'!A:C,3,FALSE)</f>
        <v>A000</v>
      </c>
      <c r="B770" s="293" t="str">
        <f>'Lease Rollforward'!$B$1</f>
        <v>E120</v>
      </c>
      <c r="C770" s="122" t="str">
        <f>VLOOKUP(B:B,'ACFR Business Areas'!A:B,2,FALSE)</f>
        <v>Comptroller General</v>
      </c>
      <c r="D770" s="237"/>
      <c r="E770" s="265"/>
      <c r="G770" s="122">
        <f>IFERROR(VLOOKUP($F:$F,'Lease Types with GL Accts'!A:B,2,FALSE),0)</f>
        <v>0</v>
      </c>
      <c r="H770" s="122">
        <f>IFERROR(VLOOKUP($F:$F,'Lease Types with GL Accts'!$A:$C,3,FALSE),0)</f>
        <v>0</v>
      </c>
      <c r="I770" s="122">
        <f>IFERROR(VLOOKUP($F:$F,'Lease Types with GL Accts'!$A:$D,4,FALSE),0)</f>
        <v>0</v>
      </c>
      <c r="J770" s="293" t="str">
        <f>IF(AND(AB770=1,K770='Lease Rollforward'!$B$2),"Yes",IF(AB770=1,"No",""))</f>
        <v/>
      </c>
      <c r="L770" s="216"/>
      <c r="M770" s="217"/>
      <c r="N770" s="217"/>
      <c r="O770" s="217"/>
      <c r="P770" s="294">
        <f t="shared" si="105"/>
        <v>0</v>
      </c>
      <c r="Q770" s="124"/>
      <c r="R770" s="124"/>
      <c r="S770" s="219"/>
      <c r="T770" s="219"/>
      <c r="U770" s="266"/>
      <c r="V770" s="122" t="str">
        <f>IF($AB770=1,VLOOKUP(U:U,'BW Asset Listing'!D:E,2,FALSE),"")</f>
        <v/>
      </c>
      <c r="W770" s="122" t="str">
        <f>IF($AB770=1,VLOOKUP(U:U,'BW Asset Listing'!D:F,3,FALSE),"")</f>
        <v/>
      </c>
      <c r="X770" s="122" t="str">
        <f>IF($AB770=1,VLOOKUP(U:U,'BW Asset Listing'!D:G,4,FALSE),"")</f>
        <v/>
      </c>
      <c r="Y770" s="294" t="str">
        <f>IF($AB770=1,VLOOKUP(U:U,'BW Asset Listing'!D:O,12,FALSE),"")</f>
        <v/>
      </c>
      <c r="Z770" s="294" t="str">
        <f t="shared" si="106"/>
        <v/>
      </c>
      <c r="AA770" s="294" t="str">
        <f t="shared" si="107"/>
        <v/>
      </c>
      <c r="AB770" s="294">
        <f>COUNTIF($D$4:D770,$D770)</f>
        <v>0</v>
      </c>
      <c r="AE770" s="122" t="str">
        <f t="shared" si="108"/>
        <v/>
      </c>
      <c r="AF770" s="124">
        <f>SUMIFS('BW Expense Report GL'!I:I,'BW Expense Report GL'!F:F,AD:AD,'BW Expense Report GL'!G:G,G:G)</f>
        <v>0</v>
      </c>
      <c r="AG770" s="124" t="str">
        <f t="shared" si="109"/>
        <v/>
      </c>
      <c r="AH770" s="124">
        <f>SUMIFS('BW Expense Report GL'!I:I,'BW Expense Report GL'!F:F,AD:AD,'BW Expense Report GL'!G:G,H:H)</f>
        <v>0</v>
      </c>
      <c r="AI770" s="124" t="str">
        <f t="shared" si="110"/>
        <v/>
      </c>
      <c r="AK770" s="121">
        <f t="shared" si="111"/>
        <v>0</v>
      </c>
      <c r="AL770" s="121">
        <f t="shared" si="112"/>
        <v>0</v>
      </c>
    </row>
    <row r="771" spans="1:38" s="121" customFormat="1" ht="12.75" x14ac:dyDescent="0.2">
      <c r="A771" s="293" t="str">
        <f>VLOOKUP(B:B,'ACFR Business Areas'!A:C,3,FALSE)</f>
        <v>A000</v>
      </c>
      <c r="B771" s="293" t="str">
        <f>'Lease Rollforward'!$B$1</f>
        <v>E120</v>
      </c>
      <c r="C771" s="122" t="str">
        <f>VLOOKUP(B:B,'ACFR Business Areas'!A:B,2,FALSE)</f>
        <v>Comptroller General</v>
      </c>
      <c r="D771" s="237"/>
      <c r="E771" s="265"/>
      <c r="G771" s="122">
        <f>IFERROR(VLOOKUP($F:$F,'Lease Types with GL Accts'!A:B,2,FALSE),0)</f>
        <v>0</v>
      </c>
      <c r="H771" s="122">
        <f>IFERROR(VLOOKUP($F:$F,'Lease Types with GL Accts'!$A:$C,3,FALSE),0)</f>
        <v>0</v>
      </c>
      <c r="I771" s="122">
        <f>IFERROR(VLOOKUP($F:$F,'Lease Types with GL Accts'!$A:$D,4,FALSE),0)</f>
        <v>0</v>
      </c>
      <c r="J771" s="293" t="str">
        <f>IF(AND(AB771=1,K771='Lease Rollforward'!$B$2),"Yes",IF(AB771=1,"No",""))</f>
        <v/>
      </c>
      <c r="L771" s="216"/>
      <c r="M771" s="217"/>
      <c r="N771" s="217"/>
      <c r="O771" s="217"/>
      <c r="P771" s="294">
        <f t="shared" si="105"/>
        <v>0</v>
      </c>
      <c r="Q771" s="124"/>
      <c r="R771" s="124"/>
      <c r="S771" s="219"/>
      <c r="T771" s="219"/>
      <c r="U771" s="266"/>
      <c r="V771" s="122" t="str">
        <f>IF($AB771=1,VLOOKUP(U:U,'BW Asset Listing'!D:E,2,FALSE),"")</f>
        <v/>
      </c>
      <c r="W771" s="122" t="str">
        <f>IF($AB771=1,VLOOKUP(U:U,'BW Asset Listing'!D:F,3,FALSE),"")</f>
        <v/>
      </c>
      <c r="X771" s="122" t="str">
        <f>IF($AB771=1,VLOOKUP(U:U,'BW Asset Listing'!D:G,4,FALSE),"")</f>
        <v/>
      </c>
      <c r="Y771" s="294" t="str">
        <f>IF($AB771=1,VLOOKUP(U:U,'BW Asset Listing'!D:O,12,FALSE),"")</f>
        <v/>
      </c>
      <c r="Z771" s="294" t="str">
        <f t="shared" si="106"/>
        <v/>
      </c>
      <c r="AA771" s="294" t="str">
        <f t="shared" si="107"/>
        <v/>
      </c>
      <c r="AB771" s="294">
        <f>COUNTIF($D$4:D771,$D771)</f>
        <v>0</v>
      </c>
      <c r="AE771" s="122" t="str">
        <f t="shared" si="108"/>
        <v/>
      </c>
      <c r="AF771" s="124">
        <f>SUMIFS('BW Expense Report GL'!I:I,'BW Expense Report GL'!F:F,AD:AD,'BW Expense Report GL'!G:G,G:G)</f>
        <v>0</v>
      </c>
      <c r="AG771" s="124" t="str">
        <f t="shared" si="109"/>
        <v/>
      </c>
      <c r="AH771" s="124">
        <f>SUMIFS('BW Expense Report GL'!I:I,'BW Expense Report GL'!F:F,AD:AD,'BW Expense Report GL'!G:G,H:H)</f>
        <v>0</v>
      </c>
      <c r="AI771" s="124" t="str">
        <f t="shared" si="110"/>
        <v/>
      </c>
      <c r="AK771" s="121">
        <f t="shared" si="111"/>
        <v>0</v>
      </c>
      <c r="AL771" s="121">
        <f t="shared" si="112"/>
        <v>0</v>
      </c>
    </row>
    <row r="772" spans="1:38" s="121" customFormat="1" ht="12.75" x14ac:dyDescent="0.2">
      <c r="A772" s="293" t="str">
        <f>VLOOKUP(B:B,'ACFR Business Areas'!A:C,3,FALSE)</f>
        <v>A000</v>
      </c>
      <c r="B772" s="293" t="str">
        <f>'Lease Rollforward'!$B$1</f>
        <v>E120</v>
      </c>
      <c r="C772" s="122" t="str">
        <f>VLOOKUP(B:B,'ACFR Business Areas'!A:B,2,FALSE)</f>
        <v>Comptroller General</v>
      </c>
      <c r="D772" s="237"/>
      <c r="E772" s="265"/>
      <c r="G772" s="122">
        <f>IFERROR(VLOOKUP($F:$F,'Lease Types with GL Accts'!A:B,2,FALSE),0)</f>
        <v>0</v>
      </c>
      <c r="H772" s="122">
        <f>IFERROR(VLOOKUP($F:$F,'Lease Types with GL Accts'!$A:$C,3,FALSE),0)</f>
        <v>0</v>
      </c>
      <c r="I772" s="122">
        <f>IFERROR(VLOOKUP($F:$F,'Lease Types with GL Accts'!$A:$D,4,FALSE),0)</f>
        <v>0</v>
      </c>
      <c r="J772" s="293" t="str">
        <f>IF(AND(AB772=1,K772='Lease Rollforward'!$B$2),"Yes",IF(AB772=1,"No",""))</f>
        <v/>
      </c>
      <c r="L772" s="216"/>
      <c r="M772" s="217"/>
      <c r="N772" s="217"/>
      <c r="O772" s="217"/>
      <c r="P772" s="294">
        <f t="shared" si="105"/>
        <v>0</v>
      </c>
      <c r="Q772" s="124"/>
      <c r="R772" s="124"/>
      <c r="S772" s="219"/>
      <c r="T772" s="219"/>
      <c r="U772" s="266"/>
      <c r="V772" s="122" t="str">
        <f>IF($AB772=1,VLOOKUP(U:U,'BW Asset Listing'!D:E,2,FALSE),"")</f>
        <v/>
      </c>
      <c r="W772" s="122" t="str">
        <f>IF($AB772=1,VLOOKUP(U:U,'BW Asset Listing'!D:F,3,FALSE),"")</f>
        <v/>
      </c>
      <c r="X772" s="122" t="str">
        <f>IF($AB772=1,VLOOKUP(U:U,'BW Asset Listing'!D:G,4,FALSE),"")</f>
        <v/>
      </c>
      <c r="Y772" s="294" t="str">
        <f>IF($AB772=1,VLOOKUP(U:U,'BW Asset Listing'!D:O,12,FALSE),"")</f>
        <v/>
      </c>
      <c r="Z772" s="294" t="str">
        <f t="shared" si="106"/>
        <v/>
      </c>
      <c r="AA772" s="294" t="str">
        <f t="shared" si="107"/>
        <v/>
      </c>
      <c r="AB772" s="294">
        <f>COUNTIF($D$4:D772,$D772)</f>
        <v>0</v>
      </c>
      <c r="AE772" s="122" t="str">
        <f t="shared" si="108"/>
        <v/>
      </c>
      <c r="AF772" s="124">
        <f>SUMIFS('BW Expense Report GL'!I:I,'BW Expense Report GL'!F:F,AD:AD,'BW Expense Report GL'!G:G,G:G)</f>
        <v>0</v>
      </c>
      <c r="AG772" s="124" t="str">
        <f t="shared" si="109"/>
        <v/>
      </c>
      <c r="AH772" s="124">
        <f>SUMIFS('BW Expense Report GL'!I:I,'BW Expense Report GL'!F:F,AD:AD,'BW Expense Report GL'!G:G,H:H)</f>
        <v>0</v>
      </c>
      <c r="AI772" s="124" t="str">
        <f t="shared" si="110"/>
        <v/>
      </c>
      <c r="AK772" s="121">
        <f t="shared" si="111"/>
        <v>0</v>
      </c>
      <c r="AL772" s="121">
        <f t="shared" si="112"/>
        <v>0</v>
      </c>
    </row>
    <row r="773" spans="1:38" s="121" customFormat="1" ht="12.75" x14ac:dyDescent="0.2">
      <c r="A773" s="293" t="str">
        <f>VLOOKUP(B:B,'ACFR Business Areas'!A:C,3,FALSE)</f>
        <v>A000</v>
      </c>
      <c r="B773" s="293" t="str">
        <f>'Lease Rollforward'!$B$1</f>
        <v>E120</v>
      </c>
      <c r="C773" s="122" t="str">
        <f>VLOOKUP(B:B,'ACFR Business Areas'!A:B,2,FALSE)</f>
        <v>Comptroller General</v>
      </c>
      <c r="D773" s="237"/>
      <c r="E773" s="265"/>
      <c r="G773" s="122">
        <f>IFERROR(VLOOKUP($F:$F,'Lease Types with GL Accts'!A:B,2,FALSE),0)</f>
        <v>0</v>
      </c>
      <c r="H773" s="122">
        <f>IFERROR(VLOOKUP($F:$F,'Lease Types with GL Accts'!$A:$C,3,FALSE),0)</f>
        <v>0</v>
      </c>
      <c r="I773" s="122">
        <f>IFERROR(VLOOKUP($F:$F,'Lease Types with GL Accts'!$A:$D,4,FALSE),0)</f>
        <v>0</v>
      </c>
      <c r="J773" s="293" t="str">
        <f>IF(AND(AB773=1,K773='Lease Rollforward'!$B$2),"Yes",IF(AB773=1,"No",""))</f>
        <v/>
      </c>
      <c r="L773" s="216"/>
      <c r="M773" s="217"/>
      <c r="N773" s="217"/>
      <c r="O773" s="217"/>
      <c r="P773" s="294">
        <f t="shared" si="105"/>
        <v>0</v>
      </c>
      <c r="Q773" s="124"/>
      <c r="R773" s="124"/>
      <c r="S773" s="219"/>
      <c r="T773" s="219"/>
      <c r="U773" s="266"/>
      <c r="V773" s="122" t="str">
        <f>IF($AB773=1,VLOOKUP(U:U,'BW Asset Listing'!D:E,2,FALSE),"")</f>
        <v/>
      </c>
      <c r="W773" s="122" t="str">
        <f>IF($AB773=1,VLOOKUP(U:U,'BW Asset Listing'!D:F,3,FALSE),"")</f>
        <v/>
      </c>
      <c r="X773" s="122" t="str">
        <f>IF($AB773=1,VLOOKUP(U:U,'BW Asset Listing'!D:G,4,FALSE),"")</f>
        <v/>
      </c>
      <c r="Y773" s="294" t="str">
        <f>IF($AB773=1,VLOOKUP(U:U,'BW Asset Listing'!D:O,12,FALSE),"")</f>
        <v/>
      </c>
      <c r="Z773" s="294" t="str">
        <f t="shared" si="106"/>
        <v/>
      </c>
      <c r="AA773" s="294" t="str">
        <f t="shared" si="107"/>
        <v/>
      </c>
      <c r="AB773" s="294">
        <f>COUNTIF($D$4:D773,$D773)</f>
        <v>0</v>
      </c>
      <c r="AE773" s="122" t="str">
        <f t="shared" si="108"/>
        <v/>
      </c>
      <c r="AF773" s="124">
        <f>SUMIFS('BW Expense Report GL'!I:I,'BW Expense Report GL'!F:F,AD:AD,'BW Expense Report GL'!G:G,G:G)</f>
        <v>0</v>
      </c>
      <c r="AG773" s="124" t="str">
        <f t="shared" si="109"/>
        <v/>
      </c>
      <c r="AH773" s="124">
        <f>SUMIFS('BW Expense Report GL'!I:I,'BW Expense Report GL'!F:F,AD:AD,'BW Expense Report GL'!G:G,H:H)</f>
        <v>0</v>
      </c>
      <c r="AI773" s="124" t="str">
        <f t="shared" si="110"/>
        <v/>
      </c>
      <c r="AK773" s="121">
        <f t="shared" si="111"/>
        <v>0</v>
      </c>
      <c r="AL773" s="121">
        <f t="shared" si="112"/>
        <v>0</v>
      </c>
    </row>
    <row r="774" spans="1:38" s="121" customFormat="1" ht="12.75" x14ac:dyDescent="0.2">
      <c r="A774" s="293" t="str">
        <f>VLOOKUP(B:B,'ACFR Business Areas'!A:C,3,FALSE)</f>
        <v>A000</v>
      </c>
      <c r="B774" s="293" t="str">
        <f>'Lease Rollforward'!$B$1</f>
        <v>E120</v>
      </c>
      <c r="C774" s="122" t="str">
        <f>VLOOKUP(B:B,'ACFR Business Areas'!A:B,2,FALSE)</f>
        <v>Comptroller General</v>
      </c>
      <c r="D774" s="237"/>
      <c r="E774" s="265"/>
      <c r="G774" s="122">
        <f>IFERROR(VLOOKUP($F:$F,'Lease Types with GL Accts'!A:B,2,FALSE),0)</f>
        <v>0</v>
      </c>
      <c r="H774" s="122">
        <f>IFERROR(VLOOKUP($F:$F,'Lease Types with GL Accts'!$A:$C,3,FALSE),0)</f>
        <v>0</v>
      </c>
      <c r="I774" s="122">
        <f>IFERROR(VLOOKUP($F:$F,'Lease Types with GL Accts'!$A:$D,4,FALSE),0)</f>
        <v>0</v>
      </c>
      <c r="J774" s="293" t="str">
        <f>IF(AND(AB774=1,K774='Lease Rollforward'!$B$2),"Yes",IF(AB774=1,"No",""))</f>
        <v/>
      </c>
      <c r="L774" s="216"/>
      <c r="M774" s="217"/>
      <c r="N774" s="217"/>
      <c r="O774" s="217"/>
      <c r="P774" s="294">
        <f t="shared" si="105"/>
        <v>0</v>
      </c>
      <c r="Q774" s="124"/>
      <c r="R774" s="124"/>
      <c r="S774" s="219"/>
      <c r="T774" s="219"/>
      <c r="U774" s="266"/>
      <c r="V774" s="122" t="str">
        <f>IF($AB774=1,VLOOKUP(U:U,'BW Asset Listing'!D:E,2,FALSE),"")</f>
        <v/>
      </c>
      <c r="W774" s="122" t="str">
        <f>IF($AB774=1,VLOOKUP(U:U,'BW Asset Listing'!D:F,3,FALSE),"")</f>
        <v/>
      </c>
      <c r="X774" s="122" t="str">
        <f>IF($AB774=1,VLOOKUP(U:U,'BW Asset Listing'!D:G,4,FALSE),"")</f>
        <v/>
      </c>
      <c r="Y774" s="294" t="str">
        <f>IF($AB774=1,VLOOKUP(U:U,'BW Asset Listing'!D:O,12,FALSE),"")</f>
        <v/>
      </c>
      <c r="Z774" s="294" t="str">
        <f t="shared" si="106"/>
        <v/>
      </c>
      <c r="AA774" s="294" t="str">
        <f t="shared" si="107"/>
        <v/>
      </c>
      <c r="AB774" s="294">
        <f>COUNTIF($D$4:D774,$D774)</f>
        <v>0</v>
      </c>
      <c r="AE774" s="122" t="str">
        <f t="shared" si="108"/>
        <v/>
      </c>
      <c r="AF774" s="124">
        <f>SUMIFS('BW Expense Report GL'!I:I,'BW Expense Report GL'!F:F,AD:AD,'BW Expense Report GL'!G:G,G:G)</f>
        <v>0</v>
      </c>
      <c r="AG774" s="124" t="str">
        <f t="shared" si="109"/>
        <v/>
      </c>
      <c r="AH774" s="124">
        <f>SUMIFS('BW Expense Report GL'!I:I,'BW Expense Report GL'!F:F,AD:AD,'BW Expense Report GL'!G:G,H:H)</f>
        <v>0</v>
      </c>
      <c r="AI774" s="124" t="str">
        <f t="shared" si="110"/>
        <v/>
      </c>
      <c r="AK774" s="121">
        <f t="shared" si="111"/>
        <v>0</v>
      </c>
      <c r="AL774" s="121">
        <f t="shared" si="112"/>
        <v>0</v>
      </c>
    </row>
    <row r="775" spans="1:38" s="121" customFormat="1" ht="12.75" x14ac:dyDescent="0.2">
      <c r="A775" s="293" t="str">
        <f>VLOOKUP(B:B,'ACFR Business Areas'!A:C,3,FALSE)</f>
        <v>A000</v>
      </c>
      <c r="B775" s="293" t="str">
        <f>'Lease Rollforward'!$B$1</f>
        <v>E120</v>
      </c>
      <c r="C775" s="122" t="str">
        <f>VLOOKUP(B:B,'ACFR Business Areas'!A:B,2,FALSE)</f>
        <v>Comptroller General</v>
      </c>
      <c r="D775" s="237"/>
      <c r="E775" s="265"/>
      <c r="G775" s="122">
        <f>IFERROR(VLOOKUP($F:$F,'Lease Types with GL Accts'!A:B,2,FALSE),0)</f>
        <v>0</v>
      </c>
      <c r="H775" s="122">
        <f>IFERROR(VLOOKUP($F:$F,'Lease Types with GL Accts'!$A:$C,3,FALSE),0)</f>
        <v>0</v>
      </c>
      <c r="I775" s="122">
        <f>IFERROR(VLOOKUP($F:$F,'Lease Types with GL Accts'!$A:$D,4,FALSE),0)</f>
        <v>0</v>
      </c>
      <c r="J775" s="293" t="str">
        <f>IF(AND(AB775=1,K775='Lease Rollforward'!$B$2),"Yes",IF(AB775=1,"No",""))</f>
        <v/>
      </c>
      <c r="L775" s="216"/>
      <c r="M775" s="217"/>
      <c r="N775" s="217"/>
      <c r="O775" s="217"/>
      <c r="P775" s="294">
        <f t="shared" si="105"/>
        <v>0</v>
      </c>
      <c r="Q775" s="124"/>
      <c r="R775" s="124"/>
      <c r="S775" s="219"/>
      <c r="T775" s="219"/>
      <c r="U775" s="266"/>
      <c r="V775" s="122" t="str">
        <f>IF($AB775=1,VLOOKUP(U:U,'BW Asset Listing'!D:E,2,FALSE),"")</f>
        <v/>
      </c>
      <c r="W775" s="122" t="str">
        <f>IF($AB775=1,VLOOKUP(U:U,'BW Asset Listing'!D:F,3,FALSE),"")</f>
        <v/>
      </c>
      <c r="X775" s="122" t="str">
        <f>IF($AB775=1,VLOOKUP(U:U,'BW Asset Listing'!D:G,4,FALSE),"")</f>
        <v/>
      </c>
      <c r="Y775" s="294" t="str">
        <f>IF($AB775=1,VLOOKUP(U:U,'BW Asset Listing'!D:O,12,FALSE),"")</f>
        <v/>
      </c>
      <c r="Z775" s="294" t="str">
        <f t="shared" si="106"/>
        <v/>
      </c>
      <c r="AA775" s="294" t="str">
        <f t="shared" si="107"/>
        <v/>
      </c>
      <c r="AB775" s="294">
        <f>COUNTIF($D$4:D775,$D775)</f>
        <v>0</v>
      </c>
      <c r="AE775" s="122" t="str">
        <f t="shared" si="108"/>
        <v/>
      </c>
      <c r="AF775" s="124">
        <f>SUMIFS('BW Expense Report GL'!I:I,'BW Expense Report GL'!F:F,AD:AD,'BW Expense Report GL'!G:G,G:G)</f>
        <v>0</v>
      </c>
      <c r="AG775" s="124" t="str">
        <f t="shared" si="109"/>
        <v/>
      </c>
      <c r="AH775" s="124">
        <f>SUMIFS('BW Expense Report GL'!I:I,'BW Expense Report GL'!F:F,AD:AD,'BW Expense Report GL'!G:G,H:H)</f>
        <v>0</v>
      </c>
      <c r="AI775" s="124" t="str">
        <f t="shared" si="110"/>
        <v/>
      </c>
      <c r="AK775" s="121">
        <f t="shared" si="111"/>
        <v>0</v>
      </c>
      <c r="AL775" s="121">
        <f t="shared" si="112"/>
        <v>0</v>
      </c>
    </row>
    <row r="776" spans="1:38" s="121" customFormat="1" ht="12.75" x14ac:dyDescent="0.2">
      <c r="A776" s="293" t="str">
        <f>VLOOKUP(B:B,'ACFR Business Areas'!A:C,3,FALSE)</f>
        <v>A000</v>
      </c>
      <c r="B776" s="293" t="str">
        <f>'Lease Rollforward'!$B$1</f>
        <v>E120</v>
      </c>
      <c r="C776" s="122" t="str">
        <f>VLOOKUP(B:B,'ACFR Business Areas'!A:B,2,FALSE)</f>
        <v>Comptroller General</v>
      </c>
      <c r="D776" s="237"/>
      <c r="E776" s="265"/>
      <c r="G776" s="122">
        <f>IFERROR(VLOOKUP($F:$F,'Lease Types with GL Accts'!A:B,2,FALSE),0)</f>
        <v>0</v>
      </c>
      <c r="H776" s="122">
        <f>IFERROR(VLOOKUP($F:$F,'Lease Types with GL Accts'!$A:$C,3,FALSE),0)</f>
        <v>0</v>
      </c>
      <c r="I776" s="122">
        <f>IFERROR(VLOOKUP($F:$F,'Lease Types with GL Accts'!$A:$D,4,FALSE),0)</f>
        <v>0</v>
      </c>
      <c r="J776" s="293" t="str">
        <f>IF(AND(AB776=1,K776='Lease Rollforward'!$B$2),"Yes",IF(AB776=1,"No",""))</f>
        <v/>
      </c>
      <c r="L776" s="216"/>
      <c r="M776" s="217"/>
      <c r="N776" s="217"/>
      <c r="O776" s="217"/>
      <c r="P776" s="294">
        <f t="shared" ref="P776:P839" si="113">SUM(M776:O776)</f>
        <v>0</v>
      </c>
      <c r="Q776" s="124"/>
      <c r="R776" s="124"/>
      <c r="S776" s="219"/>
      <c r="T776" s="219"/>
      <c r="U776" s="266"/>
      <c r="V776" s="122" t="str">
        <f>IF($AB776=1,VLOOKUP(U:U,'BW Asset Listing'!D:E,2,FALSE),"")</f>
        <v/>
      </c>
      <c r="W776" s="122" t="str">
        <f>IF($AB776=1,VLOOKUP(U:U,'BW Asset Listing'!D:F,3,FALSE),"")</f>
        <v/>
      </c>
      <c r="X776" s="122" t="str">
        <f>IF($AB776=1,VLOOKUP(U:U,'BW Asset Listing'!D:G,4,FALSE),"")</f>
        <v/>
      </c>
      <c r="Y776" s="294" t="str">
        <f>IF($AB776=1,VLOOKUP(U:U,'BW Asset Listing'!D:O,12,FALSE),"")</f>
        <v/>
      </c>
      <c r="Z776" s="294" t="str">
        <f t="shared" ref="Z776:Z839" si="114">IF($AB776=1,SUMIF(D:D,D776,M:M),"")</f>
        <v/>
      </c>
      <c r="AA776" s="294" t="str">
        <f t="shared" ref="AA776:AA839" si="115">IF($AB776=1,Y776-Z776,"")</f>
        <v/>
      </c>
      <c r="AB776" s="294">
        <f>COUNTIF($D$4:D776,$D776)</f>
        <v>0</v>
      </c>
      <c r="AE776" s="122" t="str">
        <f t="shared" ref="AE776:AE839" si="116">IF(ISBLANK(D776),"",D776&amp;" Payment #"&amp;AB776)</f>
        <v/>
      </c>
      <c r="AF776" s="124">
        <f>SUMIFS('BW Expense Report GL'!I:I,'BW Expense Report GL'!F:F,AD:AD,'BW Expense Report GL'!G:G,G:G)</f>
        <v>0</v>
      </c>
      <c r="AG776" s="124" t="str">
        <f t="shared" ref="AG776:AG839" si="117">IF(ISBLANK(AD776),"",M776-AF776)</f>
        <v/>
      </c>
      <c r="AH776" s="124">
        <f>SUMIFS('BW Expense Report GL'!I:I,'BW Expense Report GL'!F:F,AD:AD,'BW Expense Report GL'!G:G,H:H)</f>
        <v>0</v>
      </c>
      <c r="AI776" s="124" t="str">
        <f t="shared" ref="AI776:AI839" si="118">IF(ISBLANK(AD776),"",N776-AH776)</f>
        <v/>
      </c>
      <c r="AK776" s="121">
        <f t="shared" ref="AK776:AK839" si="119">F776</f>
        <v>0</v>
      </c>
      <c r="AL776" s="121">
        <f t="shared" ref="AL776:AL839" si="120">D776</f>
        <v>0</v>
      </c>
    </row>
    <row r="777" spans="1:38" s="121" customFormat="1" ht="12.75" x14ac:dyDescent="0.2">
      <c r="A777" s="293" t="str">
        <f>VLOOKUP(B:B,'ACFR Business Areas'!A:C,3,FALSE)</f>
        <v>A000</v>
      </c>
      <c r="B777" s="293" t="str">
        <f>'Lease Rollforward'!$B$1</f>
        <v>E120</v>
      </c>
      <c r="C777" s="122" t="str">
        <f>VLOOKUP(B:B,'ACFR Business Areas'!A:B,2,FALSE)</f>
        <v>Comptroller General</v>
      </c>
      <c r="D777" s="237"/>
      <c r="E777" s="265"/>
      <c r="G777" s="122">
        <f>IFERROR(VLOOKUP($F:$F,'Lease Types with GL Accts'!A:B,2,FALSE),0)</f>
        <v>0</v>
      </c>
      <c r="H777" s="122">
        <f>IFERROR(VLOOKUP($F:$F,'Lease Types with GL Accts'!$A:$C,3,FALSE),0)</f>
        <v>0</v>
      </c>
      <c r="I777" s="122">
        <f>IFERROR(VLOOKUP($F:$F,'Lease Types with GL Accts'!$A:$D,4,FALSE),0)</f>
        <v>0</v>
      </c>
      <c r="J777" s="293" t="str">
        <f>IF(AND(AB777=1,K777='Lease Rollforward'!$B$2),"Yes",IF(AB777=1,"No",""))</f>
        <v/>
      </c>
      <c r="L777" s="216"/>
      <c r="M777" s="217"/>
      <c r="N777" s="217"/>
      <c r="O777" s="217"/>
      <c r="P777" s="294">
        <f t="shared" si="113"/>
        <v>0</v>
      </c>
      <c r="Q777" s="124"/>
      <c r="R777" s="124"/>
      <c r="S777" s="219"/>
      <c r="T777" s="219"/>
      <c r="U777" s="266"/>
      <c r="V777" s="122" t="str">
        <f>IF($AB777=1,VLOOKUP(U:U,'BW Asset Listing'!D:E,2,FALSE),"")</f>
        <v/>
      </c>
      <c r="W777" s="122" t="str">
        <f>IF($AB777=1,VLOOKUP(U:U,'BW Asset Listing'!D:F,3,FALSE),"")</f>
        <v/>
      </c>
      <c r="X777" s="122" t="str">
        <f>IF($AB777=1,VLOOKUP(U:U,'BW Asset Listing'!D:G,4,FALSE),"")</f>
        <v/>
      </c>
      <c r="Y777" s="294" t="str">
        <f>IF($AB777=1,VLOOKUP(U:U,'BW Asset Listing'!D:O,12,FALSE),"")</f>
        <v/>
      </c>
      <c r="Z777" s="294" t="str">
        <f t="shared" si="114"/>
        <v/>
      </c>
      <c r="AA777" s="294" t="str">
        <f t="shared" si="115"/>
        <v/>
      </c>
      <c r="AB777" s="294">
        <f>COUNTIF($D$4:D777,$D777)</f>
        <v>0</v>
      </c>
      <c r="AE777" s="122" t="str">
        <f t="shared" si="116"/>
        <v/>
      </c>
      <c r="AF777" s="124">
        <f>SUMIFS('BW Expense Report GL'!I:I,'BW Expense Report GL'!F:F,AD:AD,'BW Expense Report GL'!G:G,G:G)</f>
        <v>0</v>
      </c>
      <c r="AG777" s="124" t="str">
        <f t="shared" si="117"/>
        <v/>
      </c>
      <c r="AH777" s="124">
        <f>SUMIFS('BW Expense Report GL'!I:I,'BW Expense Report GL'!F:F,AD:AD,'BW Expense Report GL'!G:G,H:H)</f>
        <v>0</v>
      </c>
      <c r="AI777" s="124" t="str">
        <f t="shared" si="118"/>
        <v/>
      </c>
      <c r="AK777" s="121">
        <f t="shared" si="119"/>
        <v>0</v>
      </c>
      <c r="AL777" s="121">
        <f t="shared" si="120"/>
        <v>0</v>
      </c>
    </row>
    <row r="778" spans="1:38" s="121" customFormat="1" ht="12.75" x14ac:dyDescent="0.2">
      <c r="A778" s="293" t="str">
        <f>VLOOKUP(B:B,'ACFR Business Areas'!A:C,3,FALSE)</f>
        <v>A000</v>
      </c>
      <c r="B778" s="293" t="str">
        <f>'Lease Rollforward'!$B$1</f>
        <v>E120</v>
      </c>
      <c r="C778" s="122" t="str">
        <f>VLOOKUP(B:B,'ACFR Business Areas'!A:B,2,FALSE)</f>
        <v>Comptroller General</v>
      </c>
      <c r="D778" s="237"/>
      <c r="E778" s="265"/>
      <c r="G778" s="122">
        <f>IFERROR(VLOOKUP($F:$F,'Lease Types with GL Accts'!A:B,2,FALSE),0)</f>
        <v>0</v>
      </c>
      <c r="H778" s="122">
        <f>IFERROR(VLOOKUP($F:$F,'Lease Types with GL Accts'!$A:$C,3,FALSE),0)</f>
        <v>0</v>
      </c>
      <c r="I778" s="122">
        <f>IFERROR(VLOOKUP($F:$F,'Lease Types with GL Accts'!$A:$D,4,FALSE),0)</f>
        <v>0</v>
      </c>
      <c r="J778" s="293" t="str">
        <f>IF(AND(AB778=1,K778='Lease Rollforward'!$B$2),"Yes",IF(AB778=1,"No",""))</f>
        <v/>
      </c>
      <c r="L778" s="216"/>
      <c r="M778" s="217"/>
      <c r="N778" s="217"/>
      <c r="O778" s="217"/>
      <c r="P778" s="294">
        <f t="shared" si="113"/>
        <v>0</v>
      </c>
      <c r="Q778" s="124"/>
      <c r="R778" s="124"/>
      <c r="S778" s="219"/>
      <c r="T778" s="219"/>
      <c r="U778" s="266"/>
      <c r="V778" s="122" t="str">
        <f>IF($AB778=1,VLOOKUP(U:U,'BW Asset Listing'!D:E,2,FALSE),"")</f>
        <v/>
      </c>
      <c r="W778" s="122" t="str">
        <f>IF($AB778=1,VLOOKUP(U:U,'BW Asset Listing'!D:F,3,FALSE),"")</f>
        <v/>
      </c>
      <c r="X778" s="122" t="str">
        <f>IF($AB778=1,VLOOKUP(U:U,'BW Asset Listing'!D:G,4,FALSE),"")</f>
        <v/>
      </c>
      <c r="Y778" s="294" t="str">
        <f>IF($AB778=1,VLOOKUP(U:U,'BW Asset Listing'!D:O,12,FALSE),"")</f>
        <v/>
      </c>
      <c r="Z778" s="294" t="str">
        <f t="shared" si="114"/>
        <v/>
      </c>
      <c r="AA778" s="294" t="str">
        <f t="shared" si="115"/>
        <v/>
      </c>
      <c r="AB778" s="294">
        <f>COUNTIF($D$4:D778,$D778)</f>
        <v>0</v>
      </c>
      <c r="AE778" s="122" t="str">
        <f t="shared" si="116"/>
        <v/>
      </c>
      <c r="AF778" s="124">
        <f>SUMIFS('BW Expense Report GL'!I:I,'BW Expense Report GL'!F:F,AD:AD,'BW Expense Report GL'!G:G,G:G)</f>
        <v>0</v>
      </c>
      <c r="AG778" s="124" t="str">
        <f t="shared" si="117"/>
        <v/>
      </c>
      <c r="AH778" s="124">
        <f>SUMIFS('BW Expense Report GL'!I:I,'BW Expense Report GL'!F:F,AD:AD,'BW Expense Report GL'!G:G,H:H)</f>
        <v>0</v>
      </c>
      <c r="AI778" s="124" t="str">
        <f t="shared" si="118"/>
        <v/>
      </c>
      <c r="AK778" s="121">
        <f t="shared" si="119"/>
        <v>0</v>
      </c>
      <c r="AL778" s="121">
        <f t="shared" si="120"/>
        <v>0</v>
      </c>
    </row>
    <row r="779" spans="1:38" s="121" customFormat="1" ht="12.75" x14ac:dyDescent="0.2">
      <c r="A779" s="293" t="str">
        <f>VLOOKUP(B:B,'ACFR Business Areas'!A:C,3,FALSE)</f>
        <v>A000</v>
      </c>
      <c r="B779" s="293" t="str">
        <f>'Lease Rollforward'!$B$1</f>
        <v>E120</v>
      </c>
      <c r="C779" s="122" t="str">
        <f>VLOOKUP(B:B,'ACFR Business Areas'!A:B,2,FALSE)</f>
        <v>Comptroller General</v>
      </c>
      <c r="D779" s="237"/>
      <c r="E779" s="265"/>
      <c r="G779" s="122">
        <f>IFERROR(VLOOKUP($F:$F,'Lease Types with GL Accts'!A:B,2,FALSE),0)</f>
        <v>0</v>
      </c>
      <c r="H779" s="122">
        <f>IFERROR(VLOOKUP($F:$F,'Lease Types with GL Accts'!$A:$C,3,FALSE),0)</f>
        <v>0</v>
      </c>
      <c r="I779" s="122">
        <f>IFERROR(VLOOKUP($F:$F,'Lease Types with GL Accts'!$A:$D,4,FALSE),0)</f>
        <v>0</v>
      </c>
      <c r="J779" s="293" t="str">
        <f>IF(AND(AB779=1,K779='Lease Rollforward'!$B$2),"Yes",IF(AB779=1,"No",""))</f>
        <v/>
      </c>
      <c r="L779" s="216"/>
      <c r="M779" s="217"/>
      <c r="N779" s="217"/>
      <c r="O779" s="217"/>
      <c r="P779" s="294">
        <f t="shared" si="113"/>
        <v>0</v>
      </c>
      <c r="Q779" s="124"/>
      <c r="R779" s="124"/>
      <c r="S779" s="219"/>
      <c r="T779" s="219"/>
      <c r="U779" s="266"/>
      <c r="V779" s="122" t="str">
        <f>IF($AB779=1,VLOOKUP(U:U,'BW Asset Listing'!D:E,2,FALSE),"")</f>
        <v/>
      </c>
      <c r="W779" s="122" t="str">
        <f>IF($AB779=1,VLOOKUP(U:U,'BW Asset Listing'!D:F,3,FALSE),"")</f>
        <v/>
      </c>
      <c r="X779" s="122" t="str">
        <f>IF($AB779=1,VLOOKUP(U:U,'BW Asset Listing'!D:G,4,FALSE),"")</f>
        <v/>
      </c>
      <c r="Y779" s="294" t="str">
        <f>IF($AB779=1,VLOOKUP(U:U,'BW Asset Listing'!D:O,12,FALSE),"")</f>
        <v/>
      </c>
      <c r="Z779" s="294" t="str">
        <f t="shared" si="114"/>
        <v/>
      </c>
      <c r="AA779" s="294" t="str">
        <f t="shared" si="115"/>
        <v/>
      </c>
      <c r="AB779" s="294">
        <f>COUNTIF($D$4:D779,$D779)</f>
        <v>0</v>
      </c>
      <c r="AE779" s="122" t="str">
        <f t="shared" si="116"/>
        <v/>
      </c>
      <c r="AF779" s="124">
        <f>SUMIFS('BW Expense Report GL'!I:I,'BW Expense Report GL'!F:F,AD:AD,'BW Expense Report GL'!G:G,G:G)</f>
        <v>0</v>
      </c>
      <c r="AG779" s="124" t="str">
        <f t="shared" si="117"/>
        <v/>
      </c>
      <c r="AH779" s="124">
        <f>SUMIFS('BW Expense Report GL'!I:I,'BW Expense Report GL'!F:F,AD:AD,'BW Expense Report GL'!G:G,H:H)</f>
        <v>0</v>
      </c>
      <c r="AI779" s="124" t="str">
        <f t="shared" si="118"/>
        <v/>
      </c>
      <c r="AK779" s="121">
        <f t="shared" si="119"/>
        <v>0</v>
      </c>
      <c r="AL779" s="121">
        <f t="shared" si="120"/>
        <v>0</v>
      </c>
    </row>
    <row r="780" spans="1:38" s="121" customFormat="1" ht="12.75" x14ac:dyDescent="0.2">
      <c r="A780" s="293" t="str">
        <f>VLOOKUP(B:B,'ACFR Business Areas'!A:C,3,FALSE)</f>
        <v>A000</v>
      </c>
      <c r="B780" s="293" t="str">
        <f>'Lease Rollforward'!$B$1</f>
        <v>E120</v>
      </c>
      <c r="C780" s="122" t="str">
        <f>VLOOKUP(B:B,'ACFR Business Areas'!A:B,2,FALSE)</f>
        <v>Comptroller General</v>
      </c>
      <c r="D780" s="237"/>
      <c r="E780" s="265"/>
      <c r="G780" s="122">
        <f>IFERROR(VLOOKUP($F:$F,'Lease Types with GL Accts'!A:B,2,FALSE),0)</f>
        <v>0</v>
      </c>
      <c r="H780" s="122">
        <f>IFERROR(VLOOKUP($F:$F,'Lease Types with GL Accts'!$A:$C,3,FALSE),0)</f>
        <v>0</v>
      </c>
      <c r="I780" s="122">
        <f>IFERROR(VLOOKUP($F:$F,'Lease Types with GL Accts'!$A:$D,4,FALSE),0)</f>
        <v>0</v>
      </c>
      <c r="J780" s="293" t="str">
        <f>IF(AND(AB780=1,K780='Lease Rollforward'!$B$2),"Yes",IF(AB780=1,"No",""))</f>
        <v/>
      </c>
      <c r="L780" s="216"/>
      <c r="M780" s="217"/>
      <c r="N780" s="217"/>
      <c r="O780" s="217"/>
      <c r="P780" s="294">
        <f t="shared" si="113"/>
        <v>0</v>
      </c>
      <c r="Q780" s="124"/>
      <c r="R780" s="124"/>
      <c r="S780" s="219"/>
      <c r="T780" s="219"/>
      <c r="U780" s="266"/>
      <c r="V780" s="122" t="str">
        <f>IF($AB780=1,VLOOKUP(U:U,'BW Asset Listing'!D:E,2,FALSE),"")</f>
        <v/>
      </c>
      <c r="W780" s="122" t="str">
        <f>IF($AB780=1,VLOOKUP(U:U,'BW Asset Listing'!D:F,3,FALSE),"")</f>
        <v/>
      </c>
      <c r="X780" s="122" t="str">
        <f>IF($AB780=1,VLOOKUP(U:U,'BW Asset Listing'!D:G,4,FALSE),"")</f>
        <v/>
      </c>
      <c r="Y780" s="294" t="str">
        <f>IF($AB780=1,VLOOKUP(U:U,'BW Asset Listing'!D:O,12,FALSE),"")</f>
        <v/>
      </c>
      <c r="Z780" s="294" t="str">
        <f t="shared" si="114"/>
        <v/>
      </c>
      <c r="AA780" s="294" t="str">
        <f t="shared" si="115"/>
        <v/>
      </c>
      <c r="AB780" s="294">
        <f>COUNTIF($D$4:D780,$D780)</f>
        <v>0</v>
      </c>
      <c r="AE780" s="122" t="str">
        <f t="shared" si="116"/>
        <v/>
      </c>
      <c r="AF780" s="124">
        <f>SUMIFS('BW Expense Report GL'!I:I,'BW Expense Report GL'!F:F,AD:AD,'BW Expense Report GL'!G:G,G:G)</f>
        <v>0</v>
      </c>
      <c r="AG780" s="124" t="str">
        <f t="shared" si="117"/>
        <v/>
      </c>
      <c r="AH780" s="124">
        <f>SUMIFS('BW Expense Report GL'!I:I,'BW Expense Report GL'!F:F,AD:AD,'BW Expense Report GL'!G:G,H:H)</f>
        <v>0</v>
      </c>
      <c r="AI780" s="124" t="str">
        <f t="shared" si="118"/>
        <v/>
      </c>
      <c r="AK780" s="121">
        <f t="shared" si="119"/>
        <v>0</v>
      </c>
      <c r="AL780" s="121">
        <f t="shared" si="120"/>
        <v>0</v>
      </c>
    </row>
    <row r="781" spans="1:38" s="121" customFormat="1" ht="12.75" x14ac:dyDescent="0.2">
      <c r="A781" s="293" t="str">
        <f>VLOOKUP(B:B,'ACFR Business Areas'!A:C,3,FALSE)</f>
        <v>A000</v>
      </c>
      <c r="B781" s="293" t="str">
        <f>'Lease Rollforward'!$B$1</f>
        <v>E120</v>
      </c>
      <c r="C781" s="122" t="str">
        <f>VLOOKUP(B:B,'ACFR Business Areas'!A:B,2,FALSE)</f>
        <v>Comptroller General</v>
      </c>
      <c r="D781" s="237"/>
      <c r="E781" s="265"/>
      <c r="G781" s="122">
        <f>IFERROR(VLOOKUP($F:$F,'Lease Types with GL Accts'!A:B,2,FALSE),0)</f>
        <v>0</v>
      </c>
      <c r="H781" s="122">
        <f>IFERROR(VLOOKUP($F:$F,'Lease Types with GL Accts'!$A:$C,3,FALSE),0)</f>
        <v>0</v>
      </c>
      <c r="I781" s="122">
        <f>IFERROR(VLOOKUP($F:$F,'Lease Types with GL Accts'!$A:$D,4,FALSE),0)</f>
        <v>0</v>
      </c>
      <c r="J781" s="293" t="str">
        <f>IF(AND(AB781=1,K781='Lease Rollforward'!$B$2),"Yes",IF(AB781=1,"No",""))</f>
        <v/>
      </c>
      <c r="L781" s="216"/>
      <c r="M781" s="217"/>
      <c r="N781" s="217"/>
      <c r="O781" s="217"/>
      <c r="P781" s="294">
        <f t="shared" si="113"/>
        <v>0</v>
      </c>
      <c r="Q781" s="124"/>
      <c r="R781" s="124"/>
      <c r="S781" s="219"/>
      <c r="T781" s="219"/>
      <c r="U781" s="266"/>
      <c r="V781" s="122" t="str">
        <f>IF($AB781=1,VLOOKUP(U:U,'BW Asset Listing'!D:E,2,FALSE),"")</f>
        <v/>
      </c>
      <c r="W781" s="122" t="str">
        <f>IF($AB781=1,VLOOKUP(U:U,'BW Asset Listing'!D:F,3,FALSE),"")</f>
        <v/>
      </c>
      <c r="X781" s="122" t="str">
        <f>IF($AB781=1,VLOOKUP(U:U,'BW Asset Listing'!D:G,4,FALSE),"")</f>
        <v/>
      </c>
      <c r="Y781" s="294" t="str">
        <f>IF($AB781=1,VLOOKUP(U:U,'BW Asset Listing'!D:O,12,FALSE),"")</f>
        <v/>
      </c>
      <c r="Z781" s="294" t="str">
        <f t="shared" si="114"/>
        <v/>
      </c>
      <c r="AA781" s="294" t="str">
        <f t="shared" si="115"/>
        <v/>
      </c>
      <c r="AB781" s="294">
        <f>COUNTIF($D$4:D781,$D781)</f>
        <v>0</v>
      </c>
      <c r="AE781" s="122" t="str">
        <f t="shared" si="116"/>
        <v/>
      </c>
      <c r="AF781" s="124">
        <f>SUMIFS('BW Expense Report GL'!I:I,'BW Expense Report GL'!F:F,AD:AD,'BW Expense Report GL'!G:G,G:G)</f>
        <v>0</v>
      </c>
      <c r="AG781" s="124" t="str">
        <f t="shared" si="117"/>
        <v/>
      </c>
      <c r="AH781" s="124">
        <f>SUMIFS('BW Expense Report GL'!I:I,'BW Expense Report GL'!F:F,AD:AD,'BW Expense Report GL'!G:G,H:H)</f>
        <v>0</v>
      </c>
      <c r="AI781" s="124" t="str">
        <f t="shared" si="118"/>
        <v/>
      </c>
      <c r="AK781" s="121">
        <f t="shared" si="119"/>
        <v>0</v>
      </c>
      <c r="AL781" s="121">
        <f t="shared" si="120"/>
        <v>0</v>
      </c>
    </row>
    <row r="782" spans="1:38" s="121" customFormat="1" ht="12.75" x14ac:dyDescent="0.2">
      <c r="A782" s="293" t="str">
        <f>VLOOKUP(B:B,'ACFR Business Areas'!A:C,3,FALSE)</f>
        <v>A000</v>
      </c>
      <c r="B782" s="293" t="str">
        <f>'Lease Rollforward'!$B$1</f>
        <v>E120</v>
      </c>
      <c r="C782" s="122" t="str">
        <f>VLOOKUP(B:B,'ACFR Business Areas'!A:B,2,FALSE)</f>
        <v>Comptroller General</v>
      </c>
      <c r="D782" s="237"/>
      <c r="E782" s="265"/>
      <c r="G782" s="122">
        <f>IFERROR(VLOOKUP($F:$F,'Lease Types with GL Accts'!A:B,2,FALSE),0)</f>
        <v>0</v>
      </c>
      <c r="H782" s="122">
        <f>IFERROR(VLOOKUP($F:$F,'Lease Types with GL Accts'!$A:$C,3,FALSE),0)</f>
        <v>0</v>
      </c>
      <c r="I782" s="122">
        <f>IFERROR(VLOOKUP($F:$F,'Lease Types with GL Accts'!$A:$D,4,FALSE),0)</f>
        <v>0</v>
      </c>
      <c r="J782" s="293" t="str">
        <f>IF(AND(AB782=1,K782='Lease Rollforward'!$B$2),"Yes",IF(AB782=1,"No",""))</f>
        <v/>
      </c>
      <c r="L782" s="216"/>
      <c r="M782" s="217"/>
      <c r="N782" s="217"/>
      <c r="O782" s="217"/>
      <c r="P782" s="294">
        <f t="shared" si="113"/>
        <v>0</v>
      </c>
      <c r="Q782" s="124"/>
      <c r="R782" s="124"/>
      <c r="S782" s="219"/>
      <c r="T782" s="219"/>
      <c r="U782" s="266"/>
      <c r="V782" s="122" t="str">
        <f>IF($AB782=1,VLOOKUP(U:U,'BW Asset Listing'!D:E,2,FALSE),"")</f>
        <v/>
      </c>
      <c r="W782" s="122" t="str">
        <f>IF($AB782=1,VLOOKUP(U:U,'BW Asset Listing'!D:F,3,FALSE),"")</f>
        <v/>
      </c>
      <c r="X782" s="122" t="str">
        <f>IF($AB782=1,VLOOKUP(U:U,'BW Asset Listing'!D:G,4,FALSE),"")</f>
        <v/>
      </c>
      <c r="Y782" s="294" t="str">
        <f>IF($AB782=1,VLOOKUP(U:U,'BW Asset Listing'!D:O,12,FALSE),"")</f>
        <v/>
      </c>
      <c r="Z782" s="294" t="str">
        <f t="shared" si="114"/>
        <v/>
      </c>
      <c r="AA782" s="294" t="str">
        <f t="shared" si="115"/>
        <v/>
      </c>
      <c r="AB782" s="294">
        <f>COUNTIF($D$4:D782,$D782)</f>
        <v>0</v>
      </c>
      <c r="AE782" s="122" t="str">
        <f t="shared" si="116"/>
        <v/>
      </c>
      <c r="AF782" s="124">
        <f>SUMIFS('BW Expense Report GL'!I:I,'BW Expense Report GL'!F:F,AD:AD,'BW Expense Report GL'!G:G,G:G)</f>
        <v>0</v>
      </c>
      <c r="AG782" s="124" t="str">
        <f t="shared" si="117"/>
        <v/>
      </c>
      <c r="AH782" s="124">
        <f>SUMIFS('BW Expense Report GL'!I:I,'BW Expense Report GL'!F:F,AD:AD,'BW Expense Report GL'!G:G,H:H)</f>
        <v>0</v>
      </c>
      <c r="AI782" s="124" t="str">
        <f t="shared" si="118"/>
        <v/>
      </c>
      <c r="AK782" s="121">
        <f t="shared" si="119"/>
        <v>0</v>
      </c>
      <c r="AL782" s="121">
        <f t="shared" si="120"/>
        <v>0</v>
      </c>
    </row>
    <row r="783" spans="1:38" s="121" customFormat="1" ht="12.75" x14ac:dyDescent="0.2">
      <c r="A783" s="293" t="str">
        <f>VLOOKUP(B:B,'ACFR Business Areas'!A:C,3,FALSE)</f>
        <v>A000</v>
      </c>
      <c r="B783" s="293" t="str">
        <f>'Lease Rollforward'!$B$1</f>
        <v>E120</v>
      </c>
      <c r="C783" s="122" t="str">
        <f>VLOOKUP(B:B,'ACFR Business Areas'!A:B,2,FALSE)</f>
        <v>Comptroller General</v>
      </c>
      <c r="D783" s="237"/>
      <c r="E783" s="265"/>
      <c r="G783" s="122">
        <f>IFERROR(VLOOKUP($F:$F,'Lease Types with GL Accts'!A:B,2,FALSE),0)</f>
        <v>0</v>
      </c>
      <c r="H783" s="122">
        <f>IFERROR(VLOOKUP($F:$F,'Lease Types with GL Accts'!$A:$C,3,FALSE),0)</f>
        <v>0</v>
      </c>
      <c r="I783" s="122">
        <f>IFERROR(VLOOKUP($F:$F,'Lease Types with GL Accts'!$A:$D,4,FALSE),0)</f>
        <v>0</v>
      </c>
      <c r="J783" s="293" t="str">
        <f>IF(AND(AB783=1,K783='Lease Rollforward'!$B$2),"Yes",IF(AB783=1,"No",""))</f>
        <v/>
      </c>
      <c r="L783" s="216"/>
      <c r="M783" s="217"/>
      <c r="N783" s="217"/>
      <c r="O783" s="217"/>
      <c r="P783" s="294">
        <f t="shared" si="113"/>
        <v>0</v>
      </c>
      <c r="Q783" s="124"/>
      <c r="R783" s="124"/>
      <c r="S783" s="219"/>
      <c r="T783" s="219"/>
      <c r="U783" s="266"/>
      <c r="V783" s="122" t="str">
        <f>IF($AB783=1,VLOOKUP(U:U,'BW Asset Listing'!D:E,2,FALSE),"")</f>
        <v/>
      </c>
      <c r="W783" s="122" t="str">
        <f>IF($AB783=1,VLOOKUP(U:U,'BW Asset Listing'!D:F,3,FALSE),"")</f>
        <v/>
      </c>
      <c r="X783" s="122" t="str">
        <f>IF($AB783=1,VLOOKUP(U:U,'BW Asset Listing'!D:G,4,FALSE),"")</f>
        <v/>
      </c>
      <c r="Y783" s="294" t="str">
        <f>IF($AB783=1,VLOOKUP(U:U,'BW Asset Listing'!D:O,12,FALSE),"")</f>
        <v/>
      </c>
      <c r="Z783" s="294" t="str">
        <f t="shared" si="114"/>
        <v/>
      </c>
      <c r="AA783" s="294" t="str">
        <f t="shared" si="115"/>
        <v/>
      </c>
      <c r="AB783" s="294">
        <f>COUNTIF($D$4:D783,$D783)</f>
        <v>0</v>
      </c>
      <c r="AE783" s="122" t="str">
        <f t="shared" si="116"/>
        <v/>
      </c>
      <c r="AF783" s="124">
        <f>SUMIFS('BW Expense Report GL'!I:I,'BW Expense Report GL'!F:F,AD:AD,'BW Expense Report GL'!G:G,G:G)</f>
        <v>0</v>
      </c>
      <c r="AG783" s="124" t="str">
        <f t="shared" si="117"/>
        <v/>
      </c>
      <c r="AH783" s="124">
        <f>SUMIFS('BW Expense Report GL'!I:I,'BW Expense Report GL'!F:F,AD:AD,'BW Expense Report GL'!G:G,H:H)</f>
        <v>0</v>
      </c>
      <c r="AI783" s="124" t="str">
        <f t="shared" si="118"/>
        <v/>
      </c>
      <c r="AK783" s="121">
        <f t="shared" si="119"/>
        <v>0</v>
      </c>
      <c r="AL783" s="121">
        <f t="shared" si="120"/>
        <v>0</v>
      </c>
    </row>
    <row r="784" spans="1:38" s="121" customFormat="1" ht="12.75" x14ac:dyDescent="0.2">
      <c r="A784" s="293" t="str">
        <f>VLOOKUP(B:B,'ACFR Business Areas'!A:C,3,FALSE)</f>
        <v>A000</v>
      </c>
      <c r="B784" s="293" t="str">
        <f>'Lease Rollforward'!$B$1</f>
        <v>E120</v>
      </c>
      <c r="C784" s="122" t="str">
        <f>VLOOKUP(B:B,'ACFR Business Areas'!A:B,2,FALSE)</f>
        <v>Comptroller General</v>
      </c>
      <c r="D784" s="237"/>
      <c r="E784" s="265"/>
      <c r="G784" s="122">
        <f>IFERROR(VLOOKUP($F:$F,'Lease Types with GL Accts'!A:B,2,FALSE),0)</f>
        <v>0</v>
      </c>
      <c r="H784" s="122">
        <f>IFERROR(VLOOKUP($F:$F,'Lease Types with GL Accts'!$A:$C,3,FALSE),0)</f>
        <v>0</v>
      </c>
      <c r="I784" s="122">
        <f>IFERROR(VLOOKUP($F:$F,'Lease Types with GL Accts'!$A:$D,4,FALSE),0)</f>
        <v>0</v>
      </c>
      <c r="J784" s="293" t="str">
        <f>IF(AND(AB784=1,K784='Lease Rollforward'!$B$2),"Yes",IF(AB784=1,"No",""))</f>
        <v/>
      </c>
      <c r="L784" s="216"/>
      <c r="M784" s="217"/>
      <c r="N784" s="217"/>
      <c r="O784" s="217"/>
      <c r="P784" s="294">
        <f t="shared" si="113"/>
        <v>0</v>
      </c>
      <c r="Q784" s="124"/>
      <c r="R784" s="124"/>
      <c r="S784" s="219"/>
      <c r="T784" s="219"/>
      <c r="U784" s="266"/>
      <c r="V784" s="122" t="str">
        <f>IF($AB784=1,VLOOKUP(U:U,'BW Asset Listing'!D:E,2,FALSE),"")</f>
        <v/>
      </c>
      <c r="W784" s="122" t="str">
        <f>IF($AB784=1,VLOOKUP(U:U,'BW Asset Listing'!D:F,3,FALSE),"")</f>
        <v/>
      </c>
      <c r="X784" s="122" t="str">
        <f>IF($AB784=1,VLOOKUP(U:U,'BW Asset Listing'!D:G,4,FALSE),"")</f>
        <v/>
      </c>
      <c r="Y784" s="294" t="str">
        <f>IF($AB784=1,VLOOKUP(U:U,'BW Asset Listing'!D:O,12,FALSE),"")</f>
        <v/>
      </c>
      <c r="Z784" s="294" t="str">
        <f t="shared" si="114"/>
        <v/>
      </c>
      <c r="AA784" s="294" t="str">
        <f t="shared" si="115"/>
        <v/>
      </c>
      <c r="AB784" s="294">
        <f>COUNTIF($D$4:D784,$D784)</f>
        <v>0</v>
      </c>
      <c r="AE784" s="122" t="str">
        <f t="shared" si="116"/>
        <v/>
      </c>
      <c r="AF784" s="124">
        <f>SUMIFS('BW Expense Report GL'!I:I,'BW Expense Report GL'!F:F,AD:AD,'BW Expense Report GL'!G:G,G:G)</f>
        <v>0</v>
      </c>
      <c r="AG784" s="124" t="str">
        <f t="shared" si="117"/>
        <v/>
      </c>
      <c r="AH784" s="124">
        <f>SUMIFS('BW Expense Report GL'!I:I,'BW Expense Report GL'!F:F,AD:AD,'BW Expense Report GL'!G:G,H:H)</f>
        <v>0</v>
      </c>
      <c r="AI784" s="124" t="str">
        <f t="shared" si="118"/>
        <v/>
      </c>
      <c r="AK784" s="121">
        <f t="shared" si="119"/>
        <v>0</v>
      </c>
      <c r="AL784" s="121">
        <f t="shared" si="120"/>
        <v>0</v>
      </c>
    </row>
    <row r="785" spans="1:38" s="121" customFormat="1" ht="12.75" x14ac:dyDescent="0.2">
      <c r="A785" s="293" t="str">
        <f>VLOOKUP(B:B,'ACFR Business Areas'!A:C,3,FALSE)</f>
        <v>A000</v>
      </c>
      <c r="B785" s="293" t="str">
        <f>'Lease Rollforward'!$B$1</f>
        <v>E120</v>
      </c>
      <c r="C785" s="122" t="str">
        <f>VLOOKUP(B:B,'ACFR Business Areas'!A:B,2,FALSE)</f>
        <v>Comptroller General</v>
      </c>
      <c r="D785" s="237"/>
      <c r="E785" s="265"/>
      <c r="G785" s="122">
        <f>IFERROR(VLOOKUP($F:$F,'Lease Types with GL Accts'!A:B,2,FALSE),0)</f>
        <v>0</v>
      </c>
      <c r="H785" s="122">
        <f>IFERROR(VLOOKUP($F:$F,'Lease Types with GL Accts'!$A:$C,3,FALSE),0)</f>
        <v>0</v>
      </c>
      <c r="I785" s="122">
        <f>IFERROR(VLOOKUP($F:$F,'Lease Types with GL Accts'!$A:$D,4,FALSE),0)</f>
        <v>0</v>
      </c>
      <c r="J785" s="293" t="str">
        <f>IF(AND(AB785=1,K785='Lease Rollforward'!$B$2),"Yes",IF(AB785=1,"No",""))</f>
        <v/>
      </c>
      <c r="L785" s="216"/>
      <c r="M785" s="217"/>
      <c r="N785" s="217"/>
      <c r="O785" s="217"/>
      <c r="P785" s="294">
        <f t="shared" si="113"/>
        <v>0</v>
      </c>
      <c r="Q785" s="124"/>
      <c r="R785" s="124"/>
      <c r="S785" s="219"/>
      <c r="T785" s="219"/>
      <c r="U785" s="266"/>
      <c r="V785" s="122" t="str">
        <f>IF($AB785=1,VLOOKUP(U:U,'BW Asset Listing'!D:E,2,FALSE),"")</f>
        <v/>
      </c>
      <c r="W785" s="122" t="str">
        <f>IF($AB785=1,VLOOKUP(U:U,'BW Asset Listing'!D:F,3,FALSE),"")</f>
        <v/>
      </c>
      <c r="X785" s="122" t="str">
        <f>IF($AB785=1,VLOOKUP(U:U,'BW Asset Listing'!D:G,4,FALSE),"")</f>
        <v/>
      </c>
      <c r="Y785" s="294" t="str">
        <f>IF($AB785=1,VLOOKUP(U:U,'BW Asset Listing'!D:O,12,FALSE),"")</f>
        <v/>
      </c>
      <c r="Z785" s="294" t="str">
        <f t="shared" si="114"/>
        <v/>
      </c>
      <c r="AA785" s="294" t="str">
        <f t="shared" si="115"/>
        <v/>
      </c>
      <c r="AB785" s="294">
        <f>COUNTIF($D$4:D785,$D785)</f>
        <v>0</v>
      </c>
      <c r="AE785" s="122" t="str">
        <f t="shared" si="116"/>
        <v/>
      </c>
      <c r="AF785" s="124">
        <f>SUMIFS('BW Expense Report GL'!I:I,'BW Expense Report GL'!F:F,AD:AD,'BW Expense Report GL'!G:G,G:G)</f>
        <v>0</v>
      </c>
      <c r="AG785" s="124" t="str">
        <f t="shared" si="117"/>
        <v/>
      </c>
      <c r="AH785" s="124">
        <f>SUMIFS('BW Expense Report GL'!I:I,'BW Expense Report GL'!F:F,AD:AD,'BW Expense Report GL'!G:G,H:H)</f>
        <v>0</v>
      </c>
      <c r="AI785" s="124" t="str">
        <f t="shared" si="118"/>
        <v/>
      </c>
      <c r="AK785" s="121">
        <f t="shared" si="119"/>
        <v>0</v>
      </c>
      <c r="AL785" s="121">
        <f t="shared" si="120"/>
        <v>0</v>
      </c>
    </row>
    <row r="786" spans="1:38" s="121" customFormat="1" ht="12.75" x14ac:dyDescent="0.2">
      <c r="A786" s="293" t="str">
        <f>VLOOKUP(B:B,'ACFR Business Areas'!A:C,3,FALSE)</f>
        <v>A000</v>
      </c>
      <c r="B786" s="293" t="str">
        <f>'Lease Rollforward'!$B$1</f>
        <v>E120</v>
      </c>
      <c r="C786" s="122" t="str">
        <f>VLOOKUP(B:B,'ACFR Business Areas'!A:B,2,FALSE)</f>
        <v>Comptroller General</v>
      </c>
      <c r="D786" s="237"/>
      <c r="E786" s="265"/>
      <c r="G786" s="122">
        <f>IFERROR(VLOOKUP($F:$F,'Lease Types with GL Accts'!A:B,2,FALSE),0)</f>
        <v>0</v>
      </c>
      <c r="H786" s="122">
        <f>IFERROR(VLOOKUP($F:$F,'Lease Types with GL Accts'!$A:$C,3,FALSE),0)</f>
        <v>0</v>
      </c>
      <c r="I786" s="122">
        <f>IFERROR(VLOOKUP($F:$F,'Lease Types with GL Accts'!$A:$D,4,FALSE),0)</f>
        <v>0</v>
      </c>
      <c r="J786" s="293" t="str">
        <f>IF(AND(AB786=1,K786='Lease Rollforward'!$B$2),"Yes",IF(AB786=1,"No",""))</f>
        <v/>
      </c>
      <c r="L786" s="216"/>
      <c r="M786" s="217"/>
      <c r="N786" s="217"/>
      <c r="O786" s="217"/>
      <c r="P786" s="294">
        <f t="shared" si="113"/>
        <v>0</v>
      </c>
      <c r="Q786" s="124"/>
      <c r="R786" s="124"/>
      <c r="S786" s="219"/>
      <c r="T786" s="219"/>
      <c r="U786" s="266"/>
      <c r="V786" s="122" t="str">
        <f>IF($AB786=1,VLOOKUP(U:U,'BW Asset Listing'!D:E,2,FALSE),"")</f>
        <v/>
      </c>
      <c r="W786" s="122" t="str">
        <f>IF($AB786=1,VLOOKUP(U:U,'BW Asset Listing'!D:F,3,FALSE),"")</f>
        <v/>
      </c>
      <c r="X786" s="122" t="str">
        <f>IF($AB786=1,VLOOKUP(U:U,'BW Asset Listing'!D:G,4,FALSE),"")</f>
        <v/>
      </c>
      <c r="Y786" s="294" t="str">
        <f>IF($AB786=1,VLOOKUP(U:U,'BW Asset Listing'!D:O,12,FALSE),"")</f>
        <v/>
      </c>
      <c r="Z786" s="294" t="str">
        <f t="shared" si="114"/>
        <v/>
      </c>
      <c r="AA786" s="294" t="str">
        <f t="shared" si="115"/>
        <v/>
      </c>
      <c r="AB786" s="294">
        <f>COUNTIF($D$4:D786,$D786)</f>
        <v>0</v>
      </c>
      <c r="AE786" s="122" t="str">
        <f t="shared" si="116"/>
        <v/>
      </c>
      <c r="AF786" s="124">
        <f>SUMIFS('BW Expense Report GL'!I:I,'BW Expense Report GL'!F:F,AD:AD,'BW Expense Report GL'!G:G,G:G)</f>
        <v>0</v>
      </c>
      <c r="AG786" s="124" t="str">
        <f t="shared" si="117"/>
        <v/>
      </c>
      <c r="AH786" s="124">
        <f>SUMIFS('BW Expense Report GL'!I:I,'BW Expense Report GL'!F:F,AD:AD,'BW Expense Report GL'!G:G,H:H)</f>
        <v>0</v>
      </c>
      <c r="AI786" s="124" t="str">
        <f t="shared" si="118"/>
        <v/>
      </c>
      <c r="AK786" s="121">
        <f t="shared" si="119"/>
        <v>0</v>
      </c>
      <c r="AL786" s="121">
        <f t="shared" si="120"/>
        <v>0</v>
      </c>
    </row>
    <row r="787" spans="1:38" s="121" customFormat="1" ht="12.75" x14ac:dyDescent="0.2">
      <c r="A787" s="293" t="str">
        <f>VLOOKUP(B:B,'ACFR Business Areas'!A:C,3,FALSE)</f>
        <v>A000</v>
      </c>
      <c r="B787" s="293" t="str">
        <f>'Lease Rollforward'!$B$1</f>
        <v>E120</v>
      </c>
      <c r="C787" s="122" t="str">
        <f>VLOOKUP(B:B,'ACFR Business Areas'!A:B,2,FALSE)</f>
        <v>Comptroller General</v>
      </c>
      <c r="D787" s="237"/>
      <c r="E787" s="265"/>
      <c r="G787" s="122">
        <f>IFERROR(VLOOKUP($F:$F,'Lease Types with GL Accts'!A:B,2,FALSE),0)</f>
        <v>0</v>
      </c>
      <c r="H787" s="122">
        <f>IFERROR(VLOOKUP($F:$F,'Lease Types with GL Accts'!$A:$C,3,FALSE),0)</f>
        <v>0</v>
      </c>
      <c r="I787" s="122">
        <f>IFERROR(VLOOKUP($F:$F,'Lease Types with GL Accts'!$A:$D,4,FALSE),0)</f>
        <v>0</v>
      </c>
      <c r="J787" s="293" t="str">
        <f>IF(AND(AB787=1,K787='Lease Rollforward'!$B$2),"Yes",IF(AB787=1,"No",""))</f>
        <v/>
      </c>
      <c r="L787" s="216"/>
      <c r="M787" s="217"/>
      <c r="N787" s="217"/>
      <c r="O787" s="217"/>
      <c r="P787" s="294">
        <f t="shared" si="113"/>
        <v>0</v>
      </c>
      <c r="Q787" s="124"/>
      <c r="R787" s="124"/>
      <c r="S787" s="219"/>
      <c r="T787" s="219"/>
      <c r="U787" s="266"/>
      <c r="V787" s="122" t="str">
        <f>IF($AB787=1,VLOOKUP(U:U,'BW Asset Listing'!D:E,2,FALSE),"")</f>
        <v/>
      </c>
      <c r="W787" s="122" t="str">
        <f>IF($AB787=1,VLOOKUP(U:U,'BW Asset Listing'!D:F,3,FALSE),"")</f>
        <v/>
      </c>
      <c r="X787" s="122" t="str">
        <f>IF($AB787=1,VLOOKUP(U:U,'BW Asset Listing'!D:G,4,FALSE),"")</f>
        <v/>
      </c>
      <c r="Y787" s="294" t="str">
        <f>IF($AB787=1,VLOOKUP(U:U,'BW Asset Listing'!D:O,12,FALSE),"")</f>
        <v/>
      </c>
      <c r="Z787" s="294" t="str">
        <f t="shared" si="114"/>
        <v/>
      </c>
      <c r="AA787" s="294" t="str">
        <f t="shared" si="115"/>
        <v/>
      </c>
      <c r="AB787" s="294">
        <f>COUNTIF($D$4:D787,$D787)</f>
        <v>0</v>
      </c>
      <c r="AE787" s="122" t="str">
        <f t="shared" si="116"/>
        <v/>
      </c>
      <c r="AF787" s="124">
        <f>SUMIFS('BW Expense Report GL'!I:I,'BW Expense Report GL'!F:F,AD:AD,'BW Expense Report GL'!G:G,G:G)</f>
        <v>0</v>
      </c>
      <c r="AG787" s="124" t="str">
        <f t="shared" si="117"/>
        <v/>
      </c>
      <c r="AH787" s="124">
        <f>SUMIFS('BW Expense Report GL'!I:I,'BW Expense Report GL'!F:F,AD:AD,'BW Expense Report GL'!G:G,H:H)</f>
        <v>0</v>
      </c>
      <c r="AI787" s="124" t="str">
        <f t="shared" si="118"/>
        <v/>
      </c>
      <c r="AK787" s="121">
        <f t="shared" si="119"/>
        <v>0</v>
      </c>
      <c r="AL787" s="121">
        <f t="shared" si="120"/>
        <v>0</v>
      </c>
    </row>
    <row r="788" spans="1:38" s="121" customFormat="1" ht="12.75" x14ac:dyDescent="0.2">
      <c r="A788" s="293" t="str">
        <f>VLOOKUP(B:B,'ACFR Business Areas'!A:C,3,FALSE)</f>
        <v>A000</v>
      </c>
      <c r="B788" s="293" t="str">
        <f>'Lease Rollforward'!$B$1</f>
        <v>E120</v>
      </c>
      <c r="C788" s="122" t="str">
        <f>VLOOKUP(B:B,'ACFR Business Areas'!A:B,2,FALSE)</f>
        <v>Comptroller General</v>
      </c>
      <c r="D788" s="237"/>
      <c r="E788" s="265"/>
      <c r="G788" s="122">
        <f>IFERROR(VLOOKUP($F:$F,'Lease Types with GL Accts'!A:B,2,FALSE),0)</f>
        <v>0</v>
      </c>
      <c r="H788" s="122">
        <f>IFERROR(VLOOKUP($F:$F,'Lease Types with GL Accts'!$A:$C,3,FALSE),0)</f>
        <v>0</v>
      </c>
      <c r="I788" s="122">
        <f>IFERROR(VLOOKUP($F:$F,'Lease Types with GL Accts'!$A:$D,4,FALSE),0)</f>
        <v>0</v>
      </c>
      <c r="J788" s="293" t="str">
        <f>IF(AND(AB788=1,K788='Lease Rollforward'!$B$2),"Yes",IF(AB788=1,"No",""))</f>
        <v/>
      </c>
      <c r="L788" s="216"/>
      <c r="M788" s="217"/>
      <c r="N788" s="217"/>
      <c r="O788" s="217"/>
      <c r="P788" s="294">
        <f t="shared" si="113"/>
        <v>0</v>
      </c>
      <c r="Q788" s="124"/>
      <c r="R788" s="124"/>
      <c r="S788" s="219"/>
      <c r="T788" s="219"/>
      <c r="U788" s="266"/>
      <c r="V788" s="122" t="str">
        <f>IF($AB788=1,VLOOKUP(U:U,'BW Asset Listing'!D:E,2,FALSE),"")</f>
        <v/>
      </c>
      <c r="W788" s="122" t="str">
        <f>IF($AB788=1,VLOOKUP(U:U,'BW Asset Listing'!D:F,3,FALSE),"")</f>
        <v/>
      </c>
      <c r="X788" s="122" t="str">
        <f>IF($AB788=1,VLOOKUP(U:U,'BW Asset Listing'!D:G,4,FALSE),"")</f>
        <v/>
      </c>
      <c r="Y788" s="294" t="str">
        <f>IF($AB788=1,VLOOKUP(U:U,'BW Asset Listing'!D:O,12,FALSE),"")</f>
        <v/>
      </c>
      <c r="Z788" s="294" t="str">
        <f t="shared" si="114"/>
        <v/>
      </c>
      <c r="AA788" s="294" t="str">
        <f t="shared" si="115"/>
        <v/>
      </c>
      <c r="AB788" s="294">
        <f>COUNTIF($D$4:D788,$D788)</f>
        <v>0</v>
      </c>
      <c r="AE788" s="122" t="str">
        <f t="shared" si="116"/>
        <v/>
      </c>
      <c r="AF788" s="124">
        <f>SUMIFS('BW Expense Report GL'!I:I,'BW Expense Report GL'!F:F,AD:AD,'BW Expense Report GL'!G:G,G:G)</f>
        <v>0</v>
      </c>
      <c r="AG788" s="124" t="str">
        <f t="shared" si="117"/>
        <v/>
      </c>
      <c r="AH788" s="124">
        <f>SUMIFS('BW Expense Report GL'!I:I,'BW Expense Report GL'!F:F,AD:AD,'BW Expense Report GL'!G:G,H:H)</f>
        <v>0</v>
      </c>
      <c r="AI788" s="124" t="str">
        <f t="shared" si="118"/>
        <v/>
      </c>
      <c r="AK788" s="121">
        <f t="shared" si="119"/>
        <v>0</v>
      </c>
      <c r="AL788" s="121">
        <f t="shared" si="120"/>
        <v>0</v>
      </c>
    </row>
    <row r="789" spans="1:38" s="121" customFormat="1" ht="12.75" x14ac:dyDescent="0.2">
      <c r="A789" s="293" t="str">
        <f>VLOOKUP(B:B,'ACFR Business Areas'!A:C,3,FALSE)</f>
        <v>A000</v>
      </c>
      <c r="B789" s="293" t="str">
        <f>'Lease Rollforward'!$B$1</f>
        <v>E120</v>
      </c>
      <c r="C789" s="122" t="str">
        <f>VLOOKUP(B:B,'ACFR Business Areas'!A:B,2,FALSE)</f>
        <v>Comptroller General</v>
      </c>
      <c r="D789" s="237"/>
      <c r="E789" s="265"/>
      <c r="G789" s="122">
        <f>IFERROR(VLOOKUP($F:$F,'Lease Types with GL Accts'!A:B,2,FALSE),0)</f>
        <v>0</v>
      </c>
      <c r="H789" s="122">
        <f>IFERROR(VLOOKUP($F:$F,'Lease Types with GL Accts'!$A:$C,3,FALSE),0)</f>
        <v>0</v>
      </c>
      <c r="I789" s="122">
        <f>IFERROR(VLOOKUP($F:$F,'Lease Types with GL Accts'!$A:$D,4,FALSE),0)</f>
        <v>0</v>
      </c>
      <c r="J789" s="293" t="str">
        <f>IF(AND(AB789=1,K789='Lease Rollforward'!$B$2),"Yes",IF(AB789=1,"No",""))</f>
        <v/>
      </c>
      <c r="L789" s="216"/>
      <c r="M789" s="217"/>
      <c r="N789" s="217"/>
      <c r="O789" s="217"/>
      <c r="P789" s="294">
        <f t="shared" si="113"/>
        <v>0</v>
      </c>
      <c r="Q789" s="124"/>
      <c r="R789" s="124"/>
      <c r="S789" s="219"/>
      <c r="T789" s="219"/>
      <c r="U789" s="266"/>
      <c r="V789" s="122" t="str">
        <f>IF($AB789=1,VLOOKUP(U:U,'BW Asset Listing'!D:E,2,FALSE),"")</f>
        <v/>
      </c>
      <c r="W789" s="122" t="str">
        <f>IF($AB789=1,VLOOKUP(U:U,'BW Asset Listing'!D:F,3,FALSE),"")</f>
        <v/>
      </c>
      <c r="X789" s="122" t="str">
        <f>IF($AB789=1,VLOOKUP(U:U,'BW Asset Listing'!D:G,4,FALSE),"")</f>
        <v/>
      </c>
      <c r="Y789" s="294" t="str">
        <f>IF($AB789=1,VLOOKUP(U:U,'BW Asset Listing'!D:O,12,FALSE),"")</f>
        <v/>
      </c>
      <c r="Z789" s="294" t="str">
        <f t="shared" si="114"/>
        <v/>
      </c>
      <c r="AA789" s="294" t="str">
        <f t="shared" si="115"/>
        <v/>
      </c>
      <c r="AB789" s="294">
        <f>COUNTIF($D$4:D789,$D789)</f>
        <v>0</v>
      </c>
      <c r="AE789" s="122" t="str">
        <f t="shared" si="116"/>
        <v/>
      </c>
      <c r="AF789" s="124">
        <f>SUMIFS('BW Expense Report GL'!I:I,'BW Expense Report GL'!F:F,AD:AD,'BW Expense Report GL'!G:G,G:G)</f>
        <v>0</v>
      </c>
      <c r="AG789" s="124" t="str">
        <f t="shared" si="117"/>
        <v/>
      </c>
      <c r="AH789" s="124">
        <f>SUMIFS('BW Expense Report GL'!I:I,'BW Expense Report GL'!F:F,AD:AD,'BW Expense Report GL'!G:G,H:H)</f>
        <v>0</v>
      </c>
      <c r="AI789" s="124" t="str">
        <f t="shared" si="118"/>
        <v/>
      </c>
      <c r="AK789" s="121">
        <f t="shared" si="119"/>
        <v>0</v>
      </c>
      <c r="AL789" s="121">
        <f t="shared" si="120"/>
        <v>0</v>
      </c>
    </row>
    <row r="790" spans="1:38" s="121" customFormat="1" ht="12.75" x14ac:dyDescent="0.2">
      <c r="A790" s="293" t="str">
        <f>VLOOKUP(B:B,'ACFR Business Areas'!A:C,3,FALSE)</f>
        <v>A000</v>
      </c>
      <c r="B790" s="293" t="str">
        <f>'Lease Rollforward'!$B$1</f>
        <v>E120</v>
      </c>
      <c r="C790" s="122" t="str">
        <f>VLOOKUP(B:B,'ACFR Business Areas'!A:B,2,FALSE)</f>
        <v>Comptroller General</v>
      </c>
      <c r="D790" s="237"/>
      <c r="E790" s="265"/>
      <c r="G790" s="122">
        <f>IFERROR(VLOOKUP($F:$F,'Lease Types with GL Accts'!A:B,2,FALSE),0)</f>
        <v>0</v>
      </c>
      <c r="H790" s="122">
        <f>IFERROR(VLOOKUP($F:$F,'Lease Types with GL Accts'!$A:$C,3,FALSE),0)</f>
        <v>0</v>
      </c>
      <c r="I790" s="122">
        <f>IFERROR(VLOOKUP($F:$F,'Lease Types with GL Accts'!$A:$D,4,FALSE),0)</f>
        <v>0</v>
      </c>
      <c r="J790" s="293" t="str">
        <f>IF(AND(AB790=1,K790='Lease Rollforward'!$B$2),"Yes",IF(AB790=1,"No",""))</f>
        <v/>
      </c>
      <c r="L790" s="216"/>
      <c r="M790" s="217"/>
      <c r="N790" s="217"/>
      <c r="O790" s="217"/>
      <c r="P790" s="294">
        <f t="shared" si="113"/>
        <v>0</v>
      </c>
      <c r="Q790" s="124"/>
      <c r="R790" s="124"/>
      <c r="S790" s="219"/>
      <c r="T790" s="219"/>
      <c r="U790" s="266"/>
      <c r="V790" s="122" t="str">
        <f>IF($AB790=1,VLOOKUP(U:U,'BW Asset Listing'!D:E,2,FALSE),"")</f>
        <v/>
      </c>
      <c r="W790" s="122" t="str">
        <f>IF($AB790=1,VLOOKUP(U:U,'BW Asset Listing'!D:F,3,FALSE),"")</f>
        <v/>
      </c>
      <c r="X790" s="122" t="str">
        <f>IF($AB790=1,VLOOKUP(U:U,'BW Asset Listing'!D:G,4,FALSE),"")</f>
        <v/>
      </c>
      <c r="Y790" s="294" t="str">
        <f>IF($AB790=1,VLOOKUP(U:U,'BW Asset Listing'!D:O,12,FALSE),"")</f>
        <v/>
      </c>
      <c r="Z790" s="294" t="str">
        <f t="shared" si="114"/>
        <v/>
      </c>
      <c r="AA790" s="294" t="str">
        <f t="shared" si="115"/>
        <v/>
      </c>
      <c r="AB790" s="294">
        <f>COUNTIF($D$4:D790,$D790)</f>
        <v>0</v>
      </c>
      <c r="AE790" s="122" t="str">
        <f t="shared" si="116"/>
        <v/>
      </c>
      <c r="AF790" s="124">
        <f>SUMIFS('BW Expense Report GL'!I:I,'BW Expense Report GL'!F:F,AD:AD,'BW Expense Report GL'!G:G,G:G)</f>
        <v>0</v>
      </c>
      <c r="AG790" s="124" t="str">
        <f t="shared" si="117"/>
        <v/>
      </c>
      <c r="AH790" s="124">
        <f>SUMIFS('BW Expense Report GL'!I:I,'BW Expense Report GL'!F:F,AD:AD,'BW Expense Report GL'!G:G,H:H)</f>
        <v>0</v>
      </c>
      <c r="AI790" s="124" t="str">
        <f t="shared" si="118"/>
        <v/>
      </c>
      <c r="AK790" s="121">
        <f t="shared" si="119"/>
        <v>0</v>
      </c>
      <c r="AL790" s="121">
        <f t="shared" si="120"/>
        <v>0</v>
      </c>
    </row>
    <row r="791" spans="1:38" s="121" customFormat="1" ht="12.75" x14ac:dyDescent="0.2">
      <c r="A791" s="293" t="str">
        <f>VLOOKUP(B:B,'ACFR Business Areas'!A:C,3,FALSE)</f>
        <v>A000</v>
      </c>
      <c r="B791" s="293" t="str">
        <f>'Lease Rollforward'!$B$1</f>
        <v>E120</v>
      </c>
      <c r="C791" s="122" t="str">
        <f>VLOOKUP(B:B,'ACFR Business Areas'!A:B,2,FALSE)</f>
        <v>Comptroller General</v>
      </c>
      <c r="D791" s="237"/>
      <c r="E791" s="265"/>
      <c r="G791" s="122">
        <f>IFERROR(VLOOKUP($F:$F,'Lease Types with GL Accts'!A:B,2,FALSE),0)</f>
        <v>0</v>
      </c>
      <c r="H791" s="122">
        <f>IFERROR(VLOOKUP($F:$F,'Lease Types with GL Accts'!$A:$C,3,FALSE),0)</f>
        <v>0</v>
      </c>
      <c r="I791" s="122">
        <f>IFERROR(VLOOKUP($F:$F,'Lease Types with GL Accts'!$A:$D,4,FALSE),0)</f>
        <v>0</v>
      </c>
      <c r="J791" s="293" t="str">
        <f>IF(AND(AB791=1,K791='Lease Rollforward'!$B$2),"Yes",IF(AB791=1,"No",""))</f>
        <v/>
      </c>
      <c r="L791" s="216"/>
      <c r="M791" s="217"/>
      <c r="N791" s="217"/>
      <c r="O791" s="217"/>
      <c r="P791" s="294">
        <f t="shared" si="113"/>
        <v>0</v>
      </c>
      <c r="Q791" s="124"/>
      <c r="R791" s="124"/>
      <c r="S791" s="219"/>
      <c r="T791" s="219"/>
      <c r="U791" s="266"/>
      <c r="V791" s="122" t="str">
        <f>IF($AB791=1,VLOOKUP(U:U,'BW Asset Listing'!D:E,2,FALSE),"")</f>
        <v/>
      </c>
      <c r="W791" s="122" t="str">
        <f>IF($AB791=1,VLOOKUP(U:U,'BW Asset Listing'!D:F,3,FALSE),"")</f>
        <v/>
      </c>
      <c r="X791" s="122" t="str">
        <f>IF($AB791=1,VLOOKUP(U:U,'BW Asset Listing'!D:G,4,FALSE),"")</f>
        <v/>
      </c>
      <c r="Y791" s="294" t="str">
        <f>IF($AB791=1,VLOOKUP(U:U,'BW Asset Listing'!D:O,12,FALSE),"")</f>
        <v/>
      </c>
      <c r="Z791" s="294" t="str">
        <f t="shared" si="114"/>
        <v/>
      </c>
      <c r="AA791" s="294" t="str">
        <f t="shared" si="115"/>
        <v/>
      </c>
      <c r="AB791" s="294">
        <f>COUNTIF($D$4:D791,$D791)</f>
        <v>0</v>
      </c>
      <c r="AE791" s="122" t="str">
        <f t="shared" si="116"/>
        <v/>
      </c>
      <c r="AF791" s="124">
        <f>SUMIFS('BW Expense Report GL'!I:I,'BW Expense Report GL'!F:F,AD:AD,'BW Expense Report GL'!G:G,G:G)</f>
        <v>0</v>
      </c>
      <c r="AG791" s="124" t="str">
        <f t="shared" si="117"/>
        <v/>
      </c>
      <c r="AH791" s="124">
        <f>SUMIFS('BW Expense Report GL'!I:I,'BW Expense Report GL'!F:F,AD:AD,'BW Expense Report GL'!G:G,H:H)</f>
        <v>0</v>
      </c>
      <c r="AI791" s="124" t="str">
        <f t="shared" si="118"/>
        <v/>
      </c>
      <c r="AK791" s="121">
        <f t="shared" si="119"/>
        <v>0</v>
      </c>
      <c r="AL791" s="121">
        <f t="shared" si="120"/>
        <v>0</v>
      </c>
    </row>
    <row r="792" spans="1:38" s="121" customFormat="1" ht="12.75" x14ac:dyDescent="0.2">
      <c r="A792" s="293" t="str">
        <f>VLOOKUP(B:B,'ACFR Business Areas'!A:C,3,FALSE)</f>
        <v>A000</v>
      </c>
      <c r="B792" s="293" t="str">
        <f>'Lease Rollforward'!$B$1</f>
        <v>E120</v>
      </c>
      <c r="C792" s="122" t="str">
        <f>VLOOKUP(B:B,'ACFR Business Areas'!A:B,2,FALSE)</f>
        <v>Comptroller General</v>
      </c>
      <c r="D792" s="237"/>
      <c r="E792" s="265"/>
      <c r="G792" s="122">
        <f>IFERROR(VLOOKUP($F:$F,'Lease Types with GL Accts'!A:B,2,FALSE),0)</f>
        <v>0</v>
      </c>
      <c r="H792" s="122">
        <f>IFERROR(VLOOKUP($F:$F,'Lease Types with GL Accts'!$A:$C,3,FALSE),0)</f>
        <v>0</v>
      </c>
      <c r="I792" s="122">
        <f>IFERROR(VLOOKUP($F:$F,'Lease Types with GL Accts'!$A:$D,4,FALSE),0)</f>
        <v>0</v>
      </c>
      <c r="J792" s="293" t="str">
        <f>IF(AND(AB792=1,K792='Lease Rollforward'!$B$2),"Yes",IF(AB792=1,"No",""))</f>
        <v/>
      </c>
      <c r="L792" s="216"/>
      <c r="M792" s="217"/>
      <c r="N792" s="217"/>
      <c r="O792" s="217"/>
      <c r="P792" s="294">
        <f t="shared" si="113"/>
        <v>0</v>
      </c>
      <c r="Q792" s="124"/>
      <c r="R792" s="124"/>
      <c r="S792" s="219"/>
      <c r="T792" s="219"/>
      <c r="U792" s="266"/>
      <c r="V792" s="122" t="str">
        <f>IF($AB792=1,VLOOKUP(U:U,'BW Asset Listing'!D:E,2,FALSE),"")</f>
        <v/>
      </c>
      <c r="W792" s="122" t="str">
        <f>IF($AB792=1,VLOOKUP(U:U,'BW Asset Listing'!D:F,3,FALSE),"")</f>
        <v/>
      </c>
      <c r="X792" s="122" t="str">
        <f>IF($AB792=1,VLOOKUP(U:U,'BW Asset Listing'!D:G,4,FALSE),"")</f>
        <v/>
      </c>
      <c r="Y792" s="294" t="str">
        <f>IF($AB792=1,VLOOKUP(U:U,'BW Asset Listing'!D:O,12,FALSE),"")</f>
        <v/>
      </c>
      <c r="Z792" s="294" t="str">
        <f t="shared" si="114"/>
        <v/>
      </c>
      <c r="AA792" s="294" t="str">
        <f t="shared" si="115"/>
        <v/>
      </c>
      <c r="AB792" s="294">
        <f>COUNTIF($D$4:D792,$D792)</f>
        <v>0</v>
      </c>
      <c r="AE792" s="122" t="str">
        <f t="shared" si="116"/>
        <v/>
      </c>
      <c r="AF792" s="124">
        <f>SUMIFS('BW Expense Report GL'!I:I,'BW Expense Report GL'!F:F,AD:AD,'BW Expense Report GL'!G:G,G:G)</f>
        <v>0</v>
      </c>
      <c r="AG792" s="124" t="str">
        <f t="shared" si="117"/>
        <v/>
      </c>
      <c r="AH792" s="124">
        <f>SUMIFS('BW Expense Report GL'!I:I,'BW Expense Report GL'!F:F,AD:AD,'BW Expense Report GL'!G:G,H:H)</f>
        <v>0</v>
      </c>
      <c r="AI792" s="124" t="str">
        <f t="shared" si="118"/>
        <v/>
      </c>
      <c r="AK792" s="121">
        <f t="shared" si="119"/>
        <v>0</v>
      </c>
      <c r="AL792" s="121">
        <f t="shared" si="120"/>
        <v>0</v>
      </c>
    </row>
    <row r="793" spans="1:38" s="121" customFormat="1" ht="12.75" x14ac:dyDescent="0.2">
      <c r="A793" s="293" t="str">
        <f>VLOOKUP(B:B,'ACFR Business Areas'!A:C,3,FALSE)</f>
        <v>A000</v>
      </c>
      <c r="B793" s="293" t="str">
        <f>'Lease Rollforward'!$B$1</f>
        <v>E120</v>
      </c>
      <c r="C793" s="122" t="str">
        <f>VLOOKUP(B:B,'ACFR Business Areas'!A:B,2,FALSE)</f>
        <v>Comptroller General</v>
      </c>
      <c r="D793" s="237"/>
      <c r="E793" s="265"/>
      <c r="G793" s="122">
        <f>IFERROR(VLOOKUP($F:$F,'Lease Types with GL Accts'!A:B,2,FALSE),0)</f>
        <v>0</v>
      </c>
      <c r="H793" s="122">
        <f>IFERROR(VLOOKUP($F:$F,'Lease Types with GL Accts'!$A:$C,3,FALSE),0)</f>
        <v>0</v>
      </c>
      <c r="I793" s="122">
        <f>IFERROR(VLOOKUP($F:$F,'Lease Types with GL Accts'!$A:$D,4,FALSE),0)</f>
        <v>0</v>
      </c>
      <c r="J793" s="293" t="str">
        <f>IF(AND(AB793=1,K793='Lease Rollforward'!$B$2),"Yes",IF(AB793=1,"No",""))</f>
        <v/>
      </c>
      <c r="L793" s="216"/>
      <c r="M793" s="217"/>
      <c r="N793" s="217"/>
      <c r="O793" s="217"/>
      <c r="P793" s="294">
        <f t="shared" si="113"/>
        <v>0</v>
      </c>
      <c r="Q793" s="124"/>
      <c r="R793" s="124"/>
      <c r="S793" s="219"/>
      <c r="T793" s="219"/>
      <c r="U793" s="266"/>
      <c r="V793" s="122" t="str">
        <f>IF($AB793=1,VLOOKUP(U:U,'BW Asset Listing'!D:E,2,FALSE),"")</f>
        <v/>
      </c>
      <c r="W793" s="122" t="str">
        <f>IF($AB793=1,VLOOKUP(U:U,'BW Asset Listing'!D:F,3,FALSE),"")</f>
        <v/>
      </c>
      <c r="X793" s="122" t="str">
        <f>IF($AB793=1,VLOOKUP(U:U,'BW Asset Listing'!D:G,4,FALSE),"")</f>
        <v/>
      </c>
      <c r="Y793" s="294" t="str">
        <f>IF($AB793=1,VLOOKUP(U:U,'BW Asset Listing'!D:O,12,FALSE),"")</f>
        <v/>
      </c>
      <c r="Z793" s="294" t="str">
        <f t="shared" si="114"/>
        <v/>
      </c>
      <c r="AA793" s="294" t="str">
        <f t="shared" si="115"/>
        <v/>
      </c>
      <c r="AB793" s="294">
        <f>COUNTIF($D$4:D793,$D793)</f>
        <v>0</v>
      </c>
      <c r="AE793" s="122" t="str">
        <f t="shared" si="116"/>
        <v/>
      </c>
      <c r="AF793" s="124">
        <f>SUMIFS('BW Expense Report GL'!I:I,'BW Expense Report GL'!F:F,AD:AD,'BW Expense Report GL'!G:G,G:G)</f>
        <v>0</v>
      </c>
      <c r="AG793" s="124" t="str">
        <f t="shared" si="117"/>
        <v/>
      </c>
      <c r="AH793" s="124">
        <f>SUMIFS('BW Expense Report GL'!I:I,'BW Expense Report GL'!F:F,AD:AD,'BW Expense Report GL'!G:G,H:H)</f>
        <v>0</v>
      </c>
      <c r="AI793" s="124" t="str">
        <f t="shared" si="118"/>
        <v/>
      </c>
      <c r="AK793" s="121">
        <f t="shared" si="119"/>
        <v>0</v>
      </c>
      <c r="AL793" s="121">
        <f t="shared" si="120"/>
        <v>0</v>
      </c>
    </row>
    <row r="794" spans="1:38" s="121" customFormat="1" ht="12.75" x14ac:dyDescent="0.2">
      <c r="A794" s="293" t="str">
        <f>VLOOKUP(B:B,'ACFR Business Areas'!A:C,3,FALSE)</f>
        <v>A000</v>
      </c>
      <c r="B794" s="293" t="str">
        <f>'Lease Rollforward'!$B$1</f>
        <v>E120</v>
      </c>
      <c r="C794" s="122" t="str">
        <f>VLOOKUP(B:B,'ACFR Business Areas'!A:B,2,FALSE)</f>
        <v>Comptroller General</v>
      </c>
      <c r="D794" s="237"/>
      <c r="E794" s="265"/>
      <c r="G794" s="122">
        <f>IFERROR(VLOOKUP($F:$F,'Lease Types with GL Accts'!A:B,2,FALSE),0)</f>
        <v>0</v>
      </c>
      <c r="H794" s="122">
        <f>IFERROR(VLOOKUP($F:$F,'Lease Types with GL Accts'!$A:$C,3,FALSE),0)</f>
        <v>0</v>
      </c>
      <c r="I794" s="122">
        <f>IFERROR(VLOOKUP($F:$F,'Lease Types with GL Accts'!$A:$D,4,FALSE),0)</f>
        <v>0</v>
      </c>
      <c r="J794" s="293" t="str">
        <f>IF(AND(AB794=1,K794='Lease Rollforward'!$B$2),"Yes",IF(AB794=1,"No",""))</f>
        <v/>
      </c>
      <c r="L794" s="216"/>
      <c r="M794" s="217"/>
      <c r="N794" s="217"/>
      <c r="O794" s="217"/>
      <c r="P794" s="294">
        <f t="shared" si="113"/>
        <v>0</v>
      </c>
      <c r="Q794" s="124"/>
      <c r="R794" s="124"/>
      <c r="S794" s="219"/>
      <c r="T794" s="219"/>
      <c r="U794" s="266"/>
      <c r="V794" s="122" t="str">
        <f>IF($AB794=1,VLOOKUP(U:U,'BW Asset Listing'!D:E,2,FALSE),"")</f>
        <v/>
      </c>
      <c r="W794" s="122" t="str">
        <f>IF($AB794=1,VLOOKUP(U:U,'BW Asset Listing'!D:F,3,FALSE),"")</f>
        <v/>
      </c>
      <c r="X794" s="122" t="str">
        <f>IF($AB794=1,VLOOKUP(U:U,'BW Asset Listing'!D:G,4,FALSE),"")</f>
        <v/>
      </c>
      <c r="Y794" s="294" t="str">
        <f>IF($AB794=1,VLOOKUP(U:U,'BW Asset Listing'!D:O,12,FALSE),"")</f>
        <v/>
      </c>
      <c r="Z794" s="294" t="str">
        <f t="shared" si="114"/>
        <v/>
      </c>
      <c r="AA794" s="294" t="str">
        <f t="shared" si="115"/>
        <v/>
      </c>
      <c r="AB794" s="294">
        <f>COUNTIF($D$4:D794,$D794)</f>
        <v>0</v>
      </c>
      <c r="AE794" s="122" t="str">
        <f t="shared" si="116"/>
        <v/>
      </c>
      <c r="AF794" s="124">
        <f>SUMIFS('BW Expense Report GL'!I:I,'BW Expense Report GL'!F:F,AD:AD,'BW Expense Report GL'!G:G,G:G)</f>
        <v>0</v>
      </c>
      <c r="AG794" s="124" t="str">
        <f t="shared" si="117"/>
        <v/>
      </c>
      <c r="AH794" s="124">
        <f>SUMIFS('BW Expense Report GL'!I:I,'BW Expense Report GL'!F:F,AD:AD,'BW Expense Report GL'!G:G,H:H)</f>
        <v>0</v>
      </c>
      <c r="AI794" s="124" t="str">
        <f t="shared" si="118"/>
        <v/>
      </c>
      <c r="AK794" s="121">
        <f t="shared" si="119"/>
        <v>0</v>
      </c>
      <c r="AL794" s="121">
        <f t="shared" si="120"/>
        <v>0</v>
      </c>
    </row>
    <row r="795" spans="1:38" s="121" customFormat="1" ht="12.75" x14ac:dyDescent="0.2">
      <c r="A795" s="293" t="str">
        <f>VLOOKUP(B:B,'ACFR Business Areas'!A:C,3,FALSE)</f>
        <v>A000</v>
      </c>
      <c r="B795" s="293" t="str">
        <f>'Lease Rollforward'!$B$1</f>
        <v>E120</v>
      </c>
      <c r="C795" s="122" t="str">
        <f>VLOOKUP(B:B,'ACFR Business Areas'!A:B,2,FALSE)</f>
        <v>Comptroller General</v>
      </c>
      <c r="D795" s="237"/>
      <c r="E795" s="265"/>
      <c r="G795" s="122">
        <f>IFERROR(VLOOKUP($F:$F,'Lease Types with GL Accts'!A:B,2,FALSE),0)</f>
        <v>0</v>
      </c>
      <c r="H795" s="122">
        <f>IFERROR(VLOOKUP($F:$F,'Lease Types with GL Accts'!$A:$C,3,FALSE),0)</f>
        <v>0</v>
      </c>
      <c r="I795" s="122">
        <f>IFERROR(VLOOKUP($F:$F,'Lease Types with GL Accts'!$A:$D,4,FALSE),0)</f>
        <v>0</v>
      </c>
      <c r="J795" s="293" t="str">
        <f>IF(AND(AB795=1,K795='Lease Rollforward'!$B$2),"Yes",IF(AB795=1,"No",""))</f>
        <v/>
      </c>
      <c r="L795" s="216"/>
      <c r="M795" s="217"/>
      <c r="N795" s="217"/>
      <c r="O795" s="217"/>
      <c r="P795" s="294">
        <f t="shared" si="113"/>
        <v>0</v>
      </c>
      <c r="Q795" s="124"/>
      <c r="R795" s="124"/>
      <c r="S795" s="219"/>
      <c r="T795" s="219"/>
      <c r="U795" s="266"/>
      <c r="V795" s="122" t="str">
        <f>IF($AB795=1,VLOOKUP(U:U,'BW Asset Listing'!D:E,2,FALSE),"")</f>
        <v/>
      </c>
      <c r="W795" s="122" t="str">
        <f>IF($AB795=1,VLOOKUP(U:U,'BW Asset Listing'!D:F,3,FALSE),"")</f>
        <v/>
      </c>
      <c r="X795" s="122" t="str">
        <f>IF($AB795=1,VLOOKUP(U:U,'BW Asset Listing'!D:G,4,FALSE),"")</f>
        <v/>
      </c>
      <c r="Y795" s="294" t="str">
        <f>IF($AB795=1,VLOOKUP(U:U,'BW Asset Listing'!D:O,12,FALSE),"")</f>
        <v/>
      </c>
      <c r="Z795" s="294" t="str">
        <f t="shared" si="114"/>
        <v/>
      </c>
      <c r="AA795" s="294" t="str">
        <f t="shared" si="115"/>
        <v/>
      </c>
      <c r="AB795" s="294">
        <f>COUNTIF($D$4:D795,$D795)</f>
        <v>0</v>
      </c>
      <c r="AE795" s="122" t="str">
        <f t="shared" si="116"/>
        <v/>
      </c>
      <c r="AF795" s="124">
        <f>SUMIFS('BW Expense Report GL'!I:I,'BW Expense Report GL'!F:F,AD:AD,'BW Expense Report GL'!G:G,G:G)</f>
        <v>0</v>
      </c>
      <c r="AG795" s="124" t="str">
        <f t="shared" si="117"/>
        <v/>
      </c>
      <c r="AH795" s="124">
        <f>SUMIFS('BW Expense Report GL'!I:I,'BW Expense Report GL'!F:F,AD:AD,'BW Expense Report GL'!G:G,H:H)</f>
        <v>0</v>
      </c>
      <c r="AI795" s="124" t="str">
        <f t="shared" si="118"/>
        <v/>
      </c>
      <c r="AK795" s="121">
        <f t="shared" si="119"/>
        <v>0</v>
      </c>
      <c r="AL795" s="121">
        <f t="shared" si="120"/>
        <v>0</v>
      </c>
    </row>
    <row r="796" spans="1:38" s="121" customFormat="1" ht="12.75" x14ac:dyDescent="0.2">
      <c r="A796" s="293" t="str">
        <f>VLOOKUP(B:B,'ACFR Business Areas'!A:C,3,FALSE)</f>
        <v>A000</v>
      </c>
      <c r="B796" s="293" t="str">
        <f>'Lease Rollforward'!$B$1</f>
        <v>E120</v>
      </c>
      <c r="C796" s="122" t="str">
        <f>VLOOKUP(B:B,'ACFR Business Areas'!A:B,2,FALSE)</f>
        <v>Comptroller General</v>
      </c>
      <c r="D796" s="237"/>
      <c r="E796" s="265"/>
      <c r="G796" s="122">
        <f>IFERROR(VLOOKUP($F:$F,'Lease Types with GL Accts'!A:B,2,FALSE),0)</f>
        <v>0</v>
      </c>
      <c r="H796" s="122">
        <f>IFERROR(VLOOKUP($F:$F,'Lease Types with GL Accts'!$A:$C,3,FALSE),0)</f>
        <v>0</v>
      </c>
      <c r="I796" s="122">
        <f>IFERROR(VLOOKUP($F:$F,'Lease Types with GL Accts'!$A:$D,4,FALSE),0)</f>
        <v>0</v>
      </c>
      <c r="J796" s="293" t="str">
        <f>IF(AND(AB796=1,K796='Lease Rollforward'!$B$2),"Yes",IF(AB796=1,"No",""))</f>
        <v/>
      </c>
      <c r="L796" s="216"/>
      <c r="M796" s="217"/>
      <c r="N796" s="217"/>
      <c r="O796" s="217"/>
      <c r="P796" s="294">
        <f t="shared" si="113"/>
        <v>0</v>
      </c>
      <c r="Q796" s="124"/>
      <c r="R796" s="124"/>
      <c r="S796" s="219"/>
      <c r="T796" s="219"/>
      <c r="U796" s="266"/>
      <c r="V796" s="122" t="str">
        <f>IF($AB796=1,VLOOKUP(U:U,'BW Asset Listing'!D:E,2,FALSE),"")</f>
        <v/>
      </c>
      <c r="W796" s="122" t="str">
        <f>IF($AB796=1,VLOOKUP(U:U,'BW Asset Listing'!D:F,3,FALSE),"")</f>
        <v/>
      </c>
      <c r="X796" s="122" t="str">
        <f>IF($AB796=1,VLOOKUP(U:U,'BW Asset Listing'!D:G,4,FALSE),"")</f>
        <v/>
      </c>
      <c r="Y796" s="294" t="str">
        <f>IF($AB796=1,VLOOKUP(U:U,'BW Asset Listing'!D:O,12,FALSE),"")</f>
        <v/>
      </c>
      <c r="Z796" s="294" t="str">
        <f t="shared" si="114"/>
        <v/>
      </c>
      <c r="AA796" s="294" t="str">
        <f t="shared" si="115"/>
        <v/>
      </c>
      <c r="AB796" s="294">
        <f>COUNTIF($D$4:D796,$D796)</f>
        <v>0</v>
      </c>
      <c r="AE796" s="122" t="str">
        <f t="shared" si="116"/>
        <v/>
      </c>
      <c r="AF796" s="124">
        <f>SUMIFS('BW Expense Report GL'!I:I,'BW Expense Report GL'!F:F,AD:AD,'BW Expense Report GL'!G:G,G:G)</f>
        <v>0</v>
      </c>
      <c r="AG796" s="124" t="str">
        <f t="shared" si="117"/>
        <v/>
      </c>
      <c r="AH796" s="124">
        <f>SUMIFS('BW Expense Report GL'!I:I,'BW Expense Report GL'!F:F,AD:AD,'BW Expense Report GL'!G:G,H:H)</f>
        <v>0</v>
      </c>
      <c r="AI796" s="124" t="str">
        <f t="shared" si="118"/>
        <v/>
      </c>
      <c r="AK796" s="121">
        <f t="shared" si="119"/>
        <v>0</v>
      </c>
      <c r="AL796" s="121">
        <f t="shared" si="120"/>
        <v>0</v>
      </c>
    </row>
    <row r="797" spans="1:38" s="121" customFormat="1" ht="12.75" x14ac:dyDescent="0.2">
      <c r="A797" s="293" t="str">
        <f>VLOOKUP(B:B,'ACFR Business Areas'!A:C,3,FALSE)</f>
        <v>A000</v>
      </c>
      <c r="B797" s="293" t="str">
        <f>'Lease Rollforward'!$B$1</f>
        <v>E120</v>
      </c>
      <c r="C797" s="122" t="str">
        <f>VLOOKUP(B:B,'ACFR Business Areas'!A:B,2,FALSE)</f>
        <v>Comptroller General</v>
      </c>
      <c r="D797" s="237"/>
      <c r="E797" s="265"/>
      <c r="G797" s="122">
        <f>IFERROR(VLOOKUP($F:$F,'Lease Types with GL Accts'!A:B,2,FALSE),0)</f>
        <v>0</v>
      </c>
      <c r="H797" s="122">
        <f>IFERROR(VLOOKUP($F:$F,'Lease Types with GL Accts'!$A:$C,3,FALSE),0)</f>
        <v>0</v>
      </c>
      <c r="I797" s="122">
        <f>IFERROR(VLOOKUP($F:$F,'Lease Types with GL Accts'!$A:$D,4,FALSE),0)</f>
        <v>0</v>
      </c>
      <c r="J797" s="293" t="str">
        <f>IF(AND(AB797=1,K797='Lease Rollforward'!$B$2),"Yes",IF(AB797=1,"No",""))</f>
        <v/>
      </c>
      <c r="L797" s="216"/>
      <c r="M797" s="217"/>
      <c r="N797" s="217"/>
      <c r="O797" s="217"/>
      <c r="P797" s="294">
        <f t="shared" si="113"/>
        <v>0</v>
      </c>
      <c r="Q797" s="124"/>
      <c r="R797" s="124"/>
      <c r="S797" s="219"/>
      <c r="T797" s="219"/>
      <c r="U797" s="266"/>
      <c r="V797" s="122" t="str">
        <f>IF($AB797=1,VLOOKUP(U:U,'BW Asset Listing'!D:E,2,FALSE),"")</f>
        <v/>
      </c>
      <c r="W797" s="122" t="str">
        <f>IF($AB797=1,VLOOKUP(U:U,'BW Asset Listing'!D:F,3,FALSE),"")</f>
        <v/>
      </c>
      <c r="X797" s="122" t="str">
        <f>IF($AB797=1,VLOOKUP(U:U,'BW Asset Listing'!D:G,4,FALSE),"")</f>
        <v/>
      </c>
      <c r="Y797" s="294" t="str">
        <f>IF($AB797=1,VLOOKUP(U:U,'BW Asset Listing'!D:O,12,FALSE),"")</f>
        <v/>
      </c>
      <c r="Z797" s="294" t="str">
        <f t="shared" si="114"/>
        <v/>
      </c>
      <c r="AA797" s="294" t="str">
        <f t="shared" si="115"/>
        <v/>
      </c>
      <c r="AB797" s="294">
        <f>COUNTIF($D$4:D797,$D797)</f>
        <v>0</v>
      </c>
      <c r="AE797" s="122" t="str">
        <f t="shared" si="116"/>
        <v/>
      </c>
      <c r="AF797" s="124">
        <f>SUMIFS('BW Expense Report GL'!I:I,'BW Expense Report GL'!F:F,AD:AD,'BW Expense Report GL'!G:G,G:G)</f>
        <v>0</v>
      </c>
      <c r="AG797" s="124" t="str">
        <f t="shared" si="117"/>
        <v/>
      </c>
      <c r="AH797" s="124">
        <f>SUMIFS('BW Expense Report GL'!I:I,'BW Expense Report GL'!F:F,AD:AD,'BW Expense Report GL'!G:G,H:H)</f>
        <v>0</v>
      </c>
      <c r="AI797" s="124" t="str">
        <f t="shared" si="118"/>
        <v/>
      </c>
      <c r="AK797" s="121">
        <f t="shared" si="119"/>
        <v>0</v>
      </c>
      <c r="AL797" s="121">
        <f t="shared" si="120"/>
        <v>0</v>
      </c>
    </row>
    <row r="798" spans="1:38" s="121" customFormat="1" ht="12.75" x14ac:dyDescent="0.2">
      <c r="A798" s="293" t="str">
        <f>VLOOKUP(B:B,'ACFR Business Areas'!A:C,3,FALSE)</f>
        <v>A000</v>
      </c>
      <c r="B798" s="293" t="str">
        <f>'Lease Rollforward'!$B$1</f>
        <v>E120</v>
      </c>
      <c r="C798" s="122" t="str">
        <f>VLOOKUP(B:B,'ACFR Business Areas'!A:B,2,FALSE)</f>
        <v>Comptroller General</v>
      </c>
      <c r="D798" s="237"/>
      <c r="E798" s="265"/>
      <c r="G798" s="122">
        <f>IFERROR(VLOOKUP($F:$F,'Lease Types with GL Accts'!A:B,2,FALSE),0)</f>
        <v>0</v>
      </c>
      <c r="H798" s="122">
        <f>IFERROR(VLOOKUP($F:$F,'Lease Types with GL Accts'!$A:$C,3,FALSE),0)</f>
        <v>0</v>
      </c>
      <c r="I798" s="122">
        <f>IFERROR(VLOOKUP($F:$F,'Lease Types with GL Accts'!$A:$D,4,FALSE),0)</f>
        <v>0</v>
      </c>
      <c r="J798" s="293" t="str">
        <f>IF(AND(AB798=1,K798='Lease Rollforward'!$B$2),"Yes",IF(AB798=1,"No",""))</f>
        <v/>
      </c>
      <c r="L798" s="216"/>
      <c r="M798" s="217"/>
      <c r="N798" s="217"/>
      <c r="O798" s="217"/>
      <c r="P798" s="294">
        <f t="shared" si="113"/>
        <v>0</v>
      </c>
      <c r="Q798" s="124"/>
      <c r="R798" s="124"/>
      <c r="S798" s="219"/>
      <c r="T798" s="219"/>
      <c r="U798" s="266"/>
      <c r="V798" s="122" t="str">
        <f>IF($AB798=1,VLOOKUP(U:U,'BW Asset Listing'!D:E,2,FALSE),"")</f>
        <v/>
      </c>
      <c r="W798" s="122" t="str">
        <f>IF($AB798=1,VLOOKUP(U:U,'BW Asset Listing'!D:F,3,FALSE),"")</f>
        <v/>
      </c>
      <c r="X798" s="122" t="str">
        <f>IF($AB798=1,VLOOKUP(U:U,'BW Asset Listing'!D:G,4,FALSE),"")</f>
        <v/>
      </c>
      <c r="Y798" s="294" t="str">
        <f>IF($AB798=1,VLOOKUP(U:U,'BW Asset Listing'!D:O,12,FALSE),"")</f>
        <v/>
      </c>
      <c r="Z798" s="294" t="str">
        <f t="shared" si="114"/>
        <v/>
      </c>
      <c r="AA798" s="294" t="str">
        <f t="shared" si="115"/>
        <v/>
      </c>
      <c r="AB798" s="294">
        <f>COUNTIF($D$4:D798,$D798)</f>
        <v>0</v>
      </c>
      <c r="AE798" s="122" t="str">
        <f t="shared" si="116"/>
        <v/>
      </c>
      <c r="AF798" s="124">
        <f>SUMIFS('BW Expense Report GL'!I:I,'BW Expense Report GL'!F:F,AD:AD,'BW Expense Report GL'!G:G,G:G)</f>
        <v>0</v>
      </c>
      <c r="AG798" s="124" t="str">
        <f t="shared" si="117"/>
        <v/>
      </c>
      <c r="AH798" s="124">
        <f>SUMIFS('BW Expense Report GL'!I:I,'BW Expense Report GL'!F:F,AD:AD,'BW Expense Report GL'!G:G,H:H)</f>
        <v>0</v>
      </c>
      <c r="AI798" s="124" t="str">
        <f t="shared" si="118"/>
        <v/>
      </c>
      <c r="AK798" s="121">
        <f t="shared" si="119"/>
        <v>0</v>
      </c>
      <c r="AL798" s="121">
        <f t="shared" si="120"/>
        <v>0</v>
      </c>
    </row>
    <row r="799" spans="1:38" s="121" customFormat="1" ht="12.75" x14ac:dyDescent="0.2">
      <c r="A799" s="293" t="str">
        <f>VLOOKUP(B:B,'ACFR Business Areas'!A:C,3,FALSE)</f>
        <v>A000</v>
      </c>
      <c r="B799" s="293" t="str">
        <f>'Lease Rollforward'!$B$1</f>
        <v>E120</v>
      </c>
      <c r="C799" s="122" t="str">
        <f>VLOOKUP(B:B,'ACFR Business Areas'!A:B,2,FALSE)</f>
        <v>Comptroller General</v>
      </c>
      <c r="D799" s="237"/>
      <c r="E799" s="265"/>
      <c r="G799" s="122">
        <f>IFERROR(VLOOKUP($F:$F,'Lease Types with GL Accts'!A:B,2,FALSE),0)</f>
        <v>0</v>
      </c>
      <c r="H799" s="122">
        <f>IFERROR(VLOOKUP($F:$F,'Lease Types with GL Accts'!$A:$C,3,FALSE),0)</f>
        <v>0</v>
      </c>
      <c r="I799" s="122">
        <f>IFERROR(VLOOKUP($F:$F,'Lease Types with GL Accts'!$A:$D,4,FALSE),0)</f>
        <v>0</v>
      </c>
      <c r="J799" s="293" t="str">
        <f>IF(AND(AB799=1,K799='Lease Rollforward'!$B$2),"Yes",IF(AB799=1,"No",""))</f>
        <v/>
      </c>
      <c r="L799" s="216"/>
      <c r="M799" s="217"/>
      <c r="N799" s="217"/>
      <c r="O799" s="217"/>
      <c r="P799" s="294">
        <f t="shared" si="113"/>
        <v>0</v>
      </c>
      <c r="Q799" s="124"/>
      <c r="R799" s="124"/>
      <c r="S799" s="219"/>
      <c r="T799" s="219"/>
      <c r="U799" s="266"/>
      <c r="V799" s="122" t="str">
        <f>IF($AB799=1,VLOOKUP(U:U,'BW Asset Listing'!D:E,2,FALSE),"")</f>
        <v/>
      </c>
      <c r="W799" s="122" t="str">
        <f>IF($AB799=1,VLOOKUP(U:U,'BW Asset Listing'!D:F,3,FALSE),"")</f>
        <v/>
      </c>
      <c r="X799" s="122" t="str">
        <f>IF($AB799=1,VLOOKUP(U:U,'BW Asset Listing'!D:G,4,FALSE),"")</f>
        <v/>
      </c>
      <c r="Y799" s="294" t="str">
        <f>IF($AB799=1,VLOOKUP(U:U,'BW Asset Listing'!D:O,12,FALSE),"")</f>
        <v/>
      </c>
      <c r="Z799" s="294" t="str">
        <f t="shared" si="114"/>
        <v/>
      </c>
      <c r="AA799" s="294" t="str">
        <f t="shared" si="115"/>
        <v/>
      </c>
      <c r="AB799" s="294">
        <f>COUNTIF($D$4:D799,$D799)</f>
        <v>0</v>
      </c>
      <c r="AE799" s="122" t="str">
        <f t="shared" si="116"/>
        <v/>
      </c>
      <c r="AF799" s="124">
        <f>SUMIFS('BW Expense Report GL'!I:I,'BW Expense Report GL'!F:F,AD:AD,'BW Expense Report GL'!G:G,G:G)</f>
        <v>0</v>
      </c>
      <c r="AG799" s="124" t="str">
        <f t="shared" si="117"/>
        <v/>
      </c>
      <c r="AH799" s="124">
        <f>SUMIFS('BW Expense Report GL'!I:I,'BW Expense Report GL'!F:F,AD:AD,'BW Expense Report GL'!G:G,H:H)</f>
        <v>0</v>
      </c>
      <c r="AI799" s="124" t="str">
        <f t="shared" si="118"/>
        <v/>
      </c>
      <c r="AK799" s="121">
        <f t="shared" si="119"/>
        <v>0</v>
      </c>
      <c r="AL799" s="121">
        <f t="shared" si="120"/>
        <v>0</v>
      </c>
    </row>
    <row r="800" spans="1:38" s="121" customFormat="1" ht="12.75" x14ac:dyDescent="0.2">
      <c r="A800" s="293" t="str">
        <f>VLOOKUP(B:B,'ACFR Business Areas'!A:C,3,FALSE)</f>
        <v>A000</v>
      </c>
      <c r="B800" s="293" t="str">
        <f>'Lease Rollforward'!$B$1</f>
        <v>E120</v>
      </c>
      <c r="C800" s="122" t="str">
        <f>VLOOKUP(B:B,'ACFR Business Areas'!A:B,2,FALSE)</f>
        <v>Comptroller General</v>
      </c>
      <c r="D800" s="237"/>
      <c r="E800" s="265"/>
      <c r="G800" s="122">
        <f>IFERROR(VLOOKUP($F:$F,'Lease Types with GL Accts'!A:B,2,FALSE),0)</f>
        <v>0</v>
      </c>
      <c r="H800" s="122">
        <f>IFERROR(VLOOKUP($F:$F,'Lease Types with GL Accts'!$A:$C,3,FALSE),0)</f>
        <v>0</v>
      </c>
      <c r="I800" s="122">
        <f>IFERROR(VLOOKUP($F:$F,'Lease Types with GL Accts'!$A:$D,4,FALSE),0)</f>
        <v>0</v>
      </c>
      <c r="J800" s="293" t="str">
        <f>IF(AND(AB800=1,K800='Lease Rollforward'!$B$2),"Yes",IF(AB800=1,"No",""))</f>
        <v/>
      </c>
      <c r="L800" s="216"/>
      <c r="M800" s="217"/>
      <c r="N800" s="217"/>
      <c r="O800" s="217"/>
      <c r="P800" s="294">
        <f t="shared" si="113"/>
        <v>0</v>
      </c>
      <c r="Q800" s="124"/>
      <c r="R800" s="124"/>
      <c r="S800" s="219"/>
      <c r="T800" s="219"/>
      <c r="U800" s="266"/>
      <c r="V800" s="122" t="str">
        <f>IF($AB800=1,VLOOKUP(U:U,'BW Asset Listing'!D:E,2,FALSE),"")</f>
        <v/>
      </c>
      <c r="W800" s="122" t="str">
        <f>IF($AB800=1,VLOOKUP(U:U,'BW Asset Listing'!D:F,3,FALSE),"")</f>
        <v/>
      </c>
      <c r="X800" s="122" t="str">
        <f>IF($AB800=1,VLOOKUP(U:U,'BW Asset Listing'!D:G,4,FALSE),"")</f>
        <v/>
      </c>
      <c r="Y800" s="294" t="str">
        <f>IF($AB800=1,VLOOKUP(U:U,'BW Asset Listing'!D:O,12,FALSE),"")</f>
        <v/>
      </c>
      <c r="Z800" s="294" t="str">
        <f t="shared" si="114"/>
        <v/>
      </c>
      <c r="AA800" s="294" t="str">
        <f t="shared" si="115"/>
        <v/>
      </c>
      <c r="AB800" s="294">
        <f>COUNTIF($D$4:D800,$D800)</f>
        <v>0</v>
      </c>
      <c r="AE800" s="122" t="str">
        <f t="shared" si="116"/>
        <v/>
      </c>
      <c r="AF800" s="124">
        <f>SUMIFS('BW Expense Report GL'!I:I,'BW Expense Report GL'!F:F,AD:AD,'BW Expense Report GL'!G:G,G:G)</f>
        <v>0</v>
      </c>
      <c r="AG800" s="124" t="str">
        <f t="shared" si="117"/>
        <v/>
      </c>
      <c r="AH800" s="124">
        <f>SUMIFS('BW Expense Report GL'!I:I,'BW Expense Report GL'!F:F,AD:AD,'BW Expense Report GL'!G:G,H:H)</f>
        <v>0</v>
      </c>
      <c r="AI800" s="124" t="str">
        <f t="shared" si="118"/>
        <v/>
      </c>
      <c r="AK800" s="121">
        <f t="shared" si="119"/>
        <v>0</v>
      </c>
      <c r="AL800" s="121">
        <f t="shared" si="120"/>
        <v>0</v>
      </c>
    </row>
    <row r="801" spans="1:38" s="121" customFormat="1" ht="12.75" x14ac:dyDescent="0.2">
      <c r="A801" s="293" t="str">
        <f>VLOOKUP(B:B,'ACFR Business Areas'!A:C,3,FALSE)</f>
        <v>A000</v>
      </c>
      <c r="B801" s="293" t="str">
        <f>'Lease Rollforward'!$B$1</f>
        <v>E120</v>
      </c>
      <c r="C801" s="122" t="str">
        <f>VLOOKUP(B:B,'ACFR Business Areas'!A:B,2,FALSE)</f>
        <v>Comptroller General</v>
      </c>
      <c r="D801" s="237"/>
      <c r="E801" s="265"/>
      <c r="G801" s="122">
        <f>IFERROR(VLOOKUP($F:$F,'Lease Types with GL Accts'!A:B,2,FALSE),0)</f>
        <v>0</v>
      </c>
      <c r="H801" s="122">
        <f>IFERROR(VLOOKUP($F:$F,'Lease Types with GL Accts'!$A:$C,3,FALSE),0)</f>
        <v>0</v>
      </c>
      <c r="I801" s="122">
        <f>IFERROR(VLOOKUP($F:$F,'Lease Types with GL Accts'!$A:$D,4,FALSE),0)</f>
        <v>0</v>
      </c>
      <c r="J801" s="293" t="str">
        <f>IF(AND(AB801=1,K801='Lease Rollforward'!$B$2),"Yes",IF(AB801=1,"No",""))</f>
        <v/>
      </c>
      <c r="L801" s="216"/>
      <c r="M801" s="217"/>
      <c r="N801" s="217"/>
      <c r="O801" s="217"/>
      <c r="P801" s="294">
        <f t="shared" si="113"/>
        <v>0</v>
      </c>
      <c r="Q801" s="124"/>
      <c r="R801" s="124"/>
      <c r="S801" s="219"/>
      <c r="T801" s="219"/>
      <c r="U801" s="266"/>
      <c r="V801" s="122" t="str">
        <f>IF($AB801=1,VLOOKUP(U:U,'BW Asset Listing'!D:E,2,FALSE),"")</f>
        <v/>
      </c>
      <c r="W801" s="122" t="str">
        <f>IF($AB801=1,VLOOKUP(U:U,'BW Asset Listing'!D:F,3,FALSE),"")</f>
        <v/>
      </c>
      <c r="X801" s="122" t="str">
        <f>IF($AB801=1,VLOOKUP(U:U,'BW Asset Listing'!D:G,4,FALSE),"")</f>
        <v/>
      </c>
      <c r="Y801" s="294" t="str">
        <f>IF($AB801=1,VLOOKUP(U:U,'BW Asset Listing'!D:O,12,FALSE),"")</f>
        <v/>
      </c>
      <c r="Z801" s="294" t="str">
        <f t="shared" si="114"/>
        <v/>
      </c>
      <c r="AA801" s="294" t="str">
        <f t="shared" si="115"/>
        <v/>
      </c>
      <c r="AB801" s="294">
        <f>COUNTIF($D$4:D801,$D801)</f>
        <v>0</v>
      </c>
      <c r="AE801" s="122" t="str">
        <f t="shared" si="116"/>
        <v/>
      </c>
      <c r="AF801" s="124">
        <f>SUMIFS('BW Expense Report GL'!I:I,'BW Expense Report GL'!F:F,AD:AD,'BW Expense Report GL'!G:G,G:G)</f>
        <v>0</v>
      </c>
      <c r="AG801" s="124" t="str">
        <f t="shared" si="117"/>
        <v/>
      </c>
      <c r="AH801" s="124">
        <f>SUMIFS('BW Expense Report GL'!I:I,'BW Expense Report GL'!F:F,AD:AD,'BW Expense Report GL'!G:G,H:H)</f>
        <v>0</v>
      </c>
      <c r="AI801" s="124" t="str">
        <f t="shared" si="118"/>
        <v/>
      </c>
      <c r="AK801" s="121">
        <f t="shared" si="119"/>
        <v>0</v>
      </c>
      <c r="AL801" s="121">
        <f t="shared" si="120"/>
        <v>0</v>
      </c>
    </row>
    <row r="802" spans="1:38" s="121" customFormat="1" ht="12.75" x14ac:dyDescent="0.2">
      <c r="A802" s="293" t="str">
        <f>VLOOKUP(B:B,'ACFR Business Areas'!A:C,3,FALSE)</f>
        <v>A000</v>
      </c>
      <c r="B802" s="293" t="str">
        <f>'Lease Rollforward'!$B$1</f>
        <v>E120</v>
      </c>
      <c r="C802" s="122" t="str">
        <f>VLOOKUP(B:B,'ACFR Business Areas'!A:B,2,FALSE)</f>
        <v>Comptroller General</v>
      </c>
      <c r="D802" s="237"/>
      <c r="E802" s="265"/>
      <c r="G802" s="122">
        <f>IFERROR(VLOOKUP($F:$F,'Lease Types with GL Accts'!A:B,2,FALSE),0)</f>
        <v>0</v>
      </c>
      <c r="H802" s="122">
        <f>IFERROR(VLOOKUP($F:$F,'Lease Types with GL Accts'!$A:$C,3,FALSE),0)</f>
        <v>0</v>
      </c>
      <c r="I802" s="122">
        <f>IFERROR(VLOOKUP($F:$F,'Lease Types with GL Accts'!$A:$D,4,FALSE),0)</f>
        <v>0</v>
      </c>
      <c r="J802" s="293" t="str">
        <f>IF(AND(AB802=1,K802='Lease Rollforward'!$B$2),"Yes",IF(AB802=1,"No",""))</f>
        <v/>
      </c>
      <c r="L802" s="216"/>
      <c r="M802" s="217"/>
      <c r="N802" s="217"/>
      <c r="O802" s="217"/>
      <c r="P802" s="294">
        <f t="shared" si="113"/>
        <v>0</v>
      </c>
      <c r="Q802" s="124"/>
      <c r="R802" s="124"/>
      <c r="S802" s="219"/>
      <c r="T802" s="219"/>
      <c r="U802" s="266"/>
      <c r="V802" s="122" t="str">
        <f>IF($AB802=1,VLOOKUP(U:U,'BW Asset Listing'!D:E,2,FALSE),"")</f>
        <v/>
      </c>
      <c r="W802" s="122" t="str">
        <f>IF($AB802=1,VLOOKUP(U:U,'BW Asset Listing'!D:F,3,FALSE),"")</f>
        <v/>
      </c>
      <c r="X802" s="122" t="str">
        <f>IF($AB802=1,VLOOKUP(U:U,'BW Asset Listing'!D:G,4,FALSE),"")</f>
        <v/>
      </c>
      <c r="Y802" s="294" t="str">
        <f>IF($AB802=1,VLOOKUP(U:U,'BW Asset Listing'!D:O,12,FALSE),"")</f>
        <v/>
      </c>
      <c r="Z802" s="294" t="str">
        <f t="shared" si="114"/>
        <v/>
      </c>
      <c r="AA802" s="294" t="str">
        <f t="shared" si="115"/>
        <v/>
      </c>
      <c r="AB802" s="294">
        <f>COUNTIF($D$4:D802,$D802)</f>
        <v>0</v>
      </c>
      <c r="AE802" s="122" t="str">
        <f t="shared" si="116"/>
        <v/>
      </c>
      <c r="AF802" s="124">
        <f>SUMIFS('BW Expense Report GL'!I:I,'BW Expense Report GL'!F:F,AD:AD,'BW Expense Report GL'!G:G,G:G)</f>
        <v>0</v>
      </c>
      <c r="AG802" s="124" t="str">
        <f t="shared" si="117"/>
        <v/>
      </c>
      <c r="AH802" s="124">
        <f>SUMIFS('BW Expense Report GL'!I:I,'BW Expense Report GL'!F:F,AD:AD,'BW Expense Report GL'!G:G,H:H)</f>
        <v>0</v>
      </c>
      <c r="AI802" s="124" t="str">
        <f t="shared" si="118"/>
        <v/>
      </c>
      <c r="AK802" s="121">
        <f t="shared" si="119"/>
        <v>0</v>
      </c>
      <c r="AL802" s="121">
        <f t="shared" si="120"/>
        <v>0</v>
      </c>
    </row>
    <row r="803" spans="1:38" s="121" customFormat="1" ht="12.75" x14ac:dyDescent="0.2">
      <c r="A803" s="293" t="str">
        <f>VLOOKUP(B:B,'ACFR Business Areas'!A:C,3,FALSE)</f>
        <v>A000</v>
      </c>
      <c r="B803" s="293" t="str">
        <f>'Lease Rollforward'!$B$1</f>
        <v>E120</v>
      </c>
      <c r="C803" s="122" t="str">
        <f>VLOOKUP(B:B,'ACFR Business Areas'!A:B,2,FALSE)</f>
        <v>Comptroller General</v>
      </c>
      <c r="D803" s="237"/>
      <c r="E803" s="265"/>
      <c r="G803" s="122">
        <f>IFERROR(VLOOKUP($F:$F,'Lease Types with GL Accts'!A:B,2,FALSE),0)</f>
        <v>0</v>
      </c>
      <c r="H803" s="122">
        <f>IFERROR(VLOOKUP($F:$F,'Lease Types with GL Accts'!$A:$C,3,FALSE),0)</f>
        <v>0</v>
      </c>
      <c r="I803" s="122">
        <f>IFERROR(VLOOKUP($F:$F,'Lease Types with GL Accts'!$A:$D,4,FALSE),0)</f>
        <v>0</v>
      </c>
      <c r="J803" s="293" t="str">
        <f>IF(AND(AB803=1,K803='Lease Rollforward'!$B$2),"Yes",IF(AB803=1,"No",""))</f>
        <v/>
      </c>
      <c r="L803" s="216"/>
      <c r="M803" s="217"/>
      <c r="N803" s="217"/>
      <c r="O803" s="217"/>
      <c r="P803" s="294">
        <f t="shared" si="113"/>
        <v>0</v>
      </c>
      <c r="Q803" s="124"/>
      <c r="R803" s="124"/>
      <c r="S803" s="219"/>
      <c r="T803" s="219"/>
      <c r="U803" s="266"/>
      <c r="V803" s="122" t="str">
        <f>IF($AB803=1,VLOOKUP(U:U,'BW Asset Listing'!D:E,2,FALSE),"")</f>
        <v/>
      </c>
      <c r="W803" s="122" t="str">
        <f>IF($AB803=1,VLOOKUP(U:U,'BW Asset Listing'!D:F,3,FALSE),"")</f>
        <v/>
      </c>
      <c r="X803" s="122" t="str">
        <f>IF($AB803=1,VLOOKUP(U:U,'BW Asset Listing'!D:G,4,FALSE),"")</f>
        <v/>
      </c>
      <c r="Y803" s="294" t="str">
        <f>IF($AB803=1,VLOOKUP(U:U,'BW Asset Listing'!D:O,12,FALSE),"")</f>
        <v/>
      </c>
      <c r="Z803" s="294" t="str">
        <f t="shared" si="114"/>
        <v/>
      </c>
      <c r="AA803" s="294" t="str">
        <f t="shared" si="115"/>
        <v/>
      </c>
      <c r="AB803" s="294">
        <f>COUNTIF($D$4:D803,$D803)</f>
        <v>0</v>
      </c>
      <c r="AE803" s="122" t="str">
        <f t="shared" si="116"/>
        <v/>
      </c>
      <c r="AF803" s="124">
        <f>SUMIFS('BW Expense Report GL'!I:I,'BW Expense Report GL'!F:F,AD:AD,'BW Expense Report GL'!G:G,G:G)</f>
        <v>0</v>
      </c>
      <c r="AG803" s="124" t="str">
        <f t="shared" si="117"/>
        <v/>
      </c>
      <c r="AH803" s="124">
        <f>SUMIFS('BW Expense Report GL'!I:I,'BW Expense Report GL'!F:F,AD:AD,'BW Expense Report GL'!G:G,H:H)</f>
        <v>0</v>
      </c>
      <c r="AI803" s="124" t="str">
        <f t="shared" si="118"/>
        <v/>
      </c>
      <c r="AK803" s="121">
        <f t="shared" si="119"/>
        <v>0</v>
      </c>
      <c r="AL803" s="121">
        <f t="shared" si="120"/>
        <v>0</v>
      </c>
    </row>
    <row r="804" spans="1:38" s="121" customFormat="1" ht="12.75" x14ac:dyDescent="0.2">
      <c r="A804" s="293" t="str">
        <f>VLOOKUP(B:B,'ACFR Business Areas'!A:C,3,FALSE)</f>
        <v>A000</v>
      </c>
      <c r="B804" s="293" t="str">
        <f>'Lease Rollforward'!$B$1</f>
        <v>E120</v>
      </c>
      <c r="C804" s="122" t="str">
        <f>VLOOKUP(B:B,'ACFR Business Areas'!A:B,2,FALSE)</f>
        <v>Comptroller General</v>
      </c>
      <c r="D804" s="237"/>
      <c r="E804" s="265"/>
      <c r="G804" s="122">
        <f>IFERROR(VLOOKUP($F:$F,'Lease Types with GL Accts'!A:B,2,FALSE),0)</f>
        <v>0</v>
      </c>
      <c r="H804" s="122">
        <f>IFERROR(VLOOKUP($F:$F,'Lease Types with GL Accts'!$A:$C,3,FALSE),0)</f>
        <v>0</v>
      </c>
      <c r="I804" s="122">
        <f>IFERROR(VLOOKUP($F:$F,'Lease Types with GL Accts'!$A:$D,4,FALSE),0)</f>
        <v>0</v>
      </c>
      <c r="J804" s="293" t="str">
        <f>IF(AND(AB804=1,K804='Lease Rollforward'!$B$2),"Yes",IF(AB804=1,"No",""))</f>
        <v/>
      </c>
      <c r="L804" s="216"/>
      <c r="M804" s="217"/>
      <c r="N804" s="217"/>
      <c r="O804" s="217"/>
      <c r="P804" s="294">
        <f t="shared" si="113"/>
        <v>0</v>
      </c>
      <c r="Q804" s="124"/>
      <c r="R804" s="124"/>
      <c r="S804" s="219"/>
      <c r="T804" s="219"/>
      <c r="U804" s="266"/>
      <c r="V804" s="122" t="str">
        <f>IF($AB804=1,VLOOKUP(U:U,'BW Asset Listing'!D:E,2,FALSE),"")</f>
        <v/>
      </c>
      <c r="W804" s="122" t="str">
        <f>IF($AB804=1,VLOOKUP(U:U,'BW Asset Listing'!D:F,3,FALSE),"")</f>
        <v/>
      </c>
      <c r="X804" s="122" t="str">
        <f>IF($AB804=1,VLOOKUP(U:U,'BW Asset Listing'!D:G,4,FALSE),"")</f>
        <v/>
      </c>
      <c r="Y804" s="294" t="str">
        <f>IF($AB804=1,VLOOKUP(U:U,'BW Asset Listing'!D:O,12,FALSE),"")</f>
        <v/>
      </c>
      <c r="Z804" s="294" t="str">
        <f t="shared" si="114"/>
        <v/>
      </c>
      <c r="AA804" s="294" t="str">
        <f t="shared" si="115"/>
        <v/>
      </c>
      <c r="AB804" s="294">
        <f>COUNTIF($D$4:D804,$D804)</f>
        <v>0</v>
      </c>
      <c r="AE804" s="122" t="str">
        <f t="shared" si="116"/>
        <v/>
      </c>
      <c r="AF804" s="124">
        <f>SUMIFS('BW Expense Report GL'!I:I,'BW Expense Report GL'!F:F,AD:AD,'BW Expense Report GL'!G:G,G:G)</f>
        <v>0</v>
      </c>
      <c r="AG804" s="124" t="str">
        <f t="shared" si="117"/>
        <v/>
      </c>
      <c r="AH804" s="124">
        <f>SUMIFS('BW Expense Report GL'!I:I,'BW Expense Report GL'!F:F,AD:AD,'BW Expense Report GL'!G:G,H:H)</f>
        <v>0</v>
      </c>
      <c r="AI804" s="124" t="str">
        <f t="shared" si="118"/>
        <v/>
      </c>
      <c r="AK804" s="121">
        <f t="shared" si="119"/>
        <v>0</v>
      </c>
      <c r="AL804" s="121">
        <f t="shared" si="120"/>
        <v>0</v>
      </c>
    </row>
    <row r="805" spans="1:38" s="121" customFormat="1" ht="12.75" x14ac:dyDescent="0.2">
      <c r="A805" s="293" t="str">
        <f>VLOOKUP(B:B,'ACFR Business Areas'!A:C,3,FALSE)</f>
        <v>A000</v>
      </c>
      <c r="B805" s="293" t="str">
        <f>'Lease Rollforward'!$B$1</f>
        <v>E120</v>
      </c>
      <c r="C805" s="122" t="str">
        <f>VLOOKUP(B:B,'ACFR Business Areas'!A:B,2,FALSE)</f>
        <v>Comptroller General</v>
      </c>
      <c r="D805" s="237"/>
      <c r="E805" s="265"/>
      <c r="G805" s="122">
        <f>IFERROR(VLOOKUP($F:$F,'Lease Types with GL Accts'!A:B,2,FALSE),0)</f>
        <v>0</v>
      </c>
      <c r="H805" s="122">
        <f>IFERROR(VLOOKUP($F:$F,'Lease Types with GL Accts'!$A:$C,3,FALSE),0)</f>
        <v>0</v>
      </c>
      <c r="I805" s="122">
        <f>IFERROR(VLOOKUP($F:$F,'Lease Types with GL Accts'!$A:$D,4,FALSE),0)</f>
        <v>0</v>
      </c>
      <c r="J805" s="293" t="str">
        <f>IF(AND(AB805=1,K805='Lease Rollforward'!$B$2),"Yes",IF(AB805=1,"No",""))</f>
        <v/>
      </c>
      <c r="L805" s="216"/>
      <c r="M805" s="217"/>
      <c r="N805" s="217"/>
      <c r="O805" s="217"/>
      <c r="P805" s="294">
        <f t="shared" si="113"/>
        <v>0</v>
      </c>
      <c r="Q805" s="124"/>
      <c r="R805" s="124"/>
      <c r="S805" s="219"/>
      <c r="T805" s="219"/>
      <c r="U805" s="266"/>
      <c r="V805" s="122" t="str">
        <f>IF($AB805=1,VLOOKUP(U:U,'BW Asset Listing'!D:E,2,FALSE),"")</f>
        <v/>
      </c>
      <c r="W805" s="122" t="str">
        <f>IF($AB805=1,VLOOKUP(U:U,'BW Asset Listing'!D:F,3,FALSE),"")</f>
        <v/>
      </c>
      <c r="X805" s="122" t="str">
        <f>IF($AB805=1,VLOOKUP(U:U,'BW Asset Listing'!D:G,4,FALSE),"")</f>
        <v/>
      </c>
      <c r="Y805" s="294" t="str">
        <f>IF($AB805=1,VLOOKUP(U:U,'BW Asset Listing'!D:O,12,FALSE),"")</f>
        <v/>
      </c>
      <c r="Z805" s="294" t="str">
        <f t="shared" si="114"/>
        <v/>
      </c>
      <c r="AA805" s="294" t="str">
        <f t="shared" si="115"/>
        <v/>
      </c>
      <c r="AB805" s="294">
        <f>COUNTIF($D$4:D805,$D805)</f>
        <v>0</v>
      </c>
      <c r="AE805" s="122" t="str">
        <f t="shared" si="116"/>
        <v/>
      </c>
      <c r="AF805" s="124">
        <f>SUMIFS('BW Expense Report GL'!I:I,'BW Expense Report GL'!F:F,AD:AD,'BW Expense Report GL'!G:G,G:G)</f>
        <v>0</v>
      </c>
      <c r="AG805" s="124" t="str">
        <f t="shared" si="117"/>
        <v/>
      </c>
      <c r="AH805" s="124">
        <f>SUMIFS('BW Expense Report GL'!I:I,'BW Expense Report GL'!F:F,AD:AD,'BW Expense Report GL'!G:G,H:H)</f>
        <v>0</v>
      </c>
      <c r="AI805" s="124" t="str">
        <f t="shared" si="118"/>
        <v/>
      </c>
      <c r="AK805" s="121">
        <f t="shared" si="119"/>
        <v>0</v>
      </c>
      <c r="AL805" s="121">
        <f t="shared" si="120"/>
        <v>0</v>
      </c>
    </row>
    <row r="806" spans="1:38" s="121" customFormat="1" ht="12.75" x14ac:dyDescent="0.2">
      <c r="A806" s="293" t="str">
        <f>VLOOKUP(B:B,'ACFR Business Areas'!A:C,3,FALSE)</f>
        <v>A000</v>
      </c>
      <c r="B806" s="293" t="str">
        <f>'Lease Rollforward'!$B$1</f>
        <v>E120</v>
      </c>
      <c r="C806" s="122" t="str">
        <f>VLOOKUP(B:B,'ACFR Business Areas'!A:B,2,FALSE)</f>
        <v>Comptroller General</v>
      </c>
      <c r="D806" s="237"/>
      <c r="E806" s="265"/>
      <c r="G806" s="122">
        <f>IFERROR(VLOOKUP($F:$F,'Lease Types with GL Accts'!A:B,2,FALSE),0)</f>
        <v>0</v>
      </c>
      <c r="H806" s="122">
        <f>IFERROR(VLOOKUP($F:$F,'Lease Types with GL Accts'!$A:$C,3,FALSE),0)</f>
        <v>0</v>
      </c>
      <c r="I806" s="122">
        <f>IFERROR(VLOOKUP($F:$F,'Lease Types with GL Accts'!$A:$D,4,FALSE),0)</f>
        <v>0</v>
      </c>
      <c r="J806" s="293" t="str">
        <f>IF(AND(AB806=1,K806='Lease Rollforward'!$B$2),"Yes",IF(AB806=1,"No",""))</f>
        <v/>
      </c>
      <c r="L806" s="216"/>
      <c r="M806" s="217"/>
      <c r="N806" s="217"/>
      <c r="O806" s="217"/>
      <c r="P806" s="294">
        <f t="shared" si="113"/>
        <v>0</v>
      </c>
      <c r="Q806" s="124"/>
      <c r="R806" s="124"/>
      <c r="S806" s="219"/>
      <c r="T806" s="219"/>
      <c r="U806" s="266"/>
      <c r="V806" s="122" t="str">
        <f>IF($AB806=1,VLOOKUP(U:U,'BW Asset Listing'!D:E,2,FALSE),"")</f>
        <v/>
      </c>
      <c r="W806" s="122" t="str">
        <f>IF($AB806=1,VLOOKUP(U:U,'BW Asset Listing'!D:F,3,FALSE),"")</f>
        <v/>
      </c>
      <c r="X806" s="122" t="str">
        <f>IF($AB806=1,VLOOKUP(U:U,'BW Asset Listing'!D:G,4,FALSE),"")</f>
        <v/>
      </c>
      <c r="Y806" s="294" t="str">
        <f>IF($AB806=1,VLOOKUP(U:U,'BW Asset Listing'!D:O,12,FALSE),"")</f>
        <v/>
      </c>
      <c r="Z806" s="294" t="str">
        <f t="shared" si="114"/>
        <v/>
      </c>
      <c r="AA806" s="294" t="str">
        <f t="shared" si="115"/>
        <v/>
      </c>
      <c r="AB806" s="294">
        <f>COUNTIF($D$4:D806,$D806)</f>
        <v>0</v>
      </c>
      <c r="AE806" s="122" t="str">
        <f t="shared" si="116"/>
        <v/>
      </c>
      <c r="AF806" s="124">
        <f>SUMIFS('BW Expense Report GL'!I:I,'BW Expense Report GL'!F:F,AD:AD,'BW Expense Report GL'!G:G,G:G)</f>
        <v>0</v>
      </c>
      <c r="AG806" s="124" t="str">
        <f t="shared" si="117"/>
        <v/>
      </c>
      <c r="AH806" s="124">
        <f>SUMIFS('BW Expense Report GL'!I:I,'BW Expense Report GL'!F:F,AD:AD,'BW Expense Report GL'!G:G,H:H)</f>
        <v>0</v>
      </c>
      <c r="AI806" s="124" t="str">
        <f t="shared" si="118"/>
        <v/>
      </c>
      <c r="AK806" s="121">
        <f t="shared" si="119"/>
        <v>0</v>
      </c>
      <c r="AL806" s="121">
        <f t="shared" si="120"/>
        <v>0</v>
      </c>
    </row>
    <row r="807" spans="1:38" s="121" customFormat="1" ht="12.75" x14ac:dyDescent="0.2">
      <c r="A807" s="293" t="str">
        <f>VLOOKUP(B:B,'ACFR Business Areas'!A:C,3,FALSE)</f>
        <v>A000</v>
      </c>
      <c r="B807" s="293" t="str">
        <f>'Lease Rollforward'!$B$1</f>
        <v>E120</v>
      </c>
      <c r="C807" s="122" t="str">
        <f>VLOOKUP(B:B,'ACFR Business Areas'!A:B,2,FALSE)</f>
        <v>Comptroller General</v>
      </c>
      <c r="D807" s="237"/>
      <c r="E807" s="265"/>
      <c r="G807" s="122">
        <f>IFERROR(VLOOKUP($F:$F,'Lease Types with GL Accts'!A:B,2,FALSE),0)</f>
        <v>0</v>
      </c>
      <c r="H807" s="122">
        <f>IFERROR(VLOOKUP($F:$F,'Lease Types with GL Accts'!$A:$C,3,FALSE),0)</f>
        <v>0</v>
      </c>
      <c r="I807" s="122">
        <f>IFERROR(VLOOKUP($F:$F,'Lease Types with GL Accts'!$A:$D,4,FALSE),0)</f>
        <v>0</v>
      </c>
      <c r="J807" s="293" t="str">
        <f>IF(AND(AB807=1,K807='Lease Rollforward'!$B$2),"Yes",IF(AB807=1,"No",""))</f>
        <v/>
      </c>
      <c r="L807" s="216"/>
      <c r="M807" s="217"/>
      <c r="N807" s="217"/>
      <c r="O807" s="217"/>
      <c r="P807" s="294">
        <f t="shared" si="113"/>
        <v>0</v>
      </c>
      <c r="Q807" s="124"/>
      <c r="R807" s="124"/>
      <c r="S807" s="219"/>
      <c r="T807" s="219"/>
      <c r="U807" s="266"/>
      <c r="V807" s="122" t="str">
        <f>IF($AB807=1,VLOOKUP(U:U,'BW Asset Listing'!D:E,2,FALSE),"")</f>
        <v/>
      </c>
      <c r="W807" s="122" t="str">
        <f>IF($AB807=1,VLOOKUP(U:U,'BW Asset Listing'!D:F,3,FALSE),"")</f>
        <v/>
      </c>
      <c r="X807" s="122" t="str">
        <f>IF($AB807=1,VLOOKUP(U:U,'BW Asset Listing'!D:G,4,FALSE),"")</f>
        <v/>
      </c>
      <c r="Y807" s="294" t="str">
        <f>IF($AB807=1,VLOOKUP(U:U,'BW Asset Listing'!D:O,12,FALSE),"")</f>
        <v/>
      </c>
      <c r="Z807" s="294" t="str">
        <f t="shared" si="114"/>
        <v/>
      </c>
      <c r="AA807" s="294" t="str">
        <f t="shared" si="115"/>
        <v/>
      </c>
      <c r="AB807" s="294">
        <f>COUNTIF($D$4:D807,$D807)</f>
        <v>0</v>
      </c>
      <c r="AE807" s="122" t="str">
        <f t="shared" si="116"/>
        <v/>
      </c>
      <c r="AF807" s="124">
        <f>SUMIFS('BW Expense Report GL'!I:I,'BW Expense Report GL'!F:F,AD:AD,'BW Expense Report GL'!G:G,G:G)</f>
        <v>0</v>
      </c>
      <c r="AG807" s="124" t="str">
        <f t="shared" si="117"/>
        <v/>
      </c>
      <c r="AH807" s="124">
        <f>SUMIFS('BW Expense Report GL'!I:I,'BW Expense Report GL'!F:F,AD:AD,'BW Expense Report GL'!G:G,H:H)</f>
        <v>0</v>
      </c>
      <c r="AI807" s="124" t="str">
        <f t="shared" si="118"/>
        <v/>
      </c>
      <c r="AK807" s="121">
        <f t="shared" si="119"/>
        <v>0</v>
      </c>
      <c r="AL807" s="121">
        <f t="shared" si="120"/>
        <v>0</v>
      </c>
    </row>
    <row r="808" spans="1:38" s="121" customFormat="1" ht="12.75" x14ac:dyDescent="0.2">
      <c r="A808" s="293" t="str">
        <f>VLOOKUP(B:B,'ACFR Business Areas'!A:C,3,FALSE)</f>
        <v>A000</v>
      </c>
      <c r="B808" s="293" t="str">
        <f>'Lease Rollforward'!$B$1</f>
        <v>E120</v>
      </c>
      <c r="C808" s="122" t="str">
        <f>VLOOKUP(B:B,'ACFR Business Areas'!A:B,2,FALSE)</f>
        <v>Comptroller General</v>
      </c>
      <c r="D808" s="237"/>
      <c r="E808" s="265"/>
      <c r="G808" s="122">
        <f>IFERROR(VLOOKUP($F:$F,'Lease Types with GL Accts'!A:B,2,FALSE),0)</f>
        <v>0</v>
      </c>
      <c r="H808" s="122">
        <f>IFERROR(VLOOKUP($F:$F,'Lease Types with GL Accts'!$A:$C,3,FALSE),0)</f>
        <v>0</v>
      </c>
      <c r="I808" s="122">
        <f>IFERROR(VLOOKUP($F:$F,'Lease Types with GL Accts'!$A:$D,4,FALSE),0)</f>
        <v>0</v>
      </c>
      <c r="J808" s="293" t="str">
        <f>IF(AND(AB808=1,K808='Lease Rollforward'!$B$2),"Yes",IF(AB808=1,"No",""))</f>
        <v/>
      </c>
      <c r="L808" s="216"/>
      <c r="M808" s="217"/>
      <c r="N808" s="217"/>
      <c r="O808" s="217"/>
      <c r="P808" s="294">
        <f t="shared" si="113"/>
        <v>0</v>
      </c>
      <c r="Q808" s="124"/>
      <c r="R808" s="124"/>
      <c r="S808" s="219"/>
      <c r="T808" s="219"/>
      <c r="U808" s="266"/>
      <c r="V808" s="122" t="str">
        <f>IF($AB808=1,VLOOKUP(U:U,'BW Asset Listing'!D:E,2,FALSE),"")</f>
        <v/>
      </c>
      <c r="W808" s="122" t="str">
        <f>IF($AB808=1,VLOOKUP(U:U,'BW Asset Listing'!D:F,3,FALSE),"")</f>
        <v/>
      </c>
      <c r="X808" s="122" t="str">
        <f>IF($AB808=1,VLOOKUP(U:U,'BW Asset Listing'!D:G,4,FALSE),"")</f>
        <v/>
      </c>
      <c r="Y808" s="294" t="str">
        <f>IF($AB808=1,VLOOKUP(U:U,'BW Asset Listing'!D:O,12,FALSE),"")</f>
        <v/>
      </c>
      <c r="Z808" s="294" t="str">
        <f t="shared" si="114"/>
        <v/>
      </c>
      <c r="AA808" s="294" t="str">
        <f t="shared" si="115"/>
        <v/>
      </c>
      <c r="AB808" s="294">
        <f>COUNTIF($D$4:D808,$D808)</f>
        <v>0</v>
      </c>
      <c r="AE808" s="122" t="str">
        <f t="shared" si="116"/>
        <v/>
      </c>
      <c r="AF808" s="124">
        <f>SUMIFS('BW Expense Report GL'!I:I,'BW Expense Report GL'!F:F,AD:AD,'BW Expense Report GL'!G:G,G:G)</f>
        <v>0</v>
      </c>
      <c r="AG808" s="124" t="str">
        <f t="shared" si="117"/>
        <v/>
      </c>
      <c r="AH808" s="124">
        <f>SUMIFS('BW Expense Report GL'!I:I,'BW Expense Report GL'!F:F,AD:AD,'BW Expense Report GL'!G:G,H:H)</f>
        <v>0</v>
      </c>
      <c r="AI808" s="124" t="str">
        <f t="shared" si="118"/>
        <v/>
      </c>
      <c r="AK808" s="121">
        <f t="shared" si="119"/>
        <v>0</v>
      </c>
      <c r="AL808" s="121">
        <f t="shared" si="120"/>
        <v>0</v>
      </c>
    </row>
    <row r="809" spans="1:38" s="121" customFormat="1" ht="12.75" x14ac:dyDescent="0.2">
      <c r="A809" s="293" t="str">
        <f>VLOOKUP(B:B,'ACFR Business Areas'!A:C,3,FALSE)</f>
        <v>A000</v>
      </c>
      <c r="B809" s="293" t="str">
        <f>'Lease Rollforward'!$B$1</f>
        <v>E120</v>
      </c>
      <c r="C809" s="122" t="str">
        <f>VLOOKUP(B:B,'ACFR Business Areas'!A:B,2,FALSE)</f>
        <v>Comptroller General</v>
      </c>
      <c r="D809" s="237"/>
      <c r="E809" s="265"/>
      <c r="G809" s="122">
        <f>IFERROR(VLOOKUP($F:$F,'Lease Types with GL Accts'!A:B,2,FALSE),0)</f>
        <v>0</v>
      </c>
      <c r="H809" s="122">
        <f>IFERROR(VLOOKUP($F:$F,'Lease Types with GL Accts'!$A:$C,3,FALSE),0)</f>
        <v>0</v>
      </c>
      <c r="I809" s="122">
        <f>IFERROR(VLOOKUP($F:$F,'Lease Types with GL Accts'!$A:$D,4,FALSE),0)</f>
        <v>0</v>
      </c>
      <c r="J809" s="293" t="str">
        <f>IF(AND(AB809=1,K809='Lease Rollforward'!$B$2),"Yes",IF(AB809=1,"No",""))</f>
        <v/>
      </c>
      <c r="L809" s="216"/>
      <c r="M809" s="217"/>
      <c r="N809" s="217"/>
      <c r="O809" s="217"/>
      <c r="P809" s="294">
        <f t="shared" si="113"/>
        <v>0</v>
      </c>
      <c r="Q809" s="124"/>
      <c r="R809" s="124"/>
      <c r="S809" s="219"/>
      <c r="T809" s="219"/>
      <c r="U809" s="266"/>
      <c r="V809" s="122" t="str">
        <f>IF($AB809=1,VLOOKUP(U:U,'BW Asset Listing'!D:E,2,FALSE),"")</f>
        <v/>
      </c>
      <c r="W809" s="122" t="str">
        <f>IF($AB809=1,VLOOKUP(U:U,'BW Asset Listing'!D:F,3,FALSE),"")</f>
        <v/>
      </c>
      <c r="X809" s="122" t="str">
        <f>IF($AB809=1,VLOOKUP(U:U,'BW Asset Listing'!D:G,4,FALSE),"")</f>
        <v/>
      </c>
      <c r="Y809" s="294" t="str">
        <f>IF($AB809=1,VLOOKUP(U:U,'BW Asset Listing'!D:O,12,FALSE),"")</f>
        <v/>
      </c>
      <c r="Z809" s="294" t="str">
        <f t="shared" si="114"/>
        <v/>
      </c>
      <c r="AA809" s="294" t="str">
        <f t="shared" si="115"/>
        <v/>
      </c>
      <c r="AB809" s="294">
        <f>COUNTIF($D$4:D809,$D809)</f>
        <v>0</v>
      </c>
      <c r="AE809" s="122" t="str">
        <f t="shared" si="116"/>
        <v/>
      </c>
      <c r="AF809" s="124">
        <f>SUMIFS('BW Expense Report GL'!I:I,'BW Expense Report GL'!F:F,AD:AD,'BW Expense Report GL'!G:G,G:G)</f>
        <v>0</v>
      </c>
      <c r="AG809" s="124" t="str">
        <f t="shared" si="117"/>
        <v/>
      </c>
      <c r="AH809" s="124">
        <f>SUMIFS('BW Expense Report GL'!I:I,'BW Expense Report GL'!F:F,AD:AD,'BW Expense Report GL'!G:G,H:H)</f>
        <v>0</v>
      </c>
      <c r="AI809" s="124" t="str">
        <f t="shared" si="118"/>
        <v/>
      </c>
      <c r="AK809" s="121">
        <f t="shared" si="119"/>
        <v>0</v>
      </c>
      <c r="AL809" s="121">
        <f t="shared" si="120"/>
        <v>0</v>
      </c>
    </row>
    <row r="810" spans="1:38" s="121" customFormat="1" ht="12.75" x14ac:dyDescent="0.2">
      <c r="A810" s="293" t="str">
        <f>VLOOKUP(B:B,'ACFR Business Areas'!A:C,3,FALSE)</f>
        <v>A000</v>
      </c>
      <c r="B810" s="293" t="str">
        <f>'Lease Rollforward'!$B$1</f>
        <v>E120</v>
      </c>
      <c r="C810" s="122" t="str">
        <f>VLOOKUP(B:B,'ACFR Business Areas'!A:B,2,FALSE)</f>
        <v>Comptroller General</v>
      </c>
      <c r="D810" s="237"/>
      <c r="E810" s="265"/>
      <c r="G810" s="122">
        <f>IFERROR(VLOOKUP($F:$F,'Lease Types with GL Accts'!A:B,2,FALSE),0)</f>
        <v>0</v>
      </c>
      <c r="H810" s="122">
        <f>IFERROR(VLOOKUP($F:$F,'Lease Types with GL Accts'!$A:$C,3,FALSE),0)</f>
        <v>0</v>
      </c>
      <c r="I810" s="122">
        <f>IFERROR(VLOOKUP($F:$F,'Lease Types with GL Accts'!$A:$D,4,FALSE),0)</f>
        <v>0</v>
      </c>
      <c r="J810" s="293" t="str">
        <f>IF(AND(AB810=1,K810='Lease Rollforward'!$B$2),"Yes",IF(AB810=1,"No",""))</f>
        <v/>
      </c>
      <c r="L810" s="216"/>
      <c r="M810" s="217"/>
      <c r="N810" s="217"/>
      <c r="O810" s="217"/>
      <c r="P810" s="294">
        <f t="shared" si="113"/>
        <v>0</v>
      </c>
      <c r="Q810" s="124"/>
      <c r="R810" s="124"/>
      <c r="S810" s="219"/>
      <c r="T810" s="219"/>
      <c r="U810" s="266"/>
      <c r="V810" s="122" t="str">
        <f>IF($AB810=1,VLOOKUP(U:U,'BW Asset Listing'!D:E,2,FALSE),"")</f>
        <v/>
      </c>
      <c r="W810" s="122" t="str">
        <f>IF($AB810=1,VLOOKUP(U:U,'BW Asset Listing'!D:F,3,FALSE),"")</f>
        <v/>
      </c>
      <c r="X810" s="122" t="str">
        <f>IF($AB810=1,VLOOKUP(U:U,'BW Asset Listing'!D:G,4,FALSE),"")</f>
        <v/>
      </c>
      <c r="Y810" s="294" t="str">
        <f>IF($AB810=1,VLOOKUP(U:U,'BW Asset Listing'!D:O,12,FALSE),"")</f>
        <v/>
      </c>
      <c r="Z810" s="294" t="str">
        <f t="shared" si="114"/>
        <v/>
      </c>
      <c r="AA810" s="294" t="str">
        <f t="shared" si="115"/>
        <v/>
      </c>
      <c r="AB810" s="294">
        <f>COUNTIF($D$4:D810,$D810)</f>
        <v>0</v>
      </c>
      <c r="AE810" s="122" t="str">
        <f t="shared" si="116"/>
        <v/>
      </c>
      <c r="AF810" s="124">
        <f>SUMIFS('BW Expense Report GL'!I:I,'BW Expense Report GL'!F:F,AD:AD,'BW Expense Report GL'!G:G,G:G)</f>
        <v>0</v>
      </c>
      <c r="AG810" s="124" t="str">
        <f t="shared" si="117"/>
        <v/>
      </c>
      <c r="AH810" s="124">
        <f>SUMIFS('BW Expense Report GL'!I:I,'BW Expense Report GL'!F:F,AD:AD,'BW Expense Report GL'!G:G,H:H)</f>
        <v>0</v>
      </c>
      <c r="AI810" s="124" t="str">
        <f t="shared" si="118"/>
        <v/>
      </c>
      <c r="AK810" s="121">
        <f t="shared" si="119"/>
        <v>0</v>
      </c>
      <c r="AL810" s="121">
        <f t="shared" si="120"/>
        <v>0</v>
      </c>
    </row>
    <row r="811" spans="1:38" s="121" customFormat="1" ht="12.75" x14ac:dyDescent="0.2">
      <c r="A811" s="293" t="str">
        <f>VLOOKUP(B:B,'ACFR Business Areas'!A:C,3,FALSE)</f>
        <v>A000</v>
      </c>
      <c r="B811" s="293" t="str">
        <f>'Lease Rollforward'!$B$1</f>
        <v>E120</v>
      </c>
      <c r="C811" s="122" t="str">
        <f>VLOOKUP(B:B,'ACFR Business Areas'!A:B,2,FALSE)</f>
        <v>Comptroller General</v>
      </c>
      <c r="D811" s="237"/>
      <c r="E811" s="265"/>
      <c r="G811" s="122">
        <f>IFERROR(VLOOKUP($F:$F,'Lease Types with GL Accts'!A:B,2,FALSE),0)</f>
        <v>0</v>
      </c>
      <c r="H811" s="122">
        <f>IFERROR(VLOOKUP($F:$F,'Lease Types with GL Accts'!$A:$C,3,FALSE),0)</f>
        <v>0</v>
      </c>
      <c r="I811" s="122">
        <f>IFERROR(VLOOKUP($F:$F,'Lease Types with GL Accts'!$A:$D,4,FALSE),0)</f>
        <v>0</v>
      </c>
      <c r="J811" s="293" t="str">
        <f>IF(AND(AB811=1,K811='Lease Rollforward'!$B$2),"Yes",IF(AB811=1,"No",""))</f>
        <v/>
      </c>
      <c r="L811" s="216"/>
      <c r="M811" s="217"/>
      <c r="N811" s="217"/>
      <c r="O811" s="217"/>
      <c r="P811" s="294">
        <f t="shared" si="113"/>
        <v>0</v>
      </c>
      <c r="Q811" s="124"/>
      <c r="R811" s="124"/>
      <c r="S811" s="219"/>
      <c r="T811" s="219"/>
      <c r="U811" s="266"/>
      <c r="V811" s="122" t="str">
        <f>IF($AB811=1,VLOOKUP(U:U,'BW Asset Listing'!D:E,2,FALSE),"")</f>
        <v/>
      </c>
      <c r="W811" s="122" t="str">
        <f>IF($AB811=1,VLOOKUP(U:U,'BW Asset Listing'!D:F,3,FALSE),"")</f>
        <v/>
      </c>
      <c r="X811" s="122" t="str">
        <f>IF($AB811=1,VLOOKUP(U:U,'BW Asset Listing'!D:G,4,FALSE),"")</f>
        <v/>
      </c>
      <c r="Y811" s="294" t="str">
        <f>IF($AB811=1,VLOOKUP(U:U,'BW Asset Listing'!D:O,12,FALSE),"")</f>
        <v/>
      </c>
      <c r="Z811" s="294" t="str">
        <f t="shared" si="114"/>
        <v/>
      </c>
      <c r="AA811" s="294" t="str">
        <f t="shared" si="115"/>
        <v/>
      </c>
      <c r="AB811" s="294">
        <f>COUNTIF($D$4:D811,$D811)</f>
        <v>0</v>
      </c>
      <c r="AE811" s="122" t="str">
        <f t="shared" si="116"/>
        <v/>
      </c>
      <c r="AF811" s="124">
        <f>SUMIFS('BW Expense Report GL'!I:I,'BW Expense Report GL'!F:F,AD:AD,'BW Expense Report GL'!G:G,G:G)</f>
        <v>0</v>
      </c>
      <c r="AG811" s="124" t="str">
        <f t="shared" si="117"/>
        <v/>
      </c>
      <c r="AH811" s="124">
        <f>SUMIFS('BW Expense Report GL'!I:I,'BW Expense Report GL'!F:F,AD:AD,'BW Expense Report GL'!G:G,H:H)</f>
        <v>0</v>
      </c>
      <c r="AI811" s="124" t="str">
        <f t="shared" si="118"/>
        <v/>
      </c>
      <c r="AK811" s="121">
        <f t="shared" si="119"/>
        <v>0</v>
      </c>
      <c r="AL811" s="121">
        <f t="shared" si="120"/>
        <v>0</v>
      </c>
    </row>
    <row r="812" spans="1:38" s="121" customFormat="1" ht="12.75" x14ac:dyDescent="0.2">
      <c r="A812" s="293" t="str">
        <f>VLOOKUP(B:B,'ACFR Business Areas'!A:C,3,FALSE)</f>
        <v>A000</v>
      </c>
      <c r="B812" s="293" t="str">
        <f>'Lease Rollforward'!$B$1</f>
        <v>E120</v>
      </c>
      <c r="C812" s="122" t="str">
        <f>VLOOKUP(B:B,'ACFR Business Areas'!A:B,2,FALSE)</f>
        <v>Comptroller General</v>
      </c>
      <c r="D812" s="237"/>
      <c r="E812" s="265"/>
      <c r="G812" s="122">
        <f>IFERROR(VLOOKUP($F:$F,'Lease Types with GL Accts'!A:B,2,FALSE),0)</f>
        <v>0</v>
      </c>
      <c r="H812" s="122">
        <f>IFERROR(VLOOKUP($F:$F,'Lease Types with GL Accts'!$A:$C,3,FALSE),0)</f>
        <v>0</v>
      </c>
      <c r="I812" s="122">
        <f>IFERROR(VLOOKUP($F:$F,'Lease Types with GL Accts'!$A:$D,4,FALSE),0)</f>
        <v>0</v>
      </c>
      <c r="J812" s="293" t="str">
        <f>IF(AND(AB812=1,K812='Lease Rollforward'!$B$2),"Yes",IF(AB812=1,"No",""))</f>
        <v/>
      </c>
      <c r="L812" s="216"/>
      <c r="M812" s="217"/>
      <c r="N812" s="217"/>
      <c r="O812" s="217"/>
      <c r="P812" s="294">
        <f t="shared" si="113"/>
        <v>0</v>
      </c>
      <c r="Q812" s="124"/>
      <c r="R812" s="124"/>
      <c r="S812" s="219"/>
      <c r="T812" s="219"/>
      <c r="U812" s="266"/>
      <c r="V812" s="122" t="str">
        <f>IF($AB812=1,VLOOKUP(U:U,'BW Asset Listing'!D:E,2,FALSE),"")</f>
        <v/>
      </c>
      <c r="W812" s="122" t="str">
        <f>IF($AB812=1,VLOOKUP(U:U,'BW Asset Listing'!D:F,3,FALSE),"")</f>
        <v/>
      </c>
      <c r="X812" s="122" t="str">
        <f>IF($AB812=1,VLOOKUP(U:U,'BW Asset Listing'!D:G,4,FALSE),"")</f>
        <v/>
      </c>
      <c r="Y812" s="294" t="str">
        <f>IF($AB812=1,VLOOKUP(U:U,'BW Asset Listing'!D:O,12,FALSE),"")</f>
        <v/>
      </c>
      <c r="Z812" s="294" t="str">
        <f t="shared" si="114"/>
        <v/>
      </c>
      <c r="AA812" s="294" t="str">
        <f t="shared" si="115"/>
        <v/>
      </c>
      <c r="AB812" s="294">
        <f>COUNTIF($D$4:D812,$D812)</f>
        <v>0</v>
      </c>
      <c r="AE812" s="122" t="str">
        <f t="shared" si="116"/>
        <v/>
      </c>
      <c r="AF812" s="124">
        <f>SUMIFS('BW Expense Report GL'!I:I,'BW Expense Report GL'!F:F,AD:AD,'BW Expense Report GL'!G:G,G:G)</f>
        <v>0</v>
      </c>
      <c r="AG812" s="124" t="str">
        <f t="shared" si="117"/>
        <v/>
      </c>
      <c r="AH812" s="124">
        <f>SUMIFS('BW Expense Report GL'!I:I,'BW Expense Report GL'!F:F,AD:AD,'BW Expense Report GL'!G:G,H:H)</f>
        <v>0</v>
      </c>
      <c r="AI812" s="124" t="str">
        <f t="shared" si="118"/>
        <v/>
      </c>
      <c r="AK812" s="121">
        <f t="shared" si="119"/>
        <v>0</v>
      </c>
      <c r="AL812" s="121">
        <f t="shared" si="120"/>
        <v>0</v>
      </c>
    </row>
    <row r="813" spans="1:38" s="121" customFormat="1" ht="12.75" x14ac:dyDescent="0.2">
      <c r="A813" s="293" t="str">
        <f>VLOOKUP(B:B,'ACFR Business Areas'!A:C,3,FALSE)</f>
        <v>A000</v>
      </c>
      <c r="B813" s="293" t="str">
        <f>'Lease Rollforward'!$B$1</f>
        <v>E120</v>
      </c>
      <c r="C813" s="122" t="str">
        <f>VLOOKUP(B:B,'ACFR Business Areas'!A:B,2,FALSE)</f>
        <v>Comptroller General</v>
      </c>
      <c r="D813" s="237"/>
      <c r="E813" s="265"/>
      <c r="G813" s="122">
        <f>IFERROR(VLOOKUP($F:$F,'Lease Types with GL Accts'!A:B,2,FALSE),0)</f>
        <v>0</v>
      </c>
      <c r="H813" s="122">
        <f>IFERROR(VLOOKUP($F:$F,'Lease Types with GL Accts'!$A:$C,3,FALSE),0)</f>
        <v>0</v>
      </c>
      <c r="I813" s="122">
        <f>IFERROR(VLOOKUP($F:$F,'Lease Types with GL Accts'!$A:$D,4,FALSE),0)</f>
        <v>0</v>
      </c>
      <c r="J813" s="293" t="str">
        <f>IF(AND(AB813=1,K813='Lease Rollforward'!$B$2),"Yes",IF(AB813=1,"No",""))</f>
        <v/>
      </c>
      <c r="L813" s="216"/>
      <c r="M813" s="217"/>
      <c r="N813" s="217"/>
      <c r="O813" s="217"/>
      <c r="P813" s="294">
        <f t="shared" si="113"/>
        <v>0</v>
      </c>
      <c r="Q813" s="124"/>
      <c r="R813" s="124"/>
      <c r="S813" s="219"/>
      <c r="T813" s="219"/>
      <c r="U813" s="266"/>
      <c r="V813" s="122" t="str">
        <f>IF($AB813=1,VLOOKUP(U:U,'BW Asset Listing'!D:E,2,FALSE),"")</f>
        <v/>
      </c>
      <c r="W813" s="122" t="str">
        <f>IF($AB813=1,VLOOKUP(U:U,'BW Asset Listing'!D:F,3,FALSE),"")</f>
        <v/>
      </c>
      <c r="X813" s="122" t="str">
        <f>IF($AB813=1,VLOOKUP(U:U,'BW Asset Listing'!D:G,4,FALSE),"")</f>
        <v/>
      </c>
      <c r="Y813" s="294" t="str">
        <f>IF($AB813=1,VLOOKUP(U:U,'BW Asset Listing'!D:O,12,FALSE),"")</f>
        <v/>
      </c>
      <c r="Z813" s="294" t="str">
        <f t="shared" si="114"/>
        <v/>
      </c>
      <c r="AA813" s="294" t="str">
        <f t="shared" si="115"/>
        <v/>
      </c>
      <c r="AB813" s="294">
        <f>COUNTIF($D$4:D813,$D813)</f>
        <v>0</v>
      </c>
      <c r="AE813" s="122" t="str">
        <f t="shared" si="116"/>
        <v/>
      </c>
      <c r="AF813" s="124">
        <f>SUMIFS('BW Expense Report GL'!I:I,'BW Expense Report GL'!F:F,AD:AD,'BW Expense Report GL'!G:G,G:G)</f>
        <v>0</v>
      </c>
      <c r="AG813" s="124" t="str">
        <f t="shared" si="117"/>
        <v/>
      </c>
      <c r="AH813" s="124">
        <f>SUMIFS('BW Expense Report GL'!I:I,'BW Expense Report GL'!F:F,AD:AD,'BW Expense Report GL'!G:G,H:H)</f>
        <v>0</v>
      </c>
      <c r="AI813" s="124" t="str">
        <f t="shared" si="118"/>
        <v/>
      </c>
      <c r="AK813" s="121">
        <f t="shared" si="119"/>
        <v>0</v>
      </c>
      <c r="AL813" s="121">
        <f t="shared" si="120"/>
        <v>0</v>
      </c>
    </row>
    <row r="814" spans="1:38" s="121" customFormat="1" ht="12.75" x14ac:dyDescent="0.2">
      <c r="A814" s="293" t="str">
        <f>VLOOKUP(B:B,'ACFR Business Areas'!A:C,3,FALSE)</f>
        <v>A000</v>
      </c>
      <c r="B814" s="293" t="str">
        <f>'Lease Rollforward'!$B$1</f>
        <v>E120</v>
      </c>
      <c r="C814" s="122" t="str">
        <f>VLOOKUP(B:B,'ACFR Business Areas'!A:B,2,FALSE)</f>
        <v>Comptroller General</v>
      </c>
      <c r="D814" s="237"/>
      <c r="E814" s="265"/>
      <c r="G814" s="122">
        <f>IFERROR(VLOOKUP($F:$F,'Lease Types with GL Accts'!A:B,2,FALSE),0)</f>
        <v>0</v>
      </c>
      <c r="H814" s="122">
        <f>IFERROR(VLOOKUP($F:$F,'Lease Types with GL Accts'!$A:$C,3,FALSE),0)</f>
        <v>0</v>
      </c>
      <c r="I814" s="122">
        <f>IFERROR(VLOOKUP($F:$F,'Lease Types with GL Accts'!$A:$D,4,FALSE),0)</f>
        <v>0</v>
      </c>
      <c r="J814" s="293" t="str">
        <f>IF(AND(AB814=1,K814='Lease Rollforward'!$B$2),"Yes",IF(AB814=1,"No",""))</f>
        <v/>
      </c>
      <c r="L814" s="216"/>
      <c r="M814" s="217"/>
      <c r="N814" s="217"/>
      <c r="O814" s="217"/>
      <c r="P814" s="294">
        <f t="shared" si="113"/>
        <v>0</v>
      </c>
      <c r="Q814" s="124"/>
      <c r="R814" s="124"/>
      <c r="S814" s="219"/>
      <c r="T814" s="219"/>
      <c r="U814" s="266"/>
      <c r="V814" s="122" t="str">
        <f>IF($AB814=1,VLOOKUP(U:U,'BW Asset Listing'!D:E,2,FALSE),"")</f>
        <v/>
      </c>
      <c r="W814" s="122" t="str">
        <f>IF($AB814=1,VLOOKUP(U:U,'BW Asset Listing'!D:F,3,FALSE),"")</f>
        <v/>
      </c>
      <c r="X814" s="122" t="str">
        <f>IF($AB814=1,VLOOKUP(U:U,'BW Asset Listing'!D:G,4,FALSE),"")</f>
        <v/>
      </c>
      <c r="Y814" s="294" t="str">
        <f>IF($AB814=1,VLOOKUP(U:U,'BW Asset Listing'!D:O,12,FALSE),"")</f>
        <v/>
      </c>
      <c r="Z814" s="294" t="str">
        <f t="shared" si="114"/>
        <v/>
      </c>
      <c r="AA814" s="294" t="str">
        <f t="shared" si="115"/>
        <v/>
      </c>
      <c r="AB814" s="294">
        <f>COUNTIF($D$4:D814,$D814)</f>
        <v>0</v>
      </c>
      <c r="AE814" s="122" t="str">
        <f t="shared" si="116"/>
        <v/>
      </c>
      <c r="AF814" s="124">
        <f>SUMIFS('BW Expense Report GL'!I:I,'BW Expense Report GL'!F:F,AD:AD,'BW Expense Report GL'!G:G,G:G)</f>
        <v>0</v>
      </c>
      <c r="AG814" s="124" t="str">
        <f t="shared" si="117"/>
        <v/>
      </c>
      <c r="AH814" s="124">
        <f>SUMIFS('BW Expense Report GL'!I:I,'BW Expense Report GL'!F:F,AD:AD,'BW Expense Report GL'!G:G,H:H)</f>
        <v>0</v>
      </c>
      <c r="AI814" s="124" t="str">
        <f t="shared" si="118"/>
        <v/>
      </c>
      <c r="AK814" s="121">
        <f t="shared" si="119"/>
        <v>0</v>
      </c>
      <c r="AL814" s="121">
        <f t="shared" si="120"/>
        <v>0</v>
      </c>
    </row>
    <row r="815" spans="1:38" s="121" customFormat="1" ht="12.75" x14ac:dyDescent="0.2">
      <c r="A815" s="293" t="str">
        <f>VLOOKUP(B:B,'ACFR Business Areas'!A:C,3,FALSE)</f>
        <v>A000</v>
      </c>
      <c r="B815" s="293" t="str">
        <f>'Lease Rollforward'!$B$1</f>
        <v>E120</v>
      </c>
      <c r="C815" s="122" t="str">
        <f>VLOOKUP(B:B,'ACFR Business Areas'!A:B,2,FALSE)</f>
        <v>Comptroller General</v>
      </c>
      <c r="D815" s="237"/>
      <c r="E815" s="265"/>
      <c r="G815" s="122">
        <f>IFERROR(VLOOKUP($F:$F,'Lease Types with GL Accts'!A:B,2,FALSE),0)</f>
        <v>0</v>
      </c>
      <c r="H815" s="122">
        <f>IFERROR(VLOOKUP($F:$F,'Lease Types with GL Accts'!$A:$C,3,FALSE),0)</f>
        <v>0</v>
      </c>
      <c r="I815" s="122">
        <f>IFERROR(VLOOKUP($F:$F,'Lease Types with GL Accts'!$A:$D,4,FALSE),0)</f>
        <v>0</v>
      </c>
      <c r="J815" s="293" t="str">
        <f>IF(AND(AB815=1,K815='Lease Rollforward'!$B$2),"Yes",IF(AB815=1,"No",""))</f>
        <v/>
      </c>
      <c r="L815" s="216"/>
      <c r="M815" s="217"/>
      <c r="N815" s="217"/>
      <c r="O815" s="217"/>
      <c r="P815" s="294">
        <f t="shared" si="113"/>
        <v>0</v>
      </c>
      <c r="Q815" s="124"/>
      <c r="R815" s="124"/>
      <c r="S815" s="219"/>
      <c r="T815" s="219"/>
      <c r="U815" s="266"/>
      <c r="V815" s="122" t="str">
        <f>IF($AB815=1,VLOOKUP(U:U,'BW Asset Listing'!D:E,2,FALSE),"")</f>
        <v/>
      </c>
      <c r="W815" s="122" t="str">
        <f>IF($AB815=1,VLOOKUP(U:U,'BW Asset Listing'!D:F,3,FALSE),"")</f>
        <v/>
      </c>
      <c r="X815" s="122" t="str">
        <f>IF($AB815=1,VLOOKUP(U:U,'BW Asset Listing'!D:G,4,FALSE),"")</f>
        <v/>
      </c>
      <c r="Y815" s="294" t="str">
        <f>IF($AB815=1,VLOOKUP(U:U,'BW Asset Listing'!D:O,12,FALSE),"")</f>
        <v/>
      </c>
      <c r="Z815" s="294" t="str">
        <f t="shared" si="114"/>
        <v/>
      </c>
      <c r="AA815" s="294" t="str">
        <f t="shared" si="115"/>
        <v/>
      </c>
      <c r="AB815" s="294">
        <f>COUNTIF($D$4:D815,$D815)</f>
        <v>0</v>
      </c>
      <c r="AE815" s="122" t="str">
        <f t="shared" si="116"/>
        <v/>
      </c>
      <c r="AF815" s="124">
        <f>SUMIFS('BW Expense Report GL'!I:I,'BW Expense Report GL'!F:F,AD:AD,'BW Expense Report GL'!G:G,G:G)</f>
        <v>0</v>
      </c>
      <c r="AG815" s="124" t="str">
        <f t="shared" si="117"/>
        <v/>
      </c>
      <c r="AH815" s="124">
        <f>SUMIFS('BW Expense Report GL'!I:I,'BW Expense Report GL'!F:F,AD:AD,'BW Expense Report GL'!G:G,H:H)</f>
        <v>0</v>
      </c>
      <c r="AI815" s="124" t="str">
        <f t="shared" si="118"/>
        <v/>
      </c>
      <c r="AK815" s="121">
        <f t="shared" si="119"/>
        <v>0</v>
      </c>
      <c r="AL815" s="121">
        <f t="shared" si="120"/>
        <v>0</v>
      </c>
    </row>
    <row r="816" spans="1:38" s="121" customFormat="1" ht="12.75" x14ac:dyDescent="0.2">
      <c r="A816" s="293" t="str">
        <f>VLOOKUP(B:B,'ACFR Business Areas'!A:C,3,FALSE)</f>
        <v>A000</v>
      </c>
      <c r="B816" s="293" t="str">
        <f>'Lease Rollforward'!$B$1</f>
        <v>E120</v>
      </c>
      <c r="C816" s="122" t="str">
        <f>VLOOKUP(B:B,'ACFR Business Areas'!A:B,2,FALSE)</f>
        <v>Comptroller General</v>
      </c>
      <c r="D816" s="237"/>
      <c r="E816" s="265"/>
      <c r="G816" s="122">
        <f>IFERROR(VLOOKUP($F:$F,'Lease Types with GL Accts'!A:B,2,FALSE),0)</f>
        <v>0</v>
      </c>
      <c r="H816" s="122">
        <f>IFERROR(VLOOKUP($F:$F,'Lease Types with GL Accts'!$A:$C,3,FALSE),0)</f>
        <v>0</v>
      </c>
      <c r="I816" s="122">
        <f>IFERROR(VLOOKUP($F:$F,'Lease Types with GL Accts'!$A:$D,4,FALSE),0)</f>
        <v>0</v>
      </c>
      <c r="J816" s="293" t="str">
        <f>IF(AND(AB816=1,K816='Lease Rollforward'!$B$2),"Yes",IF(AB816=1,"No",""))</f>
        <v/>
      </c>
      <c r="L816" s="216"/>
      <c r="M816" s="217"/>
      <c r="N816" s="217"/>
      <c r="O816" s="217"/>
      <c r="P816" s="294">
        <f t="shared" si="113"/>
        <v>0</v>
      </c>
      <c r="Q816" s="124"/>
      <c r="R816" s="124"/>
      <c r="S816" s="219"/>
      <c r="T816" s="219"/>
      <c r="U816" s="266"/>
      <c r="V816" s="122" t="str">
        <f>IF($AB816=1,VLOOKUP(U:U,'BW Asset Listing'!D:E,2,FALSE),"")</f>
        <v/>
      </c>
      <c r="W816" s="122" t="str">
        <f>IF($AB816=1,VLOOKUP(U:U,'BW Asset Listing'!D:F,3,FALSE),"")</f>
        <v/>
      </c>
      <c r="X816" s="122" t="str">
        <f>IF($AB816=1,VLOOKUP(U:U,'BW Asset Listing'!D:G,4,FALSE),"")</f>
        <v/>
      </c>
      <c r="Y816" s="294" t="str">
        <f>IF($AB816=1,VLOOKUP(U:U,'BW Asset Listing'!D:O,12,FALSE),"")</f>
        <v/>
      </c>
      <c r="Z816" s="294" t="str">
        <f t="shared" si="114"/>
        <v/>
      </c>
      <c r="AA816" s="294" t="str">
        <f t="shared" si="115"/>
        <v/>
      </c>
      <c r="AB816" s="294">
        <f>COUNTIF($D$4:D816,$D816)</f>
        <v>0</v>
      </c>
      <c r="AE816" s="122" t="str">
        <f t="shared" si="116"/>
        <v/>
      </c>
      <c r="AF816" s="124">
        <f>SUMIFS('BW Expense Report GL'!I:I,'BW Expense Report GL'!F:F,AD:AD,'BW Expense Report GL'!G:G,G:G)</f>
        <v>0</v>
      </c>
      <c r="AG816" s="124" t="str">
        <f t="shared" si="117"/>
        <v/>
      </c>
      <c r="AH816" s="124">
        <f>SUMIFS('BW Expense Report GL'!I:I,'BW Expense Report GL'!F:F,AD:AD,'BW Expense Report GL'!G:G,H:H)</f>
        <v>0</v>
      </c>
      <c r="AI816" s="124" t="str">
        <f t="shared" si="118"/>
        <v/>
      </c>
      <c r="AK816" s="121">
        <f t="shared" si="119"/>
        <v>0</v>
      </c>
      <c r="AL816" s="121">
        <f t="shared" si="120"/>
        <v>0</v>
      </c>
    </row>
    <row r="817" spans="1:38" s="121" customFormat="1" ht="12.75" x14ac:dyDescent="0.2">
      <c r="A817" s="293" t="str">
        <f>VLOOKUP(B:B,'ACFR Business Areas'!A:C,3,FALSE)</f>
        <v>A000</v>
      </c>
      <c r="B817" s="293" t="str">
        <f>'Lease Rollforward'!$B$1</f>
        <v>E120</v>
      </c>
      <c r="C817" s="122" t="str">
        <f>VLOOKUP(B:B,'ACFR Business Areas'!A:B,2,FALSE)</f>
        <v>Comptroller General</v>
      </c>
      <c r="D817" s="237"/>
      <c r="E817" s="265"/>
      <c r="G817" s="122">
        <f>IFERROR(VLOOKUP($F:$F,'Lease Types with GL Accts'!A:B,2,FALSE),0)</f>
        <v>0</v>
      </c>
      <c r="H817" s="122">
        <f>IFERROR(VLOOKUP($F:$F,'Lease Types with GL Accts'!$A:$C,3,FALSE),0)</f>
        <v>0</v>
      </c>
      <c r="I817" s="122">
        <f>IFERROR(VLOOKUP($F:$F,'Lease Types with GL Accts'!$A:$D,4,FALSE),0)</f>
        <v>0</v>
      </c>
      <c r="J817" s="293" t="str">
        <f>IF(AND(AB817=1,K817='Lease Rollforward'!$B$2),"Yes",IF(AB817=1,"No",""))</f>
        <v/>
      </c>
      <c r="L817" s="216"/>
      <c r="M817" s="217"/>
      <c r="N817" s="217"/>
      <c r="O817" s="217"/>
      <c r="P817" s="294">
        <f t="shared" si="113"/>
        <v>0</v>
      </c>
      <c r="Q817" s="124"/>
      <c r="R817" s="124"/>
      <c r="S817" s="219"/>
      <c r="T817" s="219"/>
      <c r="U817" s="266"/>
      <c r="V817" s="122" t="str">
        <f>IF($AB817=1,VLOOKUP(U:U,'BW Asset Listing'!D:E,2,FALSE),"")</f>
        <v/>
      </c>
      <c r="W817" s="122" t="str">
        <f>IF($AB817=1,VLOOKUP(U:U,'BW Asset Listing'!D:F,3,FALSE),"")</f>
        <v/>
      </c>
      <c r="X817" s="122" t="str">
        <f>IF($AB817=1,VLOOKUP(U:U,'BW Asset Listing'!D:G,4,FALSE),"")</f>
        <v/>
      </c>
      <c r="Y817" s="294" t="str">
        <f>IF($AB817=1,VLOOKUP(U:U,'BW Asset Listing'!D:O,12,FALSE),"")</f>
        <v/>
      </c>
      <c r="Z817" s="294" t="str">
        <f t="shared" si="114"/>
        <v/>
      </c>
      <c r="AA817" s="294" t="str">
        <f t="shared" si="115"/>
        <v/>
      </c>
      <c r="AB817" s="294">
        <f>COUNTIF($D$4:D817,$D817)</f>
        <v>0</v>
      </c>
      <c r="AE817" s="122" t="str">
        <f t="shared" si="116"/>
        <v/>
      </c>
      <c r="AF817" s="124">
        <f>SUMIFS('BW Expense Report GL'!I:I,'BW Expense Report GL'!F:F,AD:AD,'BW Expense Report GL'!G:G,G:G)</f>
        <v>0</v>
      </c>
      <c r="AG817" s="124" t="str">
        <f t="shared" si="117"/>
        <v/>
      </c>
      <c r="AH817" s="124">
        <f>SUMIFS('BW Expense Report GL'!I:I,'BW Expense Report GL'!F:F,AD:AD,'BW Expense Report GL'!G:G,H:H)</f>
        <v>0</v>
      </c>
      <c r="AI817" s="124" t="str">
        <f t="shared" si="118"/>
        <v/>
      </c>
      <c r="AK817" s="121">
        <f t="shared" si="119"/>
        <v>0</v>
      </c>
      <c r="AL817" s="121">
        <f t="shared" si="120"/>
        <v>0</v>
      </c>
    </row>
    <row r="818" spans="1:38" s="121" customFormat="1" ht="12.75" x14ac:dyDescent="0.2">
      <c r="A818" s="293" t="str">
        <f>VLOOKUP(B:B,'ACFR Business Areas'!A:C,3,FALSE)</f>
        <v>A000</v>
      </c>
      <c r="B818" s="293" t="str">
        <f>'Lease Rollforward'!$B$1</f>
        <v>E120</v>
      </c>
      <c r="C818" s="122" t="str">
        <f>VLOOKUP(B:B,'ACFR Business Areas'!A:B,2,FALSE)</f>
        <v>Comptroller General</v>
      </c>
      <c r="D818" s="237"/>
      <c r="E818" s="265"/>
      <c r="G818" s="122">
        <f>IFERROR(VLOOKUP($F:$F,'Lease Types with GL Accts'!A:B,2,FALSE),0)</f>
        <v>0</v>
      </c>
      <c r="H818" s="122">
        <f>IFERROR(VLOOKUP($F:$F,'Lease Types with GL Accts'!$A:$C,3,FALSE),0)</f>
        <v>0</v>
      </c>
      <c r="I818" s="122">
        <f>IFERROR(VLOOKUP($F:$F,'Lease Types with GL Accts'!$A:$D,4,FALSE),0)</f>
        <v>0</v>
      </c>
      <c r="J818" s="293" t="str">
        <f>IF(AND(AB818=1,K818='Lease Rollforward'!$B$2),"Yes",IF(AB818=1,"No",""))</f>
        <v/>
      </c>
      <c r="L818" s="216"/>
      <c r="M818" s="217"/>
      <c r="N818" s="217"/>
      <c r="O818" s="217"/>
      <c r="P818" s="294">
        <f t="shared" si="113"/>
        <v>0</v>
      </c>
      <c r="Q818" s="124"/>
      <c r="R818" s="124"/>
      <c r="S818" s="219"/>
      <c r="T818" s="219"/>
      <c r="U818" s="266"/>
      <c r="V818" s="122" t="str">
        <f>IF($AB818=1,VLOOKUP(U:U,'BW Asset Listing'!D:E,2,FALSE),"")</f>
        <v/>
      </c>
      <c r="W818" s="122" t="str">
        <f>IF($AB818=1,VLOOKUP(U:U,'BW Asset Listing'!D:F,3,FALSE),"")</f>
        <v/>
      </c>
      <c r="X818" s="122" t="str">
        <f>IF($AB818=1,VLOOKUP(U:U,'BW Asset Listing'!D:G,4,FALSE),"")</f>
        <v/>
      </c>
      <c r="Y818" s="294" t="str">
        <f>IF($AB818=1,VLOOKUP(U:U,'BW Asset Listing'!D:O,12,FALSE),"")</f>
        <v/>
      </c>
      <c r="Z818" s="294" t="str">
        <f t="shared" si="114"/>
        <v/>
      </c>
      <c r="AA818" s="294" t="str">
        <f t="shared" si="115"/>
        <v/>
      </c>
      <c r="AB818" s="294">
        <f>COUNTIF($D$4:D818,$D818)</f>
        <v>0</v>
      </c>
      <c r="AE818" s="122" t="str">
        <f t="shared" si="116"/>
        <v/>
      </c>
      <c r="AF818" s="124">
        <f>SUMIFS('BW Expense Report GL'!I:I,'BW Expense Report GL'!F:F,AD:AD,'BW Expense Report GL'!G:G,G:G)</f>
        <v>0</v>
      </c>
      <c r="AG818" s="124" t="str">
        <f t="shared" si="117"/>
        <v/>
      </c>
      <c r="AH818" s="124">
        <f>SUMIFS('BW Expense Report GL'!I:I,'BW Expense Report GL'!F:F,AD:AD,'BW Expense Report GL'!G:G,H:H)</f>
        <v>0</v>
      </c>
      <c r="AI818" s="124" t="str">
        <f t="shared" si="118"/>
        <v/>
      </c>
      <c r="AK818" s="121">
        <f t="shared" si="119"/>
        <v>0</v>
      </c>
      <c r="AL818" s="121">
        <f t="shared" si="120"/>
        <v>0</v>
      </c>
    </row>
    <row r="819" spans="1:38" s="121" customFormat="1" ht="12.75" x14ac:dyDescent="0.2">
      <c r="A819" s="293" t="str">
        <f>VLOOKUP(B:B,'ACFR Business Areas'!A:C,3,FALSE)</f>
        <v>A000</v>
      </c>
      <c r="B819" s="293" t="str">
        <f>'Lease Rollforward'!$B$1</f>
        <v>E120</v>
      </c>
      <c r="C819" s="122" t="str">
        <f>VLOOKUP(B:B,'ACFR Business Areas'!A:B,2,FALSE)</f>
        <v>Comptroller General</v>
      </c>
      <c r="D819" s="237"/>
      <c r="E819" s="265"/>
      <c r="G819" s="122">
        <f>IFERROR(VLOOKUP($F:$F,'Lease Types with GL Accts'!A:B,2,FALSE),0)</f>
        <v>0</v>
      </c>
      <c r="H819" s="122">
        <f>IFERROR(VLOOKUP($F:$F,'Lease Types with GL Accts'!$A:$C,3,FALSE),0)</f>
        <v>0</v>
      </c>
      <c r="I819" s="122">
        <f>IFERROR(VLOOKUP($F:$F,'Lease Types with GL Accts'!$A:$D,4,FALSE),0)</f>
        <v>0</v>
      </c>
      <c r="J819" s="293" t="str">
        <f>IF(AND(AB819=1,K819='Lease Rollforward'!$B$2),"Yes",IF(AB819=1,"No",""))</f>
        <v/>
      </c>
      <c r="L819" s="216"/>
      <c r="M819" s="217"/>
      <c r="N819" s="217"/>
      <c r="O819" s="217"/>
      <c r="P819" s="294">
        <f t="shared" si="113"/>
        <v>0</v>
      </c>
      <c r="Q819" s="124"/>
      <c r="R819" s="124"/>
      <c r="S819" s="219"/>
      <c r="T819" s="219"/>
      <c r="U819" s="266"/>
      <c r="V819" s="122" t="str">
        <f>IF($AB819=1,VLOOKUP(U:U,'BW Asset Listing'!D:E,2,FALSE),"")</f>
        <v/>
      </c>
      <c r="W819" s="122" t="str">
        <f>IF($AB819=1,VLOOKUP(U:U,'BW Asset Listing'!D:F,3,FALSE),"")</f>
        <v/>
      </c>
      <c r="X819" s="122" t="str">
        <f>IF($AB819=1,VLOOKUP(U:U,'BW Asset Listing'!D:G,4,FALSE),"")</f>
        <v/>
      </c>
      <c r="Y819" s="294" t="str">
        <f>IF($AB819=1,VLOOKUP(U:U,'BW Asset Listing'!D:O,12,FALSE),"")</f>
        <v/>
      </c>
      <c r="Z819" s="294" t="str">
        <f t="shared" si="114"/>
        <v/>
      </c>
      <c r="AA819" s="294" t="str">
        <f t="shared" si="115"/>
        <v/>
      </c>
      <c r="AB819" s="294">
        <f>COUNTIF($D$4:D819,$D819)</f>
        <v>0</v>
      </c>
      <c r="AE819" s="122" t="str">
        <f t="shared" si="116"/>
        <v/>
      </c>
      <c r="AF819" s="124">
        <f>SUMIFS('BW Expense Report GL'!I:I,'BW Expense Report GL'!F:F,AD:AD,'BW Expense Report GL'!G:G,G:G)</f>
        <v>0</v>
      </c>
      <c r="AG819" s="124" t="str">
        <f t="shared" si="117"/>
        <v/>
      </c>
      <c r="AH819" s="124">
        <f>SUMIFS('BW Expense Report GL'!I:I,'BW Expense Report GL'!F:F,AD:AD,'BW Expense Report GL'!G:G,H:H)</f>
        <v>0</v>
      </c>
      <c r="AI819" s="124" t="str">
        <f t="shared" si="118"/>
        <v/>
      </c>
      <c r="AK819" s="121">
        <f t="shared" si="119"/>
        <v>0</v>
      </c>
      <c r="AL819" s="121">
        <f t="shared" si="120"/>
        <v>0</v>
      </c>
    </row>
    <row r="820" spans="1:38" s="121" customFormat="1" ht="12.75" x14ac:dyDescent="0.2">
      <c r="A820" s="293" t="str">
        <f>VLOOKUP(B:B,'ACFR Business Areas'!A:C,3,FALSE)</f>
        <v>A000</v>
      </c>
      <c r="B820" s="293" t="str">
        <f>'Lease Rollforward'!$B$1</f>
        <v>E120</v>
      </c>
      <c r="C820" s="122" t="str">
        <f>VLOOKUP(B:B,'ACFR Business Areas'!A:B,2,FALSE)</f>
        <v>Comptroller General</v>
      </c>
      <c r="D820" s="237"/>
      <c r="E820" s="265"/>
      <c r="G820" s="122">
        <f>IFERROR(VLOOKUP($F:$F,'Lease Types with GL Accts'!A:B,2,FALSE),0)</f>
        <v>0</v>
      </c>
      <c r="H820" s="122">
        <f>IFERROR(VLOOKUP($F:$F,'Lease Types with GL Accts'!$A:$C,3,FALSE),0)</f>
        <v>0</v>
      </c>
      <c r="I820" s="122">
        <f>IFERROR(VLOOKUP($F:$F,'Lease Types with GL Accts'!$A:$D,4,FALSE),0)</f>
        <v>0</v>
      </c>
      <c r="J820" s="293" t="str">
        <f>IF(AND(AB820=1,K820='Lease Rollforward'!$B$2),"Yes",IF(AB820=1,"No",""))</f>
        <v/>
      </c>
      <c r="L820" s="216"/>
      <c r="M820" s="217"/>
      <c r="N820" s="217"/>
      <c r="O820" s="217"/>
      <c r="P820" s="294">
        <f t="shared" si="113"/>
        <v>0</v>
      </c>
      <c r="Q820" s="124"/>
      <c r="R820" s="124"/>
      <c r="S820" s="219"/>
      <c r="T820" s="219"/>
      <c r="U820" s="266"/>
      <c r="V820" s="122" t="str">
        <f>IF($AB820=1,VLOOKUP(U:U,'BW Asset Listing'!D:E,2,FALSE),"")</f>
        <v/>
      </c>
      <c r="W820" s="122" t="str">
        <f>IF($AB820=1,VLOOKUP(U:U,'BW Asset Listing'!D:F,3,FALSE),"")</f>
        <v/>
      </c>
      <c r="X820" s="122" t="str">
        <f>IF($AB820=1,VLOOKUP(U:U,'BW Asset Listing'!D:G,4,FALSE),"")</f>
        <v/>
      </c>
      <c r="Y820" s="294" t="str">
        <f>IF($AB820=1,VLOOKUP(U:U,'BW Asset Listing'!D:O,12,FALSE),"")</f>
        <v/>
      </c>
      <c r="Z820" s="294" t="str">
        <f t="shared" si="114"/>
        <v/>
      </c>
      <c r="AA820" s="294" t="str">
        <f t="shared" si="115"/>
        <v/>
      </c>
      <c r="AB820" s="294">
        <f>COUNTIF($D$4:D820,$D820)</f>
        <v>0</v>
      </c>
      <c r="AE820" s="122" t="str">
        <f t="shared" si="116"/>
        <v/>
      </c>
      <c r="AF820" s="124">
        <f>SUMIFS('BW Expense Report GL'!I:I,'BW Expense Report GL'!F:F,AD:AD,'BW Expense Report GL'!G:G,G:G)</f>
        <v>0</v>
      </c>
      <c r="AG820" s="124" t="str">
        <f t="shared" si="117"/>
        <v/>
      </c>
      <c r="AH820" s="124">
        <f>SUMIFS('BW Expense Report GL'!I:I,'BW Expense Report GL'!F:F,AD:AD,'BW Expense Report GL'!G:G,H:H)</f>
        <v>0</v>
      </c>
      <c r="AI820" s="124" t="str">
        <f t="shared" si="118"/>
        <v/>
      </c>
      <c r="AK820" s="121">
        <f t="shared" si="119"/>
        <v>0</v>
      </c>
      <c r="AL820" s="121">
        <f t="shared" si="120"/>
        <v>0</v>
      </c>
    </row>
    <row r="821" spans="1:38" s="121" customFormat="1" ht="12.75" x14ac:dyDescent="0.2">
      <c r="A821" s="293" t="str">
        <f>VLOOKUP(B:B,'ACFR Business Areas'!A:C,3,FALSE)</f>
        <v>A000</v>
      </c>
      <c r="B821" s="293" t="str">
        <f>'Lease Rollforward'!$B$1</f>
        <v>E120</v>
      </c>
      <c r="C821" s="122" t="str">
        <f>VLOOKUP(B:B,'ACFR Business Areas'!A:B,2,FALSE)</f>
        <v>Comptroller General</v>
      </c>
      <c r="D821" s="237"/>
      <c r="E821" s="265"/>
      <c r="G821" s="122">
        <f>IFERROR(VLOOKUP($F:$F,'Lease Types with GL Accts'!A:B,2,FALSE),0)</f>
        <v>0</v>
      </c>
      <c r="H821" s="122">
        <f>IFERROR(VLOOKUP($F:$F,'Lease Types with GL Accts'!$A:$C,3,FALSE),0)</f>
        <v>0</v>
      </c>
      <c r="I821" s="122">
        <f>IFERROR(VLOOKUP($F:$F,'Lease Types with GL Accts'!$A:$D,4,FALSE),0)</f>
        <v>0</v>
      </c>
      <c r="J821" s="293" t="str">
        <f>IF(AND(AB821=1,K821='Lease Rollforward'!$B$2),"Yes",IF(AB821=1,"No",""))</f>
        <v/>
      </c>
      <c r="L821" s="216"/>
      <c r="M821" s="217"/>
      <c r="N821" s="217"/>
      <c r="O821" s="217"/>
      <c r="P821" s="294">
        <f t="shared" si="113"/>
        <v>0</v>
      </c>
      <c r="Q821" s="124"/>
      <c r="R821" s="124"/>
      <c r="S821" s="219"/>
      <c r="T821" s="219"/>
      <c r="U821" s="266"/>
      <c r="V821" s="122" t="str">
        <f>IF($AB821=1,VLOOKUP(U:U,'BW Asset Listing'!D:E,2,FALSE),"")</f>
        <v/>
      </c>
      <c r="W821" s="122" t="str">
        <f>IF($AB821=1,VLOOKUP(U:U,'BW Asset Listing'!D:F,3,FALSE),"")</f>
        <v/>
      </c>
      <c r="X821" s="122" t="str">
        <f>IF($AB821=1,VLOOKUP(U:U,'BW Asset Listing'!D:G,4,FALSE),"")</f>
        <v/>
      </c>
      <c r="Y821" s="294" t="str">
        <f>IF($AB821=1,VLOOKUP(U:U,'BW Asset Listing'!D:O,12,FALSE),"")</f>
        <v/>
      </c>
      <c r="Z821" s="294" t="str">
        <f t="shared" si="114"/>
        <v/>
      </c>
      <c r="AA821" s="294" t="str">
        <f t="shared" si="115"/>
        <v/>
      </c>
      <c r="AB821" s="294">
        <f>COUNTIF($D$4:D821,$D821)</f>
        <v>0</v>
      </c>
      <c r="AE821" s="122" t="str">
        <f t="shared" si="116"/>
        <v/>
      </c>
      <c r="AF821" s="124">
        <f>SUMIFS('BW Expense Report GL'!I:I,'BW Expense Report GL'!F:F,AD:AD,'BW Expense Report GL'!G:G,G:G)</f>
        <v>0</v>
      </c>
      <c r="AG821" s="124" t="str">
        <f t="shared" si="117"/>
        <v/>
      </c>
      <c r="AH821" s="124">
        <f>SUMIFS('BW Expense Report GL'!I:I,'BW Expense Report GL'!F:F,AD:AD,'BW Expense Report GL'!G:G,H:H)</f>
        <v>0</v>
      </c>
      <c r="AI821" s="124" t="str">
        <f t="shared" si="118"/>
        <v/>
      </c>
      <c r="AK821" s="121">
        <f t="shared" si="119"/>
        <v>0</v>
      </c>
      <c r="AL821" s="121">
        <f t="shared" si="120"/>
        <v>0</v>
      </c>
    </row>
    <row r="822" spans="1:38" s="121" customFormat="1" ht="12.75" x14ac:dyDescent="0.2">
      <c r="A822" s="293" t="str">
        <f>VLOOKUP(B:B,'ACFR Business Areas'!A:C,3,FALSE)</f>
        <v>A000</v>
      </c>
      <c r="B822" s="293" t="str">
        <f>'Lease Rollforward'!$B$1</f>
        <v>E120</v>
      </c>
      <c r="C822" s="122" t="str">
        <f>VLOOKUP(B:B,'ACFR Business Areas'!A:B,2,FALSE)</f>
        <v>Comptroller General</v>
      </c>
      <c r="D822" s="237"/>
      <c r="E822" s="265"/>
      <c r="G822" s="122">
        <f>IFERROR(VLOOKUP($F:$F,'Lease Types with GL Accts'!A:B,2,FALSE),0)</f>
        <v>0</v>
      </c>
      <c r="H822" s="122">
        <f>IFERROR(VLOOKUP($F:$F,'Lease Types with GL Accts'!$A:$C,3,FALSE),0)</f>
        <v>0</v>
      </c>
      <c r="I822" s="122">
        <f>IFERROR(VLOOKUP($F:$F,'Lease Types with GL Accts'!$A:$D,4,FALSE),0)</f>
        <v>0</v>
      </c>
      <c r="J822" s="293" t="str">
        <f>IF(AND(AB822=1,K822='Lease Rollforward'!$B$2),"Yes",IF(AB822=1,"No",""))</f>
        <v/>
      </c>
      <c r="L822" s="216"/>
      <c r="M822" s="217"/>
      <c r="N822" s="217"/>
      <c r="O822" s="217"/>
      <c r="P822" s="294">
        <f t="shared" si="113"/>
        <v>0</v>
      </c>
      <c r="Q822" s="124"/>
      <c r="R822" s="124"/>
      <c r="S822" s="219"/>
      <c r="T822" s="219"/>
      <c r="U822" s="266"/>
      <c r="V822" s="122" t="str">
        <f>IF($AB822=1,VLOOKUP(U:U,'BW Asset Listing'!D:E,2,FALSE),"")</f>
        <v/>
      </c>
      <c r="W822" s="122" t="str">
        <f>IF($AB822=1,VLOOKUP(U:U,'BW Asset Listing'!D:F,3,FALSE),"")</f>
        <v/>
      </c>
      <c r="X822" s="122" t="str">
        <f>IF($AB822=1,VLOOKUP(U:U,'BW Asset Listing'!D:G,4,FALSE),"")</f>
        <v/>
      </c>
      <c r="Y822" s="294" t="str">
        <f>IF($AB822=1,VLOOKUP(U:U,'BW Asset Listing'!D:O,12,FALSE),"")</f>
        <v/>
      </c>
      <c r="Z822" s="294" t="str">
        <f t="shared" si="114"/>
        <v/>
      </c>
      <c r="AA822" s="294" t="str">
        <f t="shared" si="115"/>
        <v/>
      </c>
      <c r="AB822" s="294">
        <f>COUNTIF($D$4:D822,$D822)</f>
        <v>0</v>
      </c>
      <c r="AE822" s="122" t="str">
        <f t="shared" si="116"/>
        <v/>
      </c>
      <c r="AF822" s="124">
        <f>SUMIFS('BW Expense Report GL'!I:I,'BW Expense Report GL'!F:F,AD:AD,'BW Expense Report GL'!G:G,G:G)</f>
        <v>0</v>
      </c>
      <c r="AG822" s="124" t="str">
        <f t="shared" si="117"/>
        <v/>
      </c>
      <c r="AH822" s="124">
        <f>SUMIFS('BW Expense Report GL'!I:I,'BW Expense Report GL'!F:F,AD:AD,'BW Expense Report GL'!G:G,H:H)</f>
        <v>0</v>
      </c>
      <c r="AI822" s="124" t="str">
        <f t="shared" si="118"/>
        <v/>
      </c>
      <c r="AK822" s="121">
        <f t="shared" si="119"/>
        <v>0</v>
      </c>
      <c r="AL822" s="121">
        <f t="shared" si="120"/>
        <v>0</v>
      </c>
    </row>
    <row r="823" spans="1:38" s="121" customFormat="1" ht="12.75" x14ac:dyDescent="0.2">
      <c r="A823" s="293" t="str">
        <f>VLOOKUP(B:B,'ACFR Business Areas'!A:C,3,FALSE)</f>
        <v>A000</v>
      </c>
      <c r="B823" s="293" t="str">
        <f>'Lease Rollforward'!$B$1</f>
        <v>E120</v>
      </c>
      <c r="C823" s="122" t="str">
        <f>VLOOKUP(B:B,'ACFR Business Areas'!A:B,2,FALSE)</f>
        <v>Comptroller General</v>
      </c>
      <c r="D823" s="237"/>
      <c r="E823" s="265"/>
      <c r="G823" s="122">
        <f>IFERROR(VLOOKUP($F:$F,'Lease Types with GL Accts'!A:B,2,FALSE),0)</f>
        <v>0</v>
      </c>
      <c r="H823" s="122">
        <f>IFERROR(VLOOKUP($F:$F,'Lease Types with GL Accts'!$A:$C,3,FALSE),0)</f>
        <v>0</v>
      </c>
      <c r="I823" s="122">
        <f>IFERROR(VLOOKUP($F:$F,'Lease Types with GL Accts'!$A:$D,4,FALSE),0)</f>
        <v>0</v>
      </c>
      <c r="J823" s="293" t="str">
        <f>IF(AND(AB823=1,K823='Lease Rollforward'!$B$2),"Yes",IF(AB823=1,"No",""))</f>
        <v/>
      </c>
      <c r="L823" s="216"/>
      <c r="M823" s="217"/>
      <c r="N823" s="217"/>
      <c r="O823" s="217"/>
      <c r="P823" s="294">
        <f t="shared" si="113"/>
        <v>0</v>
      </c>
      <c r="Q823" s="124"/>
      <c r="R823" s="124"/>
      <c r="S823" s="219"/>
      <c r="T823" s="219"/>
      <c r="U823" s="266"/>
      <c r="V823" s="122" t="str">
        <f>IF($AB823=1,VLOOKUP(U:U,'BW Asset Listing'!D:E,2,FALSE),"")</f>
        <v/>
      </c>
      <c r="W823" s="122" t="str">
        <f>IF($AB823=1,VLOOKUP(U:U,'BW Asset Listing'!D:F,3,FALSE),"")</f>
        <v/>
      </c>
      <c r="X823" s="122" t="str">
        <f>IF($AB823=1,VLOOKUP(U:U,'BW Asset Listing'!D:G,4,FALSE),"")</f>
        <v/>
      </c>
      <c r="Y823" s="294" t="str">
        <f>IF($AB823=1,VLOOKUP(U:U,'BW Asset Listing'!D:O,12,FALSE),"")</f>
        <v/>
      </c>
      <c r="Z823" s="294" t="str">
        <f t="shared" si="114"/>
        <v/>
      </c>
      <c r="AA823" s="294" t="str">
        <f t="shared" si="115"/>
        <v/>
      </c>
      <c r="AB823" s="294">
        <f>COUNTIF($D$4:D823,$D823)</f>
        <v>0</v>
      </c>
      <c r="AE823" s="122" t="str">
        <f t="shared" si="116"/>
        <v/>
      </c>
      <c r="AF823" s="124">
        <f>SUMIFS('BW Expense Report GL'!I:I,'BW Expense Report GL'!F:F,AD:AD,'BW Expense Report GL'!G:G,G:G)</f>
        <v>0</v>
      </c>
      <c r="AG823" s="124" t="str">
        <f t="shared" si="117"/>
        <v/>
      </c>
      <c r="AH823" s="124">
        <f>SUMIFS('BW Expense Report GL'!I:I,'BW Expense Report GL'!F:F,AD:AD,'BW Expense Report GL'!G:G,H:H)</f>
        <v>0</v>
      </c>
      <c r="AI823" s="124" t="str">
        <f t="shared" si="118"/>
        <v/>
      </c>
      <c r="AK823" s="121">
        <f t="shared" si="119"/>
        <v>0</v>
      </c>
      <c r="AL823" s="121">
        <f t="shared" si="120"/>
        <v>0</v>
      </c>
    </row>
    <row r="824" spans="1:38" s="121" customFormat="1" ht="12.75" x14ac:dyDescent="0.2">
      <c r="A824" s="293" t="str">
        <f>VLOOKUP(B:B,'ACFR Business Areas'!A:C,3,FALSE)</f>
        <v>A000</v>
      </c>
      <c r="B824" s="293" t="str">
        <f>'Lease Rollforward'!$B$1</f>
        <v>E120</v>
      </c>
      <c r="C824" s="122" t="str">
        <f>VLOOKUP(B:B,'ACFR Business Areas'!A:B,2,FALSE)</f>
        <v>Comptroller General</v>
      </c>
      <c r="D824" s="237"/>
      <c r="E824" s="265"/>
      <c r="G824" s="122">
        <f>IFERROR(VLOOKUP($F:$F,'Lease Types with GL Accts'!A:B,2,FALSE),0)</f>
        <v>0</v>
      </c>
      <c r="H824" s="122">
        <f>IFERROR(VLOOKUP($F:$F,'Lease Types with GL Accts'!$A:$C,3,FALSE),0)</f>
        <v>0</v>
      </c>
      <c r="I824" s="122">
        <f>IFERROR(VLOOKUP($F:$F,'Lease Types with GL Accts'!$A:$D,4,FALSE),0)</f>
        <v>0</v>
      </c>
      <c r="J824" s="293" t="str">
        <f>IF(AND(AB824=1,K824='Lease Rollforward'!$B$2),"Yes",IF(AB824=1,"No",""))</f>
        <v/>
      </c>
      <c r="L824" s="216"/>
      <c r="M824" s="217"/>
      <c r="N824" s="217"/>
      <c r="O824" s="217"/>
      <c r="P824" s="294">
        <f t="shared" si="113"/>
        <v>0</v>
      </c>
      <c r="Q824" s="124"/>
      <c r="R824" s="124"/>
      <c r="S824" s="219"/>
      <c r="T824" s="219"/>
      <c r="U824" s="266"/>
      <c r="V824" s="122" t="str">
        <f>IF($AB824=1,VLOOKUP(U:U,'BW Asset Listing'!D:E,2,FALSE),"")</f>
        <v/>
      </c>
      <c r="W824" s="122" t="str">
        <f>IF($AB824=1,VLOOKUP(U:U,'BW Asset Listing'!D:F,3,FALSE),"")</f>
        <v/>
      </c>
      <c r="X824" s="122" t="str">
        <f>IF($AB824=1,VLOOKUP(U:U,'BW Asset Listing'!D:G,4,FALSE),"")</f>
        <v/>
      </c>
      <c r="Y824" s="294" t="str">
        <f>IF($AB824=1,VLOOKUP(U:U,'BW Asset Listing'!D:O,12,FALSE),"")</f>
        <v/>
      </c>
      <c r="Z824" s="294" t="str">
        <f t="shared" si="114"/>
        <v/>
      </c>
      <c r="AA824" s="294" t="str">
        <f t="shared" si="115"/>
        <v/>
      </c>
      <c r="AB824" s="294">
        <f>COUNTIF($D$4:D824,$D824)</f>
        <v>0</v>
      </c>
      <c r="AE824" s="122" t="str">
        <f t="shared" si="116"/>
        <v/>
      </c>
      <c r="AF824" s="124">
        <f>SUMIFS('BW Expense Report GL'!I:I,'BW Expense Report GL'!F:F,AD:AD,'BW Expense Report GL'!G:G,G:G)</f>
        <v>0</v>
      </c>
      <c r="AG824" s="124" t="str">
        <f t="shared" si="117"/>
        <v/>
      </c>
      <c r="AH824" s="124">
        <f>SUMIFS('BW Expense Report GL'!I:I,'BW Expense Report GL'!F:F,AD:AD,'BW Expense Report GL'!G:G,H:H)</f>
        <v>0</v>
      </c>
      <c r="AI824" s="124" t="str">
        <f t="shared" si="118"/>
        <v/>
      </c>
      <c r="AK824" s="121">
        <f t="shared" si="119"/>
        <v>0</v>
      </c>
      <c r="AL824" s="121">
        <f t="shared" si="120"/>
        <v>0</v>
      </c>
    </row>
    <row r="825" spans="1:38" s="121" customFormat="1" ht="12.75" x14ac:dyDescent="0.2">
      <c r="A825" s="293" t="str">
        <f>VLOOKUP(B:B,'ACFR Business Areas'!A:C,3,FALSE)</f>
        <v>A000</v>
      </c>
      <c r="B825" s="293" t="str">
        <f>'Lease Rollforward'!$B$1</f>
        <v>E120</v>
      </c>
      <c r="C825" s="122" t="str">
        <f>VLOOKUP(B:B,'ACFR Business Areas'!A:B,2,FALSE)</f>
        <v>Comptroller General</v>
      </c>
      <c r="D825" s="237"/>
      <c r="E825" s="265"/>
      <c r="G825" s="122">
        <f>IFERROR(VLOOKUP($F:$F,'Lease Types with GL Accts'!A:B,2,FALSE),0)</f>
        <v>0</v>
      </c>
      <c r="H825" s="122">
        <f>IFERROR(VLOOKUP($F:$F,'Lease Types with GL Accts'!$A:$C,3,FALSE),0)</f>
        <v>0</v>
      </c>
      <c r="I825" s="122">
        <f>IFERROR(VLOOKUP($F:$F,'Lease Types with GL Accts'!$A:$D,4,FALSE),0)</f>
        <v>0</v>
      </c>
      <c r="J825" s="293" t="str">
        <f>IF(AND(AB825=1,K825='Lease Rollforward'!$B$2),"Yes",IF(AB825=1,"No",""))</f>
        <v/>
      </c>
      <c r="L825" s="216"/>
      <c r="M825" s="217"/>
      <c r="N825" s="217"/>
      <c r="O825" s="217"/>
      <c r="P825" s="294">
        <f t="shared" si="113"/>
        <v>0</v>
      </c>
      <c r="Q825" s="124"/>
      <c r="R825" s="124"/>
      <c r="S825" s="219"/>
      <c r="T825" s="219"/>
      <c r="U825" s="266"/>
      <c r="V825" s="122" t="str">
        <f>IF($AB825=1,VLOOKUP(U:U,'BW Asset Listing'!D:E,2,FALSE),"")</f>
        <v/>
      </c>
      <c r="W825" s="122" t="str">
        <f>IF($AB825=1,VLOOKUP(U:U,'BW Asset Listing'!D:F,3,FALSE),"")</f>
        <v/>
      </c>
      <c r="X825" s="122" t="str">
        <f>IF($AB825=1,VLOOKUP(U:U,'BW Asset Listing'!D:G,4,FALSE),"")</f>
        <v/>
      </c>
      <c r="Y825" s="294" t="str">
        <f>IF($AB825=1,VLOOKUP(U:U,'BW Asset Listing'!D:O,12,FALSE),"")</f>
        <v/>
      </c>
      <c r="Z825" s="294" t="str">
        <f t="shared" si="114"/>
        <v/>
      </c>
      <c r="AA825" s="294" t="str">
        <f t="shared" si="115"/>
        <v/>
      </c>
      <c r="AB825" s="294">
        <f>COUNTIF($D$4:D825,$D825)</f>
        <v>0</v>
      </c>
      <c r="AE825" s="122" t="str">
        <f t="shared" si="116"/>
        <v/>
      </c>
      <c r="AF825" s="124">
        <f>SUMIFS('BW Expense Report GL'!I:I,'BW Expense Report GL'!F:F,AD:AD,'BW Expense Report GL'!G:G,G:G)</f>
        <v>0</v>
      </c>
      <c r="AG825" s="124" t="str">
        <f t="shared" si="117"/>
        <v/>
      </c>
      <c r="AH825" s="124">
        <f>SUMIFS('BW Expense Report GL'!I:I,'BW Expense Report GL'!F:F,AD:AD,'BW Expense Report GL'!G:G,H:H)</f>
        <v>0</v>
      </c>
      <c r="AI825" s="124" t="str">
        <f t="shared" si="118"/>
        <v/>
      </c>
      <c r="AK825" s="121">
        <f t="shared" si="119"/>
        <v>0</v>
      </c>
      <c r="AL825" s="121">
        <f t="shared" si="120"/>
        <v>0</v>
      </c>
    </row>
    <row r="826" spans="1:38" s="121" customFormat="1" ht="12.75" x14ac:dyDescent="0.2">
      <c r="A826" s="293" t="str">
        <f>VLOOKUP(B:B,'ACFR Business Areas'!A:C,3,FALSE)</f>
        <v>A000</v>
      </c>
      <c r="B826" s="293" t="str">
        <f>'Lease Rollforward'!$B$1</f>
        <v>E120</v>
      </c>
      <c r="C826" s="122" t="str">
        <f>VLOOKUP(B:B,'ACFR Business Areas'!A:B,2,FALSE)</f>
        <v>Comptroller General</v>
      </c>
      <c r="D826" s="237"/>
      <c r="E826" s="265"/>
      <c r="G826" s="122">
        <f>IFERROR(VLOOKUP($F:$F,'Lease Types with GL Accts'!A:B,2,FALSE),0)</f>
        <v>0</v>
      </c>
      <c r="H826" s="122">
        <f>IFERROR(VLOOKUP($F:$F,'Lease Types with GL Accts'!$A:$C,3,FALSE),0)</f>
        <v>0</v>
      </c>
      <c r="I826" s="122">
        <f>IFERROR(VLOOKUP($F:$F,'Lease Types with GL Accts'!$A:$D,4,FALSE),0)</f>
        <v>0</v>
      </c>
      <c r="J826" s="293" t="str">
        <f>IF(AND(AB826=1,K826='Lease Rollforward'!$B$2),"Yes",IF(AB826=1,"No",""))</f>
        <v/>
      </c>
      <c r="L826" s="216"/>
      <c r="M826" s="217"/>
      <c r="N826" s="217"/>
      <c r="O826" s="217"/>
      <c r="P826" s="294">
        <f t="shared" si="113"/>
        <v>0</v>
      </c>
      <c r="Q826" s="124"/>
      <c r="R826" s="124"/>
      <c r="S826" s="219"/>
      <c r="T826" s="219"/>
      <c r="U826" s="266"/>
      <c r="V826" s="122" t="str">
        <f>IF($AB826=1,VLOOKUP(U:U,'BW Asset Listing'!D:E,2,FALSE),"")</f>
        <v/>
      </c>
      <c r="W826" s="122" t="str">
        <f>IF($AB826=1,VLOOKUP(U:U,'BW Asset Listing'!D:F,3,FALSE),"")</f>
        <v/>
      </c>
      <c r="X826" s="122" t="str">
        <f>IF($AB826=1,VLOOKUP(U:U,'BW Asset Listing'!D:G,4,FALSE),"")</f>
        <v/>
      </c>
      <c r="Y826" s="294" t="str">
        <f>IF($AB826=1,VLOOKUP(U:U,'BW Asset Listing'!D:O,12,FALSE),"")</f>
        <v/>
      </c>
      <c r="Z826" s="294" t="str">
        <f t="shared" si="114"/>
        <v/>
      </c>
      <c r="AA826" s="294" t="str">
        <f t="shared" si="115"/>
        <v/>
      </c>
      <c r="AB826" s="294">
        <f>COUNTIF($D$4:D826,$D826)</f>
        <v>0</v>
      </c>
      <c r="AE826" s="122" t="str">
        <f t="shared" si="116"/>
        <v/>
      </c>
      <c r="AF826" s="124">
        <f>SUMIFS('BW Expense Report GL'!I:I,'BW Expense Report GL'!F:F,AD:AD,'BW Expense Report GL'!G:G,G:G)</f>
        <v>0</v>
      </c>
      <c r="AG826" s="124" t="str">
        <f t="shared" si="117"/>
        <v/>
      </c>
      <c r="AH826" s="124">
        <f>SUMIFS('BW Expense Report GL'!I:I,'BW Expense Report GL'!F:F,AD:AD,'BW Expense Report GL'!G:G,H:H)</f>
        <v>0</v>
      </c>
      <c r="AI826" s="124" t="str">
        <f t="shared" si="118"/>
        <v/>
      </c>
      <c r="AK826" s="121">
        <f t="shared" si="119"/>
        <v>0</v>
      </c>
      <c r="AL826" s="121">
        <f t="shared" si="120"/>
        <v>0</v>
      </c>
    </row>
    <row r="827" spans="1:38" s="121" customFormat="1" ht="12.75" x14ac:dyDescent="0.2">
      <c r="A827" s="293" t="str">
        <f>VLOOKUP(B:B,'ACFR Business Areas'!A:C,3,FALSE)</f>
        <v>A000</v>
      </c>
      <c r="B827" s="293" t="str">
        <f>'Lease Rollforward'!$B$1</f>
        <v>E120</v>
      </c>
      <c r="C827" s="122" t="str">
        <f>VLOOKUP(B:B,'ACFR Business Areas'!A:B,2,FALSE)</f>
        <v>Comptroller General</v>
      </c>
      <c r="D827" s="237"/>
      <c r="E827" s="265"/>
      <c r="G827" s="122">
        <f>IFERROR(VLOOKUP($F:$F,'Lease Types with GL Accts'!A:B,2,FALSE),0)</f>
        <v>0</v>
      </c>
      <c r="H827" s="122">
        <f>IFERROR(VLOOKUP($F:$F,'Lease Types with GL Accts'!$A:$C,3,FALSE),0)</f>
        <v>0</v>
      </c>
      <c r="I827" s="122">
        <f>IFERROR(VLOOKUP($F:$F,'Lease Types with GL Accts'!$A:$D,4,FALSE),0)</f>
        <v>0</v>
      </c>
      <c r="J827" s="293" t="str">
        <f>IF(AND(AB827=1,K827='Lease Rollforward'!$B$2),"Yes",IF(AB827=1,"No",""))</f>
        <v/>
      </c>
      <c r="L827" s="216"/>
      <c r="M827" s="217"/>
      <c r="N827" s="217"/>
      <c r="O827" s="217"/>
      <c r="P827" s="294">
        <f t="shared" si="113"/>
        <v>0</v>
      </c>
      <c r="Q827" s="124"/>
      <c r="R827" s="124"/>
      <c r="S827" s="219"/>
      <c r="T827" s="219"/>
      <c r="U827" s="266"/>
      <c r="V827" s="122" t="str">
        <f>IF($AB827=1,VLOOKUP(U:U,'BW Asset Listing'!D:E,2,FALSE),"")</f>
        <v/>
      </c>
      <c r="W827" s="122" t="str">
        <f>IF($AB827=1,VLOOKUP(U:U,'BW Asset Listing'!D:F,3,FALSE),"")</f>
        <v/>
      </c>
      <c r="X827" s="122" t="str">
        <f>IF($AB827=1,VLOOKUP(U:U,'BW Asset Listing'!D:G,4,FALSE),"")</f>
        <v/>
      </c>
      <c r="Y827" s="294" t="str">
        <f>IF($AB827=1,VLOOKUP(U:U,'BW Asset Listing'!D:O,12,FALSE),"")</f>
        <v/>
      </c>
      <c r="Z827" s="294" t="str">
        <f t="shared" si="114"/>
        <v/>
      </c>
      <c r="AA827" s="294" t="str">
        <f t="shared" si="115"/>
        <v/>
      </c>
      <c r="AB827" s="294">
        <f>COUNTIF($D$4:D827,$D827)</f>
        <v>0</v>
      </c>
      <c r="AE827" s="122" t="str">
        <f t="shared" si="116"/>
        <v/>
      </c>
      <c r="AF827" s="124">
        <f>SUMIFS('BW Expense Report GL'!I:I,'BW Expense Report GL'!F:F,AD:AD,'BW Expense Report GL'!G:G,G:G)</f>
        <v>0</v>
      </c>
      <c r="AG827" s="124" t="str">
        <f t="shared" si="117"/>
        <v/>
      </c>
      <c r="AH827" s="124">
        <f>SUMIFS('BW Expense Report GL'!I:I,'BW Expense Report GL'!F:F,AD:AD,'BW Expense Report GL'!G:G,H:H)</f>
        <v>0</v>
      </c>
      <c r="AI827" s="124" t="str">
        <f t="shared" si="118"/>
        <v/>
      </c>
      <c r="AK827" s="121">
        <f t="shared" si="119"/>
        <v>0</v>
      </c>
      <c r="AL827" s="121">
        <f t="shared" si="120"/>
        <v>0</v>
      </c>
    </row>
    <row r="828" spans="1:38" s="121" customFormat="1" ht="12.75" x14ac:dyDescent="0.2">
      <c r="A828" s="293" t="str">
        <f>VLOOKUP(B:B,'ACFR Business Areas'!A:C,3,FALSE)</f>
        <v>A000</v>
      </c>
      <c r="B828" s="293" t="str">
        <f>'Lease Rollforward'!$B$1</f>
        <v>E120</v>
      </c>
      <c r="C828" s="122" t="str">
        <f>VLOOKUP(B:B,'ACFR Business Areas'!A:B,2,FALSE)</f>
        <v>Comptroller General</v>
      </c>
      <c r="D828" s="237"/>
      <c r="E828" s="265"/>
      <c r="G828" s="122">
        <f>IFERROR(VLOOKUP($F:$F,'Lease Types with GL Accts'!A:B,2,FALSE),0)</f>
        <v>0</v>
      </c>
      <c r="H828" s="122">
        <f>IFERROR(VLOOKUP($F:$F,'Lease Types with GL Accts'!$A:$C,3,FALSE),0)</f>
        <v>0</v>
      </c>
      <c r="I828" s="122">
        <f>IFERROR(VLOOKUP($F:$F,'Lease Types with GL Accts'!$A:$D,4,FALSE),0)</f>
        <v>0</v>
      </c>
      <c r="J828" s="293" t="str">
        <f>IF(AND(AB828=1,K828='Lease Rollforward'!$B$2),"Yes",IF(AB828=1,"No",""))</f>
        <v/>
      </c>
      <c r="L828" s="216"/>
      <c r="M828" s="217"/>
      <c r="N828" s="217"/>
      <c r="O828" s="217"/>
      <c r="P828" s="294">
        <f t="shared" si="113"/>
        <v>0</v>
      </c>
      <c r="Q828" s="124"/>
      <c r="R828" s="124"/>
      <c r="S828" s="219"/>
      <c r="T828" s="219"/>
      <c r="U828" s="266"/>
      <c r="V828" s="122" t="str">
        <f>IF($AB828=1,VLOOKUP(U:U,'BW Asset Listing'!D:E,2,FALSE),"")</f>
        <v/>
      </c>
      <c r="W828" s="122" t="str">
        <f>IF($AB828=1,VLOOKUP(U:U,'BW Asset Listing'!D:F,3,FALSE),"")</f>
        <v/>
      </c>
      <c r="X828" s="122" t="str">
        <f>IF($AB828=1,VLOOKUP(U:U,'BW Asset Listing'!D:G,4,FALSE),"")</f>
        <v/>
      </c>
      <c r="Y828" s="294" t="str">
        <f>IF($AB828=1,VLOOKUP(U:U,'BW Asset Listing'!D:O,12,FALSE),"")</f>
        <v/>
      </c>
      <c r="Z828" s="294" t="str">
        <f t="shared" si="114"/>
        <v/>
      </c>
      <c r="AA828" s="294" t="str">
        <f t="shared" si="115"/>
        <v/>
      </c>
      <c r="AB828" s="294">
        <f>COUNTIF($D$4:D828,$D828)</f>
        <v>0</v>
      </c>
      <c r="AE828" s="122" t="str">
        <f t="shared" si="116"/>
        <v/>
      </c>
      <c r="AF828" s="124">
        <f>SUMIFS('BW Expense Report GL'!I:I,'BW Expense Report GL'!F:F,AD:AD,'BW Expense Report GL'!G:G,G:G)</f>
        <v>0</v>
      </c>
      <c r="AG828" s="124" t="str">
        <f t="shared" si="117"/>
        <v/>
      </c>
      <c r="AH828" s="124">
        <f>SUMIFS('BW Expense Report GL'!I:I,'BW Expense Report GL'!F:F,AD:AD,'BW Expense Report GL'!G:G,H:H)</f>
        <v>0</v>
      </c>
      <c r="AI828" s="124" t="str">
        <f t="shared" si="118"/>
        <v/>
      </c>
      <c r="AK828" s="121">
        <f t="shared" si="119"/>
        <v>0</v>
      </c>
      <c r="AL828" s="121">
        <f t="shared" si="120"/>
        <v>0</v>
      </c>
    </row>
    <row r="829" spans="1:38" s="121" customFormat="1" ht="12.75" x14ac:dyDescent="0.2">
      <c r="A829" s="293" t="str">
        <f>VLOOKUP(B:B,'ACFR Business Areas'!A:C,3,FALSE)</f>
        <v>A000</v>
      </c>
      <c r="B829" s="293" t="str">
        <f>'Lease Rollforward'!$B$1</f>
        <v>E120</v>
      </c>
      <c r="C829" s="122" t="str">
        <f>VLOOKUP(B:B,'ACFR Business Areas'!A:B,2,FALSE)</f>
        <v>Comptroller General</v>
      </c>
      <c r="D829" s="237"/>
      <c r="E829" s="265"/>
      <c r="G829" s="122">
        <f>IFERROR(VLOOKUP($F:$F,'Lease Types with GL Accts'!A:B,2,FALSE),0)</f>
        <v>0</v>
      </c>
      <c r="H829" s="122">
        <f>IFERROR(VLOOKUP($F:$F,'Lease Types with GL Accts'!$A:$C,3,FALSE),0)</f>
        <v>0</v>
      </c>
      <c r="I829" s="122">
        <f>IFERROR(VLOOKUP($F:$F,'Lease Types with GL Accts'!$A:$D,4,FALSE),0)</f>
        <v>0</v>
      </c>
      <c r="J829" s="293" t="str">
        <f>IF(AND(AB829=1,K829='Lease Rollforward'!$B$2),"Yes",IF(AB829=1,"No",""))</f>
        <v/>
      </c>
      <c r="L829" s="216"/>
      <c r="M829" s="217"/>
      <c r="N829" s="217"/>
      <c r="O829" s="217"/>
      <c r="P829" s="294">
        <f t="shared" si="113"/>
        <v>0</v>
      </c>
      <c r="Q829" s="124"/>
      <c r="R829" s="124"/>
      <c r="S829" s="219"/>
      <c r="T829" s="219"/>
      <c r="U829" s="266"/>
      <c r="V829" s="122" t="str">
        <f>IF($AB829=1,VLOOKUP(U:U,'BW Asset Listing'!D:E,2,FALSE),"")</f>
        <v/>
      </c>
      <c r="W829" s="122" t="str">
        <f>IF($AB829=1,VLOOKUP(U:U,'BW Asset Listing'!D:F,3,FALSE),"")</f>
        <v/>
      </c>
      <c r="X829" s="122" t="str">
        <f>IF($AB829=1,VLOOKUP(U:U,'BW Asset Listing'!D:G,4,FALSE),"")</f>
        <v/>
      </c>
      <c r="Y829" s="294" t="str">
        <f>IF($AB829=1,VLOOKUP(U:U,'BW Asset Listing'!D:O,12,FALSE),"")</f>
        <v/>
      </c>
      <c r="Z829" s="294" t="str">
        <f t="shared" si="114"/>
        <v/>
      </c>
      <c r="AA829" s="294" t="str">
        <f t="shared" si="115"/>
        <v/>
      </c>
      <c r="AB829" s="294">
        <f>COUNTIF($D$4:D829,$D829)</f>
        <v>0</v>
      </c>
      <c r="AE829" s="122" t="str">
        <f t="shared" si="116"/>
        <v/>
      </c>
      <c r="AF829" s="124">
        <f>SUMIFS('BW Expense Report GL'!I:I,'BW Expense Report GL'!F:F,AD:AD,'BW Expense Report GL'!G:G,G:G)</f>
        <v>0</v>
      </c>
      <c r="AG829" s="124" t="str">
        <f t="shared" si="117"/>
        <v/>
      </c>
      <c r="AH829" s="124">
        <f>SUMIFS('BW Expense Report GL'!I:I,'BW Expense Report GL'!F:F,AD:AD,'BW Expense Report GL'!G:G,H:H)</f>
        <v>0</v>
      </c>
      <c r="AI829" s="124" t="str">
        <f t="shared" si="118"/>
        <v/>
      </c>
      <c r="AK829" s="121">
        <f t="shared" si="119"/>
        <v>0</v>
      </c>
      <c r="AL829" s="121">
        <f t="shared" si="120"/>
        <v>0</v>
      </c>
    </row>
    <row r="830" spans="1:38" s="121" customFormat="1" ht="12.75" x14ac:dyDescent="0.2">
      <c r="A830" s="293" t="str">
        <f>VLOOKUP(B:B,'ACFR Business Areas'!A:C,3,FALSE)</f>
        <v>A000</v>
      </c>
      <c r="B830" s="293" t="str">
        <f>'Lease Rollforward'!$B$1</f>
        <v>E120</v>
      </c>
      <c r="C830" s="122" t="str">
        <f>VLOOKUP(B:B,'ACFR Business Areas'!A:B,2,FALSE)</f>
        <v>Comptroller General</v>
      </c>
      <c r="D830" s="237"/>
      <c r="E830" s="265"/>
      <c r="G830" s="122">
        <f>IFERROR(VLOOKUP($F:$F,'Lease Types with GL Accts'!A:B,2,FALSE),0)</f>
        <v>0</v>
      </c>
      <c r="H830" s="122">
        <f>IFERROR(VLOOKUP($F:$F,'Lease Types with GL Accts'!$A:$C,3,FALSE),0)</f>
        <v>0</v>
      </c>
      <c r="I830" s="122">
        <f>IFERROR(VLOOKUP($F:$F,'Lease Types with GL Accts'!$A:$D,4,FALSE),0)</f>
        <v>0</v>
      </c>
      <c r="J830" s="293" t="str">
        <f>IF(AND(AB830=1,K830='Lease Rollforward'!$B$2),"Yes",IF(AB830=1,"No",""))</f>
        <v/>
      </c>
      <c r="L830" s="216"/>
      <c r="M830" s="217"/>
      <c r="N830" s="217"/>
      <c r="O830" s="217"/>
      <c r="P830" s="294">
        <f t="shared" si="113"/>
        <v>0</v>
      </c>
      <c r="Q830" s="124"/>
      <c r="R830" s="124"/>
      <c r="S830" s="219"/>
      <c r="T830" s="219"/>
      <c r="U830" s="266"/>
      <c r="V830" s="122" t="str">
        <f>IF($AB830=1,VLOOKUP(U:U,'BW Asset Listing'!D:E,2,FALSE),"")</f>
        <v/>
      </c>
      <c r="W830" s="122" t="str">
        <f>IF($AB830=1,VLOOKUP(U:U,'BW Asset Listing'!D:F,3,FALSE),"")</f>
        <v/>
      </c>
      <c r="X830" s="122" t="str">
        <f>IF($AB830=1,VLOOKUP(U:U,'BW Asset Listing'!D:G,4,FALSE),"")</f>
        <v/>
      </c>
      <c r="Y830" s="294" t="str">
        <f>IF($AB830=1,VLOOKUP(U:U,'BW Asset Listing'!D:O,12,FALSE),"")</f>
        <v/>
      </c>
      <c r="Z830" s="294" t="str">
        <f t="shared" si="114"/>
        <v/>
      </c>
      <c r="AA830" s="294" t="str">
        <f t="shared" si="115"/>
        <v/>
      </c>
      <c r="AB830" s="294">
        <f>COUNTIF($D$4:D830,$D830)</f>
        <v>0</v>
      </c>
      <c r="AE830" s="122" t="str">
        <f t="shared" si="116"/>
        <v/>
      </c>
      <c r="AF830" s="124">
        <f>SUMIFS('BW Expense Report GL'!I:I,'BW Expense Report GL'!F:F,AD:AD,'BW Expense Report GL'!G:G,G:G)</f>
        <v>0</v>
      </c>
      <c r="AG830" s="124" t="str">
        <f t="shared" si="117"/>
        <v/>
      </c>
      <c r="AH830" s="124">
        <f>SUMIFS('BW Expense Report GL'!I:I,'BW Expense Report GL'!F:F,AD:AD,'BW Expense Report GL'!G:G,H:H)</f>
        <v>0</v>
      </c>
      <c r="AI830" s="124" t="str">
        <f t="shared" si="118"/>
        <v/>
      </c>
      <c r="AK830" s="121">
        <f t="shared" si="119"/>
        <v>0</v>
      </c>
      <c r="AL830" s="121">
        <f t="shared" si="120"/>
        <v>0</v>
      </c>
    </row>
    <row r="831" spans="1:38" s="121" customFormat="1" ht="12.75" x14ac:dyDescent="0.2">
      <c r="A831" s="293" t="str">
        <f>VLOOKUP(B:B,'ACFR Business Areas'!A:C,3,FALSE)</f>
        <v>A000</v>
      </c>
      <c r="B831" s="293" t="str">
        <f>'Lease Rollforward'!$B$1</f>
        <v>E120</v>
      </c>
      <c r="C831" s="122" t="str">
        <f>VLOOKUP(B:B,'ACFR Business Areas'!A:B,2,FALSE)</f>
        <v>Comptroller General</v>
      </c>
      <c r="D831" s="237"/>
      <c r="E831" s="265"/>
      <c r="G831" s="122">
        <f>IFERROR(VLOOKUP($F:$F,'Lease Types with GL Accts'!A:B,2,FALSE),0)</f>
        <v>0</v>
      </c>
      <c r="H831" s="122">
        <f>IFERROR(VLOOKUP($F:$F,'Lease Types with GL Accts'!$A:$C,3,FALSE),0)</f>
        <v>0</v>
      </c>
      <c r="I831" s="122">
        <f>IFERROR(VLOOKUP($F:$F,'Lease Types with GL Accts'!$A:$D,4,FALSE),0)</f>
        <v>0</v>
      </c>
      <c r="J831" s="293" t="str">
        <f>IF(AND(AB831=1,K831='Lease Rollforward'!$B$2),"Yes",IF(AB831=1,"No",""))</f>
        <v/>
      </c>
      <c r="L831" s="216"/>
      <c r="M831" s="217"/>
      <c r="N831" s="217"/>
      <c r="O831" s="217"/>
      <c r="P831" s="294">
        <f t="shared" si="113"/>
        <v>0</v>
      </c>
      <c r="Q831" s="124"/>
      <c r="R831" s="124"/>
      <c r="S831" s="219"/>
      <c r="T831" s="219"/>
      <c r="U831" s="266"/>
      <c r="V831" s="122" t="str">
        <f>IF($AB831=1,VLOOKUP(U:U,'BW Asset Listing'!D:E,2,FALSE),"")</f>
        <v/>
      </c>
      <c r="W831" s="122" t="str">
        <f>IF($AB831=1,VLOOKUP(U:U,'BW Asset Listing'!D:F,3,FALSE),"")</f>
        <v/>
      </c>
      <c r="X831" s="122" t="str">
        <f>IF($AB831=1,VLOOKUP(U:U,'BW Asset Listing'!D:G,4,FALSE),"")</f>
        <v/>
      </c>
      <c r="Y831" s="294" t="str">
        <f>IF($AB831=1,VLOOKUP(U:U,'BW Asset Listing'!D:O,12,FALSE),"")</f>
        <v/>
      </c>
      <c r="Z831" s="294" t="str">
        <f t="shared" si="114"/>
        <v/>
      </c>
      <c r="AA831" s="294" t="str">
        <f t="shared" si="115"/>
        <v/>
      </c>
      <c r="AB831" s="294">
        <f>COUNTIF($D$4:D831,$D831)</f>
        <v>0</v>
      </c>
      <c r="AE831" s="122" t="str">
        <f t="shared" si="116"/>
        <v/>
      </c>
      <c r="AF831" s="124">
        <f>SUMIFS('BW Expense Report GL'!I:I,'BW Expense Report GL'!F:F,AD:AD,'BW Expense Report GL'!G:G,G:G)</f>
        <v>0</v>
      </c>
      <c r="AG831" s="124" t="str">
        <f t="shared" si="117"/>
        <v/>
      </c>
      <c r="AH831" s="124">
        <f>SUMIFS('BW Expense Report GL'!I:I,'BW Expense Report GL'!F:F,AD:AD,'BW Expense Report GL'!G:G,H:H)</f>
        <v>0</v>
      </c>
      <c r="AI831" s="124" t="str">
        <f t="shared" si="118"/>
        <v/>
      </c>
      <c r="AK831" s="121">
        <f t="shared" si="119"/>
        <v>0</v>
      </c>
      <c r="AL831" s="121">
        <f t="shared" si="120"/>
        <v>0</v>
      </c>
    </row>
    <row r="832" spans="1:38" s="121" customFormat="1" ht="12.75" x14ac:dyDescent="0.2">
      <c r="A832" s="293" t="str">
        <f>VLOOKUP(B:B,'ACFR Business Areas'!A:C,3,FALSE)</f>
        <v>A000</v>
      </c>
      <c r="B832" s="293" t="str">
        <f>'Lease Rollforward'!$B$1</f>
        <v>E120</v>
      </c>
      <c r="C832" s="122" t="str">
        <f>VLOOKUP(B:B,'ACFR Business Areas'!A:B,2,FALSE)</f>
        <v>Comptroller General</v>
      </c>
      <c r="D832" s="237"/>
      <c r="E832" s="265"/>
      <c r="G832" s="122">
        <f>IFERROR(VLOOKUP($F:$F,'Lease Types with GL Accts'!A:B,2,FALSE),0)</f>
        <v>0</v>
      </c>
      <c r="H832" s="122">
        <f>IFERROR(VLOOKUP($F:$F,'Lease Types with GL Accts'!$A:$C,3,FALSE),0)</f>
        <v>0</v>
      </c>
      <c r="I832" s="122">
        <f>IFERROR(VLOOKUP($F:$F,'Lease Types with GL Accts'!$A:$D,4,FALSE),0)</f>
        <v>0</v>
      </c>
      <c r="J832" s="293" t="str">
        <f>IF(AND(AB832=1,K832='Lease Rollforward'!$B$2),"Yes",IF(AB832=1,"No",""))</f>
        <v/>
      </c>
      <c r="L832" s="216"/>
      <c r="M832" s="217"/>
      <c r="N832" s="217"/>
      <c r="O832" s="217"/>
      <c r="P832" s="294">
        <f t="shared" si="113"/>
        <v>0</v>
      </c>
      <c r="Q832" s="124"/>
      <c r="R832" s="124"/>
      <c r="S832" s="219"/>
      <c r="T832" s="219"/>
      <c r="U832" s="266"/>
      <c r="V832" s="122" t="str">
        <f>IF($AB832=1,VLOOKUP(U:U,'BW Asset Listing'!D:E,2,FALSE),"")</f>
        <v/>
      </c>
      <c r="W832" s="122" t="str">
        <f>IF($AB832=1,VLOOKUP(U:U,'BW Asset Listing'!D:F,3,FALSE),"")</f>
        <v/>
      </c>
      <c r="X832" s="122" t="str">
        <f>IF($AB832=1,VLOOKUP(U:U,'BW Asset Listing'!D:G,4,FALSE),"")</f>
        <v/>
      </c>
      <c r="Y832" s="294" t="str">
        <f>IF($AB832=1,VLOOKUP(U:U,'BW Asset Listing'!D:O,12,FALSE),"")</f>
        <v/>
      </c>
      <c r="Z832" s="294" t="str">
        <f t="shared" si="114"/>
        <v/>
      </c>
      <c r="AA832" s="294" t="str">
        <f t="shared" si="115"/>
        <v/>
      </c>
      <c r="AB832" s="294">
        <f>COUNTIF($D$4:D832,$D832)</f>
        <v>0</v>
      </c>
      <c r="AE832" s="122" t="str">
        <f t="shared" si="116"/>
        <v/>
      </c>
      <c r="AF832" s="124">
        <f>SUMIFS('BW Expense Report GL'!I:I,'BW Expense Report GL'!F:F,AD:AD,'BW Expense Report GL'!G:G,G:G)</f>
        <v>0</v>
      </c>
      <c r="AG832" s="124" t="str">
        <f t="shared" si="117"/>
        <v/>
      </c>
      <c r="AH832" s="124">
        <f>SUMIFS('BW Expense Report GL'!I:I,'BW Expense Report GL'!F:F,AD:AD,'BW Expense Report GL'!G:G,H:H)</f>
        <v>0</v>
      </c>
      <c r="AI832" s="124" t="str">
        <f t="shared" si="118"/>
        <v/>
      </c>
      <c r="AK832" s="121">
        <f t="shared" si="119"/>
        <v>0</v>
      </c>
      <c r="AL832" s="121">
        <f t="shared" si="120"/>
        <v>0</v>
      </c>
    </row>
    <row r="833" spans="1:38" s="121" customFormat="1" ht="12.75" x14ac:dyDescent="0.2">
      <c r="A833" s="293" t="str">
        <f>VLOOKUP(B:B,'ACFR Business Areas'!A:C,3,FALSE)</f>
        <v>A000</v>
      </c>
      <c r="B833" s="293" t="str">
        <f>'Lease Rollforward'!$B$1</f>
        <v>E120</v>
      </c>
      <c r="C833" s="122" t="str">
        <f>VLOOKUP(B:B,'ACFR Business Areas'!A:B,2,FALSE)</f>
        <v>Comptroller General</v>
      </c>
      <c r="D833" s="237"/>
      <c r="E833" s="265"/>
      <c r="G833" s="122">
        <f>IFERROR(VLOOKUP($F:$F,'Lease Types with GL Accts'!A:B,2,FALSE),0)</f>
        <v>0</v>
      </c>
      <c r="H833" s="122">
        <f>IFERROR(VLOOKUP($F:$F,'Lease Types with GL Accts'!$A:$C,3,FALSE),0)</f>
        <v>0</v>
      </c>
      <c r="I833" s="122">
        <f>IFERROR(VLOOKUP($F:$F,'Lease Types with GL Accts'!$A:$D,4,FALSE),0)</f>
        <v>0</v>
      </c>
      <c r="J833" s="293" t="str">
        <f>IF(AND(AB833=1,K833='Lease Rollforward'!$B$2),"Yes",IF(AB833=1,"No",""))</f>
        <v/>
      </c>
      <c r="L833" s="216"/>
      <c r="M833" s="217"/>
      <c r="N833" s="217"/>
      <c r="O833" s="217"/>
      <c r="P833" s="294">
        <f t="shared" si="113"/>
        <v>0</v>
      </c>
      <c r="Q833" s="124"/>
      <c r="R833" s="124"/>
      <c r="S833" s="219"/>
      <c r="T833" s="219"/>
      <c r="U833" s="266"/>
      <c r="V833" s="122" t="str">
        <f>IF($AB833=1,VLOOKUP(U:U,'BW Asset Listing'!D:E,2,FALSE),"")</f>
        <v/>
      </c>
      <c r="W833" s="122" t="str">
        <f>IF($AB833=1,VLOOKUP(U:U,'BW Asset Listing'!D:F,3,FALSE),"")</f>
        <v/>
      </c>
      <c r="X833" s="122" t="str">
        <f>IF($AB833=1,VLOOKUP(U:U,'BW Asset Listing'!D:G,4,FALSE),"")</f>
        <v/>
      </c>
      <c r="Y833" s="294" t="str">
        <f>IF($AB833=1,VLOOKUP(U:U,'BW Asset Listing'!D:O,12,FALSE),"")</f>
        <v/>
      </c>
      <c r="Z833" s="294" t="str">
        <f t="shared" si="114"/>
        <v/>
      </c>
      <c r="AA833" s="294" t="str">
        <f t="shared" si="115"/>
        <v/>
      </c>
      <c r="AB833" s="294">
        <f>COUNTIF($D$4:D833,$D833)</f>
        <v>0</v>
      </c>
      <c r="AE833" s="122" t="str">
        <f t="shared" si="116"/>
        <v/>
      </c>
      <c r="AF833" s="124">
        <f>SUMIFS('BW Expense Report GL'!I:I,'BW Expense Report GL'!F:F,AD:AD,'BW Expense Report GL'!G:G,G:G)</f>
        <v>0</v>
      </c>
      <c r="AG833" s="124" t="str">
        <f t="shared" si="117"/>
        <v/>
      </c>
      <c r="AH833" s="124">
        <f>SUMIFS('BW Expense Report GL'!I:I,'BW Expense Report GL'!F:F,AD:AD,'BW Expense Report GL'!G:G,H:H)</f>
        <v>0</v>
      </c>
      <c r="AI833" s="124" t="str">
        <f t="shared" si="118"/>
        <v/>
      </c>
      <c r="AK833" s="121">
        <f t="shared" si="119"/>
        <v>0</v>
      </c>
      <c r="AL833" s="121">
        <f t="shared" si="120"/>
        <v>0</v>
      </c>
    </row>
    <row r="834" spans="1:38" s="121" customFormat="1" ht="12.75" x14ac:dyDescent="0.2">
      <c r="A834" s="293" t="str">
        <f>VLOOKUP(B:B,'ACFR Business Areas'!A:C,3,FALSE)</f>
        <v>A000</v>
      </c>
      <c r="B834" s="293" t="str">
        <f>'Lease Rollforward'!$B$1</f>
        <v>E120</v>
      </c>
      <c r="C834" s="122" t="str">
        <f>VLOOKUP(B:B,'ACFR Business Areas'!A:B,2,FALSE)</f>
        <v>Comptroller General</v>
      </c>
      <c r="D834" s="237"/>
      <c r="E834" s="265"/>
      <c r="G834" s="122">
        <f>IFERROR(VLOOKUP($F:$F,'Lease Types with GL Accts'!A:B,2,FALSE),0)</f>
        <v>0</v>
      </c>
      <c r="H834" s="122">
        <f>IFERROR(VLOOKUP($F:$F,'Lease Types with GL Accts'!$A:$C,3,FALSE),0)</f>
        <v>0</v>
      </c>
      <c r="I834" s="122">
        <f>IFERROR(VLOOKUP($F:$F,'Lease Types with GL Accts'!$A:$D,4,FALSE),0)</f>
        <v>0</v>
      </c>
      <c r="J834" s="293" t="str">
        <f>IF(AND(AB834=1,K834='Lease Rollforward'!$B$2),"Yes",IF(AB834=1,"No",""))</f>
        <v/>
      </c>
      <c r="L834" s="216"/>
      <c r="M834" s="217"/>
      <c r="N834" s="217"/>
      <c r="O834" s="217"/>
      <c r="P834" s="294">
        <f t="shared" si="113"/>
        <v>0</v>
      </c>
      <c r="Q834" s="124"/>
      <c r="R834" s="124"/>
      <c r="S834" s="219"/>
      <c r="T834" s="219"/>
      <c r="U834" s="266"/>
      <c r="V834" s="122" t="str">
        <f>IF($AB834=1,VLOOKUP(U:U,'BW Asset Listing'!D:E,2,FALSE),"")</f>
        <v/>
      </c>
      <c r="W834" s="122" t="str">
        <f>IF($AB834=1,VLOOKUP(U:U,'BW Asset Listing'!D:F,3,FALSE),"")</f>
        <v/>
      </c>
      <c r="X834" s="122" t="str">
        <f>IF($AB834=1,VLOOKUP(U:U,'BW Asset Listing'!D:G,4,FALSE),"")</f>
        <v/>
      </c>
      <c r="Y834" s="294" t="str">
        <f>IF($AB834=1,VLOOKUP(U:U,'BW Asset Listing'!D:O,12,FALSE),"")</f>
        <v/>
      </c>
      <c r="Z834" s="294" t="str">
        <f t="shared" si="114"/>
        <v/>
      </c>
      <c r="AA834" s="294" t="str">
        <f t="shared" si="115"/>
        <v/>
      </c>
      <c r="AB834" s="294">
        <f>COUNTIF($D$4:D834,$D834)</f>
        <v>0</v>
      </c>
      <c r="AE834" s="122" t="str">
        <f t="shared" si="116"/>
        <v/>
      </c>
      <c r="AF834" s="124">
        <f>SUMIFS('BW Expense Report GL'!I:I,'BW Expense Report GL'!F:F,AD:AD,'BW Expense Report GL'!G:G,G:G)</f>
        <v>0</v>
      </c>
      <c r="AG834" s="124" t="str">
        <f t="shared" si="117"/>
        <v/>
      </c>
      <c r="AH834" s="124">
        <f>SUMIFS('BW Expense Report GL'!I:I,'BW Expense Report GL'!F:F,AD:AD,'BW Expense Report GL'!G:G,H:H)</f>
        <v>0</v>
      </c>
      <c r="AI834" s="124" t="str">
        <f t="shared" si="118"/>
        <v/>
      </c>
      <c r="AK834" s="121">
        <f t="shared" si="119"/>
        <v>0</v>
      </c>
      <c r="AL834" s="121">
        <f t="shared" si="120"/>
        <v>0</v>
      </c>
    </row>
    <row r="835" spans="1:38" s="121" customFormat="1" ht="12.75" x14ac:dyDescent="0.2">
      <c r="A835" s="293" t="str">
        <f>VLOOKUP(B:B,'ACFR Business Areas'!A:C,3,FALSE)</f>
        <v>A000</v>
      </c>
      <c r="B835" s="293" t="str">
        <f>'Lease Rollforward'!$B$1</f>
        <v>E120</v>
      </c>
      <c r="C835" s="122" t="str">
        <f>VLOOKUP(B:B,'ACFR Business Areas'!A:B,2,FALSE)</f>
        <v>Comptroller General</v>
      </c>
      <c r="D835" s="237"/>
      <c r="E835" s="265"/>
      <c r="G835" s="122">
        <f>IFERROR(VLOOKUP($F:$F,'Lease Types with GL Accts'!A:B,2,FALSE),0)</f>
        <v>0</v>
      </c>
      <c r="H835" s="122">
        <f>IFERROR(VLOOKUP($F:$F,'Lease Types with GL Accts'!$A:$C,3,FALSE),0)</f>
        <v>0</v>
      </c>
      <c r="I835" s="122">
        <f>IFERROR(VLOOKUP($F:$F,'Lease Types with GL Accts'!$A:$D,4,FALSE),0)</f>
        <v>0</v>
      </c>
      <c r="J835" s="293" t="str">
        <f>IF(AND(AB835=1,K835='Lease Rollforward'!$B$2),"Yes",IF(AB835=1,"No",""))</f>
        <v/>
      </c>
      <c r="L835" s="216"/>
      <c r="M835" s="217"/>
      <c r="N835" s="217"/>
      <c r="O835" s="217"/>
      <c r="P835" s="294">
        <f t="shared" si="113"/>
        <v>0</v>
      </c>
      <c r="Q835" s="124"/>
      <c r="R835" s="124"/>
      <c r="S835" s="219"/>
      <c r="T835" s="219"/>
      <c r="U835" s="266"/>
      <c r="V835" s="122" t="str">
        <f>IF($AB835=1,VLOOKUP(U:U,'BW Asset Listing'!D:E,2,FALSE),"")</f>
        <v/>
      </c>
      <c r="W835" s="122" t="str">
        <f>IF($AB835=1,VLOOKUP(U:U,'BW Asset Listing'!D:F,3,FALSE),"")</f>
        <v/>
      </c>
      <c r="X835" s="122" t="str">
        <f>IF($AB835=1,VLOOKUP(U:U,'BW Asset Listing'!D:G,4,FALSE),"")</f>
        <v/>
      </c>
      <c r="Y835" s="294" t="str">
        <f>IF($AB835=1,VLOOKUP(U:U,'BW Asset Listing'!D:O,12,FALSE),"")</f>
        <v/>
      </c>
      <c r="Z835" s="294" t="str">
        <f t="shared" si="114"/>
        <v/>
      </c>
      <c r="AA835" s="294" t="str">
        <f t="shared" si="115"/>
        <v/>
      </c>
      <c r="AB835" s="294">
        <f>COUNTIF($D$4:D835,$D835)</f>
        <v>0</v>
      </c>
      <c r="AE835" s="122" t="str">
        <f t="shared" si="116"/>
        <v/>
      </c>
      <c r="AF835" s="124">
        <f>SUMIFS('BW Expense Report GL'!I:I,'BW Expense Report GL'!F:F,AD:AD,'BW Expense Report GL'!G:G,G:G)</f>
        <v>0</v>
      </c>
      <c r="AG835" s="124" t="str">
        <f t="shared" si="117"/>
        <v/>
      </c>
      <c r="AH835" s="124">
        <f>SUMIFS('BW Expense Report GL'!I:I,'BW Expense Report GL'!F:F,AD:AD,'BW Expense Report GL'!G:G,H:H)</f>
        <v>0</v>
      </c>
      <c r="AI835" s="124" t="str">
        <f t="shared" si="118"/>
        <v/>
      </c>
      <c r="AK835" s="121">
        <f t="shared" si="119"/>
        <v>0</v>
      </c>
      <c r="AL835" s="121">
        <f t="shared" si="120"/>
        <v>0</v>
      </c>
    </row>
    <row r="836" spans="1:38" s="121" customFormat="1" ht="12.75" x14ac:dyDescent="0.2">
      <c r="A836" s="293" t="str">
        <f>VLOOKUP(B:B,'ACFR Business Areas'!A:C,3,FALSE)</f>
        <v>A000</v>
      </c>
      <c r="B836" s="293" t="str">
        <f>'Lease Rollforward'!$B$1</f>
        <v>E120</v>
      </c>
      <c r="C836" s="122" t="str">
        <f>VLOOKUP(B:B,'ACFR Business Areas'!A:B,2,FALSE)</f>
        <v>Comptroller General</v>
      </c>
      <c r="D836" s="237"/>
      <c r="E836" s="265"/>
      <c r="G836" s="122">
        <f>IFERROR(VLOOKUP($F:$F,'Lease Types with GL Accts'!A:B,2,FALSE),0)</f>
        <v>0</v>
      </c>
      <c r="H836" s="122">
        <f>IFERROR(VLOOKUP($F:$F,'Lease Types with GL Accts'!$A:$C,3,FALSE),0)</f>
        <v>0</v>
      </c>
      <c r="I836" s="122">
        <f>IFERROR(VLOOKUP($F:$F,'Lease Types with GL Accts'!$A:$D,4,FALSE),0)</f>
        <v>0</v>
      </c>
      <c r="J836" s="293" t="str">
        <f>IF(AND(AB836=1,K836='Lease Rollforward'!$B$2),"Yes",IF(AB836=1,"No",""))</f>
        <v/>
      </c>
      <c r="L836" s="216"/>
      <c r="M836" s="217"/>
      <c r="N836" s="217"/>
      <c r="O836" s="217"/>
      <c r="P836" s="294">
        <f t="shared" si="113"/>
        <v>0</v>
      </c>
      <c r="Q836" s="124"/>
      <c r="R836" s="124"/>
      <c r="S836" s="219"/>
      <c r="T836" s="219"/>
      <c r="U836" s="266"/>
      <c r="V836" s="122" t="str">
        <f>IF($AB836=1,VLOOKUP(U:U,'BW Asset Listing'!D:E,2,FALSE),"")</f>
        <v/>
      </c>
      <c r="W836" s="122" t="str">
        <f>IF($AB836=1,VLOOKUP(U:U,'BW Asset Listing'!D:F,3,FALSE),"")</f>
        <v/>
      </c>
      <c r="X836" s="122" t="str">
        <f>IF($AB836=1,VLOOKUP(U:U,'BW Asset Listing'!D:G,4,FALSE),"")</f>
        <v/>
      </c>
      <c r="Y836" s="294" t="str">
        <f>IF($AB836=1,VLOOKUP(U:U,'BW Asset Listing'!D:O,12,FALSE),"")</f>
        <v/>
      </c>
      <c r="Z836" s="294" t="str">
        <f t="shared" si="114"/>
        <v/>
      </c>
      <c r="AA836" s="294" t="str">
        <f t="shared" si="115"/>
        <v/>
      </c>
      <c r="AB836" s="294">
        <f>COUNTIF($D$4:D836,$D836)</f>
        <v>0</v>
      </c>
      <c r="AE836" s="122" t="str">
        <f t="shared" si="116"/>
        <v/>
      </c>
      <c r="AF836" s="124">
        <f>SUMIFS('BW Expense Report GL'!I:I,'BW Expense Report GL'!F:F,AD:AD,'BW Expense Report GL'!G:G,G:G)</f>
        <v>0</v>
      </c>
      <c r="AG836" s="124" t="str">
        <f t="shared" si="117"/>
        <v/>
      </c>
      <c r="AH836" s="124">
        <f>SUMIFS('BW Expense Report GL'!I:I,'BW Expense Report GL'!F:F,AD:AD,'BW Expense Report GL'!G:G,H:H)</f>
        <v>0</v>
      </c>
      <c r="AI836" s="124" t="str">
        <f t="shared" si="118"/>
        <v/>
      </c>
      <c r="AK836" s="121">
        <f t="shared" si="119"/>
        <v>0</v>
      </c>
      <c r="AL836" s="121">
        <f t="shared" si="120"/>
        <v>0</v>
      </c>
    </row>
    <row r="837" spans="1:38" s="121" customFormat="1" ht="12.75" x14ac:dyDescent="0.2">
      <c r="A837" s="293" t="str">
        <f>VLOOKUP(B:B,'ACFR Business Areas'!A:C,3,FALSE)</f>
        <v>A000</v>
      </c>
      <c r="B837" s="293" t="str">
        <f>'Lease Rollforward'!$B$1</f>
        <v>E120</v>
      </c>
      <c r="C837" s="122" t="str">
        <f>VLOOKUP(B:B,'ACFR Business Areas'!A:B,2,FALSE)</f>
        <v>Comptroller General</v>
      </c>
      <c r="D837" s="237"/>
      <c r="E837" s="265"/>
      <c r="G837" s="122">
        <f>IFERROR(VLOOKUP($F:$F,'Lease Types with GL Accts'!A:B,2,FALSE),0)</f>
        <v>0</v>
      </c>
      <c r="H837" s="122">
        <f>IFERROR(VLOOKUP($F:$F,'Lease Types with GL Accts'!$A:$C,3,FALSE),0)</f>
        <v>0</v>
      </c>
      <c r="I837" s="122">
        <f>IFERROR(VLOOKUP($F:$F,'Lease Types with GL Accts'!$A:$D,4,FALSE),0)</f>
        <v>0</v>
      </c>
      <c r="J837" s="293" t="str">
        <f>IF(AND(AB837=1,K837='Lease Rollforward'!$B$2),"Yes",IF(AB837=1,"No",""))</f>
        <v/>
      </c>
      <c r="L837" s="216"/>
      <c r="M837" s="217"/>
      <c r="N837" s="217"/>
      <c r="O837" s="217"/>
      <c r="P837" s="294">
        <f t="shared" si="113"/>
        <v>0</v>
      </c>
      <c r="Q837" s="124"/>
      <c r="R837" s="124"/>
      <c r="S837" s="219"/>
      <c r="T837" s="219"/>
      <c r="U837" s="266"/>
      <c r="V837" s="122" t="str">
        <f>IF($AB837=1,VLOOKUP(U:U,'BW Asset Listing'!D:E,2,FALSE),"")</f>
        <v/>
      </c>
      <c r="W837" s="122" t="str">
        <f>IF($AB837=1,VLOOKUP(U:U,'BW Asset Listing'!D:F,3,FALSE),"")</f>
        <v/>
      </c>
      <c r="X837" s="122" t="str">
        <f>IF($AB837=1,VLOOKUP(U:U,'BW Asset Listing'!D:G,4,FALSE),"")</f>
        <v/>
      </c>
      <c r="Y837" s="294" t="str">
        <f>IF($AB837=1,VLOOKUP(U:U,'BW Asset Listing'!D:O,12,FALSE),"")</f>
        <v/>
      </c>
      <c r="Z837" s="294" t="str">
        <f t="shared" si="114"/>
        <v/>
      </c>
      <c r="AA837" s="294" t="str">
        <f t="shared" si="115"/>
        <v/>
      </c>
      <c r="AB837" s="294">
        <f>COUNTIF($D$4:D837,$D837)</f>
        <v>0</v>
      </c>
      <c r="AE837" s="122" t="str">
        <f t="shared" si="116"/>
        <v/>
      </c>
      <c r="AF837" s="124">
        <f>SUMIFS('BW Expense Report GL'!I:I,'BW Expense Report GL'!F:F,AD:AD,'BW Expense Report GL'!G:G,G:G)</f>
        <v>0</v>
      </c>
      <c r="AG837" s="124" t="str">
        <f t="shared" si="117"/>
        <v/>
      </c>
      <c r="AH837" s="124">
        <f>SUMIFS('BW Expense Report GL'!I:I,'BW Expense Report GL'!F:F,AD:AD,'BW Expense Report GL'!G:G,H:H)</f>
        <v>0</v>
      </c>
      <c r="AI837" s="124" t="str">
        <f t="shared" si="118"/>
        <v/>
      </c>
      <c r="AK837" s="121">
        <f t="shared" si="119"/>
        <v>0</v>
      </c>
      <c r="AL837" s="121">
        <f t="shared" si="120"/>
        <v>0</v>
      </c>
    </row>
    <row r="838" spans="1:38" s="121" customFormat="1" ht="12.75" x14ac:dyDescent="0.2">
      <c r="A838" s="293" t="str">
        <f>VLOOKUP(B:B,'ACFR Business Areas'!A:C,3,FALSE)</f>
        <v>A000</v>
      </c>
      <c r="B838" s="293" t="str">
        <f>'Lease Rollforward'!$B$1</f>
        <v>E120</v>
      </c>
      <c r="C838" s="122" t="str">
        <f>VLOOKUP(B:B,'ACFR Business Areas'!A:B,2,FALSE)</f>
        <v>Comptroller General</v>
      </c>
      <c r="D838" s="237"/>
      <c r="E838" s="265"/>
      <c r="G838" s="122">
        <f>IFERROR(VLOOKUP($F:$F,'Lease Types with GL Accts'!A:B,2,FALSE),0)</f>
        <v>0</v>
      </c>
      <c r="H838" s="122">
        <f>IFERROR(VLOOKUP($F:$F,'Lease Types with GL Accts'!$A:$C,3,FALSE),0)</f>
        <v>0</v>
      </c>
      <c r="I838" s="122">
        <f>IFERROR(VLOOKUP($F:$F,'Lease Types with GL Accts'!$A:$D,4,FALSE),0)</f>
        <v>0</v>
      </c>
      <c r="J838" s="293" t="str">
        <f>IF(AND(AB838=1,K838='Lease Rollforward'!$B$2),"Yes",IF(AB838=1,"No",""))</f>
        <v/>
      </c>
      <c r="L838" s="216"/>
      <c r="M838" s="217"/>
      <c r="N838" s="217"/>
      <c r="O838" s="217"/>
      <c r="P838" s="294">
        <f t="shared" si="113"/>
        <v>0</v>
      </c>
      <c r="Q838" s="124"/>
      <c r="R838" s="124"/>
      <c r="S838" s="219"/>
      <c r="T838" s="219"/>
      <c r="U838" s="266"/>
      <c r="V838" s="122" t="str">
        <f>IF($AB838=1,VLOOKUP(U:U,'BW Asset Listing'!D:E,2,FALSE),"")</f>
        <v/>
      </c>
      <c r="W838" s="122" t="str">
        <f>IF($AB838=1,VLOOKUP(U:U,'BW Asset Listing'!D:F,3,FALSE),"")</f>
        <v/>
      </c>
      <c r="X838" s="122" t="str">
        <f>IF($AB838=1,VLOOKUP(U:U,'BW Asset Listing'!D:G,4,FALSE),"")</f>
        <v/>
      </c>
      <c r="Y838" s="294" t="str">
        <f>IF($AB838=1,VLOOKUP(U:U,'BW Asset Listing'!D:O,12,FALSE),"")</f>
        <v/>
      </c>
      <c r="Z838" s="294" t="str">
        <f t="shared" si="114"/>
        <v/>
      </c>
      <c r="AA838" s="294" t="str">
        <f t="shared" si="115"/>
        <v/>
      </c>
      <c r="AB838" s="294">
        <f>COUNTIF($D$4:D838,$D838)</f>
        <v>0</v>
      </c>
      <c r="AE838" s="122" t="str">
        <f t="shared" si="116"/>
        <v/>
      </c>
      <c r="AF838" s="124">
        <f>SUMIFS('BW Expense Report GL'!I:I,'BW Expense Report GL'!F:F,AD:AD,'BW Expense Report GL'!G:G,G:G)</f>
        <v>0</v>
      </c>
      <c r="AG838" s="124" t="str">
        <f t="shared" si="117"/>
        <v/>
      </c>
      <c r="AH838" s="124">
        <f>SUMIFS('BW Expense Report GL'!I:I,'BW Expense Report GL'!F:F,AD:AD,'BW Expense Report GL'!G:G,H:H)</f>
        <v>0</v>
      </c>
      <c r="AI838" s="124" t="str">
        <f t="shared" si="118"/>
        <v/>
      </c>
      <c r="AK838" s="121">
        <f t="shared" si="119"/>
        <v>0</v>
      </c>
      <c r="AL838" s="121">
        <f t="shared" si="120"/>
        <v>0</v>
      </c>
    </row>
    <row r="839" spans="1:38" s="121" customFormat="1" ht="12.75" x14ac:dyDescent="0.2">
      <c r="A839" s="293" t="str">
        <f>VLOOKUP(B:B,'ACFR Business Areas'!A:C,3,FALSE)</f>
        <v>A000</v>
      </c>
      <c r="B839" s="293" t="str">
        <f>'Lease Rollforward'!$B$1</f>
        <v>E120</v>
      </c>
      <c r="C839" s="122" t="str">
        <f>VLOOKUP(B:B,'ACFR Business Areas'!A:B,2,FALSE)</f>
        <v>Comptroller General</v>
      </c>
      <c r="D839" s="237"/>
      <c r="E839" s="265"/>
      <c r="G839" s="122">
        <f>IFERROR(VLOOKUP($F:$F,'Lease Types with GL Accts'!A:B,2,FALSE),0)</f>
        <v>0</v>
      </c>
      <c r="H839" s="122">
        <f>IFERROR(VLOOKUP($F:$F,'Lease Types with GL Accts'!$A:$C,3,FALSE),0)</f>
        <v>0</v>
      </c>
      <c r="I839" s="122">
        <f>IFERROR(VLOOKUP($F:$F,'Lease Types with GL Accts'!$A:$D,4,FALSE),0)</f>
        <v>0</v>
      </c>
      <c r="J839" s="293" t="str">
        <f>IF(AND(AB839=1,K839='Lease Rollforward'!$B$2),"Yes",IF(AB839=1,"No",""))</f>
        <v/>
      </c>
      <c r="L839" s="216"/>
      <c r="M839" s="217"/>
      <c r="N839" s="217"/>
      <c r="O839" s="217"/>
      <c r="P839" s="294">
        <f t="shared" si="113"/>
        <v>0</v>
      </c>
      <c r="Q839" s="124"/>
      <c r="R839" s="124"/>
      <c r="S839" s="219"/>
      <c r="T839" s="219"/>
      <c r="U839" s="266"/>
      <c r="V839" s="122" t="str">
        <f>IF($AB839=1,VLOOKUP(U:U,'BW Asset Listing'!D:E,2,FALSE),"")</f>
        <v/>
      </c>
      <c r="W839" s="122" t="str">
        <f>IF($AB839=1,VLOOKUP(U:U,'BW Asset Listing'!D:F,3,FALSE),"")</f>
        <v/>
      </c>
      <c r="X839" s="122" t="str">
        <f>IF($AB839=1,VLOOKUP(U:U,'BW Asset Listing'!D:G,4,FALSE),"")</f>
        <v/>
      </c>
      <c r="Y839" s="294" t="str">
        <f>IF($AB839=1,VLOOKUP(U:U,'BW Asset Listing'!D:O,12,FALSE),"")</f>
        <v/>
      </c>
      <c r="Z839" s="294" t="str">
        <f t="shared" si="114"/>
        <v/>
      </c>
      <c r="AA839" s="294" t="str">
        <f t="shared" si="115"/>
        <v/>
      </c>
      <c r="AB839" s="294">
        <f>COUNTIF($D$4:D839,$D839)</f>
        <v>0</v>
      </c>
      <c r="AE839" s="122" t="str">
        <f t="shared" si="116"/>
        <v/>
      </c>
      <c r="AF839" s="124">
        <f>SUMIFS('BW Expense Report GL'!I:I,'BW Expense Report GL'!F:F,AD:AD,'BW Expense Report GL'!G:G,G:G)</f>
        <v>0</v>
      </c>
      <c r="AG839" s="124" t="str">
        <f t="shared" si="117"/>
        <v/>
      </c>
      <c r="AH839" s="124">
        <f>SUMIFS('BW Expense Report GL'!I:I,'BW Expense Report GL'!F:F,AD:AD,'BW Expense Report GL'!G:G,H:H)</f>
        <v>0</v>
      </c>
      <c r="AI839" s="124" t="str">
        <f t="shared" si="118"/>
        <v/>
      </c>
      <c r="AK839" s="121">
        <f t="shared" si="119"/>
        <v>0</v>
      </c>
      <c r="AL839" s="121">
        <f t="shared" si="120"/>
        <v>0</v>
      </c>
    </row>
    <row r="840" spans="1:38" s="121" customFormat="1" ht="12.75" x14ac:dyDescent="0.2">
      <c r="A840" s="293" t="str">
        <f>VLOOKUP(B:B,'ACFR Business Areas'!A:C,3,FALSE)</f>
        <v>A000</v>
      </c>
      <c r="B840" s="293" t="str">
        <f>'Lease Rollforward'!$B$1</f>
        <v>E120</v>
      </c>
      <c r="C840" s="122" t="str">
        <f>VLOOKUP(B:B,'ACFR Business Areas'!A:B,2,FALSE)</f>
        <v>Comptroller General</v>
      </c>
      <c r="D840" s="237"/>
      <c r="E840" s="265"/>
      <c r="G840" s="122">
        <f>IFERROR(VLOOKUP($F:$F,'Lease Types with GL Accts'!A:B,2,FALSE),0)</f>
        <v>0</v>
      </c>
      <c r="H840" s="122">
        <f>IFERROR(VLOOKUP($F:$F,'Lease Types with GL Accts'!$A:$C,3,FALSE),0)</f>
        <v>0</v>
      </c>
      <c r="I840" s="122">
        <f>IFERROR(VLOOKUP($F:$F,'Lease Types with GL Accts'!$A:$D,4,FALSE),0)</f>
        <v>0</v>
      </c>
      <c r="J840" s="293" t="str">
        <f>IF(AND(AB840=1,K840='Lease Rollforward'!$B$2),"Yes",IF(AB840=1,"No",""))</f>
        <v/>
      </c>
      <c r="L840" s="216"/>
      <c r="M840" s="217"/>
      <c r="N840" s="217"/>
      <c r="O840" s="217"/>
      <c r="P840" s="294">
        <f t="shared" ref="P840:P903" si="121">SUM(M840:O840)</f>
        <v>0</v>
      </c>
      <c r="Q840" s="124"/>
      <c r="R840" s="124"/>
      <c r="S840" s="219"/>
      <c r="T840" s="219"/>
      <c r="U840" s="266"/>
      <c r="V840" s="122" t="str">
        <f>IF($AB840=1,VLOOKUP(U:U,'BW Asset Listing'!D:E,2,FALSE),"")</f>
        <v/>
      </c>
      <c r="W840" s="122" t="str">
        <f>IF($AB840=1,VLOOKUP(U:U,'BW Asset Listing'!D:F,3,FALSE),"")</f>
        <v/>
      </c>
      <c r="X840" s="122" t="str">
        <f>IF($AB840=1,VLOOKUP(U:U,'BW Asset Listing'!D:G,4,FALSE),"")</f>
        <v/>
      </c>
      <c r="Y840" s="294" t="str">
        <f>IF($AB840=1,VLOOKUP(U:U,'BW Asset Listing'!D:O,12,FALSE),"")</f>
        <v/>
      </c>
      <c r="Z840" s="294" t="str">
        <f t="shared" ref="Z840:Z903" si="122">IF($AB840=1,SUMIF(D:D,D840,M:M),"")</f>
        <v/>
      </c>
      <c r="AA840" s="294" t="str">
        <f t="shared" ref="AA840:AA903" si="123">IF($AB840=1,Y840-Z840,"")</f>
        <v/>
      </c>
      <c r="AB840" s="294">
        <f>COUNTIF($D$4:D840,$D840)</f>
        <v>0</v>
      </c>
      <c r="AE840" s="122" t="str">
        <f t="shared" ref="AE840:AE903" si="124">IF(ISBLANK(D840),"",D840&amp;" Payment #"&amp;AB840)</f>
        <v/>
      </c>
      <c r="AF840" s="124">
        <f>SUMIFS('BW Expense Report GL'!I:I,'BW Expense Report GL'!F:F,AD:AD,'BW Expense Report GL'!G:G,G:G)</f>
        <v>0</v>
      </c>
      <c r="AG840" s="124" t="str">
        <f t="shared" ref="AG840:AG903" si="125">IF(ISBLANK(AD840),"",M840-AF840)</f>
        <v/>
      </c>
      <c r="AH840" s="124">
        <f>SUMIFS('BW Expense Report GL'!I:I,'BW Expense Report GL'!F:F,AD:AD,'BW Expense Report GL'!G:G,H:H)</f>
        <v>0</v>
      </c>
      <c r="AI840" s="124" t="str">
        <f t="shared" ref="AI840:AI903" si="126">IF(ISBLANK(AD840),"",N840-AH840)</f>
        <v/>
      </c>
      <c r="AK840" s="121">
        <f t="shared" ref="AK840:AK903" si="127">F840</f>
        <v>0</v>
      </c>
      <c r="AL840" s="121">
        <f t="shared" ref="AL840:AL903" si="128">D840</f>
        <v>0</v>
      </c>
    </row>
    <row r="841" spans="1:38" s="121" customFormat="1" ht="12.75" x14ac:dyDescent="0.2">
      <c r="A841" s="293" t="str">
        <f>VLOOKUP(B:B,'ACFR Business Areas'!A:C,3,FALSE)</f>
        <v>A000</v>
      </c>
      <c r="B841" s="293" t="str">
        <f>'Lease Rollforward'!$B$1</f>
        <v>E120</v>
      </c>
      <c r="C841" s="122" t="str">
        <f>VLOOKUP(B:B,'ACFR Business Areas'!A:B,2,FALSE)</f>
        <v>Comptroller General</v>
      </c>
      <c r="D841" s="237"/>
      <c r="E841" s="265"/>
      <c r="G841" s="122">
        <f>IFERROR(VLOOKUP($F:$F,'Lease Types with GL Accts'!A:B,2,FALSE),0)</f>
        <v>0</v>
      </c>
      <c r="H841" s="122">
        <f>IFERROR(VLOOKUP($F:$F,'Lease Types with GL Accts'!$A:$C,3,FALSE),0)</f>
        <v>0</v>
      </c>
      <c r="I841" s="122">
        <f>IFERROR(VLOOKUP($F:$F,'Lease Types with GL Accts'!$A:$D,4,FALSE),0)</f>
        <v>0</v>
      </c>
      <c r="J841" s="293" t="str">
        <f>IF(AND(AB841=1,K841='Lease Rollforward'!$B$2),"Yes",IF(AB841=1,"No",""))</f>
        <v/>
      </c>
      <c r="L841" s="216"/>
      <c r="M841" s="217"/>
      <c r="N841" s="217"/>
      <c r="O841" s="217"/>
      <c r="P841" s="294">
        <f t="shared" si="121"/>
        <v>0</v>
      </c>
      <c r="Q841" s="124"/>
      <c r="R841" s="124"/>
      <c r="S841" s="219"/>
      <c r="T841" s="219"/>
      <c r="U841" s="266"/>
      <c r="V841" s="122" t="str">
        <f>IF($AB841=1,VLOOKUP(U:U,'BW Asset Listing'!D:E,2,FALSE),"")</f>
        <v/>
      </c>
      <c r="W841" s="122" t="str">
        <f>IF($AB841=1,VLOOKUP(U:U,'BW Asset Listing'!D:F,3,FALSE),"")</f>
        <v/>
      </c>
      <c r="X841" s="122" t="str">
        <f>IF($AB841=1,VLOOKUP(U:U,'BW Asset Listing'!D:G,4,FALSE),"")</f>
        <v/>
      </c>
      <c r="Y841" s="294" t="str">
        <f>IF($AB841=1,VLOOKUP(U:U,'BW Asset Listing'!D:O,12,FALSE),"")</f>
        <v/>
      </c>
      <c r="Z841" s="294" t="str">
        <f t="shared" si="122"/>
        <v/>
      </c>
      <c r="AA841" s="294" t="str">
        <f t="shared" si="123"/>
        <v/>
      </c>
      <c r="AB841" s="294">
        <f>COUNTIF($D$4:D841,$D841)</f>
        <v>0</v>
      </c>
      <c r="AE841" s="122" t="str">
        <f t="shared" si="124"/>
        <v/>
      </c>
      <c r="AF841" s="124">
        <f>SUMIFS('BW Expense Report GL'!I:I,'BW Expense Report GL'!F:F,AD:AD,'BW Expense Report GL'!G:G,G:G)</f>
        <v>0</v>
      </c>
      <c r="AG841" s="124" t="str">
        <f t="shared" si="125"/>
        <v/>
      </c>
      <c r="AH841" s="124">
        <f>SUMIFS('BW Expense Report GL'!I:I,'BW Expense Report GL'!F:F,AD:AD,'BW Expense Report GL'!G:G,H:H)</f>
        <v>0</v>
      </c>
      <c r="AI841" s="124" t="str">
        <f t="shared" si="126"/>
        <v/>
      </c>
      <c r="AK841" s="121">
        <f t="shared" si="127"/>
        <v>0</v>
      </c>
      <c r="AL841" s="121">
        <f t="shared" si="128"/>
        <v>0</v>
      </c>
    </row>
    <row r="842" spans="1:38" s="121" customFormat="1" ht="12.75" x14ac:dyDescent="0.2">
      <c r="A842" s="293" t="str">
        <f>VLOOKUP(B:B,'ACFR Business Areas'!A:C,3,FALSE)</f>
        <v>A000</v>
      </c>
      <c r="B842" s="293" t="str">
        <f>'Lease Rollforward'!$B$1</f>
        <v>E120</v>
      </c>
      <c r="C842" s="122" t="str">
        <f>VLOOKUP(B:B,'ACFR Business Areas'!A:B,2,FALSE)</f>
        <v>Comptroller General</v>
      </c>
      <c r="D842" s="237"/>
      <c r="E842" s="265"/>
      <c r="G842" s="122">
        <f>IFERROR(VLOOKUP($F:$F,'Lease Types with GL Accts'!A:B,2,FALSE),0)</f>
        <v>0</v>
      </c>
      <c r="H842" s="122">
        <f>IFERROR(VLOOKUP($F:$F,'Lease Types with GL Accts'!$A:$C,3,FALSE),0)</f>
        <v>0</v>
      </c>
      <c r="I842" s="122">
        <f>IFERROR(VLOOKUP($F:$F,'Lease Types with GL Accts'!$A:$D,4,FALSE),0)</f>
        <v>0</v>
      </c>
      <c r="J842" s="293" t="str">
        <f>IF(AND(AB842=1,K842='Lease Rollforward'!$B$2),"Yes",IF(AB842=1,"No",""))</f>
        <v/>
      </c>
      <c r="L842" s="216"/>
      <c r="M842" s="217"/>
      <c r="N842" s="217"/>
      <c r="O842" s="217"/>
      <c r="P842" s="294">
        <f t="shared" si="121"/>
        <v>0</v>
      </c>
      <c r="Q842" s="124"/>
      <c r="R842" s="124"/>
      <c r="S842" s="219"/>
      <c r="T842" s="219"/>
      <c r="U842" s="266"/>
      <c r="V842" s="122" t="str">
        <f>IF($AB842=1,VLOOKUP(U:U,'BW Asset Listing'!D:E,2,FALSE),"")</f>
        <v/>
      </c>
      <c r="W842" s="122" t="str">
        <f>IF($AB842=1,VLOOKUP(U:U,'BW Asset Listing'!D:F,3,FALSE),"")</f>
        <v/>
      </c>
      <c r="X842" s="122" t="str">
        <f>IF($AB842=1,VLOOKUP(U:U,'BW Asset Listing'!D:G,4,FALSE),"")</f>
        <v/>
      </c>
      <c r="Y842" s="294" t="str">
        <f>IF($AB842=1,VLOOKUP(U:U,'BW Asset Listing'!D:O,12,FALSE),"")</f>
        <v/>
      </c>
      <c r="Z842" s="294" t="str">
        <f t="shared" si="122"/>
        <v/>
      </c>
      <c r="AA842" s="294" t="str">
        <f t="shared" si="123"/>
        <v/>
      </c>
      <c r="AB842" s="294">
        <f>COUNTIF($D$4:D842,$D842)</f>
        <v>0</v>
      </c>
      <c r="AE842" s="122" t="str">
        <f t="shared" si="124"/>
        <v/>
      </c>
      <c r="AF842" s="124">
        <f>SUMIFS('BW Expense Report GL'!I:I,'BW Expense Report GL'!F:F,AD:AD,'BW Expense Report GL'!G:G,G:G)</f>
        <v>0</v>
      </c>
      <c r="AG842" s="124" t="str">
        <f t="shared" si="125"/>
        <v/>
      </c>
      <c r="AH842" s="124">
        <f>SUMIFS('BW Expense Report GL'!I:I,'BW Expense Report GL'!F:F,AD:AD,'BW Expense Report GL'!G:G,H:H)</f>
        <v>0</v>
      </c>
      <c r="AI842" s="124" t="str">
        <f t="shared" si="126"/>
        <v/>
      </c>
      <c r="AK842" s="121">
        <f t="shared" si="127"/>
        <v>0</v>
      </c>
      <c r="AL842" s="121">
        <f t="shared" si="128"/>
        <v>0</v>
      </c>
    </row>
    <row r="843" spans="1:38" s="121" customFormat="1" ht="12.75" x14ac:dyDescent="0.2">
      <c r="A843" s="293" t="str">
        <f>VLOOKUP(B:B,'ACFR Business Areas'!A:C,3,FALSE)</f>
        <v>A000</v>
      </c>
      <c r="B843" s="293" t="str">
        <f>'Lease Rollforward'!$B$1</f>
        <v>E120</v>
      </c>
      <c r="C843" s="122" t="str">
        <f>VLOOKUP(B:B,'ACFR Business Areas'!A:B,2,FALSE)</f>
        <v>Comptroller General</v>
      </c>
      <c r="D843" s="237"/>
      <c r="E843" s="265"/>
      <c r="G843" s="122">
        <f>IFERROR(VLOOKUP($F:$F,'Lease Types with GL Accts'!A:B,2,FALSE),0)</f>
        <v>0</v>
      </c>
      <c r="H843" s="122">
        <f>IFERROR(VLOOKUP($F:$F,'Lease Types with GL Accts'!$A:$C,3,FALSE),0)</f>
        <v>0</v>
      </c>
      <c r="I843" s="122">
        <f>IFERROR(VLOOKUP($F:$F,'Lease Types with GL Accts'!$A:$D,4,FALSE),0)</f>
        <v>0</v>
      </c>
      <c r="J843" s="293" t="str">
        <f>IF(AND(AB843=1,K843='Lease Rollforward'!$B$2),"Yes",IF(AB843=1,"No",""))</f>
        <v/>
      </c>
      <c r="L843" s="216"/>
      <c r="M843" s="217"/>
      <c r="N843" s="217"/>
      <c r="O843" s="217"/>
      <c r="P843" s="294">
        <f t="shared" si="121"/>
        <v>0</v>
      </c>
      <c r="Q843" s="124"/>
      <c r="R843" s="124"/>
      <c r="S843" s="219"/>
      <c r="T843" s="219"/>
      <c r="U843" s="266"/>
      <c r="V843" s="122" t="str">
        <f>IF($AB843=1,VLOOKUP(U:U,'BW Asset Listing'!D:E,2,FALSE),"")</f>
        <v/>
      </c>
      <c r="W843" s="122" t="str">
        <f>IF($AB843=1,VLOOKUP(U:U,'BW Asset Listing'!D:F,3,FALSE),"")</f>
        <v/>
      </c>
      <c r="X843" s="122" t="str">
        <f>IF($AB843=1,VLOOKUP(U:U,'BW Asset Listing'!D:G,4,FALSE),"")</f>
        <v/>
      </c>
      <c r="Y843" s="294" t="str">
        <f>IF($AB843=1,VLOOKUP(U:U,'BW Asset Listing'!D:O,12,FALSE),"")</f>
        <v/>
      </c>
      <c r="Z843" s="294" t="str">
        <f t="shared" si="122"/>
        <v/>
      </c>
      <c r="AA843" s="294" t="str">
        <f t="shared" si="123"/>
        <v/>
      </c>
      <c r="AB843" s="294">
        <f>COUNTIF($D$4:D843,$D843)</f>
        <v>0</v>
      </c>
      <c r="AE843" s="122" t="str">
        <f t="shared" si="124"/>
        <v/>
      </c>
      <c r="AF843" s="124">
        <f>SUMIFS('BW Expense Report GL'!I:I,'BW Expense Report GL'!F:F,AD:AD,'BW Expense Report GL'!G:G,G:G)</f>
        <v>0</v>
      </c>
      <c r="AG843" s="124" t="str">
        <f t="shared" si="125"/>
        <v/>
      </c>
      <c r="AH843" s="124">
        <f>SUMIFS('BW Expense Report GL'!I:I,'BW Expense Report GL'!F:F,AD:AD,'BW Expense Report GL'!G:G,H:H)</f>
        <v>0</v>
      </c>
      <c r="AI843" s="124" t="str">
        <f t="shared" si="126"/>
        <v/>
      </c>
      <c r="AK843" s="121">
        <f t="shared" si="127"/>
        <v>0</v>
      </c>
      <c r="AL843" s="121">
        <f t="shared" si="128"/>
        <v>0</v>
      </c>
    </row>
    <row r="844" spans="1:38" s="121" customFormat="1" ht="12.75" x14ac:dyDescent="0.2">
      <c r="A844" s="293" t="str">
        <f>VLOOKUP(B:B,'ACFR Business Areas'!A:C,3,FALSE)</f>
        <v>A000</v>
      </c>
      <c r="B844" s="293" t="str">
        <f>'Lease Rollforward'!$B$1</f>
        <v>E120</v>
      </c>
      <c r="C844" s="122" t="str">
        <f>VLOOKUP(B:B,'ACFR Business Areas'!A:B,2,FALSE)</f>
        <v>Comptroller General</v>
      </c>
      <c r="D844" s="237"/>
      <c r="E844" s="265"/>
      <c r="G844" s="122">
        <f>IFERROR(VLOOKUP($F:$F,'Lease Types with GL Accts'!A:B,2,FALSE),0)</f>
        <v>0</v>
      </c>
      <c r="H844" s="122">
        <f>IFERROR(VLOOKUP($F:$F,'Lease Types with GL Accts'!$A:$C,3,FALSE),0)</f>
        <v>0</v>
      </c>
      <c r="I844" s="122">
        <f>IFERROR(VLOOKUP($F:$F,'Lease Types with GL Accts'!$A:$D,4,FALSE),0)</f>
        <v>0</v>
      </c>
      <c r="J844" s="293" t="str">
        <f>IF(AND(AB844=1,K844='Lease Rollforward'!$B$2),"Yes",IF(AB844=1,"No",""))</f>
        <v/>
      </c>
      <c r="L844" s="216"/>
      <c r="M844" s="217"/>
      <c r="N844" s="217"/>
      <c r="O844" s="217"/>
      <c r="P844" s="294">
        <f t="shared" si="121"/>
        <v>0</v>
      </c>
      <c r="Q844" s="124"/>
      <c r="R844" s="124"/>
      <c r="S844" s="219"/>
      <c r="T844" s="219"/>
      <c r="U844" s="266"/>
      <c r="V844" s="122" t="str">
        <f>IF($AB844=1,VLOOKUP(U:U,'BW Asset Listing'!D:E,2,FALSE),"")</f>
        <v/>
      </c>
      <c r="W844" s="122" t="str">
        <f>IF($AB844=1,VLOOKUP(U:U,'BW Asset Listing'!D:F,3,FALSE),"")</f>
        <v/>
      </c>
      <c r="X844" s="122" t="str">
        <f>IF($AB844=1,VLOOKUP(U:U,'BW Asset Listing'!D:G,4,FALSE),"")</f>
        <v/>
      </c>
      <c r="Y844" s="294" t="str">
        <f>IF($AB844=1,VLOOKUP(U:U,'BW Asset Listing'!D:O,12,FALSE),"")</f>
        <v/>
      </c>
      <c r="Z844" s="294" t="str">
        <f t="shared" si="122"/>
        <v/>
      </c>
      <c r="AA844" s="294" t="str">
        <f t="shared" si="123"/>
        <v/>
      </c>
      <c r="AB844" s="294">
        <f>COUNTIF($D$4:D844,$D844)</f>
        <v>0</v>
      </c>
      <c r="AE844" s="122" t="str">
        <f t="shared" si="124"/>
        <v/>
      </c>
      <c r="AF844" s="124">
        <f>SUMIFS('BW Expense Report GL'!I:I,'BW Expense Report GL'!F:F,AD:AD,'BW Expense Report GL'!G:G,G:G)</f>
        <v>0</v>
      </c>
      <c r="AG844" s="124" t="str">
        <f t="shared" si="125"/>
        <v/>
      </c>
      <c r="AH844" s="124">
        <f>SUMIFS('BW Expense Report GL'!I:I,'BW Expense Report GL'!F:F,AD:AD,'BW Expense Report GL'!G:G,H:H)</f>
        <v>0</v>
      </c>
      <c r="AI844" s="124" t="str">
        <f t="shared" si="126"/>
        <v/>
      </c>
      <c r="AK844" s="121">
        <f t="shared" si="127"/>
        <v>0</v>
      </c>
      <c r="AL844" s="121">
        <f t="shared" si="128"/>
        <v>0</v>
      </c>
    </row>
    <row r="845" spans="1:38" s="121" customFormat="1" ht="12.75" x14ac:dyDescent="0.2">
      <c r="A845" s="293" t="str">
        <f>VLOOKUP(B:B,'ACFR Business Areas'!A:C,3,FALSE)</f>
        <v>A000</v>
      </c>
      <c r="B845" s="293" t="str">
        <f>'Lease Rollforward'!$B$1</f>
        <v>E120</v>
      </c>
      <c r="C845" s="122" t="str">
        <f>VLOOKUP(B:B,'ACFR Business Areas'!A:B,2,FALSE)</f>
        <v>Comptroller General</v>
      </c>
      <c r="D845" s="237"/>
      <c r="E845" s="265"/>
      <c r="G845" s="122">
        <f>IFERROR(VLOOKUP($F:$F,'Lease Types with GL Accts'!A:B,2,FALSE),0)</f>
        <v>0</v>
      </c>
      <c r="H845" s="122">
        <f>IFERROR(VLOOKUP($F:$F,'Lease Types with GL Accts'!$A:$C,3,FALSE),0)</f>
        <v>0</v>
      </c>
      <c r="I845" s="122">
        <f>IFERROR(VLOOKUP($F:$F,'Lease Types with GL Accts'!$A:$D,4,FALSE),0)</f>
        <v>0</v>
      </c>
      <c r="J845" s="293" t="str">
        <f>IF(AND(AB845=1,K845='Lease Rollforward'!$B$2),"Yes",IF(AB845=1,"No",""))</f>
        <v/>
      </c>
      <c r="L845" s="216"/>
      <c r="M845" s="217"/>
      <c r="N845" s="217"/>
      <c r="O845" s="217"/>
      <c r="P845" s="294">
        <f t="shared" si="121"/>
        <v>0</v>
      </c>
      <c r="Q845" s="124"/>
      <c r="R845" s="124"/>
      <c r="S845" s="219"/>
      <c r="T845" s="219"/>
      <c r="U845" s="266"/>
      <c r="V845" s="122" t="str">
        <f>IF($AB845=1,VLOOKUP(U:U,'BW Asset Listing'!D:E,2,FALSE),"")</f>
        <v/>
      </c>
      <c r="W845" s="122" t="str">
        <f>IF($AB845=1,VLOOKUP(U:U,'BW Asset Listing'!D:F,3,FALSE),"")</f>
        <v/>
      </c>
      <c r="X845" s="122" t="str">
        <f>IF($AB845=1,VLOOKUP(U:U,'BW Asset Listing'!D:G,4,FALSE),"")</f>
        <v/>
      </c>
      <c r="Y845" s="294" t="str">
        <f>IF($AB845=1,VLOOKUP(U:U,'BW Asset Listing'!D:O,12,FALSE),"")</f>
        <v/>
      </c>
      <c r="Z845" s="294" t="str">
        <f t="shared" si="122"/>
        <v/>
      </c>
      <c r="AA845" s="294" t="str">
        <f t="shared" si="123"/>
        <v/>
      </c>
      <c r="AB845" s="294">
        <f>COUNTIF($D$4:D845,$D845)</f>
        <v>0</v>
      </c>
      <c r="AE845" s="122" t="str">
        <f t="shared" si="124"/>
        <v/>
      </c>
      <c r="AF845" s="124">
        <f>SUMIFS('BW Expense Report GL'!I:I,'BW Expense Report GL'!F:F,AD:AD,'BW Expense Report GL'!G:G,G:G)</f>
        <v>0</v>
      </c>
      <c r="AG845" s="124" t="str">
        <f t="shared" si="125"/>
        <v/>
      </c>
      <c r="AH845" s="124">
        <f>SUMIFS('BW Expense Report GL'!I:I,'BW Expense Report GL'!F:F,AD:AD,'BW Expense Report GL'!G:G,H:H)</f>
        <v>0</v>
      </c>
      <c r="AI845" s="124" t="str">
        <f t="shared" si="126"/>
        <v/>
      </c>
      <c r="AK845" s="121">
        <f t="shared" si="127"/>
        <v>0</v>
      </c>
      <c r="AL845" s="121">
        <f t="shared" si="128"/>
        <v>0</v>
      </c>
    </row>
    <row r="846" spans="1:38" s="121" customFormat="1" ht="12.75" x14ac:dyDescent="0.2">
      <c r="A846" s="293" t="str">
        <f>VLOOKUP(B:B,'ACFR Business Areas'!A:C,3,FALSE)</f>
        <v>A000</v>
      </c>
      <c r="B846" s="293" t="str">
        <f>'Lease Rollforward'!$B$1</f>
        <v>E120</v>
      </c>
      <c r="C846" s="122" t="str">
        <f>VLOOKUP(B:B,'ACFR Business Areas'!A:B,2,FALSE)</f>
        <v>Comptroller General</v>
      </c>
      <c r="D846" s="237"/>
      <c r="E846" s="265"/>
      <c r="G846" s="122">
        <f>IFERROR(VLOOKUP($F:$F,'Lease Types with GL Accts'!A:B,2,FALSE),0)</f>
        <v>0</v>
      </c>
      <c r="H846" s="122">
        <f>IFERROR(VLOOKUP($F:$F,'Lease Types with GL Accts'!$A:$C,3,FALSE),0)</f>
        <v>0</v>
      </c>
      <c r="I846" s="122">
        <f>IFERROR(VLOOKUP($F:$F,'Lease Types with GL Accts'!$A:$D,4,FALSE),0)</f>
        <v>0</v>
      </c>
      <c r="J846" s="293" t="str">
        <f>IF(AND(AB846=1,K846='Lease Rollforward'!$B$2),"Yes",IF(AB846=1,"No",""))</f>
        <v/>
      </c>
      <c r="L846" s="216"/>
      <c r="M846" s="217"/>
      <c r="N846" s="217"/>
      <c r="O846" s="217"/>
      <c r="P846" s="294">
        <f t="shared" si="121"/>
        <v>0</v>
      </c>
      <c r="Q846" s="124"/>
      <c r="R846" s="124"/>
      <c r="S846" s="219"/>
      <c r="T846" s="219"/>
      <c r="U846" s="266"/>
      <c r="V846" s="122" t="str">
        <f>IF($AB846=1,VLOOKUP(U:U,'BW Asset Listing'!D:E,2,FALSE),"")</f>
        <v/>
      </c>
      <c r="W846" s="122" t="str">
        <f>IF($AB846=1,VLOOKUP(U:U,'BW Asset Listing'!D:F,3,FALSE),"")</f>
        <v/>
      </c>
      <c r="X846" s="122" t="str">
        <f>IF($AB846=1,VLOOKUP(U:U,'BW Asset Listing'!D:G,4,FALSE),"")</f>
        <v/>
      </c>
      <c r="Y846" s="294" t="str">
        <f>IF($AB846=1,VLOOKUP(U:U,'BW Asset Listing'!D:O,12,FALSE),"")</f>
        <v/>
      </c>
      <c r="Z846" s="294" t="str">
        <f t="shared" si="122"/>
        <v/>
      </c>
      <c r="AA846" s="294" t="str">
        <f t="shared" si="123"/>
        <v/>
      </c>
      <c r="AB846" s="294">
        <f>COUNTIF($D$4:D846,$D846)</f>
        <v>0</v>
      </c>
      <c r="AE846" s="122" t="str">
        <f t="shared" si="124"/>
        <v/>
      </c>
      <c r="AF846" s="124">
        <f>SUMIFS('BW Expense Report GL'!I:I,'BW Expense Report GL'!F:F,AD:AD,'BW Expense Report GL'!G:G,G:G)</f>
        <v>0</v>
      </c>
      <c r="AG846" s="124" t="str">
        <f t="shared" si="125"/>
        <v/>
      </c>
      <c r="AH846" s="124">
        <f>SUMIFS('BW Expense Report GL'!I:I,'BW Expense Report GL'!F:F,AD:AD,'BW Expense Report GL'!G:G,H:H)</f>
        <v>0</v>
      </c>
      <c r="AI846" s="124" t="str">
        <f t="shared" si="126"/>
        <v/>
      </c>
      <c r="AK846" s="121">
        <f t="shared" si="127"/>
        <v>0</v>
      </c>
      <c r="AL846" s="121">
        <f t="shared" si="128"/>
        <v>0</v>
      </c>
    </row>
    <row r="847" spans="1:38" s="121" customFormat="1" ht="12.75" x14ac:dyDescent="0.2">
      <c r="A847" s="293" t="str">
        <f>VLOOKUP(B:B,'ACFR Business Areas'!A:C,3,FALSE)</f>
        <v>A000</v>
      </c>
      <c r="B847" s="293" t="str">
        <f>'Lease Rollforward'!$B$1</f>
        <v>E120</v>
      </c>
      <c r="C847" s="122" t="str">
        <f>VLOOKUP(B:B,'ACFR Business Areas'!A:B,2,FALSE)</f>
        <v>Comptroller General</v>
      </c>
      <c r="D847" s="237"/>
      <c r="E847" s="265"/>
      <c r="G847" s="122">
        <f>IFERROR(VLOOKUP($F:$F,'Lease Types with GL Accts'!A:B,2,FALSE),0)</f>
        <v>0</v>
      </c>
      <c r="H847" s="122">
        <f>IFERROR(VLOOKUP($F:$F,'Lease Types with GL Accts'!$A:$C,3,FALSE),0)</f>
        <v>0</v>
      </c>
      <c r="I847" s="122">
        <f>IFERROR(VLOOKUP($F:$F,'Lease Types with GL Accts'!$A:$D,4,FALSE),0)</f>
        <v>0</v>
      </c>
      <c r="J847" s="293" t="str">
        <f>IF(AND(AB847=1,K847='Lease Rollforward'!$B$2),"Yes",IF(AB847=1,"No",""))</f>
        <v/>
      </c>
      <c r="L847" s="216"/>
      <c r="M847" s="217"/>
      <c r="N847" s="217"/>
      <c r="O847" s="217"/>
      <c r="P847" s="294">
        <f t="shared" si="121"/>
        <v>0</v>
      </c>
      <c r="Q847" s="124"/>
      <c r="R847" s="124"/>
      <c r="S847" s="219"/>
      <c r="T847" s="219"/>
      <c r="U847" s="266"/>
      <c r="V847" s="122" t="str">
        <f>IF($AB847=1,VLOOKUP(U:U,'BW Asset Listing'!D:E,2,FALSE),"")</f>
        <v/>
      </c>
      <c r="W847" s="122" t="str">
        <f>IF($AB847=1,VLOOKUP(U:U,'BW Asset Listing'!D:F,3,FALSE),"")</f>
        <v/>
      </c>
      <c r="X847" s="122" t="str">
        <f>IF($AB847=1,VLOOKUP(U:U,'BW Asset Listing'!D:G,4,FALSE),"")</f>
        <v/>
      </c>
      <c r="Y847" s="294" t="str">
        <f>IF($AB847=1,VLOOKUP(U:U,'BW Asset Listing'!D:O,12,FALSE),"")</f>
        <v/>
      </c>
      <c r="Z847" s="294" t="str">
        <f t="shared" si="122"/>
        <v/>
      </c>
      <c r="AA847" s="294" t="str">
        <f t="shared" si="123"/>
        <v/>
      </c>
      <c r="AB847" s="294">
        <f>COUNTIF($D$4:D847,$D847)</f>
        <v>0</v>
      </c>
      <c r="AE847" s="122" t="str">
        <f t="shared" si="124"/>
        <v/>
      </c>
      <c r="AF847" s="124">
        <f>SUMIFS('BW Expense Report GL'!I:I,'BW Expense Report GL'!F:F,AD:AD,'BW Expense Report GL'!G:G,G:G)</f>
        <v>0</v>
      </c>
      <c r="AG847" s="124" t="str">
        <f t="shared" si="125"/>
        <v/>
      </c>
      <c r="AH847" s="124">
        <f>SUMIFS('BW Expense Report GL'!I:I,'BW Expense Report GL'!F:F,AD:AD,'BW Expense Report GL'!G:G,H:H)</f>
        <v>0</v>
      </c>
      <c r="AI847" s="124" t="str">
        <f t="shared" si="126"/>
        <v/>
      </c>
      <c r="AK847" s="121">
        <f t="shared" si="127"/>
        <v>0</v>
      </c>
      <c r="AL847" s="121">
        <f t="shared" si="128"/>
        <v>0</v>
      </c>
    </row>
    <row r="848" spans="1:38" s="121" customFormat="1" ht="12.75" x14ac:dyDescent="0.2">
      <c r="A848" s="293" t="str">
        <f>VLOOKUP(B:B,'ACFR Business Areas'!A:C,3,FALSE)</f>
        <v>A000</v>
      </c>
      <c r="B848" s="293" t="str">
        <f>'Lease Rollforward'!$B$1</f>
        <v>E120</v>
      </c>
      <c r="C848" s="122" t="str">
        <f>VLOOKUP(B:B,'ACFR Business Areas'!A:B,2,FALSE)</f>
        <v>Comptroller General</v>
      </c>
      <c r="D848" s="237"/>
      <c r="E848" s="265"/>
      <c r="G848" s="122">
        <f>IFERROR(VLOOKUP($F:$F,'Lease Types with GL Accts'!A:B,2,FALSE),0)</f>
        <v>0</v>
      </c>
      <c r="H848" s="122">
        <f>IFERROR(VLOOKUP($F:$F,'Lease Types with GL Accts'!$A:$C,3,FALSE),0)</f>
        <v>0</v>
      </c>
      <c r="I848" s="122">
        <f>IFERROR(VLOOKUP($F:$F,'Lease Types with GL Accts'!$A:$D,4,FALSE),0)</f>
        <v>0</v>
      </c>
      <c r="J848" s="293" t="str">
        <f>IF(AND(AB848=1,K848='Lease Rollforward'!$B$2),"Yes",IF(AB848=1,"No",""))</f>
        <v/>
      </c>
      <c r="L848" s="216"/>
      <c r="M848" s="217"/>
      <c r="N848" s="217"/>
      <c r="O848" s="217"/>
      <c r="P848" s="294">
        <f t="shared" si="121"/>
        <v>0</v>
      </c>
      <c r="Q848" s="124"/>
      <c r="R848" s="124"/>
      <c r="S848" s="219"/>
      <c r="T848" s="219"/>
      <c r="U848" s="266"/>
      <c r="V848" s="122" t="str">
        <f>IF($AB848=1,VLOOKUP(U:U,'BW Asset Listing'!D:E,2,FALSE),"")</f>
        <v/>
      </c>
      <c r="W848" s="122" t="str">
        <f>IF($AB848=1,VLOOKUP(U:U,'BW Asset Listing'!D:F,3,FALSE),"")</f>
        <v/>
      </c>
      <c r="X848" s="122" t="str">
        <f>IF($AB848=1,VLOOKUP(U:U,'BW Asset Listing'!D:G,4,FALSE),"")</f>
        <v/>
      </c>
      <c r="Y848" s="294" t="str">
        <f>IF($AB848=1,VLOOKUP(U:U,'BW Asset Listing'!D:O,12,FALSE),"")</f>
        <v/>
      </c>
      <c r="Z848" s="294" t="str">
        <f t="shared" si="122"/>
        <v/>
      </c>
      <c r="AA848" s="294" t="str">
        <f t="shared" si="123"/>
        <v/>
      </c>
      <c r="AB848" s="294">
        <f>COUNTIF($D$4:D848,$D848)</f>
        <v>0</v>
      </c>
      <c r="AE848" s="122" t="str">
        <f t="shared" si="124"/>
        <v/>
      </c>
      <c r="AF848" s="124">
        <f>SUMIFS('BW Expense Report GL'!I:I,'BW Expense Report GL'!F:F,AD:AD,'BW Expense Report GL'!G:G,G:G)</f>
        <v>0</v>
      </c>
      <c r="AG848" s="124" t="str">
        <f t="shared" si="125"/>
        <v/>
      </c>
      <c r="AH848" s="124">
        <f>SUMIFS('BW Expense Report GL'!I:I,'BW Expense Report GL'!F:F,AD:AD,'BW Expense Report GL'!G:G,H:H)</f>
        <v>0</v>
      </c>
      <c r="AI848" s="124" t="str">
        <f t="shared" si="126"/>
        <v/>
      </c>
      <c r="AK848" s="121">
        <f t="shared" si="127"/>
        <v>0</v>
      </c>
      <c r="AL848" s="121">
        <f t="shared" si="128"/>
        <v>0</v>
      </c>
    </row>
    <row r="849" spans="1:38" s="121" customFormat="1" ht="12.75" x14ac:dyDescent="0.2">
      <c r="A849" s="293" t="str">
        <f>VLOOKUP(B:B,'ACFR Business Areas'!A:C,3,FALSE)</f>
        <v>A000</v>
      </c>
      <c r="B849" s="293" t="str">
        <f>'Lease Rollforward'!$B$1</f>
        <v>E120</v>
      </c>
      <c r="C849" s="122" t="str">
        <f>VLOOKUP(B:B,'ACFR Business Areas'!A:B,2,FALSE)</f>
        <v>Comptroller General</v>
      </c>
      <c r="D849" s="237"/>
      <c r="E849" s="265"/>
      <c r="G849" s="122">
        <f>IFERROR(VLOOKUP($F:$F,'Lease Types with GL Accts'!A:B,2,FALSE),0)</f>
        <v>0</v>
      </c>
      <c r="H849" s="122">
        <f>IFERROR(VLOOKUP($F:$F,'Lease Types with GL Accts'!$A:$C,3,FALSE),0)</f>
        <v>0</v>
      </c>
      <c r="I849" s="122">
        <f>IFERROR(VLOOKUP($F:$F,'Lease Types with GL Accts'!$A:$D,4,FALSE),0)</f>
        <v>0</v>
      </c>
      <c r="J849" s="293" t="str">
        <f>IF(AND(AB849=1,K849='Lease Rollforward'!$B$2),"Yes",IF(AB849=1,"No",""))</f>
        <v/>
      </c>
      <c r="L849" s="216"/>
      <c r="M849" s="217"/>
      <c r="N849" s="217"/>
      <c r="O849" s="217"/>
      <c r="P849" s="294">
        <f t="shared" si="121"/>
        <v>0</v>
      </c>
      <c r="Q849" s="124"/>
      <c r="R849" s="124"/>
      <c r="S849" s="219"/>
      <c r="T849" s="219"/>
      <c r="U849" s="266"/>
      <c r="V849" s="122" t="str">
        <f>IF($AB849=1,VLOOKUP(U:U,'BW Asset Listing'!D:E,2,FALSE),"")</f>
        <v/>
      </c>
      <c r="W849" s="122" t="str">
        <f>IF($AB849=1,VLOOKUP(U:U,'BW Asset Listing'!D:F,3,FALSE),"")</f>
        <v/>
      </c>
      <c r="X849" s="122" t="str">
        <f>IF($AB849=1,VLOOKUP(U:U,'BW Asset Listing'!D:G,4,FALSE),"")</f>
        <v/>
      </c>
      <c r="Y849" s="294" t="str">
        <f>IF($AB849=1,VLOOKUP(U:U,'BW Asset Listing'!D:O,12,FALSE),"")</f>
        <v/>
      </c>
      <c r="Z849" s="294" t="str">
        <f t="shared" si="122"/>
        <v/>
      </c>
      <c r="AA849" s="294" t="str">
        <f t="shared" si="123"/>
        <v/>
      </c>
      <c r="AB849" s="294">
        <f>COUNTIF($D$4:D849,$D849)</f>
        <v>0</v>
      </c>
      <c r="AE849" s="122" t="str">
        <f t="shared" si="124"/>
        <v/>
      </c>
      <c r="AF849" s="124">
        <f>SUMIFS('BW Expense Report GL'!I:I,'BW Expense Report GL'!F:F,AD:AD,'BW Expense Report GL'!G:G,G:G)</f>
        <v>0</v>
      </c>
      <c r="AG849" s="124" t="str">
        <f t="shared" si="125"/>
        <v/>
      </c>
      <c r="AH849" s="124">
        <f>SUMIFS('BW Expense Report GL'!I:I,'BW Expense Report GL'!F:F,AD:AD,'BW Expense Report GL'!G:G,H:H)</f>
        <v>0</v>
      </c>
      <c r="AI849" s="124" t="str">
        <f t="shared" si="126"/>
        <v/>
      </c>
      <c r="AK849" s="121">
        <f t="shared" si="127"/>
        <v>0</v>
      </c>
      <c r="AL849" s="121">
        <f t="shared" si="128"/>
        <v>0</v>
      </c>
    </row>
    <row r="850" spans="1:38" s="121" customFormat="1" ht="12.75" x14ac:dyDescent="0.2">
      <c r="A850" s="293" t="str">
        <f>VLOOKUP(B:B,'ACFR Business Areas'!A:C,3,FALSE)</f>
        <v>A000</v>
      </c>
      <c r="B850" s="293" t="str">
        <f>'Lease Rollforward'!$B$1</f>
        <v>E120</v>
      </c>
      <c r="C850" s="122" t="str">
        <f>VLOOKUP(B:B,'ACFR Business Areas'!A:B,2,FALSE)</f>
        <v>Comptroller General</v>
      </c>
      <c r="D850" s="237"/>
      <c r="E850" s="265"/>
      <c r="G850" s="122">
        <f>IFERROR(VLOOKUP($F:$F,'Lease Types with GL Accts'!A:B,2,FALSE),0)</f>
        <v>0</v>
      </c>
      <c r="H850" s="122">
        <f>IFERROR(VLOOKUP($F:$F,'Lease Types with GL Accts'!$A:$C,3,FALSE),0)</f>
        <v>0</v>
      </c>
      <c r="I850" s="122">
        <f>IFERROR(VLOOKUP($F:$F,'Lease Types with GL Accts'!$A:$D,4,FALSE),0)</f>
        <v>0</v>
      </c>
      <c r="J850" s="293" t="str">
        <f>IF(AND(AB850=1,K850='Lease Rollforward'!$B$2),"Yes",IF(AB850=1,"No",""))</f>
        <v/>
      </c>
      <c r="L850" s="216"/>
      <c r="M850" s="217"/>
      <c r="N850" s="217"/>
      <c r="O850" s="217"/>
      <c r="P850" s="294">
        <f t="shared" si="121"/>
        <v>0</v>
      </c>
      <c r="Q850" s="124"/>
      <c r="R850" s="124"/>
      <c r="S850" s="219"/>
      <c r="T850" s="219"/>
      <c r="U850" s="266"/>
      <c r="V850" s="122" t="str">
        <f>IF($AB850=1,VLOOKUP(U:U,'BW Asset Listing'!D:E,2,FALSE),"")</f>
        <v/>
      </c>
      <c r="W850" s="122" t="str">
        <f>IF($AB850=1,VLOOKUP(U:U,'BW Asset Listing'!D:F,3,FALSE),"")</f>
        <v/>
      </c>
      <c r="X850" s="122" t="str">
        <f>IF($AB850=1,VLOOKUP(U:U,'BW Asset Listing'!D:G,4,FALSE),"")</f>
        <v/>
      </c>
      <c r="Y850" s="294" t="str">
        <f>IF($AB850=1,VLOOKUP(U:U,'BW Asset Listing'!D:O,12,FALSE),"")</f>
        <v/>
      </c>
      <c r="Z850" s="294" t="str">
        <f t="shared" si="122"/>
        <v/>
      </c>
      <c r="AA850" s="294" t="str">
        <f t="shared" si="123"/>
        <v/>
      </c>
      <c r="AB850" s="294">
        <f>COUNTIF($D$4:D850,$D850)</f>
        <v>0</v>
      </c>
      <c r="AE850" s="122" t="str">
        <f t="shared" si="124"/>
        <v/>
      </c>
      <c r="AF850" s="124">
        <f>SUMIFS('BW Expense Report GL'!I:I,'BW Expense Report GL'!F:F,AD:AD,'BW Expense Report GL'!G:G,G:G)</f>
        <v>0</v>
      </c>
      <c r="AG850" s="124" t="str">
        <f t="shared" si="125"/>
        <v/>
      </c>
      <c r="AH850" s="124">
        <f>SUMIFS('BW Expense Report GL'!I:I,'BW Expense Report GL'!F:F,AD:AD,'BW Expense Report GL'!G:G,H:H)</f>
        <v>0</v>
      </c>
      <c r="AI850" s="124" t="str">
        <f t="shared" si="126"/>
        <v/>
      </c>
      <c r="AK850" s="121">
        <f t="shared" si="127"/>
        <v>0</v>
      </c>
      <c r="AL850" s="121">
        <f t="shared" si="128"/>
        <v>0</v>
      </c>
    </row>
    <row r="851" spans="1:38" s="121" customFormat="1" ht="12.75" x14ac:dyDescent="0.2">
      <c r="A851" s="293" t="str">
        <f>VLOOKUP(B:B,'ACFR Business Areas'!A:C,3,FALSE)</f>
        <v>A000</v>
      </c>
      <c r="B851" s="293" t="str">
        <f>'Lease Rollforward'!$B$1</f>
        <v>E120</v>
      </c>
      <c r="C851" s="122" t="str">
        <f>VLOOKUP(B:B,'ACFR Business Areas'!A:B,2,FALSE)</f>
        <v>Comptroller General</v>
      </c>
      <c r="D851" s="237"/>
      <c r="E851" s="265"/>
      <c r="G851" s="122">
        <f>IFERROR(VLOOKUP($F:$F,'Lease Types with GL Accts'!A:B,2,FALSE),0)</f>
        <v>0</v>
      </c>
      <c r="H851" s="122">
        <f>IFERROR(VLOOKUP($F:$F,'Lease Types with GL Accts'!$A:$C,3,FALSE),0)</f>
        <v>0</v>
      </c>
      <c r="I851" s="122">
        <f>IFERROR(VLOOKUP($F:$F,'Lease Types with GL Accts'!$A:$D,4,FALSE),0)</f>
        <v>0</v>
      </c>
      <c r="J851" s="293" t="str">
        <f>IF(AND(AB851=1,K851='Lease Rollforward'!$B$2),"Yes",IF(AB851=1,"No",""))</f>
        <v/>
      </c>
      <c r="L851" s="216"/>
      <c r="M851" s="217"/>
      <c r="N851" s="217"/>
      <c r="O851" s="217"/>
      <c r="P851" s="294">
        <f t="shared" si="121"/>
        <v>0</v>
      </c>
      <c r="Q851" s="124"/>
      <c r="R851" s="124"/>
      <c r="S851" s="219"/>
      <c r="T851" s="219"/>
      <c r="U851" s="266"/>
      <c r="V851" s="122" t="str">
        <f>IF($AB851=1,VLOOKUP(U:U,'BW Asset Listing'!D:E,2,FALSE),"")</f>
        <v/>
      </c>
      <c r="W851" s="122" t="str">
        <f>IF($AB851=1,VLOOKUP(U:U,'BW Asset Listing'!D:F,3,FALSE),"")</f>
        <v/>
      </c>
      <c r="X851" s="122" t="str">
        <f>IF($AB851=1,VLOOKUP(U:U,'BW Asset Listing'!D:G,4,FALSE),"")</f>
        <v/>
      </c>
      <c r="Y851" s="294" t="str">
        <f>IF($AB851=1,VLOOKUP(U:U,'BW Asset Listing'!D:O,12,FALSE),"")</f>
        <v/>
      </c>
      <c r="Z851" s="294" t="str">
        <f t="shared" si="122"/>
        <v/>
      </c>
      <c r="AA851" s="294" t="str">
        <f t="shared" si="123"/>
        <v/>
      </c>
      <c r="AB851" s="294">
        <f>COUNTIF($D$4:D851,$D851)</f>
        <v>0</v>
      </c>
      <c r="AE851" s="122" t="str">
        <f t="shared" si="124"/>
        <v/>
      </c>
      <c r="AF851" s="124">
        <f>SUMIFS('BW Expense Report GL'!I:I,'BW Expense Report GL'!F:F,AD:AD,'BW Expense Report GL'!G:G,G:G)</f>
        <v>0</v>
      </c>
      <c r="AG851" s="124" t="str">
        <f t="shared" si="125"/>
        <v/>
      </c>
      <c r="AH851" s="124">
        <f>SUMIFS('BW Expense Report GL'!I:I,'BW Expense Report GL'!F:F,AD:AD,'BW Expense Report GL'!G:G,H:H)</f>
        <v>0</v>
      </c>
      <c r="AI851" s="124" t="str">
        <f t="shared" si="126"/>
        <v/>
      </c>
      <c r="AK851" s="121">
        <f t="shared" si="127"/>
        <v>0</v>
      </c>
      <c r="AL851" s="121">
        <f t="shared" si="128"/>
        <v>0</v>
      </c>
    </row>
    <row r="852" spans="1:38" s="121" customFormat="1" ht="12.75" x14ac:dyDescent="0.2">
      <c r="A852" s="293" t="str">
        <f>VLOOKUP(B:B,'ACFR Business Areas'!A:C,3,FALSE)</f>
        <v>A000</v>
      </c>
      <c r="B852" s="293" t="str">
        <f>'Lease Rollforward'!$B$1</f>
        <v>E120</v>
      </c>
      <c r="C852" s="122" t="str">
        <f>VLOOKUP(B:B,'ACFR Business Areas'!A:B,2,FALSE)</f>
        <v>Comptroller General</v>
      </c>
      <c r="D852" s="237"/>
      <c r="E852" s="265"/>
      <c r="G852" s="122">
        <f>IFERROR(VLOOKUP($F:$F,'Lease Types with GL Accts'!A:B,2,FALSE),0)</f>
        <v>0</v>
      </c>
      <c r="H852" s="122">
        <f>IFERROR(VLOOKUP($F:$F,'Lease Types with GL Accts'!$A:$C,3,FALSE),0)</f>
        <v>0</v>
      </c>
      <c r="I852" s="122">
        <f>IFERROR(VLOOKUP($F:$F,'Lease Types with GL Accts'!$A:$D,4,FALSE),0)</f>
        <v>0</v>
      </c>
      <c r="J852" s="293" t="str">
        <f>IF(AND(AB852=1,K852='Lease Rollforward'!$B$2),"Yes",IF(AB852=1,"No",""))</f>
        <v/>
      </c>
      <c r="L852" s="216"/>
      <c r="M852" s="217"/>
      <c r="N852" s="217"/>
      <c r="O852" s="217"/>
      <c r="P852" s="294">
        <f t="shared" si="121"/>
        <v>0</v>
      </c>
      <c r="Q852" s="124"/>
      <c r="R852" s="124"/>
      <c r="S852" s="219"/>
      <c r="T852" s="219"/>
      <c r="U852" s="266"/>
      <c r="V852" s="122" t="str">
        <f>IF($AB852=1,VLOOKUP(U:U,'BW Asset Listing'!D:E,2,FALSE),"")</f>
        <v/>
      </c>
      <c r="W852" s="122" t="str">
        <f>IF($AB852=1,VLOOKUP(U:U,'BW Asset Listing'!D:F,3,FALSE),"")</f>
        <v/>
      </c>
      <c r="X852" s="122" t="str">
        <f>IF($AB852=1,VLOOKUP(U:U,'BW Asset Listing'!D:G,4,FALSE),"")</f>
        <v/>
      </c>
      <c r="Y852" s="294" t="str">
        <f>IF($AB852=1,VLOOKUP(U:U,'BW Asset Listing'!D:O,12,FALSE),"")</f>
        <v/>
      </c>
      <c r="Z852" s="294" t="str">
        <f t="shared" si="122"/>
        <v/>
      </c>
      <c r="AA852" s="294" t="str">
        <f t="shared" si="123"/>
        <v/>
      </c>
      <c r="AB852" s="294">
        <f>COUNTIF($D$4:D852,$D852)</f>
        <v>0</v>
      </c>
      <c r="AE852" s="122" t="str">
        <f t="shared" si="124"/>
        <v/>
      </c>
      <c r="AF852" s="124">
        <f>SUMIFS('BW Expense Report GL'!I:I,'BW Expense Report GL'!F:F,AD:AD,'BW Expense Report GL'!G:G,G:G)</f>
        <v>0</v>
      </c>
      <c r="AG852" s="124" t="str">
        <f t="shared" si="125"/>
        <v/>
      </c>
      <c r="AH852" s="124">
        <f>SUMIFS('BW Expense Report GL'!I:I,'BW Expense Report GL'!F:F,AD:AD,'BW Expense Report GL'!G:G,H:H)</f>
        <v>0</v>
      </c>
      <c r="AI852" s="124" t="str">
        <f t="shared" si="126"/>
        <v/>
      </c>
      <c r="AK852" s="121">
        <f t="shared" si="127"/>
        <v>0</v>
      </c>
      <c r="AL852" s="121">
        <f t="shared" si="128"/>
        <v>0</v>
      </c>
    </row>
    <row r="853" spans="1:38" s="121" customFormat="1" ht="12.75" x14ac:dyDescent="0.2">
      <c r="A853" s="293" t="str">
        <f>VLOOKUP(B:B,'ACFR Business Areas'!A:C,3,FALSE)</f>
        <v>A000</v>
      </c>
      <c r="B853" s="293" t="str">
        <f>'Lease Rollforward'!$B$1</f>
        <v>E120</v>
      </c>
      <c r="C853" s="122" t="str">
        <f>VLOOKUP(B:B,'ACFR Business Areas'!A:B,2,FALSE)</f>
        <v>Comptroller General</v>
      </c>
      <c r="D853" s="237"/>
      <c r="E853" s="265"/>
      <c r="G853" s="122">
        <f>IFERROR(VLOOKUP($F:$F,'Lease Types with GL Accts'!A:B,2,FALSE),0)</f>
        <v>0</v>
      </c>
      <c r="H853" s="122">
        <f>IFERROR(VLOOKUP($F:$F,'Lease Types with GL Accts'!$A:$C,3,FALSE),0)</f>
        <v>0</v>
      </c>
      <c r="I853" s="122">
        <f>IFERROR(VLOOKUP($F:$F,'Lease Types with GL Accts'!$A:$D,4,FALSE),0)</f>
        <v>0</v>
      </c>
      <c r="J853" s="293" t="str">
        <f>IF(AND(AB853=1,K853='Lease Rollforward'!$B$2),"Yes",IF(AB853=1,"No",""))</f>
        <v/>
      </c>
      <c r="L853" s="216"/>
      <c r="M853" s="217"/>
      <c r="N853" s="217"/>
      <c r="O853" s="217"/>
      <c r="P853" s="294">
        <f t="shared" si="121"/>
        <v>0</v>
      </c>
      <c r="Q853" s="124"/>
      <c r="R853" s="124"/>
      <c r="S853" s="219"/>
      <c r="T853" s="219"/>
      <c r="U853" s="266"/>
      <c r="V853" s="122" t="str">
        <f>IF($AB853=1,VLOOKUP(U:U,'BW Asset Listing'!D:E,2,FALSE),"")</f>
        <v/>
      </c>
      <c r="W853" s="122" t="str">
        <f>IF($AB853=1,VLOOKUP(U:U,'BW Asset Listing'!D:F,3,FALSE),"")</f>
        <v/>
      </c>
      <c r="X853" s="122" t="str">
        <f>IF($AB853=1,VLOOKUP(U:U,'BW Asset Listing'!D:G,4,FALSE),"")</f>
        <v/>
      </c>
      <c r="Y853" s="294" t="str">
        <f>IF($AB853=1,VLOOKUP(U:U,'BW Asset Listing'!D:O,12,FALSE),"")</f>
        <v/>
      </c>
      <c r="Z853" s="294" t="str">
        <f t="shared" si="122"/>
        <v/>
      </c>
      <c r="AA853" s="294" t="str">
        <f t="shared" si="123"/>
        <v/>
      </c>
      <c r="AB853" s="294">
        <f>COUNTIF($D$4:D853,$D853)</f>
        <v>0</v>
      </c>
      <c r="AE853" s="122" t="str">
        <f t="shared" si="124"/>
        <v/>
      </c>
      <c r="AF853" s="124">
        <f>SUMIFS('BW Expense Report GL'!I:I,'BW Expense Report GL'!F:F,AD:AD,'BW Expense Report GL'!G:G,G:G)</f>
        <v>0</v>
      </c>
      <c r="AG853" s="124" t="str">
        <f t="shared" si="125"/>
        <v/>
      </c>
      <c r="AH853" s="124">
        <f>SUMIFS('BW Expense Report GL'!I:I,'BW Expense Report GL'!F:F,AD:AD,'BW Expense Report GL'!G:G,H:H)</f>
        <v>0</v>
      </c>
      <c r="AI853" s="124" t="str">
        <f t="shared" si="126"/>
        <v/>
      </c>
      <c r="AK853" s="121">
        <f t="shared" si="127"/>
        <v>0</v>
      </c>
      <c r="AL853" s="121">
        <f t="shared" si="128"/>
        <v>0</v>
      </c>
    </row>
    <row r="854" spans="1:38" s="121" customFormat="1" ht="12.75" x14ac:dyDescent="0.2">
      <c r="A854" s="293" t="str">
        <f>VLOOKUP(B:B,'ACFR Business Areas'!A:C,3,FALSE)</f>
        <v>A000</v>
      </c>
      <c r="B854" s="293" t="str">
        <f>'Lease Rollforward'!$B$1</f>
        <v>E120</v>
      </c>
      <c r="C854" s="122" t="str">
        <f>VLOOKUP(B:B,'ACFR Business Areas'!A:B,2,FALSE)</f>
        <v>Comptroller General</v>
      </c>
      <c r="D854" s="237"/>
      <c r="E854" s="265"/>
      <c r="G854" s="122">
        <f>IFERROR(VLOOKUP($F:$F,'Lease Types with GL Accts'!A:B,2,FALSE),0)</f>
        <v>0</v>
      </c>
      <c r="H854" s="122">
        <f>IFERROR(VLOOKUP($F:$F,'Lease Types with GL Accts'!$A:$C,3,FALSE),0)</f>
        <v>0</v>
      </c>
      <c r="I854" s="122">
        <f>IFERROR(VLOOKUP($F:$F,'Lease Types with GL Accts'!$A:$D,4,FALSE),0)</f>
        <v>0</v>
      </c>
      <c r="J854" s="293" t="str">
        <f>IF(AND(AB854=1,K854='Lease Rollforward'!$B$2),"Yes",IF(AB854=1,"No",""))</f>
        <v/>
      </c>
      <c r="L854" s="216"/>
      <c r="M854" s="217"/>
      <c r="N854" s="217"/>
      <c r="O854" s="217"/>
      <c r="P854" s="294">
        <f t="shared" si="121"/>
        <v>0</v>
      </c>
      <c r="Q854" s="124"/>
      <c r="R854" s="124"/>
      <c r="S854" s="219"/>
      <c r="T854" s="219"/>
      <c r="U854" s="266"/>
      <c r="V854" s="122" t="str">
        <f>IF($AB854=1,VLOOKUP(U:U,'BW Asset Listing'!D:E,2,FALSE),"")</f>
        <v/>
      </c>
      <c r="W854" s="122" t="str">
        <f>IF($AB854=1,VLOOKUP(U:U,'BW Asset Listing'!D:F,3,FALSE),"")</f>
        <v/>
      </c>
      <c r="X854" s="122" t="str">
        <f>IF($AB854=1,VLOOKUP(U:U,'BW Asset Listing'!D:G,4,FALSE),"")</f>
        <v/>
      </c>
      <c r="Y854" s="294" t="str">
        <f>IF($AB854=1,VLOOKUP(U:U,'BW Asset Listing'!D:O,12,FALSE),"")</f>
        <v/>
      </c>
      <c r="Z854" s="294" t="str">
        <f t="shared" si="122"/>
        <v/>
      </c>
      <c r="AA854" s="294" t="str">
        <f t="shared" si="123"/>
        <v/>
      </c>
      <c r="AB854" s="294">
        <f>COUNTIF($D$4:D854,$D854)</f>
        <v>0</v>
      </c>
      <c r="AE854" s="122" t="str">
        <f t="shared" si="124"/>
        <v/>
      </c>
      <c r="AF854" s="124">
        <f>SUMIFS('BW Expense Report GL'!I:I,'BW Expense Report GL'!F:F,AD:AD,'BW Expense Report GL'!G:G,G:G)</f>
        <v>0</v>
      </c>
      <c r="AG854" s="124" t="str">
        <f t="shared" si="125"/>
        <v/>
      </c>
      <c r="AH854" s="124">
        <f>SUMIFS('BW Expense Report GL'!I:I,'BW Expense Report GL'!F:F,AD:AD,'BW Expense Report GL'!G:G,H:H)</f>
        <v>0</v>
      </c>
      <c r="AI854" s="124" t="str">
        <f t="shared" si="126"/>
        <v/>
      </c>
      <c r="AK854" s="121">
        <f t="shared" si="127"/>
        <v>0</v>
      </c>
      <c r="AL854" s="121">
        <f t="shared" si="128"/>
        <v>0</v>
      </c>
    </row>
    <row r="855" spans="1:38" s="121" customFormat="1" ht="12.75" x14ac:dyDescent="0.2">
      <c r="A855" s="293" t="str">
        <f>VLOOKUP(B:B,'ACFR Business Areas'!A:C,3,FALSE)</f>
        <v>A000</v>
      </c>
      <c r="B855" s="293" t="str">
        <f>'Lease Rollforward'!$B$1</f>
        <v>E120</v>
      </c>
      <c r="C855" s="122" t="str">
        <f>VLOOKUP(B:B,'ACFR Business Areas'!A:B,2,FALSE)</f>
        <v>Comptroller General</v>
      </c>
      <c r="D855" s="237"/>
      <c r="E855" s="265"/>
      <c r="G855" s="122">
        <f>IFERROR(VLOOKUP($F:$F,'Lease Types with GL Accts'!A:B,2,FALSE),0)</f>
        <v>0</v>
      </c>
      <c r="H855" s="122">
        <f>IFERROR(VLOOKUP($F:$F,'Lease Types with GL Accts'!$A:$C,3,FALSE),0)</f>
        <v>0</v>
      </c>
      <c r="I855" s="122">
        <f>IFERROR(VLOOKUP($F:$F,'Lease Types with GL Accts'!$A:$D,4,FALSE),0)</f>
        <v>0</v>
      </c>
      <c r="J855" s="293" t="str">
        <f>IF(AND(AB855=1,K855='Lease Rollforward'!$B$2),"Yes",IF(AB855=1,"No",""))</f>
        <v/>
      </c>
      <c r="L855" s="216"/>
      <c r="M855" s="217"/>
      <c r="N855" s="217"/>
      <c r="O855" s="217"/>
      <c r="P855" s="294">
        <f t="shared" si="121"/>
        <v>0</v>
      </c>
      <c r="Q855" s="124"/>
      <c r="R855" s="124"/>
      <c r="S855" s="219"/>
      <c r="T855" s="219"/>
      <c r="U855" s="266"/>
      <c r="V855" s="122" t="str">
        <f>IF($AB855=1,VLOOKUP(U:U,'BW Asset Listing'!D:E,2,FALSE),"")</f>
        <v/>
      </c>
      <c r="W855" s="122" t="str">
        <f>IF($AB855=1,VLOOKUP(U:U,'BW Asset Listing'!D:F,3,FALSE),"")</f>
        <v/>
      </c>
      <c r="X855" s="122" t="str">
        <f>IF($AB855=1,VLOOKUP(U:U,'BW Asset Listing'!D:G,4,FALSE),"")</f>
        <v/>
      </c>
      <c r="Y855" s="294" t="str">
        <f>IF($AB855=1,VLOOKUP(U:U,'BW Asset Listing'!D:O,12,FALSE),"")</f>
        <v/>
      </c>
      <c r="Z855" s="294" t="str">
        <f t="shared" si="122"/>
        <v/>
      </c>
      <c r="AA855" s="294" t="str">
        <f t="shared" si="123"/>
        <v/>
      </c>
      <c r="AB855" s="294">
        <f>COUNTIF($D$4:D855,$D855)</f>
        <v>0</v>
      </c>
      <c r="AE855" s="122" t="str">
        <f t="shared" si="124"/>
        <v/>
      </c>
      <c r="AF855" s="124">
        <f>SUMIFS('BW Expense Report GL'!I:I,'BW Expense Report GL'!F:F,AD:AD,'BW Expense Report GL'!G:G,G:G)</f>
        <v>0</v>
      </c>
      <c r="AG855" s="124" t="str">
        <f t="shared" si="125"/>
        <v/>
      </c>
      <c r="AH855" s="124">
        <f>SUMIFS('BW Expense Report GL'!I:I,'BW Expense Report GL'!F:F,AD:AD,'BW Expense Report GL'!G:G,H:H)</f>
        <v>0</v>
      </c>
      <c r="AI855" s="124" t="str">
        <f t="shared" si="126"/>
        <v/>
      </c>
      <c r="AK855" s="121">
        <f t="shared" si="127"/>
        <v>0</v>
      </c>
      <c r="AL855" s="121">
        <f t="shared" si="128"/>
        <v>0</v>
      </c>
    </row>
    <row r="856" spans="1:38" s="121" customFormat="1" ht="12.75" x14ac:dyDescent="0.2">
      <c r="A856" s="293" t="str">
        <f>VLOOKUP(B:B,'ACFR Business Areas'!A:C,3,FALSE)</f>
        <v>A000</v>
      </c>
      <c r="B856" s="293" t="str">
        <f>'Lease Rollforward'!$B$1</f>
        <v>E120</v>
      </c>
      <c r="C856" s="122" t="str">
        <f>VLOOKUP(B:B,'ACFR Business Areas'!A:B,2,FALSE)</f>
        <v>Comptroller General</v>
      </c>
      <c r="D856" s="237"/>
      <c r="E856" s="265"/>
      <c r="G856" s="122">
        <f>IFERROR(VLOOKUP($F:$F,'Lease Types with GL Accts'!A:B,2,FALSE),0)</f>
        <v>0</v>
      </c>
      <c r="H856" s="122">
        <f>IFERROR(VLOOKUP($F:$F,'Lease Types with GL Accts'!$A:$C,3,FALSE),0)</f>
        <v>0</v>
      </c>
      <c r="I856" s="122">
        <f>IFERROR(VLOOKUP($F:$F,'Lease Types with GL Accts'!$A:$D,4,FALSE),0)</f>
        <v>0</v>
      </c>
      <c r="J856" s="293" t="str">
        <f>IF(AND(AB856=1,K856='Lease Rollforward'!$B$2),"Yes",IF(AB856=1,"No",""))</f>
        <v/>
      </c>
      <c r="L856" s="216"/>
      <c r="M856" s="217"/>
      <c r="N856" s="217"/>
      <c r="O856" s="217"/>
      <c r="P856" s="294">
        <f t="shared" si="121"/>
        <v>0</v>
      </c>
      <c r="Q856" s="124"/>
      <c r="R856" s="124"/>
      <c r="S856" s="219"/>
      <c r="T856" s="219"/>
      <c r="U856" s="266"/>
      <c r="V856" s="122" t="str">
        <f>IF($AB856=1,VLOOKUP(U:U,'BW Asset Listing'!D:E,2,FALSE),"")</f>
        <v/>
      </c>
      <c r="W856" s="122" t="str">
        <f>IF($AB856=1,VLOOKUP(U:U,'BW Asset Listing'!D:F,3,FALSE),"")</f>
        <v/>
      </c>
      <c r="X856" s="122" t="str">
        <f>IF($AB856=1,VLOOKUP(U:U,'BW Asset Listing'!D:G,4,FALSE),"")</f>
        <v/>
      </c>
      <c r="Y856" s="294" t="str">
        <f>IF($AB856=1,VLOOKUP(U:U,'BW Asset Listing'!D:O,12,FALSE),"")</f>
        <v/>
      </c>
      <c r="Z856" s="294" t="str">
        <f t="shared" si="122"/>
        <v/>
      </c>
      <c r="AA856" s="294" t="str">
        <f t="shared" si="123"/>
        <v/>
      </c>
      <c r="AB856" s="294">
        <f>COUNTIF($D$4:D856,$D856)</f>
        <v>0</v>
      </c>
      <c r="AE856" s="122" t="str">
        <f t="shared" si="124"/>
        <v/>
      </c>
      <c r="AF856" s="124">
        <f>SUMIFS('BW Expense Report GL'!I:I,'BW Expense Report GL'!F:F,AD:AD,'BW Expense Report GL'!G:G,G:G)</f>
        <v>0</v>
      </c>
      <c r="AG856" s="124" t="str">
        <f t="shared" si="125"/>
        <v/>
      </c>
      <c r="AH856" s="124">
        <f>SUMIFS('BW Expense Report GL'!I:I,'BW Expense Report GL'!F:F,AD:AD,'BW Expense Report GL'!G:G,H:H)</f>
        <v>0</v>
      </c>
      <c r="AI856" s="124" t="str">
        <f t="shared" si="126"/>
        <v/>
      </c>
      <c r="AK856" s="121">
        <f t="shared" si="127"/>
        <v>0</v>
      </c>
      <c r="AL856" s="121">
        <f t="shared" si="128"/>
        <v>0</v>
      </c>
    </row>
    <row r="857" spans="1:38" s="121" customFormat="1" ht="12.75" x14ac:dyDescent="0.2">
      <c r="A857" s="293" t="str">
        <f>VLOOKUP(B:B,'ACFR Business Areas'!A:C,3,FALSE)</f>
        <v>A000</v>
      </c>
      <c r="B857" s="293" t="str">
        <f>'Lease Rollforward'!$B$1</f>
        <v>E120</v>
      </c>
      <c r="C857" s="122" t="str">
        <f>VLOOKUP(B:B,'ACFR Business Areas'!A:B,2,FALSE)</f>
        <v>Comptroller General</v>
      </c>
      <c r="D857" s="237"/>
      <c r="E857" s="265"/>
      <c r="G857" s="122">
        <f>IFERROR(VLOOKUP($F:$F,'Lease Types with GL Accts'!A:B,2,FALSE),0)</f>
        <v>0</v>
      </c>
      <c r="H857" s="122">
        <f>IFERROR(VLOOKUP($F:$F,'Lease Types with GL Accts'!$A:$C,3,FALSE),0)</f>
        <v>0</v>
      </c>
      <c r="I857" s="122">
        <f>IFERROR(VLOOKUP($F:$F,'Lease Types with GL Accts'!$A:$D,4,FALSE),0)</f>
        <v>0</v>
      </c>
      <c r="J857" s="293" t="str">
        <f>IF(AND(AB857=1,K857='Lease Rollforward'!$B$2),"Yes",IF(AB857=1,"No",""))</f>
        <v/>
      </c>
      <c r="L857" s="216"/>
      <c r="M857" s="217"/>
      <c r="N857" s="217"/>
      <c r="O857" s="217"/>
      <c r="P857" s="294">
        <f t="shared" si="121"/>
        <v>0</v>
      </c>
      <c r="Q857" s="124"/>
      <c r="R857" s="124"/>
      <c r="S857" s="219"/>
      <c r="T857" s="219"/>
      <c r="U857" s="266"/>
      <c r="V857" s="122" t="str">
        <f>IF($AB857=1,VLOOKUP(U:U,'BW Asset Listing'!D:E,2,FALSE),"")</f>
        <v/>
      </c>
      <c r="W857" s="122" t="str">
        <f>IF($AB857=1,VLOOKUP(U:U,'BW Asset Listing'!D:F,3,FALSE),"")</f>
        <v/>
      </c>
      <c r="X857" s="122" t="str">
        <f>IF($AB857=1,VLOOKUP(U:U,'BW Asset Listing'!D:G,4,FALSE),"")</f>
        <v/>
      </c>
      <c r="Y857" s="294" t="str">
        <f>IF($AB857=1,VLOOKUP(U:U,'BW Asset Listing'!D:O,12,FALSE),"")</f>
        <v/>
      </c>
      <c r="Z857" s="294" t="str">
        <f t="shared" si="122"/>
        <v/>
      </c>
      <c r="AA857" s="294" t="str">
        <f t="shared" si="123"/>
        <v/>
      </c>
      <c r="AB857" s="294">
        <f>COUNTIF($D$4:D857,$D857)</f>
        <v>0</v>
      </c>
      <c r="AE857" s="122" t="str">
        <f t="shared" si="124"/>
        <v/>
      </c>
      <c r="AF857" s="124">
        <f>SUMIFS('BW Expense Report GL'!I:I,'BW Expense Report GL'!F:F,AD:AD,'BW Expense Report GL'!G:G,G:G)</f>
        <v>0</v>
      </c>
      <c r="AG857" s="124" t="str">
        <f t="shared" si="125"/>
        <v/>
      </c>
      <c r="AH857" s="124">
        <f>SUMIFS('BW Expense Report GL'!I:I,'BW Expense Report GL'!F:F,AD:AD,'BW Expense Report GL'!G:G,H:H)</f>
        <v>0</v>
      </c>
      <c r="AI857" s="124" t="str">
        <f t="shared" si="126"/>
        <v/>
      </c>
      <c r="AK857" s="121">
        <f t="shared" si="127"/>
        <v>0</v>
      </c>
      <c r="AL857" s="121">
        <f t="shared" si="128"/>
        <v>0</v>
      </c>
    </row>
    <row r="858" spans="1:38" s="121" customFormat="1" ht="12.75" x14ac:dyDescent="0.2">
      <c r="A858" s="293" t="str">
        <f>VLOOKUP(B:B,'ACFR Business Areas'!A:C,3,FALSE)</f>
        <v>A000</v>
      </c>
      <c r="B858" s="293" t="str">
        <f>'Lease Rollforward'!$B$1</f>
        <v>E120</v>
      </c>
      <c r="C858" s="122" t="str">
        <f>VLOOKUP(B:B,'ACFR Business Areas'!A:B,2,FALSE)</f>
        <v>Comptroller General</v>
      </c>
      <c r="D858" s="237"/>
      <c r="E858" s="265"/>
      <c r="G858" s="122">
        <f>IFERROR(VLOOKUP($F:$F,'Lease Types with GL Accts'!A:B,2,FALSE),0)</f>
        <v>0</v>
      </c>
      <c r="H858" s="122">
        <f>IFERROR(VLOOKUP($F:$F,'Lease Types with GL Accts'!$A:$C,3,FALSE),0)</f>
        <v>0</v>
      </c>
      <c r="I858" s="122">
        <f>IFERROR(VLOOKUP($F:$F,'Lease Types with GL Accts'!$A:$D,4,FALSE),0)</f>
        <v>0</v>
      </c>
      <c r="J858" s="293" t="str">
        <f>IF(AND(AB858=1,K858='Lease Rollforward'!$B$2),"Yes",IF(AB858=1,"No",""))</f>
        <v/>
      </c>
      <c r="L858" s="216"/>
      <c r="M858" s="217"/>
      <c r="N858" s="217"/>
      <c r="O858" s="217"/>
      <c r="P858" s="294">
        <f t="shared" si="121"/>
        <v>0</v>
      </c>
      <c r="Q858" s="124"/>
      <c r="R858" s="124"/>
      <c r="S858" s="219"/>
      <c r="T858" s="219"/>
      <c r="U858" s="266"/>
      <c r="V858" s="122" t="str">
        <f>IF($AB858=1,VLOOKUP(U:U,'BW Asset Listing'!D:E,2,FALSE),"")</f>
        <v/>
      </c>
      <c r="W858" s="122" t="str">
        <f>IF($AB858=1,VLOOKUP(U:U,'BW Asset Listing'!D:F,3,FALSE),"")</f>
        <v/>
      </c>
      <c r="X858" s="122" t="str">
        <f>IF($AB858=1,VLOOKUP(U:U,'BW Asset Listing'!D:G,4,FALSE),"")</f>
        <v/>
      </c>
      <c r="Y858" s="294" t="str">
        <f>IF($AB858=1,VLOOKUP(U:U,'BW Asset Listing'!D:O,12,FALSE),"")</f>
        <v/>
      </c>
      <c r="Z858" s="294" t="str">
        <f t="shared" si="122"/>
        <v/>
      </c>
      <c r="AA858" s="294" t="str">
        <f t="shared" si="123"/>
        <v/>
      </c>
      <c r="AB858" s="294">
        <f>COUNTIF($D$4:D858,$D858)</f>
        <v>0</v>
      </c>
      <c r="AE858" s="122" t="str">
        <f t="shared" si="124"/>
        <v/>
      </c>
      <c r="AF858" s="124">
        <f>SUMIFS('BW Expense Report GL'!I:I,'BW Expense Report GL'!F:F,AD:AD,'BW Expense Report GL'!G:G,G:G)</f>
        <v>0</v>
      </c>
      <c r="AG858" s="124" t="str">
        <f t="shared" si="125"/>
        <v/>
      </c>
      <c r="AH858" s="124">
        <f>SUMIFS('BW Expense Report GL'!I:I,'BW Expense Report GL'!F:F,AD:AD,'BW Expense Report GL'!G:G,H:H)</f>
        <v>0</v>
      </c>
      <c r="AI858" s="124" t="str">
        <f t="shared" si="126"/>
        <v/>
      </c>
      <c r="AK858" s="121">
        <f t="shared" si="127"/>
        <v>0</v>
      </c>
      <c r="AL858" s="121">
        <f t="shared" si="128"/>
        <v>0</v>
      </c>
    </row>
    <row r="859" spans="1:38" s="121" customFormat="1" ht="12.75" x14ac:dyDescent="0.2">
      <c r="A859" s="293" t="str">
        <f>VLOOKUP(B:B,'ACFR Business Areas'!A:C,3,FALSE)</f>
        <v>A000</v>
      </c>
      <c r="B859" s="293" t="str">
        <f>'Lease Rollforward'!$B$1</f>
        <v>E120</v>
      </c>
      <c r="C859" s="122" t="str">
        <f>VLOOKUP(B:B,'ACFR Business Areas'!A:B,2,FALSE)</f>
        <v>Comptroller General</v>
      </c>
      <c r="D859" s="237"/>
      <c r="E859" s="265"/>
      <c r="G859" s="122">
        <f>IFERROR(VLOOKUP($F:$F,'Lease Types with GL Accts'!A:B,2,FALSE),0)</f>
        <v>0</v>
      </c>
      <c r="H859" s="122">
        <f>IFERROR(VLOOKUP($F:$F,'Lease Types with GL Accts'!$A:$C,3,FALSE),0)</f>
        <v>0</v>
      </c>
      <c r="I859" s="122">
        <f>IFERROR(VLOOKUP($F:$F,'Lease Types with GL Accts'!$A:$D,4,FALSE),0)</f>
        <v>0</v>
      </c>
      <c r="J859" s="293" t="str">
        <f>IF(AND(AB859=1,K859='Lease Rollforward'!$B$2),"Yes",IF(AB859=1,"No",""))</f>
        <v/>
      </c>
      <c r="L859" s="216"/>
      <c r="M859" s="217"/>
      <c r="N859" s="217"/>
      <c r="O859" s="217"/>
      <c r="P859" s="294">
        <f t="shared" si="121"/>
        <v>0</v>
      </c>
      <c r="Q859" s="124"/>
      <c r="R859" s="124"/>
      <c r="S859" s="219"/>
      <c r="T859" s="219"/>
      <c r="U859" s="266"/>
      <c r="V859" s="122" t="str">
        <f>IF($AB859=1,VLOOKUP(U:U,'BW Asset Listing'!D:E,2,FALSE),"")</f>
        <v/>
      </c>
      <c r="W859" s="122" t="str">
        <f>IF($AB859=1,VLOOKUP(U:U,'BW Asset Listing'!D:F,3,FALSE),"")</f>
        <v/>
      </c>
      <c r="X859" s="122" t="str">
        <f>IF($AB859=1,VLOOKUP(U:U,'BW Asset Listing'!D:G,4,FALSE),"")</f>
        <v/>
      </c>
      <c r="Y859" s="294" t="str">
        <f>IF($AB859=1,VLOOKUP(U:U,'BW Asset Listing'!D:O,12,FALSE),"")</f>
        <v/>
      </c>
      <c r="Z859" s="294" t="str">
        <f t="shared" si="122"/>
        <v/>
      </c>
      <c r="AA859" s="294" t="str">
        <f t="shared" si="123"/>
        <v/>
      </c>
      <c r="AB859" s="294">
        <f>COUNTIF($D$4:D859,$D859)</f>
        <v>0</v>
      </c>
      <c r="AE859" s="122" t="str">
        <f t="shared" si="124"/>
        <v/>
      </c>
      <c r="AF859" s="124">
        <f>SUMIFS('BW Expense Report GL'!I:I,'BW Expense Report GL'!F:F,AD:AD,'BW Expense Report GL'!G:G,G:G)</f>
        <v>0</v>
      </c>
      <c r="AG859" s="124" t="str">
        <f t="shared" si="125"/>
        <v/>
      </c>
      <c r="AH859" s="124">
        <f>SUMIFS('BW Expense Report GL'!I:I,'BW Expense Report GL'!F:F,AD:AD,'BW Expense Report GL'!G:G,H:H)</f>
        <v>0</v>
      </c>
      <c r="AI859" s="124" t="str">
        <f t="shared" si="126"/>
        <v/>
      </c>
      <c r="AK859" s="121">
        <f t="shared" si="127"/>
        <v>0</v>
      </c>
      <c r="AL859" s="121">
        <f t="shared" si="128"/>
        <v>0</v>
      </c>
    </row>
    <row r="860" spans="1:38" s="121" customFormat="1" ht="12.75" x14ac:dyDescent="0.2">
      <c r="A860" s="293" t="str">
        <f>VLOOKUP(B:B,'ACFR Business Areas'!A:C,3,FALSE)</f>
        <v>A000</v>
      </c>
      <c r="B860" s="293" t="str">
        <f>'Lease Rollforward'!$B$1</f>
        <v>E120</v>
      </c>
      <c r="C860" s="122" t="str">
        <f>VLOOKUP(B:B,'ACFR Business Areas'!A:B,2,FALSE)</f>
        <v>Comptroller General</v>
      </c>
      <c r="D860" s="237"/>
      <c r="E860" s="265"/>
      <c r="G860" s="122">
        <f>IFERROR(VLOOKUP($F:$F,'Lease Types with GL Accts'!A:B,2,FALSE),0)</f>
        <v>0</v>
      </c>
      <c r="H860" s="122">
        <f>IFERROR(VLOOKUP($F:$F,'Lease Types with GL Accts'!$A:$C,3,FALSE),0)</f>
        <v>0</v>
      </c>
      <c r="I860" s="122">
        <f>IFERROR(VLOOKUP($F:$F,'Lease Types with GL Accts'!$A:$D,4,FALSE),0)</f>
        <v>0</v>
      </c>
      <c r="J860" s="293" t="str">
        <f>IF(AND(AB860=1,K860='Lease Rollforward'!$B$2),"Yes",IF(AB860=1,"No",""))</f>
        <v/>
      </c>
      <c r="L860" s="216"/>
      <c r="M860" s="217"/>
      <c r="N860" s="217"/>
      <c r="O860" s="217"/>
      <c r="P860" s="294">
        <f t="shared" si="121"/>
        <v>0</v>
      </c>
      <c r="Q860" s="124"/>
      <c r="R860" s="124"/>
      <c r="S860" s="219"/>
      <c r="T860" s="219"/>
      <c r="U860" s="266"/>
      <c r="V860" s="122" t="str">
        <f>IF($AB860=1,VLOOKUP(U:U,'BW Asset Listing'!D:E,2,FALSE),"")</f>
        <v/>
      </c>
      <c r="W860" s="122" t="str">
        <f>IF($AB860=1,VLOOKUP(U:U,'BW Asset Listing'!D:F,3,FALSE),"")</f>
        <v/>
      </c>
      <c r="X860" s="122" t="str">
        <f>IF($AB860=1,VLOOKUP(U:U,'BW Asset Listing'!D:G,4,FALSE),"")</f>
        <v/>
      </c>
      <c r="Y860" s="294" t="str">
        <f>IF($AB860=1,VLOOKUP(U:U,'BW Asset Listing'!D:O,12,FALSE),"")</f>
        <v/>
      </c>
      <c r="Z860" s="294" t="str">
        <f t="shared" si="122"/>
        <v/>
      </c>
      <c r="AA860" s="294" t="str">
        <f t="shared" si="123"/>
        <v/>
      </c>
      <c r="AB860" s="294">
        <f>COUNTIF($D$4:D860,$D860)</f>
        <v>0</v>
      </c>
      <c r="AE860" s="122" t="str">
        <f t="shared" si="124"/>
        <v/>
      </c>
      <c r="AF860" s="124">
        <f>SUMIFS('BW Expense Report GL'!I:I,'BW Expense Report GL'!F:F,AD:AD,'BW Expense Report GL'!G:G,G:G)</f>
        <v>0</v>
      </c>
      <c r="AG860" s="124" t="str">
        <f t="shared" si="125"/>
        <v/>
      </c>
      <c r="AH860" s="124">
        <f>SUMIFS('BW Expense Report GL'!I:I,'BW Expense Report GL'!F:F,AD:AD,'BW Expense Report GL'!G:G,H:H)</f>
        <v>0</v>
      </c>
      <c r="AI860" s="124" t="str">
        <f t="shared" si="126"/>
        <v/>
      </c>
      <c r="AK860" s="121">
        <f t="shared" si="127"/>
        <v>0</v>
      </c>
      <c r="AL860" s="121">
        <f t="shared" si="128"/>
        <v>0</v>
      </c>
    </row>
    <row r="861" spans="1:38" s="121" customFormat="1" ht="12.75" x14ac:dyDescent="0.2">
      <c r="A861" s="293" t="str">
        <f>VLOOKUP(B:B,'ACFR Business Areas'!A:C,3,FALSE)</f>
        <v>A000</v>
      </c>
      <c r="B861" s="293" t="str">
        <f>'Lease Rollforward'!$B$1</f>
        <v>E120</v>
      </c>
      <c r="C861" s="122" t="str">
        <f>VLOOKUP(B:B,'ACFR Business Areas'!A:B,2,FALSE)</f>
        <v>Comptroller General</v>
      </c>
      <c r="D861" s="237"/>
      <c r="E861" s="265"/>
      <c r="G861" s="122">
        <f>IFERROR(VLOOKUP($F:$F,'Lease Types with GL Accts'!A:B,2,FALSE),0)</f>
        <v>0</v>
      </c>
      <c r="H861" s="122">
        <f>IFERROR(VLOOKUP($F:$F,'Lease Types with GL Accts'!$A:$C,3,FALSE),0)</f>
        <v>0</v>
      </c>
      <c r="I861" s="122">
        <f>IFERROR(VLOOKUP($F:$F,'Lease Types with GL Accts'!$A:$D,4,FALSE),0)</f>
        <v>0</v>
      </c>
      <c r="J861" s="293" t="str">
        <f>IF(AND(AB861=1,K861='Lease Rollforward'!$B$2),"Yes",IF(AB861=1,"No",""))</f>
        <v/>
      </c>
      <c r="L861" s="216"/>
      <c r="M861" s="217"/>
      <c r="N861" s="217"/>
      <c r="O861" s="217"/>
      <c r="P861" s="294">
        <f t="shared" si="121"/>
        <v>0</v>
      </c>
      <c r="Q861" s="124"/>
      <c r="R861" s="124"/>
      <c r="S861" s="219"/>
      <c r="T861" s="219"/>
      <c r="U861" s="266"/>
      <c r="V861" s="122" t="str">
        <f>IF($AB861=1,VLOOKUP(U:U,'BW Asset Listing'!D:E,2,FALSE),"")</f>
        <v/>
      </c>
      <c r="W861" s="122" t="str">
        <f>IF($AB861=1,VLOOKUP(U:U,'BW Asset Listing'!D:F,3,FALSE),"")</f>
        <v/>
      </c>
      <c r="X861" s="122" t="str">
        <f>IF($AB861=1,VLOOKUP(U:U,'BW Asset Listing'!D:G,4,FALSE),"")</f>
        <v/>
      </c>
      <c r="Y861" s="294" t="str">
        <f>IF($AB861=1,VLOOKUP(U:U,'BW Asset Listing'!D:O,12,FALSE),"")</f>
        <v/>
      </c>
      <c r="Z861" s="294" t="str">
        <f t="shared" si="122"/>
        <v/>
      </c>
      <c r="AA861" s="294" t="str">
        <f t="shared" si="123"/>
        <v/>
      </c>
      <c r="AB861" s="294">
        <f>COUNTIF($D$4:D861,$D861)</f>
        <v>0</v>
      </c>
      <c r="AE861" s="122" t="str">
        <f t="shared" si="124"/>
        <v/>
      </c>
      <c r="AF861" s="124">
        <f>SUMIFS('BW Expense Report GL'!I:I,'BW Expense Report GL'!F:F,AD:AD,'BW Expense Report GL'!G:G,G:G)</f>
        <v>0</v>
      </c>
      <c r="AG861" s="124" t="str">
        <f t="shared" si="125"/>
        <v/>
      </c>
      <c r="AH861" s="124">
        <f>SUMIFS('BW Expense Report GL'!I:I,'BW Expense Report GL'!F:F,AD:AD,'BW Expense Report GL'!G:G,H:H)</f>
        <v>0</v>
      </c>
      <c r="AI861" s="124" t="str">
        <f t="shared" si="126"/>
        <v/>
      </c>
      <c r="AK861" s="121">
        <f t="shared" si="127"/>
        <v>0</v>
      </c>
      <c r="AL861" s="121">
        <f t="shared" si="128"/>
        <v>0</v>
      </c>
    </row>
    <row r="862" spans="1:38" s="121" customFormat="1" ht="12.75" x14ac:dyDescent="0.2">
      <c r="A862" s="293" t="str">
        <f>VLOOKUP(B:B,'ACFR Business Areas'!A:C,3,FALSE)</f>
        <v>A000</v>
      </c>
      <c r="B862" s="293" t="str">
        <f>'Lease Rollforward'!$B$1</f>
        <v>E120</v>
      </c>
      <c r="C862" s="122" t="str">
        <f>VLOOKUP(B:B,'ACFR Business Areas'!A:B,2,FALSE)</f>
        <v>Comptroller General</v>
      </c>
      <c r="D862" s="237"/>
      <c r="E862" s="265"/>
      <c r="G862" s="122">
        <f>IFERROR(VLOOKUP($F:$F,'Lease Types with GL Accts'!A:B,2,FALSE),0)</f>
        <v>0</v>
      </c>
      <c r="H862" s="122">
        <f>IFERROR(VLOOKUP($F:$F,'Lease Types with GL Accts'!$A:$C,3,FALSE),0)</f>
        <v>0</v>
      </c>
      <c r="I862" s="122">
        <f>IFERROR(VLOOKUP($F:$F,'Lease Types with GL Accts'!$A:$D,4,FALSE),0)</f>
        <v>0</v>
      </c>
      <c r="J862" s="293" t="str">
        <f>IF(AND(AB862=1,K862='Lease Rollforward'!$B$2),"Yes",IF(AB862=1,"No",""))</f>
        <v/>
      </c>
      <c r="L862" s="216"/>
      <c r="M862" s="217"/>
      <c r="N862" s="217"/>
      <c r="O862" s="217"/>
      <c r="P862" s="294">
        <f t="shared" si="121"/>
        <v>0</v>
      </c>
      <c r="Q862" s="124"/>
      <c r="R862" s="124"/>
      <c r="S862" s="219"/>
      <c r="T862" s="219"/>
      <c r="U862" s="266"/>
      <c r="V862" s="122" t="str">
        <f>IF($AB862=1,VLOOKUP(U:U,'BW Asset Listing'!D:E,2,FALSE),"")</f>
        <v/>
      </c>
      <c r="W862" s="122" t="str">
        <f>IF($AB862=1,VLOOKUP(U:U,'BW Asset Listing'!D:F,3,FALSE),"")</f>
        <v/>
      </c>
      <c r="X862" s="122" t="str">
        <f>IF($AB862=1,VLOOKUP(U:U,'BW Asset Listing'!D:G,4,FALSE),"")</f>
        <v/>
      </c>
      <c r="Y862" s="294" t="str">
        <f>IF($AB862=1,VLOOKUP(U:U,'BW Asset Listing'!D:O,12,FALSE),"")</f>
        <v/>
      </c>
      <c r="Z862" s="294" t="str">
        <f t="shared" si="122"/>
        <v/>
      </c>
      <c r="AA862" s="294" t="str">
        <f t="shared" si="123"/>
        <v/>
      </c>
      <c r="AB862" s="294">
        <f>COUNTIF($D$4:D862,$D862)</f>
        <v>0</v>
      </c>
      <c r="AE862" s="122" t="str">
        <f t="shared" si="124"/>
        <v/>
      </c>
      <c r="AF862" s="124">
        <f>SUMIFS('BW Expense Report GL'!I:I,'BW Expense Report GL'!F:F,AD:AD,'BW Expense Report GL'!G:G,G:G)</f>
        <v>0</v>
      </c>
      <c r="AG862" s="124" t="str">
        <f t="shared" si="125"/>
        <v/>
      </c>
      <c r="AH862" s="124">
        <f>SUMIFS('BW Expense Report GL'!I:I,'BW Expense Report GL'!F:F,AD:AD,'BW Expense Report GL'!G:G,H:H)</f>
        <v>0</v>
      </c>
      <c r="AI862" s="124" t="str">
        <f t="shared" si="126"/>
        <v/>
      </c>
      <c r="AK862" s="121">
        <f t="shared" si="127"/>
        <v>0</v>
      </c>
      <c r="AL862" s="121">
        <f t="shared" si="128"/>
        <v>0</v>
      </c>
    </row>
    <row r="863" spans="1:38" s="121" customFormat="1" ht="12.75" x14ac:dyDescent="0.2">
      <c r="A863" s="293" t="str">
        <f>VLOOKUP(B:B,'ACFR Business Areas'!A:C,3,FALSE)</f>
        <v>A000</v>
      </c>
      <c r="B863" s="293" t="str">
        <f>'Lease Rollforward'!$B$1</f>
        <v>E120</v>
      </c>
      <c r="C863" s="122" t="str">
        <f>VLOOKUP(B:B,'ACFR Business Areas'!A:B,2,FALSE)</f>
        <v>Comptroller General</v>
      </c>
      <c r="D863" s="237"/>
      <c r="E863" s="265"/>
      <c r="G863" s="122">
        <f>IFERROR(VLOOKUP($F:$F,'Lease Types with GL Accts'!A:B,2,FALSE),0)</f>
        <v>0</v>
      </c>
      <c r="H863" s="122">
        <f>IFERROR(VLOOKUP($F:$F,'Lease Types with GL Accts'!$A:$C,3,FALSE),0)</f>
        <v>0</v>
      </c>
      <c r="I863" s="122">
        <f>IFERROR(VLOOKUP($F:$F,'Lease Types with GL Accts'!$A:$D,4,FALSE),0)</f>
        <v>0</v>
      </c>
      <c r="J863" s="293" t="str">
        <f>IF(AND(AB863=1,K863='Lease Rollforward'!$B$2),"Yes",IF(AB863=1,"No",""))</f>
        <v/>
      </c>
      <c r="L863" s="216"/>
      <c r="M863" s="217"/>
      <c r="N863" s="217"/>
      <c r="O863" s="217"/>
      <c r="P863" s="294">
        <f t="shared" si="121"/>
        <v>0</v>
      </c>
      <c r="Q863" s="124"/>
      <c r="R863" s="124"/>
      <c r="S863" s="219"/>
      <c r="T863" s="219"/>
      <c r="U863" s="266"/>
      <c r="V863" s="122" t="str">
        <f>IF($AB863=1,VLOOKUP(U:U,'BW Asset Listing'!D:E,2,FALSE),"")</f>
        <v/>
      </c>
      <c r="W863" s="122" t="str">
        <f>IF($AB863=1,VLOOKUP(U:U,'BW Asset Listing'!D:F,3,FALSE),"")</f>
        <v/>
      </c>
      <c r="X863" s="122" t="str">
        <f>IF($AB863=1,VLOOKUP(U:U,'BW Asset Listing'!D:G,4,FALSE),"")</f>
        <v/>
      </c>
      <c r="Y863" s="294" t="str">
        <f>IF($AB863=1,VLOOKUP(U:U,'BW Asset Listing'!D:O,12,FALSE),"")</f>
        <v/>
      </c>
      <c r="Z863" s="294" t="str">
        <f t="shared" si="122"/>
        <v/>
      </c>
      <c r="AA863" s="294" t="str">
        <f t="shared" si="123"/>
        <v/>
      </c>
      <c r="AB863" s="294">
        <f>COUNTIF($D$4:D863,$D863)</f>
        <v>0</v>
      </c>
      <c r="AE863" s="122" t="str">
        <f t="shared" si="124"/>
        <v/>
      </c>
      <c r="AF863" s="124">
        <f>SUMIFS('BW Expense Report GL'!I:I,'BW Expense Report GL'!F:F,AD:AD,'BW Expense Report GL'!G:G,G:G)</f>
        <v>0</v>
      </c>
      <c r="AG863" s="124" t="str">
        <f t="shared" si="125"/>
        <v/>
      </c>
      <c r="AH863" s="124">
        <f>SUMIFS('BW Expense Report GL'!I:I,'BW Expense Report GL'!F:F,AD:AD,'BW Expense Report GL'!G:G,H:H)</f>
        <v>0</v>
      </c>
      <c r="AI863" s="124" t="str">
        <f t="shared" si="126"/>
        <v/>
      </c>
      <c r="AK863" s="121">
        <f t="shared" si="127"/>
        <v>0</v>
      </c>
      <c r="AL863" s="121">
        <f t="shared" si="128"/>
        <v>0</v>
      </c>
    </row>
    <row r="864" spans="1:38" s="121" customFormat="1" ht="12.75" x14ac:dyDescent="0.2">
      <c r="A864" s="293" t="str">
        <f>VLOOKUP(B:B,'ACFR Business Areas'!A:C,3,FALSE)</f>
        <v>A000</v>
      </c>
      <c r="B864" s="293" t="str">
        <f>'Lease Rollforward'!$B$1</f>
        <v>E120</v>
      </c>
      <c r="C864" s="122" t="str">
        <f>VLOOKUP(B:B,'ACFR Business Areas'!A:B,2,FALSE)</f>
        <v>Comptroller General</v>
      </c>
      <c r="D864" s="237"/>
      <c r="E864" s="265"/>
      <c r="G864" s="122">
        <f>IFERROR(VLOOKUP($F:$F,'Lease Types with GL Accts'!A:B,2,FALSE),0)</f>
        <v>0</v>
      </c>
      <c r="H864" s="122">
        <f>IFERROR(VLOOKUP($F:$F,'Lease Types with GL Accts'!$A:$C,3,FALSE),0)</f>
        <v>0</v>
      </c>
      <c r="I864" s="122">
        <f>IFERROR(VLOOKUP($F:$F,'Lease Types with GL Accts'!$A:$D,4,FALSE),0)</f>
        <v>0</v>
      </c>
      <c r="J864" s="293" t="str">
        <f>IF(AND(AB864=1,K864='Lease Rollforward'!$B$2),"Yes",IF(AB864=1,"No",""))</f>
        <v/>
      </c>
      <c r="L864" s="216"/>
      <c r="M864" s="217"/>
      <c r="N864" s="217"/>
      <c r="O864" s="217"/>
      <c r="P864" s="294">
        <f t="shared" si="121"/>
        <v>0</v>
      </c>
      <c r="Q864" s="124"/>
      <c r="R864" s="124"/>
      <c r="S864" s="219"/>
      <c r="T864" s="219"/>
      <c r="U864" s="266"/>
      <c r="V864" s="122" t="str">
        <f>IF($AB864=1,VLOOKUP(U:U,'BW Asset Listing'!D:E,2,FALSE),"")</f>
        <v/>
      </c>
      <c r="W864" s="122" t="str">
        <f>IF($AB864=1,VLOOKUP(U:U,'BW Asset Listing'!D:F,3,FALSE),"")</f>
        <v/>
      </c>
      <c r="X864" s="122" t="str">
        <f>IF($AB864=1,VLOOKUP(U:U,'BW Asset Listing'!D:G,4,FALSE),"")</f>
        <v/>
      </c>
      <c r="Y864" s="294" t="str">
        <f>IF($AB864=1,VLOOKUP(U:U,'BW Asset Listing'!D:O,12,FALSE),"")</f>
        <v/>
      </c>
      <c r="Z864" s="294" t="str">
        <f t="shared" si="122"/>
        <v/>
      </c>
      <c r="AA864" s="294" t="str">
        <f t="shared" si="123"/>
        <v/>
      </c>
      <c r="AB864" s="294">
        <f>COUNTIF($D$4:D864,$D864)</f>
        <v>0</v>
      </c>
      <c r="AE864" s="122" t="str">
        <f t="shared" si="124"/>
        <v/>
      </c>
      <c r="AF864" s="124">
        <f>SUMIFS('BW Expense Report GL'!I:I,'BW Expense Report GL'!F:F,AD:AD,'BW Expense Report GL'!G:G,G:G)</f>
        <v>0</v>
      </c>
      <c r="AG864" s="124" t="str">
        <f t="shared" si="125"/>
        <v/>
      </c>
      <c r="AH864" s="124">
        <f>SUMIFS('BW Expense Report GL'!I:I,'BW Expense Report GL'!F:F,AD:AD,'BW Expense Report GL'!G:G,H:H)</f>
        <v>0</v>
      </c>
      <c r="AI864" s="124" t="str">
        <f t="shared" si="126"/>
        <v/>
      </c>
      <c r="AK864" s="121">
        <f t="shared" si="127"/>
        <v>0</v>
      </c>
      <c r="AL864" s="121">
        <f t="shared" si="128"/>
        <v>0</v>
      </c>
    </row>
    <row r="865" spans="1:38" s="121" customFormat="1" ht="12.75" x14ac:dyDescent="0.2">
      <c r="A865" s="293" t="str">
        <f>VLOOKUP(B:B,'ACFR Business Areas'!A:C,3,FALSE)</f>
        <v>A000</v>
      </c>
      <c r="B865" s="293" t="str">
        <f>'Lease Rollforward'!$B$1</f>
        <v>E120</v>
      </c>
      <c r="C865" s="122" t="str">
        <f>VLOOKUP(B:B,'ACFR Business Areas'!A:B,2,FALSE)</f>
        <v>Comptroller General</v>
      </c>
      <c r="D865" s="237"/>
      <c r="E865" s="265"/>
      <c r="G865" s="122">
        <f>IFERROR(VLOOKUP($F:$F,'Lease Types with GL Accts'!A:B,2,FALSE),0)</f>
        <v>0</v>
      </c>
      <c r="H865" s="122">
        <f>IFERROR(VLOOKUP($F:$F,'Lease Types with GL Accts'!$A:$C,3,FALSE),0)</f>
        <v>0</v>
      </c>
      <c r="I865" s="122">
        <f>IFERROR(VLOOKUP($F:$F,'Lease Types with GL Accts'!$A:$D,4,FALSE),0)</f>
        <v>0</v>
      </c>
      <c r="J865" s="293" t="str">
        <f>IF(AND(AB865=1,K865='Lease Rollforward'!$B$2),"Yes",IF(AB865=1,"No",""))</f>
        <v/>
      </c>
      <c r="L865" s="216"/>
      <c r="M865" s="217"/>
      <c r="N865" s="217"/>
      <c r="O865" s="217"/>
      <c r="P865" s="294">
        <f t="shared" si="121"/>
        <v>0</v>
      </c>
      <c r="Q865" s="124"/>
      <c r="R865" s="124"/>
      <c r="S865" s="219"/>
      <c r="T865" s="219"/>
      <c r="U865" s="266"/>
      <c r="V865" s="122" t="str">
        <f>IF($AB865=1,VLOOKUP(U:U,'BW Asset Listing'!D:E,2,FALSE),"")</f>
        <v/>
      </c>
      <c r="W865" s="122" t="str">
        <f>IF($AB865=1,VLOOKUP(U:U,'BW Asset Listing'!D:F,3,FALSE),"")</f>
        <v/>
      </c>
      <c r="X865" s="122" t="str">
        <f>IF($AB865=1,VLOOKUP(U:U,'BW Asset Listing'!D:G,4,FALSE),"")</f>
        <v/>
      </c>
      <c r="Y865" s="294" t="str">
        <f>IF($AB865=1,VLOOKUP(U:U,'BW Asset Listing'!D:O,12,FALSE),"")</f>
        <v/>
      </c>
      <c r="Z865" s="294" t="str">
        <f t="shared" si="122"/>
        <v/>
      </c>
      <c r="AA865" s="294" t="str">
        <f t="shared" si="123"/>
        <v/>
      </c>
      <c r="AB865" s="294">
        <f>COUNTIF($D$4:D865,$D865)</f>
        <v>0</v>
      </c>
      <c r="AE865" s="122" t="str">
        <f t="shared" si="124"/>
        <v/>
      </c>
      <c r="AF865" s="124">
        <f>SUMIFS('BW Expense Report GL'!I:I,'BW Expense Report GL'!F:F,AD:AD,'BW Expense Report GL'!G:G,G:G)</f>
        <v>0</v>
      </c>
      <c r="AG865" s="124" t="str">
        <f t="shared" si="125"/>
        <v/>
      </c>
      <c r="AH865" s="124">
        <f>SUMIFS('BW Expense Report GL'!I:I,'BW Expense Report GL'!F:F,AD:AD,'BW Expense Report GL'!G:G,H:H)</f>
        <v>0</v>
      </c>
      <c r="AI865" s="124" t="str">
        <f t="shared" si="126"/>
        <v/>
      </c>
      <c r="AK865" s="121">
        <f t="shared" si="127"/>
        <v>0</v>
      </c>
      <c r="AL865" s="121">
        <f t="shared" si="128"/>
        <v>0</v>
      </c>
    </row>
    <row r="866" spans="1:38" s="121" customFormat="1" ht="12.75" x14ac:dyDescent="0.2">
      <c r="A866" s="293" t="str">
        <f>VLOOKUP(B:B,'ACFR Business Areas'!A:C,3,FALSE)</f>
        <v>A000</v>
      </c>
      <c r="B866" s="293" t="str">
        <f>'Lease Rollforward'!$B$1</f>
        <v>E120</v>
      </c>
      <c r="C866" s="122" t="str">
        <f>VLOOKUP(B:B,'ACFR Business Areas'!A:B,2,FALSE)</f>
        <v>Comptroller General</v>
      </c>
      <c r="D866" s="237"/>
      <c r="E866" s="265"/>
      <c r="G866" s="122">
        <f>IFERROR(VLOOKUP($F:$F,'Lease Types with GL Accts'!A:B,2,FALSE),0)</f>
        <v>0</v>
      </c>
      <c r="H866" s="122">
        <f>IFERROR(VLOOKUP($F:$F,'Lease Types with GL Accts'!$A:$C,3,FALSE),0)</f>
        <v>0</v>
      </c>
      <c r="I866" s="122">
        <f>IFERROR(VLOOKUP($F:$F,'Lease Types with GL Accts'!$A:$D,4,FALSE),0)</f>
        <v>0</v>
      </c>
      <c r="J866" s="293" t="str">
        <f>IF(AND(AB866=1,K866='Lease Rollforward'!$B$2),"Yes",IF(AB866=1,"No",""))</f>
        <v/>
      </c>
      <c r="L866" s="216"/>
      <c r="M866" s="217"/>
      <c r="N866" s="217"/>
      <c r="O866" s="217"/>
      <c r="P866" s="294">
        <f t="shared" si="121"/>
        <v>0</v>
      </c>
      <c r="Q866" s="124"/>
      <c r="R866" s="124"/>
      <c r="S866" s="219"/>
      <c r="T866" s="219"/>
      <c r="U866" s="266"/>
      <c r="V866" s="122" t="str">
        <f>IF($AB866=1,VLOOKUP(U:U,'BW Asset Listing'!D:E,2,FALSE),"")</f>
        <v/>
      </c>
      <c r="W866" s="122" t="str">
        <f>IF($AB866=1,VLOOKUP(U:U,'BW Asset Listing'!D:F,3,FALSE),"")</f>
        <v/>
      </c>
      <c r="X866" s="122" t="str">
        <f>IF($AB866=1,VLOOKUP(U:U,'BW Asset Listing'!D:G,4,FALSE),"")</f>
        <v/>
      </c>
      <c r="Y866" s="294" t="str">
        <f>IF($AB866=1,VLOOKUP(U:U,'BW Asset Listing'!D:O,12,FALSE),"")</f>
        <v/>
      </c>
      <c r="Z866" s="294" t="str">
        <f t="shared" si="122"/>
        <v/>
      </c>
      <c r="AA866" s="294" t="str">
        <f t="shared" si="123"/>
        <v/>
      </c>
      <c r="AB866" s="294">
        <f>COUNTIF($D$4:D866,$D866)</f>
        <v>0</v>
      </c>
      <c r="AE866" s="122" t="str">
        <f t="shared" si="124"/>
        <v/>
      </c>
      <c r="AF866" s="124">
        <f>SUMIFS('BW Expense Report GL'!I:I,'BW Expense Report GL'!F:F,AD:AD,'BW Expense Report GL'!G:G,G:G)</f>
        <v>0</v>
      </c>
      <c r="AG866" s="124" t="str">
        <f t="shared" si="125"/>
        <v/>
      </c>
      <c r="AH866" s="124">
        <f>SUMIFS('BW Expense Report GL'!I:I,'BW Expense Report GL'!F:F,AD:AD,'BW Expense Report GL'!G:G,H:H)</f>
        <v>0</v>
      </c>
      <c r="AI866" s="124" t="str">
        <f t="shared" si="126"/>
        <v/>
      </c>
      <c r="AK866" s="121">
        <f t="shared" si="127"/>
        <v>0</v>
      </c>
      <c r="AL866" s="121">
        <f t="shared" si="128"/>
        <v>0</v>
      </c>
    </row>
    <row r="867" spans="1:38" s="121" customFormat="1" ht="12.75" x14ac:dyDescent="0.2">
      <c r="A867" s="293" t="str">
        <f>VLOOKUP(B:B,'ACFR Business Areas'!A:C,3,FALSE)</f>
        <v>A000</v>
      </c>
      <c r="B867" s="293" t="str">
        <f>'Lease Rollforward'!$B$1</f>
        <v>E120</v>
      </c>
      <c r="C867" s="122" t="str">
        <f>VLOOKUP(B:B,'ACFR Business Areas'!A:B,2,FALSE)</f>
        <v>Comptroller General</v>
      </c>
      <c r="D867" s="237"/>
      <c r="E867" s="265"/>
      <c r="G867" s="122">
        <f>IFERROR(VLOOKUP($F:$F,'Lease Types with GL Accts'!A:B,2,FALSE),0)</f>
        <v>0</v>
      </c>
      <c r="H867" s="122">
        <f>IFERROR(VLOOKUP($F:$F,'Lease Types with GL Accts'!$A:$C,3,FALSE),0)</f>
        <v>0</v>
      </c>
      <c r="I867" s="122">
        <f>IFERROR(VLOOKUP($F:$F,'Lease Types with GL Accts'!$A:$D,4,FALSE),0)</f>
        <v>0</v>
      </c>
      <c r="J867" s="293" t="str">
        <f>IF(AND(AB867=1,K867='Lease Rollforward'!$B$2),"Yes",IF(AB867=1,"No",""))</f>
        <v/>
      </c>
      <c r="L867" s="216"/>
      <c r="M867" s="217"/>
      <c r="N867" s="217"/>
      <c r="O867" s="217"/>
      <c r="P867" s="294">
        <f t="shared" si="121"/>
        <v>0</v>
      </c>
      <c r="Q867" s="124"/>
      <c r="R867" s="124"/>
      <c r="S867" s="219"/>
      <c r="T867" s="219"/>
      <c r="U867" s="266"/>
      <c r="V867" s="122" t="str">
        <f>IF($AB867=1,VLOOKUP(U:U,'BW Asset Listing'!D:E,2,FALSE),"")</f>
        <v/>
      </c>
      <c r="W867" s="122" t="str">
        <f>IF($AB867=1,VLOOKUP(U:U,'BW Asset Listing'!D:F,3,FALSE),"")</f>
        <v/>
      </c>
      <c r="X867" s="122" t="str">
        <f>IF($AB867=1,VLOOKUP(U:U,'BW Asset Listing'!D:G,4,FALSE),"")</f>
        <v/>
      </c>
      <c r="Y867" s="294" t="str">
        <f>IF($AB867=1,VLOOKUP(U:U,'BW Asset Listing'!D:O,12,FALSE),"")</f>
        <v/>
      </c>
      <c r="Z867" s="294" t="str">
        <f t="shared" si="122"/>
        <v/>
      </c>
      <c r="AA867" s="294" t="str">
        <f t="shared" si="123"/>
        <v/>
      </c>
      <c r="AB867" s="294">
        <f>COUNTIF($D$4:D867,$D867)</f>
        <v>0</v>
      </c>
      <c r="AE867" s="122" t="str">
        <f t="shared" si="124"/>
        <v/>
      </c>
      <c r="AF867" s="124">
        <f>SUMIFS('BW Expense Report GL'!I:I,'BW Expense Report GL'!F:F,AD:AD,'BW Expense Report GL'!G:G,G:G)</f>
        <v>0</v>
      </c>
      <c r="AG867" s="124" t="str">
        <f t="shared" si="125"/>
        <v/>
      </c>
      <c r="AH867" s="124">
        <f>SUMIFS('BW Expense Report GL'!I:I,'BW Expense Report GL'!F:F,AD:AD,'BW Expense Report GL'!G:G,H:H)</f>
        <v>0</v>
      </c>
      <c r="AI867" s="124" t="str">
        <f t="shared" si="126"/>
        <v/>
      </c>
      <c r="AK867" s="121">
        <f t="shared" si="127"/>
        <v>0</v>
      </c>
      <c r="AL867" s="121">
        <f t="shared" si="128"/>
        <v>0</v>
      </c>
    </row>
    <row r="868" spans="1:38" s="121" customFormat="1" ht="12.75" x14ac:dyDescent="0.2">
      <c r="A868" s="293" t="str">
        <f>VLOOKUP(B:B,'ACFR Business Areas'!A:C,3,FALSE)</f>
        <v>A000</v>
      </c>
      <c r="B868" s="293" t="str">
        <f>'Lease Rollforward'!$B$1</f>
        <v>E120</v>
      </c>
      <c r="C868" s="122" t="str">
        <f>VLOOKUP(B:B,'ACFR Business Areas'!A:B,2,FALSE)</f>
        <v>Comptroller General</v>
      </c>
      <c r="D868" s="237"/>
      <c r="E868" s="265"/>
      <c r="G868" s="122">
        <f>IFERROR(VLOOKUP($F:$F,'Lease Types with GL Accts'!A:B,2,FALSE),0)</f>
        <v>0</v>
      </c>
      <c r="H868" s="122">
        <f>IFERROR(VLOOKUP($F:$F,'Lease Types with GL Accts'!$A:$C,3,FALSE),0)</f>
        <v>0</v>
      </c>
      <c r="I868" s="122">
        <f>IFERROR(VLOOKUP($F:$F,'Lease Types with GL Accts'!$A:$D,4,FALSE),0)</f>
        <v>0</v>
      </c>
      <c r="J868" s="293" t="str">
        <f>IF(AND(AB868=1,K868='Lease Rollforward'!$B$2),"Yes",IF(AB868=1,"No",""))</f>
        <v/>
      </c>
      <c r="L868" s="216"/>
      <c r="M868" s="217"/>
      <c r="N868" s="217"/>
      <c r="O868" s="217"/>
      <c r="P868" s="294">
        <f t="shared" si="121"/>
        <v>0</v>
      </c>
      <c r="Q868" s="124"/>
      <c r="R868" s="124"/>
      <c r="S868" s="219"/>
      <c r="T868" s="219"/>
      <c r="U868" s="266"/>
      <c r="V868" s="122" t="str">
        <f>IF($AB868=1,VLOOKUP(U:U,'BW Asset Listing'!D:E,2,FALSE),"")</f>
        <v/>
      </c>
      <c r="W868" s="122" t="str">
        <f>IF($AB868=1,VLOOKUP(U:U,'BW Asset Listing'!D:F,3,FALSE),"")</f>
        <v/>
      </c>
      <c r="X868" s="122" t="str">
        <f>IF($AB868=1,VLOOKUP(U:U,'BW Asset Listing'!D:G,4,FALSE),"")</f>
        <v/>
      </c>
      <c r="Y868" s="294" t="str">
        <f>IF($AB868=1,VLOOKUP(U:U,'BW Asset Listing'!D:O,12,FALSE),"")</f>
        <v/>
      </c>
      <c r="Z868" s="294" t="str">
        <f t="shared" si="122"/>
        <v/>
      </c>
      <c r="AA868" s="294" t="str">
        <f t="shared" si="123"/>
        <v/>
      </c>
      <c r="AB868" s="294">
        <f>COUNTIF($D$4:D868,$D868)</f>
        <v>0</v>
      </c>
      <c r="AE868" s="122" t="str">
        <f t="shared" si="124"/>
        <v/>
      </c>
      <c r="AF868" s="124">
        <f>SUMIFS('BW Expense Report GL'!I:I,'BW Expense Report GL'!F:F,AD:AD,'BW Expense Report GL'!G:G,G:G)</f>
        <v>0</v>
      </c>
      <c r="AG868" s="124" t="str">
        <f t="shared" si="125"/>
        <v/>
      </c>
      <c r="AH868" s="124">
        <f>SUMIFS('BW Expense Report GL'!I:I,'BW Expense Report GL'!F:F,AD:AD,'BW Expense Report GL'!G:G,H:H)</f>
        <v>0</v>
      </c>
      <c r="AI868" s="124" t="str">
        <f t="shared" si="126"/>
        <v/>
      </c>
      <c r="AK868" s="121">
        <f t="shared" si="127"/>
        <v>0</v>
      </c>
      <c r="AL868" s="121">
        <f t="shared" si="128"/>
        <v>0</v>
      </c>
    </row>
    <row r="869" spans="1:38" s="121" customFormat="1" ht="12.75" x14ac:dyDescent="0.2">
      <c r="A869" s="293" t="str">
        <f>VLOOKUP(B:B,'ACFR Business Areas'!A:C,3,FALSE)</f>
        <v>A000</v>
      </c>
      <c r="B869" s="293" t="str">
        <f>'Lease Rollforward'!$B$1</f>
        <v>E120</v>
      </c>
      <c r="C869" s="122" t="str">
        <f>VLOOKUP(B:B,'ACFR Business Areas'!A:B,2,FALSE)</f>
        <v>Comptroller General</v>
      </c>
      <c r="D869" s="237"/>
      <c r="E869" s="265"/>
      <c r="G869" s="122">
        <f>IFERROR(VLOOKUP($F:$F,'Lease Types with GL Accts'!A:B,2,FALSE),0)</f>
        <v>0</v>
      </c>
      <c r="H869" s="122">
        <f>IFERROR(VLOOKUP($F:$F,'Lease Types with GL Accts'!$A:$C,3,FALSE),0)</f>
        <v>0</v>
      </c>
      <c r="I869" s="122">
        <f>IFERROR(VLOOKUP($F:$F,'Lease Types with GL Accts'!$A:$D,4,FALSE),0)</f>
        <v>0</v>
      </c>
      <c r="J869" s="293" t="str">
        <f>IF(AND(AB869=1,K869='Lease Rollforward'!$B$2),"Yes",IF(AB869=1,"No",""))</f>
        <v/>
      </c>
      <c r="L869" s="216"/>
      <c r="M869" s="217"/>
      <c r="N869" s="217"/>
      <c r="O869" s="217"/>
      <c r="P869" s="294">
        <f t="shared" si="121"/>
        <v>0</v>
      </c>
      <c r="Q869" s="124"/>
      <c r="R869" s="124"/>
      <c r="S869" s="219"/>
      <c r="T869" s="219"/>
      <c r="U869" s="266"/>
      <c r="V869" s="122" t="str">
        <f>IF($AB869=1,VLOOKUP(U:U,'BW Asset Listing'!D:E,2,FALSE),"")</f>
        <v/>
      </c>
      <c r="W869" s="122" t="str">
        <f>IF($AB869=1,VLOOKUP(U:U,'BW Asset Listing'!D:F,3,FALSE),"")</f>
        <v/>
      </c>
      <c r="X869" s="122" t="str">
        <f>IF($AB869=1,VLOOKUP(U:U,'BW Asset Listing'!D:G,4,FALSE),"")</f>
        <v/>
      </c>
      <c r="Y869" s="294" t="str">
        <f>IF($AB869=1,VLOOKUP(U:U,'BW Asset Listing'!D:O,12,FALSE),"")</f>
        <v/>
      </c>
      <c r="Z869" s="294" t="str">
        <f t="shared" si="122"/>
        <v/>
      </c>
      <c r="AA869" s="294" t="str">
        <f t="shared" si="123"/>
        <v/>
      </c>
      <c r="AB869" s="294">
        <f>COUNTIF($D$4:D869,$D869)</f>
        <v>0</v>
      </c>
      <c r="AE869" s="122" t="str">
        <f t="shared" si="124"/>
        <v/>
      </c>
      <c r="AF869" s="124">
        <f>SUMIFS('BW Expense Report GL'!I:I,'BW Expense Report GL'!F:F,AD:AD,'BW Expense Report GL'!G:G,G:G)</f>
        <v>0</v>
      </c>
      <c r="AG869" s="124" t="str">
        <f t="shared" si="125"/>
        <v/>
      </c>
      <c r="AH869" s="124">
        <f>SUMIFS('BW Expense Report GL'!I:I,'BW Expense Report GL'!F:F,AD:AD,'BW Expense Report GL'!G:G,H:H)</f>
        <v>0</v>
      </c>
      <c r="AI869" s="124" t="str">
        <f t="shared" si="126"/>
        <v/>
      </c>
      <c r="AK869" s="121">
        <f t="shared" si="127"/>
        <v>0</v>
      </c>
      <c r="AL869" s="121">
        <f t="shared" si="128"/>
        <v>0</v>
      </c>
    </row>
    <row r="870" spans="1:38" s="121" customFormat="1" ht="12.75" x14ac:dyDescent="0.2">
      <c r="A870" s="293" t="str">
        <f>VLOOKUP(B:B,'ACFR Business Areas'!A:C,3,FALSE)</f>
        <v>A000</v>
      </c>
      <c r="B870" s="293" t="str">
        <f>'Lease Rollforward'!$B$1</f>
        <v>E120</v>
      </c>
      <c r="C870" s="122" t="str">
        <f>VLOOKUP(B:B,'ACFR Business Areas'!A:B,2,FALSE)</f>
        <v>Comptroller General</v>
      </c>
      <c r="D870" s="237"/>
      <c r="E870" s="265"/>
      <c r="G870" s="122">
        <f>IFERROR(VLOOKUP($F:$F,'Lease Types with GL Accts'!A:B,2,FALSE),0)</f>
        <v>0</v>
      </c>
      <c r="H870" s="122">
        <f>IFERROR(VLOOKUP($F:$F,'Lease Types with GL Accts'!$A:$C,3,FALSE),0)</f>
        <v>0</v>
      </c>
      <c r="I870" s="122">
        <f>IFERROR(VLOOKUP($F:$F,'Lease Types with GL Accts'!$A:$D,4,FALSE),0)</f>
        <v>0</v>
      </c>
      <c r="J870" s="293" t="str">
        <f>IF(AND(AB870=1,K870='Lease Rollforward'!$B$2),"Yes",IF(AB870=1,"No",""))</f>
        <v/>
      </c>
      <c r="L870" s="216"/>
      <c r="M870" s="217"/>
      <c r="N870" s="217"/>
      <c r="O870" s="217"/>
      <c r="P870" s="294">
        <f t="shared" si="121"/>
        <v>0</v>
      </c>
      <c r="Q870" s="124"/>
      <c r="R870" s="124"/>
      <c r="S870" s="219"/>
      <c r="T870" s="219"/>
      <c r="U870" s="266"/>
      <c r="V870" s="122" t="str">
        <f>IF($AB870=1,VLOOKUP(U:U,'BW Asset Listing'!D:E,2,FALSE),"")</f>
        <v/>
      </c>
      <c r="W870" s="122" t="str">
        <f>IF($AB870=1,VLOOKUP(U:U,'BW Asset Listing'!D:F,3,FALSE),"")</f>
        <v/>
      </c>
      <c r="X870" s="122" t="str">
        <f>IF($AB870=1,VLOOKUP(U:U,'BW Asset Listing'!D:G,4,FALSE),"")</f>
        <v/>
      </c>
      <c r="Y870" s="294" t="str">
        <f>IF($AB870=1,VLOOKUP(U:U,'BW Asset Listing'!D:O,12,FALSE),"")</f>
        <v/>
      </c>
      <c r="Z870" s="294" t="str">
        <f t="shared" si="122"/>
        <v/>
      </c>
      <c r="AA870" s="294" t="str">
        <f t="shared" si="123"/>
        <v/>
      </c>
      <c r="AB870" s="294">
        <f>COUNTIF($D$4:D870,$D870)</f>
        <v>0</v>
      </c>
      <c r="AE870" s="122" t="str">
        <f t="shared" si="124"/>
        <v/>
      </c>
      <c r="AF870" s="124">
        <f>SUMIFS('BW Expense Report GL'!I:I,'BW Expense Report GL'!F:F,AD:AD,'BW Expense Report GL'!G:G,G:G)</f>
        <v>0</v>
      </c>
      <c r="AG870" s="124" t="str">
        <f t="shared" si="125"/>
        <v/>
      </c>
      <c r="AH870" s="124">
        <f>SUMIFS('BW Expense Report GL'!I:I,'BW Expense Report GL'!F:F,AD:AD,'BW Expense Report GL'!G:G,H:H)</f>
        <v>0</v>
      </c>
      <c r="AI870" s="124" t="str">
        <f t="shared" si="126"/>
        <v/>
      </c>
      <c r="AK870" s="121">
        <f t="shared" si="127"/>
        <v>0</v>
      </c>
      <c r="AL870" s="121">
        <f t="shared" si="128"/>
        <v>0</v>
      </c>
    </row>
    <row r="871" spans="1:38" s="121" customFormat="1" ht="12.75" x14ac:dyDescent="0.2">
      <c r="A871" s="293" t="str">
        <f>VLOOKUP(B:B,'ACFR Business Areas'!A:C,3,FALSE)</f>
        <v>A000</v>
      </c>
      <c r="B871" s="293" t="str">
        <f>'Lease Rollforward'!$B$1</f>
        <v>E120</v>
      </c>
      <c r="C871" s="122" t="str">
        <f>VLOOKUP(B:B,'ACFR Business Areas'!A:B,2,FALSE)</f>
        <v>Comptroller General</v>
      </c>
      <c r="D871" s="237"/>
      <c r="E871" s="265"/>
      <c r="G871" s="122">
        <f>IFERROR(VLOOKUP($F:$F,'Lease Types with GL Accts'!A:B,2,FALSE),0)</f>
        <v>0</v>
      </c>
      <c r="H871" s="122">
        <f>IFERROR(VLOOKUP($F:$F,'Lease Types with GL Accts'!$A:$C,3,FALSE),0)</f>
        <v>0</v>
      </c>
      <c r="I871" s="122">
        <f>IFERROR(VLOOKUP($F:$F,'Lease Types with GL Accts'!$A:$D,4,FALSE),0)</f>
        <v>0</v>
      </c>
      <c r="J871" s="293" t="str">
        <f>IF(AND(AB871=1,K871='Lease Rollforward'!$B$2),"Yes",IF(AB871=1,"No",""))</f>
        <v/>
      </c>
      <c r="L871" s="216"/>
      <c r="M871" s="217"/>
      <c r="N871" s="217"/>
      <c r="O871" s="217"/>
      <c r="P871" s="294">
        <f t="shared" si="121"/>
        <v>0</v>
      </c>
      <c r="Q871" s="124"/>
      <c r="R871" s="124"/>
      <c r="S871" s="219"/>
      <c r="T871" s="219"/>
      <c r="U871" s="266"/>
      <c r="V871" s="122" t="str">
        <f>IF($AB871=1,VLOOKUP(U:U,'BW Asset Listing'!D:E,2,FALSE),"")</f>
        <v/>
      </c>
      <c r="W871" s="122" t="str">
        <f>IF($AB871=1,VLOOKUP(U:U,'BW Asset Listing'!D:F,3,FALSE),"")</f>
        <v/>
      </c>
      <c r="X871" s="122" t="str">
        <f>IF($AB871=1,VLOOKUP(U:U,'BW Asset Listing'!D:G,4,FALSE),"")</f>
        <v/>
      </c>
      <c r="Y871" s="294" t="str">
        <f>IF($AB871=1,VLOOKUP(U:U,'BW Asset Listing'!D:O,12,FALSE),"")</f>
        <v/>
      </c>
      <c r="Z871" s="294" t="str">
        <f t="shared" si="122"/>
        <v/>
      </c>
      <c r="AA871" s="294" t="str">
        <f t="shared" si="123"/>
        <v/>
      </c>
      <c r="AB871" s="294">
        <f>COUNTIF($D$4:D871,$D871)</f>
        <v>0</v>
      </c>
      <c r="AE871" s="122" t="str">
        <f t="shared" si="124"/>
        <v/>
      </c>
      <c r="AF871" s="124">
        <f>SUMIFS('BW Expense Report GL'!I:I,'BW Expense Report GL'!F:F,AD:AD,'BW Expense Report GL'!G:G,G:G)</f>
        <v>0</v>
      </c>
      <c r="AG871" s="124" t="str">
        <f t="shared" si="125"/>
        <v/>
      </c>
      <c r="AH871" s="124">
        <f>SUMIFS('BW Expense Report GL'!I:I,'BW Expense Report GL'!F:F,AD:AD,'BW Expense Report GL'!G:G,H:H)</f>
        <v>0</v>
      </c>
      <c r="AI871" s="124" t="str">
        <f t="shared" si="126"/>
        <v/>
      </c>
      <c r="AK871" s="121">
        <f t="shared" si="127"/>
        <v>0</v>
      </c>
      <c r="AL871" s="121">
        <f t="shared" si="128"/>
        <v>0</v>
      </c>
    </row>
    <row r="872" spans="1:38" s="121" customFormat="1" ht="12.75" x14ac:dyDescent="0.2">
      <c r="A872" s="293" t="str">
        <f>VLOOKUP(B:B,'ACFR Business Areas'!A:C,3,FALSE)</f>
        <v>A000</v>
      </c>
      <c r="B872" s="293" t="str">
        <f>'Lease Rollforward'!$B$1</f>
        <v>E120</v>
      </c>
      <c r="C872" s="122" t="str">
        <f>VLOOKUP(B:B,'ACFR Business Areas'!A:B,2,FALSE)</f>
        <v>Comptroller General</v>
      </c>
      <c r="D872" s="237"/>
      <c r="E872" s="265"/>
      <c r="G872" s="122">
        <f>IFERROR(VLOOKUP($F:$F,'Lease Types with GL Accts'!A:B,2,FALSE),0)</f>
        <v>0</v>
      </c>
      <c r="H872" s="122">
        <f>IFERROR(VLOOKUP($F:$F,'Lease Types with GL Accts'!$A:$C,3,FALSE),0)</f>
        <v>0</v>
      </c>
      <c r="I872" s="122">
        <f>IFERROR(VLOOKUP($F:$F,'Lease Types with GL Accts'!$A:$D,4,FALSE),0)</f>
        <v>0</v>
      </c>
      <c r="J872" s="293" t="str">
        <f>IF(AND(AB872=1,K872='Lease Rollforward'!$B$2),"Yes",IF(AB872=1,"No",""))</f>
        <v/>
      </c>
      <c r="L872" s="216"/>
      <c r="M872" s="217"/>
      <c r="N872" s="217"/>
      <c r="O872" s="217"/>
      <c r="P872" s="294">
        <f t="shared" si="121"/>
        <v>0</v>
      </c>
      <c r="Q872" s="124"/>
      <c r="R872" s="124"/>
      <c r="S872" s="219"/>
      <c r="T872" s="219"/>
      <c r="U872" s="266"/>
      <c r="V872" s="122" t="str">
        <f>IF($AB872=1,VLOOKUP(U:U,'BW Asset Listing'!D:E,2,FALSE),"")</f>
        <v/>
      </c>
      <c r="W872" s="122" t="str">
        <f>IF($AB872=1,VLOOKUP(U:U,'BW Asset Listing'!D:F,3,FALSE),"")</f>
        <v/>
      </c>
      <c r="X872" s="122" t="str">
        <f>IF($AB872=1,VLOOKUP(U:U,'BW Asset Listing'!D:G,4,FALSE),"")</f>
        <v/>
      </c>
      <c r="Y872" s="294" t="str">
        <f>IF($AB872=1,VLOOKUP(U:U,'BW Asset Listing'!D:O,12,FALSE),"")</f>
        <v/>
      </c>
      <c r="Z872" s="294" t="str">
        <f t="shared" si="122"/>
        <v/>
      </c>
      <c r="AA872" s="294" t="str">
        <f t="shared" si="123"/>
        <v/>
      </c>
      <c r="AB872" s="294">
        <f>COUNTIF($D$4:D872,$D872)</f>
        <v>0</v>
      </c>
      <c r="AE872" s="122" t="str">
        <f t="shared" si="124"/>
        <v/>
      </c>
      <c r="AF872" s="124">
        <f>SUMIFS('BW Expense Report GL'!I:I,'BW Expense Report GL'!F:F,AD:AD,'BW Expense Report GL'!G:G,G:G)</f>
        <v>0</v>
      </c>
      <c r="AG872" s="124" t="str">
        <f t="shared" si="125"/>
        <v/>
      </c>
      <c r="AH872" s="124">
        <f>SUMIFS('BW Expense Report GL'!I:I,'BW Expense Report GL'!F:F,AD:AD,'BW Expense Report GL'!G:G,H:H)</f>
        <v>0</v>
      </c>
      <c r="AI872" s="124" t="str">
        <f t="shared" si="126"/>
        <v/>
      </c>
      <c r="AK872" s="121">
        <f t="shared" si="127"/>
        <v>0</v>
      </c>
      <c r="AL872" s="121">
        <f t="shared" si="128"/>
        <v>0</v>
      </c>
    </row>
    <row r="873" spans="1:38" s="121" customFormat="1" ht="12.75" x14ac:dyDescent="0.2">
      <c r="A873" s="293" t="str">
        <f>VLOOKUP(B:B,'ACFR Business Areas'!A:C,3,FALSE)</f>
        <v>A000</v>
      </c>
      <c r="B873" s="293" t="str">
        <f>'Lease Rollforward'!$B$1</f>
        <v>E120</v>
      </c>
      <c r="C873" s="122" t="str">
        <f>VLOOKUP(B:B,'ACFR Business Areas'!A:B,2,FALSE)</f>
        <v>Comptroller General</v>
      </c>
      <c r="D873" s="237"/>
      <c r="E873" s="265"/>
      <c r="G873" s="122">
        <f>IFERROR(VLOOKUP($F:$F,'Lease Types with GL Accts'!A:B,2,FALSE),0)</f>
        <v>0</v>
      </c>
      <c r="H873" s="122">
        <f>IFERROR(VLOOKUP($F:$F,'Lease Types with GL Accts'!$A:$C,3,FALSE),0)</f>
        <v>0</v>
      </c>
      <c r="I873" s="122">
        <f>IFERROR(VLOOKUP($F:$F,'Lease Types with GL Accts'!$A:$D,4,FALSE),0)</f>
        <v>0</v>
      </c>
      <c r="J873" s="293" t="str">
        <f>IF(AND(AB873=1,K873='Lease Rollforward'!$B$2),"Yes",IF(AB873=1,"No",""))</f>
        <v/>
      </c>
      <c r="L873" s="216"/>
      <c r="M873" s="217"/>
      <c r="N873" s="217"/>
      <c r="O873" s="217"/>
      <c r="P873" s="294">
        <f t="shared" si="121"/>
        <v>0</v>
      </c>
      <c r="Q873" s="124"/>
      <c r="R873" s="124"/>
      <c r="S873" s="219"/>
      <c r="T873" s="219"/>
      <c r="U873" s="266"/>
      <c r="V873" s="122" t="str">
        <f>IF($AB873=1,VLOOKUP(U:U,'BW Asset Listing'!D:E,2,FALSE),"")</f>
        <v/>
      </c>
      <c r="W873" s="122" t="str">
        <f>IF($AB873=1,VLOOKUP(U:U,'BW Asset Listing'!D:F,3,FALSE),"")</f>
        <v/>
      </c>
      <c r="X873" s="122" t="str">
        <f>IF($AB873=1,VLOOKUP(U:U,'BW Asset Listing'!D:G,4,FALSE),"")</f>
        <v/>
      </c>
      <c r="Y873" s="294" t="str">
        <f>IF($AB873=1,VLOOKUP(U:U,'BW Asset Listing'!D:O,12,FALSE),"")</f>
        <v/>
      </c>
      <c r="Z873" s="294" t="str">
        <f t="shared" si="122"/>
        <v/>
      </c>
      <c r="AA873" s="294" t="str">
        <f t="shared" si="123"/>
        <v/>
      </c>
      <c r="AB873" s="294">
        <f>COUNTIF($D$4:D873,$D873)</f>
        <v>0</v>
      </c>
      <c r="AE873" s="122" t="str">
        <f t="shared" si="124"/>
        <v/>
      </c>
      <c r="AF873" s="124">
        <f>SUMIFS('BW Expense Report GL'!I:I,'BW Expense Report GL'!F:F,AD:AD,'BW Expense Report GL'!G:G,G:G)</f>
        <v>0</v>
      </c>
      <c r="AG873" s="124" t="str">
        <f t="shared" si="125"/>
        <v/>
      </c>
      <c r="AH873" s="124">
        <f>SUMIFS('BW Expense Report GL'!I:I,'BW Expense Report GL'!F:F,AD:AD,'BW Expense Report GL'!G:G,H:H)</f>
        <v>0</v>
      </c>
      <c r="AI873" s="124" t="str">
        <f t="shared" si="126"/>
        <v/>
      </c>
      <c r="AK873" s="121">
        <f t="shared" si="127"/>
        <v>0</v>
      </c>
      <c r="AL873" s="121">
        <f t="shared" si="128"/>
        <v>0</v>
      </c>
    </row>
    <row r="874" spans="1:38" s="121" customFormat="1" ht="12.75" x14ac:dyDescent="0.2">
      <c r="A874" s="293" t="str">
        <f>VLOOKUP(B:B,'ACFR Business Areas'!A:C,3,FALSE)</f>
        <v>A000</v>
      </c>
      <c r="B874" s="293" t="str">
        <f>'Lease Rollforward'!$B$1</f>
        <v>E120</v>
      </c>
      <c r="C874" s="122" t="str">
        <f>VLOOKUP(B:B,'ACFR Business Areas'!A:B,2,FALSE)</f>
        <v>Comptroller General</v>
      </c>
      <c r="D874" s="237"/>
      <c r="E874" s="265"/>
      <c r="G874" s="122">
        <f>IFERROR(VLOOKUP($F:$F,'Lease Types with GL Accts'!A:B,2,FALSE),0)</f>
        <v>0</v>
      </c>
      <c r="H874" s="122">
        <f>IFERROR(VLOOKUP($F:$F,'Lease Types with GL Accts'!$A:$C,3,FALSE),0)</f>
        <v>0</v>
      </c>
      <c r="I874" s="122">
        <f>IFERROR(VLOOKUP($F:$F,'Lease Types with GL Accts'!$A:$D,4,FALSE),0)</f>
        <v>0</v>
      </c>
      <c r="J874" s="293" t="str">
        <f>IF(AND(AB874=1,K874='Lease Rollforward'!$B$2),"Yes",IF(AB874=1,"No",""))</f>
        <v/>
      </c>
      <c r="L874" s="216"/>
      <c r="M874" s="217"/>
      <c r="N874" s="217"/>
      <c r="O874" s="217"/>
      <c r="P874" s="294">
        <f t="shared" si="121"/>
        <v>0</v>
      </c>
      <c r="Q874" s="124"/>
      <c r="R874" s="124"/>
      <c r="S874" s="219"/>
      <c r="T874" s="219"/>
      <c r="U874" s="266"/>
      <c r="V874" s="122" t="str">
        <f>IF($AB874=1,VLOOKUP(U:U,'BW Asset Listing'!D:E,2,FALSE),"")</f>
        <v/>
      </c>
      <c r="W874" s="122" t="str">
        <f>IF($AB874=1,VLOOKUP(U:U,'BW Asset Listing'!D:F,3,FALSE),"")</f>
        <v/>
      </c>
      <c r="X874" s="122" t="str">
        <f>IF($AB874=1,VLOOKUP(U:U,'BW Asset Listing'!D:G,4,FALSE),"")</f>
        <v/>
      </c>
      <c r="Y874" s="294" t="str">
        <f>IF($AB874=1,VLOOKUP(U:U,'BW Asset Listing'!D:O,12,FALSE),"")</f>
        <v/>
      </c>
      <c r="Z874" s="294" t="str">
        <f t="shared" si="122"/>
        <v/>
      </c>
      <c r="AA874" s="294" t="str">
        <f t="shared" si="123"/>
        <v/>
      </c>
      <c r="AB874" s="294">
        <f>COUNTIF($D$4:D874,$D874)</f>
        <v>0</v>
      </c>
      <c r="AE874" s="122" t="str">
        <f t="shared" si="124"/>
        <v/>
      </c>
      <c r="AF874" s="124">
        <f>SUMIFS('BW Expense Report GL'!I:I,'BW Expense Report GL'!F:F,AD:AD,'BW Expense Report GL'!G:G,G:G)</f>
        <v>0</v>
      </c>
      <c r="AG874" s="124" t="str">
        <f t="shared" si="125"/>
        <v/>
      </c>
      <c r="AH874" s="124">
        <f>SUMIFS('BW Expense Report GL'!I:I,'BW Expense Report GL'!F:F,AD:AD,'BW Expense Report GL'!G:G,H:H)</f>
        <v>0</v>
      </c>
      <c r="AI874" s="124" t="str">
        <f t="shared" si="126"/>
        <v/>
      </c>
      <c r="AK874" s="121">
        <f t="shared" si="127"/>
        <v>0</v>
      </c>
      <c r="AL874" s="121">
        <f t="shared" si="128"/>
        <v>0</v>
      </c>
    </row>
    <row r="875" spans="1:38" s="121" customFormat="1" ht="12.75" x14ac:dyDescent="0.2">
      <c r="A875" s="293" t="str">
        <f>VLOOKUP(B:B,'ACFR Business Areas'!A:C,3,FALSE)</f>
        <v>A000</v>
      </c>
      <c r="B875" s="293" t="str">
        <f>'Lease Rollforward'!$B$1</f>
        <v>E120</v>
      </c>
      <c r="C875" s="122" t="str">
        <f>VLOOKUP(B:B,'ACFR Business Areas'!A:B,2,FALSE)</f>
        <v>Comptroller General</v>
      </c>
      <c r="D875" s="237"/>
      <c r="E875" s="265"/>
      <c r="G875" s="122">
        <f>IFERROR(VLOOKUP($F:$F,'Lease Types with GL Accts'!A:B,2,FALSE),0)</f>
        <v>0</v>
      </c>
      <c r="H875" s="122">
        <f>IFERROR(VLOOKUP($F:$F,'Lease Types with GL Accts'!$A:$C,3,FALSE),0)</f>
        <v>0</v>
      </c>
      <c r="I875" s="122">
        <f>IFERROR(VLOOKUP($F:$F,'Lease Types with GL Accts'!$A:$D,4,FALSE),0)</f>
        <v>0</v>
      </c>
      <c r="J875" s="293" t="str">
        <f>IF(AND(AB875=1,K875='Lease Rollforward'!$B$2),"Yes",IF(AB875=1,"No",""))</f>
        <v/>
      </c>
      <c r="L875" s="216"/>
      <c r="M875" s="217"/>
      <c r="N875" s="217"/>
      <c r="O875" s="217"/>
      <c r="P875" s="294">
        <f t="shared" si="121"/>
        <v>0</v>
      </c>
      <c r="Q875" s="124"/>
      <c r="R875" s="124"/>
      <c r="S875" s="219"/>
      <c r="T875" s="219"/>
      <c r="U875" s="266"/>
      <c r="V875" s="122" t="str">
        <f>IF($AB875=1,VLOOKUP(U:U,'BW Asset Listing'!D:E,2,FALSE),"")</f>
        <v/>
      </c>
      <c r="W875" s="122" t="str">
        <f>IF($AB875=1,VLOOKUP(U:U,'BW Asset Listing'!D:F,3,FALSE),"")</f>
        <v/>
      </c>
      <c r="X875" s="122" t="str">
        <f>IF($AB875=1,VLOOKUP(U:U,'BW Asset Listing'!D:G,4,FALSE),"")</f>
        <v/>
      </c>
      <c r="Y875" s="294" t="str">
        <f>IF($AB875=1,VLOOKUP(U:U,'BW Asset Listing'!D:O,12,FALSE),"")</f>
        <v/>
      </c>
      <c r="Z875" s="294" t="str">
        <f t="shared" si="122"/>
        <v/>
      </c>
      <c r="AA875" s="294" t="str">
        <f t="shared" si="123"/>
        <v/>
      </c>
      <c r="AB875" s="294">
        <f>COUNTIF($D$4:D875,$D875)</f>
        <v>0</v>
      </c>
      <c r="AE875" s="122" t="str">
        <f t="shared" si="124"/>
        <v/>
      </c>
      <c r="AF875" s="124">
        <f>SUMIFS('BW Expense Report GL'!I:I,'BW Expense Report GL'!F:F,AD:AD,'BW Expense Report GL'!G:G,G:G)</f>
        <v>0</v>
      </c>
      <c r="AG875" s="124" t="str">
        <f t="shared" si="125"/>
        <v/>
      </c>
      <c r="AH875" s="124">
        <f>SUMIFS('BW Expense Report GL'!I:I,'BW Expense Report GL'!F:F,AD:AD,'BW Expense Report GL'!G:G,H:H)</f>
        <v>0</v>
      </c>
      <c r="AI875" s="124" t="str">
        <f t="shared" si="126"/>
        <v/>
      </c>
      <c r="AK875" s="121">
        <f t="shared" si="127"/>
        <v>0</v>
      </c>
      <c r="AL875" s="121">
        <f t="shared" si="128"/>
        <v>0</v>
      </c>
    </row>
    <row r="876" spans="1:38" s="121" customFormat="1" ht="12.75" x14ac:dyDescent="0.2">
      <c r="A876" s="293" t="str">
        <f>VLOOKUP(B:B,'ACFR Business Areas'!A:C,3,FALSE)</f>
        <v>A000</v>
      </c>
      <c r="B876" s="293" t="str">
        <f>'Lease Rollforward'!$B$1</f>
        <v>E120</v>
      </c>
      <c r="C876" s="122" t="str">
        <f>VLOOKUP(B:B,'ACFR Business Areas'!A:B,2,FALSE)</f>
        <v>Comptroller General</v>
      </c>
      <c r="D876" s="237"/>
      <c r="E876" s="265"/>
      <c r="G876" s="122">
        <f>IFERROR(VLOOKUP($F:$F,'Lease Types with GL Accts'!A:B,2,FALSE),0)</f>
        <v>0</v>
      </c>
      <c r="H876" s="122">
        <f>IFERROR(VLOOKUP($F:$F,'Lease Types with GL Accts'!$A:$C,3,FALSE),0)</f>
        <v>0</v>
      </c>
      <c r="I876" s="122">
        <f>IFERROR(VLOOKUP($F:$F,'Lease Types with GL Accts'!$A:$D,4,FALSE),0)</f>
        <v>0</v>
      </c>
      <c r="J876" s="293" t="str">
        <f>IF(AND(AB876=1,K876='Lease Rollforward'!$B$2),"Yes",IF(AB876=1,"No",""))</f>
        <v/>
      </c>
      <c r="L876" s="216"/>
      <c r="M876" s="217"/>
      <c r="N876" s="217"/>
      <c r="O876" s="217"/>
      <c r="P876" s="294">
        <f t="shared" si="121"/>
        <v>0</v>
      </c>
      <c r="Q876" s="124"/>
      <c r="R876" s="124"/>
      <c r="S876" s="219"/>
      <c r="T876" s="219"/>
      <c r="U876" s="266"/>
      <c r="V876" s="122" t="str">
        <f>IF($AB876=1,VLOOKUP(U:U,'BW Asset Listing'!D:E,2,FALSE),"")</f>
        <v/>
      </c>
      <c r="W876" s="122" t="str">
        <f>IF($AB876=1,VLOOKUP(U:U,'BW Asset Listing'!D:F,3,FALSE),"")</f>
        <v/>
      </c>
      <c r="X876" s="122" t="str">
        <f>IF($AB876=1,VLOOKUP(U:U,'BW Asset Listing'!D:G,4,FALSE),"")</f>
        <v/>
      </c>
      <c r="Y876" s="294" t="str">
        <f>IF($AB876=1,VLOOKUP(U:U,'BW Asset Listing'!D:O,12,FALSE),"")</f>
        <v/>
      </c>
      <c r="Z876" s="294" t="str">
        <f t="shared" si="122"/>
        <v/>
      </c>
      <c r="AA876" s="294" t="str">
        <f t="shared" si="123"/>
        <v/>
      </c>
      <c r="AB876" s="294">
        <f>COUNTIF($D$4:D876,$D876)</f>
        <v>0</v>
      </c>
      <c r="AE876" s="122" t="str">
        <f t="shared" si="124"/>
        <v/>
      </c>
      <c r="AF876" s="124">
        <f>SUMIFS('BW Expense Report GL'!I:I,'BW Expense Report GL'!F:F,AD:AD,'BW Expense Report GL'!G:G,G:G)</f>
        <v>0</v>
      </c>
      <c r="AG876" s="124" t="str">
        <f t="shared" si="125"/>
        <v/>
      </c>
      <c r="AH876" s="124">
        <f>SUMIFS('BW Expense Report GL'!I:I,'BW Expense Report GL'!F:F,AD:AD,'BW Expense Report GL'!G:G,H:H)</f>
        <v>0</v>
      </c>
      <c r="AI876" s="124" t="str">
        <f t="shared" si="126"/>
        <v/>
      </c>
      <c r="AK876" s="121">
        <f t="shared" si="127"/>
        <v>0</v>
      </c>
      <c r="AL876" s="121">
        <f t="shared" si="128"/>
        <v>0</v>
      </c>
    </row>
    <row r="877" spans="1:38" s="121" customFormat="1" ht="12.75" x14ac:dyDescent="0.2">
      <c r="A877" s="293" t="str">
        <f>VLOOKUP(B:B,'ACFR Business Areas'!A:C,3,FALSE)</f>
        <v>A000</v>
      </c>
      <c r="B877" s="293" t="str">
        <f>'Lease Rollforward'!$B$1</f>
        <v>E120</v>
      </c>
      <c r="C877" s="122" t="str">
        <f>VLOOKUP(B:B,'ACFR Business Areas'!A:B,2,FALSE)</f>
        <v>Comptroller General</v>
      </c>
      <c r="D877" s="237"/>
      <c r="E877" s="265"/>
      <c r="G877" s="122">
        <f>IFERROR(VLOOKUP($F:$F,'Lease Types with GL Accts'!A:B,2,FALSE),0)</f>
        <v>0</v>
      </c>
      <c r="H877" s="122">
        <f>IFERROR(VLOOKUP($F:$F,'Lease Types with GL Accts'!$A:$C,3,FALSE),0)</f>
        <v>0</v>
      </c>
      <c r="I877" s="122">
        <f>IFERROR(VLOOKUP($F:$F,'Lease Types with GL Accts'!$A:$D,4,FALSE),0)</f>
        <v>0</v>
      </c>
      <c r="J877" s="293" t="str">
        <f>IF(AND(AB877=1,K877='Lease Rollforward'!$B$2),"Yes",IF(AB877=1,"No",""))</f>
        <v/>
      </c>
      <c r="L877" s="216"/>
      <c r="M877" s="217"/>
      <c r="N877" s="217"/>
      <c r="O877" s="217"/>
      <c r="P877" s="294">
        <f t="shared" si="121"/>
        <v>0</v>
      </c>
      <c r="Q877" s="124"/>
      <c r="R877" s="124"/>
      <c r="S877" s="219"/>
      <c r="T877" s="219"/>
      <c r="U877" s="266"/>
      <c r="V877" s="122" t="str">
        <f>IF($AB877=1,VLOOKUP(U:U,'BW Asset Listing'!D:E,2,FALSE),"")</f>
        <v/>
      </c>
      <c r="W877" s="122" t="str">
        <f>IF($AB877=1,VLOOKUP(U:U,'BW Asset Listing'!D:F,3,FALSE),"")</f>
        <v/>
      </c>
      <c r="X877" s="122" t="str">
        <f>IF($AB877=1,VLOOKUP(U:U,'BW Asset Listing'!D:G,4,FALSE),"")</f>
        <v/>
      </c>
      <c r="Y877" s="294" t="str">
        <f>IF($AB877=1,VLOOKUP(U:U,'BW Asset Listing'!D:O,12,FALSE),"")</f>
        <v/>
      </c>
      <c r="Z877" s="294" t="str">
        <f t="shared" si="122"/>
        <v/>
      </c>
      <c r="AA877" s="294" t="str">
        <f t="shared" si="123"/>
        <v/>
      </c>
      <c r="AB877" s="294">
        <f>COUNTIF($D$4:D877,$D877)</f>
        <v>0</v>
      </c>
      <c r="AE877" s="122" t="str">
        <f t="shared" si="124"/>
        <v/>
      </c>
      <c r="AF877" s="124">
        <f>SUMIFS('BW Expense Report GL'!I:I,'BW Expense Report GL'!F:F,AD:AD,'BW Expense Report GL'!G:G,G:G)</f>
        <v>0</v>
      </c>
      <c r="AG877" s="124" t="str">
        <f t="shared" si="125"/>
        <v/>
      </c>
      <c r="AH877" s="124">
        <f>SUMIFS('BW Expense Report GL'!I:I,'BW Expense Report GL'!F:F,AD:AD,'BW Expense Report GL'!G:G,H:H)</f>
        <v>0</v>
      </c>
      <c r="AI877" s="124" t="str">
        <f t="shared" si="126"/>
        <v/>
      </c>
      <c r="AK877" s="121">
        <f t="shared" si="127"/>
        <v>0</v>
      </c>
      <c r="AL877" s="121">
        <f t="shared" si="128"/>
        <v>0</v>
      </c>
    </row>
    <row r="878" spans="1:38" s="121" customFormat="1" ht="12.75" x14ac:dyDescent="0.2">
      <c r="A878" s="293" t="str">
        <f>VLOOKUP(B:B,'ACFR Business Areas'!A:C,3,FALSE)</f>
        <v>A000</v>
      </c>
      <c r="B878" s="293" t="str">
        <f>'Lease Rollforward'!$B$1</f>
        <v>E120</v>
      </c>
      <c r="C878" s="122" t="str">
        <f>VLOOKUP(B:B,'ACFR Business Areas'!A:B,2,FALSE)</f>
        <v>Comptroller General</v>
      </c>
      <c r="D878" s="237"/>
      <c r="E878" s="265"/>
      <c r="G878" s="122">
        <f>IFERROR(VLOOKUP($F:$F,'Lease Types with GL Accts'!A:B,2,FALSE),0)</f>
        <v>0</v>
      </c>
      <c r="H878" s="122">
        <f>IFERROR(VLOOKUP($F:$F,'Lease Types with GL Accts'!$A:$C,3,FALSE),0)</f>
        <v>0</v>
      </c>
      <c r="I878" s="122">
        <f>IFERROR(VLOOKUP($F:$F,'Lease Types with GL Accts'!$A:$D,4,FALSE),0)</f>
        <v>0</v>
      </c>
      <c r="J878" s="293" t="str">
        <f>IF(AND(AB878=1,K878='Lease Rollforward'!$B$2),"Yes",IF(AB878=1,"No",""))</f>
        <v/>
      </c>
      <c r="L878" s="216"/>
      <c r="M878" s="217"/>
      <c r="N878" s="217"/>
      <c r="O878" s="217"/>
      <c r="P878" s="294">
        <f t="shared" si="121"/>
        <v>0</v>
      </c>
      <c r="Q878" s="124"/>
      <c r="R878" s="124"/>
      <c r="S878" s="219"/>
      <c r="T878" s="219"/>
      <c r="U878" s="266"/>
      <c r="V878" s="122" t="str">
        <f>IF($AB878=1,VLOOKUP(U:U,'BW Asset Listing'!D:E,2,FALSE),"")</f>
        <v/>
      </c>
      <c r="W878" s="122" t="str">
        <f>IF($AB878=1,VLOOKUP(U:U,'BW Asset Listing'!D:F,3,FALSE),"")</f>
        <v/>
      </c>
      <c r="X878" s="122" t="str">
        <f>IF($AB878=1,VLOOKUP(U:U,'BW Asset Listing'!D:G,4,FALSE),"")</f>
        <v/>
      </c>
      <c r="Y878" s="294" t="str">
        <f>IF($AB878=1,VLOOKUP(U:U,'BW Asset Listing'!D:O,12,FALSE),"")</f>
        <v/>
      </c>
      <c r="Z878" s="294" t="str">
        <f t="shared" si="122"/>
        <v/>
      </c>
      <c r="AA878" s="294" t="str">
        <f t="shared" si="123"/>
        <v/>
      </c>
      <c r="AB878" s="294">
        <f>COUNTIF($D$4:D878,$D878)</f>
        <v>0</v>
      </c>
      <c r="AE878" s="122" t="str">
        <f t="shared" si="124"/>
        <v/>
      </c>
      <c r="AF878" s="124">
        <f>SUMIFS('BW Expense Report GL'!I:I,'BW Expense Report GL'!F:F,AD:AD,'BW Expense Report GL'!G:G,G:G)</f>
        <v>0</v>
      </c>
      <c r="AG878" s="124" t="str">
        <f t="shared" si="125"/>
        <v/>
      </c>
      <c r="AH878" s="124">
        <f>SUMIFS('BW Expense Report GL'!I:I,'BW Expense Report GL'!F:F,AD:AD,'BW Expense Report GL'!G:G,H:H)</f>
        <v>0</v>
      </c>
      <c r="AI878" s="124" t="str">
        <f t="shared" si="126"/>
        <v/>
      </c>
      <c r="AK878" s="121">
        <f t="shared" si="127"/>
        <v>0</v>
      </c>
      <c r="AL878" s="121">
        <f t="shared" si="128"/>
        <v>0</v>
      </c>
    </row>
    <row r="879" spans="1:38" s="121" customFormat="1" ht="12.75" x14ac:dyDescent="0.2">
      <c r="A879" s="293" t="str">
        <f>VLOOKUP(B:B,'ACFR Business Areas'!A:C,3,FALSE)</f>
        <v>A000</v>
      </c>
      <c r="B879" s="293" t="str">
        <f>'Lease Rollforward'!$B$1</f>
        <v>E120</v>
      </c>
      <c r="C879" s="122" t="str">
        <f>VLOOKUP(B:B,'ACFR Business Areas'!A:B,2,FALSE)</f>
        <v>Comptroller General</v>
      </c>
      <c r="D879" s="237"/>
      <c r="E879" s="265"/>
      <c r="G879" s="122">
        <f>IFERROR(VLOOKUP($F:$F,'Lease Types with GL Accts'!A:B,2,FALSE),0)</f>
        <v>0</v>
      </c>
      <c r="H879" s="122">
        <f>IFERROR(VLOOKUP($F:$F,'Lease Types with GL Accts'!$A:$C,3,FALSE),0)</f>
        <v>0</v>
      </c>
      <c r="I879" s="122">
        <f>IFERROR(VLOOKUP($F:$F,'Lease Types with GL Accts'!$A:$D,4,FALSE),0)</f>
        <v>0</v>
      </c>
      <c r="J879" s="293" t="str">
        <f>IF(AND(AB879=1,K879='Lease Rollforward'!$B$2),"Yes",IF(AB879=1,"No",""))</f>
        <v/>
      </c>
      <c r="L879" s="216"/>
      <c r="M879" s="217"/>
      <c r="N879" s="217"/>
      <c r="O879" s="217"/>
      <c r="P879" s="294">
        <f t="shared" si="121"/>
        <v>0</v>
      </c>
      <c r="Q879" s="124"/>
      <c r="R879" s="124"/>
      <c r="S879" s="219"/>
      <c r="T879" s="219"/>
      <c r="U879" s="266"/>
      <c r="V879" s="122" t="str">
        <f>IF($AB879=1,VLOOKUP(U:U,'BW Asset Listing'!D:E,2,FALSE),"")</f>
        <v/>
      </c>
      <c r="W879" s="122" t="str">
        <f>IF($AB879=1,VLOOKUP(U:U,'BW Asset Listing'!D:F,3,FALSE),"")</f>
        <v/>
      </c>
      <c r="X879" s="122" t="str">
        <f>IF($AB879=1,VLOOKUP(U:U,'BW Asset Listing'!D:G,4,FALSE),"")</f>
        <v/>
      </c>
      <c r="Y879" s="294" t="str">
        <f>IF($AB879=1,VLOOKUP(U:U,'BW Asset Listing'!D:O,12,FALSE),"")</f>
        <v/>
      </c>
      <c r="Z879" s="294" t="str">
        <f t="shared" si="122"/>
        <v/>
      </c>
      <c r="AA879" s="294" t="str">
        <f t="shared" si="123"/>
        <v/>
      </c>
      <c r="AB879" s="294">
        <f>COUNTIF($D$4:D879,$D879)</f>
        <v>0</v>
      </c>
      <c r="AE879" s="122" t="str">
        <f t="shared" si="124"/>
        <v/>
      </c>
      <c r="AF879" s="124">
        <f>SUMIFS('BW Expense Report GL'!I:I,'BW Expense Report GL'!F:F,AD:AD,'BW Expense Report GL'!G:G,G:G)</f>
        <v>0</v>
      </c>
      <c r="AG879" s="124" t="str">
        <f t="shared" si="125"/>
        <v/>
      </c>
      <c r="AH879" s="124">
        <f>SUMIFS('BW Expense Report GL'!I:I,'BW Expense Report GL'!F:F,AD:AD,'BW Expense Report GL'!G:G,H:H)</f>
        <v>0</v>
      </c>
      <c r="AI879" s="124" t="str">
        <f t="shared" si="126"/>
        <v/>
      </c>
      <c r="AK879" s="121">
        <f t="shared" si="127"/>
        <v>0</v>
      </c>
      <c r="AL879" s="121">
        <f t="shared" si="128"/>
        <v>0</v>
      </c>
    </row>
    <row r="880" spans="1:38" s="121" customFormat="1" ht="12.75" x14ac:dyDescent="0.2">
      <c r="A880" s="293" t="str">
        <f>VLOOKUP(B:B,'ACFR Business Areas'!A:C,3,FALSE)</f>
        <v>A000</v>
      </c>
      <c r="B880" s="293" t="str">
        <f>'Lease Rollforward'!$B$1</f>
        <v>E120</v>
      </c>
      <c r="C880" s="122" t="str">
        <f>VLOOKUP(B:B,'ACFR Business Areas'!A:B,2,FALSE)</f>
        <v>Comptroller General</v>
      </c>
      <c r="D880" s="237"/>
      <c r="E880" s="265"/>
      <c r="G880" s="122">
        <f>IFERROR(VLOOKUP($F:$F,'Lease Types with GL Accts'!A:B,2,FALSE),0)</f>
        <v>0</v>
      </c>
      <c r="H880" s="122">
        <f>IFERROR(VLOOKUP($F:$F,'Lease Types with GL Accts'!$A:$C,3,FALSE),0)</f>
        <v>0</v>
      </c>
      <c r="I880" s="122">
        <f>IFERROR(VLOOKUP($F:$F,'Lease Types with GL Accts'!$A:$D,4,FALSE),0)</f>
        <v>0</v>
      </c>
      <c r="J880" s="293" t="str">
        <f>IF(AND(AB880=1,K880='Lease Rollforward'!$B$2),"Yes",IF(AB880=1,"No",""))</f>
        <v/>
      </c>
      <c r="L880" s="216"/>
      <c r="M880" s="217"/>
      <c r="N880" s="217"/>
      <c r="O880" s="217"/>
      <c r="P880" s="294">
        <f t="shared" si="121"/>
        <v>0</v>
      </c>
      <c r="Q880" s="124"/>
      <c r="R880" s="124"/>
      <c r="S880" s="219"/>
      <c r="T880" s="219"/>
      <c r="U880" s="266"/>
      <c r="V880" s="122" t="str">
        <f>IF($AB880=1,VLOOKUP(U:U,'BW Asset Listing'!D:E,2,FALSE),"")</f>
        <v/>
      </c>
      <c r="W880" s="122" t="str">
        <f>IF($AB880=1,VLOOKUP(U:U,'BW Asset Listing'!D:F,3,FALSE),"")</f>
        <v/>
      </c>
      <c r="X880" s="122" t="str">
        <f>IF($AB880=1,VLOOKUP(U:U,'BW Asset Listing'!D:G,4,FALSE),"")</f>
        <v/>
      </c>
      <c r="Y880" s="294" t="str">
        <f>IF($AB880=1,VLOOKUP(U:U,'BW Asset Listing'!D:O,12,FALSE),"")</f>
        <v/>
      </c>
      <c r="Z880" s="294" t="str">
        <f t="shared" si="122"/>
        <v/>
      </c>
      <c r="AA880" s="294" t="str">
        <f t="shared" si="123"/>
        <v/>
      </c>
      <c r="AB880" s="294">
        <f>COUNTIF($D$4:D880,$D880)</f>
        <v>0</v>
      </c>
      <c r="AE880" s="122" t="str">
        <f t="shared" si="124"/>
        <v/>
      </c>
      <c r="AF880" s="124">
        <f>SUMIFS('BW Expense Report GL'!I:I,'BW Expense Report GL'!F:F,AD:AD,'BW Expense Report GL'!G:G,G:G)</f>
        <v>0</v>
      </c>
      <c r="AG880" s="124" t="str">
        <f t="shared" si="125"/>
        <v/>
      </c>
      <c r="AH880" s="124">
        <f>SUMIFS('BW Expense Report GL'!I:I,'BW Expense Report GL'!F:F,AD:AD,'BW Expense Report GL'!G:G,H:H)</f>
        <v>0</v>
      </c>
      <c r="AI880" s="124" t="str">
        <f t="shared" si="126"/>
        <v/>
      </c>
      <c r="AK880" s="121">
        <f t="shared" si="127"/>
        <v>0</v>
      </c>
      <c r="AL880" s="121">
        <f t="shared" si="128"/>
        <v>0</v>
      </c>
    </row>
    <row r="881" spans="1:38" s="121" customFormat="1" ht="12.75" x14ac:dyDescent="0.2">
      <c r="A881" s="293" t="str">
        <f>VLOOKUP(B:B,'ACFR Business Areas'!A:C,3,FALSE)</f>
        <v>A000</v>
      </c>
      <c r="B881" s="293" t="str">
        <f>'Lease Rollforward'!$B$1</f>
        <v>E120</v>
      </c>
      <c r="C881" s="122" t="str">
        <f>VLOOKUP(B:B,'ACFR Business Areas'!A:B,2,FALSE)</f>
        <v>Comptroller General</v>
      </c>
      <c r="D881" s="237"/>
      <c r="E881" s="265"/>
      <c r="G881" s="122">
        <f>IFERROR(VLOOKUP($F:$F,'Lease Types with GL Accts'!A:B,2,FALSE),0)</f>
        <v>0</v>
      </c>
      <c r="H881" s="122">
        <f>IFERROR(VLOOKUP($F:$F,'Lease Types with GL Accts'!$A:$C,3,FALSE),0)</f>
        <v>0</v>
      </c>
      <c r="I881" s="122">
        <f>IFERROR(VLOOKUP($F:$F,'Lease Types with GL Accts'!$A:$D,4,FALSE),0)</f>
        <v>0</v>
      </c>
      <c r="J881" s="293" t="str">
        <f>IF(AND(AB881=1,K881='Lease Rollforward'!$B$2),"Yes",IF(AB881=1,"No",""))</f>
        <v/>
      </c>
      <c r="L881" s="216"/>
      <c r="M881" s="217"/>
      <c r="N881" s="217"/>
      <c r="O881" s="217"/>
      <c r="P881" s="294">
        <f t="shared" si="121"/>
        <v>0</v>
      </c>
      <c r="Q881" s="124"/>
      <c r="R881" s="124"/>
      <c r="S881" s="219"/>
      <c r="T881" s="219"/>
      <c r="U881" s="266"/>
      <c r="V881" s="122" t="str">
        <f>IF($AB881=1,VLOOKUP(U:U,'BW Asset Listing'!D:E,2,FALSE),"")</f>
        <v/>
      </c>
      <c r="W881" s="122" t="str">
        <f>IF($AB881=1,VLOOKUP(U:U,'BW Asset Listing'!D:F,3,FALSE),"")</f>
        <v/>
      </c>
      <c r="X881" s="122" t="str">
        <f>IF($AB881=1,VLOOKUP(U:U,'BW Asset Listing'!D:G,4,FALSE),"")</f>
        <v/>
      </c>
      <c r="Y881" s="294" t="str">
        <f>IF($AB881=1,VLOOKUP(U:U,'BW Asset Listing'!D:O,12,FALSE),"")</f>
        <v/>
      </c>
      <c r="Z881" s="294" t="str">
        <f t="shared" si="122"/>
        <v/>
      </c>
      <c r="AA881" s="294" t="str">
        <f t="shared" si="123"/>
        <v/>
      </c>
      <c r="AB881" s="294">
        <f>COUNTIF($D$4:D881,$D881)</f>
        <v>0</v>
      </c>
      <c r="AE881" s="122" t="str">
        <f t="shared" si="124"/>
        <v/>
      </c>
      <c r="AF881" s="124">
        <f>SUMIFS('BW Expense Report GL'!I:I,'BW Expense Report GL'!F:F,AD:AD,'BW Expense Report GL'!G:G,G:G)</f>
        <v>0</v>
      </c>
      <c r="AG881" s="124" t="str">
        <f t="shared" si="125"/>
        <v/>
      </c>
      <c r="AH881" s="124">
        <f>SUMIFS('BW Expense Report GL'!I:I,'BW Expense Report GL'!F:F,AD:AD,'BW Expense Report GL'!G:G,H:H)</f>
        <v>0</v>
      </c>
      <c r="AI881" s="124" t="str">
        <f t="shared" si="126"/>
        <v/>
      </c>
      <c r="AK881" s="121">
        <f t="shared" si="127"/>
        <v>0</v>
      </c>
      <c r="AL881" s="121">
        <f t="shared" si="128"/>
        <v>0</v>
      </c>
    </row>
    <row r="882" spans="1:38" s="121" customFormat="1" ht="12.75" x14ac:dyDescent="0.2">
      <c r="A882" s="293" t="str">
        <f>VLOOKUP(B:B,'ACFR Business Areas'!A:C,3,FALSE)</f>
        <v>A000</v>
      </c>
      <c r="B882" s="293" t="str">
        <f>'Lease Rollforward'!$B$1</f>
        <v>E120</v>
      </c>
      <c r="C882" s="122" t="str">
        <f>VLOOKUP(B:B,'ACFR Business Areas'!A:B,2,FALSE)</f>
        <v>Comptroller General</v>
      </c>
      <c r="D882" s="237"/>
      <c r="E882" s="265"/>
      <c r="G882" s="122">
        <f>IFERROR(VLOOKUP($F:$F,'Lease Types with GL Accts'!A:B,2,FALSE),0)</f>
        <v>0</v>
      </c>
      <c r="H882" s="122">
        <f>IFERROR(VLOOKUP($F:$F,'Lease Types with GL Accts'!$A:$C,3,FALSE),0)</f>
        <v>0</v>
      </c>
      <c r="I882" s="122">
        <f>IFERROR(VLOOKUP($F:$F,'Lease Types with GL Accts'!$A:$D,4,FALSE),0)</f>
        <v>0</v>
      </c>
      <c r="J882" s="293" t="str">
        <f>IF(AND(AB882=1,K882='Lease Rollforward'!$B$2),"Yes",IF(AB882=1,"No",""))</f>
        <v/>
      </c>
      <c r="L882" s="216"/>
      <c r="M882" s="217"/>
      <c r="N882" s="217"/>
      <c r="O882" s="217"/>
      <c r="P882" s="294">
        <f t="shared" si="121"/>
        <v>0</v>
      </c>
      <c r="Q882" s="124"/>
      <c r="R882" s="124"/>
      <c r="S882" s="219"/>
      <c r="T882" s="219"/>
      <c r="U882" s="266"/>
      <c r="V882" s="122" t="str">
        <f>IF($AB882=1,VLOOKUP(U:U,'BW Asset Listing'!D:E,2,FALSE),"")</f>
        <v/>
      </c>
      <c r="W882" s="122" t="str">
        <f>IF($AB882=1,VLOOKUP(U:U,'BW Asset Listing'!D:F,3,FALSE),"")</f>
        <v/>
      </c>
      <c r="X882" s="122" t="str">
        <f>IF($AB882=1,VLOOKUP(U:U,'BW Asset Listing'!D:G,4,FALSE),"")</f>
        <v/>
      </c>
      <c r="Y882" s="294" t="str">
        <f>IF($AB882=1,VLOOKUP(U:U,'BW Asset Listing'!D:O,12,FALSE),"")</f>
        <v/>
      </c>
      <c r="Z882" s="294" t="str">
        <f t="shared" si="122"/>
        <v/>
      </c>
      <c r="AA882" s="294" t="str">
        <f t="shared" si="123"/>
        <v/>
      </c>
      <c r="AB882" s="294">
        <f>COUNTIF($D$4:D882,$D882)</f>
        <v>0</v>
      </c>
      <c r="AE882" s="122" t="str">
        <f t="shared" si="124"/>
        <v/>
      </c>
      <c r="AF882" s="124">
        <f>SUMIFS('BW Expense Report GL'!I:I,'BW Expense Report GL'!F:F,AD:AD,'BW Expense Report GL'!G:G,G:G)</f>
        <v>0</v>
      </c>
      <c r="AG882" s="124" t="str">
        <f t="shared" si="125"/>
        <v/>
      </c>
      <c r="AH882" s="124">
        <f>SUMIFS('BW Expense Report GL'!I:I,'BW Expense Report GL'!F:F,AD:AD,'BW Expense Report GL'!G:G,H:H)</f>
        <v>0</v>
      </c>
      <c r="AI882" s="124" t="str">
        <f t="shared" si="126"/>
        <v/>
      </c>
      <c r="AK882" s="121">
        <f t="shared" si="127"/>
        <v>0</v>
      </c>
      <c r="AL882" s="121">
        <f t="shared" si="128"/>
        <v>0</v>
      </c>
    </row>
    <row r="883" spans="1:38" s="121" customFormat="1" ht="12.75" x14ac:dyDescent="0.2">
      <c r="A883" s="293" t="str">
        <f>VLOOKUP(B:B,'ACFR Business Areas'!A:C,3,FALSE)</f>
        <v>A000</v>
      </c>
      <c r="B883" s="293" t="str">
        <f>'Lease Rollforward'!$B$1</f>
        <v>E120</v>
      </c>
      <c r="C883" s="122" t="str">
        <f>VLOOKUP(B:B,'ACFR Business Areas'!A:B,2,FALSE)</f>
        <v>Comptroller General</v>
      </c>
      <c r="D883" s="237"/>
      <c r="E883" s="265"/>
      <c r="G883" s="122">
        <f>IFERROR(VLOOKUP($F:$F,'Lease Types with GL Accts'!A:B,2,FALSE),0)</f>
        <v>0</v>
      </c>
      <c r="H883" s="122">
        <f>IFERROR(VLOOKUP($F:$F,'Lease Types with GL Accts'!$A:$C,3,FALSE),0)</f>
        <v>0</v>
      </c>
      <c r="I883" s="122">
        <f>IFERROR(VLOOKUP($F:$F,'Lease Types with GL Accts'!$A:$D,4,FALSE),0)</f>
        <v>0</v>
      </c>
      <c r="J883" s="293" t="str">
        <f>IF(AND(AB883=1,K883='Lease Rollforward'!$B$2),"Yes",IF(AB883=1,"No",""))</f>
        <v/>
      </c>
      <c r="L883" s="216"/>
      <c r="M883" s="217"/>
      <c r="N883" s="217"/>
      <c r="O883" s="217"/>
      <c r="P883" s="294">
        <f t="shared" si="121"/>
        <v>0</v>
      </c>
      <c r="Q883" s="124"/>
      <c r="R883" s="124"/>
      <c r="S883" s="219"/>
      <c r="T883" s="219"/>
      <c r="U883" s="266"/>
      <c r="V883" s="122" t="str">
        <f>IF($AB883=1,VLOOKUP(U:U,'BW Asset Listing'!D:E,2,FALSE),"")</f>
        <v/>
      </c>
      <c r="W883" s="122" t="str">
        <f>IF($AB883=1,VLOOKUP(U:U,'BW Asset Listing'!D:F,3,FALSE),"")</f>
        <v/>
      </c>
      <c r="X883" s="122" t="str">
        <f>IF($AB883=1,VLOOKUP(U:U,'BW Asset Listing'!D:G,4,FALSE),"")</f>
        <v/>
      </c>
      <c r="Y883" s="294" t="str">
        <f>IF($AB883=1,VLOOKUP(U:U,'BW Asset Listing'!D:O,12,FALSE),"")</f>
        <v/>
      </c>
      <c r="Z883" s="294" t="str">
        <f t="shared" si="122"/>
        <v/>
      </c>
      <c r="AA883" s="294" t="str">
        <f t="shared" si="123"/>
        <v/>
      </c>
      <c r="AB883" s="294">
        <f>COUNTIF($D$4:D883,$D883)</f>
        <v>0</v>
      </c>
      <c r="AE883" s="122" t="str">
        <f t="shared" si="124"/>
        <v/>
      </c>
      <c r="AF883" s="124">
        <f>SUMIFS('BW Expense Report GL'!I:I,'BW Expense Report GL'!F:F,AD:AD,'BW Expense Report GL'!G:G,G:G)</f>
        <v>0</v>
      </c>
      <c r="AG883" s="124" t="str">
        <f t="shared" si="125"/>
        <v/>
      </c>
      <c r="AH883" s="124">
        <f>SUMIFS('BW Expense Report GL'!I:I,'BW Expense Report GL'!F:F,AD:AD,'BW Expense Report GL'!G:G,H:H)</f>
        <v>0</v>
      </c>
      <c r="AI883" s="124" t="str">
        <f t="shared" si="126"/>
        <v/>
      </c>
      <c r="AK883" s="121">
        <f t="shared" si="127"/>
        <v>0</v>
      </c>
      <c r="AL883" s="121">
        <f t="shared" si="128"/>
        <v>0</v>
      </c>
    </row>
    <row r="884" spans="1:38" s="121" customFormat="1" ht="12.75" x14ac:dyDescent="0.2">
      <c r="A884" s="293" t="str">
        <f>VLOOKUP(B:B,'ACFR Business Areas'!A:C,3,FALSE)</f>
        <v>A000</v>
      </c>
      <c r="B884" s="293" t="str">
        <f>'Lease Rollforward'!$B$1</f>
        <v>E120</v>
      </c>
      <c r="C884" s="122" t="str">
        <f>VLOOKUP(B:B,'ACFR Business Areas'!A:B,2,FALSE)</f>
        <v>Comptroller General</v>
      </c>
      <c r="D884" s="237"/>
      <c r="E884" s="265"/>
      <c r="G884" s="122">
        <f>IFERROR(VLOOKUP($F:$F,'Lease Types with GL Accts'!A:B,2,FALSE),0)</f>
        <v>0</v>
      </c>
      <c r="H884" s="122">
        <f>IFERROR(VLOOKUP($F:$F,'Lease Types with GL Accts'!$A:$C,3,FALSE),0)</f>
        <v>0</v>
      </c>
      <c r="I884" s="122">
        <f>IFERROR(VLOOKUP($F:$F,'Lease Types with GL Accts'!$A:$D,4,FALSE),0)</f>
        <v>0</v>
      </c>
      <c r="J884" s="293" t="str">
        <f>IF(AND(AB884=1,K884='Lease Rollforward'!$B$2),"Yes",IF(AB884=1,"No",""))</f>
        <v/>
      </c>
      <c r="L884" s="216"/>
      <c r="M884" s="217"/>
      <c r="N884" s="217"/>
      <c r="O884" s="217"/>
      <c r="P884" s="294">
        <f t="shared" si="121"/>
        <v>0</v>
      </c>
      <c r="Q884" s="124"/>
      <c r="R884" s="124"/>
      <c r="S884" s="219"/>
      <c r="T884" s="219"/>
      <c r="U884" s="266"/>
      <c r="V884" s="122" t="str">
        <f>IF($AB884=1,VLOOKUP(U:U,'BW Asset Listing'!D:E,2,FALSE),"")</f>
        <v/>
      </c>
      <c r="W884" s="122" t="str">
        <f>IF($AB884=1,VLOOKUP(U:U,'BW Asset Listing'!D:F,3,FALSE),"")</f>
        <v/>
      </c>
      <c r="X884" s="122" t="str">
        <f>IF($AB884=1,VLOOKUP(U:U,'BW Asset Listing'!D:G,4,FALSE),"")</f>
        <v/>
      </c>
      <c r="Y884" s="294" t="str">
        <f>IF($AB884=1,VLOOKUP(U:U,'BW Asset Listing'!D:O,12,FALSE),"")</f>
        <v/>
      </c>
      <c r="Z884" s="294" t="str">
        <f t="shared" si="122"/>
        <v/>
      </c>
      <c r="AA884" s="294" t="str">
        <f t="shared" si="123"/>
        <v/>
      </c>
      <c r="AB884" s="294">
        <f>COUNTIF($D$4:D884,$D884)</f>
        <v>0</v>
      </c>
      <c r="AE884" s="122" t="str">
        <f t="shared" si="124"/>
        <v/>
      </c>
      <c r="AF884" s="124">
        <f>SUMIFS('BW Expense Report GL'!I:I,'BW Expense Report GL'!F:F,AD:AD,'BW Expense Report GL'!G:G,G:G)</f>
        <v>0</v>
      </c>
      <c r="AG884" s="124" t="str">
        <f t="shared" si="125"/>
        <v/>
      </c>
      <c r="AH884" s="124">
        <f>SUMIFS('BW Expense Report GL'!I:I,'BW Expense Report GL'!F:F,AD:AD,'BW Expense Report GL'!G:G,H:H)</f>
        <v>0</v>
      </c>
      <c r="AI884" s="124" t="str">
        <f t="shared" si="126"/>
        <v/>
      </c>
      <c r="AK884" s="121">
        <f t="shared" si="127"/>
        <v>0</v>
      </c>
      <c r="AL884" s="121">
        <f t="shared" si="128"/>
        <v>0</v>
      </c>
    </row>
    <row r="885" spans="1:38" s="121" customFormat="1" ht="12.75" x14ac:dyDescent="0.2">
      <c r="A885" s="293" t="str">
        <f>VLOOKUP(B:B,'ACFR Business Areas'!A:C,3,FALSE)</f>
        <v>A000</v>
      </c>
      <c r="B885" s="293" t="str">
        <f>'Lease Rollforward'!$B$1</f>
        <v>E120</v>
      </c>
      <c r="C885" s="122" t="str">
        <f>VLOOKUP(B:B,'ACFR Business Areas'!A:B,2,FALSE)</f>
        <v>Comptroller General</v>
      </c>
      <c r="D885" s="237"/>
      <c r="E885" s="265"/>
      <c r="G885" s="122">
        <f>IFERROR(VLOOKUP($F:$F,'Lease Types with GL Accts'!A:B,2,FALSE),0)</f>
        <v>0</v>
      </c>
      <c r="H885" s="122">
        <f>IFERROR(VLOOKUP($F:$F,'Lease Types with GL Accts'!$A:$C,3,FALSE),0)</f>
        <v>0</v>
      </c>
      <c r="I885" s="122">
        <f>IFERROR(VLOOKUP($F:$F,'Lease Types with GL Accts'!$A:$D,4,FALSE),0)</f>
        <v>0</v>
      </c>
      <c r="J885" s="293" t="str">
        <f>IF(AND(AB885=1,K885='Lease Rollforward'!$B$2),"Yes",IF(AB885=1,"No",""))</f>
        <v/>
      </c>
      <c r="L885" s="216"/>
      <c r="M885" s="217"/>
      <c r="N885" s="217"/>
      <c r="O885" s="217"/>
      <c r="P885" s="294">
        <f t="shared" si="121"/>
        <v>0</v>
      </c>
      <c r="Q885" s="124"/>
      <c r="R885" s="124"/>
      <c r="S885" s="219"/>
      <c r="T885" s="219"/>
      <c r="U885" s="266"/>
      <c r="V885" s="122" t="str">
        <f>IF($AB885=1,VLOOKUP(U:U,'BW Asset Listing'!D:E,2,FALSE),"")</f>
        <v/>
      </c>
      <c r="W885" s="122" t="str">
        <f>IF($AB885=1,VLOOKUP(U:U,'BW Asset Listing'!D:F,3,FALSE),"")</f>
        <v/>
      </c>
      <c r="X885" s="122" t="str">
        <f>IF($AB885=1,VLOOKUP(U:U,'BW Asset Listing'!D:G,4,FALSE),"")</f>
        <v/>
      </c>
      <c r="Y885" s="294" t="str">
        <f>IF($AB885=1,VLOOKUP(U:U,'BW Asset Listing'!D:O,12,FALSE),"")</f>
        <v/>
      </c>
      <c r="Z885" s="294" t="str">
        <f t="shared" si="122"/>
        <v/>
      </c>
      <c r="AA885" s="294" t="str">
        <f t="shared" si="123"/>
        <v/>
      </c>
      <c r="AB885" s="294">
        <f>COUNTIF($D$4:D885,$D885)</f>
        <v>0</v>
      </c>
      <c r="AE885" s="122" t="str">
        <f t="shared" si="124"/>
        <v/>
      </c>
      <c r="AF885" s="124">
        <f>SUMIFS('BW Expense Report GL'!I:I,'BW Expense Report GL'!F:F,AD:AD,'BW Expense Report GL'!G:G,G:G)</f>
        <v>0</v>
      </c>
      <c r="AG885" s="124" t="str">
        <f t="shared" si="125"/>
        <v/>
      </c>
      <c r="AH885" s="124">
        <f>SUMIFS('BW Expense Report GL'!I:I,'BW Expense Report GL'!F:F,AD:AD,'BW Expense Report GL'!G:G,H:H)</f>
        <v>0</v>
      </c>
      <c r="AI885" s="124" t="str">
        <f t="shared" si="126"/>
        <v/>
      </c>
      <c r="AK885" s="121">
        <f t="shared" si="127"/>
        <v>0</v>
      </c>
      <c r="AL885" s="121">
        <f t="shared" si="128"/>
        <v>0</v>
      </c>
    </row>
    <row r="886" spans="1:38" s="121" customFormat="1" ht="12.75" x14ac:dyDescent="0.2">
      <c r="A886" s="293" t="str">
        <f>VLOOKUP(B:B,'ACFR Business Areas'!A:C,3,FALSE)</f>
        <v>A000</v>
      </c>
      <c r="B886" s="293" t="str">
        <f>'Lease Rollforward'!$B$1</f>
        <v>E120</v>
      </c>
      <c r="C886" s="122" t="str">
        <f>VLOOKUP(B:B,'ACFR Business Areas'!A:B,2,FALSE)</f>
        <v>Comptroller General</v>
      </c>
      <c r="D886" s="237"/>
      <c r="E886" s="265"/>
      <c r="G886" s="122">
        <f>IFERROR(VLOOKUP($F:$F,'Lease Types with GL Accts'!A:B,2,FALSE),0)</f>
        <v>0</v>
      </c>
      <c r="H886" s="122">
        <f>IFERROR(VLOOKUP($F:$F,'Lease Types with GL Accts'!$A:$C,3,FALSE),0)</f>
        <v>0</v>
      </c>
      <c r="I886" s="122">
        <f>IFERROR(VLOOKUP($F:$F,'Lease Types with GL Accts'!$A:$D,4,FALSE),0)</f>
        <v>0</v>
      </c>
      <c r="J886" s="293" t="str">
        <f>IF(AND(AB886=1,K886='Lease Rollforward'!$B$2),"Yes",IF(AB886=1,"No",""))</f>
        <v/>
      </c>
      <c r="L886" s="216"/>
      <c r="M886" s="217"/>
      <c r="N886" s="217"/>
      <c r="O886" s="217"/>
      <c r="P886" s="294">
        <f t="shared" si="121"/>
        <v>0</v>
      </c>
      <c r="Q886" s="124"/>
      <c r="R886" s="124"/>
      <c r="S886" s="219"/>
      <c r="T886" s="219"/>
      <c r="U886" s="266"/>
      <c r="V886" s="122" t="str">
        <f>IF($AB886=1,VLOOKUP(U:U,'BW Asset Listing'!D:E,2,FALSE),"")</f>
        <v/>
      </c>
      <c r="W886" s="122" t="str">
        <f>IF($AB886=1,VLOOKUP(U:U,'BW Asset Listing'!D:F,3,FALSE),"")</f>
        <v/>
      </c>
      <c r="X886" s="122" t="str">
        <f>IF($AB886=1,VLOOKUP(U:U,'BW Asset Listing'!D:G,4,FALSE),"")</f>
        <v/>
      </c>
      <c r="Y886" s="294" t="str">
        <f>IF($AB886=1,VLOOKUP(U:U,'BW Asset Listing'!D:O,12,FALSE),"")</f>
        <v/>
      </c>
      <c r="Z886" s="294" t="str">
        <f t="shared" si="122"/>
        <v/>
      </c>
      <c r="AA886" s="294" t="str">
        <f t="shared" si="123"/>
        <v/>
      </c>
      <c r="AB886" s="294">
        <f>COUNTIF($D$4:D886,$D886)</f>
        <v>0</v>
      </c>
      <c r="AE886" s="122" t="str">
        <f t="shared" si="124"/>
        <v/>
      </c>
      <c r="AF886" s="124">
        <f>SUMIFS('BW Expense Report GL'!I:I,'BW Expense Report GL'!F:F,AD:AD,'BW Expense Report GL'!G:G,G:G)</f>
        <v>0</v>
      </c>
      <c r="AG886" s="124" t="str">
        <f t="shared" si="125"/>
        <v/>
      </c>
      <c r="AH886" s="124">
        <f>SUMIFS('BW Expense Report GL'!I:I,'BW Expense Report GL'!F:F,AD:AD,'BW Expense Report GL'!G:G,H:H)</f>
        <v>0</v>
      </c>
      <c r="AI886" s="124" t="str">
        <f t="shared" si="126"/>
        <v/>
      </c>
      <c r="AK886" s="121">
        <f t="shared" si="127"/>
        <v>0</v>
      </c>
      <c r="AL886" s="121">
        <f t="shared" si="128"/>
        <v>0</v>
      </c>
    </row>
    <row r="887" spans="1:38" s="121" customFormat="1" ht="12.75" x14ac:dyDescent="0.2">
      <c r="A887" s="293" t="str">
        <f>VLOOKUP(B:B,'ACFR Business Areas'!A:C,3,FALSE)</f>
        <v>A000</v>
      </c>
      <c r="B887" s="293" t="str">
        <f>'Lease Rollforward'!$B$1</f>
        <v>E120</v>
      </c>
      <c r="C887" s="122" t="str">
        <f>VLOOKUP(B:B,'ACFR Business Areas'!A:B,2,FALSE)</f>
        <v>Comptroller General</v>
      </c>
      <c r="D887" s="237"/>
      <c r="E887" s="265"/>
      <c r="G887" s="122">
        <f>IFERROR(VLOOKUP($F:$F,'Lease Types with GL Accts'!A:B,2,FALSE),0)</f>
        <v>0</v>
      </c>
      <c r="H887" s="122">
        <f>IFERROR(VLOOKUP($F:$F,'Lease Types with GL Accts'!$A:$C,3,FALSE),0)</f>
        <v>0</v>
      </c>
      <c r="I887" s="122">
        <f>IFERROR(VLOOKUP($F:$F,'Lease Types with GL Accts'!$A:$D,4,FALSE),0)</f>
        <v>0</v>
      </c>
      <c r="J887" s="293" t="str">
        <f>IF(AND(AB887=1,K887='Lease Rollforward'!$B$2),"Yes",IF(AB887=1,"No",""))</f>
        <v/>
      </c>
      <c r="L887" s="216"/>
      <c r="M887" s="217"/>
      <c r="N887" s="217"/>
      <c r="O887" s="217"/>
      <c r="P887" s="294">
        <f t="shared" si="121"/>
        <v>0</v>
      </c>
      <c r="Q887" s="124"/>
      <c r="R887" s="124"/>
      <c r="S887" s="219"/>
      <c r="T887" s="219"/>
      <c r="U887" s="266"/>
      <c r="V887" s="122" t="str">
        <f>IF($AB887=1,VLOOKUP(U:U,'BW Asset Listing'!D:E,2,FALSE),"")</f>
        <v/>
      </c>
      <c r="W887" s="122" t="str">
        <f>IF($AB887=1,VLOOKUP(U:U,'BW Asset Listing'!D:F,3,FALSE),"")</f>
        <v/>
      </c>
      <c r="X887" s="122" t="str">
        <f>IF($AB887=1,VLOOKUP(U:U,'BW Asset Listing'!D:G,4,FALSE),"")</f>
        <v/>
      </c>
      <c r="Y887" s="294" t="str">
        <f>IF($AB887=1,VLOOKUP(U:U,'BW Asset Listing'!D:O,12,FALSE),"")</f>
        <v/>
      </c>
      <c r="Z887" s="294" t="str">
        <f t="shared" si="122"/>
        <v/>
      </c>
      <c r="AA887" s="294" t="str">
        <f t="shared" si="123"/>
        <v/>
      </c>
      <c r="AB887" s="294">
        <f>COUNTIF($D$4:D887,$D887)</f>
        <v>0</v>
      </c>
      <c r="AE887" s="122" t="str">
        <f t="shared" si="124"/>
        <v/>
      </c>
      <c r="AF887" s="124">
        <f>SUMIFS('BW Expense Report GL'!I:I,'BW Expense Report GL'!F:F,AD:AD,'BW Expense Report GL'!G:G,G:G)</f>
        <v>0</v>
      </c>
      <c r="AG887" s="124" t="str">
        <f t="shared" si="125"/>
        <v/>
      </c>
      <c r="AH887" s="124">
        <f>SUMIFS('BW Expense Report GL'!I:I,'BW Expense Report GL'!F:F,AD:AD,'BW Expense Report GL'!G:G,H:H)</f>
        <v>0</v>
      </c>
      <c r="AI887" s="124" t="str">
        <f t="shared" si="126"/>
        <v/>
      </c>
      <c r="AK887" s="121">
        <f t="shared" si="127"/>
        <v>0</v>
      </c>
      <c r="AL887" s="121">
        <f t="shared" si="128"/>
        <v>0</v>
      </c>
    </row>
    <row r="888" spans="1:38" s="121" customFormat="1" ht="12.75" x14ac:dyDescent="0.2">
      <c r="A888" s="293" t="str">
        <f>VLOOKUP(B:B,'ACFR Business Areas'!A:C,3,FALSE)</f>
        <v>A000</v>
      </c>
      <c r="B888" s="293" t="str">
        <f>'Lease Rollforward'!$B$1</f>
        <v>E120</v>
      </c>
      <c r="C888" s="122" t="str">
        <f>VLOOKUP(B:B,'ACFR Business Areas'!A:B,2,FALSE)</f>
        <v>Comptroller General</v>
      </c>
      <c r="D888" s="237"/>
      <c r="E888" s="265"/>
      <c r="G888" s="122">
        <f>IFERROR(VLOOKUP($F:$F,'Lease Types with GL Accts'!A:B,2,FALSE),0)</f>
        <v>0</v>
      </c>
      <c r="H888" s="122">
        <f>IFERROR(VLOOKUP($F:$F,'Lease Types with GL Accts'!$A:$C,3,FALSE),0)</f>
        <v>0</v>
      </c>
      <c r="I888" s="122">
        <f>IFERROR(VLOOKUP($F:$F,'Lease Types with GL Accts'!$A:$D,4,FALSE),0)</f>
        <v>0</v>
      </c>
      <c r="J888" s="293" t="str">
        <f>IF(AND(AB888=1,K888='Lease Rollforward'!$B$2),"Yes",IF(AB888=1,"No",""))</f>
        <v/>
      </c>
      <c r="L888" s="216"/>
      <c r="M888" s="217"/>
      <c r="N888" s="217"/>
      <c r="O888" s="217"/>
      <c r="P888" s="294">
        <f t="shared" si="121"/>
        <v>0</v>
      </c>
      <c r="Q888" s="124"/>
      <c r="R888" s="124"/>
      <c r="S888" s="219"/>
      <c r="T888" s="219"/>
      <c r="U888" s="266"/>
      <c r="V888" s="122" t="str">
        <f>IF($AB888=1,VLOOKUP(U:U,'BW Asset Listing'!D:E,2,FALSE),"")</f>
        <v/>
      </c>
      <c r="W888" s="122" t="str">
        <f>IF($AB888=1,VLOOKUP(U:U,'BW Asset Listing'!D:F,3,FALSE),"")</f>
        <v/>
      </c>
      <c r="X888" s="122" t="str">
        <f>IF($AB888=1,VLOOKUP(U:U,'BW Asset Listing'!D:G,4,FALSE),"")</f>
        <v/>
      </c>
      <c r="Y888" s="294" t="str">
        <f>IF($AB888=1,VLOOKUP(U:U,'BW Asset Listing'!D:O,12,FALSE),"")</f>
        <v/>
      </c>
      <c r="Z888" s="294" t="str">
        <f t="shared" si="122"/>
        <v/>
      </c>
      <c r="AA888" s="294" t="str">
        <f t="shared" si="123"/>
        <v/>
      </c>
      <c r="AB888" s="294">
        <f>COUNTIF($D$4:D888,$D888)</f>
        <v>0</v>
      </c>
      <c r="AE888" s="122" t="str">
        <f t="shared" si="124"/>
        <v/>
      </c>
      <c r="AF888" s="124">
        <f>SUMIFS('BW Expense Report GL'!I:I,'BW Expense Report GL'!F:F,AD:AD,'BW Expense Report GL'!G:G,G:G)</f>
        <v>0</v>
      </c>
      <c r="AG888" s="124" t="str">
        <f t="shared" si="125"/>
        <v/>
      </c>
      <c r="AH888" s="124">
        <f>SUMIFS('BW Expense Report GL'!I:I,'BW Expense Report GL'!F:F,AD:AD,'BW Expense Report GL'!G:G,H:H)</f>
        <v>0</v>
      </c>
      <c r="AI888" s="124" t="str">
        <f t="shared" si="126"/>
        <v/>
      </c>
      <c r="AK888" s="121">
        <f t="shared" si="127"/>
        <v>0</v>
      </c>
      <c r="AL888" s="121">
        <f t="shared" si="128"/>
        <v>0</v>
      </c>
    </row>
    <row r="889" spans="1:38" s="121" customFormat="1" ht="12.75" x14ac:dyDescent="0.2">
      <c r="A889" s="293" t="str">
        <f>VLOOKUP(B:B,'ACFR Business Areas'!A:C,3,FALSE)</f>
        <v>A000</v>
      </c>
      <c r="B889" s="293" t="str">
        <f>'Lease Rollforward'!$B$1</f>
        <v>E120</v>
      </c>
      <c r="C889" s="122" t="str">
        <f>VLOOKUP(B:B,'ACFR Business Areas'!A:B,2,FALSE)</f>
        <v>Comptroller General</v>
      </c>
      <c r="D889" s="237"/>
      <c r="E889" s="265"/>
      <c r="G889" s="122">
        <f>IFERROR(VLOOKUP($F:$F,'Lease Types with GL Accts'!A:B,2,FALSE),0)</f>
        <v>0</v>
      </c>
      <c r="H889" s="122">
        <f>IFERROR(VLOOKUP($F:$F,'Lease Types with GL Accts'!$A:$C,3,FALSE),0)</f>
        <v>0</v>
      </c>
      <c r="I889" s="122">
        <f>IFERROR(VLOOKUP($F:$F,'Lease Types with GL Accts'!$A:$D,4,FALSE),0)</f>
        <v>0</v>
      </c>
      <c r="J889" s="293" t="str">
        <f>IF(AND(AB889=1,K889='Lease Rollforward'!$B$2),"Yes",IF(AB889=1,"No",""))</f>
        <v/>
      </c>
      <c r="L889" s="216"/>
      <c r="M889" s="217"/>
      <c r="N889" s="217"/>
      <c r="O889" s="217"/>
      <c r="P889" s="294">
        <f t="shared" si="121"/>
        <v>0</v>
      </c>
      <c r="Q889" s="124"/>
      <c r="R889" s="124"/>
      <c r="S889" s="219"/>
      <c r="T889" s="219"/>
      <c r="U889" s="266"/>
      <c r="V889" s="122" t="str">
        <f>IF($AB889=1,VLOOKUP(U:U,'BW Asset Listing'!D:E,2,FALSE),"")</f>
        <v/>
      </c>
      <c r="W889" s="122" t="str">
        <f>IF($AB889=1,VLOOKUP(U:U,'BW Asset Listing'!D:F,3,FALSE),"")</f>
        <v/>
      </c>
      <c r="X889" s="122" t="str">
        <f>IF($AB889=1,VLOOKUP(U:U,'BW Asset Listing'!D:G,4,FALSE),"")</f>
        <v/>
      </c>
      <c r="Y889" s="294" t="str">
        <f>IF($AB889=1,VLOOKUP(U:U,'BW Asset Listing'!D:O,12,FALSE),"")</f>
        <v/>
      </c>
      <c r="Z889" s="294" t="str">
        <f t="shared" si="122"/>
        <v/>
      </c>
      <c r="AA889" s="294" t="str">
        <f t="shared" si="123"/>
        <v/>
      </c>
      <c r="AB889" s="294">
        <f>COUNTIF($D$4:D889,$D889)</f>
        <v>0</v>
      </c>
      <c r="AE889" s="122" t="str">
        <f t="shared" si="124"/>
        <v/>
      </c>
      <c r="AF889" s="124">
        <f>SUMIFS('BW Expense Report GL'!I:I,'BW Expense Report GL'!F:F,AD:AD,'BW Expense Report GL'!G:G,G:G)</f>
        <v>0</v>
      </c>
      <c r="AG889" s="124" t="str">
        <f t="shared" si="125"/>
        <v/>
      </c>
      <c r="AH889" s="124">
        <f>SUMIFS('BW Expense Report GL'!I:I,'BW Expense Report GL'!F:F,AD:AD,'BW Expense Report GL'!G:G,H:H)</f>
        <v>0</v>
      </c>
      <c r="AI889" s="124" t="str">
        <f t="shared" si="126"/>
        <v/>
      </c>
      <c r="AK889" s="121">
        <f t="shared" si="127"/>
        <v>0</v>
      </c>
      <c r="AL889" s="121">
        <f t="shared" si="128"/>
        <v>0</v>
      </c>
    </row>
    <row r="890" spans="1:38" s="121" customFormat="1" ht="12.75" x14ac:dyDescent="0.2">
      <c r="A890" s="293" t="str">
        <f>VLOOKUP(B:B,'ACFR Business Areas'!A:C,3,FALSE)</f>
        <v>A000</v>
      </c>
      <c r="B890" s="293" t="str">
        <f>'Lease Rollforward'!$B$1</f>
        <v>E120</v>
      </c>
      <c r="C890" s="122" t="str">
        <f>VLOOKUP(B:B,'ACFR Business Areas'!A:B,2,FALSE)</f>
        <v>Comptroller General</v>
      </c>
      <c r="D890" s="237"/>
      <c r="E890" s="265"/>
      <c r="G890" s="122">
        <f>IFERROR(VLOOKUP($F:$F,'Lease Types with GL Accts'!A:B,2,FALSE),0)</f>
        <v>0</v>
      </c>
      <c r="H890" s="122">
        <f>IFERROR(VLOOKUP($F:$F,'Lease Types with GL Accts'!$A:$C,3,FALSE),0)</f>
        <v>0</v>
      </c>
      <c r="I890" s="122">
        <f>IFERROR(VLOOKUP($F:$F,'Lease Types with GL Accts'!$A:$D,4,FALSE),0)</f>
        <v>0</v>
      </c>
      <c r="J890" s="293" t="str">
        <f>IF(AND(AB890=1,K890='Lease Rollforward'!$B$2),"Yes",IF(AB890=1,"No",""))</f>
        <v/>
      </c>
      <c r="L890" s="216"/>
      <c r="M890" s="217"/>
      <c r="N890" s="217"/>
      <c r="O890" s="217"/>
      <c r="P890" s="294">
        <f t="shared" si="121"/>
        <v>0</v>
      </c>
      <c r="Q890" s="124"/>
      <c r="R890" s="124"/>
      <c r="S890" s="219"/>
      <c r="T890" s="219"/>
      <c r="U890" s="266"/>
      <c r="V890" s="122" t="str">
        <f>IF($AB890=1,VLOOKUP(U:U,'BW Asset Listing'!D:E,2,FALSE),"")</f>
        <v/>
      </c>
      <c r="W890" s="122" t="str">
        <f>IF($AB890=1,VLOOKUP(U:U,'BW Asset Listing'!D:F,3,FALSE),"")</f>
        <v/>
      </c>
      <c r="X890" s="122" t="str">
        <f>IF($AB890=1,VLOOKUP(U:U,'BW Asset Listing'!D:G,4,FALSE),"")</f>
        <v/>
      </c>
      <c r="Y890" s="294" t="str">
        <f>IF($AB890=1,VLOOKUP(U:U,'BW Asset Listing'!D:O,12,FALSE),"")</f>
        <v/>
      </c>
      <c r="Z890" s="294" t="str">
        <f t="shared" si="122"/>
        <v/>
      </c>
      <c r="AA890" s="294" t="str">
        <f t="shared" si="123"/>
        <v/>
      </c>
      <c r="AB890" s="294">
        <f>COUNTIF($D$4:D890,$D890)</f>
        <v>0</v>
      </c>
      <c r="AE890" s="122" t="str">
        <f t="shared" si="124"/>
        <v/>
      </c>
      <c r="AF890" s="124">
        <f>SUMIFS('BW Expense Report GL'!I:I,'BW Expense Report GL'!F:F,AD:AD,'BW Expense Report GL'!G:G,G:G)</f>
        <v>0</v>
      </c>
      <c r="AG890" s="124" t="str">
        <f t="shared" si="125"/>
        <v/>
      </c>
      <c r="AH890" s="124">
        <f>SUMIFS('BW Expense Report GL'!I:I,'BW Expense Report GL'!F:F,AD:AD,'BW Expense Report GL'!G:G,H:H)</f>
        <v>0</v>
      </c>
      <c r="AI890" s="124" t="str">
        <f t="shared" si="126"/>
        <v/>
      </c>
      <c r="AK890" s="121">
        <f t="shared" si="127"/>
        <v>0</v>
      </c>
      <c r="AL890" s="121">
        <f t="shared" si="128"/>
        <v>0</v>
      </c>
    </row>
    <row r="891" spans="1:38" s="121" customFormat="1" ht="12.75" x14ac:dyDescent="0.2">
      <c r="A891" s="293" t="str">
        <f>VLOOKUP(B:B,'ACFR Business Areas'!A:C,3,FALSE)</f>
        <v>A000</v>
      </c>
      <c r="B891" s="293" t="str">
        <f>'Lease Rollforward'!$B$1</f>
        <v>E120</v>
      </c>
      <c r="C891" s="122" t="str">
        <f>VLOOKUP(B:B,'ACFR Business Areas'!A:B,2,FALSE)</f>
        <v>Comptroller General</v>
      </c>
      <c r="D891" s="237"/>
      <c r="E891" s="265"/>
      <c r="G891" s="122">
        <f>IFERROR(VLOOKUP($F:$F,'Lease Types with GL Accts'!A:B,2,FALSE),0)</f>
        <v>0</v>
      </c>
      <c r="H891" s="122">
        <f>IFERROR(VLOOKUP($F:$F,'Lease Types with GL Accts'!$A:$C,3,FALSE),0)</f>
        <v>0</v>
      </c>
      <c r="I891" s="122">
        <f>IFERROR(VLOOKUP($F:$F,'Lease Types with GL Accts'!$A:$D,4,FALSE),0)</f>
        <v>0</v>
      </c>
      <c r="J891" s="293" t="str">
        <f>IF(AND(AB891=1,K891='Lease Rollforward'!$B$2),"Yes",IF(AB891=1,"No",""))</f>
        <v/>
      </c>
      <c r="L891" s="216"/>
      <c r="M891" s="217"/>
      <c r="N891" s="217"/>
      <c r="O891" s="217"/>
      <c r="P891" s="294">
        <f t="shared" si="121"/>
        <v>0</v>
      </c>
      <c r="Q891" s="124"/>
      <c r="R891" s="124"/>
      <c r="S891" s="219"/>
      <c r="T891" s="219"/>
      <c r="U891" s="266"/>
      <c r="V891" s="122" t="str">
        <f>IF($AB891=1,VLOOKUP(U:U,'BW Asset Listing'!D:E,2,FALSE),"")</f>
        <v/>
      </c>
      <c r="W891" s="122" t="str">
        <f>IF($AB891=1,VLOOKUP(U:U,'BW Asset Listing'!D:F,3,FALSE),"")</f>
        <v/>
      </c>
      <c r="X891" s="122" t="str">
        <f>IF($AB891=1,VLOOKUP(U:U,'BW Asset Listing'!D:G,4,FALSE),"")</f>
        <v/>
      </c>
      <c r="Y891" s="294" t="str">
        <f>IF($AB891=1,VLOOKUP(U:U,'BW Asset Listing'!D:O,12,FALSE),"")</f>
        <v/>
      </c>
      <c r="Z891" s="294" t="str">
        <f t="shared" si="122"/>
        <v/>
      </c>
      <c r="AA891" s="294" t="str">
        <f t="shared" si="123"/>
        <v/>
      </c>
      <c r="AB891" s="294">
        <f>COUNTIF($D$4:D891,$D891)</f>
        <v>0</v>
      </c>
      <c r="AE891" s="122" t="str">
        <f t="shared" si="124"/>
        <v/>
      </c>
      <c r="AF891" s="124">
        <f>SUMIFS('BW Expense Report GL'!I:I,'BW Expense Report GL'!F:F,AD:AD,'BW Expense Report GL'!G:G,G:G)</f>
        <v>0</v>
      </c>
      <c r="AG891" s="124" t="str">
        <f t="shared" si="125"/>
        <v/>
      </c>
      <c r="AH891" s="124">
        <f>SUMIFS('BW Expense Report GL'!I:I,'BW Expense Report GL'!F:F,AD:AD,'BW Expense Report GL'!G:G,H:H)</f>
        <v>0</v>
      </c>
      <c r="AI891" s="124" t="str">
        <f t="shared" si="126"/>
        <v/>
      </c>
      <c r="AK891" s="121">
        <f t="shared" si="127"/>
        <v>0</v>
      </c>
      <c r="AL891" s="121">
        <f t="shared" si="128"/>
        <v>0</v>
      </c>
    </row>
    <row r="892" spans="1:38" s="121" customFormat="1" ht="12.75" x14ac:dyDescent="0.2">
      <c r="A892" s="293" t="str">
        <f>VLOOKUP(B:B,'ACFR Business Areas'!A:C,3,FALSE)</f>
        <v>A000</v>
      </c>
      <c r="B892" s="293" t="str">
        <f>'Lease Rollforward'!$B$1</f>
        <v>E120</v>
      </c>
      <c r="C892" s="122" t="str">
        <f>VLOOKUP(B:B,'ACFR Business Areas'!A:B,2,FALSE)</f>
        <v>Comptroller General</v>
      </c>
      <c r="D892" s="237"/>
      <c r="E892" s="265"/>
      <c r="G892" s="122">
        <f>IFERROR(VLOOKUP($F:$F,'Lease Types with GL Accts'!A:B,2,FALSE),0)</f>
        <v>0</v>
      </c>
      <c r="H892" s="122">
        <f>IFERROR(VLOOKUP($F:$F,'Lease Types with GL Accts'!$A:$C,3,FALSE),0)</f>
        <v>0</v>
      </c>
      <c r="I892" s="122">
        <f>IFERROR(VLOOKUP($F:$F,'Lease Types with GL Accts'!$A:$D,4,FALSE),0)</f>
        <v>0</v>
      </c>
      <c r="J892" s="293" t="str">
        <f>IF(AND(AB892=1,K892='Lease Rollforward'!$B$2),"Yes",IF(AB892=1,"No",""))</f>
        <v/>
      </c>
      <c r="L892" s="216"/>
      <c r="M892" s="217"/>
      <c r="N892" s="217"/>
      <c r="O892" s="217"/>
      <c r="P892" s="294">
        <f t="shared" si="121"/>
        <v>0</v>
      </c>
      <c r="Q892" s="124"/>
      <c r="R892" s="124"/>
      <c r="S892" s="219"/>
      <c r="T892" s="219"/>
      <c r="U892" s="266"/>
      <c r="V892" s="122" t="str">
        <f>IF($AB892=1,VLOOKUP(U:U,'BW Asset Listing'!D:E,2,FALSE),"")</f>
        <v/>
      </c>
      <c r="W892" s="122" t="str">
        <f>IF($AB892=1,VLOOKUP(U:U,'BW Asset Listing'!D:F,3,FALSE),"")</f>
        <v/>
      </c>
      <c r="X892" s="122" t="str">
        <f>IF($AB892=1,VLOOKUP(U:U,'BW Asset Listing'!D:G,4,FALSE),"")</f>
        <v/>
      </c>
      <c r="Y892" s="294" t="str">
        <f>IF($AB892=1,VLOOKUP(U:U,'BW Asset Listing'!D:O,12,FALSE),"")</f>
        <v/>
      </c>
      <c r="Z892" s="294" t="str">
        <f t="shared" si="122"/>
        <v/>
      </c>
      <c r="AA892" s="294" t="str">
        <f t="shared" si="123"/>
        <v/>
      </c>
      <c r="AB892" s="294">
        <f>COUNTIF($D$4:D892,$D892)</f>
        <v>0</v>
      </c>
      <c r="AE892" s="122" t="str">
        <f t="shared" si="124"/>
        <v/>
      </c>
      <c r="AF892" s="124">
        <f>SUMIFS('BW Expense Report GL'!I:I,'BW Expense Report GL'!F:F,AD:AD,'BW Expense Report GL'!G:G,G:G)</f>
        <v>0</v>
      </c>
      <c r="AG892" s="124" t="str">
        <f t="shared" si="125"/>
        <v/>
      </c>
      <c r="AH892" s="124">
        <f>SUMIFS('BW Expense Report GL'!I:I,'BW Expense Report GL'!F:F,AD:AD,'BW Expense Report GL'!G:G,H:H)</f>
        <v>0</v>
      </c>
      <c r="AI892" s="124" t="str">
        <f t="shared" si="126"/>
        <v/>
      </c>
      <c r="AK892" s="121">
        <f t="shared" si="127"/>
        <v>0</v>
      </c>
      <c r="AL892" s="121">
        <f t="shared" si="128"/>
        <v>0</v>
      </c>
    </row>
    <row r="893" spans="1:38" s="121" customFormat="1" ht="12.75" x14ac:dyDescent="0.2">
      <c r="A893" s="293" t="str">
        <f>VLOOKUP(B:B,'ACFR Business Areas'!A:C,3,FALSE)</f>
        <v>A000</v>
      </c>
      <c r="B893" s="293" t="str">
        <f>'Lease Rollforward'!$B$1</f>
        <v>E120</v>
      </c>
      <c r="C893" s="122" t="str">
        <f>VLOOKUP(B:B,'ACFR Business Areas'!A:B,2,FALSE)</f>
        <v>Comptroller General</v>
      </c>
      <c r="D893" s="237"/>
      <c r="E893" s="265"/>
      <c r="G893" s="122">
        <f>IFERROR(VLOOKUP($F:$F,'Lease Types with GL Accts'!A:B,2,FALSE),0)</f>
        <v>0</v>
      </c>
      <c r="H893" s="122">
        <f>IFERROR(VLOOKUP($F:$F,'Lease Types with GL Accts'!$A:$C,3,FALSE),0)</f>
        <v>0</v>
      </c>
      <c r="I893" s="122">
        <f>IFERROR(VLOOKUP($F:$F,'Lease Types with GL Accts'!$A:$D,4,FALSE),0)</f>
        <v>0</v>
      </c>
      <c r="J893" s="293" t="str">
        <f>IF(AND(AB893=1,K893='Lease Rollforward'!$B$2),"Yes",IF(AB893=1,"No",""))</f>
        <v/>
      </c>
      <c r="L893" s="216"/>
      <c r="M893" s="217"/>
      <c r="N893" s="217"/>
      <c r="O893" s="217"/>
      <c r="P893" s="294">
        <f t="shared" si="121"/>
        <v>0</v>
      </c>
      <c r="Q893" s="124"/>
      <c r="R893" s="124"/>
      <c r="S893" s="219"/>
      <c r="T893" s="219"/>
      <c r="U893" s="266"/>
      <c r="V893" s="122" t="str">
        <f>IF($AB893=1,VLOOKUP(U:U,'BW Asset Listing'!D:E,2,FALSE),"")</f>
        <v/>
      </c>
      <c r="W893" s="122" t="str">
        <f>IF($AB893=1,VLOOKUP(U:U,'BW Asset Listing'!D:F,3,FALSE),"")</f>
        <v/>
      </c>
      <c r="X893" s="122" t="str">
        <f>IF($AB893=1,VLOOKUP(U:U,'BW Asset Listing'!D:G,4,FALSE),"")</f>
        <v/>
      </c>
      <c r="Y893" s="294" t="str">
        <f>IF($AB893=1,VLOOKUP(U:U,'BW Asset Listing'!D:O,12,FALSE),"")</f>
        <v/>
      </c>
      <c r="Z893" s="294" t="str">
        <f t="shared" si="122"/>
        <v/>
      </c>
      <c r="AA893" s="294" t="str">
        <f t="shared" si="123"/>
        <v/>
      </c>
      <c r="AB893" s="294">
        <f>COUNTIF($D$4:D893,$D893)</f>
        <v>0</v>
      </c>
      <c r="AE893" s="122" t="str">
        <f t="shared" si="124"/>
        <v/>
      </c>
      <c r="AF893" s="124">
        <f>SUMIFS('BW Expense Report GL'!I:I,'BW Expense Report GL'!F:F,AD:AD,'BW Expense Report GL'!G:G,G:G)</f>
        <v>0</v>
      </c>
      <c r="AG893" s="124" t="str">
        <f t="shared" si="125"/>
        <v/>
      </c>
      <c r="AH893" s="124">
        <f>SUMIFS('BW Expense Report GL'!I:I,'BW Expense Report GL'!F:F,AD:AD,'BW Expense Report GL'!G:G,H:H)</f>
        <v>0</v>
      </c>
      <c r="AI893" s="124" t="str">
        <f t="shared" si="126"/>
        <v/>
      </c>
      <c r="AK893" s="121">
        <f t="shared" si="127"/>
        <v>0</v>
      </c>
      <c r="AL893" s="121">
        <f t="shared" si="128"/>
        <v>0</v>
      </c>
    </row>
    <row r="894" spans="1:38" s="121" customFormat="1" ht="12.75" x14ac:dyDescent="0.2">
      <c r="A894" s="293" t="str">
        <f>VLOOKUP(B:B,'ACFR Business Areas'!A:C,3,FALSE)</f>
        <v>A000</v>
      </c>
      <c r="B894" s="293" t="str">
        <f>'Lease Rollforward'!$B$1</f>
        <v>E120</v>
      </c>
      <c r="C894" s="122" t="str">
        <f>VLOOKUP(B:B,'ACFR Business Areas'!A:B,2,FALSE)</f>
        <v>Comptroller General</v>
      </c>
      <c r="D894" s="237"/>
      <c r="E894" s="265"/>
      <c r="G894" s="122">
        <f>IFERROR(VLOOKUP($F:$F,'Lease Types with GL Accts'!A:B,2,FALSE),0)</f>
        <v>0</v>
      </c>
      <c r="H894" s="122">
        <f>IFERROR(VLOOKUP($F:$F,'Lease Types with GL Accts'!$A:$C,3,FALSE),0)</f>
        <v>0</v>
      </c>
      <c r="I894" s="122">
        <f>IFERROR(VLOOKUP($F:$F,'Lease Types with GL Accts'!$A:$D,4,FALSE),0)</f>
        <v>0</v>
      </c>
      <c r="J894" s="293" t="str">
        <f>IF(AND(AB894=1,K894='Lease Rollforward'!$B$2),"Yes",IF(AB894=1,"No",""))</f>
        <v/>
      </c>
      <c r="L894" s="216"/>
      <c r="M894" s="217"/>
      <c r="N894" s="217"/>
      <c r="O894" s="217"/>
      <c r="P894" s="294">
        <f t="shared" si="121"/>
        <v>0</v>
      </c>
      <c r="Q894" s="124"/>
      <c r="R894" s="124"/>
      <c r="S894" s="219"/>
      <c r="T894" s="219"/>
      <c r="U894" s="266"/>
      <c r="V894" s="122" t="str">
        <f>IF($AB894=1,VLOOKUP(U:U,'BW Asset Listing'!D:E,2,FALSE),"")</f>
        <v/>
      </c>
      <c r="W894" s="122" t="str">
        <f>IF($AB894=1,VLOOKUP(U:U,'BW Asset Listing'!D:F,3,FALSE),"")</f>
        <v/>
      </c>
      <c r="X894" s="122" t="str">
        <f>IF($AB894=1,VLOOKUP(U:U,'BW Asset Listing'!D:G,4,FALSE),"")</f>
        <v/>
      </c>
      <c r="Y894" s="294" t="str">
        <f>IF($AB894=1,VLOOKUP(U:U,'BW Asset Listing'!D:O,12,FALSE),"")</f>
        <v/>
      </c>
      <c r="Z894" s="294" t="str">
        <f t="shared" si="122"/>
        <v/>
      </c>
      <c r="AA894" s="294" t="str">
        <f t="shared" si="123"/>
        <v/>
      </c>
      <c r="AB894" s="294">
        <f>COUNTIF($D$4:D894,$D894)</f>
        <v>0</v>
      </c>
      <c r="AE894" s="122" t="str">
        <f t="shared" si="124"/>
        <v/>
      </c>
      <c r="AF894" s="124">
        <f>SUMIFS('BW Expense Report GL'!I:I,'BW Expense Report GL'!F:F,AD:AD,'BW Expense Report GL'!G:G,G:G)</f>
        <v>0</v>
      </c>
      <c r="AG894" s="124" t="str">
        <f t="shared" si="125"/>
        <v/>
      </c>
      <c r="AH894" s="124">
        <f>SUMIFS('BW Expense Report GL'!I:I,'BW Expense Report GL'!F:F,AD:AD,'BW Expense Report GL'!G:G,H:H)</f>
        <v>0</v>
      </c>
      <c r="AI894" s="124" t="str">
        <f t="shared" si="126"/>
        <v/>
      </c>
      <c r="AK894" s="121">
        <f t="shared" si="127"/>
        <v>0</v>
      </c>
      <c r="AL894" s="121">
        <f t="shared" si="128"/>
        <v>0</v>
      </c>
    </row>
    <row r="895" spans="1:38" s="121" customFormat="1" ht="12.75" x14ac:dyDescent="0.2">
      <c r="A895" s="293" t="str">
        <f>VLOOKUP(B:B,'ACFR Business Areas'!A:C,3,FALSE)</f>
        <v>A000</v>
      </c>
      <c r="B895" s="293" t="str">
        <f>'Lease Rollforward'!$B$1</f>
        <v>E120</v>
      </c>
      <c r="C895" s="122" t="str">
        <f>VLOOKUP(B:B,'ACFR Business Areas'!A:B,2,FALSE)</f>
        <v>Comptroller General</v>
      </c>
      <c r="D895" s="237"/>
      <c r="E895" s="265"/>
      <c r="G895" s="122">
        <f>IFERROR(VLOOKUP($F:$F,'Lease Types with GL Accts'!A:B,2,FALSE),0)</f>
        <v>0</v>
      </c>
      <c r="H895" s="122">
        <f>IFERROR(VLOOKUP($F:$F,'Lease Types with GL Accts'!$A:$C,3,FALSE),0)</f>
        <v>0</v>
      </c>
      <c r="I895" s="122">
        <f>IFERROR(VLOOKUP($F:$F,'Lease Types with GL Accts'!$A:$D,4,FALSE),0)</f>
        <v>0</v>
      </c>
      <c r="J895" s="293" t="str">
        <f>IF(AND(AB895=1,K895='Lease Rollforward'!$B$2),"Yes",IF(AB895=1,"No",""))</f>
        <v/>
      </c>
      <c r="L895" s="216"/>
      <c r="M895" s="217"/>
      <c r="N895" s="217"/>
      <c r="O895" s="217"/>
      <c r="P895" s="294">
        <f t="shared" si="121"/>
        <v>0</v>
      </c>
      <c r="Q895" s="124"/>
      <c r="R895" s="124"/>
      <c r="S895" s="219"/>
      <c r="T895" s="219"/>
      <c r="U895" s="266"/>
      <c r="V895" s="122" t="str">
        <f>IF($AB895=1,VLOOKUP(U:U,'BW Asset Listing'!D:E,2,FALSE),"")</f>
        <v/>
      </c>
      <c r="W895" s="122" t="str">
        <f>IF($AB895=1,VLOOKUP(U:U,'BW Asset Listing'!D:F,3,FALSE),"")</f>
        <v/>
      </c>
      <c r="X895" s="122" t="str">
        <f>IF($AB895=1,VLOOKUP(U:U,'BW Asset Listing'!D:G,4,FALSE),"")</f>
        <v/>
      </c>
      <c r="Y895" s="294" t="str">
        <f>IF($AB895=1,VLOOKUP(U:U,'BW Asset Listing'!D:O,12,FALSE),"")</f>
        <v/>
      </c>
      <c r="Z895" s="294" t="str">
        <f t="shared" si="122"/>
        <v/>
      </c>
      <c r="AA895" s="294" t="str">
        <f t="shared" si="123"/>
        <v/>
      </c>
      <c r="AB895" s="294">
        <f>COUNTIF($D$4:D895,$D895)</f>
        <v>0</v>
      </c>
      <c r="AE895" s="122" t="str">
        <f t="shared" si="124"/>
        <v/>
      </c>
      <c r="AF895" s="124">
        <f>SUMIFS('BW Expense Report GL'!I:I,'BW Expense Report GL'!F:F,AD:AD,'BW Expense Report GL'!G:G,G:G)</f>
        <v>0</v>
      </c>
      <c r="AG895" s="124" t="str">
        <f t="shared" si="125"/>
        <v/>
      </c>
      <c r="AH895" s="124">
        <f>SUMIFS('BW Expense Report GL'!I:I,'BW Expense Report GL'!F:F,AD:AD,'BW Expense Report GL'!G:G,H:H)</f>
        <v>0</v>
      </c>
      <c r="AI895" s="124" t="str">
        <f t="shared" si="126"/>
        <v/>
      </c>
      <c r="AK895" s="121">
        <f t="shared" si="127"/>
        <v>0</v>
      </c>
      <c r="AL895" s="121">
        <f t="shared" si="128"/>
        <v>0</v>
      </c>
    </row>
    <row r="896" spans="1:38" s="121" customFormat="1" ht="12.75" x14ac:dyDescent="0.2">
      <c r="A896" s="293" t="str">
        <f>VLOOKUP(B:B,'ACFR Business Areas'!A:C,3,FALSE)</f>
        <v>A000</v>
      </c>
      <c r="B896" s="293" t="str">
        <f>'Lease Rollforward'!$B$1</f>
        <v>E120</v>
      </c>
      <c r="C896" s="122" t="str">
        <f>VLOOKUP(B:B,'ACFR Business Areas'!A:B,2,FALSE)</f>
        <v>Comptroller General</v>
      </c>
      <c r="D896" s="237"/>
      <c r="E896" s="265"/>
      <c r="G896" s="122">
        <f>IFERROR(VLOOKUP($F:$F,'Lease Types with GL Accts'!A:B,2,FALSE),0)</f>
        <v>0</v>
      </c>
      <c r="H896" s="122">
        <f>IFERROR(VLOOKUP($F:$F,'Lease Types with GL Accts'!$A:$C,3,FALSE),0)</f>
        <v>0</v>
      </c>
      <c r="I896" s="122">
        <f>IFERROR(VLOOKUP($F:$F,'Lease Types with GL Accts'!$A:$D,4,FALSE),0)</f>
        <v>0</v>
      </c>
      <c r="J896" s="293" t="str">
        <f>IF(AND(AB896=1,K896='Lease Rollforward'!$B$2),"Yes",IF(AB896=1,"No",""))</f>
        <v/>
      </c>
      <c r="L896" s="216"/>
      <c r="M896" s="217"/>
      <c r="N896" s="217"/>
      <c r="O896" s="217"/>
      <c r="P896" s="294">
        <f t="shared" si="121"/>
        <v>0</v>
      </c>
      <c r="Q896" s="124"/>
      <c r="R896" s="124"/>
      <c r="S896" s="219"/>
      <c r="T896" s="219"/>
      <c r="U896" s="266"/>
      <c r="V896" s="122" t="str">
        <f>IF($AB896=1,VLOOKUP(U:U,'BW Asset Listing'!D:E,2,FALSE),"")</f>
        <v/>
      </c>
      <c r="W896" s="122" t="str">
        <f>IF($AB896=1,VLOOKUP(U:U,'BW Asset Listing'!D:F,3,FALSE),"")</f>
        <v/>
      </c>
      <c r="X896" s="122" t="str">
        <f>IF($AB896=1,VLOOKUP(U:U,'BW Asset Listing'!D:G,4,FALSE),"")</f>
        <v/>
      </c>
      <c r="Y896" s="294" t="str">
        <f>IF($AB896=1,VLOOKUP(U:U,'BW Asset Listing'!D:O,12,FALSE),"")</f>
        <v/>
      </c>
      <c r="Z896" s="294" t="str">
        <f t="shared" si="122"/>
        <v/>
      </c>
      <c r="AA896" s="294" t="str">
        <f t="shared" si="123"/>
        <v/>
      </c>
      <c r="AB896" s="294">
        <f>COUNTIF($D$4:D896,$D896)</f>
        <v>0</v>
      </c>
      <c r="AE896" s="122" t="str">
        <f t="shared" si="124"/>
        <v/>
      </c>
      <c r="AF896" s="124">
        <f>SUMIFS('BW Expense Report GL'!I:I,'BW Expense Report GL'!F:F,AD:AD,'BW Expense Report GL'!G:G,G:G)</f>
        <v>0</v>
      </c>
      <c r="AG896" s="124" t="str">
        <f t="shared" si="125"/>
        <v/>
      </c>
      <c r="AH896" s="124">
        <f>SUMIFS('BW Expense Report GL'!I:I,'BW Expense Report GL'!F:F,AD:AD,'BW Expense Report GL'!G:G,H:H)</f>
        <v>0</v>
      </c>
      <c r="AI896" s="124" t="str">
        <f t="shared" si="126"/>
        <v/>
      </c>
      <c r="AK896" s="121">
        <f t="shared" si="127"/>
        <v>0</v>
      </c>
      <c r="AL896" s="121">
        <f t="shared" si="128"/>
        <v>0</v>
      </c>
    </row>
    <row r="897" spans="1:38" s="121" customFormat="1" ht="12.75" x14ac:dyDescent="0.2">
      <c r="A897" s="293" t="str">
        <f>VLOOKUP(B:B,'ACFR Business Areas'!A:C,3,FALSE)</f>
        <v>A000</v>
      </c>
      <c r="B897" s="293" t="str">
        <f>'Lease Rollforward'!$B$1</f>
        <v>E120</v>
      </c>
      <c r="C897" s="122" t="str">
        <f>VLOOKUP(B:B,'ACFR Business Areas'!A:B,2,FALSE)</f>
        <v>Comptroller General</v>
      </c>
      <c r="D897" s="237"/>
      <c r="E897" s="265"/>
      <c r="G897" s="122">
        <f>IFERROR(VLOOKUP($F:$F,'Lease Types with GL Accts'!A:B,2,FALSE),0)</f>
        <v>0</v>
      </c>
      <c r="H897" s="122">
        <f>IFERROR(VLOOKUP($F:$F,'Lease Types with GL Accts'!$A:$C,3,FALSE),0)</f>
        <v>0</v>
      </c>
      <c r="I897" s="122">
        <f>IFERROR(VLOOKUP($F:$F,'Lease Types with GL Accts'!$A:$D,4,FALSE),0)</f>
        <v>0</v>
      </c>
      <c r="J897" s="293" t="str">
        <f>IF(AND(AB897=1,K897='Lease Rollforward'!$B$2),"Yes",IF(AB897=1,"No",""))</f>
        <v/>
      </c>
      <c r="L897" s="216"/>
      <c r="M897" s="217"/>
      <c r="N897" s="217"/>
      <c r="O897" s="217"/>
      <c r="P897" s="294">
        <f t="shared" si="121"/>
        <v>0</v>
      </c>
      <c r="Q897" s="124"/>
      <c r="R897" s="124"/>
      <c r="S897" s="219"/>
      <c r="T897" s="219"/>
      <c r="U897" s="266"/>
      <c r="V897" s="122" t="str">
        <f>IF($AB897=1,VLOOKUP(U:U,'BW Asset Listing'!D:E,2,FALSE),"")</f>
        <v/>
      </c>
      <c r="W897" s="122" t="str">
        <f>IF($AB897=1,VLOOKUP(U:U,'BW Asset Listing'!D:F,3,FALSE),"")</f>
        <v/>
      </c>
      <c r="X897" s="122" t="str">
        <f>IF($AB897=1,VLOOKUP(U:U,'BW Asset Listing'!D:G,4,FALSE),"")</f>
        <v/>
      </c>
      <c r="Y897" s="294" t="str">
        <f>IF($AB897=1,VLOOKUP(U:U,'BW Asset Listing'!D:O,12,FALSE),"")</f>
        <v/>
      </c>
      <c r="Z897" s="294" t="str">
        <f t="shared" si="122"/>
        <v/>
      </c>
      <c r="AA897" s="294" t="str">
        <f t="shared" si="123"/>
        <v/>
      </c>
      <c r="AB897" s="294">
        <f>COUNTIF($D$4:D897,$D897)</f>
        <v>0</v>
      </c>
      <c r="AE897" s="122" t="str">
        <f t="shared" si="124"/>
        <v/>
      </c>
      <c r="AF897" s="124">
        <f>SUMIFS('BW Expense Report GL'!I:I,'BW Expense Report GL'!F:F,AD:AD,'BW Expense Report GL'!G:G,G:G)</f>
        <v>0</v>
      </c>
      <c r="AG897" s="124" t="str">
        <f t="shared" si="125"/>
        <v/>
      </c>
      <c r="AH897" s="124">
        <f>SUMIFS('BW Expense Report GL'!I:I,'BW Expense Report GL'!F:F,AD:AD,'BW Expense Report GL'!G:G,H:H)</f>
        <v>0</v>
      </c>
      <c r="AI897" s="124" t="str">
        <f t="shared" si="126"/>
        <v/>
      </c>
      <c r="AK897" s="121">
        <f t="shared" si="127"/>
        <v>0</v>
      </c>
      <c r="AL897" s="121">
        <f t="shared" si="128"/>
        <v>0</v>
      </c>
    </row>
    <row r="898" spans="1:38" s="121" customFormat="1" ht="12.75" x14ac:dyDescent="0.2">
      <c r="A898" s="293" t="str">
        <f>VLOOKUP(B:B,'ACFR Business Areas'!A:C,3,FALSE)</f>
        <v>A000</v>
      </c>
      <c r="B898" s="293" t="str">
        <f>'Lease Rollforward'!$B$1</f>
        <v>E120</v>
      </c>
      <c r="C898" s="122" t="str">
        <f>VLOOKUP(B:B,'ACFR Business Areas'!A:B,2,FALSE)</f>
        <v>Comptroller General</v>
      </c>
      <c r="D898" s="237"/>
      <c r="E898" s="265"/>
      <c r="G898" s="122">
        <f>IFERROR(VLOOKUP($F:$F,'Lease Types with GL Accts'!A:B,2,FALSE),0)</f>
        <v>0</v>
      </c>
      <c r="H898" s="122">
        <f>IFERROR(VLOOKUP($F:$F,'Lease Types with GL Accts'!$A:$C,3,FALSE),0)</f>
        <v>0</v>
      </c>
      <c r="I898" s="122">
        <f>IFERROR(VLOOKUP($F:$F,'Lease Types with GL Accts'!$A:$D,4,FALSE),0)</f>
        <v>0</v>
      </c>
      <c r="J898" s="293" t="str">
        <f>IF(AND(AB898=1,K898='Lease Rollforward'!$B$2),"Yes",IF(AB898=1,"No",""))</f>
        <v/>
      </c>
      <c r="L898" s="216"/>
      <c r="M898" s="217"/>
      <c r="N898" s="217"/>
      <c r="O898" s="217"/>
      <c r="P898" s="294">
        <f t="shared" si="121"/>
        <v>0</v>
      </c>
      <c r="Q898" s="124"/>
      <c r="R898" s="124"/>
      <c r="S898" s="219"/>
      <c r="T898" s="219"/>
      <c r="U898" s="266"/>
      <c r="V898" s="122" t="str">
        <f>IF($AB898=1,VLOOKUP(U:U,'BW Asset Listing'!D:E,2,FALSE),"")</f>
        <v/>
      </c>
      <c r="W898" s="122" t="str">
        <f>IF($AB898=1,VLOOKUP(U:U,'BW Asset Listing'!D:F,3,FALSE),"")</f>
        <v/>
      </c>
      <c r="X898" s="122" t="str">
        <f>IF($AB898=1,VLOOKUP(U:U,'BW Asset Listing'!D:G,4,FALSE),"")</f>
        <v/>
      </c>
      <c r="Y898" s="294" t="str">
        <f>IF($AB898=1,VLOOKUP(U:U,'BW Asset Listing'!D:O,12,FALSE),"")</f>
        <v/>
      </c>
      <c r="Z898" s="294" t="str">
        <f t="shared" si="122"/>
        <v/>
      </c>
      <c r="AA898" s="294" t="str">
        <f t="shared" si="123"/>
        <v/>
      </c>
      <c r="AB898" s="294">
        <f>COUNTIF($D$4:D898,$D898)</f>
        <v>0</v>
      </c>
      <c r="AE898" s="122" t="str">
        <f t="shared" si="124"/>
        <v/>
      </c>
      <c r="AF898" s="124">
        <f>SUMIFS('BW Expense Report GL'!I:I,'BW Expense Report GL'!F:F,AD:AD,'BW Expense Report GL'!G:G,G:G)</f>
        <v>0</v>
      </c>
      <c r="AG898" s="124" t="str">
        <f t="shared" si="125"/>
        <v/>
      </c>
      <c r="AH898" s="124">
        <f>SUMIFS('BW Expense Report GL'!I:I,'BW Expense Report GL'!F:F,AD:AD,'BW Expense Report GL'!G:G,H:H)</f>
        <v>0</v>
      </c>
      <c r="AI898" s="124" t="str">
        <f t="shared" si="126"/>
        <v/>
      </c>
      <c r="AK898" s="121">
        <f t="shared" si="127"/>
        <v>0</v>
      </c>
      <c r="AL898" s="121">
        <f t="shared" si="128"/>
        <v>0</v>
      </c>
    </row>
    <row r="899" spans="1:38" s="121" customFormat="1" ht="12.75" x14ac:dyDescent="0.2">
      <c r="A899" s="293" t="str">
        <f>VLOOKUP(B:B,'ACFR Business Areas'!A:C,3,FALSE)</f>
        <v>A000</v>
      </c>
      <c r="B899" s="293" t="str">
        <f>'Lease Rollforward'!$B$1</f>
        <v>E120</v>
      </c>
      <c r="C899" s="122" t="str">
        <f>VLOOKUP(B:B,'ACFR Business Areas'!A:B,2,FALSE)</f>
        <v>Comptroller General</v>
      </c>
      <c r="D899" s="237"/>
      <c r="E899" s="265"/>
      <c r="G899" s="122">
        <f>IFERROR(VLOOKUP($F:$F,'Lease Types with GL Accts'!A:B,2,FALSE),0)</f>
        <v>0</v>
      </c>
      <c r="H899" s="122">
        <f>IFERROR(VLOOKUP($F:$F,'Lease Types with GL Accts'!$A:$C,3,FALSE),0)</f>
        <v>0</v>
      </c>
      <c r="I899" s="122">
        <f>IFERROR(VLOOKUP($F:$F,'Lease Types with GL Accts'!$A:$D,4,FALSE),0)</f>
        <v>0</v>
      </c>
      <c r="J899" s="293" t="str">
        <f>IF(AND(AB899=1,K899='Lease Rollforward'!$B$2),"Yes",IF(AB899=1,"No",""))</f>
        <v/>
      </c>
      <c r="L899" s="216"/>
      <c r="M899" s="217"/>
      <c r="N899" s="217"/>
      <c r="O899" s="217"/>
      <c r="P899" s="294">
        <f t="shared" si="121"/>
        <v>0</v>
      </c>
      <c r="Q899" s="124"/>
      <c r="R899" s="124"/>
      <c r="S899" s="219"/>
      <c r="T899" s="219"/>
      <c r="U899" s="266"/>
      <c r="V899" s="122" t="str">
        <f>IF($AB899=1,VLOOKUP(U:U,'BW Asset Listing'!D:E,2,FALSE),"")</f>
        <v/>
      </c>
      <c r="W899" s="122" t="str">
        <f>IF($AB899=1,VLOOKUP(U:U,'BW Asset Listing'!D:F,3,FALSE),"")</f>
        <v/>
      </c>
      <c r="X899" s="122" t="str">
        <f>IF($AB899=1,VLOOKUP(U:U,'BW Asset Listing'!D:G,4,FALSE),"")</f>
        <v/>
      </c>
      <c r="Y899" s="294" t="str">
        <f>IF($AB899=1,VLOOKUP(U:U,'BW Asset Listing'!D:O,12,FALSE),"")</f>
        <v/>
      </c>
      <c r="Z899" s="294" t="str">
        <f t="shared" si="122"/>
        <v/>
      </c>
      <c r="AA899" s="294" t="str">
        <f t="shared" si="123"/>
        <v/>
      </c>
      <c r="AB899" s="294">
        <f>COUNTIF($D$4:D899,$D899)</f>
        <v>0</v>
      </c>
      <c r="AE899" s="122" t="str">
        <f t="shared" si="124"/>
        <v/>
      </c>
      <c r="AF899" s="124">
        <f>SUMIFS('BW Expense Report GL'!I:I,'BW Expense Report GL'!F:F,AD:AD,'BW Expense Report GL'!G:G,G:G)</f>
        <v>0</v>
      </c>
      <c r="AG899" s="124" t="str">
        <f t="shared" si="125"/>
        <v/>
      </c>
      <c r="AH899" s="124">
        <f>SUMIFS('BW Expense Report GL'!I:I,'BW Expense Report GL'!F:F,AD:AD,'BW Expense Report GL'!G:G,H:H)</f>
        <v>0</v>
      </c>
      <c r="AI899" s="124" t="str">
        <f t="shared" si="126"/>
        <v/>
      </c>
      <c r="AK899" s="121">
        <f t="shared" si="127"/>
        <v>0</v>
      </c>
      <c r="AL899" s="121">
        <f t="shared" si="128"/>
        <v>0</v>
      </c>
    </row>
    <row r="900" spans="1:38" s="121" customFormat="1" ht="12.75" x14ac:dyDescent="0.2">
      <c r="A900" s="293" t="str">
        <f>VLOOKUP(B:B,'ACFR Business Areas'!A:C,3,FALSE)</f>
        <v>A000</v>
      </c>
      <c r="B900" s="293" t="str">
        <f>'Lease Rollforward'!$B$1</f>
        <v>E120</v>
      </c>
      <c r="C900" s="122" t="str">
        <f>VLOOKUP(B:B,'ACFR Business Areas'!A:B,2,FALSE)</f>
        <v>Comptroller General</v>
      </c>
      <c r="D900" s="237"/>
      <c r="E900" s="265"/>
      <c r="G900" s="122">
        <f>IFERROR(VLOOKUP($F:$F,'Lease Types with GL Accts'!A:B,2,FALSE),0)</f>
        <v>0</v>
      </c>
      <c r="H900" s="122">
        <f>IFERROR(VLOOKUP($F:$F,'Lease Types with GL Accts'!$A:$C,3,FALSE),0)</f>
        <v>0</v>
      </c>
      <c r="I900" s="122">
        <f>IFERROR(VLOOKUP($F:$F,'Lease Types with GL Accts'!$A:$D,4,FALSE),0)</f>
        <v>0</v>
      </c>
      <c r="J900" s="293" t="str">
        <f>IF(AND(AB900=1,K900='Lease Rollforward'!$B$2),"Yes",IF(AB900=1,"No",""))</f>
        <v/>
      </c>
      <c r="L900" s="216"/>
      <c r="M900" s="217"/>
      <c r="N900" s="217"/>
      <c r="O900" s="217"/>
      <c r="P900" s="294">
        <f t="shared" si="121"/>
        <v>0</v>
      </c>
      <c r="Q900" s="124"/>
      <c r="R900" s="124"/>
      <c r="S900" s="219"/>
      <c r="T900" s="219"/>
      <c r="U900" s="266"/>
      <c r="V900" s="122" t="str">
        <f>IF($AB900=1,VLOOKUP(U:U,'BW Asset Listing'!D:E,2,FALSE),"")</f>
        <v/>
      </c>
      <c r="W900" s="122" t="str">
        <f>IF($AB900=1,VLOOKUP(U:U,'BW Asset Listing'!D:F,3,FALSE),"")</f>
        <v/>
      </c>
      <c r="X900" s="122" t="str">
        <f>IF($AB900=1,VLOOKUP(U:U,'BW Asset Listing'!D:G,4,FALSE),"")</f>
        <v/>
      </c>
      <c r="Y900" s="294" t="str">
        <f>IF($AB900=1,VLOOKUP(U:U,'BW Asset Listing'!D:O,12,FALSE),"")</f>
        <v/>
      </c>
      <c r="Z900" s="294" t="str">
        <f t="shared" si="122"/>
        <v/>
      </c>
      <c r="AA900" s="294" t="str">
        <f t="shared" si="123"/>
        <v/>
      </c>
      <c r="AB900" s="294">
        <f>COUNTIF($D$4:D900,$D900)</f>
        <v>0</v>
      </c>
      <c r="AE900" s="122" t="str">
        <f t="shared" si="124"/>
        <v/>
      </c>
      <c r="AF900" s="124">
        <f>SUMIFS('BW Expense Report GL'!I:I,'BW Expense Report GL'!F:F,AD:AD,'BW Expense Report GL'!G:G,G:G)</f>
        <v>0</v>
      </c>
      <c r="AG900" s="124" t="str">
        <f t="shared" si="125"/>
        <v/>
      </c>
      <c r="AH900" s="124">
        <f>SUMIFS('BW Expense Report GL'!I:I,'BW Expense Report GL'!F:F,AD:AD,'BW Expense Report GL'!G:G,H:H)</f>
        <v>0</v>
      </c>
      <c r="AI900" s="124" t="str">
        <f t="shared" si="126"/>
        <v/>
      </c>
      <c r="AK900" s="121">
        <f t="shared" si="127"/>
        <v>0</v>
      </c>
      <c r="AL900" s="121">
        <f t="shared" si="128"/>
        <v>0</v>
      </c>
    </row>
    <row r="901" spans="1:38" s="121" customFormat="1" ht="12.75" x14ac:dyDescent="0.2">
      <c r="A901" s="293" t="str">
        <f>VLOOKUP(B:B,'ACFR Business Areas'!A:C,3,FALSE)</f>
        <v>A000</v>
      </c>
      <c r="B901" s="293" t="str">
        <f>'Lease Rollforward'!$B$1</f>
        <v>E120</v>
      </c>
      <c r="C901" s="122" t="str">
        <f>VLOOKUP(B:B,'ACFR Business Areas'!A:B,2,FALSE)</f>
        <v>Comptroller General</v>
      </c>
      <c r="D901" s="237"/>
      <c r="E901" s="265"/>
      <c r="G901" s="122">
        <f>IFERROR(VLOOKUP($F:$F,'Lease Types with GL Accts'!A:B,2,FALSE),0)</f>
        <v>0</v>
      </c>
      <c r="H901" s="122">
        <f>IFERROR(VLOOKUP($F:$F,'Lease Types with GL Accts'!$A:$C,3,FALSE),0)</f>
        <v>0</v>
      </c>
      <c r="I901" s="122">
        <f>IFERROR(VLOOKUP($F:$F,'Lease Types with GL Accts'!$A:$D,4,FALSE),0)</f>
        <v>0</v>
      </c>
      <c r="J901" s="293" t="str">
        <f>IF(AND(AB901=1,K901='Lease Rollforward'!$B$2),"Yes",IF(AB901=1,"No",""))</f>
        <v/>
      </c>
      <c r="L901" s="216"/>
      <c r="M901" s="217"/>
      <c r="N901" s="217"/>
      <c r="O901" s="217"/>
      <c r="P901" s="294">
        <f t="shared" si="121"/>
        <v>0</v>
      </c>
      <c r="Q901" s="124"/>
      <c r="R901" s="124"/>
      <c r="S901" s="219"/>
      <c r="T901" s="219"/>
      <c r="U901" s="266"/>
      <c r="V901" s="122" t="str">
        <f>IF($AB901=1,VLOOKUP(U:U,'BW Asset Listing'!D:E,2,FALSE),"")</f>
        <v/>
      </c>
      <c r="W901" s="122" t="str">
        <f>IF($AB901=1,VLOOKUP(U:U,'BW Asset Listing'!D:F,3,FALSE),"")</f>
        <v/>
      </c>
      <c r="X901" s="122" t="str">
        <f>IF($AB901=1,VLOOKUP(U:U,'BW Asset Listing'!D:G,4,FALSE),"")</f>
        <v/>
      </c>
      <c r="Y901" s="294" t="str">
        <f>IF($AB901=1,VLOOKUP(U:U,'BW Asset Listing'!D:O,12,FALSE),"")</f>
        <v/>
      </c>
      <c r="Z901" s="294" t="str">
        <f t="shared" si="122"/>
        <v/>
      </c>
      <c r="AA901" s="294" t="str">
        <f t="shared" si="123"/>
        <v/>
      </c>
      <c r="AB901" s="294">
        <f>COUNTIF($D$4:D901,$D901)</f>
        <v>0</v>
      </c>
      <c r="AE901" s="122" t="str">
        <f t="shared" si="124"/>
        <v/>
      </c>
      <c r="AF901" s="124">
        <f>SUMIFS('BW Expense Report GL'!I:I,'BW Expense Report GL'!F:F,AD:AD,'BW Expense Report GL'!G:G,G:G)</f>
        <v>0</v>
      </c>
      <c r="AG901" s="124" t="str">
        <f t="shared" si="125"/>
        <v/>
      </c>
      <c r="AH901" s="124">
        <f>SUMIFS('BW Expense Report GL'!I:I,'BW Expense Report GL'!F:F,AD:AD,'BW Expense Report GL'!G:G,H:H)</f>
        <v>0</v>
      </c>
      <c r="AI901" s="124" t="str">
        <f t="shared" si="126"/>
        <v/>
      </c>
      <c r="AK901" s="121">
        <f t="shared" si="127"/>
        <v>0</v>
      </c>
      <c r="AL901" s="121">
        <f t="shared" si="128"/>
        <v>0</v>
      </c>
    </row>
    <row r="902" spans="1:38" s="121" customFormat="1" ht="12.75" x14ac:dyDescent="0.2">
      <c r="A902" s="293" t="str">
        <f>VLOOKUP(B:B,'ACFR Business Areas'!A:C,3,FALSE)</f>
        <v>A000</v>
      </c>
      <c r="B902" s="293" t="str">
        <f>'Lease Rollforward'!$B$1</f>
        <v>E120</v>
      </c>
      <c r="C902" s="122" t="str">
        <f>VLOOKUP(B:B,'ACFR Business Areas'!A:B,2,FALSE)</f>
        <v>Comptroller General</v>
      </c>
      <c r="D902" s="237"/>
      <c r="E902" s="265"/>
      <c r="G902" s="122">
        <f>IFERROR(VLOOKUP($F:$F,'Lease Types with GL Accts'!A:B,2,FALSE),0)</f>
        <v>0</v>
      </c>
      <c r="H902" s="122">
        <f>IFERROR(VLOOKUP($F:$F,'Lease Types with GL Accts'!$A:$C,3,FALSE),0)</f>
        <v>0</v>
      </c>
      <c r="I902" s="122">
        <f>IFERROR(VLOOKUP($F:$F,'Lease Types with GL Accts'!$A:$D,4,FALSE),0)</f>
        <v>0</v>
      </c>
      <c r="J902" s="293" t="str">
        <f>IF(AND(AB902=1,K902='Lease Rollforward'!$B$2),"Yes",IF(AB902=1,"No",""))</f>
        <v/>
      </c>
      <c r="L902" s="216"/>
      <c r="M902" s="217"/>
      <c r="N902" s="217"/>
      <c r="O902" s="217"/>
      <c r="P902" s="294">
        <f t="shared" si="121"/>
        <v>0</v>
      </c>
      <c r="Q902" s="124"/>
      <c r="R902" s="124"/>
      <c r="S902" s="219"/>
      <c r="T902" s="219"/>
      <c r="U902" s="266"/>
      <c r="V902" s="122" t="str">
        <f>IF($AB902=1,VLOOKUP(U:U,'BW Asset Listing'!D:E,2,FALSE),"")</f>
        <v/>
      </c>
      <c r="W902" s="122" t="str">
        <f>IF($AB902=1,VLOOKUP(U:U,'BW Asset Listing'!D:F,3,FALSE),"")</f>
        <v/>
      </c>
      <c r="X902" s="122" t="str">
        <f>IF($AB902=1,VLOOKUP(U:U,'BW Asset Listing'!D:G,4,FALSE),"")</f>
        <v/>
      </c>
      <c r="Y902" s="294" t="str">
        <f>IF($AB902=1,VLOOKUP(U:U,'BW Asset Listing'!D:O,12,FALSE),"")</f>
        <v/>
      </c>
      <c r="Z902" s="294" t="str">
        <f t="shared" si="122"/>
        <v/>
      </c>
      <c r="AA902" s="294" t="str">
        <f t="shared" si="123"/>
        <v/>
      </c>
      <c r="AB902" s="294">
        <f>COUNTIF($D$4:D902,$D902)</f>
        <v>0</v>
      </c>
      <c r="AE902" s="122" t="str">
        <f t="shared" si="124"/>
        <v/>
      </c>
      <c r="AF902" s="124">
        <f>SUMIFS('BW Expense Report GL'!I:I,'BW Expense Report GL'!F:F,AD:AD,'BW Expense Report GL'!G:G,G:G)</f>
        <v>0</v>
      </c>
      <c r="AG902" s="124" t="str">
        <f t="shared" si="125"/>
        <v/>
      </c>
      <c r="AH902" s="124">
        <f>SUMIFS('BW Expense Report GL'!I:I,'BW Expense Report GL'!F:F,AD:AD,'BW Expense Report GL'!G:G,H:H)</f>
        <v>0</v>
      </c>
      <c r="AI902" s="124" t="str">
        <f t="shared" si="126"/>
        <v/>
      </c>
      <c r="AK902" s="121">
        <f t="shared" si="127"/>
        <v>0</v>
      </c>
      <c r="AL902" s="121">
        <f t="shared" si="128"/>
        <v>0</v>
      </c>
    </row>
    <row r="903" spans="1:38" s="121" customFormat="1" ht="12.75" x14ac:dyDescent="0.2">
      <c r="A903" s="293" t="str">
        <f>VLOOKUP(B:B,'ACFR Business Areas'!A:C,3,FALSE)</f>
        <v>A000</v>
      </c>
      <c r="B903" s="293" t="str">
        <f>'Lease Rollforward'!$B$1</f>
        <v>E120</v>
      </c>
      <c r="C903" s="122" t="str">
        <f>VLOOKUP(B:B,'ACFR Business Areas'!A:B,2,FALSE)</f>
        <v>Comptroller General</v>
      </c>
      <c r="D903" s="237"/>
      <c r="E903" s="265"/>
      <c r="G903" s="122">
        <f>IFERROR(VLOOKUP($F:$F,'Lease Types with GL Accts'!A:B,2,FALSE),0)</f>
        <v>0</v>
      </c>
      <c r="H903" s="122">
        <f>IFERROR(VLOOKUP($F:$F,'Lease Types with GL Accts'!$A:$C,3,FALSE),0)</f>
        <v>0</v>
      </c>
      <c r="I903" s="122">
        <f>IFERROR(VLOOKUP($F:$F,'Lease Types with GL Accts'!$A:$D,4,FALSE),0)</f>
        <v>0</v>
      </c>
      <c r="J903" s="293" t="str">
        <f>IF(AND(AB903=1,K903='Lease Rollforward'!$B$2),"Yes",IF(AB903=1,"No",""))</f>
        <v/>
      </c>
      <c r="L903" s="216"/>
      <c r="M903" s="217"/>
      <c r="N903" s="217"/>
      <c r="O903" s="217"/>
      <c r="P903" s="294">
        <f t="shared" si="121"/>
        <v>0</v>
      </c>
      <c r="Q903" s="124"/>
      <c r="R903" s="124"/>
      <c r="S903" s="219"/>
      <c r="T903" s="219"/>
      <c r="U903" s="266"/>
      <c r="V903" s="122" t="str">
        <f>IF($AB903=1,VLOOKUP(U:U,'BW Asset Listing'!D:E,2,FALSE),"")</f>
        <v/>
      </c>
      <c r="W903" s="122" t="str">
        <f>IF($AB903=1,VLOOKUP(U:U,'BW Asset Listing'!D:F,3,FALSE),"")</f>
        <v/>
      </c>
      <c r="X903" s="122" t="str">
        <f>IF($AB903=1,VLOOKUP(U:U,'BW Asset Listing'!D:G,4,FALSE),"")</f>
        <v/>
      </c>
      <c r="Y903" s="294" t="str">
        <f>IF($AB903=1,VLOOKUP(U:U,'BW Asset Listing'!D:O,12,FALSE),"")</f>
        <v/>
      </c>
      <c r="Z903" s="294" t="str">
        <f t="shared" si="122"/>
        <v/>
      </c>
      <c r="AA903" s="294" t="str">
        <f t="shared" si="123"/>
        <v/>
      </c>
      <c r="AB903" s="294">
        <f>COUNTIF($D$4:D903,$D903)</f>
        <v>0</v>
      </c>
      <c r="AE903" s="122" t="str">
        <f t="shared" si="124"/>
        <v/>
      </c>
      <c r="AF903" s="124">
        <f>SUMIFS('BW Expense Report GL'!I:I,'BW Expense Report GL'!F:F,AD:AD,'BW Expense Report GL'!G:G,G:G)</f>
        <v>0</v>
      </c>
      <c r="AG903" s="124" t="str">
        <f t="shared" si="125"/>
        <v/>
      </c>
      <c r="AH903" s="124">
        <f>SUMIFS('BW Expense Report GL'!I:I,'BW Expense Report GL'!F:F,AD:AD,'BW Expense Report GL'!G:G,H:H)</f>
        <v>0</v>
      </c>
      <c r="AI903" s="124" t="str">
        <f t="shared" si="126"/>
        <v/>
      </c>
      <c r="AK903" s="121">
        <f t="shared" si="127"/>
        <v>0</v>
      </c>
      <c r="AL903" s="121">
        <f t="shared" si="128"/>
        <v>0</v>
      </c>
    </row>
    <row r="904" spans="1:38" s="121" customFormat="1" ht="12.75" x14ac:dyDescent="0.2">
      <c r="A904" s="293" t="str">
        <f>VLOOKUP(B:B,'ACFR Business Areas'!A:C,3,FALSE)</f>
        <v>A000</v>
      </c>
      <c r="B904" s="293" t="str">
        <f>'Lease Rollforward'!$B$1</f>
        <v>E120</v>
      </c>
      <c r="C904" s="122" t="str">
        <f>VLOOKUP(B:B,'ACFR Business Areas'!A:B,2,FALSE)</f>
        <v>Comptroller General</v>
      </c>
      <c r="D904" s="237"/>
      <c r="E904" s="265"/>
      <c r="G904" s="122">
        <f>IFERROR(VLOOKUP($F:$F,'Lease Types with GL Accts'!A:B,2,FALSE),0)</f>
        <v>0</v>
      </c>
      <c r="H904" s="122">
        <f>IFERROR(VLOOKUP($F:$F,'Lease Types with GL Accts'!$A:$C,3,FALSE),0)</f>
        <v>0</v>
      </c>
      <c r="I904" s="122">
        <f>IFERROR(VLOOKUP($F:$F,'Lease Types with GL Accts'!$A:$D,4,FALSE),0)</f>
        <v>0</v>
      </c>
      <c r="J904" s="293" t="str">
        <f>IF(AND(AB904=1,K904='Lease Rollforward'!$B$2),"Yes",IF(AB904=1,"No",""))</f>
        <v/>
      </c>
      <c r="L904" s="216"/>
      <c r="M904" s="217"/>
      <c r="N904" s="217"/>
      <c r="O904" s="217"/>
      <c r="P904" s="294">
        <f t="shared" ref="P904:P967" si="129">SUM(M904:O904)</f>
        <v>0</v>
      </c>
      <c r="Q904" s="124"/>
      <c r="R904" s="124"/>
      <c r="S904" s="219"/>
      <c r="T904" s="219"/>
      <c r="U904" s="266"/>
      <c r="V904" s="122" t="str">
        <f>IF($AB904=1,VLOOKUP(U:U,'BW Asset Listing'!D:E,2,FALSE),"")</f>
        <v/>
      </c>
      <c r="W904" s="122" t="str">
        <f>IF($AB904=1,VLOOKUP(U:U,'BW Asset Listing'!D:F,3,FALSE),"")</f>
        <v/>
      </c>
      <c r="X904" s="122" t="str">
        <f>IF($AB904=1,VLOOKUP(U:U,'BW Asset Listing'!D:G,4,FALSE),"")</f>
        <v/>
      </c>
      <c r="Y904" s="294" t="str">
        <f>IF($AB904=1,VLOOKUP(U:U,'BW Asset Listing'!D:O,12,FALSE),"")</f>
        <v/>
      </c>
      <c r="Z904" s="294" t="str">
        <f t="shared" ref="Z904:Z967" si="130">IF($AB904=1,SUMIF(D:D,D904,M:M),"")</f>
        <v/>
      </c>
      <c r="AA904" s="294" t="str">
        <f t="shared" ref="AA904:AA967" si="131">IF($AB904=1,Y904-Z904,"")</f>
        <v/>
      </c>
      <c r="AB904" s="294">
        <f>COUNTIF($D$4:D904,$D904)</f>
        <v>0</v>
      </c>
      <c r="AE904" s="122" t="str">
        <f t="shared" ref="AE904:AE967" si="132">IF(ISBLANK(D904),"",D904&amp;" Payment #"&amp;AB904)</f>
        <v/>
      </c>
      <c r="AF904" s="124">
        <f>SUMIFS('BW Expense Report GL'!I:I,'BW Expense Report GL'!F:F,AD:AD,'BW Expense Report GL'!G:G,G:G)</f>
        <v>0</v>
      </c>
      <c r="AG904" s="124" t="str">
        <f t="shared" ref="AG904:AG967" si="133">IF(ISBLANK(AD904),"",M904-AF904)</f>
        <v/>
      </c>
      <c r="AH904" s="124">
        <f>SUMIFS('BW Expense Report GL'!I:I,'BW Expense Report GL'!F:F,AD:AD,'BW Expense Report GL'!G:G,H:H)</f>
        <v>0</v>
      </c>
      <c r="AI904" s="124" t="str">
        <f t="shared" ref="AI904:AI967" si="134">IF(ISBLANK(AD904),"",N904-AH904)</f>
        <v/>
      </c>
      <c r="AK904" s="121">
        <f t="shared" ref="AK904:AK967" si="135">F904</f>
        <v>0</v>
      </c>
      <c r="AL904" s="121">
        <f t="shared" ref="AL904:AL967" si="136">D904</f>
        <v>0</v>
      </c>
    </row>
    <row r="905" spans="1:38" s="121" customFormat="1" ht="12.75" x14ac:dyDescent="0.2">
      <c r="A905" s="293" t="str">
        <f>VLOOKUP(B:B,'ACFR Business Areas'!A:C,3,FALSE)</f>
        <v>A000</v>
      </c>
      <c r="B905" s="293" t="str">
        <f>'Lease Rollforward'!$B$1</f>
        <v>E120</v>
      </c>
      <c r="C905" s="122" t="str">
        <f>VLOOKUP(B:B,'ACFR Business Areas'!A:B,2,FALSE)</f>
        <v>Comptroller General</v>
      </c>
      <c r="D905" s="237"/>
      <c r="E905" s="265"/>
      <c r="G905" s="122">
        <f>IFERROR(VLOOKUP($F:$F,'Lease Types with GL Accts'!A:B,2,FALSE),0)</f>
        <v>0</v>
      </c>
      <c r="H905" s="122">
        <f>IFERROR(VLOOKUP($F:$F,'Lease Types with GL Accts'!$A:$C,3,FALSE),0)</f>
        <v>0</v>
      </c>
      <c r="I905" s="122">
        <f>IFERROR(VLOOKUP($F:$F,'Lease Types with GL Accts'!$A:$D,4,FALSE),0)</f>
        <v>0</v>
      </c>
      <c r="J905" s="293" t="str">
        <f>IF(AND(AB905=1,K905='Lease Rollforward'!$B$2),"Yes",IF(AB905=1,"No",""))</f>
        <v/>
      </c>
      <c r="L905" s="216"/>
      <c r="M905" s="217"/>
      <c r="N905" s="217"/>
      <c r="O905" s="217"/>
      <c r="P905" s="294">
        <f t="shared" si="129"/>
        <v>0</v>
      </c>
      <c r="Q905" s="124"/>
      <c r="R905" s="124"/>
      <c r="S905" s="219"/>
      <c r="T905" s="219"/>
      <c r="U905" s="266"/>
      <c r="V905" s="122" t="str">
        <f>IF($AB905=1,VLOOKUP(U:U,'BW Asset Listing'!D:E,2,FALSE),"")</f>
        <v/>
      </c>
      <c r="W905" s="122" t="str">
        <f>IF($AB905=1,VLOOKUP(U:U,'BW Asset Listing'!D:F,3,FALSE),"")</f>
        <v/>
      </c>
      <c r="X905" s="122" t="str">
        <f>IF($AB905=1,VLOOKUP(U:U,'BW Asset Listing'!D:G,4,FALSE),"")</f>
        <v/>
      </c>
      <c r="Y905" s="294" t="str">
        <f>IF($AB905=1,VLOOKUP(U:U,'BW Asset Listing'!D:O,12,FALSE),"")</f>
        <v/>
      </c>
      <c r="Z905" s="294" t="str">
        <f t="shared" si="130"/>
        <v/>
      </c>
      <c r="AA905" s="294" t="str">
        <f t="shared" si="131"/>
        <v/>
      </c>
      <c r="AB905" s="294">
        <f>COUNTIF($D$4:D905,$D905)</f>
        <v>0</v>
      </c>
      <c r="AE905" s="122" t="str">
        <f t="shared" si="132"/>
        <v/>
      </c>
      <c r="AF905" s="124">
        <f>SUMIFS('BW Expense Report GL'!I:I,'BW Expense Report GL'!F:F,AD:AD,'BW Expense Report GL'!G:G,G:G)</f>
        <v>0</v>
      </c>
      <c r="AG905" s="124" t="str">
        <f t="shared" si="133"/>
        <v/>
      </c>
      <c r="AH905" s="124">
        <f>SUMIFS('BW Expense Report GL'!I:I,'BW Expense Report GL'!F:F,AD:AD,'BW Expense Report GL'!G:G,H:H)</f>
        <v>0</v>
      </c>
      <c r="AI905" s="124" t="str">
        <f t="shared" si="134"/>
        <v/>
      </c>
      <c r="AK905" s="121">
        <f t="shared" si="135"/>
        <v>0</v>
      </c>
      <c r="AL905" s="121">
        <f t="shared" si="136"/>
        <v>0</v>
      </c>
    </row>
    <row r="906" spans="1:38" s="121" customFormat="1" ht="12.75" x14ac:dyDescent="0.2">
      <c r="A906" s="293" t="str">
        <f>VLOOKUP(B:B,'ACFR Business Areas'!A:C,3,FALSE)</f>
        <v>A000</v>
      </c>
      <c r="B906" s="293" t="str">
        <f>'Lease Rollforward'!$B$1</f>
        <v>E120</v>
      </c>
      <c r="C906" s="122" t="str">
        <f>VLOOKUP(B:B,'ACFR Business Areas'!A:B,2,FALSE)</f>
        <v>Comptroller General</v>
      </c>
      <c r="D906" s="237"/>
      <c r="E906" s="265"/>
      <c r="G906" s="122">
        <f>IFERROR(VLOOKUP($F:$F,'Lease Types with GL Accts'!A:B,2,FALSE),0)</f>
        <v>0</v>
      </c>
      <c r="H906" s="122">
        <f>IFERROR(VLOOKUP($F:$F,'Lease Types with GL Accts'!$A:$C,3,FALSE),0)</f>
        <v>0</v>
      </c>
      <c r="I906" s="122">
        <f>IFERROR(VLOOKUP($F:$F,'Lease Types with GL Accts'!$A:$D,4,FALSE),0)</f>
        <v>0</v>
      </c>
      <c r="J906" s="293" t="str">
        <f>IF(AND(AB906=1,K906='Lease Rollforward'!$B$2),"Yes",IF(AB906=1,"No",""))</f>
        <v/>
      </c>
      <c r="L906" s="216"/>
      <c r="M906" s="217"/>
      <c r="N906" s="217"/>
      <c r="O906" s="217"/>
      <c r="P906" s="294">
        <f t="shared" si="129"/>
        <v>0</v>
      </c>
      <c r="Q906" s="124"/>
      <c r="R906" s="124"/>
      <c r="S906" s="219"/>
      <c r="T906" s="219"/>
      <c r="U906" s="266"/>
      <c r="V906" s="122" t="str">
        <f>IF($AB906=1,VLOOKUP(U:U,'BW Asset Listing'!D:E,2,FALSE),"")</f>
        <v/>
      </c>
      <c r="W906" s="122" t="str">
        <f>IF($AB906=1,VLOOKUP(U:U,'BW Asset Listing'!D:F,3,FALSE),"")</f>
        <v/>
      </c>
      <c r="X906" s="122" t="str">
        <f>IF($AB906=1,VLOOKUP(U:U,'BW Asset Listing'!D:G,4,FALSE),"")</f>
        <v/>
      </c>
      <c r="Y906" s="294" t="str">
        <f>IF($AB906=1,VLOOKUP(U:U,'BW Asset Listing'!D:O,12,FALSE),"")</f>
        <v/>
      </c>
      <c r="Z906" s="294" t="str">
        <f t="shared" si="130"/>
        <v/>
      </c>
      <c r="AA906" s="294" t="str">
        <f t="shared" si="131"/>
        <v/>
      </c>
      <c r="AB906" s="294">
        <f>COUNTIF($D$4:D906,$D906)</f>
        <v>0</v>
      </c>
      <c r="AE906" s="122" t="str">
        <f t="shared" si="132"/>
        <v/>
      </c>
      <c r="AF906" s="124">
        <f>SUMIFS('BW Expense Report GL'!I:I,'BW Expense Report GL'!F:F,AD:AD,'BW Expense Report GL'!G:G,G:G)</f>
        <v>0</v>
      </c>
      <c r="AG906" s="124" t="str">
        <f t="shared" si="133"/>
        <v/>
      </c>
      <c r="AH906" s="124">
        <f>SUMIFS('BW Expense Report GL'!I:I,'BW Expense Report GL'!F:F,AD:AD,'BW Expense Report GL'!G:G,H:H)</f>
        <v>0</v>
      </c>
      <c r="AI906" s="124" t="str">
        <f t="shared" si="134"/>
        <v/>
      </c>
      <c r="AK906" s="121">
        <f t="shared" si="135"/>
        <v>0</v>
      </c>
      <c r="AL906" s="121">
        <f t="shared" si="136"/>
        <v>0</v>
      </c>
    </row>
    <row r="907" spans="1:38" s="121" customFormat="1" ht="12.75" x14ac:dyDescent="0.2">
      <c r="A907" s="293" t="str">
        <f>VLOOKUP(B:B,'ACFR Business Areas'!A:C,3,FALSE)</f>
        <v>A000</v>
      </c>
      <c r="B907" s="293" t="str">
        <f>'Lease Rollforward'!$B$1</f>
        <v>E120</v>
      </c>
      <c r="C907" s="122" t="str">
        <f>VLOOKUP(B:B,'ACFR Business Areas'!A:B,2,FALSE)</f>
        <v>Comptroller General</v>
      </c>
      <c r="D907" s="237"/>
      <c r="E907" s="265"/>
      <c r="G907" s="122">
        <f>IFERROR(VLOOKUP($F:$F,'Lease Types with GL Accts'!A:B,2,FALSE),0)</f>
        <v>0</v>
      </c>
      <c r="H907" s="122">
        <f>IFERROR(VLOOKUP($F:$F,'Lease Types with GL Accts'!$A:$C,3,FALSE),0)</f>
        <v>0</v>
      </c>
      <c r="I907" s="122">
        <f>IFERROR(VLOOKUP($F:$F,'Lease Types with GL Accts'!$A:$D,4,FALSE),0)</f>
        <v>0</v>
      </c>
      <c r="J907" s="293" t="str">
        <f>IF(AND(AB907=1,K907='Lease Rollforward'!$B$2),"Yes",IF(AB907=1,"No",""))</f>
        <v/>
      </c>
      <c r="L907" s="216"/>
      <c r="M907" s="217"/>
      <c r="N907" s="217"/>
      <c r="O907" s="217"/>
      <c r="P907" s="294">
        <f t="shared" si="129"/>
        <v>0</v>
      </c>
      <c r="Q907" s="124"/>
      <c r="R907" s="124"/>
      <c r="S907" s="219"/>
      <c r="T907" s="219"/>
      <c r="U907" s="266"/>
      <c r="V907" s="122" t="str">
        <f>IF($AB907=1,VLOOKUP(U:U,'BW Asset Listing'!D:E,2,FALSE),"")</f>
        <v/>
      </c>
      <c r="W907" s="122" t="str">
        <f>IF($AB907=1,VLOOKUP(U:U,'BW Asset Listing'!D:F,3,FALSE),"")</f>
        <v/>
      </c>
      <c r="X907" s="122" t="str">
        <f>IF($AB907=1,VLOOKUP(U:U,'BW Asset Listing'!D:G,4,FALSE),"")</f>
        <v/>
      </c>
      <c r="Y907" s="294" t="str">
        <f>IF($AB907=1,VLOOKUP(U:U,'BW Asset Listing'!D:O,12,FALSE),"")</f>
        <v/>
      </c>
      <c r="Z907" s="294" t="str">
        <f t="shared" si="130"/>
        <v/>
      </c>
      <c r="AA907" s="294" t="str">
        <f t="shared" si="131"/>
        <v/>
      </c>
      <c r="AB907" s="294">
        <f>COUNTIF($D$4:D907,$D907)</f>
        <v>0</v>
      </c>
      <c r="AE907" s="122" t="str">
        <f t="shared" si="132"/>
        <v/>
      </c>
      <c r="AF907" s="124">
        <f>SUMIFS('BW Expense Report GL'!I:I,'BW Expense Report GL'!F:F,AD:AD,'BW Expense Report GL'!G:G,G:G)</f>
        <v>0</v>
      </c>
      <c r="AG907" s="124" t="str">
        <f t="shared" si="133"/>
        <v/>
      </c>
      <c r="AH907" s="124">
        <f>SUMIFS('BW Expense Report GL'!I:I,'BW Expense Report GL'!F:F,AD:AD,'BW Expense Report GL'!G:G,H:H)</f>
        <v>0</v>
      </c>
      <c r="AI907" s="124" t="str">
        <f t="shared" si="134"/>
        <v/>
      </c>
      <c r="AK907" s="121">
        <f t="shared" si="135"/>
        <v>0</v>
      </c>
      <c r="AL907" s="121">
        <f t="shared" si="136"/>
        <v>0</v>
      </c>
    </row>
    <row r="908" spans="1:38" s="121" customFormat="1" ht="12.75" x14ac:dyDescent="0.2">
      <c r="A908" s="293" t="str">
        <f>VLOOKUP(B:B,'ACFR Business Areas'!A:C,3,FALSE)</f>
        <v>A000</v>
      </c>
      <c r="B908" s="293" t="str">
        <f>'Lease Rollforward'!$B$1</f>
        <v>E120</v>
      </c>
      <c r="C908" s="122" t="str">
        <f>VLOOKUP(B:B,'ACFR Business Areas'!A:B,2,FALSE)</f>
        <v>Comptroller General</v>
      </c>
      <c r="D908" s="237"/>
      <c r="E908" s="265"/>
      <c r="G908" s="122">
        <f>IFERROR(VLOOKUP($F:$F,'Lease Types with GL Accts'!A:B,2,FALSE),0)</f>
        <v>0</v>
      </c>
      <c r="H908" s="122">
        <f>IFERROR(VLOOKUP($F:$F,'Lease Types with GL Accts'!$A:$C,3,FALSE),0)</f>
        <v>0</v>
      </c>
      <c r="I908" s="122">
        <f>IFERROR(VLOOKUP($F:$F,'Lease Types with GL Accts'!$A:$D,4,FALSE),0)</f>
        <v>0</v>
      </c>
      <c r="J908" s="293" t="str">
        <f>IF(AND(AB908=1,K908='Lease Rollforward'!$B$2),"Yes",IF(AB908=1,"No",""))</f>
        <v/>
      </c>
      <c r="L908" s="216"/>
      <c r="M908" s="217"/>
      <c r="N908" s="217"/>
      <c r="O908" s="217"/>
      <c r="P908" s="294">
        <f t="shared" si="129"/>
        <v>0</v>
      </c>
      <c r="Q908" s="124"/>
      <c r="R908" s="124"/>
      <c r="S908" s="219"/>
      <c r="T908" s="219"/>
      <c r="U908" s="266"/>
      <c r="V908" s="122" t="str">
        <f>IF($AB908=1,VLOOKUP(U:U,'BW Asset Listing'!D:E,2,FALSE),"")</f>
        <v/>
      </c>
      <c r="W908" s="122" t="str">
        <f>IF($AB908=1,VLOOKUP(U:U,'BW Asset Listing'!D:F,3,FALSE),"")</f>
        <v/>
      </c>
      <c r="X908" s="122" t="str">
        <f>IF($AB908=1,VLOOKUP(U:U,'BW Asset Listing'!D:G,4,FALSE),"")</f>
        <v/>
      </c>
      <c r="Y908" s="294" t="str">
        <f>IF($AB908=1,VLOOKUP(U:U,'BW Asset Listing'!D:O,12,FALSE),"")</f>
        <v/>
      </c>
      <c r="Z908" s="294" t="str">
        <f t="shared" si="130"/>
        <v/>
      </c>
      <c r="AA908" s="294" t="str">
        <f t="shared" si="131"/>
        <v/>
      </c>
      <c r="AB908" s="294">
        <f>COUNTIF($D$4:D908,$D908)</f>
        <v>0</v>
      </c>
      <c r="AE908" s="122" t="str">
        <f t="shared" si="132"/>
        <v/>
      </c>
      <c r="AF908" s="124">
        <f>SUMIFS('BW Expense Report GL'!I:I,'BW Expense Report GL'!F:F,AD:AD,'BW Expense Report GL'!G:G,G:G)</f>
        <v>0</v>
      </c>
      <c r="AG908" s="124" t="str">
        <f t="shared" si="133"/>
        <v/>
      </c>
      <c r="AH908" s="124">
        <f>SUMIFS('BW Expense Report GL'!I:I,'BW Expense Report GL'!F:F,AD:AD,'BW Expense Report GL'!G:G,H:H)</f>
        <v>0</v>
      </c>
      <c r="AI908" s="124" t="str">
        <f t="shared" si="134"/>
        <v/>
      </c>
      <c r="AK908" s="121">
        <f t="shared" si="135"/>
        <v>0</v>
      </c>
      <c r="AL908" s="121">
        <f t="shared" si="136"/>
        <v>0</v>
      </c>
    </row>
    <row r="909" spans="1:38" s="121" customFormat="1" ht="12.75" x14ac:dyDescent="0.2">
      <c r="A909" s="293" t="str">
        <f>VLOOKUP(B:B,'ACFR Business Areas'!A:C,3,FALSE)</f>
        <v>A000</v>
      </c>
      <c r="B909" s="293" t="str">
        <f>'Lease Rollforward'!$B$1</f>
        <v>E120</v>
      </c>
      <c r="C909" s="122" t="str">
        <f>VLOOKUP(B:B,'ACFR Business Areas'!A:B,2,FALSE)</f>
        <v>Comptroller General</v>
      </c>
      <c r="D909" s="237"/>
      <c r="E909" s="265"/>
      <c r="G909" s="122">
        <f>IFERROR(VLOOKUP($F:$F,'Lease Types with GL Accts'!A:B,2,FALSE),0)</f>
        <v>0</v>
      </c>
      <c r="H909" s="122">
        <f>IFERROR(VLOOKUP($F:$F,'Lease Types with GL Accts'!$A:$C,3,FALSE),0)</f>
        <v>0</v>
      </c>
      <c r="I909" s="122">
        <f>IFERROR(VLOOKUP($F:$F,'Lease Types with GL Accts'!$A:$D,4,FALSE),0)</f>
        <v>0</v>
      </c>
      <c r="J909" s="293" t="str">
        <f>IF(AND(AB909=1,K909='Lease Rollforward'!$B$2),"Yes",IF(AB909=1,"No",""))</f>
        <v/>
      </c>
      <c r="L909" s="216"/>
      <c r="M909" s="217"/>
      <c r="N909" s="217"/>
      <c r="O909" s="217"/>
      <c r="P909" s="294">
        <f t="shared" si="129"/>
        <v>0</v>
      </c>
      <c r="Q909" s="124"/>
      <c r="R909" s="124"/>
      <c r="S909" s="219"/>
      <c r="T909" s="219"/>
      <c r="U909" s="266"/>
      <c r="V909" s="122" t="str">
        <f>IF($AB909=1,VLOOKUP(U:U,'BW Asset Listing'!D:E,2,FALSE),"")</f>
        <v/>
      </c>
      <c r="W909" s="122" t="str">
        <f>IF($AB909=1,VLOOKUP(U:U,'BW Asset Listing'!D:F,3,FALSE),"")</f>
        <v/>
      </c>
      <c r="X909" s="122" t="str">
        <f>IF($AB909=1,VLOOKUP(U:U,'BW Asset Listing'!D:G,4,FALSE),"")</f>
        <v/>
      </c>
      <c r="Y909" s="294" t="str">
        <f>IF($AB909=1,VLOOKUP(U:U,'BW Asset Listing'!D:O,12,FALSE),"")</f>
        <v/>
      </c>
      <c r="Z909" s="294" t="str">
        <f t="shared" si="130"/>
        <v/>
      </c>
      <c r="AA909" s="294" t="str">
        <f t="shared" si="131"/>
        <v/>
      </c>
      <c r="AB909" s="294">
        <f>COUNTIF($D$4:D909,$D909)</f>
        <v>0</v>
      </c>
      <c r="AE909" s="122" t="str">
        <f t="shared" si="132"/>
        <v/>
      </c>
      <c r="AF909" s="124">
        <f>SUMIFS('BW Expense Report GL'!I:I,'BW Expense Report GL'!F:F,AD:AD,'BW Expense Report GL'!G:G,G:G)</f>
        <v>0</v>
      </c>
      <c r="AG909" s="124" t="str">
        <f t="shared" si="133"/>
        <v/>
      </c>
      <c r="AH909" s="124">
        <f>SUMIFS('BW Expense Report GL'!I:I,'BW Expense Report GL'!F:F,AD:AD,'BW Expense Report GL'!G:G,H:H)</f>
        <v>0</v>
      </c>
      <c r="AI909" s="124" t="str">
        <f t="shared" si="134"/>
        <v/>
      </c>
      <c r="AK909" s="121">
        <f t="shared" si="135"/>
        <v>0</v>
      </c>
      <c r="AL909" s="121">
        <f t="shared" si="136"/>
        <v>0</v>
      </c>
    </row>
    <row r="910" spans="1:38" s="121" customFormat="1" ht="12.75" x14ac:dyDescent="0.2">
      <c r="A910" s="293" t="str">
        <f>VLOOKUP(B:B,'ACFR Business Areas'!A:C,3,FALSE)</f>
        <v>A000</v>
      </c>
      <c r="B910" s="293" t="str">
        <f>'Lease Rollforward'!$B$1</f>
        <v>E120</v>
      </c>
      <c r="C910" s="122" t="str">
        <f>VLOOKUP(B:B,'ACFR Business Areas'!A:B,2,FALSE)</f>
        <v>Comptroller General</v>
      </c>
      <c r="D910" s="237"/>
      <c r="E910" s="265"/>
      <c r="G910" s="122">
        <f>IFERROR(VLOOKUP($F:$F,'Lease Types with GL Accts'!A:B,2,FALSE),0)</f>
        <v>0</v>
      </c>
      <c r="H910" s="122">
        <f>IFERROR(VLOOKUP($F:$F,'Lease Types with GL Accts'!$A:$C,3,FALSE),0)</f>
        <v>0</v>
      </c>
      <c r="I910" s="122">
        <f>IFERROR(VLOOKUP($F:$F,'Lease Types with GL Accts'!$A:$D,4,FALSE),0)</f>
        <v>0</v>
      </c>
      <c r="J910" s="293" t="str">
        <f>IF(AND(AB910=1,K910='Lease Rollforward'!$B$2),"Yes",IF(AB910=1,"No",""))</f>
        <v/>
      </c>
      <c r="L910" s="216"/>
      <c r="M910" s="217"/>
      <c r="N910" s="217"/>
      <c r="O910" s="217"/>
      <c r="P910" s="294">
        <f t="shared" si="129"/>
        <v>0</v>
      </c>
      <c r="Q910" s="124"/>
      <c r="R910" s="124"/>
      <c r="S910" s="219"/>
      <c r="T910" s="219"/>
      <c r="U910" s="266"/>
      <c r="V910" s="122" t="str">
        <f>IF($AB910=1,VLOOKUP(U:U,'BW Asset Listing'!D:E,2,FALSE),"")</f>
        <v/>
      </c>
      <c r="W910" s="122" t="str">
        <f>IF($AB910=1,VLOOKUP(U:U,'BW Asset Listing'!D:F,3,FALSE),"")</f>
        <v/>
      </c>
      <c r="X910" s="122" t="str">
        <f>IF($AB910=1,VLOOKUP(U:U,'BW Asset Listing'!D:G,4,FALSE),"")</f>
        <v/>
      </c>
      <c r="Y910" s="294" t="str">
        <f>IF($AB910=1,VLOOKUP(U:U,'BW Asset Listing'!D:O,12,FALSE),"")</f>
        <v/>
      </c>
      <c r="Z910" s="294" t="str">
        <f t="shared" si="130"/>
        <v/>
      </c>
      <c r="AA910" s="294" t="str">
        <f t="shared" si="131"/>
        <v/>
      </c>
      <c r="AB910" s="294">
        <f>COUNTIF($D$4:D910,$D910)</f>
        <v>0</v>
      </c>
      <c r="AE910" s="122" t="str">
        <f t="shared" si="132"/>
        <v/>
      </c>
      <c r="AF910" s="124">
        <f>SUMIFS('BW Expense Report GL'!I:I,'BW Expense Report GL'!F:F,AD:AD,'BW Expense Report GL'!G:G,G:G)</f>
        <v>0</v>
      </c>
      <c r="AG910" s="124" t="str">
        <f t="shared" si="133"/>
        <v/>
      </c>
      <c r="AH910" s="124">
        <f>SUMIFS('BW Expense Report GL'!I:I,'BW Expense Report GL'!F:F,AD:AD,'BW Expense Report GL'!G:G,H:H)</f>
        <v>0</v>
      </c>
      <c r="AI910" s="124" t="str">
        <f t="shared" si="134"/>
        <v/>
      </c>
      <c r="AK910" s="121">
        <f t="shared" si="135"/>
        <v>0</v>
      </c>
      <c r="AL910" s="121">
        <f t="shared" si="136"/>
        <v>0</v>
      </c>
    </row>
    <row r="911" spans="1:38" s="121" customFormat="1" ht="12.75" x14ac:dyDescent="0.2">
      <c r="A911" s="293" t="str">
        <f>VLOOKUP(B:B,'ACFR Business Areas'!A:C,3,FALSE)</f>
        <v>A000</v>
      </c>
      <c r="B911" s="293" t="str">
        <f>'Lease Rollforward'!$B$1</f>
        <v>E120</v>
      </c>
      <c r="C911" s="122" t="str">
        <f>VLOOKUP(B:B,'ACFR Business Areas'!A:B,2,FALSE)</f>
        <v>Comptroller General</v>
      </c>
      <c r="D911" s="237"/>
      <c r="E911" s="265"/>
      <c r="G911" s="122">
        <f>IFERROR(VLOOKUP($F:$F,'Lease Types with GL Accts'!A:B,2,FALSE),0)</f>
        <v>0</v>
      </c>
      <c r="H911" s="122">
        <f>IFERROR(VLOOKUP($F:$F,'Lease Types with GL Accts'!$A:$C,3,FALSE),0)</f>
        <v>0</v>
      </c>
      <c r="I911" s="122">
        <f>IFERROR(VLOOKUP($F:$F,'Lease Types with GL Accts'!$A:$D,4,FALSE),0)</f>
        <v>0</v>
      </c>
      <c r="J911" s="293" t="str">
        <f>IF(AND(AB911=1,K911='Lease Rollforward'!$B$2),"Yes",IF(AB911=1,"No",""))</f>
        <v/>
      </c>
      <c r="L911" s="216"/>
      <c r="M911" s="217"/>
      <c r="N911" s="217"/>
      <c r="O911" s="217"/>
      <c r="P911" s="294">
        <f t="shared" si="129"/>
        <v>0</v>
      </c>
      <c r="Q911" s="124"/>
      <c r="R911" s="124"/>
      <c r="S911" s="219"/>
      <c r="T911" s="219"/>
      <c r="U911" s="266"/>
      <c r="V911" s="122" t="str">
        <f>IF($AB911=1,VLOOKUP(U:U,'BW Asset Listing'!D:E,2,FALSE),"")</f>
        <v/>
      </c>
      <c r="W911" s="122" t="str">
        <f>IF($AB911=1,VLOOKUP(U:U,'BW Asset Listing'!D:F,3,FALSE),"")</f>
        <v/>
      </c>
      <c r="X911" s="122" t="str">
        <f>IF($AB911=1,VLOOKUP(U:U,'BW Asset Listing'!D:G,4,FALSE),"")</f>
        <v/>
      </c>
      <c r="Y911" s="294" t="str">
        <f>IF($AB911=1,VLOOKUP(U:U,'BW Asset Listing'!D:O,12,FALSE),"")</f>
        <v/>
      </c>
      <c r="Z911" s="294" t="str">
        <f t="shared" si="130"/>
        <v/>
      </c>
      <c r="AA911" s="294" t="str">
        <f t="shared" si="131"/>
        <v/>
      </c>
      <c r="AB911" s="294">
        <f>COUNTIF($D$4:D911,$D911)</f>
        <v>0</v>
      </c>
      <c r="AE911" s="122" t="str">
        <f t="shared" si="132"/>
        <v/>
      </c>
      <c r="AF911" s="124">
        <f>SUMIFS('BW Expense Report GL'!I:I,'BW Expense Report GL'!F:F,AD:AD,'BW Expense Report GL'!G:G,G:G)</f>
        <v>0</v>
      </c>
      <c r="AG911" s="124" t="str">
        <f t="shared" si="133"/>
        <v/>
      </c>
      <c r="AH911" s="124">
        <f>SUMIFS('BW Expense Report GL'!I:I,'BW Expense Report GL'!F:F,AD:AD,'BW Expense Report GL'!G:G,H:H)</f>
        <v>0</v>
      </c>
      <c r="AI911" s="124" t="str">
        <f t="shared" si="134"/>
        <v/>
      </c>
      <c r="AK911" s="121">
        <f t="shared" si="135"/>
        <v>0</v>
      </c>
      <c r="AL911" s="121">
        <f t="shared" si="136"/>
        <v>0</v>
      </c>
    </row>
    <row r="912" spans="1:38" s="121" customFormat="1" ht="12.75" x14ac:dyDescent="0.2">
      <c r="A912" s="293" t="str">
        <f>VLOOKUP(B:B,'ACFR Business Areas'!A:C,3,FALSE)</f>
        <v>A000</v>
      </c>
      <c r="B912" s="293" t="str">
        <f>'Lease Rollforward'!$B$1</f>
        <v>E120</v>
      </c>
      <c r="C912" s="122" t="str">
        <f>VLOOKUP(B:B,'ACFR Business Areas'!A:B,2,FALSE)</f>
        <v>Comptroller General</v>
      </c>
      <c r="D912" s="237"/>
      <c r="E912" s="265"/>
      <c r="G912" s="122">
        <f>IFERROR(VLOOKUP($F:$F,'Lease Types with GL Accts'!A:B,2,FALSE),0)</f>
        <v>0</v>
      </c>
      <c r="H912" s="122">
        <f>IFERROR(VLOOKUP($F:$F,'Lease Types with GL Accts'!$A:$C,3,FALSE),0)</f>
        <v>0</v>
      </c>
      <c r="I912" s="122">
        <f>IFERROR(VLOOKUP($F:$F,'Lease Types with GL Accts'!$A:$D,4,FALSE),0)</f>
        <v>0</v>
      </c>
      <c r="J912" s="293" t="str">
        <f>IF(AND(AB912=1,K912='Lease Rollforward'!$B$2),"Yes",IF(AB912=1,"No",""))</f>
        <v/>
      </c>
      <c r="L912" s="216"/>
      <c r="M912" s="217"/>
      <c r="N912" s="217"/>
      <c r="O912" s="217"/>
      <c r="P912" s="294">
        <f t="shared" si="129"/>
        <v>0</v>
      </c>
      <c r="Q912" s="124"/>
      <c r="R912" s="124"/>
      <c r="S912" s="219"/>
      <c r="T912" s="219"/>
      <c r="U912" s="266"/>
      <c r="V912" s="122" t="str">
        <f>IF($AB912=1,VLOOKUP(U:U,'BW Asset Listing'!D:E,2,FALSE),"")</f>
        <v/>
      </c>
      <c r="W912" s="122" t="str">
        <f>IF($AB912=1,VLOOKUP(U:U,'BW Asset Listing'!D:F,3,FALSE),"")</f>
        <v/>
      </c>
      <c r="X912" s="122" t="str">
        <f>IF($AB912=1,VLOOKUP(U:U,'BW Asset Listing'!D:G,4,FALSE),"")</f>
        <v/>
      </c>
      <c r="Y912" s="294" t="str">
        <f>IF($AB912=1,VLOOKUP(U:U,'BW Asset Listing'!D:O,12,FALSE),"")</f>
        <v/>
      </c>
      <c r="Z912" s="294" t="str">
        <f t="shared" si="130"/>
        <v/>
      </c>
      <c r="AA912" s="294" t="str">
        <f t="shared" si="131"/>
        <v/>
      </c>
      <c r="AB912" s="294">
        <f>COUNTIF($D$4:D912,$D912)</f>
        <v>0</v>
      </c>
      <c r="AE912" s="122" t="str">
        <f t="shared" si="132"/>
        <v/>
      </c>
      <c r="AF912" s="124">
        <f>SUMIFS('BW Expense Report GL'!I:I,'BW Expense Report GL'!F:F,AD:AD,'BW Expense Report GL'!G:G,G:G)</f>
        <v>0</v>
      </c>
      <c r="AG912" s="124" t="str">
        <f t="shared" si="133"/>
        <v/>
      </c>
      <c r="AH912" s="124">
        <f>SUMIFS('BW Expense Report GL'!I:I,'BW Expense Report GL'!F:F,AD:AD,'BW Expense Report GL'!G:G,H:H)</f>
        <v>0</v>
      </c>
      <c r="AI912" s="124" t="str">
        <f t="shared" si="134"/>
        <v/>
      </c>
      <c r="AK912" s="121">
        <f t="shared" si="135"/>
        <v>0</v>
      </c>
      <c r="AL912" s="121">
        <f t="shared" si="136"/>
        <v>0</v>
      </c>
    </row>
    <row r="913" spans="1:38" s="121" customFormat="1" ht="12.75" x14ac:dyDescent="0.2">
      <c r="A913" s="293" t="str">
        <f>VLOOKUP(B:B,'ACFR Business Areas'!A:C,3,FALSE)</f>
        <v>A000</v>
      </c>
      <c r="B913" s="293" t="str">
        <f>'Lease Rollforward'!$B$1</f>
        <v>E120</v>
      </c>
      <c r="C913" s="122" t="str">
        <f>VLOOKUP(B:B,'ACFR Business Areas'!A:B,2,FALSE)</f>
        <v>Comptroller General</v>
      </c>
      <c r="D913" s="237"/>
      <c r="E913" s="265"/>
      <c r="G913" s="122">
        <f>IFERROR(VLOOKUP($F:$F,'Lease Types with GL Accts'!A:B,2,FALSE),0)</f>
        <v>0</v>
      </c>
      <c r="H913" s="122">
        <f>IFERROR(VLOOKUP($F:$F,'Lease Types with GL Accts'!$A:$C,3,FALSE),0)</f>
        <v>0</v>
      </c>
      <c r="I913" s="122">
        <f>IFERROR(VLOOKUP($F:$F,'Lease Types with GL Accts'!$A:$D,4,FALSE),0)</f>
        <v>0</v>
      </c>
      <c r="J913" s="293" t="str">
        <f>IF(AND(AB913=1,K913='Lease Rollforward'!$B$2),"Yes",IF(AB913=1,"No",""))</f>
        <v/>
      </c>
      <c r="L913" s="216"/>
      <c r="M913" s="217"/>
      <c r="N913" s="217"/>
      <c r="O913" s="217"/>
      <c r="P913" s="294">
        <f t="shared" si="129"/>
        <v>0</v>
      </c>
      <c r="Q913" s="124"/>
      <c r="R913" s="124"/>
      <c r="S913" s="219"/>
      <c r="T913" s="219"/>
      <c r="U913" s="266"/>
      <c r="V913" s="122" t="str">
        <f>IF($AB913=1,VLOOKUP(U:U,'BW Asset Listing'!D:E,2,FALSE),"")</f>
        <v/>
      </c>
      <c r="W913" s="122" t="str">
        <f>IF($AB913=1,VLOOKUP(U:U,'BW Asset Listing'!D:F,3,FALSE),"")</f>
        <v/>
      </c>
      <c r="X913" s="122" t="str">
        <f>IF($AB913=1,VLOOKUP(U:U,'BW Asset Listing'!D:G,4,FALSE),"")</f>
        <v/>
      </c>
      <c r="Y913" s="294" t="str">
        <f>IF($AB913=1,VLOOKUP(U:U,'BW Asset Listing'!D:O,12,FALSE),"")</f>
        <v/>
      </c>
      <c r="Z913" s="294" t="str">
        <f t="shared" si="130"/>
        <v/>
      </c>
      <c r="AA913" s="294" t="str">
        <f t="shared" si="131"/>
        <v/>
      </c>
      <c r="AB913" s="294">
        <f>COUNTIF($D$4:D913,$D913)</f>
        <v>0</v>
      </c>
      <c r="AE913" s="122" t="str">
        <f t="shared" si="132"/>
        <v/>
      </c>
      <c r="AF913" s="124">
        <f>SUMIFS('BW Expense Report GL'!I:I,'BW Expense Report GL'!F:F,AD:AD,'BW Expense Report GL'!G:G,G:G)</f>
        <v>0</v>
      </c>
      <c r="AG913" s="124" t="str">
        <f t="shared" si="133"/>
        <v/>
      </c>
      <c r="AH913" s="124">
        <f>SUMIFS('BW Expense Report GL'!I:I,'BW Expense Report GL'!F:F,AD:AD,'BW Expense Report GL'!G:G,H:H)</f>
        <v>0</v>
      </c>
      <c r="AI913" s="124" t="str">
        <f t="shared" si="134"/>
        <v/>
      </c>
      <c r="AK913" s="121">
        <f t="shared" si="135"/>
        <v>0</v>
      </c>
      <c r="AL913" s="121">
        <f t="shared" si="136"/>
        <v>0</v>
      </c>
    </row>
    <row r="914" spans="1:38" s="121" customFormat="1" ht="12.75" x14ac:dyDescent="0.2">
      <c r="A914" s="293" t="str">
        <f>VLOOKUP(B:B,'ACFR Business Areas'!A:C,3,FALSE)</f>
        <v>A000</v>
      </c>
      <c r="B914" s="293" t="str">
        <f>'Lease Rollforward'!$B$1</f>
        <v>E120</v>
      </c>
      <c r="C914" s="122" t="str">
        <f>VLOOKUP(B:B,'ACFR Business Areas'!A:B,2,FALSE)</f>
        <v>Comptroller General</v>
      </c>
      <c r="D914" s="237"/>
      <c r="E914" s="265"/>
      <c r="G914" s="122">
        <f>IFERROR(VLOOKUP($F:$F,'Lease Types with GL Accts'!A:B,2,FALSE),0)</f>
        <v>0</v>
      </c>
      <c r="H914" s="122">
        <f>IFERROR(VLOOKUP($F:$F,'Lease Types with GL Accts'!$A:$C,3,FALSE),0)</f>
        <v>0</v>
      </c>
      <c r="I914" s="122">
        <f>IFERROR(VLOOKUP($F:$F,'Lease Types with GL Accts'!$A:$D,4,FALSE),0)</f>
        <v>0</v>
      </c>
      <c r="J914" s="293" t="str">
        <f>IF(AND(AB914=1,K914='Lease Rollforward'!$B$2),"Yes",IF(AB914=1,"No",""))</f>
        <v/>
      </c>
      <c r="L914" s="216"/>
      <c r="M914" s="217"/>
      <c r="N914" s="217"/>
      <c r="O914" s="217"/>
      <c r="P914" s="294">
        <f t="shared" si="129"/>
        <v>0</v>
      </c>
      <c r="Q914" s="124"/>
      <c r="R914" s="124"/>
      <c r="S914" s="219"/>
      <c r="T914" s="219"/>
      <c r="U914" s="266"/>
      <c r="V914" s="122" t="str">
        <f>IF($AB914=1,VLOOKUP(U:U,'BW Asset Listing'!D:E,2,FALSE),"")</f>
        <v/>
      </c>
      <c r="W914" s="122" t="str">
        <f>IF($AB914=1,VLOOKUP(U:U,'BW Asset Listing'!D:F,3,FALSE),"")</f>
        <v/>
      </c>
      <c r="X914" s="122" t="str">
        <f>IF($AB914=1,VLOOKUP(U:U,'BW Asset Listing'!D:G,4,FALSE),"")</f>
        <v/>
      </c>
      <c r="Y914" s="294" t="str">
        <f>IF($AB914=1,VLOOKUP(U:U,'BW Asset Listing'!D:O,12,FALSE),"")</f>
        <v/>
      </c>
      <c r="Z914" s="294" t="str">
        <f t="shared" si="130"/>
        <v/>
      </c>
      <c r="AA914" s="294" t="str">
        <f t="shared" si="131"/>
        <v/>
      </c>
      <c r="AB914" s="294">
        <f>COUNTIF($D$4:D914,$D914)</f>
        <v>0</v>
      </c>
      <c r="AE914" s="122" t="str">
        <f t="shared" si="132"/>
        <v/>
      </c>
      <c r="AF914" s="124">
        <f>SUMIFS('BW Expense Report GL'!I:I,'BW Expense Report GL'!F:F,AD:AD,'BW Expense Report GL'!G:G,G:G)</f>
        <v>0</v>
      </c>
      <c r="AG914" s="124" t="str">
        <f t="shared" si="133"/>
        <v/>
      </c>
      <c r="AH914" s="124">
        <f>SUMIFS('BW Expense Report GL'!I:I,'BW Expense Report GL'!F:F,AD:AD,'BW Expense Report GL'!G:G,H:H)</f>
        <v>0</v>
      </c>
      <c r="AI914" s="124" t="str">
        <f t="shared" si="134"/>
        <v/>
      </c>
      <c r="AK914" s="121">
        <f t="shared" si="135"/>
        <v>0</v>
      </c>
      <c r="AL914" s="121">
        <f t="shared" si="136"/>
        <v>0</v>
      </c>
    </row>
    <row r="915" spans="1:38" s="121" customFormat="1" ht="12.75" x14ac:dyDescent="0.2">
      <c r="A915" s="293" t="str">
        <f>VLOOKUP(B:B,'ACFR Business Areas'!A:C,3,FALSE)</f>
        <v>A000</v>
      </c>
      <c r="B915" s="293" t="str">
        <f>'Lease Rollforward'!$B$1</f>
        <v>E120</v>
      </c>
      <c r="C915" s="122" t="str">
        <f>VLOOKUP(B:B,'ACFR Business Areas'!A:B,2,FALSE)</f>
        <v>Comptroller General</v>
      </c>
      <c r="D915" s="237"/>
      <c r="E915" s="265"/>
      <c r="G915" s="122">
        <f>IFERROR(VLOOKUP($F:$F,'Lease Types with GL Accts'!A:B,2,FALSE),0)</f>
        <v>0</v>
      </c>
      <c r="H915" s="122">
        <f>IFERROR(VLOOKUP($F:$F,'Lease Types with GL Accts'!$A:$C,3,FALSE),0)</f>
        <v>0</v>
      </c>
      <c r="I915" s="122">
        <f>IFERROR(VLOOKUP($F:$F,'Lease Types with GL Accts'!$A:$D,4,FALSE),0)</f>
        <v>0</v>
      </c>
      <c r="J915" s="293" t="str">
        <f>IF(AND(AB915=1,K915='Lease Rollforward'!$B$2),"Yes",IF(AB915=1,"No",""))</f>
        <v/>
      </c>
      <c r="L915" s="216"/>
      <c r="M915" s="217"/>
      <c r="N915" s="217"/>
      <c r="O915" s="217"/>
      <c r="P915" s="294">
        <f t="shared" si="129"/>
        <v>0</v>
      </c>
      <c r="Q915" s="124"/>
      <c r="R915" s="124"/>
      <c r="S915" s="219"/>
      <c r="T915" s="219"/>
      <c r="U915" s="266"/>
      <c r="V915" s="122" t="str">
        <f>IF($AB915=1,VLOOKUP(U:U,'BW Asset Listing'!D:E,2,FALSE),"")</f>
        <v/>
      </c>
      <c r="W915" s="122" t="str">
        <f>IF($AB915=1,VLOOKUP(U:U,'BW Asset Listing'!D:F,3,FALSE),"")</f>
        <v/>
      </c>
      <c r="X915" s="122" t="str">
        <f>IF($AB915=1,VLOOKUP(U:U,'BW Asset Listing'!D:G,4,FALSE),"")</f>
        <v/>
      </c>
      <c r="Y915" s="294" t="str">
        <f>IF($AB915=1,VLOOKUP(U:U,'BW Asset Listing'!D:O,12,FALSE),"")</f>
        <v/>
      </c>
      <c r="Z915" s="294" t="str">
        <f t="shared" si="130"/>
        <v/>
      </c>
      <c r="AA915" s="294" t="str">
        <f t="shared" si="131"/>
        <v/>
      </c>
      <c r="AB915" s="294">
        <f>COUNTIF($D$4:D915,$D915)</f>
        <v>0</v>
      </c>
      <c r="AE915" s="122" t="str">
        <f t="shared" si="132"/>
        <v/>
      </c>
      <c r="AF915" s="124">
        <f>SUMIFS('BW Expense Report GL'!I:I,'BW Expense Report GL'!F:F,AD:AD,'BW Expense Report GL'!G:G,G:G)</f>
        <v>0</v>
      </c>
      <c r="AG915" s="124" t="str">
        <f t="shared" si="133"/>
        <v/>
      </c>
      <c r="AH915" s="124">
        <f>SUMIFS('BW Expense Report GL'!I:I,'BW Expense Report GL'!F:F,AD:AD,'BW Expense Report GL'!G:G,H:H)</f>
        <v>0</v>
      </c>
      <c r="AI915" s="124" t="str">
        <f t="shared" si="134"/>
        <v/>
      </c>
      <c r="AK915" s="121">
        <f t="shared" si="135"/>
        <v>0</v>
      </c>
      <c r="AL915" s="121">
        <f t="shared" si="136"/>
        <v>0</v>
      </c>
    </row>
    <row r="916" spans="1:38" s="121" customFormat="1" ht="12.75" x14ac:dyDescent="0.2">
      <c r="A916" s="293" t="str">
        <f>VLOOKUP(B:B,'ACFR Business Areas'!A:C,3,FALSE)</f>
        <v>A000</v>
      </c>
      <c r="B916" s="293" t="str">
        <f>'Lease Rollforward'!$B$1</f>
        <v>E120</v>
      </c>
      <c r="C916" s="122" t="str">
        <f>VLOOKUP(B:B,'ACFR Business Areas'!A:B,2,FALSE)</f>
        <v>Comptroller General</v>
      </c>
      <c r="D916" s="237"/>
      <c r="E916" s="265"/>
      <c r="G916" s="122">
        <f>IFERROR(VLOOKUP($F:$F,'Lease Types with GL Accts'!A:B,2,FALSE),0)</f>
        <v>0</v>
      </c>
      <c r="H916" s="122">
        <f>IFERROR(VLOOKUP($F:$F,'Lease Types with GL Accts'!$A:$C,3,FALSE),0)</f>
        <v>0</v>
      </c>
      <c r="I916" s="122">
        <f>IFERROR(VLOOKUP($F:$F,'Lease Types with GL Accts'!$A:$D,4,FALSE),0)</f>
        <v>0</v>
      </c>
      <c r="J916" s="293" t="str">
        <f>IF(AND(AB916=1,K916='Lease Rollforward'!$B$2),"Yes",IF(AB916=1,"No",""))</f>
        <v/>
      </c>
      <c r="L916" s="216"/>
      <c r="M916" s="217"/>
      <c r="N916" s="217"/>
      <c r="O916" s="217"/>
      <c r="P916" s="294">
        <f t="shared" si="129"/>
        <v>0</v>
      </c>
      <c r="Q916" s="124"/>
      <c r="R916" s="124"/>
      <c r="S916" s="219"/>
      <c r="T916" s="219"/>
      <c r="U916" s="266"/>
      <c r="V916" s="122" t="str">
        <f>IF($AB916=1,VLOOKUP(U:U,'BW Asset Listing'!D:E,2,FALSE),"")</f>
        <v/>
      </c>
      <c r="W916" s="122" t="str">
        <f>IF($AB916=1,VLOOKUP(U:U,'BW Asset Listing'!D:F,3,FALSE),"")</f>
        <v/>
      </c>
      <c r="X916" s="122" t="str">
        <f>IF($AB916=1,VLOOKUP(U:U,'BW Asset Listing'!D:G,4,FALSE),"")</f>
        <v/>
      </c>
      <c r="Y916" s="294" t="str">
        <f>IF($AB916=1,VLOOKUP(U:U,'BW Asset Listing'!D:O,12,FALSE),"")</f>
        <v/>
      </c>
      <c r="Z916" s="294" t="str">
        <f t="shared" si="130"/>
        <v/>
      </c>
      <c r="AA916" s="294" t="str">
        <f t="shared" si="131"/>
        <v/>
      </c>
      <c r="AB916" s="294">
        <f>COUNTIF($D$4:D916,$D916)</f>
        <v>0</v>
      </c>
      <c r="AE916" s="122" t="str">
        <f t="shared" si="132"/>
        <v/>
      </c>
      <c r="AF916" s="124">
        <f>SUMIFS('BW Expense Report GL'!I:I,'BW Expense Report GL'!F:F,AD:AD,'BW Expense Report GL'!G:G,G:G)</f>
        <v>0</v>
      </c>
      <c r="AG916" s="124" t="str">
        <f t="shared" si="133"/>
        <v/>
      </c>
      <c r="AH916" s="124">
        <f>SUMIFS('BW Expense Report GL'!I:I,'BW Expense Report GL'!F:F,AD:AD,'BW Expense Report GL'!G:G,H:H)</f>
        <v>0</v>
      </c>
      <c r="AI916" s="124" t="str">
        <f t="shared" si="134"/>
        <v/>
      </c>
      <c r="AK916" s="121">
        <f t="shared" si="135"/>
        <v>0</v>
      </c>
      <c r="AL916" s="121">
        <f t="shared" si="136"/>
        <v>0</v>
      </c>
    </row>
    <row r="917" spans="1:38" s="121" customFormat="1" ht="12.75" x14ac:dyDescent="0.2">
      <c r="A917" s="293" t="str">
        <f>VLOOKUP(B:B,'ACFR Business Areas'!A:C,3,FALSE)</f>
        <v>A000</v>
      </c>
      <c r="B917" s="293" t="str">
        <f>'Lease Rollforward'!$B$1</f>
        <v>E120</v>
      </c>
      <c r="C917" s="122" t="str">
        <f>VLOOKUP(B:B,'ACFR Business Areas'!A:B,2,FALSE)</f>
        <v>Comptroller General</v>
      </c>
      <c r="D917" s="237"/>
      <c r="E917" s="265"/>
      <c r="G917" s="122">
        <f>IFERROR(VLOOKUP($F:$F,'Lease Types with GL Accts'!A:B,2,FALSE),0)</f>
        <v>0</v>
      </c>
      <c r="H917" s="122">
        <f>IFERROR(VLOOKUP($F:$F,'Lease Types with GL Accts'!$A:$C,3,FALSE),0)</f>
        <v>0</v>
      </c>
      <c r="I917" s="122">
        <f>IFERROR(VLOOKUP($F:$F,'Lease Types with GL Accts'!$A:$D,4,FALSE),0)</f>
        <v>0</v>
      </c>
      <c r="J917" s="293" t="str">
        <f>IF(AND(AB917=1,K917='Lease Rollforward'!$B$2),"Yes",IF(AB917=1,"No",""))</f>
        <v/>
      </c>
      <c r="L917" s="216"/>
      <c r="M917" s="217"/>
      <c r="N917" s="217"/>
      <c r="O917" s="217"/>
      <c r="P917" s="294">
        <f t="shared" si="129"/>
        <v>0</v>
      </c>
      <c r="Q917" s="124"/>
      <c r="R917" s="124"/>
      <c r="S917" s="219"/>
      <c r="T917" s="219"/>
      <c r="U917" s="266"/>
      <c r="V917" s="122" t="str">
        <f>IF($AB917=1,VLOOKUP(U:U,'BW Asset Listing'!D:E,2,FALSE),"")</f>
        <v/>
      </c>
      <c r="W917" s="122" t="str">
        <f>IF($AB917=1,VLOOKUP(U:U,'BW Asset Listing'!D:F,3,FALSE),"")</f>
        <v/>
      </c>
      <c r="X917" s="122" t="str">
        <f>IF($AB917=1,VLOOKUP(U:U,'BW Asset Listing'!D:G,4,FALSE),"")</f>
        <v/>
      </c>
      <c r="Y917" s="294" t="str">
        <f>IF($AB917=1,VLOOKUP(U:U,'BW Asset Listing'!D:O,12,FALSE),"")</f>
        <v/>
      </c>
      <c r="Z917" s="294" t="str">
        <f t="shared" si="130"/>
        <v/>
      </c>
      <c r="AA917" s="294" t="str">
        <f t="shared" si="131"/>
        <v/>
      </c>
      <c r="AB917" s="294">
        <f>COUNTIF($D$4:D917,$D917)</f>
        <v>0</v>
      </c>
      <c r="AE917" s="122" t="str">
        <f t="shared" si="132"/>
        <v/>
      </c>
      <c r="AF917" s="124">
        <f>SUMIFS('BW Expense Report GL'!I:I,'BW Expense Report GL'!F:F,AD:AD,'BW Expense Report GL'!G:G,G:G)</f>
        <v>0</v>
      </c>
      <c r="AG917" s="124" t="str">
        <f t="shared" si="133"/>
        <v/>
      </c>
      <c r="AH917" s="124">
        <f>SUMIFS('BW Expense Report GL'!I:I,'BW Expense Report GL'!F:F,AD:AD,'BW Expense Report GL'!G:G,H:H)</f>
        <v>0</v>
      </c>
      <c r="AI917" s="124" t="str">
        <f t="shared" si="134"/>
        <v/>
      </c>
      <c r="AK917" s="121">
        <f t="shared" si="135"/>
        <v>0</v>
      </c>
      <c r="AL917" s="121">
        <f t="shared" si="136"/>
        <v>0</v>
      </c>
    </row>
    <row r="918" spans="1:38" s="121" customFormat="1" ht="12.75" x14ac:dyDescent="0.2">
      <c r="A918" s="293" t="str">
        <f>VLOOKUP(B:B,'ACFR Business Areas'!A:C,3,FALSE)</f>
        <v>A000</v>
      </c>
      <c r="B918" s="293" t="str">
        <f>'Lease Rollforward'!$B$1</f>
        <v>E120</v>
      </c>
      <c r="C918" s="122" t="str">
        <f>VLOOKUP(B:B,'ACFR Business Areas'!A:B,2,FALSE)</f>
        <v>Comptroller General</v>
      </c>
      <c r="D918" s="237"/>
      <c r="E918" s="265"/>
      <c r="G918" s="122">
        <f>IFERROR(VLOOKUP($F:$F,'Lease Types with GL Accts'!A:B,2,FALSE),0)</f>
        <v>0</v>
      </c>
      <c r="H918" s="122">
        <f>IFERROR(VLOOKUP($F:$F,'Lease Types with GL Accts'!$A:$C,3,FALSE),0)</f>
        <v>0</v>
      </c>
      <c r="I918" s="122">
        <f>IFERROR(VLOOKUP($F:$F,'Lease Types with GL Accts'!$A:$D,4,FALSE),0)</f>
        <v>0</v>
      </c>
      <c r="J918" s="293" t="str">
        <f>IF(AND(AB918=1,K918='Lease Rollforward'!$B$2),"Yes",IF(AB918=1,"No",""))</f>
        <v/>
      </c>
      <c r="L918" s="216"/>
      <c r="M918" s="217"/>
      <c r="N918" s="217"/>
      <c r="O918" s="217"/>
      <c r="P918" s="294">
        <f t="shared" si="129"/>
        <v>0</v>
      </c>
      <c r="Q918" s="124"/>
      <c r="R918" s="124"/>
      <c r="S918" s="219"/>
      <c r="T918" s="219"/>
      <c r="U918" s="266"/>
      <c r="V918" s="122" t="str">
        <f>IF($AB918=1,VLOOKUP(U:U,'BW Asset Listing'!D:E,2,FALSE),"")</f>
        <v/>
      </c>
      <c r="W918" s="122" t="str">
        <f>IF($AB918=1,VLOOKUP(U:U,'BW Asset Listing'!D:F,3,FALSE),"")</f>
        <v/>
      </c>
      <c r="X918" s="122" t="str">
        <f>IF($AB918=1,VLOOKUP(U:U,'BW Asset Listing'!D:G,4,FALSE),"")</f>
        <v/>
      </c>
      <c r="Y918" s="294" t="str">
        <f>IF($AB918=1,VLOOKUP(U:U,'BW Asset Listing'!D:O,12,FALSE),"")</f>
        <v/>
      </c>
      <c r="Z918" s="294" t="str">
        <f t="shared" si="130"/>
        <v/>
      </c>
      <c r="AA918" s="294" t="str">
        <f t="shared" si="131"/>
        <v/>
      </c>
      <c r="AB918" s="294">
        <f>COUNTIF($D$4:D918,$D918)</f>
        <v>0</v>
      </c>
      <c r="AE918" s="122" t="str">
        <f t="shared" si="132"/>
        <v/>
      </c>
      <c r="AF918" s="124">
        <f>SUMIFS('BW Expense Report GL'!I:I,'BW Expense Report GL'!F:F,AD:AD,'BW Expense Report GL'!G:G,G:G)</f>
        <v>0</v>
      </c>
      <c r="AG918" s="124" t="str">
        <f t="shared" si="133"/>
        <v/>
      </c>
      <c r="AH918" s="124">
        <f>SUMIFS('BW Expense Report GL'!I:I,'BW Expense Report GL'!F:F,AD:AD,'BW Expense Report GL'!G:G,H:H)</f>
        <v>0</v>
      </c>
      <c r="AI918" s="124" t="str">
        <f t="shared" si="134"/>
        <v/>
      </c>
      <c r="AK918" s="121">
        <f t="shared" si="135"/>
        <v>0</v>
      </c>
      <c r="AL918" s="121">
        <f t="shared" si="136"/>
        <v>0</v>
      </c>
    </row>
    <row r="919" spans="1:38" s="121" customFormat="1" ht="12.75" x14ac:dyDescent="0.2">
      <c r="A919" s="293" t="str">
        <f>VLOOKUP(B:B,'ACFR Business Areas'!A:C,3,FALSE)</f>
        <v>A000</v>
      </c>
      <c r="B919" s="293" t="str">
        <f>'Lease Rollforward'!$B$1</f>
        <v>E120</v>
      </c>
      <c r="C919" s="122" t="str">
        <f>VLOOKUP(B:B,'ACFR Business Areas'!A:B,2,FALSE)</f>
        <v>Comptroller General</v>
      </c>
      <c r="D919" s="237"/>
      <c r="E919" s="265"/>
      <c r="G919" s="122">
        <f>IFERROR(VLOOKUP($F:$F,'Lease Types with GL Accts'!A:B,2,FALSE),0)</f>
        <v>0</v>
      </c>
      <c r="H919" s="122">
        <f>IFERROR(VLOOKUP($F:$F,'Lease Types with GL Accts'!$A:$C,3,FALSE),0)</f>
        <v>0</v>
      </c>
      <c r="I919" s="122">
        <f>IFERROR(VLOOKUP($F:$F,'Lease Types with GL Accts'!$A:$D,4,FALSE),0)</f>
        <v>0</v>
      </c>
      <c r="J919" s="293" t="str">
        <f>IF(AND(AB919=1,K919='Lease Rollforward'!$B$2),"Yes",IF(AB919=1,"No",""))</f>
        <v/>
      </c>
      <c r="L919" s="216"/>
      <c r="M919" s="217"/>
      <c r="N919" s="217"/>
      <c r="O919" s="217"/>
      <c r="P919" s="294">
        <f t="shared" si="129"/>
        <v>0</v>
      </c>
      <c r="Q919" s="124"/>
      <c r="R919" s="124"/>
      <c r="S919" s="219"/>
      <c r="T919" s="219"/>
      <c r="U919" s="266"/>
      <c r="V919" s="122" t="str">
        <f>IF($AB919=1,VLOOKUP(U:U,'BW Asset Listing'!D:E,2,FALSE),"")</f>
        <v/>
      </c>
      <c r="W919" s="122" t="str">
        <f>IF($AB919=1,VLOOKUP(U:U,'BW Asset Listing'!D:F,3,FALSE),"")</f>
        <v/>
      </c>
      <c r="X919" s="122" t="str">
        <f>IF($AB919=1,VLOOKUP(U:U,'BW Asset Listing'!D:G,4,FALSE),"")</f>
        <v/>
      </c>
      <c r="Y919" s="294" t="str">
        <f>IF($AB919=1,VLOOKUP(U:U,'BW Asset Listing'!D:O,12,FALSE),"")</f>
        <v/>
      </c>
      <c r="Z919" s="294" t="str">
        <f t="shared" si="130"/>
        <v/>
      </c>
      <c r="AA919" s="294" t="str">
        <f t="shared" si="131"/>
        <v/>
      </c>
      <c r="AB919" s="294">
        <f>COUNTIF($D$4:D919,$D919)</f>
        <v>0</v>
      </c>
      <c r="AE919" s="122" t="str">
        <f t="shared" si="132"/>
        <v/>
      </c>
      <c r="AF919" s="124">
        <f>SUMIFS('BW Expense Report GL'!I:I,'BW Expense Report GL'!F:F,AD:AD,'BW Expense Report GL'!G:G,G:G)</f>
        <v>0</v>
      </c>
      <c r="AG919" s="124" t="str">
        <f t="shared" si="133"/>
        <v/>
      </c>
      <c r="AH919" s="124">
        <f>SUMIFS('BW Expense Report GL'!I:I,'BW Expense Report GL'!F:F,AD:AD,'BW Expense Report GL'!G:G,H:H)</f>
        <v>0</v>
      </c>
      <c r="AI919" s="124" t="str">
        <f t="shared" si="134"/>
        <v/>
      </c>
      <c r="AK919" s="121">
        <f t="shared" si="135"/>
        <v>0</v>
      </c>
      <c r="AL919" s="121">
        <f t="shared" si="136"/>
        <v>0</v>
      </c>
    </row>
    <row r="920" spans="1:38" s="121" customFormat="1" ht="12.75" x14ac:dyDescent="0.2">
      <c r="A920" s="293" t="str">
        <f>VLOOKUP(B:B,'ACFR Business Areas'!A:C,3,FALSE)</f>
        <v>A000</v>
      </c>
      <c r="B920" s="293" t="str">
        <f>'Lease Rollforward'!$B$1</f>
        <v>E120</v>
      </c>
      <c r="C920" s="122" t="str">
        <f>VLOOKUP(B:B,'ACFR Business Areas'!A:B,2,FALSE)</f>
        <v>Comptroller General</v>
      </c>
      <c r="D920" s="237"/>
      <c r="E920" s="265"/>
      <c r="G920" s="122">
        <f>IFERROR(VLOOKUP($F:$F,'Lease Types with GL Accts'!A:B,2,FALSE),0)</f>
        <v>0</v>
      </c>
      <c r="H920" s="122">
        <f>IFERROR(VLOOKUP($F:$F,'Lease Types with GL Accts'!$A:$C,3,FALSE),0)</f>
        <v>0</v>
      </c>
      <c r="I920" s="122">
        <f>IFERROR(VLOOKUP($F:$F,'Lease Types with GL Accts'!$A:$D,4,FALSE),0)</f>
        <v>0</v>
      </c>
      <c r="J920" s="293" t="str">
        <f>IF(AND(AB920=1,K920='Lease Rollforward'!$B$2),"Yes",IF(AB920=1,"No",""))</f>
        <v/>
      </c>
      <c r="L920" s="216"/>
      <c r="M920" s="217"/>
      <c r="N920" s="217"/>
      <c r="O920" s="217"/>
      <c r="P920" s="294">
        <f t="shared" si="129"/>
        <v>0</v>
      </c>
      <c r="Q920" s="124"/>
      <c r="R920" s="124"/>
      <c r="S920" s="219"/>
      <c r="T920" s="219"/>
      <c r="U920" s="266"/>
      <c r="V920" s="122" t="str">
        <f>IF($AB920=1,VLOOKUP(U:U,'BW Asset Listing'!D:E,2,FALSE),"")</f>
        <v/>
      </c>
      <c r="W920" s="122" t="str">
        <f>IF($AB920=1,VLOOKUP(U:U,'BW Asset Listing'!D:F,3,FALSE),"")</f>
        <v/>
      </c>
      <c r="X920" s="122" t="str">
        <f>IF($AB920=1,VLOOKUP(U:U,'BW Asset Listing'!D:G,4,FALSE),"")</f>
        <v/>
      </c>
      <c r="Y920" s="294" t="str">
        <f>IF($AB920=1,VLOOKUP(U:U,'BW Asset Listing'!D:O,12,FALSE),"")</f>
        <v/>
      </c>
      <c r="Z920" s="294" t="str">
        <f t="shared" si="130"/>
        <v/>
      </c>
      <c r="AA920" s="294" t="str">
        <f t="shared" si="131"/>
        <v/>
      </c>
      <c r="AB920" s="294">
        <f>COUNTIF($D$4:D920,$D920)</f>
        <v>0</v>
      </c>
      <c r="AE920" s="122" t="str">
        <f t="shared" si="132"/>
        <v/>
      </c>
      <c r="AF920" s="124">
        <f>SUMIFS('BW Expense Report GL'!I:I,'BW Expense Report GL'!F:F,AD:AD,'BW Expense Report GL'!G:G,G:G)</f>
        <v>0</v>
      </c>
      <c r="AG920" s="124" t="str">
        <f t="shared" si="133"/>
        <v/>
      </c>
      <c r="AH920" s="124">
        <f>SUMIFS('BW Expense Report GL'!I:I,'BW Expense Report GL'!F:F,AD:AD,'BW Expense Report GL'!G:G,H:H)</f>
        <v>0</v>
      </c>
      <c r="AI920" s="124" t="str">
        <f t="shared" si="134"/>
        <v/>
      </c>
      <c r="AK920" s="121">
        <f t="shared" si="135"/>
        <v>0</v>
      </c>
      <c r="AL920" s="121">
        <f t="shared" si="136"/>
        <v>0</v>
      </c>
    </row>
    <row r="921" spans="1:38" s="121" customFormat="1" ht="12.75" x14ac:dyDescent="0.2">
      <c r="A921" s="293" t="str">
        <f>VLOOKUP(B:B,'ACFR Business Areas'!A:C,3,FALSE)</f>
        <v>A000</v>
      </c>
      <c r="B921" s="293" t="str">
        <f>'Lease Rollforward'!$B$1</f>
        <v>E120</v>
      </c>
      <c r="C921" s="122" t="str">
        <f>VLOOKUP(B:B,'ACFR Business Areas'!A:B,2,FALSE)</f>
        <v>Comptroller General</v>
      </c>
      <c r="D921" s="237"/>
      <c r="E921" s="265"/>
      <c r="G921" s="122">
        <f>IFERROR(VLOOKUP($F:$F,'Lease Types with GL Accts'!A:B,2,FALSE),0)</f>
        <v>0</v>
      </c>
      <c r="H921" s="122">
        <f>IFERROR(VLOOKUP($F:$F,'Lease Types with GL Accts'!$A:$C,3,FALSE),0)</f>
        <v>0</v>
      </c>
      <c r="I921" s="122">
        <f>IFERROR(VLOOKUP($F:$F,'Lease Types with GL Accts'!$A:$D,4,FALSE),0)</f>
        <v>0</v>
      </c>
      <c r="J921" s="293" t="str">
        <f>IF(AND(AB921=1,K921='Lease Rollforward'!$B$2),"Yes",IF(AB921=1,"No",""))</f>
        <v/>
      </c>
      <c r="L921" s="216"/>
      <c r="M921" s="217"/>
      <c r="N921" s="217"/>
      <c r="O921" s="217"/>
      <c r="P921" s="294">
        <f t="shared" si="129"/>
        <v>0</v>
      </c>
      <c r="Q921" s="124"/>
      <c r="R921" s="124"/>
      <c r="S921" s="219"/>
      <c r="T921" s="219"/>
      <c r="U921" s="266"/>
      <c r="V921" s="122" t="str">
        <f>IF($AB921=1,VLOOKUP(U:U,'BW Asset Listing'!D:E,2,FALSE),"")</f>
        <v/>
      </c>
      <c r="W921" s="122" t="str">
        <f>IF($AB921=1,VLOOKUP(U:U,'BW Asset Listing'!D:F,3,FALSE),"")</f>
        <v/>
      </c>
      <c r="X921" s="122" t="str">
        <f>IF($AB921=1,VLOOKUP(U:U,'BW Asset Listing'!D:G,4,FALSE),"")</f>
        <v/>
      </c>
      <c r="Y921" s="294" t="str">
        <f>IF($AB921=1,VLOOKUP(U:U,'BW Asset Listing'!D:O,12,FALSE),"")</f>
        <v/>
      </c>
      <c r="Z921" s="294" t="str">
        <f t="shared" si="130"/>
        <v/>
      </c>
      <c r="AA921" s="294" t="str">
        <f t="shared" si="131"/>
        <v/>
      </c>
      <c r="AB921" s="294">
        <f>COUNTIF($D$4:D921,$D921)</f>
        <v>0</v>
      </c>
      <c r="AE921" s="122" t="str">
        <f t="shared" si="132"/>
        <v/>
      </c>
      <c r="AF921" s="124">
        <f>SUMIFS('BW Expense Report GL'!I:I,'BW Expense Report GL'!F:F,AD:AD,'BW Expense Report GL'!G:G,G:G)</f>
        <v>0</v>
      </c>
      <c r="AG921" s="124" t="str">
        <f t="shared" si="133"/>
        <v/>
      </c>
      <c r="AH921" s="124">
        <f>SUMIFS('BW Expense Report GL'!I:I,'BW Expense Report GL'!F:F,AD:AD,'BW Expense Report GL'!G:G,H:H)</f>
        <v>0</v>
      </c>
      <c r="AI921" s="124" t="str">
        <f t="shared" si="134"/>
        <v/>
      </c>
      <c r="AK921" s="121">
        <f t="shared" si="135"/>
        <v>0</v>
      </c>
      <c r="AL921" s="121">
        <f t="shared" si="136"/>
        <v>0</v>
      </c>
    </row>
    <row r="922" spans="1:38" s="121" customFormat="1" ht="12.75" x14ac:dyDescent="0.2">
      <c r="A922" s="293" t="str">
        <f>VLOOKUP(B:B,'ACFR Business Areas'!A:C,3,FALSE)</f>
        <v>A000</v>
      </c>
      <c r="B922" s="293" t="str">
        <f>'Lease Rollforward'!$B$1</f>
        <v>E120</v>
      </c>
      <c r="C922" s="122" t="str">
        <f>VLOOKUP(B:B,'ACFR Business Areas'!A:B,2,FALSE)</f>
        <v>Comptroller General</v>
      </c>
      <c r="D922" s="237"/>
      <c r="E922" s="265"/>
      <c r="G922" s="122">
        <f>IFERROR(VLOOKUP($F:$F,'Lease Types with GL Accts'!A:B,2,FALSE),0)</f>
        <v>0</v>
      </c>
      <c r="H922" s="122">
        <f>IFERROR(VLOOKUP($F:$F,'Lease Types with GL Accts'!$A:$C,3,FALSE),0)</f>
        <v>0</v>
      </c>
      <c r="I922" s="122">
        <f>IFERROR(VLOOKUP($F:$F,'Lease Types with GL Accts'!$A:$D,4,FALSE),0)</f>
        <v>0</v>
      </c>
      <c r="J922" s="293" t="str">
        <f>IF(AND(AB922=1,K922='Lease Rollforward'!$B$2),"Yes",IF(AB922=1,"No",""))</f>
        <v/>
      </c>
      <c r="L922" s="216"/>
      <c r="M922" s="217"/>
      <c r="N922" s="217"/>
      <c r="O922" s="217"/>
      <c r="P922" s="294">
        <f t="shared" si="129"/>
        <v>0</v>
      </c>
      <c r="Q922" s="124"/>
      <c r="R922" s="124"/>
      <c r="S922" s="219"/>
      <c r="T922" s="219"/>
      <c r="U922" s="266"/>
      <c r="V922" s="122" t="str">
        <f>IF($AB922=1,VLOOKUP(U:U,'BW Asset Listing'!D:E,2,FALSE),"")</f>
        <v/>
      </c>
      <c r="W922" s="122" t="str">
        <f>IF($AB922=1,VLOOKUP(U:U,'BW Asset Listing'!D:F,3,FALSE),"")</f>
        <v/>
      </c>
      <c r="X922" s="122" t="str">
        <f>IF($AB922=1,VLOOKUP(U:U,'BW Asset Listing'!D:G,4,FALSE),"")</f>
        <v/>
      </c>
      <c r="Y922" s="294" t="str">
        <f>IF($AB922=1,VLOOKUP(U:U,'BW Asset Listing'!D:O,12,FALSE),"")</f>
        <v/>
      </c>
      <c r="Z922" s="294" t="str">
        <f t="shared" si="130"/>
        <v/>
      </c>
      <c r="AA922" s="294" t="str">
        <f t="shared" si="131"/>
        <v/>
      </c>
      <c r="AB922" s="294">
        <f>COUNTIF($D$4:D922,$D922)</f>
        <v>0</v>
      </c>
      <c r="AE922" s="122" t="str">
        <f t="shared" si="132"/>
        <v/>
      </c>
      <c r="AF922" s="124">
        <f>SUMIFS('BW Expense Report GL'!I:I,'BW Expense Report GL'!F:F,AD:AD,'BW Expense Report GL'!G:G,G:G)</f>
        <v>0</v>
      </c>
      <c r="AG922" s="124" t="str">
        <f t="shared" si="133"/>
        <v/>
      </c>
      <c r="AH922" s="124">
        <f>SUMIFS('BW Expense Report GL'!I:I,'BW Expense Report GL'!F:F,AD:AD,'BW Expense Report GL'!G:G,H:H)</f>
        <v>0</v>
      </c>
      <c r="AI922" s="124" t="str">
        <f t="shared" si="134"/>
        <v/>
      </c>
      <c r="AK922" s="121">
        <f t="shared" si="135"/>
        <v>0</v>
      </c>
      <c r="AL922" s="121">
        <f t="shared" si="136"/>
        <v>0</v>
      </c>
    </row>
    <row r="923" spans="1:38" s="121" customFormat="1" ht="12.75" x14ac:dyDescent="0.2">
      <c r="A923" s="293" t="str">
        <f>VLOOKUP(B:B,'ACFR Business Areas'!A:C,3,FALSE)</f>
        <v>A000</v>
      </c>
      <c r="B923" s="293" t="str">
        <f>'Lease Rollforward'!$B$1</f>
        <v>E120</v>
      </c>
      <c r="C923" s="122" t="str">
        <f>VLOOKUP(B:B,'ACFR Business Areas'!A:B,2,FALSE)</f>
        <v>Comptroller General</v>
      </c>
      <c r="D923" s="237"/>
      <c r="E923" s="265"/>
      <c r="G923" s="122">
        <f>IFERROR(VLOOKUP($F:$F,'Lease Types with GL Accts'!A:B,2,FALSE),0)</f>
        <v>0</v>
      </c>
      <c r="H923" s="122">
        <f>IFERROR(VLOOKUP($F:$F,'Lease Types with GL Accts'!$A:$C,3,FALSE),0)</f>
        <v>0</v>
      </c>
      <c r="I923" s="122">
        <f>IFERROR(VLOOKUP($F:$F,'Lease Types with GL Accts'!$A:$D,4,FALSE),0)</f>
        <v>0</v>
      </c>
      <c r="J923" s="293" t="str">
        <f>IF(AND(AB923=1,K923='Lease Rollforward'!$B$2),"Yes",IF(AB923=1,"No",""))</f>
        <v/>
      </c>
      <c r="L923" s="216"/>
      <c r="M923" s="217"/>
      <c r="N923" s="217"/>
      <c r="O923" s="217"/>
      <c r="P923" s="294">
        <f t="shared" si="129"/>
        <v>0</v>
      </c>
      <c r="Q923" s="124"/>
      <c r="R923" s="124"/>
      <c r="S923" s="219"/>
      <c r="T923" s="219"/>
      <c r="U923" s="266"/>
      <c r="V923" s="122" t="str">
        <f>IF($AB923=1,VLOOKUP(U:U,'BW Asset Listing'!D:E,2,FALSE),"")</f>
        <v/>
      </c>
      <c r="W923" s="122" t="str">
        <f>IF($AB923=1,VLOOKUP(U:U,'BW Asset Listing'!D:F,3,FALSE),"")</f>
        <v/>
      </c>
      <c r="X923" s="122" t="str">
        <f>IF($AB923=1,VLOOKUP(U:U,'BW Asset Listing'!D:G,4,FALSE),"")</f>
        <v/>
      </c>
      <c r="Y923" s="294" t="str">
        <f>IF($AB923=1,VLOOKUP(U:U,'BW Asset Listing'!D:O,12,FALSE),"")</f>
        <v/>
      </c>
      <c r="Z923" s="294" t="str">
        <f t="shared" si="130"/>
        <v/>
      </c>
      <c r="AA923" s="294" t="str">
        <f t="shared" si="131"/>
        <v/>
      </c>
      <c r="AB923" s="294">
        <f>COUNTIF($D$4:D923,$D923)</f>
        <v>0</v>
      </c>
      <c r="AE923" s="122" t="str">
        <f t="shared" si="132"/>
        <v/>
      </c>
      <c r="AF923" s="124">
        <f>SUMIFS('BW Expense Report GL'!I:I,'BW Expense Report GL'!F:F,AD:AD,'BW Expense Report GL'!G:G,G:G)</f>
        <v>0</v>
      </c>
      <c r="AG923" s="124" t="str">
        <f t="shared" si="133"/>
        <v/>
      </c>
      <c r="AH923" s="124">
        <f>SUMIFS('BW Expense Report GL'!I:I,'BW Expense Report GL'!F:F,AD:AD,'BW Expense Report GL'!G:G,H:H)</f>
        <v>0</v>
      </c>
      <c r="AI923" s="124" t="str">
        <f t="shared" si="134"/>
        <v/>
      </c>
      <c r="AK923" s="121">
        <f t="shared" si="135"/>
        <v>0</v>
      </c>
      <c r="AL923" s="121">
        <f t="shared" si="136"/>
        <v>0</v>
      </c>
    </row>
    <row r="924" spans="1:38" s="121" customFormat="1" ht="12.75" x14ac:dyDescent="0.2">
      <c r="A924" s="293" t="str">
        <f>VLOOKUP(B:B,'ACFR Business Areas'!A:C,3,FALSE)</f>
        <v>A000</v>
      </c>
      <c r="B924" s="293" t="str">
        <f>'Lease Rollforward'!$B$1</f>
        <v>E120</v>
      </c>
      <c r="C924" s="122" t="str">
        <f>VLOOKUP(B:B,'ACFR Business Areas'!A:B,2,FALSE)</f>
        <v>Comptroller General</v>
      </c>
      <c r="D924" s="237"/>
      <c r="E924" s="265"/>
      <c r="G924" s="122">
        <f>IFERROR(VLOOKUP($F:$F,'Lease Types with GL Accts'!A:B,2,FALSE),0)</f>
        <v>0</v>
      </c>
      <c r="H924" s="122">
        <f>IFERROR(VLOOKUP($F:$F,'Lease Types with GL Accts'!$A:$C,3,FALSE),0)</f>
        <v>0</v>
      </c>
      <c r="I924" s="122">
        <f>IFERROR(VLOOKUP($F:$F,'Lease Types with GL Accts'!$A:$D,4,FALSE),0)</f>
        <v>0</v>
      </c>
      <c r="J924" s="293" t="str">
        <f>IF(AND(AB924=1,K924='Lease Rollforward'!$B$2),"Yes",IF(AB924=1,"No",""))</f>
        <v/>
      </c>
      <c r="L924" s="216"/>
      <c r="M924" s="217"/>
      <c r="N924" s="217"/>
      <c r="O924" s="217"/>
      <c r="P924" s="294">
        <f t="shared" si="129"/>
        <v>0</v>
      </c>
      <c r="Q924" s="124"/>
      <c r="R924" s="124"/>
      <c r="S924" s="219"/>
      <c r="T924" s="219"/>
      <c r="U924" s="266"/>
      <c r="V924" s="122" t="str">
        <f>IF($AB924=1,VLOOKUP(U:U,'BW Asset Listing'!D:E,2,FALSE),"")</f>
        <v/>
      </c>
      <c r="W924" s="122" t="str">
        <f>IF($AB924=1,VLOOKUP(U:U,'BW Asset Listing'!D:F,3,FALSE),"")</f>
        <v/>
      </c>
      <c r="X924" s="122" t="str">
        <f>IF($AB924=1,VLOOKUP(U:U,'BW Asset Listing'!D:G,4,FALSE),"")</f>
        <v/>
      </c>
      <c r="Y924" s="294" t="str">
        <f>IF($AB924=1,VLOOKUP(U:U,'BW Asset Listing'!D:O,12,FALSE),"")</f>
        <v/>
      </c>
      <c r="Z924" s="294" t="str">
        <f t="shared" si="130"/>
        <v/>
      </c>
      <c r="AA924" s="294" t="str">
        <f t="shared" si="131"/>
        <v/>
      </c>
      <c r="AB924" s="294">
        <f>COUNTIF($D$4:D924,$D924)</f>
        <v>0</v>
      </c>
      <c r="AE924" s="122" t="str">
        <f t="shared" si="132"/>
        <v/>
      </c>
      <c r="AF924" s="124">
        <f>SUMIFS('BW Expense Report GL'!I:I,'BW Expense Report GL'!F:F,AD:AD,'BW Expense Report GL'!G:G,G:G)</f>
        <v>0</v>
      </c>
      <c r="AG924" s="124" t="str">
        <f t="shared" si="133"/>
        <v/>
      </c>
      <c r="AH924" s="124">
        <f>SUMIFS('BW Expense Report GL'!I:I,'BW Expense Report GL'!F:F,AD:AD,'BW Expense Report GL'!G:G,H:H)</f>
        <v>0</v>
      </c>
      <c r="AI924" s="124" t="str">
        <f t="shared" si="134"/>
        <v/>
      </c>
      <c r="AK924" s="121">
        <f t="shared" si="135"/>
        <v>0</v>
      </c>
      <c r="AL924" s="121">
        <f t="shared" si="136"/>
        <v>0</v>
      </c>
    </row>
    <row r="925" spans="1:38" s="121" customFormat="1" ht="12.75" x14ac:dyDescent="0.2">
      <c r="A925" s="293" t="str">
        <f>VLOOKUP(B:B,'ACFR Business Areas'!A:C,3,FALSE)</f>
        <v>A000</v>
      </c>
      <c r="B925" s="293" t="str">
        <f>'Lease Rollforward'!$B$1</f>
        <v>E120</v>
      </c>
      <c r="C925" s="122" t="str">
        <f>VLOOKUP(B:B,'ACFR Business Areas'!A:B,2,FALSE)</f>
        <v>Comptroller General</v>
      </c>
      <c r="D925" s="237"/>
      <c r="E925" s="265"/>
      <c r="G925" s="122">
        <f>IFERROR(VLOOKUP($F:$F,'Lease Types with GL Accts'!A:B,2,FALSE),0)</f>
        <v>0</v>
      </c>
      <c r="H925" s="122">
        <f>IFERROR(VLOOKUP($F:$F,'Lease Types with GL Accts'!$A:$C,3,FALSE),0)</f>
        <v>0</v>
      </c>
      <c r="I925" s="122">
        <f>IFERROR(VLOOKUP($F:$F,'Lease Types with GL Accts'!$A:$D,4,FALSE),0)</f>
        <v>0</v>
      </c>
      <c r="J925" s="293" t="str">
        <f>IF(AND(AB925=1,K925='Lease Rollforward'!$B$2),"Yes",IF(AB925=1,"No",""))</f>
        <v/>
      </c>
      <c r="L925" s="216"/>
      <c r="M925" s="217"/>
      <c r="N925" s="217"/>
      <c r="O925" s="217"/>
      <c r="P925" s="294">
        <f t="shared" si="129"/>
        <v>0</v>
      </c>
      <c r="Q925" s="124"/>
      <c r="R925" s="124"/>
      <c r="S925" s="219"/>
      <c r="T925" s="219"/>
      <c r="U925" s="266"/>
      <c r="V925" s="122" t="str">
        <f>IF($AB925=1,VLOOKUP(U:U,'BW Asset Listing'!D:E,2,FALSE),"")</f>
        <v/>
      </c>
      <c r="W925" s="122" t="str">
        <f>IF($AB925=1,VLOOKUP(U:U,'BW Asset Listing'!D:F,3,FALSE),"")</f>
        <v/>
      </c>
      <c r="X925" s="122" t="str">
        <f>IF($AB925=1,VLOOKUP(U:U,'BW Asset Listing'!D:G,4,FALSE),"")</f>
        <v/>
      </c>
      <c r="Y925" s="294" t="str">
        <f>IF($AB925=1,VLOOKUP(U:U,'BW Asset Listing'!D:O,12,FALSE),"")</f>
        <v/>
      </c>
      <c r="Z925" s="294" t="str">
        <f t="shared" si="130"/>
        <v/>
      </c>
      <c r="AA925" s="294" t="str">
        <f t="shared" si="131"/>
        <v/>
      </c>
      <c r="AB925" s="294">
        <f>COUNTIF($D$4:D925,$D925)</f>
        <v>0</v>
      </c>
      <c r="AE925" s="122" t="str">
        <f t="shared" si="132"/>
        <v/>
      </c>
      <c r="AF925" s="124">
        <f>SUMIFS('BW Expense Report GL'!I:I,'BW Expense Report GL'!F:F,AD:AD,'BW Expense Report GL'!G:G,G:G)</f>
        <v>0</v>
      </c>
      <c r="AG925" s="124" t="str">
        <f t="shared" si="133"/>
        <v/>
      </c>
      <c r="AH925" s="124">
        <f>SUMIFS('BW Expense Report GL'!I:I,'BW Expense Report GL'!F:F,AD:AD,'BW Expense Report GL'!G:G,H:H)</f>
        <v>0</v>
      </c>
      <c r="AI925" s="124" t="str">
        <f t="shared" si="134"/>
        <v/>
      </c>
      <c r="AK925" s="121">
        <f t="shared" si="135"/>
        <v>0</v>
      </c>
      <c r="AL925" s="121">
        <f t="shared" si="136"/>
        <v>0</v>
      </c>
    </row>
    <row r="926" spans="1:38" s="121" customFormat="1" ht="12.75" x14ac:dyDescent="0.2">
      <c r="A926" s="293" t="str">
        <f>VLOOKUP(B:B,'ACFR Business Areas'!A:C,3,FALSE)</f>
        <v>A000</v>
      </c>
      <c r="B926" s="293" t="str">
        <f>'Lease Rollforward'!$B$1</f>
        <v>E120</v>
      </c>
      <c r="C926" s="122" t="str">
        <f>VLOOKUP(B:B,'ACFR Business Areas'!A:B,2,FALSE)</f>
        <v>Comptroller General</v>
      </c>
      <c r="D926" s="237"/>
      <c r="E926" s="265"/>
      <c r="G926" s="122">
        <f>IFERROR(VLOOKUP($F:$F,'Lease Types with GL Accts'!A:B,2,FALSE),0)</f>
        <v>0</v>
      </c>
      <c r="H926" s="122">
        <f>IFERROR(VLOOKUP($F:$F,'Lease Types with GL Accts'!$A:$C,3,FALSE),0)</f>
        <v>0</v>
      </c>
      <c r="I926" s="122">
        <f>IFERROR(VLOOKUP($F:$F,'Lease Types with GL Accts'!$A:$D,4,FALSE),0)</f>
        <v>0</v>
      </c>
      <c r="J926" s="293" t="str">
        <f>IF(AND(AB926=1,K926='Lease Rollforward'!$B$2),"Yes",IF(AB926=1,"No",""))</f>
        <v/>
      </c>
      <c r="L926" s="216"/>
      <c r="M926" s="217"/>
      <c r="N926" s="217"/>
      <c r="O926" s="217"/>
      <c r="P926" s="294">
        <f t="shared" si="129"/>
        <v>0</v>
      </c>
      <c r="Q926" s="124"/>
      <c r="R926" s="124"/>
      <c r="S926" s="219"/>
      <c r="T926" s="219"/>
      <c r="U926" s="266"/>
      <c r="V926" s="122" t="str">
        <f>IF($AB926=1,VLOOKUP(U:U,'BW Asset Listing'!D:E,2,FALSE),"")</f>
        <v/>
      </c>
      <c r="W926" s="122" t="str">
        <f>IF($AB926=1,VLOOKUP(U:U,'BW Asset Listing'!D:F,3,FALSE),"")</f>
        <v/>
      </c>
      <c r="X926" s="122" t="str">
        <f>IF($AB926=1,VLOOKUP(U:U,'BW Asset Listing'!D:G,4,FALSE),"")</f>
        <v/>
      </c>
      <c r="Y926" s="294" t="str">
        <f>IF($AB926=1,VLOOKUP(U:U,'BW Asset Listing'!D:O,12,FALSE),"")</f>
        <v/>
      </c>
      <c r="Z926" s="294" t="str">
        <f t="shared" si="130"/>
        <v/>
      </c>
      <c r="AA926" s="294" t="str">
        <f t="shared" si="131"/>
        <v/>
      </c>
      <c r="AB926" s="294">
        <f>COUNTIF($D$4:D926,$D926)</f>
        <v>0</v>
      </c>
      <c r="AE926" s="122" t="str">
        <f t="shared" si="132"/>
        <v/>
      </c>
      <c r="AF926" s="124">
        <f>SUMIFS('BW Expense Report GL'!I:I,'BW Expense Report GL'!F:F,AD:AD,'BW Expense Report GL'!G:G,G:G)</f>
        <v>0</v>
      </c>
      <c r="AG926" s="124" t="str">
        <f t="shared" si="133"/>
        <v/>
      </c>
      <c r="AH926" s="124">
        <f>SUMIFS('BW Expense Report GL'!I:I,'BW Expense Report GL'!F:F,AD:AD,'BW Expense Report GL'!G:G,H:H)</f>
        <v>0</v>
      </c>
      <c r="AI926" s="124" t="str">
        <f t="shared" si="134"/>
        <v/>
      </c>
      <c r="AK926" s="121">
        <f t="shared" si="135"/>
        <v>0</v>
      </c>
      <c r="AL926" s="121">
        <f t="shared" si="136"/>
        <v>0</v>
      </c>
    </row>
    <row r="927" spans="1:38" s="121" customFormat="1" ht="12.75" x14ac:dyDescent="0.2">
      <c r="A927" s="293" t="str">
        <f>VLOOKUP(B:B,'ACFR Business Areas'!A:C,3,FALSE)</f>
        <v>A000</v>
      </c>
      <c r="B927" s="293" t="str">
        <f>'Lease Rollforward'!$B$1</f>
        <v>E120</v>
      </c>
      <c r="C927" s="122" t="str">
        <f>VLOOKUP(B:B,'ACFR Business Areas'!A:B,2,FALSE)</f>
        <v>Comptroller General</v>
      </c>
      <c r="D927" s="237"/>
      <c r="E927" s="265"/>
      <c r="G927" s="122">
        <f>IFERROR(VLOOKUP($F:$F,'Lease Types with GL Accts'!A:B,2,FALSE),0)</f>
        <v>0</v>
      </c>
      <c r="H927" s="122">
        <f>IFERROR(VLOOKUP($F:$F,'Lease Types with GL Accts'!$A:$C,3,FALSE),0)</f>
        <v>0</v>
      </c>
      <c r="I927" s="122">
        <f>IFERROR(VLOOKUP($F:$F,'Lease Types with GL Accts'!$A:$D,4,FALSE),0)</f>
        <v>0</v>
      </c>
      <c r="J927" s="293" t="str">
        <f>IF(AND(AB927=1,K927='Lease Rollforward'!$B$2),"Yes",IF(AB927=1,"No",""))</f>
        <v/>
      </c>
      <c r="L927" s="216"/>
      <c r="M927" s="217"/>
      <c r="N927" s="217"/>
      <c r="O927" s="217"/>
      <c r="P927" s="294">
        <f t="shared" si="129"/>
        <v>0</v>
      </c>
      <c r="Q927" s="124"/>
      <c r="R927" s="124"/>
      <c r="S927" s="219"/>
      <c r="T927" s="219"/>
      <c r="U927" s="266"/>
      <c r="V927" s="122" t="str">
        <f>IF($AB927=1,VLOOKUP(U:U,'BW Asset Listing'!D:E,2,FALSE),"")</f>
        <v/>
      </c>
      <c r="W927" s="122" t="str">
        <f>IF($AB927=1,VLOOKUP(U:U,'BW Asset Listing'!D:F,3,FALSE),"")</f>
        <v/>
      </c>
      <c r="X927" s="122" t="str">
        <f>IF($AB927=1,VLOOKUP(U:U,'BW Asset Listing'!D:G,4,FALSE),"")</f>
        <v/>
      </c>
      <c r="Y927" s="294" t="str">
        <f>IF($AB927=1,VLOOKUP(U:U,'BW Asset Listing'!D:O,12,FALSE),"")</f>
        <v/>
      </c>
      <c r="Z927" s="294" t="str">
        <f t="shared" si="130"/>
        <v/>
      </c>
      <c r="AA927" s="294" t="str">
        <f t="shared" si="131"/>
        <v/>
      </c>
      <c r="AB927" s="294">
        <f>COUNTIF($D$4:D927,$D927)</f>
        <v>0</v>
      </c>
      <c r="AE927" s="122" t="str">
        <f t="shared" si="132"/>
        <v/>
      </c>
      <c r="AF927" s="124">
        <f>SUMIFS('BW Expense Report GL'!I:I,'BW Expense Report GL'!F:F,AD:AD,'BW Expense Report GL'!G:G,G:G)</f>
        <v>0</v>
      </c>
      <c r="AG927" s="124" t="str">
        <f t="shared" si="133"/>
        <v/>
      </c>
      <c r="AH927" s="124">
        <f>SUMIFS('BW Expense Report GL'!I:I,'BW Expense Report GL'!F:F,AD:AD,'BW Expense Report GL'!G:G,H:H)</f>
        <v>0</v>
      </c>
      <c r="AI927" s="124" t="str">
        <f t="shared" si="134"/>
        <v/>
      </c>
      <c r="AK927" s="121">
        <f t="shared" si="135"/>
        <v>0</v>
      </c>
      <c r="AL927" s="121">
        <f t="shared" si="136"/>
        <v>0</v>
      </c>
    </row>
    <row r="928" spans="1:38" s="121" customFormat="1" ht="12.75" x14ac:dyDescent="0.2">
      <c r="A928" s="293" t="str">
        <f>VLOOKUP(B:B,'ACFR Business Areas'!A:C,3,FALSE)</f>
        <v>A000</v>
      </c>
      <c r="B928" s="293" t="str">
        <f>'Lease Rollforward'!$B$1</f>
        <v>E120</v>
      </c>
      <c r="C928" s="122" t="str">
        <f>VLOOKUP(B:B,'ACFR Business Areas'!A:B,2,FALSE)</f>
        <v>Comptroller General</v>
      </c>
      <c r="D928" s="237"/>
      <c r="E928" s="265"/>
      <c r="G928" s="122">
        <f>IFERROR(VLOOKUP($F:$F,'Lease Types with GL Accts'!A:B,2,FALSE),0)</f>
        <v>0</v>
      </c>
      <c r="H928" s="122">
        <f>IFERROR(VLOOKUP($F:$F,'Lease Types with GL Accts'!$A:$C,3,FALSE),0)</f>
        <v>0</v>
      </c>
      <c r="I928" s="122">
        <f>IFERROR(VLOOKUP($F:$F,'Lease Types with GL Accts'!$A:$D,4,FALSE),0)</f>
        <v>0</v>
      </c>
      <c r="J928" s="293" t="str">
        <f>IF(AND(AB928=1,K928='Lease Rollforward'!$B$2),"Yes",IF(AB928=1,"No",""))</f>
        <v/>
      </c>
      <c r="L928" s="216"/>
      <c r="M928" s="217"/>
      <c r="N928" s="217"/>
      <c r="O928" s="217"/>
      <c r="P928" s="294">
        <f t="shared" si="129"/>
        <v>0</v>
      </c>
      <c r="Q928" s="124"/>
      <c r="R928" s="124"/>
      <c r="S928" s="219"/>
      <c r="T928" s="219"/>
      <c r="U928" s="266"/>
      <c r="V928" s="122" t="str">
        <f>IF($AB928=1,VLOOKUP(U:U,'BW Asset Listing'!D:E,2,FALSE),"")</f>
        <v/>
      </c>
      <c r="W928" s="122" t="str">
        <f>IF($AB928=1,VLOOKUP(U:U,'BW Asset Listing'!D:F,3,FALSE),"")</f>
        <v/>
      </c>
      <c r="X928" s="122" t="str">
        <f>IF($AB928=1,VLOOKUP(U:U,'BW Asset Listing'!D:G,4,FALSE),"")</f>
        <v/>
      </c>
      <c r="Y928" s="294" t="str">
        <f>IF($AB928=1,VLOOKUP(U:U,'BW Asset Listing'!D:O,12,FALSE),"")</f>
        <v/>
      </c>
      <c r="Z928" s="294" t="str">
        <f t="shared" si="130"/>
        <v/>
      </c>
      <c r="AA928" s="294" t="str">
        <f t="shared" si="131"/>
        <v/>
      </c>
      <c r="AB928" s="294">
        <f>COUNTIF($D$4:D928,$D928)</f>
        <v>0</v>
      </c>
      <c r="AE928" s="122" t="str">
        <f t="shared" si="132"/>
        <v/>
      </c>
      <c r="AF928" s="124">
        <f>SUMIFS('BW Expense Report GL'!I:I,'BW Expense Report GL'!F:F,AD:AD,'BW Expense Report GL'!G:G,G:G)</f>
        <v>0</v>
      </c>
      <c r="AG928" s="124" t="str">
        <f t="shared" si="133"/>
        <v/>
      </c>
      <c r="AH928" s="124">
        <f>SUMIFS('BW Expense Report GL'!I:I,'BW Expense Report GL'!F:F,AD:AD,'BW Expense Report GL'!G:G,H:H)</f>
        <v>0</v>
      </c>
      <c r="AI928" s="124" t="str">
        <f t="shared" si="134"/>
        <v/>
      </c>
      <c r="AK928" s="121">
        <f t="shared" si="135"/>
        <v>0</v>
      </c>
      <c r="AL928" s="121">
        <f t="shared" si="136"/>
        <v>0</v>
      </c>
    </row>
    <row r="929" spans="1:38" s="121" customFormat="1" ht="12.75" x14ac:dyDescent="0.2">
      <c r="A929" s="293" t="str">
        <f>VLOOKUP(B:B,'ACFR Business Areas'!A:C,3,FALSE)</f>
        <v>A000</v>
      </c>
      <c r="B929" s="293" t="str">
        <f>'Lease Rollforward'!$B$1</f>
        <v>E120</v>
      </c>
      <c r="C929" s="122" t="str">
        <f>VLOOKUP(B:B,'ACFR Business Areas'!A:B,2,FALSE)</f>
        <v>Comptroller General</v>
      </c>
      <c r="D929" s="237"/>
      <c r="E929" s="265"/>
      <c r="G929" s="122">
        <f>IFERROR(VLOOKUP($F:$F,'Lease Types with GL Accts'!A:B,2,FALSE),0)</f>
        <v>0</v>
      </c>
      <c r="H929" s="122">
        <f>IFERROR(VLOOKUP($F:$F,'Lease Types with GL Accts'!$A:$C,3,FALSE),0)</f>
        <v>0</v>
      </c>
      <c r="I929" s="122">
        <f>IFERROR(VLOOKUP($F:$F,'Lease Types with GL Accts'!$A:$D,4,FALSE),0)</f>
        <v>0</v>
      </c>
      <c r="J929" s="293" t="str">
        <f>IF(AND(AB929=1,K929='Lease Rollforward'!$B$2),"Yes",IF(AB929=1,"No",""))</f>
        <v/>
      </c>
      <c r="L929" s="216"/>
      <c r="M929" s="217"/>
      <c r="N929" s="217"/>
      <c r="O929" s="217"/>
      <c r="P929" s="294">
        <f t="shared" si="129"/>
        <v>0</v>
      </c>
      <c r="Q929" s="124"/>
      <c r="R929" s="124"/>
      <c r="S929" s="219"/>
      <c r="T929" s="219"/>
      <c r="U929" s="266"/>
      <c r="V929" s="122" t="str">
        <f>IF($AB929=1,VLOOKUP(U:U,'BW Asset Listing'!D:E,2,FALSE),"")</f>
        <v/>
      </c>
      <c r="W929" s="122" t="str">
        <f>IF($AB929=1,VLOOKUP(U:U,'BW Asset Listing'!D:F,3,FALSE),"")</f>
        <v/>
      </c>
      <c r="X929" s="122" t="str">
        <f>IF($AB929=1,VLOOKUP(U:U,'BW Asset Listing'!D:G,4,FALSE),"")</f>
        <v/>
      </c>
      <c r="Y929" s="294" t="str">
        <f>IF($AB929=1,VLOOKUP(U:U,'BW Asset Listing'!D:O,12,FALSE),"")</f>
        <v/>
      </c>
      <c r="Z929" s="294" t="str">
        <f t="shared" si="130"/>
        <v/>
      </c>
      <c r="AA929" s="294" t="str">
        <f t="shared" si="131"/>
        <v/>
      </c>
      <c r="AB929" s="294">
        <f>COUNTIF($D$4:D929,$D929)</f>
        <v>0</v>
      </c>
      <c r="AE929" s="122" t="str">
        <f t="shared" si="132"/>
        <v/>
      </c>
      <c r="AF929" s="124">
        <f>SUMIFS('BW Expense Report GL'!I:I,'BW Expense Report GL'!F:F,AD:AD,'BW Expense Report GL'!G:G,G:G)</f>
        <v>0</v>
      </c>
      <c r="AG929" s="124" t="str">
        <f t="shared" si="133"/>
        <v/>
      </c>
      <c r="AH929" s="124">
        <f>SUMIFS('BW Expense Report GL'!I:I,'BW Expense Report GL'!F:F,AD:AD,'BW Expense Report GL'!G:G,H:H)</f>
        <v>0</v>
      </c>
      <c r="AI929" s="124" t="str">
        <f t="shared" si="134"/>
        <v/>
      </c>
      <c r="AK929" s="121">
        <f t="shared" si="135"/>
        <v>0</v>
      </c>
      <c r="AL929" s="121">
        <f t="shared" si="136"/>
        <v>0</v>
      </c>
    </row>
    <row r="930" spans="1:38" s="121" customFormat="1" ht="12.75" x14ac:dyDescent="0.2">
      <c r="A930" s="293" t="str">
        <f>VLOOKUP(B:B,'ACFR Business Areas'!A:C,3,FALSE)</f>
        <v>A000</v>
      </c>
      <c r="B930" s="293" t="str">
        <f>'Lease Rollforward'!$B$1</f>
        <v>E120</v>
      </c>
      <c r="C930" s="122" t="str">
        <f>VLOOKUP(B:B,'ACFR Business Areas'!A:B,2,FALSE)</f>
        <v>Comptroller General</v>
      </c>
      <c r="D930" s="237"/>
      <c r="E930" s="265"/>
      <c r="G930" s="122">
        <f>IFERROR(VLOOKUP($F:$F,'Lease Types with GL Accts'!A:B,2,FALSE),0)</f>
        <v>0</v>
      </c>
      <c r="H930" s="122">
        <f>IFERROR(VLOOKUP($F:$F,'Lease Types with GL Accts'!$A:$C,3,FALSE),0)</f>
        <v>0</v>
      </c>
      <c r="I930" s="122">
        <f>IFERROR(VLOOKUP($F:$F,'Lease Types with GL Accts'!$A:$D,4,FALSE),0)</f>
        <v>0</v>
      </c>
      <c r="J930" s="293" t="str">
        <f>IF(AND(AB930=1,K930='Lease Rollforward'!$B$2),"Yes",IF(AB930=1,"No",""))</f>
        <v/>
      </c>
      <c r="L930" s="216"/>
      <c r="M930" s="217"/>
      <c r="N930" s="217"/>
      <c r="O930" s="217"/>
      <c r="P930" s="294">
        <f t="shared" si="129"/>
        <v>0</v>
      </c>
      <c r="Q930" s="124"/>
      <c r="R930" s="124"/>
      <c r="S930" s="219"/>
      <c r="T930" s="219"/>
      <c r="U930" s="266"/>
      <c r="V930" s="122" t="str">
        <f>IF($AB930=1,VLOOKUP(U:U,'BW Asset Listing'!D:E,2,FALSE),"")</f>
        <v/>
      </c>
      <c r="W930" s="122" t="str">
        <f>IF($AB930=1,VLOOKUP(U:U,'BW Asset Listing'!D:F,3,FALSE),"")</f>
        <v/>
      </c>
      <c r="X930" s="122" t="str">
        <f>IF($AB930=1,VLOOKUP(U:U,'BW Asset Listing'!D:G,4,FALSE),"")</f>
        <v/>
      </c>
      <c r="Y930" s="294" t="str">
        <f>IF($AB930=1,VLOOKUP(U:U,'BW Asset Listing'!D:O,12,FALSE),"")</f>
        <v/>
      </c>
      <c r="Z930" s="294" t="str">
        <f t="shared" si="130"/>
        <v/>
      </c>
      <c r="AA930" s="294" t="str">
        <f t="shared" si="131"/>
        <v/>
      </c>
      <c r="AB930" s="294">
        <f>COUNTIF($D$4:D930,$D930)</f>
        <v>0</v>
      </c>
      <c r="AE930" s="122" t="str">
        <f t="shared" si="132"/>
        <v/>
      </c>
      <c r="AF930" s="124">
        <f>SUMIFS('BW Expense Report GL'!I:I,'BW Expense Report GL'!F:F,AD:AD,'BW Expense Report GL'!G:G,G:G)</f>
        <v>0</v>
      </c>
      <c r="AG930" s="124" t="str">
        <f t="shared" si="133"/>
        <v/>
      </c>
      <c r="AH930" s="124">
        <f>SUMIFS('BW Expense Report GL'!I:I,'BW Expense Report GL'!F:F,AD:AD,'BW Expense Report GL'!G:G,H:H)</f>
        <v>0</v>
      </c>
      <c r="AI930" s="124" t="str">
        <f t="shared" si="134"/>
        <v/>
      </c>
      <c r="AK930" s="121">
        <f t="shared" si="135"/>
        <v>0</v>
      </c>
      <c r="AL930" s="121">
        <f t="shared" si="136"/>
        <v>0</v>
      </c>
    </row>
    <row r="931" spans="1:38" s="121" customFormat="1" ht="12.75" x14ac:dyDescent="0.2">
      <c r="A931" s="293" t="str">
        <f>VLOOKUP(B:B,'ACFR Business Areas'!A:C,3,FALSE)</f>
        <v>A000</v>
      </c>
      <c r="B931" s="293" t="str">
        <f>'Lease Rollforward'!$B$1</f>
        <v>E120</v>
      </c>
      <c r="C931" s="122" t="str">
        <f>VLOOKUP(B:B,'ACFR Business Areas'!A:B,2,FALSE)</f>
        <v>Comptroller General</v>
      </c>
      <c r="D931" s="237"/>
      <c r="E931" s="265"/>
      <c r="G931" s="122">
        <f>IFERROR(VLOOKUP($F:$F,'Lease Types with GL Accts'!A:B,2,FALSE),0)</f>
        <v>0</v>
      </c>
      <c r="H931" s="122">
        <f>IFERROR(VLOOKUP($F:$F,'Lease Types with GL Accts'!$A:$C,3,FALSE),0)</f>
        <v>0</v>
      </c>
      <c r="I931" s="122">
        <f>IFERROR(VLOOKUP($F:$F,'Lease Types with GL Accts'!$A:$D,4,FALSE),0)</f>
        <v>0</v>
      </c>
      <c r="J931" s="293" t="str">
        <f>IF(AND(AB931=1,K931='Lease Rollforward'!$B$2),"Yes",IF(AB931=1,"No",""))</f>
        <v/>
      </c>
      <c r="L931" s="216"/>
      <c r="M931" s="217"/>
      <c r="N931" s="217"/>
      <c r="O931" s="217"/>
      <c r="P931" s="294">
        <f t="shared" si="129"/>
        <v>0</v>
      </c>
      <c r="Q931" s="124"/>
      <c r="R931" s="124"/>
      <c r="S931" s="219"/>
      <c r="T931" s="219"/>
      <c r="U931" s="266"/>
      <c r="V931" s="122" t="str">
        <f>IF($AB931=1,VLOOKUP(U:U,'BW Asset Listing'!D:E,2,FALSE),"")</f>
        <v/>
      </c>
      <c r="W931" s="122" t="str">
        <f>IF($AB931=1,VLOOKUP(U:U,'BW Asset Listing'!D:F,3,FALSE),"")</f>
        <v/>
      </c>
      <c r="X931" s="122" t="str">
        <f>IF($AB931=1,VLOOKUP(U:U,'BW Asset Listing'!D:G,4,FALSE),"")</f>
        <v/>
      </c>
      <c r="Y931" s="294" t="str">
        <f>IF($AB931=1,VLOOKUP(U:U,'BW Asset Listing'!D:O,12,FALSE),"")</f>
        <v/>
      </c>
      <c r="Z931" s="294" t="str">
        <f t="shared" si="130"/>
        <v/>
      </c>
      <c r="AA931" s="294" t="str">
        <f t="shared" si="131"/>
        <v/>
      </c>
      <c r="AB931" s="294">
        <f>COUNTIF($D$4:D931,$D931)</f>
        <v>0</v>
      </c>
      <c r="AE931" s="122" t="str">
        <f t="shared" si="132"/>
        <v/>
      </c>
      <c r="AF931" s="124">
        <f>SUMIFS('BW Expense Report GL'!I:I,'BW Expense Report GL'!F:F,AD:AD,'BW Expense Report GL'!G:G,G:G)</f>
        <v>0</v>
      </c>
      <c r="AG931" s="124" t="str">
        <f t="shared" si="133"/>
        <v/>
      </c>
      <c r="AH931" s="124">
        <f>SUMIFS('BW Expense Report GL'!I:I,'BW Expense Report GL'!F:F,AD:AD,'BW Expense Report GL'!G:G,H:H)</f>
        <v>0</v>
      </c>
      <c r="AI931" s="124" t="str">
        <f t="shared" si="134"/>
        <v/>
      </c>
      <c r="AK931" s="121">
        <f t="shared" si="135"/>
        <v>0</v>
      </c>
      <c r="AL931" s="121">
        <f t="shared" si="136"/>
        <v>0</v>
      </c>
    </row>
    <row r="932" spans="1:38" s="121" customFormat="1" ht="12.75" x14ac:dyDescent="0.2">
      <c r="A932" s="293" t="str">
        <f>VLOOKUP(B:B,'ACFR Business Areas'!A:C,3,FALSE)</f>
        <v>A000</v>
      </c>
      <c r="B932" s="293" t="str">
        <f>'Lease Rollforward'!$B$1</f>
        <v>E120</v>
      </c>
      <c r="C932" s="122" t="str">
        <f>VLOOKUP(B:B,'ACFR Business Areas'!A:B,2,FALSE)</f>
        <v>Comptroller General</v>
      </c>
      <c r="D932" s="237"/>
      <c r="E932" s="265"/>
      <c r="G932" s="122">
        <f>IFERROR(VLOOKUP($F:$F,'Lease Types with GL Accts'!A:B,2,FALSE),0)</f>
        <v>0</v>
      </c>
      <c r="H932" s="122">
        <f>IFERROR(VLOOKUP($F:$F,'Lease Types with GL Accts'!$A:$C,3,FALSE),0)</f>
        <v>0</v>
      </c>
      <c r="I932" s="122">
        <f>IFERROR(VLOOKUP($F:$F,'Lease Types with GL Accts'!$A:$D,4,FALSE),0)</f>
        <v>0</v>
      </c>
      <c r="J932" s="293" t="str">
        <f>IF(AND(AB932=1,K932='Lease Rollforward'!$B$2),"Yes",IF(AB932=1,"No",""))</f>
        <v/>
      </c>
      <c r="L932" s="216"/>
      <c r="M932" s="217"/>
      <c r="N932" s="217"/>
      <c r="O932" s="217"/>
      <c r="P932" s="294">
        <f t="shared" si="129"/>
        <v>0</v>
      </c>
      <c r="Q932" s="124"/>
      <c r="R932" s="124"/>
      <c r="S932" s="219"/>
      <c r="T932" s="219"/>
      <c r="U932" s="266"/>
      <c r="V932" s="122" t="str">
        <f>IF($AB932=1,VLOOKUP(U:U,'BW Asset Listing'!D:E,2,FALSE),"")</f>
        <v/>
      </c>
      <c r="W932" s="122" t="str">
        <f>IF($AB932=1,VLOOKUP(U:U,'BW Asset Listing'!D:F,3,FALSE),"")</f>
        <v/>
      </c>
      <c r="X932" s="122" t="str">
        <f>IF($AB932=1,VLOOKUP(U:U,'BW Asset Listing'!D:G,4,FALSE),"")</f>
        <v/>
      </c>
      <c r="Y932" s="294" t="str">
        <f>IF($AB932=1,VLOOKUP(U:U,'BW Asset Listing'!D:O,12,FALSE),"")</f>
        <v/>
      </c>
      <c r="Z932" s="294" t="str">
        <f t="shared" si="130"/>
        <v/>
      </c>
      <c r="AA932" s="294" t="str">
        <f t="shared" si="131"/>
        <v/>
      </c>
      <c r="AB932" s="294">
        <f>COUNTIF($D$4:D932,$D932)</f>
        <v>0</v>
      </c>
      <c r="AE932" s="122" t="str">
        <f t="shared" si="132"/>
        <v/>
      </c>
      <c r="AF932" s="124">
        <f>SUMIFS('BW Expense Report GL'!I:I,'BW Expense Report GL'!F:F,AD:AD,'BW Expense Report GL'!G:G,G:G)</f>
        <v>0</v>
      </c>
      <c r="AG932" s="124" t="str">
        <f t="shared" si="133"/>
        <v/>
      </c>
      <c r="AH932" s="124">
        <f>SUMIFS('BW Expense Report GL'!I:I,'BW Expense Report GL'!F:F,AD:AD,'BW Expense Report GL'!G:G,H:H)</f>
        <v>0</v>
      </c>
      <c r="AI932" s="124" t="str">
        <f t="shared" si="134"/>
        <v/>
      </c>
      <c r="AK932" s="121">
        <f t="shared" si="135"/>
        <v>0</v>
      </c>
      <c r="AL932" s="121">
        <f t="shared" si="136"/>
        <v>0</v>
      </c>
    </row>
    <row r="933" spans="1:38" s="121" customFormat="1" ht="12.75" x14ac:dyDescent="0.2">
      <c r="A933" s="293" t="str">
        <f>VLOOKUP(B:B,'ACFR Business Areas'!A:C,3,FALSE)</f>
        <v>A000</v>
      </c>
      <c r="B933" s="293" t="str">
        <f>'Lease Rollforward'!$B$1</f>
        <v>E120</v>
      </c>
      <c r="C933" s="122" t="str">
        <f>VLOOKUP(B:B,'ACFR Business Areas'!A:B,2,FALSE)</f>
        <v>Comptroller General</v>
      </c>
      <c r="D933" s="237"/>
      <c r="E933" s="265"/>
      <c r="G933" s="122">
        <f>IFERROR(VLOOKUP($F:$F,'Lease Types with GL Accts'!A:B,2,FALSE),0)</f>
        <v>0</v>
      </c>
      <c r="H933" s="122">
        <f>IFERROR(VLOOKUP($F:$F,'Lease Types with GL Accts'!$A:$C,3,FALSE),0)</f>
        <v>0</v>
      </c>
      <c r="I933" s="122">
        <f>IFERROR(VLOOKUP($F:$F,'Lease Types with GL Accts'!$A:$D,4,FALSE),0)</f>
        <v>0</v>
      </c>
      <c r="J933" s="293" t="str">
        <f>IF(AND(AB933=1,K933='Lease Rollforward'!$B$2),"Yes",IF(AB933=1,"No",""))</f>
        <v/>
      </c>
      <c r="L933" s="216"/>
      <c r="M933" s="217"/>
      <c r="N933" s="217"/>
      <c r="O933" s="217"/>
      <c r="P933" s="294">
        <f t="shared" si="129"/>
        <v>0</v>
      </c>
      <c r="Q933" s="124"/>
      <c r="R933" s="124"/>
      <c r="S933" s="219"/>
      <c r="T933" s="219"/>
      <c r="U933" s="266"/>
      <c r="V933" s="122" t="str">
        <f>IF($AB933=1,VLOOKUP(U:U,'BW Asset Listing'!D:E,2,FALSE),"")</f>
        <v/>
      </c>
      <c r="W933" s="122" t="str">
        <f>IF($AB933=1,VLOOKUP(U:U,'BW Asset Listing'!D:F,3,FALSE),"")</f>
        <v/>
      </c>
      <c r="X933" s="122" t="str">
        <f>IF($AB933=1,VLOOKUP(U:U,'BW Asset Listing'!D:G,4,FALSE),"")</f>
        <v/>
      </c>
      <c r="Y933" s="294" t="str">
        <f>IF($AB933=1,VLOOKUP(U:U,'BW Asset Listing'!D:O,12,FALSE),"")</f>
        <v/>
      </c>
      <c r="Z933" s="294" t="str">
        <f t="shared" si="130"/>
        <v/>
      </c>
      <c r="AA933" s="294" t="str">
        <f t="shared" si="131"/>
        <v/>
      </c>
      <c r="AB933" s="294">
        <f>COUNTIF($D$4:D933,$D933)</f>
        <v>0</v>
      </c>
      <c r="AE933" s="122" t="str">
        <f t="shared" si="132"/>
        <v/>
      </c>
      <c r="AF933" s="124">
        <f>SUMIFS('BW Expense Report GL'!I:I,'BW Expense Report GL'!F:F,AD:AD,'BW Expense Report GL'!G:G,G:G)</f>
        <v>0</v>
      </c>
      <c r="AG933" s="124" t="str">
        <f t="shared" si="133"/>
        <v/>
      </c>
      <c r="AH933" s="124">
        <f>SUMIFS('BW Expense Report GL'!I:I,'BW Expense Report GL'!F:F,AD:AD,'BW Expense Report GL'!G:G,H:H)</f>
        <v>0</v>
      </c>
      <c r="AI933" s="124" t="str">
        <f t="shared" si="134"/>
        <v/>
      </c>
      <c r="AK933" s="121">
        <f t="shared" si="135"/>
        <v>0</v>
      </c>
      <c r="AL933" s="121">
        <f t="shared" si="136"/>
        <v>0</v>
      </c>
    </row>
    <row r="934" spans="1:38" s="121" customFormat="1" ht="12.75" x14ac:dyDescent="0.2">
      <c r="A934" s="293" t="str">
        <f>VLOOKUP(B:B,'ACFR Business Areas'!A:C,3,FALSE)</f>
        <v>A000</v>
      </c>
      <c r="B934" s="293" t="str">
        <f>'Lease Rollforward'!$B$1</f>
        <v>E120</v>
      </c>
      <c r="C934" s="122" t="str">
        <f>VLOOKUP(B:B,'ACFR Business Areas'!A:B,2,FALSE)</f>
        <v>Comptroller General</v>
      </c>
      <c r="D934" s="237"/>
      <c r="E934" s="265"/>
      <c r="G934" s="122">
        <f>IFERROR(VLOOKUP($F:$F,'Lease Types with GL Accts'!A:B,2,FALSE),0)</f>
        <v>0</v>
      </c>
      <c r="H934" s="122">
        <f>IFERROR(VLOOKUP($F:$F,'Lease Types with GL Accts'!$A:$C,3,FALSE),0)</f>
        <v>0</v>
      </c>
      <c r="I934" s="122">
        <f>IFERROR(VLOOKUP($F:$F,'Lease Types with GL Accts'!$A:$D,4,FALSE),0)</f>
        <v>0</v>
      </c>
      <c r="J934" s="293" t="str">
        <f>IF(AND(AB934=1,K934='Lease Rollforward'!$B$2),"Yes",IF(AB934=1,"No",""))</f>
        <v/>
      </c>
      <c r="L934" s="216"/>
      <c r="M934" s="217"/>
      <c r="N934" s="217"/>
      <c r="O934" s="217"/>
      <c r="P934" s="294">
        <f t="shared" si="129"/>
        <v>0</v>
      </c>
      <c r="Q934" s="124"/>
      <c r="R934" s="124"/>
      <c r="S934" s="219"/>
      <c r="T934" s="219"/>
      <c r="U934" s="266"/>
      <c r="V934" s="122" t="str">
        <f>IF($AB934=1,VLOOKUP(U:U,'BW Asset Listing'!D:E,2,FALSE),"")</f>
        <v/>
      </c>
      <c r="W934" s="122" t="str">
        <f>IF($AB934=1,VLOOKUP(U:U,'BW Asset Listing'!D:F,3,FALSE),"")</f>
        <v/>
      </c>
      <c r="X934" s="122" t="str">
        <f>IF($AB934=1,VLOOKUP(U:U,'BW Asset Listing'!D:G,4,FALSE),"")</f>
        <v/>
      </c>
      <c r="Y934" s="294" t="str">
        <f>IF($AB934=1,VLOOKUP(U:U,'BW Asset Listing'!D:O,12,FALSE),"")</f>
        <v/>
      </c>
      <c r="Z934" s="294" t="str">
        <f t="shared" si="130"/>
        <v/>
      </c>
      <c r="AA934" s="294" t="str">
        <f t="shared" si="131"/>
        <v/>
      </c>
      <c r="AB934" s="294">
        <f>COUNTIF($D$4:D934,$D934)</f>
        <v>0</v>
      </c>
      <c r="AE934" s="122" t="str">
        <f t="shared" si="132"/>
        <v/>
      </c>
      <c r="AF934" s="124">
        <f>SUMIFS('BW Expense Report GL'!I:I,'BW Expense Report GL'!F:F,AD:AD,'BW Expense Report GL'!G:G,G:G)</f>
        <v>0</v>
      </c>
      <c r="AG934" s="124" t="str">
        <f t="shared" si="133"/>
        <v/>
      </c>
      <c r="AH934" s="124">
        <f>SUMIFS('BW Expense Report GL'!I:I,'BW Expense Report GL'!F:F,AD:AD,'BW Expense Report GL'!G:G,H:H)</f>
        <v>0</v>
      </c>
      <c r="AI934" s="124" t="str">
        <f t="shared" si="134"/>
        <v/>
      </c>
      <c r="AK934" s="121">
        <f t="shared" si="135"/>
        <v>0</v>
      </c>
      <c r="AL934" s="121">
        <f t="shared" si="136"/>
        <v>0</v>
      </c>
    </row>
    <row r="935" spans="1:38" s="121" customFormat="1" ht="12.75" x14ac:dyDescent="0.2">
      <c r="A935" s="293" t="str">
        <f>VLOOKUP(B:B,'ACFR Business Areas'!A:C,3,FALSE)</f>
        <v>A000</v>
      </c>
      <c r="B935" s="293" t="str">
        <f>'Lease Rollforward'!$B$1</f>
        <v>E120</v>
      </c>
      <c r="C935" s="122" t="str">
        <f>VLOOKUP(B:B,'ACFR Business Areas'!A:B,2,FALSE)</f>
        <v>Comptroller General</v>
      </c>
      <c r="D935" s="237"/>
      <c r="E935" s="265"/>
      <c r="G935" s="122">
        <f>IFERROR(VLOOKUP($F:$F,'Lease Types with GL Accts'!A:B,2,FALSE),0)</f>
        <v>0</v>
      </c>
      <c r="H935" s="122">
        <f>IFERROR(VLOOKUP($F:$F,'Lease Types with GL Accts'!$A:$C,3,FALSE),0)</f>
        <v>0</v>
      </c>
      <c r="I935" s="122">
        <f>IFERROR(VLOOKUP($F:$F,'Lease Types with GL Accts'!$A:$D,4,FALSE),0)</f>
        <v>0</v>
      </c>
      <c r="J935" s="293" t="str">
        <f>IF(AND(AB935=1,K935='Lease Rollforward'!$B$2),"Yes",IF(AB935=1,"No",""))</f>
        <v/>
      </c>
      <c r="L935" s="216"/>
      <c r="M935" s="217"/>
      <c r="N935" s="217"/>
      <c r="O935" s="217"/>
      <c r="P935" s="294">
        <f t="shared" si="129"/>
        <v>0</v>
      </c>
      <c r="Q935" s="124"/>
      <c r="R935" s="124"/>
      <c r="S935" s="219"/>
      <c r="T935" s="219"/>
      <c r="U935" s="266"/>
      <c r="V935" s="122" t="str">
        <f>IF($AB935=1,VLOOKUP(U:U,'BW Asset Listing'!D:E,2,FALSE),"")</f>
        <v/>
      </c>
      <c r="W935" s="122" t="str">
        <f>IF($AB935=1,VLOOKUP(U:U,'BW Asset Listing'!D:F,3,FALSE),"")</f>
        <v/>
      </c>
      <c r="X935" s="122" t="str">
        <f>IF($AB935=1,VLOOKUP(U:U,'BW Asset Listing'!D:G,4,FALSE),"")</f>
        <v/>
      </c>
      <c r="Y935" s="294" t="str">
        <f>IF($AB935=1,VLOOKUP(U:U,'BW Asset Listing'!D:O,12,FALSE),"")</f>
        <v/>
      </c>
      <c r="Z935" s="294" t="str">
        <f t="shared" si="130"/>
        <v/>
      </c>
      <c r="AA935" s="294" t="str">
        <f t="shared" si="131"/>
        <v/>
      </c>
      <c r="AB935" s="294">
        <f>COUNTIF($D$4:D935,$D935)</f>
        <v>0</v>
      </c>
      <c r="AE935" s="122" t="str">
        <f t="shared" si="132"/>
        <v/>
      </c>
      <c r="AF935" s="124">
        <f>SUMIFS('BW Expense Report GL'!I:I,'BW Expense Report GL'!F:F,AD:AD,'BW Expense Report GL'!G:G,G:G)</f>
        <v>0</v>
      </c>
      <c r="AG935" s="124" t="str">
        <f t="shared" si="133"/>
        <v/>
      </c>
      <c r="AH935" s="124">
        <f>SUMIFS('BW Expense Report GL'!I:I,'BW Expense Report GL'!F:F,AD:AD,'BW Expense Report GL'!G:G,H:H)</f>
        <v>0</v>
      </c>
      <c r="AI935" s="124" t="str">
        <f t="shared" si="134"/>
        <v/>
      </c>
      <c r="AK935" s="121">
        <f t="shared" si="135"/>
        <v>0</v>
      </c>
      <c r="AL935" s="121">
        <f t="shared" si="136"/>
        <v>0</v>
      </c>
    </row>
    <row r="936" spans="1:38" s="121" customFormat="1" ht="12.75" x14ac:dyDescent="0.2">
      <c r="A936" s="293" t="str">
        <f>VLOOKUP(B:B,'ACFR Business Areas'!A:C,3,FALSE)</f>
        <v>A000</v>
      </c>
      <c r="B936" s="293" t="str">
        <f>'Lease Rollforward'!$B$1</f>
        <v>E120</v>
      </c>
      <c r="C936" s="122" t="str">
        <f>VLOOKUP(B:B,'ACFR Business Areas'!A:B,2,FALSE)</f>
        <v>Comptroller General</v>
      </c>
      <c r="D936" s="237"/>
      <c r="E936" s="265"/>
      <c r="G936" s="122">
        <f>IFERROR(VLOOKUP($F:$F,'Lease Types with GL Accts'!A:B,2,FALSE),0)</f>
        <v>0</v>
      </c>
      <c r="H936" s="122">
        <f>IFERROR(VLOOKUP($F:$F,'Lease Types with GL Accts'!$A:$C,3,FALSE),0)</f>
        <v>0</v>
      </c>
      <c r="I936" s="122">
        <f>IFERROR(VLOOKUP($F:$F,'Lease Types with GL Accts'!$A:$D,4,FALSE),0)</f>
        <v>0</v>
      </c>
      <c r="J936" s="293" t="str">
        <f>IF(AND(AB936=1,K936='Lease Rollforward'!$B$2),"Yes",IF(AB936=1,"No",""))</f>
        <v/>
      </c>
      <c r="L936" s="216"/>
      <c r="M936" s="217"/>
      <c r="N936" s="217"/>
      <c r="O936" s="217"/>
      <c r="P936" s="294">
        <f t="shared" si="129"/>
        <v>0</v>
      </c>
      <c r="Q936" s="124"/>
      <c r="R936" s="124"/>
      <c r="S936" s="219"/>
      <c r="T936" s="219"/>
      <c r="U936" s="266"/>
      <c r="V936" s="122" t="str">
        <f>IF($AB936=1,VLOOKUP(U:U,'BW Asset Listing'!D:E,2,FALSE),"")</f>
        <v/>
      </c>
      <c r="W936" s="122" t="str">
        <f>IF($AB936=1,VLOOKUP(U:U,'BW Asset Listing'!D:F,3,FALSE),"")</f>
        <v/>
      </c>
      <c r="X936" s="122" t="str">
        <f>IF($AB936=1,VLOOKUP(U:U,'BW Asset Listing'!D:G,4,FALSE),"")</f>
        <v/>
      </c>
      <c r="Y936" s="294" t="str">
        <f>IF($AB936=1,VLOOKUP(U:U,'BW Asset Listing'!D:O,12,FALSE),"")</f>
        <v/>
      </c>
      <c r="Z936" s="294" t="str">
        <f t="shared" si="130"/>
        <v/>
      </c>
      <c r="AA936" s="294" t="str">
        <f t="shared" si="131"/>
        <v/>
      </c>
      <c r="AB936" s="294">
        <f>COUNTIF($D$4:D936,$D936)</f>
        <v>0</v>
      </c>
      <c r="AE936" s="122" t="str">
        <f t="shared" si="132"/>
        <v/>
      </c>
      <c r="AF936" s="124">
        <f>SUMIFS('BW Expense Report GL'!I:I,'BW Expense Report GL'!F:F,AD:AD,'BW Expense Report GL'!G:G,G:G)</f>
        <v>0</v>
      </c>
      <c r="AG936" s="124" t="str">
        <f t="shared" si="133"/>
        <v/>
      </c>
      <c r="AH936" s="124">
        <f>SUMIFS('BW Expense Report GL'!I:I,'BW Expense Report GL'!F:F,AD:AD,'BW Expense Report GL'!G:G,H:H)</f>
        <v>0</v>
      </c>
      <c r="AI936" s="124" t="str">
        <f t="shared" si="134"/>
        <v/>
      </c>
      <c r="AK936" s="121">
        <f t="shared" si="135"/>
        <v>0</v>
      </c>
      <c r="AL936" s="121">
        <f t="shared" si="136"/>
        <v>0</v>
      </c>
    </row>
    <row r="937" spans="1:38" s="121" customFormat="1" ht="12.75" x14ac:dyDescent="0.2">
      <c r="A937" s="293" t="str">
        <f>VLOOKUP(B:B,'ACFR Business Areas'!A:C,3,FALSE)</f>
        <v>A000</v>
      </c>
      <c r="B937" s="293" t="str">
        <f>'Lease Rollforward'!$B$1</f>
        <v>E120</v>
      </c>
      <c r="C937" s="122" t="str">
        <f>VLOOKUP(B:B,'ACFR Business Areas'!A:B,2,FALSE)</f>
        <v>Comptroller General</v>
      </c>
      <c r="D937" s="237"/>
      <c r="E937" s="265"/>
      <c r="G937" s="122">
        <f>IFERROR(VLOOKUP($F:$F,'Lease Types with GL Accts'!A:B,2,FALSE),0)</f>
        <v>0</v>
      </c>
      <c r="H937" s="122">
        <f>IFERROR(VLOOKUP($F:$F,'Lease Types with GL Accts'!$A:$C,3,FALSE),0)</f>
        <v>0</v>
      </c>
      <c r="I937" s="122">
        <f>IFERROR(VLOOKUP($F:$F,'Lease Types with GL Accts'!$A:$D,4,FALSE),0)</f>
        <v>0</v>
      </c>
      <c r="J937" s="293" t="str">
        <f>IF(AND(AB937=1,K937='Lease Rollforward'!$B$2),"Yes",IF(AB937=1,"No",""))</f>
        <v/>
      </c>
      <c r="L937" s="216"/>
      <c r="M937" s="217"/>
      <c r="N937" s="217"/>
      <c r="O937" s="217"/>
      <c r="P937" s="294">
        <f t="shared" si="129"/>
        <v>0</v>
      </c>
      <c r="Q937" s="124"/>
      <c r="R937" s="124"/>
      <c r="S937" s="219"/>
      <c r="T937" s="219"/>
      <c r="U937" s="266"/>
      <c r="V937" s="122" t="str">
        <f>IF($AB937=1,VLOOKUP(U:U,'BW Asset Listing'!D:E,2,FALSE),"")</f>
        <v/>
      </c>
      <c r="W937" s="122" t="str">
        <f>IF($AB937=1,VLOOKUP(U:U,'BW Asset Listing'!D:F,3,FALSE),"")</f>
        <v/>
      </c>
      <c r="X937" s="122" t="str">
        <f>IF($AB937=1,VLOOKUP(U:U,'BW Asset Listing'!D:G,4,FALSE),"")</f>
        <v/>
      </c>
      <c r="Y937" s="294" t="str">
        <f>IF($AB937=1,VLOOKUP(U:U,'BW Asset Listing'!D:O,12,FALSE),"")</f>
        <v/>
      </c>
      <c r="Z937" s="294" t="str">
        <f t="shared" si="130"/>
        <v/>
      </c>
      <c r="AA937" s="294" t="str">
        <f t="shared" si="131"/>
        <v/>
      </c>
      <c r="AB937" s="294">
        <f>COUNTIF($D$4:D937,$D937)</f>
        <v>0</v>
      </c>
      <c r="AE937" s="122" t="str">
        <f t="shared" si="132"/>
        <v/>
      </c>
      <c r="AF937" s="124">
        <f>SUMIFS('BW Expense Report GL'!I:I,'BW Expense Report GL'!F:F,AD:AD,'BW Expense Report GL'!G:G,G:G)</f>
        <v>0</v>
      </c>
      <c r="AG937" s="124" t="str">
        <f t="shared" si="133"/>
        <v/>
      </c>
      <c r="AH937" s="124">
        <f>SUMIFS('BW Expense Report GL'!I:I,'BW Expense Report GL'!F:F,AD:AD,'BW Expense Report GL'!G:G,H:H)</f>
        <v>0</v>
      </c>
      <c r="AI937" s="124" t="str">
        <f t="shared" si="134"/>
        <v/>
      </c>
      <c r="AK937" s="121">
        <f t="shared" si="135"/>
        <v>0</v>
      </c>
      <c r="AL937" s="121">
        <f t="shared" si="136"/>
        <v>0</v>
      </c>
    </row>
    <row r="938" spans="1:38" s="121" customFormat="1" ht="12.75" x14ac:dyDescent="0.2">
      <c r="A938" s="293" t="str">
        <f>VLOOKUP(B:B,'ACFR Business Areas'!A:C,3,FALSE)</f>
        <v>A000</v>
      </c>
      <c r="B938" s="293" t="str">
        <f>'Lease Rollforward'!$B$1</f>
        <v>E120</v>
      </c>
      <c r="C938" s="122" t="str">
        <f>VLOOKUP(B:B,'ACFR Business Areas'!A:B,2,FALSE)</f>
        <v>Comptroller General</v>
      </c>
      <c r="D938" s="237"/>
      <c r="E938" s="265"/>
      <c r="G938" s="122">
        <f>IFERROR(VLOOKUP($F:$F,'Lease Types with GL Accts'!A:B,2,FALSE),0)</f>
        <v>0</v>
      </c>
      <c r="H938" s="122">
        <f>IFERROR(VLOOKUP($F:$F,'Lease Types with GL Accts'!$A:$C,3,FALSE),0)</f>
        <v>0</v>
      </c>
      <c r="I938" s="122">
        <f>IFERROR(VLOOKUP($F:$F,'Lease Types with GL Accts'!$A:$D,4,FALSE),0)</f>
        <v>0</v>
      </c>
      <c r="J938" s="293" t="str">
        <f>IF(AND(AB938=1,K938='Lease Rollforward'!$B$2),"Yes",IF(AB938=1,"No",""))</f>
        <v/>
      </c>
      <c r="L938" s="216"/>
      <c r="M938" s="217"/>
      <c r="N938" s="217"/>
      <c r="O938" s="217"/>
      <c r="P938" s="294">
        <f t="shared" si="129"/>
        <v>0</v>
      </c>
      <c r="Q938" s="124"/>
      <c r="R938" s="124"/>
      <c r="S938" s="219"/>
      <c r="T938" s="219"/>
      <c r="U938" s="266"/>
      <c r="V938" s="122" t="str">
        <f>IF($AB938=1,VLOOKUP(U:U,'BW Asset Listing'!D:E,2,FALSE),"")</f>
        <v/>
      </c>
      <c r="W938" s="122" t="str">
        <f>IF($AB938=1,VLOOKUP(U:U,'BW Asset Listing'!D:F,3,FALSE),"")</f>
        <v/>
      </c>
      <c r="X938" s="122" t="str">
        <f>IF($AB938=1,VLOOKUP(U:U,'BW Asset Listing'!D:G,4,FALSE),"")</f>
        <v/>
      </c>
      <c r="Y938" s="294" t="str">
        <f>IF($AB938=1,VLOOKUP(U:U,'BW Asset Listing'!D:O,12,FALSE),"")</f>
        <v/>
      </c>
      <c r="Z938" s="294" t="str">
        <f t="shared" si="130"/>
        <v/>
      </c>
      <c r="AA938" s="294" t="str">
        <f t="shared" si="131"/>
        <v/>
      </c>
      <c r="AB938" s="294">
        <f>COUNTIF($D$4:D938,$D938)</f>
        <v>0</v>
      </c>
      <c r="AE938" s="122" t="str">
        <f t="shared" si="132"/>
        <v/>
      </c>
      <c r="AF938" s="124">
        <f>SUMIFS('BW Expense Report GL'!I:I,'BW Expense Report GL'!F:F,AD:AD,'BW Expense Report GL'!G:G,G:G)</f>
        <v>0</v>
      </c>
      <c r="AG938" s="124" t="str">
        <f t="shared" si="133"/>
        <v/>
      </c>
      <c r="AH938" s="124">
        <f>SUMIFS('BW Expense Report GL'!I:I,'BW Expense Report GL'!F:F,AD:AD,'BW Expense Report GL'!G:G,H:H)</f>
        <v>0</v>
      </c>
      <c r="AI938" s="124" t="str">
        <f t="shared" si="134"/>
        <v/>
      </c>
      <c r="AK938" s="121">
        <f t="shared" si="135"/>
        <v>0</v>
      </c>
      <c r="AL938" s="121">
        <f t="shared" si="136"/>
        <v>0</v>
      </c>
    </row>
    <row r="939" spans="1:38" s="121" customFormat="1" ht="12.75" x14ac:dyDescent="0.2">
      <c r="A939" s="293" t="str">
        <f>VLOOKUP(B:B,'ACFR Business Areas'!A:C,3,FALSE)</f>
        <v>A000</v>
      </c>
      <c r="B939" s="293" t="str">
        <f>'Lease Rollforward'!$B$1</f>
        <v>E120</v>
      </c>
      <c r="C939" s="122" t="str">
        <f>VLOOKUP(B:B,'ACFR Business Areas'!A:B,2,FALSE)</f>
        <v>Comptroller General</v>
      </c>
      <c r="D939" s="237"/>
      <c r="E939" s="265"/>
      <c r="G939" s="122">
        <f>IFERROR(VLOOKUP($F:$F,'Lease Types with GL Accts'!A:B,2,FALSE),0)</f>
        <v>0</v>
      </c>
      <c r="H939" s="122">
        <f>IFERROR(VLOOKUP($F:$F,'Lease Types with GL Accts'!$A:$C,3,FALSE),0)</f>
        <v>0</v>
      </c>
      <c r="I939" s="122">
        <f>IFERROR(VLOOKUP($F:$F,'Lease Types with GL Accts'!$A:$D,4,FALSE),0)</f>
        <v>0</v>
      </c>
      <c r="J939" s="293" t="str">
        <f>IF(AND(AB939=1,K939='Lease Rollforward'!$B$2),"Yes",IF(AB939=1,"No",""))</f>
        <v/>
      </c>
      <c r="L939" s="216"/>
      <c r="M939" s="217"/>
      <c r="N939" s="217"/>
      <c r="O939" s="217"/>
      <c r="P939" s="294">
        <f t="shared" si="129"/>
        <v>0</v>
      </c>
      <c r="Q939" s="124"/>
      <c r="R939" s="124"/>
      <c r="S939" s="219"/>
      <c r="T939" s="219"/>
      <c r="U939" s="266"/>
      <c r="V939" s="122" t="str">
        <f>IF($AB939=1,VLOOKUP(U:U,'BW Asset Listing'!D:E,2,FALSE),"")</f>
        <v/>
      </c>
      <c r="W939" s="122" t="str">
        <f>IF($AB939=1,VLOOKUP(U:U,'BW Asset Listing'!D:F,3,FALSE),"")</f>
        <v/>
      </c>
      <c r="X939" s="122" t="str">
        <f>IF($AB939=1,VLOOKUP(U:U,'BW Asset Listing'!D:G,4,FALSE),"")</f>
        <v/>
      </c>
      <c r="Y939" s="294" t="str">
        <f>IF($AB939=1,VLOOKUP(U:U,'BW Asset Listing'!D:O,12,FALSE),"")</f>
        <v/>
      </c>
      <c r="Z939" s="294" t="str">
        <f t="shared" si="130"/>
        <v/>
      </c>
      <c r="AA939" s="294" t="str">
        <f t="shared" si="131"/>
        <v/>
      </c>
      <c r="AB939" s="294">
        <f>COUNTIF($D$4:D939,$D939)</f>
        <v>0</v>
      </c>
      <c r="AE939" s="122" t="str">
        <f t="shared" si="132"/>
        <v/>
      </c>
      <c r="AF939" s="124">
        <f>SUMIFS('BW Expense Report GL'!I:I,'BW Expense Report GL'!F:F,AD:AD,'BW Expense Report GL'!G:G,G:G)</f>
        <v>0</v>
      </c>
      <c r="AG939" s="124" t="str">
        <f t="shared" si="133"/>
        <v/>
      </c>
      <c r="AH939" s="124">
        <f>SUMIFS('BW Expense Report GL'!I:I,'BW Expense Report GL'!F:F,AD:AD,'BW Expense Report GL'!G:G,H:H)</f>
        <v>0</v>
      </c>
      <c r="AI939" s="124" t="str">
        <f t="shared" si="134"/>
        <v/>
      </c>
      <c r="AK939" s="121">
        <f t="shared" si="135"/>
        <v>0</v>
      </c>
      <c r="AL939" s="121">
        <f t="shared" si="136"/>
        <v>0</v>
      </c>
    </row>
    <row r="940" spans="1:38" s="121" customFormat="1" ht="12.75" x14ac:dyDescent="0.2">
      <c r="A940" s="293" t="str">
        <f>VLOOKUP(B:B,'ACFR Business Areas'!A:C,3,FALSE)</f>
        <v>A000</v>
      </c>
      <c r="B940" s="293" t="str">
        <f>'Lease Rollforward'!$B$1</f>
        <v>E120</v>
      </c>
      <c r="C940" s="122" t="str">
        <f>VLOOKUP(B:B,'ACFR Business Areas'!A:B,2,FALSE)</f>
        <v>Comptroller General</v>
      </c>
      <c r="D940" s="237"/>
      <c r="E940" s="265"/>
      <c r="G940" s="122">
        <f>IFERROR(VLOOKUP($F:$F,'Lease Types with GL Accts'!A:B,2,FALSE),0)</f>
        <v>0</v>
      </c>
      <c r="H940" s="122">
        <f>IFERROR(VLOOKUP($F:$F,'Lease Types with GL Accts'!$A:$C,3,FALSE),0)</f>
        <v>0</v>
      </c>
      <c r="I940" s="122">
        <f>IFERROR(VLOOKUP($F:$F,'Lease Types with GL Accts'!$A:$D,4,FALSE),0)</f>
        <v>0</v>
      </c>
      <c r="J940" s="293" t="str">
        <f>IF(AND(AB940=1,K940='Lease Rollforward'!$B$2),"Yes",IF(AB940=1,"No",""))</f>
        <v/>
      </c>
      <c r="L940" s="216"/>
      <c r="M940" s="217"/>
      <c r="N940" s="217"/>
      <c r="O940" s="217"/>
      <c r="P940" s="294">
        <f t="shared" si="129"/>
        <v>0</v>
      </c>
      <c r="Q940" s="124"/>
      <c r="R940" s="124"/>
      <c r="S940" s="219"/>
      <c r="T940" s="219"/>
      <c r="U940" s="266"/>
      <c r="V940" s="122" t="str">
        <f>IF($AB940=1,VLOOKUP(U:U,'BW Asset Listing'!D:E,2,FALSE),"")</f>
        <v/>
      </c>
      <c r="W940" s="122" t="str">
        <f>IF($AB940=1,VLOOKUP(U:U,'BW Asset Listing'!D:F,3,FALSE),"")</f>
        <v/>
      </c>
      <c r="X940" s="122" t="str">
        <f>IF($AB940=1,VLOOKUP(U:U,'BW Asset Listing'!D:G,4,FALSE),"")</f>
        <v/>
      </c>
      <c r="Y940" s="294" t="str">
        <f>IF($AB940=1,VLOOKUP(U:U,'BW Asset Listing'!D:O,12,FALSE),"")</f>
        <v/>
      </c>
      <c r="Z940" s="294" t="str">
        <f t="shared" si="130"/>
        <v/>
      </c>
      <c r="AA940" s="294" t="str">
        <f t="shared" si="131"/>
        <v/>
      </c>
      <c r="AB940" s="294">
        <f>COUNTIF($D$4:D940,$D940)</f>
        <v>0</v>
      </c>
      <c r="AE940" s="122" t="str">
        <f t="shared" si="132"/>
        <v/>
      </c>
      <c r="AF940" s="124">
        <f>SUMIFS('BW Expense Report GL'!I:I,'BW Expense Report GL'!F:F,AD:AD,'BW Expense Report GL'!G:G,G:G)</f>
        <v>0</v>
      </c>
      <c r="AG940" s="124" t="str">
        <f t="shared" si="133"/>
        <v/>
      </c>
      <c r="AH940" s="124">
        <f>SUMIFS('BW Expense Report GL'!I:I,'BW Expense Report GL'!F:F,AD:AD,'BW Expense Report GL'!G:G,H:H)</f>
        <v>0</v>
      </c>
      <c r="AI940" s="124" t="str">
        <f t="shared" si="134"/>
        <v/>
      </c>
      <c r="AK940" s="121">
        <f t="shared" si="135"/>
        <v>0</v>
      </c>
      <c r="AL940" s="121">
        <f t="shared" si="136"/>
        <v>0</v>
      </c>
    </row>
    <row r="941" spans="1:38" s="121" customFormat="1" ht="12.75" x14ac:dyDescent="0.2">
      <c r="A941" s="293" t="str">
        <f>VLOOKUP(B:B,'ACFR Business Areas'!A:C,3,FALSE)</f>
        <v>A000</v>
      </c>
      <c r="B941" s="293" t="str">
        <f>'Lease Rollforward'!$B$1</f>
        <v>E120</v>
      </c>
      <c r="C941" s="122" t="str">
        <f>VLOOKUP(B:B,'ACFR Business Areas'!A:B,2,FALSE)</f>
        <v>Comptroller General</v>
      </c>
      <c r="D941" s="237"/>
      <c r="E941" s="265"/>
      <c r="G941" s="122">
        <f>IFERROR(VLOOKUP($F:$F,'Lease Types with GL Accts'!A:B,2,FALSE),0)</f>
        <v>0</v>
      </c>
      <c r="H941" s="122">
        <f>IFERROR(VLOOKUP($F:$F,'Lease Types with GL Accts'!$A:$C,3,FALSE),0)</f>
        <v>0</v>
      </c>
      <c r="I941" s="122">
        <f>IFERROR(VLOOKUP($F:$F,'Lease Types with GL Accts'!$A:$D,4,FALSE),0)</f>
        <v>0</v>
      </c>
      <c r="J941" s="293" t="str">
        <f>IF(AND(AB941=1,K941='Lease Rollforward'!$B$2),"Yes",IF(AB941=1,"No",""))</f>
        <v/>
      </c>
      <c r="L941" s="216"/>
      <c r="M941" s="217"/>
      <c r="N941" s="217"/>
      <c r="O941" s="217"/>
      <c r="P941" s="294">
        <f t="shared" si="129"/>
        <v>0</v>
      </c>
      <c r="Q941" s="124"/>
      <c r="R941" s="124"/>
      <c r="S941" s="219"/>
      <c r="T941" s="219"/>
      <c r="U941" s="266"/>
      <c r="V941" s="122" t="str">
        <f>IF($AB941=1,VLOOKUP(U:U,'BW Asset Listing'!D:E,2,FALSE),"")</f>
        <v/>
      </c>
      <c r="W941" s="122" t="str">
        <f>IF($AB941=1,VLOOKUP(U:U,'BW Asset Listing'!D:F,3,FALSE),"")</f>
        <v/>
      </c>
      <c r="X941" s="122" t="str">
        <f>IF($AB941=1,VLOOKUP(U:U,'BW Asset Listing'!D:G,4,FALSE),"")</f>
        <v/>
      </c>
      <c r="Y941" s="294" t="str">
        <f>IF($AB941=1,VLOOKUP(U:U,'BW Asset Listing'!D:O,12,FALSE),"")</f>
        <v/>
      </c>
      <c r="Z941" s="294" t="str">
        <f t="shared" si="130"/>
        <v/>
      </c>
      <c r="AA941" s="294" t="str">
        <f t="shared" si="131"/>
        <v/>
      </c>
      <c r="AB941" s="294">
        <f>COUNTIF($D$4:D941,$D941)</f>
        <v>0</v>
      </c>
      <c r="AE941" s="122" t="str">
        <f t="shared" si="132"/>
        <v/>
      </c>
      <c r="AF941" s="124">
        <f>SUMIFS('BW Expense Report GL'!I:I,'BW Expense Report GL'!F:F,AD:AD,'BW Expense Report GL'!G:G,G:G)</f>
        <v>0</v>
      </c>
      <c r="AG941" s="124" t="str">
        <f t="shared" si="133"/>
        <v/>
      </c>
      <c r="AH941" s="124">
        <f>SUMIFS('BW Expense Report GL'!I:I,'BW Expense Report GL'!F:F,AD:AD,'BW Expense Report GL'!G:G,H:H)</f>
        <v>0</v>
      </c>
      <c r="AI941" s="124" t="str">
        <f t="shared" si="134"/>
        <v/>
      </c>
      <c r="AK941" s="121">
        <f t="shared" si="135"/>
        <v>0</v>
      </c>
      <c r="AL941" s="121">
        <f t="shared" si="136"/>
        <v>0</v>
      </c>
    </row>
    <row r="942" spans="1:38" s="121" customFormat="1" ht="12.75" x14ac:dyDescent="0.2">
      <c r="A942" s="293" t="str">
        <f>VLOOKUP(B:B,'ACFR Business Areas'!A:C,3,FALSE)</f>
        <v>A000</v>
      </c>
      <c r="B942" s="293" t="str">
        <f>'Lease Rollforward'!$B$1</f>
        <v>E120</v>
      </c>
      <c r="C942" s="122" t="str">
        <f>VLOOKUP(B:B,'ACFR Business Areas'!A:B,2,FALSE)</f>
        <v>Comptroller General</v>
      </c>
      <c r="D942" s="237"/>
      <c r="E942" s="265"/>
      <c r="G942" s="122">
        <f>IFERROR(VLOOKUP($F:$F,'Lease Types with GL Accts'!A:B,2,FALSE),0)</f>
        <v>0</v>
      </c>
      <c r="H942" s="122">
        <f>IFERROR(VLOOKUP($F:$F,'Lease Types with GL Accts'!$A:$C,3,FALSE),0)</f>
        <v>0</v>
      </c>
      <c r="I942" s="122">
        <f>IFERROR(VLOOKUP($F:$F,'Lease Types with GL Accts'!$A:$D,4,FALSE),0)</f>
        <v>0</v>
      </c>
      <c r="J942" s="293" t="str">
        <f>IF(AND(AB942=1,K942='Lease Rollforward'!$B$2),"Yes",IF(AB942=1,"No",""))</f>
        <v/>
      </c>
      <c r="L942" s="216"/>
      <c r="M942" s="217"/>
      <c r="N942" s="217"/>
      <c r="O942" s="217"/>
      <c r="P942" s="294">
        <f t="shared" si="129"/>
        <v>0</v>
      </c>
      <c r="Q942" s="124"/>
      <c r="R942" s="124"/>
      <c r="S942" s="219"/>
      <c r="T942" s="219"/>
      <c r="U942" s="266"/>
      <c r="V942" s="122" t="str">
        <f>IF($AB942=1,VLOOKUP(U:U,'BW Asset Listing'!D:E,2,FALSE),"")</f>
        <v/>
      </c>
      <c r="W942" s="122" t="str">
        <f>IF($AB942=1,VLOOKUP(U:U,'BW Asset Listing'!D:F,3,FALSE),"")</f>
        <v/>
      </c>
      <c r="X942" s="122" t="str">
        <f>IF($AB942=1,VLOOKUP(U:U,'BW Asset Listing'!D:G,4,FALSE),"")</f>
        <v/>
      </c>
      <c r="Y942" s="294" t="str">
        <f>IF($AB942=1,VLOOKUP(U:U,'BW Asset Listing'!D:O,12,FALSE),"")</f>
        <v/>
      </c>
      <c r="Z942" s="294" t="str">
        <f t="shared" si="130"/>
        <v/>
      </c>
      <c r="AA942" s="294" t="str">
        <f t="shared" si="131"/>
        <v/>
      </c>
      <c r="AB942" s="294">
        <f>COUNTIF($D$4:D942,$D942)</f>
        <v>0</v>
      </c>
      <c r="AE942" s="122" t="str">
        <f t="shared" si="132"/>
        <v/>
      </c>
      <c r="AF942" s="124">
        <f>SUMIFS('BW Expense Report GL'!I:I,'BW Expense Report GL'!F:F,AD:AD,'BW Expense Report GL'!G:G,G:G)</f>
        <v>0</v>
      </c>
      <c r="AG942" s="124" t="str">
        <f t="shared" si="133"/>
        <v/>
      </c>
      <c r="AH942" s="124">
        <f>SUMIFS('BW Expense Report GL'!I:I,'BW Expense Report GL'!F:F,AD:AD,'BW Expense Report GL'!G:G,H:H)</f>
        <v>0</v>
      </c>
      <c r="AI942" s="124" t="str">
        <f t="shared" si="134"/>
        <v/>
      </c>
      <c r="AK942" s="121">
        <f t="shared" si="135"/>
        <v>0</v>
      </c>
      <c r="AL942" s="121">
        <f t="shared" si="136"/>
        <v>0</v>
      </c>
    </row>
    <row r="943" spans="1:38" s="121" customFormat="1" ht="12.75" x14ac:dyDescent="0.2">
      <c r="A943" s="293" t="str">
        <f>VLOOKUP(B:B,'ACFR Business Areas'!A:C,3,FALSE)</f>
        <v>A000</v>
      </c>
      <c r="B943" s="293" t="str">
        <f>'Lease Rollforward'!$B$1</f>
        <v>E120</v>
      </c>
      <c r="C943" s="122" t="str">
        <f>VLOOKUP(B:B,'ACFR Business Areas'!A:B,2,FALSE)</f>
        <v>Comptroller General</v>
      </c>
      <c r="D943" s="237"/>
      <c r="E943" s="265"/>
      <c r="G943" s="122">
        <f>IFERROR(VLOOKUP($F:$F,'Lease Types with GL Accts'!A:B,2,FALSE),0)</f>
        <v>0</v>
      </c>
      <c r="H943" s="122">
        <f>IFERROR(VLOOKUP($F:$F,'Lease Types with GL Accts'!$A:$C,3,FALSE),0)</f>
        <v>0</v>
      </c>
      <c r="I943" s="122">
        <f>IFERROR(VLOOKUP($F:$F,'Lease Types with GL Accts'!$A:$D,4,FALSE),0)</f>
        <v>0</v>
      </c>
      <c r="J943" s="293" t="str">
        <f>IF(AND(AB943=1,K943='Lease Rollforward'!$B$2),"Yes",IF(AB943=1,"No",""))</f>
        <v/>
      </c>
      <c r="L943" s="216"/>
      <c r="M943" s="217"/>
      <c r="N943" s="217"/>
      <c r="O943" s="217"/>
      <c r="P943" s="294">
        <f t="shared" si="129"/>
        <v>0</v>
      </c>
      <c r="Q943" s="124"/>
      <c r="R943" s="124"/>
      <c r="S943" s="219"/>
      <c r="T943" s="219"/>
      <c r="U943" s="266"/>
      <c r="V943" s="122" t="str">
        <f>IF($AB943=1,VLOOKUP(U:U,'BW Asset Listing'!D:E,2,FALSE),"")</f>
        <v/>
      </c>
      <c r="W943" s="122" t="str">
        <f>IF($AB943=1,VLOOKUP(U:U,'BW Asset Listing'!D:F,3,FALSE),"")</f>
        <v/>
      </c>
      <c r="X943" s="122" t="str">
        <f>IF($AB943=1,VLOOKUP(U:U,'BW Asset Listing'!D:G,4,FALSE),"")</f>
        <v/>
      </c>
      <c r="Y943" s="294" t="str">
        <f>IF($AB943=1,VLOOKUP(U:U,'BW Asset Listing'!D:O,12,FALSE),"")</f>
        <v/>
      </c>
      <c r="Z943" s="294" t="str">
        <f t="shared" si="130"/>
        <v/>
      </c>
      <c r="AA943" s="294" t="str">
        <f t="shared" si="131"/>
        <v/>
      </c>
      <c r="AB943" s="294">
        <f>COUNTIF($D$4:D943,$D943)</f>
        <v>0</v>
      </c>
      <c r="AE943" s="122" t="str">
        <f t="shared" si="132"/>
        <v/>
      </c>
      <c r="AF943" s="124">
        <f>SUMIFS('BW Expense Report GL'!I:I,'BW Expense Report GL'!F:F,AD:AD,'BW Expense Report GL'!G:G,G:G)</f>
        <v>0</v>
      </c>
      <c r="AG943" s="124" t="str">
        <f t="shared" si="133"/>
        <v/>
      </c>
      <c r="AH943" s="124">
        <f>SUMIFS('BW Expense Report GL'!I:I,'BW Expense Report GL'!F:F,AD:AD,'BW Expense Report GL'!G:G,H:H)</f>
        <v>0</v>
      </c>
      <c r="AI943" s="124" t="str">
        <f t="shared" si="134"/>
        <v/>
      </c>
      <c r="AK943" s="121">
        <f t="shared" si="135"/>
        <v>0</v>
      </c>
      <c r="AL943" s="121">
        <f t="shared" si="136"/>
        <v>0</v>
      </c>
    </row>
    <row r="944" spans="1:38" s="121" customFormat="1" ht="12.75" x14ac:dyDescent="0.2">
      <c r="A944" s="293" t="str">
        <f>VLOOKUP(B:B,'ACFR Business Areas'!A:C,3,FALSE)</f>
        <v>A000</v>
      </c>
      <c r="B944" s="293" t="str">
        <f>'Lease Rollforward'!$B$1</f>
        <v>E120</v>
      </c>
      <c r="C944" s="122" t="str">
        <f>VLOOKUP(B:B,'ACFR Business Areas'!A:B,2,FALSE)</f>
        <v>Comptroller General</v>
      </c>
      <c r="D944" s="237"/>
      <c r="E944" s="265"/>
      <c r="G944" s="122">
        <f>IFERROR(VLOOKUP($F:$F,'Lease Types with GL Accts'!A:B,2,FALSE),0)</f>
        <v>0</v>
      </c>
      <c r="H944" s="122">
        <f>IFERROR(VLOOKUP($F:$F,'Lease Types with GL Accts'!$A:$C,3,FALSE),0)</f>
        <v>0</v>
      </c>
      <c r="I944" s="122">
        <f>IFERROR(VLOOKUP($F:$F,'Lease Types with GL Accts'!$A:$D,4,FALSE),0)</f>
        <v>0</v>
      </c>
      <c r="J944" s="293" t="str">
        <f>IF(AND(AB944=1,K944='Lease Rollforward'!$B$2),"Yes",IF(AB944=1,"No",""))</f>
        <v/>
      </c>
      <c r="L944" s="216"/>
      <c r="M944" s="217"/>
      <c r="N944" s="217"/>
      <c r="O944" s="217"/>
      <c r="P944" s="294">
        <f t="shared" si="129"/>
        <v>0</v>
      </c>
      <c r="Q944" s="124"/>
      <c r="R944" s="124"/>
      <c r="S944" s="219"/>
      <c r="T944" s="219"/>
      <c r="U944" s="266"/>
      <c r="V944" s="122" t="str">
        <f>IF($AB944=1,VLOOKUP(U:U,'BW Asset Listing'!D:E,2,FALSE),"")</f>
        <v/>
      </c>
      <c r="W944" s="122" t="str">
        <f>IF($AB944=1,VLOOKUP(U:U,'BW Asset Listing'!D:F,3,FALSE),"")</f>
        <v/>
      </c>
      <c r="X944" s="122" t="str">
        <f>IF($AB944=1,VLOOKUP(U:U,'BW Asset Listing'!D:G,4,FALSE),"")</f>
        <v/>
      </c>
      <c r="Y944" s="294" t="str">
        <f>IF($AB944=1,VLOOKUP(U:U,'BW Asset Listing'!D:O,12,FALSE),"")</f>
        <v/>
      </c>
      <c r="Z944" s="294" t="str">
        <f t="shared" si="130"/>
        <v/>
      </c>
      <c r="AA944" s="294" t="str">
        <f t="shared" si="131"/>
        <v/>
      </c>
      <c r="AB944" s="294">
        <f>COUNTIF($D$4:D944,$D944)</f>
        <v>0</v>
      </c>
      <c r="AE944" s="122" t="str">
        <f t="shared" si="132"/>
        <v/>
      </c>
      <c r="AF944" s="124">
        <f>SUMIFS('BW Expense Report GL'!I:I,'BW Expense Report GL'!F:F,AD:AD,'BW Expense Report GL'!G:G,G:G)</f>
        <v>0</v>
      </c>
      <c r="AG944" s="124" t="str">
        <f t="shared" si="133"/>
        <v/>
      </c>
      <c r="AH944" s="124">
        <f>SUMIFS('BW Expense Report GL'!I:I,'BW Expense Report GL'!F:F,AD:AD,'BW Expense Report GL'!G:G,H:H)</f>
        <v>0</v>
      </c>
      <c r="AI944" s="124" t="str">
        <f t="shared" si="134"/>
        <v/>
      </c>
      <c r="AK944" s="121">
        <f t="shared" si="135"/>
        <v>0</v>
      </c>
      <c r="AL944" s="121">
        <f t="shared" si="136"/>
        <v>0</v>
      </c>
    </row>
    <row r="945" spans="1:38" s="121" customFormat="1" ht="12.75" x14ac:dyDescent="0.2">
      <c r="A945" s="293" t="str">
        <f>VLOOKUP(B:B,'ACFR Business Areas'!A:C,3,FALSE)</f>
        <v>A000</v>
      </c>
      <c r="B945" s="293" t="str">
        <f>'Lease Rollforward'!$B$1</f>
        <v>E120</v>
      </c>
      <c r="C945" s="122" t="str">
        <f>VLOOKUP(B:B,'ACFR Business Areas'!A:B,2,FALSE)</f>
        <v>Comptroller General</v>
      </c>
      <c r="D945" s="237"/>
      <c r="E945" s="265"/>
      <c r="G945" s="122">
        <f>IFERROR(VLOOKUP($F:$F,'Lease Types with GL Accts'!A:B,2,FALSE),0)</f>
        <v>0</v>
      </c>
      <c r="H945" s="122">
        <f>IFERROR(VLOOKUP($F:$F,'Lease Types with GL Accts'!$A:$C,3,FALSE),0)</f>
        <v>0</v>
      </c>
      <c r="I945" s="122">
        <f>IFERROR(VLOOKUP($F:$F,'Lease Types with GL Accts'!$A:$D,4,FALSE),0)</f>
        <v>0</v>
      </c>
      <c r="J945" s="293" t="str">
        <f>IF(AND(AB945=1,K945='Lease Rollforward'!$B$2),"Yes",IF(AB945=1,"No",""))</f>
        <v/>
      </c>
      <c r="L945" s="216"/>
      <c r="M945" s="217"/>
      <c r="N945" s="217"/>
      <c r="O945" s="217"/>
      <c r="P945" s="294">
        <f t="shared" si="129"/>
        <v>0</v>
      </c>
      <c r="Q945" s="124"/>
      <c r="R945" s="124"/>
      <c r="S945" s="219"/>
      <c r="T945" s="219"/>
      <c r="U945" s="266"/>
      <c r="V945" s="122" t="str">
        <f>IF($AB945=1,VLOOKUP(U:U,'BW Asset Listing'!D:E,2,FALSE),"")</f>
        <v/>
      </c>
      <c r="W945" s="122" t="str">
        <f>IF($AB945=1,VLOOKUP(U:U,'BW Asset Listing'!D:F,3,FALSE),"")</f>
        <v/>
      </c>
      <c r="X945" s="122" t="str">
        <f>IF($AB945=1,VLOOKUP(U:U,'BW Asset Listing'!D:G,4,FALSE),"")</f>
        <v/>
      </c>
      <c r="Y945" s="294" t="str">
        <f>IF($AB945=1,VLOOKUP(U:U,'BW Asset Listing'!D:O,12,FALSE),"")</f>
        <v/>
      </c>
      <c r="Z945" s="294" t="str">
        <f t="shared" si="130"/>
        <v/>
      </c>
      <c r="AA945" s="294" t="str">
        <f t="shared" si="131"/>
        <v/>
      </c>
      <c r="AB945" s="294">
        <f>COUNTIF($D$4:D945,$D945)</f>
        <v>0</v>
      </c>
      <c r="AE945" s="122" t="str">
        <f t="shared" si="132"/>
        <v/>
      </c>
      <c r="AF945" s="124">
        <f>SUMIFS('BW Expense Report GL'!I:I,'BW Expense Report GL'!F:F,AD:AD,'BW Expense Report GL'!G:G,G:G)</f>
        <v>0</v>
      </c>
      <c r="AG945" s="124" t="str">
        <f t="shared" si="133"/>
        <v/>
      </c>
      <c r="AH945" s="124">
        <f>SUMIFS('BW Expense Report GL'!I:I,'BW Expense Report GL'!F:F,AD:AD,'BW Expense Report GL'!G:G,H:H)</f>
        <v>0</v>
      </c>
      <c r="AI945" s="124" t="str">
        <f t="shared" si="134"/>
        <v/>
      </c>
      <c r="AK945" s="121">
        <f t="shared" si="135"/>
        <v>0</v>
      </c>
      <c r="AL945" s="121">
        <f t="shared" si="136"/>
        <v>0</v>
      </c>
    </row>
    <row r="946" spans="1:38" s="121" customFormat="1" ht="12.75" x14ac:dyDescent="0.2">
      <c r="A946" s="293" t="str">
        <f>VLOOKUP(B:B,'ACFR Business Areas'!A:C,3,FALSE)</f>
        <v>A000</v>
      </c>
      <c r="B946" s="293" t="str">
        <f>'Lease Rollforward'!$B$1</f>
        <v>E120</v>
      </c>
      <c r="C946" s="122" t="str">
        <f>VLOOKUP(B:B,'ACFR Business Areas'!A:B,2,FALSE)</f>
        <v>Comptroller General</v>
      </c>
      <c r="D946" s="237"/>
      <c r="E946" s="265"/>
      <c r="G946" s="122">
        <f>IFERROR(VLOOKUP($F:$F,'Lease Types with GL Accts'!A:B,2,FALSE),0)</f>
        <v>0</v>
      </c>
      <c r="H946" s="122">
        <f>IFERROR(VLOOKUP($F:$F,'Lease Types with GL Accts'!$A:$C,3,FALSE),0)</f>
        <v>0</v>
      </c>
      <c r="I946" s="122">
        <f>IFERROR(VLOOKUP($F:$F,'Lease Types with GL Accts'!$A:$D,4,FALSE),0)</f>
        <v>0</v>
      </c>
      <c r="J946" s="293" t="str">
        <f>IF(AND(AB946=1,K946='Lease Rollforward'!$B$2),"Yes",IF(AB946=1,"No",""))</f>
        <v/>
      </c>
      <c r="L946" s="216"/>
      <c r="M946" s="217"/>
      <c r="N946" s="217"/>
      <c r="O946" s="217"/>
      <c r="P946" s="294">
        <f t="shared" si="129"/>
        <v>0</v>
      </c>
      <c r="Q946" s="124"/>
      <c r="R946" s="124"/>
      <c r="S946" s="219"/>
      <c r="T946" s="219"/>
      <c r="U946" s="266"/>
      <c r="V946" s="122" t="str">
        <f>IF($AB946=1,VLOOKUP(U:U,'BW Asset Listing'!D:E,2,FALSE),"")</f>
        <v/>
      </c>
      <c r="W946" s="122" t="str">
        <f>IF($AB946=1,VLOOKUP(U:U,'BW Asset Listing'!D:F,3,FALSE),"")</f>
        <v/>
      </c>
      <c r="X946" s="122" t="str">
        <f>IF($AB946=1,VLOOKUP(U:U,'BW Asset Listing'!D:G,4,FALSE),"")</f>
        <v/>
      </c>
      <c r="Y946" s="294" t="str">
        <f>IF($AB946=1,VLOOKUP(U:U,'BW Asset Listing'!D:O,12,FALSE),"")</f>
        <v/>
      </c>
      <c r="Z946" s="294" t="str">
        <f t="shared" si="130"/>
        <v/>
      </c>
      <c r="AA946" s="294" t="str">
        <f t="shared" si="131"/>
        <v/>
      </c>
      <c r="AB946" s="294">
        <f>COUNTIF($D$4:D946,$D946)</f>
        <v>0</v>
      </c>
      <c r="AE946" s="122" t="str">
        <f t="shared" si="132"/>
        <v/>
      </c>
      <c r="AF946" s="124">
        <f>SUMIFS('BW Expense Report GL'!I:I,'BW Expense Report GL'!F:F,AD:AD,'BW Expense Report GL'!G:G,G:G)</f>
        <v>0</v>
      </c>
      <c r="AG946" s="124" t="str">
        <f t="shared" si="133"/>
        <v/>
      </c>
      <c r="AH946" s="124">
        <f>SUMIFS('BW Expense Report GL'!I:I,'BW Expense Report GL'!F:F,AD:AD,'BW Expense Report GL'!G:G,H:H)</f>
        <v>0</v>
      </c>
      <c r="AI946" s="124" t="str">
        <f t="shared" si="134"/>
        <v/>
      </c>
      <c r="AK946" s="121">
        <f t="shared" si="135"/>
        <v>0</v>
      </c>
      <c r="AL946" s="121">
        <f t="shared" si="136"/>
        <v>0</v>
      </c>
    </row>
    <row r="947" spans="1:38" s="121" customFormat="1" ht="12.75" x14ac:dyDescent="0.2">
      <c r="A947" s="293" t="str">
        <f>VLOOKUP(B:B,'ACFR Business Areas'!A:C,3,FALSE)</f>
        <v>A000</v>
      </c>
      <c r="B947" s="293" t="str">
        <f>'Lease Rollforward'!$B$1</f>
        <v>E120</v>
      </c>
      <c r="C947" s="122" t="str">
        <f>VLOOKUP(B:B,'ACFR Business Areas'!A:B,2,FALSE)</f>
        <v>Comptroller General</v>
      </c>
      <c r="D947" s="237"/>
      <c r="E947" s="265"/>
      <c r="G947" s="122">
        <f>IFERROR(VLOOKUP($F:$F,'Lease Types with GL Accts'!A:B,2,FALSE),0)</f>
        <v>0</v>
      </c>
      <c r="H947" s="122">
        <f>IFERROR(VLOOKUP($F:$F,'Lease Types with GL Accts'!$A:$C,3,FALSE),0)</f>
        <v>0</v>
      </c>
      <c r="I947" s="122">
        <f>IFERROR(VLOOKUP($F:$F,'Lease Types with GL Accts'!$A:$D,4,FALSE),0)</f>
        <v>0</v>
      </c>
      <c r="J947" s="293" t="str">
        <f>IF(AND(AB947=1,K947='Lease Rollforward'!$B$2),"Yes",IF(AB947=1,"No",""))</f>
        <v/>
      </c>
      <c r="L947" s="216"/>
      <c r="M947" s="217"/>
      <c r="N947" s="217"/>
      <c r="O947" s="217"/>
      <c r="P947" s="294">
        <f t="shared" si="129"/>
        <v>0</v>
      </c>
      <c r="Q947" s="124"/>
      <c r="R947" s="124"/>
      <c r="S947" s="219"/>
      <c r="T947" s="219"/>
      <c r="U947" s="266"/>
      <c r="V947" s="122" t="str">
        <f>IF($AB947=1,VLOOKUP(U:U,'BW Asset Listing'!D:E,2,FALSE),"")</f>
        <v/>
      </c>
      <c r="W947" s="122" t="str">
        <f>IF($AB947=1,VLOOKUP(U:U,'BW Asset Listing'!D:F,3,FALSE),"")</f>
        <v/>
      </c>
      <c r="X947" s="122" t="str">
        <f>IF($AB947=1,VLOOKUP(U:U,'BW Asset Listing'!D:G,4,FALSE),"")</f>
        <v/>
      </c>
      <c r="Y947" s="294" t="str">
        <f>IF($AB947=1,VLOOKUP(U:U,'BW Asset Listing'!D:O,12,FALSE),"")</f>
        <v/>
      </c>
      <c r="Z947" s="294" t="str">
        <f t="shared" si="130"/>
        <v/>
      </c>
      <c r="AA947" s="294" t="str">
        <f t="shared" si="131"/>
        <v/>
      </c>
      <c r="AB947" s="294">
        <f>COUNTIF($D$4:D947,$D947)</f>
        <v>0</v>
      </c>
      <c r="AE947" s="122" t="str">
        <f t="shared" si="132"/>
        <v/>
      </c>
      <c r="AF947" s="124">
        <f>SUMIFS('BW Expense Report GL'!I:I,'BW Expense Report GL'!F:F,AD:AD,'BW Expense Report GL'!G:G,G:G)</f>
        <v>0</v>
      </c>
      <c r="AG947" s="124" t="str">
        <f t="shared" si="133"/>
        <v/>
      </c>
      <c r="AH947" s="124">
        <f>SUMIFS('BW Expense Report GL'!I:I,'BW Expense Report GL'!F:F,AD:AD,'BW Expense Report GL'!G:G,H:H)</f>
        <v>0</v>
      </c>
      <c r="AI947" s="124" t="str">
        <f t="shared" si="134"/>
        <v/>
      </c>
      <c r="AK947" s="121">
        <f t="shared" si="135"/>
        <v>0</v>
      </c>
      <c r="AL947" s="121">
        <f t="shared" si="136"/>
        <v>0</v>
      </c>
    </row>
    <row r="948" spans="1:38" s="121" customFormat="1" ht="12.75" x14ac:dyDescent="0.2">
      <c r="A948" s="293" t="str">
        <f>VLOOKUP(B:B,'ACFR Business Areas'!A:C,3,FALSE)</f>
        <v>A000</v>
      </c>
      <c r="B948" s="293" t="str">
        <f>'Lease Rollforward'!$B$1</f>
        <v>E120</v>
      </c>
      <c r="C948" s="122" t="str">
        <f>VLOOKUP(B:B,'ACFR Business Areas'!A:B,2,FALSE)</f>
        <v>Comptroller General</v>
      </c>
      <c r="D948" s="237"/>
      <c r="E948" s="265"/>
      <c r="G948" s="122">
        <f>IFERROR(VLOOKUP($F:$F,'Lease Types with GL Accts'!A:B,2,FALSE),0)</f>
        <v>0</v>
      </c>
      <c r="H948" s="122">
        <f>IFERROR(VLOOKUP($F:$F,'Lease Types with GL Accts'!$A:$C,3,FALSE),0)</f>
        <v>0</v>
      </c>
      <c r="I948" s="122">
        <f>IFERROR(VLOOKUP($F:$F,'Lease Types with GL Accts'!$A:$D,4,FALSE),0)</f>
        <v>0</v>
      </c>
      <c r="J948" s="293" t="str">
        <f>IF(AND(AB948=1,K948='Lease Rollforward'!$B$2),"Yes",IF(AB948=1,"No",""))</f>
        <v/>
      </c>
      <c r="L948" s="216"/>
      <c r="M948" s="217"/>
      <c r="N948" s="217"/>
      <c r="O948" s="217"/>
      <c r="P948" s="294">
        <f t="shared" si="129"/>
        <v>0</v>
      </c>
      <c r="Q948" s="124"/>
      <c r="R948" s="124"/>
      <c r="S948" s="219"/>
      <c r="T948" s="219"/>
      <c r="U948" s="266"/>
      <c r="V948" s="122" t="str">
        <f>IF($AB948=1,VLOOKUP(U:U,'BW Asset Listing'!D:E,2,FALSE),"")</f>
        <v/>
      </c>
      <c r="W948" s="122" t="str">
        <f>IF($AB948=1,VLOOKUP(U:U,'BW Asset Listing'!D:F,3,FALSE),"")</f>
        <v/>
      </c>
      <c r="X948" s="122" t="str">
        <f>IF($AB948=1,VLOOKUP(U:U,'BW Asset Listing'!D:G,4,FALSE),"")</f>
        <v/>
      </c>
      <c r="Y948" s="294" t="str">
        <f>IF($AB948=1,VLOOKUP(U:U,'BW Asset Listing'!D:O,12,FALSE),"")</f>
        <v/>
      </c>
      <c r="Z948" s="294" t="str">
        <f t="shared" si="130"/>
        <v/>
      </c>
      <c r="AA948" s="294" t="str">
        <f t="shared" si="131"/>
        <v/>
      </c>
      <c r="AB948" s="294">
        <f>COUNTIF($D$4:D948,$D948)</f>
        <v>0</v>
      </c>
      <c r="AE948" s="122" t="str">
        <f t="shared" si="132"/>
        <v/>
      </c>
      <c r="AF948" s="124">
        <f>SUMIFS('BW Expense Report GL'!I:I,'BW Expense Report GL'!F:F,AD:AD,'BW Expense Report GL'!G:G,G:G)</f>
        <v>0</v>
      </c>
      <c r="AG948" s="124" t="str">
        <f t="shared" si="133"/>
        <v/>
      </c>
      <c r="AH948" s="124">
        <f>SUMIFS('BW Expense Report GL'!I:I,'BW Expense Report GL'!F:F,AD:AD,'BW Expense Report GL'!G:G,H:H)</f>
        <v>0</v>
      </c>
      <c r="AI948" s="124" t="str">
        <f t="shared" si="134"/>
        <v/>
      </c>
      <c r="AK948" s="121">
        <f t="shared" si="135"/>
        <v>0</v>
      </c>
      <c r="AL948" s="121">
        <f t="shared" si="136"/>
        <v>0</v>
      </c>
    </row>
    <row r="949" spans="1:38" s="121" customFormat="1" ht="12.75" x14ac:dyDescent="0.2">
      <c r="A949" s="293" t="str">
        <f>VLOOKUP(B:B,'ACFR Business Areas'!A:C,3,FALSE)</f>
        <v>A000</v>
      </c>
      <c r="B949" s="293" t="str">
        <f>'Lease Rollforward'!$B$1</f>
        <v>E120</v>
      </c>
      <c r="C949" s="122" t="str">
        <f>VLOOKUP(B:B,'ACFR Business Areas'!A:B,2,FALSE)</f>
        <v>Comptroller General</v>
      </c>
      <c r="D949" s="237"/>
      <c r="E949" s="265"/>
      <c r="G949" s="122">
        <f>IFERROR(VLOOKUP($F:$F,'Lease Types with GL Accts'!A:B,2,FALSE),0)</f>
        <v>0</v>
      </c>
      <c r="H949" s="122">
        <f>IFERROR(VLOOKUP($F:$F,'Lease Types with GL Accts'!$A:$C,3,FALSE),0)</f>
        <v>0</v>
      </c>
      <c r="I949" s="122">
        <f>IFERROR(VLOOKUP($F:$F,'Lease Types with GL Accts'!$A:$D,4,FALSE),0)</f>
        <v>0</v>
      </c>
      <c r="J949" s="293" t="str">
        <f>IF(AND(AB949=1,K949='Lease Rollforward'!$B$2),"Yes",IF(AB949=1,"No",""))</f>
        <v/>
      </c>
      <c r="L949" s="216"/>
      <c r="M949" s="217"/>
      <c r="N949" s="217"/>
      <c r="O949" s="217"/>
      <c r="P949" s="294">
        <f t="shared" si="129"/>
        <v>0</v>
      </c>
      <c r="Q949" s="124"/>
      <c r="R949" s="124"/>
      <c r="S949" s="219"/>
      <c r="T949" s="219"/>
      <c r="U949" s="266"/>
      <c r="V949" s="122" t="str">
        <f>IF($AB949=1,VLOOKUP(U:U,'BW Asset Listing'!D:E,2,FALSE),"")</f>
        <v/>
      </c>
      <c r="W949" s="122" t="str">
        <f>IF($AB949=1,VLOOKUP(U:U,'BW Asset Listing'!D:F,3,FALSE),"")</f>
        <v/>
      </c>
      <c r="X949" s="122" t="str">
        <f>IF($AB949=1,VLOOKUP(U:U,'BW Asset Listing'!D:G,4,FALSE),"")</f>
        <v/>
      </c>
      <c r="Y949" s="294" t="str">
        <f>IF($AB949=1,VLOOKUP(U:U,'BW Asset Listing'!D:O,12,FALSE),"")</f>
        <v/>
      </c>
      <c r="Z949" s="294" t="str">
        <f t="shared" si="130"/>
        <v/>
      </c>
      <c r="AA949" s="294" t="str">
        <f t="shared" si="131"/>
        <v/>
      </c>
      <c r="AB949" s="294">
        <f>COUNTIF($D$4:D949,$D949)</f>
        <v>0</v>
      </c>
      <c r="AE949" s="122" t="str">
        <f t="shared" si="132"/>
        <v/>
      </c>
      <c r="AF949" s="124">
        <f>SUMIFS('BW Expense Report GL'!I:I,'BW Expense Report GL'!F:F,AD:AD,'BW Expense Report GL'!G:G,G:G)</f>
        <v>0</v>
      </c>
      <c r="AG949" s="124" t="str">
        <f t="shared" si="133"/>
        <v/>
      </c>
      <c r="AH949" s="124">
        <f>SUMIFS('BW Expense Report GL'!I:I,'BW Expense Report GL'!F:F,AD:AD,'BW Expense Report GL'!G:G,H:H)</f>
        <v>0</v>
      </c>
      <c r="AI949" s="124" t="str">
        <f t="shared" si="134"/>
        <v/>
      </c>
      <c r="AK949" s="121">
        <f t="shared" si="135"/>
        <v>0</v>
      </c>
      <c r="AL949" s="121">
        <f t="shared" si="136"/>
        <v>0</v>
      </c>
    </row>
    <row r="950" spans="1:38" s="121" customFormat="1" ht="12.75" x14ac:dyDescent="0.2">
      <c r="A950" s="293" t="str">
        <f>VLOOKUP(B:B,'ACFR Business Areas'!A:C,3,FALSE)</f>
        <v>A000</v>
      </c>
      <c r="B950" s="293" t="str">
        <f>'Lease Rollforward'!$B$1</f>
        <v>E120</v>
      </c>
      <c r="C950" s="122" t="str">
        <f>VLOOKUP(B:B,'ACFR Business Areas'!A:B,2,FALSE)</f>
        <v>Comptroller General</v>
      </c>
      <c r="D950" s="237"/>
      <c r="E950" s="265"/>
      <c r="G950" s="122">
        <f>IFERROR(VLOOKUP($F:$F,'Lease Types with GL Accts'!A:B,2,FALSE),0)</f>
        <v>0</v>
      </c>
      <c r="H950" s="122">
        <f>IFERROR(VLOOKUP($F:$F,'Lease Types with GL Accts'!$A:$C,3,FALSE),0)</f>
        <v>0</v>
      </c>
      <c r="I950" s="122">
        <f>IFERROR(VLOOKUP($F:$F,'Lease Types with GL Accts'!$A:$D,4,FALSE),0)</f>
        <v>0</v>
      </c>
      <c r="J950" s="293" t="str">
        <f>IF(AND(AB950=1,K950='Lease Rollforward'!$B$2),"Yes",IF(AB950=1,"No",""))</f>
        <v/>
      </c>
      <c r="L950" s="216"/>
      <c r="M950" s="217"/>
      <c r="N950" s="217"/>
      <c r="O950" s="217"/>
      <c r="P950" s="294">
        <f t="shared" si="129"/>
        <v>0</v>
      </c>
      <c r="Q950" s="124"/>
      <c r="R950" s="124"/>
      <c r="S950" s="219"/>
      <c r="T950" s="219"/>
      <c r="U950" s="266"/>
      <c r="V950" s="122" t="str">
        <f>IF($AB950=1,VLOOKUP(U:U,'BW Asset Listing'!D:E,2,FALSE),"")</f>
        <v/>
      </c>
      <c r="W950" s="122" t="str">
        <f>IF($AB950=1,VLOOKUP(U:U,'BW Asset Listing'!D:F,3,FALSE),"")</f>
        <v/>
      </c>
      <c r="X950" s="122" t="str">
        <f>IF($AB950=1,VLOOKUP(U:U,'BW Asset Listing'!D:G,4,FALSE),"")</f>
        <v/>
      </c>
      <c r="Y950" s="294" t="str">
        <f>IF($AB950=1,VLOOKUP(U:U,'BW Asset Listing'!D:O,12,FALSE),"")</f>
        <v/>
      </c>
      <c r="Z950" s="294" t="str">
        <f t="shared" si="130"/>
        <v/>
      </c>
      <c r="AA950" s="294" t="str">
        <f t="shared" si="131"/>
        <v/>
      </c>
      <c r="AB950" s="294">
        <f>COUNTIF($D$4:D950,$D950)</f>
        <v>0</v>
      </c>
      <c r="AE950" s="122" t="str">
        <f t="shared" si="132"/>
        <v/>
      </c>
      <c r="AF950" s="124">
        <f>SUMIFS('BW Expense Report GL'!I:I,'BW Expense Report GL'!F:F,AD:AD,'BW Expense Report GL'!G:G,G:G)</f>
        <v>0</v>
      </c>
      <c r="AG950" s="124" t="str">
        <f t="shared" si="133"/>
        <v/>
      </c>
      <c r="AH950" s="124">
        <f>SUMIFS('BW Expense Report GL'!I:I,'BW Expense Report GL'!F:F,AD:AD,'BW Expense Report GL'!G:G,H:H)</f>
        <v>0</v>
      </c>
      <c r="AI950" s="124" t="str">
        <f t="shared" si="134"/>
        <v/>
      </c>
      <c r="AK950" s="121">
        <f t="shared" si="135"/>
        <v>0</v>
      </c>
      <c r="AL950" s="121">
        <f t="shared" si="136"/>
        <v>0</v>
      </c>
    </row>
    <row r="951" spans="1:38" s="121" customFormat="1" ht="12.75" x14ac:dyDescent="0.2">
      <c r="A951" s="293" t="str">
        <f>VLOOKUP(B:B,'ACFR Business Areas'!A:C,3,FALSE)</f>
        <v>A000</v>
      </c>
      <c r="B951" s="293" t="str">
        <f>'Lease Rollforward'!$B$1</f>
        <v>E120</v>
      </c>
      <c r="C951" s="122" t="str">
        <f>VLOOKUP(B:B,'ACFR Business Areas'!A:B,2,FALSE)</f>
        <v>Comptroller General</v>
      </c>
      <c r="D951" s="237"/>
      <c r="E951" s="265"/>
      <c r="G951" s="122">
        <f>IFERROR(VLOOKUP($F:$F,'Lease Types with GL Accts'!A:B,2,FALSE),0)</f>
        <v>0</v>
      </c>
      <c r="H951" s="122">
        <f>IFERROR(VLOOKUP($F:$F,'Lease Types with GL Accts'!$A:$C,3,FALSE),0)</f>
        <v>0</v>
      </c>
      <c r="I951" s="122">
        <f>IFERROR(VLOOKUP($F:$F,'Lease Types with GL Accts'!$A:$D,4,FALSE),0)</f>
        <v>0</v>
      </c>
      <c r="J951" s="293" t="str">
        <f>IF(AND(AB951=1,K951='Lease Rollforward'!$B$2),"Yes",IF(AB951=1,"No",""))</f>
        <v/>
      </c>
      <c r="L951" s="216"/>
      <c r="M951" s="217"/>
      <c r="N951" s="217"/>
      <c r="O951" s="217"/>
      <c r="P951" s="294">
        <f t="shared" si="129"/>
        <v>0</v>
      </c>
      <c r="Q951" s="124"/>
      <c r="R951" s="124"/>
      <c r="S951" s="219"/>
      <c r="T951" s="219"/>
      <c r="U951" s="266"/>
      <c r="V951" s="122" t="str">
        <f>IF($AB951=1,VLOOKUP(U:U,'BW Asset Listing'!D:E,2,FALSE),"")</f>
        <v/>
      </c>
      <c r="W951" s="122" t="str">
        <f>IF($AB951=1,VLOOKUP(U:U,'BW Asset Listing'!D:F,3,FALSE),"")</f>
        <v/>
      </c>
      <c r="X951" s="122" t="str">
        <f>IF($AB951=1,VLOOKUP(U:U,'BW Asset Listing'!D:G,4,FALSE),"")</f>
        <v/>
      </c>
      <c r="Y951" s="294" t="str">
        <f>IF($AB951=1,VLOOKUP(U:U,'BW Asset Listing'!D:O,12,FALSE),"")</f>
        <v/>
      </c>
      <c r="Z951" s="294" t="str">
        <f t="shared" si="130"/>
        <v/>
      </c>
      <c r="AA951" s="294" t="str">
        <f t="shared" si="131"/>
        <v/>
      </c>
      <c r="AB951" s="294">
        <f>COUNTIF($D$4:D951,$D951)</f>
        <v>0</v>
      </c>
      <c r="AE951" s="122" t="str">
        <f t="shared" si="132"/>
        <v/>
      </c>
      <c r="AF951" s="124">
        <f>SUMIFS('BW Expense Report GL'!I:I,'BW Expense Report GL'!F:F,AD:AD,'BW Expense Report GL'!G:G,G:G)</f>
        <v>0</v>
      </c>
      <c r="AG951" s="124" t="str">
        <f t="shared" si="133"/>
        <v/>
      </c>
      <c r="AH951" s="124">
        <f>SUMIFS('BW Expense Report GL'!I:I,'BW Expense Report GL'!F:F,AD:AD,'BW Expense Report GL'!G:G,H:H)</f>
        <v>0</v>
      </c>
      <c r="AI951" s="124" t="str">
        <f t="shared" si="134"/>
        <v/>
      </c>
      <c r="AK951" s="121">
        <f t="shared" si="135"/>
        <v>0</v>
      </c>
      <c r="AL951" s="121">
        <f t="shared" si="136"/>
        <v>0</v>
      </c>
    </row>
    <row r="952" spans="1:38" s="121" customFormat="1" ht="12.75" x14ac:dyDescent="0.2">
      <c r="A952" s="293" t="str">
        <f>VLOOKUP(B:B,'ACFR Business Areas'!A:C,3,FALSE)</f>
        <v>A000</v>
      </c>
      <c r="B952" s="293" t="str">
        <f>'Lease Rollforward'!$B$1</f>
        <v>E120</v>
      </c>
      <c r="C952" s="122" t="str">
        <f>VLOOKUP(B:B,'ACFR Business Areas'!A:B,2,FALSE)</f>
        <v>Comptroller General</v>
      </c>
      <c r="D952" s="237"/>
      <c r="E952" s="265"/>
      <c r="G952" s="122">
        <f>IFERROR(VLOOKUP($F:$F,'Lease Types with GL Accts'!A:B,2,FALSE),0)</f>
        <v>0</v>
      </c>
      <c r="H952" s="122">
        <f>IFERROR(VLOOKUP($F:$F,'Lease Types with GL Accts'!$A:$C,3,FALSE),0)</f>
        <v>0</v>
      </c>
      <c r="I952" s="122">
        <f>IFERROR(VLOOKUP($F:$F,'Lease Types with GL Accts'!$A:$D,4,FALSE),0)</f>
        <v>0</v>
      </c>
      <c r="J952" s="293" t="str">
        <f>IF(AND(AB952=1,K952='Lease Rollforward'!$B$2),"Yes",IF(AB952=1,"No",""))</f>
        <v/>
      </c>
      <c r="L952" s="216"/>
      <c r="M952" s="217"/>
      <c r="N952" s="217"/>
      <c r="O952" s="217"/>
      <c r="P952" s="294">
        <f t="shared" si="129"/>
        <v>0</v>
      </c>
      <c r="Q952" s="124"/>
      <c r="R952" s="124"/>
      <c r="S952" s="219"/>
      <c r="T952" s="219"/>
      <c r="U952" s="266"/>
      <c r="V952" s="122" t="str">
        <f>IF($AB952=1,VLOOKUP(U:U,'BW Asset Listing'!D:E,2,FALSE),"")</f>
        <v/>
      </c>
      <c r="W952" s="122" t="str">
        <f>IF($AB952=1,VLOOKUP(U:U,'BW Asset Listing'!D:F,3,FALSE),"")</f>
        <v/>
      </c>
      <c r="X952" s="122" t="str">
        <f>IF($AB952=1,VLOOKUP(U:U,'BW Asset Listing'!D:G,4,FALSE),"")</f>
        <v/>
      </c>
      <c r="Y952" s="294" t="str">
        <f>IF($AB952=1,VLOOKUP(U:U,'BW Asset Listing'!D:O,12,FALSE),"")</f>
        <v/>
      </c>
      <c r="Z952" s="294" t="str">
        <f t="shared" si="130"/>
        <v/>
      </c>
      <c r="AA952" s="294" t="str">
        <f t="shared" si="131"/>
        <v/>
      </c>
      <c r="AB952" s="294">
        <f>COUNTIF($D$4:D952,$D952)</f>
        <v>0</v>
      </c>
      <c r="AE952" s="122" t="str">
        <f t="shared" si="132"/>
        <v/>
      </c>
      <c r="AF952" s="124">
        <f>SUMIFS('BW Expense Report GL'!I:I,'BW Expense Report GL'!F:F,AD:AD,'BW Expense Report GL'!G:G,G:G)</f>
        <v>0</v>
      </c>
      <c r="AG952" s="124" t="str">
        <f t="shared" si="133"/>
        <v/>
      </c>
      <c r="AH952" s="124">
        <f>SUMIFS('BW Expense Report GL'!I:I,'BW Expense Report GL'!F:F,AD:AD,'BW Expense Report GL'!G:G,H:H)</f>
        <v>0</v>
      </c>
      <c r="AI952" s="124" t="str">
        <f t="shared" si="134"/>
        <v/>
      </c>
      <c r="AK952" s="121">
        <f t="shared" si="135"/>
        <v>0</v>
      </c>
      <c r="AL952" s="121">
        <f t="shared" si="136"/>
        <v>0</v>
      </c>
    </row>
    <row r="953" spans="1:38" s="121" customFormat="1" ht="12.75" x14ac:dyDescent="0.2">
      <c r="A953" s="293" t="str">
        <f>VLOOKUP(B:B,'ACFR Business Areas'!A:C,3,FALSE)</f>
        <v>A000</v>
      </c>
      <c r="B953" s="293" t="str">
        <f>'Lease Rollforward'!$B$1</f>
        <v>E120</v>
      </c>
      <c r="C953" s="122" t="str">
        <f>VLOOKUP(B:B,'ACFR Business Areas'!A:B,2,FALSE)</f>
        <v>Comptroller General</v>
      </c>
      <c r="D953" s="237"/>
      <c r="E953" s="265"/>
      <c r="G953" s="122">
        <f>IFERROR(VLOOKUP($F:$F,'Lease Types with GL Accts'!A:B,2,FALSE),0)</f>
        <v>0</v>
      </c>
      <c r="H953" s="122">
        <f>IFERROR(VLOOKUP($F:$F,'Lease Types with GL Accts'!$A:$C,3,FALSE),0)</f>
        <v>0</v>
      </c>
      <c r="I953" s="122">
        <f>IFERROR(VLOOKUP($F:$F,'Lease Types with GL Accts'!$A:$D,4,FALSE),0)</f>
        <v>0</v>
      </c>
      <c r="J953" s="293" t="str">
        <f>IF(AND(AB953=1,K953='Lease Rollforward'!$B$2),"Yes",IF(AB953=1,"No",""))</f>
        <v/>
      </c>
      <c r="L953" s="216"/>
      <c r="M953" s="217"/>
      <c r="N953" s="217"/>
      <c r="O953" s="217"/>
      <c r="P953" s="294">
        <f t="shared" si="129"/>
        <v>0</v>
      </c>
      <c r="Q953" s="124"/>
      <c r="R953" s="124"/>
      <c r="S953" s="219"/>
      <c r="T953" s="219"/>
      <c r="U953" s="266"/>
      <c r="V953" s="122" t="str">
        <f>IF($AB953=1,VLOOKUP(U:U,'BW Asset Listing'!D:E,2,FALSE),"")</f>
        <v/>
      </c>
      <c r="W953" s="122" t="str">
        <f>IF($AB953=1,VLOOKUP(U:U,'BW Asset Listing'!D:F,3,FALSE),"")</f>
        <v/>
      </c>
      <c r="X953" s="122" t="str">
        <f>IF($AB953=1,VLOOKUP(U:U,'BW Asset Listing'!D:G,4,FALSE),"")</f>
        <v/>
      </c>
      <c r="Y953" s="294" t="str">
        <f>IF($AB953=1,VLOOKUP(U:U,'BW Asset Listing'!D:O,12,FALSE),"")</f>
        <v/>
      </c>
      <c r="Z953" s="294" t="str">
        <f t="shared" si="130"/>
        <v/>
      </c>
      <c r="AA953" s="294" t="str">
        <f t="shared" si="131"/>
        <v/>
      </c>
      <c r="AB953" s="294">
        <f>COUNTIF($D$4:D953,$D953)</f>
        <v>0</v>
      </c>
      <c r="AE953" s="122" t="str">
        <f t="shared" si="132"/>
        <v/>
      </c>
      <c r="AF953" s="124">
        <f>SUMIFS('BW Expense Report GL'!I:I,'BW Expense Report GL'!F:F,AD:AD,'BW Expense Report GL'!G:G,G:G)</f>
        <v>0</v>
      </c>
      <c r="AG953" s="124" t="str">
        <f t="shared" si="133"/>
        <v/>
      </c>
      <c r="AH953" s="124">
        <f>SUMIFS('BW Expense Report GL'!I:I,'BW Expense Report GL'!F:F,AD:AD,'BW Expense Report GL'!G:G,H:H)</f>
        <v>0</v>
      </c>
      <c r="AI953" s="124" t="str">
        <f t="shared" si="134"/>
        <v/>
      </c>
      <c r="AK953" s="121">
        <f t="shared" si="135"/>
        <v>0</v>
      </c>
      <c r="AL953" s="121">
        <f t="shared" si="136"/>
        <v>0</v>
      </c>
    </row>
    <row r="954" spans="1:38" s="121" customFormat="1" ht="12.75" x14ac:dyDescent="0.2">
      <c r="A954" s="293" t="str">
        <f>VLOOKUP(B:B,'ACFR Business Areas'!A:C,3,FALSE)</f>
        <v>A000</v>
      </c>
      <c r="B954" s="293" t="str">
        <f>'Lease Rollforward'!$B$1</f>
        <v>E120</v>
      </c>
      <c r="C954" s="122" t="str">
        <f>VLOOKUP(B:B,'ACFR Business Areas'!A:B,2,FALSE)</f>
        <v>Comptroller General</v>
      </c>
      <c r="D954" s="237"/>
      <c r="E954" s="265"/>
      <c r="G954" s="122">
        <f>IFERROR(VLOOKUP($F:$F,'Lease Types with GL Accts'!A:B,2,FALSE),0)</f>
        <v>0</v>
      </c>
      <c r="H954" s="122">
        <f>IFERROR(VLOOKUP($F:$F,'Lease Types with GL Accts'!$A:$C,3,FALSE),0)</f>
        <v>0</v>
      </c>
      <c r="I954" s="122">
        <f>IFERROR(VLOOKUP($F:$F,'Lease Types with GL Accts'!$A:$D,4,FALSE),0)</f>
        <v>0</v>
      </c>
      <c r="J954" s="293" t="str">
        <f>IF(AND(AB954=1,K954='Lease Rollforward'!$B$2),"Yes",IF(AB954=1,"No",""))</f>
        <v/>
      </c>
      <c r="L954" s="216"/>
      <c r="M954" s="217"/>
      <c r="N954" s="217"/>
      <c r="O954" s="217"/>
      <c r="P954" s="294">
        <f t="shared" si="129"/>
        <v>0</v>
      </c>
      <c r="Q954" s="124"/>
      <c r="R954" s="124"/>
      <c r="S954" s="219"/>
      <c r="T954" s="219"/>
      <c r="U954" s="266"/>
      <c r="V954" s="122" t="str">
        <f>IF($AB954=1,VLOOKUP(U:U,'BW Asset Listing'!D:E,2,FALSE),"")</f>
        <v/>
      </c>
      <c r="W954" s="122" t="str">
        <f>IF($AB954=1,VLOOKUP(U:U,'BW Asset Listing'!D:F,3,FALSE),"")</f>
        <v/>
      </c>
      <c r="X954" s="122" t="str">
        <f>IF($AB954=1,VLOOKUP(U:U,'BW Asset Listing'!D:G,4,FALSE),"")</f>
        <v/>
      </c>
      <c r="Y954" s="294" t="str">
        <f>IF($AB954=1,VLOOKUP(U:U,'BW Asset Listing'!D:O,12,FALSE),"")</f>
        <v/>
      </c>
      <c r="Z954" s="294" t="str">
        <f t="shared" si="130"/>
        <v/>
      </c>
      <c r="AA954" s="294" t="str">
        <f t="shared" si="131"/>
        <v/>
      </c>
      <c r="AB954" s="294">
        <f>COUNTIF($D$4:D954,$D954)</f>
        <v>0</v>
      </c>
      <c r="AE954" s="122" t="str">
        <f t="shared" si="132"/>
        <v/>
      </c>
      <c r="AF954" s="124">
        <f>SUMIFS('BW Expense Report GL'!I:I,'BW Expense Report GL'!F:F,AD:AD,'BW Expense Report GL'!G:G,G:G)</f>
        <v>0</v>
      </c>
      <c r="AG954" s="124" t="str">
        <f t="shared" si="133"/>
        <v/>
      </c>
      <c r="AH954" s="124">
        <f>SUMIFS('BW Expense Report GL'!I:I,'BW Expense Report GL'!F:F,AD:AD,'BW Expense Report GL'!G:G,H:H)</f>
        <v>0</v>
      </c>
      <c r="AI954" s="124" t="str">
        <f t="shared" si="134"/>
        <v/>
      </c>
      <c r="AK954" s="121">
        <f t="shared" si="135"/>
        <v>0</v>
      </c>
      <c r="AL954" s="121">
        <f t="shared" si="136"/>
        <v>0</v>
      </c>
    </row>
    <row r="955" spans="1:38" s="121" customFormat="1" ht="12.75" x14ac:dyDescent="0.2">
      <c r="A955" s="293" t="str">
        <f>VLOOKUP(B:B,'ACFR Business Areas'!A:C,3,FALSE)</f>
        <v>A000</v>
      </c>
      <c r="B955" s="293" t="str">
        <f>'Lease Rollforward'!$B$1</f>
        <v>E120</v>
      </c>
      <c r="C955" s="122" t="str">
        <f>VLOOKUP(B:B,'ACFR Business Areas'!A:B,2,FALSE)</f>
        <v>Comptroller General</v>
      </c>
      <c r="D955" s="237"/>
      <c r="E955" s="265"/>
      <c r="G955" s="122">
        <f>IFERROR(VLOOKUP($F:$F,'Lease Types with GL Accts'!A:B,2,FALSE),0)</f>
        <v>0</v>
      </c>
      <c r="H955" s="122">
        <f>IFERROR(VLOOKUP($F:$F,'Lease Types with GL Accts'!$A:$C,3,FALSE),0)</f>
        <v>0</v>
      </c>
      <c r="I955" s="122">
        <f>IFERROR(VLOOKUP($F:$F,'Lease Types with GL Accts'!$A:$D,4,FALSE),0)</f>
        <v>0</v>
      </c>
      <c r="J955" s="293" t="str">
        <f>IF(AND(AB955=1,K955='Lease Rollforward'!$B$2),"Yes",IF(AB955=1,"No",""))</f>
        <v/>
      </c>
      <c r="L955" s="216"/>
      <c r="M955" s="217"/>
      <c r="N955" s="217"/>
      <c r="O955" s="217"/>
      <c r="P955" s="294">
        <f t="shared" si="129"/>
        <v>0</v>
      </c>
      <c r="Q955" s="124"/>
      <c r="R955" s="124"/>
      <c r="S955" s="219"/>
      <c r="T955" s="219"/>
      <c r="U955" s="266"/>
      <c r="V955" s="122" t="str">
        <f>IF($AB955=1,VLOOKUP(U:U,'BW Asset Listing'!D:E,2,FALSE),"")</f>
        <v/>
      </c>
      <c r="W955" s="122" t="str">
        <f>IF($AB955=1,VLOOKUP(U:U,'BW Asset Listing'!D:F,3,FALSE),"")</f>
        <v/>
      </c>
      <c r="X955" s="122" t="str">
        <f>IF($AB955=1,VLOOKUP(U:U,'BW Asset Listing'!D:G,4,FALSE),"")</f>
        <v/>
      </c>
      <c r="Y955" s="294" t="str">
        <f>IF($AB955=1,VLOOKUP(U:U,'BW Asset Listing'!D:O,12,FALSE),"")</f>
        <v/>
      </c>
      <c r="Z955" s="294" t="str">
        <f t="shared" si="130"/>
        <v/>
      </c>
      <c r="AA955" s="294" t="str">
        <f t="shared" si="131"/>
        <v/>
      </c>
      <c r="AB955" s="294">
        <f>COUNTIF($D$4:D955,$D955)</f>
        <v>0</v>
      </c>
      <c r="AE955" s="122" t="str">
        <f t="shared" si="132"/>
        <v/>
      </c>
      <c r="AF955" s="124">
        <f>SUMIFS('BW Expense Report GL'!I:I,'BW Expense Report GL'!F:F,AD:AD,'BW Expense Report GL'!G:G,G:G)</f>
        <v>0</v>
      </c>
      <c r="AG955" s="124" t="str">
        <f t="shared" si="133"/>
        <v/>
      </c>
      <c r="AH955" s="124">
        <f>SUMIFS('BW Expense Report GL'!I:I,'BW Expense Report GL'!F:F,AD:AD,'BW Expense Report GL'!G:G,H:H)</f>
        <v>0</v>
      </c>
      <c r="AI955" s="124" t="str">
        <f t="shared" si="134"/>
        <v/>
      </c>
      <c r="AK955" s="121">
        <f t="shared" si="135"/>
        <v>0</v>
      </c>
      <c r="AL955" s="121">
        <f t="shared" si="136"/>
        <v>0</v>
      </c>
    </row>
    <row r="956" spans="1:38" s="121" customFormat="1" ht="12.75" x14ac:dyDescent="0.2">
      <c r="A956" s="293" t="str">
        <f>VLOOKUP(B:B,'ACFR Business Areas'!A:C,3,FALSE)</f>
        <v>A000</v>
      </c>
      <c r="B956" s="293" t="str">
        <f>'Lease Rollforward'!$B$1</f>
        <v>E120</v>
      </c>
      <c r="C956" s="122" t="str">
        <f>VLOOKUP(B:B,'ACFR Business Areas'!A:B,2,FALSE)</f>
        <v>Comptroller General</v>
      </c>
      <c r="D956" s="237"/>
      <c r="E956" s="265"/>
      <c r="G956" s="122">
        <f>IFERROR(VLOOKUP($F:$F,'Lease Types with GL Accts'!A:B,2,FALSE),0)</f>
        <v>0</v>
      </c>
      <c r="H956" s="122">
        <f>IFERROR(VLOOKUP($F:$F,'Lease Types with GL Accts'!$A:$C,3,FALSE),0)</f>
        <v>0</v>
      </c>
      <c r="I956" s="122">
        <f>IFERROR(VLOOKUP($F:$F,'Lease Types with GL Accts'!$A:$D,4,FALSE),0)</f>
        <v>0</v>
      </c>
      <c r="J956" s="293" t="str">
        <f>IF(AND(AB956=1,K956='Lease Rollforward'!$B$2),"Yes",IF(AB956=1,"No",""))</f>
        <v/>
      </c>
      <c r="L956" s="216"/>
      <c r="M956" s="217"/>
      <c r="N956" s="217"/>
      <c r="O956" s="217"/>
      <c r="P956" s="294">
        <f t="shared" si="129"/>
        <v>0</v>
      </c>
      <c r="Q956" s="124"/>
      <c r="R956" s="124"/>
      <c r="S956" s="219"/>
      <c r="T956" s="219"/>
      <c r="U956" s="266"/>
      <c r="V956" s="122" t="str">
        <f>IF($AB956=1,VLOOKUP(U:U,'BW Asset Listing'!D:E,2,FALSE),"")</f>
        <v/>
      </c>
      <c r="W956" s="122" t="str">
        <f>IF($AB956=1,VLOOKUP(U:U,'BW Asset Listing'!D:F,3,FALSE),"")</f>
        <v/>
      </c>
      <c r="X956" s="122" t="str">
        <f>IF($AB956=1,VLOOKUP(U:U,'BW Asset Listing'!D:G,4,FALSE),"")</f>
        <v/>
      </c>
      <c r="Y956" s="294" t="str">
        <f>IF($AB956=1,VLOOKUP(U:U,'BW Asset Listing'!D:O,12,FALSE),"")</f>
        <v/>
      </c>
      <c r="Z956" s="294" t="str">
        <f t="shared" si="130"/>
        <v/>
      </c>
      <c r="AA956" s="294" t="str">
        <f t="shared" si="131"/>
        <v/>
      </c>
      <c r="AB956" s="294">
        <f>COUNTIF($D$4:D956,$D956)</f>
        <v>0</v>
      </c>
      <c r="AE956" s="122" t="str">
        <f t="shared" si="132"/>
        <v/>
      </c>
      <c r="AF956" s="124">
        <f>SUMIFS('BW Expense Report GL'!I:I,'BW Expense Report GL'!F:F,AD:AD,'BW Expense Report GL'!G:G,G:G)</f>
        <v>0</v>
      </c>
      <c r="AG956" s="124" t="str">
        <f t="shared" si="133"/>
        <v/>
      </c>
      <c r="AH956" s="124">
        <f>SUMIFS('BW Expense Report GL'!I:I,'BW Expense Report GL'!F:F,AD:AD,'BW Expense Report GL'!G:G,H:H)</f>
        <v>0</v>
      </c>
      <c r="AI956" s="124" t="str">
        <f t="shared" si="134"/>
        <v/>
      </c>
      <c r="AK956" s="121">
        <f t="shared" si="135"/>
        <v>0</v>
      </c>
      <c r="AL956" s="121">
        <f t="shared" si="136"/>
        <v>0</v>
      </c>
    </row>
    <row r="957" spans="1:38" s="121" customFormat="1" ht="12.75" x14ac:dyDescent="0.2">
      <c r="A957" s="293" t="str">
        <f>VLOOKUP(B:B,'ACFR Business Areas'!A:C,3,FALSE)</f>
        <v>A000</v>
      </c>
      <c r="B957" s="293" t="str">
        <f>'Lease Rollforward'!$B$1</f>
        <v>E120</v>
      </c>
      <c r="C957" s="122" t="str">
        <f>VLOOKUP(B:B,'ACFR Business Areas'!A:B,2,FALSE)</f>
        <v>Comptroller General</v>
      </c>
      <c r="D957" s="237"/>
      <c r="E957" s="265"/>
      <c r="G957" s="122">
        <f>IFERROR(VLOOKUP($F:$F,'Lease Types with GL Accts'!A:B,2,FALSE),0)</f>
        <v>0</v>
      </c>
      <c r="H957" s="122">
        <f>IFERROR(VLOOKUP($F:$F,'Lease Types with GL Accts'!$A:$C,3,FALSE),0)</f>
        <v>0</v>
      </c>
      <c r="I957" s="122">
        <f>IFERROR(VLOOKUP($F:$F,'Lease Types with GL Accts'!$A:$D,4,FALSE),0)</f>
        <v>0</v>
      </c>
      <c r="J957" s="293" t="str">
        <f>IF(AND(AB957=1,K957='Lease Rollforward'!$B$2),"Yes",IF(AB957=1,"No",""))</f>
        <v/>
      </c>
      <c r="L957" s="216"/>
      <c r="M957" s="217"/>
      <c r="N957" s="217"/>
      <c r="O957" s="217"/>
      <c r="P957" s="294">
        <f t="shared" si="129"/>
        <v>0</v>
      </c>
      <c r="Q957" s="124"/>
      <c r="R957" s="124"/>
      <c r="S957" s="219"/>
      <c r="T957" s="219"/>
      <c r="U957" s="266"/>
      <c r="V957" s="122" t="str">
        <f>IF($AB957=1,VLOOKUP(U:U,'BW Asset Listing'!D:E,2,FALSE),"")</f>
        <v/>
      </c>
      <c r="W957" s="122" t="str">
        <f>IF($AB957=1,VLOOKUP(U:U,'BW Asset Listing'!D:F,3,FALSE),"")</f>
        <v/>
      </c>
      <c r="X957" s="122" t="str">
        <f>IF($AB957=1,VLOOKUP(U:U,'BW Asset Listing'!D:G,4,FALSE),"")</f>
        <v/>
      </c>
      <c r="Y957" s="294" t="str">
        <f>IF($AB957=1,VLOOKUP(U:U,'BW Asset Listing'!D:O,12,FALSE),"")</f>
        <v/>
      </c>
      <c r="Z957" s="294" t="str">
        <f t="shared" si="130"/>
        <v/>
      </c>
      <c r="AA957" s="294" t="str">
        <f t="shared" si="131"/>
        <v/>
      </c>
      <c r="AB957" s="294">
        <f>COUNTIF($D$4:D957,$D957)</f>
        <v>0</v>
      </c>
      <c r="AE957" s="122" t="str">
        <f t="shared" si="132"/>
        <v/>
      </c>
      <c r="AF957" s="124">
        <f>SUMIFS('BW Expense Report GL'!I:I,'BW Expense Report GL'!F:F,AD:AD,'BW Expense Report GL'!G:G,G:G)</f>
        <v>0</v>
      </c>
      <c r="AG957" s="124" t="str">
        <f t="shared" si="133"/>
        <v/>
      </c>
      <c r="AH957" s="124">
        <f>SUMIFS('BW Expense Report GL'!I:I,'BW Expense Report GL'!F:F,AD:AD,'BW Expense Report GL'!G:G,H:H)</f>
        <v>0</v>
      </c>
      <c r="AI957" s="124" t="str">
        <f t="shared" si="134"/>
        <v/>
      </c>
      <c r="AK957" s="121">
        <f t="shared" si="135"/>
        <v>0</v>
      </c>
      <c r="AL957" s="121">
        <f t="shared" si="136"/>
        <v>0</v>
      </c>
    </row>
    <row r="958" spans="1:38" s="121" customFormat="1" ht="12.75" x14ac:dyDescent="0.2">
      <c r="A958" s="293" t="str">
        <f>VLOOKUP(B:B,'ACFR Business Areas'!A:C,3,FALSE)</f>
        <v>A000</v>
      </c>
      <c r="B958" s="293" t="str">
        <f>'Lease Rollforward'!$B$1</f>
        <v>E120</v>
      </c>
      <c r="C958" s="122" t="str">
        <f>VLOOKUP(B:B,'ACFR Business Areas'!A:B,2,FALSE)</f>
        <v>Comptroller General</v>
      </c>
      <c r="D958" s="237"/>
      <c r="E958" s="265"/>
      <c r="G958" s="122">
        <f>IFERROR(VLOOKUP($F:$F,'Lease Types with GL Accts'!A:B,2,FALSE),0)</f>
        <v>0</v>
      </c>
      <c r="H958" s="122">
        <f>IFERROR(VLOOKUP($F:$F,'Lease Types with GL Accts'!$A:$C,3,FALSE),0)</f>
        <v>0</v>
      </c>
      <c r="I958" s="122">
        <f>IFERROR(VLOOKUP($F:$F,'Lease Types with GL Accts'!$A:$D,4,FALSE),0)</f>
        <v>0</v>
      </c>
      <c r="J958" s="293" t="str">
        <f>IF(AND(AB958=1,K958='Lease Rollforward'!$B$2),"Yes",IF(AB958=1,"No",""))</f>
        <v/>
      </c>
      <c r="L958" s="216"/>
      <c r="M958" s="217"/>
      <c r="N958" s="217"/>
      <c r="O958" s="217"/>
      <c r="P958" s="294">
        <f t="shared" si="129"/>
        <v>0</v>
      </c>
      <c r="Q958" s="124"/>
      <c r="R958" s="124"/>
      <c r="S958" s="219"/>
      <c r="T958" s="219"/>
      <c r="U958" s="266"/>
      <c r="V958" s="122" t="str">
        <f>IF($AB958=1,VLOOKUP(U:U,'BW Asset Listing'!D:E,2,FALSE),"")</f>
        <v/>
      </c>
      <c r="W958" s="122" t="str">
        <f>IF($AB958=1,VLOOKUP(U:U,'BW Asset Listing'!D:F,3,FALSE),"")</f>
        <v/>
      </c>
      <c r="X958" s="122" t="str">
        <f>IF($AB958=1,VLOOKUP(U:U,'BW Asset Listing'!D:G,4,FALSE),"")</f>
        <v/>
      </c>
      <c r="Y958" s="294" t="str">
        <f>IF($AB958=1,VLOOKUP(U:U,'BW Asset Listing'!D:O,12,FALSE),"")</f>
        <v/>
      </c>
      <c r="Z958" s="294" t="str">
        <f t="shared" si="130"/>
        <v/>
      </c>
      <c r="AA958" s="294" t="str">
        <f t="shared" si="131"/>
        <v/>
      </c>
      <c r="AB958" s="294">
        <f>COUNTIF($D$4:D958,$D958)</f>
        <v>0</v>
      </c>
      <c r="AE958" s="122" t="str">
        <f t="shared" si="132"/>
        <v/>
      </c>
      <c r="AF958" s="124">
        <f>SUMIFS('BW Expense Report GL'!I:I,'BW Expense Report GL'!F:F,AD:AD,'BW Expense Report GL'!G:G,G:G)</f>
        <v>0</v>
      </c>
      <c r="AG958" s="124" t="str">
        <f t="shared" si="133"/>
        <v/>
      </c>
      <c r="AH958" s="124">
        <f>SUMIFS('BW Expense Report GL'!I:I,'BW Expense Report GL'!F:F,AD:AD,'BW Expense Report GL'!G:G,H:H)</f>
        <v>0</v>
      </c>
      <c r="AI958" s="124" t="str">
        <f t="shared" si="134"/>
        <v/>
      </c>
      <c r="AK958" s="121">
        <f t="shared" si="135"/>
        <v>0</v>
      </c>
      <c r="AL958" s="121">
        <f t="shared" si="136"/>
        <v>0</v>
      </c>
    </row>
    <row r="959" spans="1:38" s="121" customFormat="1" ht="12.75" x14ac:dyDescent="0.2">
      <c r="A959" s="293" t="str">
        <f>VLOOKUP(B:B,'ACFR Business Areas'!A:C,3,FALSE)</f>
        <v>A000</v>
      </c>
      <c r="B959" s="293" t="str">
        <f>'Lease Rollforward'!$B$1</f>
        <v>E120</v>
      </c>
      <c r="C959" s="122" t="str">
        <f>VLOOKUP(B:B,'ACFR Business Areas'!A:B,2,FALSE)</f>
        <v>Comptroller General</v>
      </c>
      <c r="D959" s="237"/>
      <c r="E959" s="265"/>
      <c r="G959" s="122">
        <f>IFERROR(VLOOKUP($F:$F,'Lease Types with GL Accts'!A:B,2,FALSE),0)</f>
        <v>0</v>
      </c>
      <c r="H959" s="122">
        <f>IFERROR(VLOOKUP($F:$F,'Lease Types with GL Accts'!$A:$C,3,FALSE),0)</f>
        <v>0</v>
      </c>
      <c r="I959" s="122">
        <f>IFERROR(VLOOKUP($F:$F,'Lease Types with GL Accts'!$A:$D,4,FALSE),0)</f>
        <v>0</v>
      </c>
      <c r="J959" s="293" t="str">
        <f>IF(AND(AB959=1,K959='Lease Rollforward'!$B$2),"Yes",IF(AB959=1,"No",""))</f>
        <v/>
      </c>
      <c r="L959" s="216"/>
      <c r="M959" s="217"/>
      <c r="N959" s="217"/>
      <c r="O959" s="217"/>
      <c r="P959" s="294">
        <f t="shared" si="129"/>
        <v>0</v>
      </c>
      <c r="Q959" s="124"/>
      <c r="R959" s="124"/>
      <c r="S959" s="219"/>
      <c r="T959" s="219"/>
      <c r="U959" s="266"/>
      <c r="V959" s="122" t="str">
        <f>IF($AB959=1,VLOOKUP(U:U,'BW Asset Listing'!D:E,2,FALSE),"")</f>
        <v/>
      </c>
      <c r="W959" s="122" t="str">
        <f>IF($AB959=1,VLOOKUP(U:U,'BW Asset Listing'!D:F,3,FALSE),"")</f>
        <v/>
      </c>
      <c r="X959" s="122" t="str">
        <f>IF($AB959=1,VLOOKUP(U:U,'BW Asset Listing'!D:G,4,FALSE),"")</f>
        <v/>
      </c>
      <c r="Y959" s="294" t="str">
        <f>IF($AB959=1,VLOOKUP(U:U,'BW Asset Listing'!D:O,12,FALSE),"")</f>
        <v/>
      </c>
      <c r="Z959" s="294" t="str">
        <f t="shared" si="130"/>
        <v/>
      </c>
      <c r="AA959" s="294" t="str">
        <f t="shared" si="131"/>
        <v/>
      </c>
      <c r="AB959" s="294">
        <f>COUNTIF($D$4:D959,$D959)</f>
        <v>0</v>
      </c>
      <c r="AE959" s="122" t="str">
        <f t="shared" si="132"/>
        <v/>
      </c>
      <c r="AF959" s="124">
        <f>SUMIFS('BW Expense Report GL'!I:I,'BW Expense Report GL'!F:F,AD:AD,'BW Expense Report GL'!G:G,G:G)</f>
        <v>0</v>
      </c>
      <c r="AG959" s="124" t="str">
        <f t="shared" si="133"/>
        <v/>
      </c>
      <c r="AH959" s="124">
        <f>SUMIFS('BW Expense Report GL'!I:I,'BW Expense Report GL'!F:F,AD:AD,'BW Expense Report GL'!G:G,H:H)</f>
        <v>0</v>
      </c>
      <c r="AI959" s="124" t="str">
        <f t="shared" si="134"/>
        <v/>
      </c>
      <c r="AK959" s="121">
        <f t="shared" si="135"/>
        <v>0</v>
      </c>
      <c r="AL959" s="121">
        <f t="shared" si="136"/>
        <v>0</v>
      </c>
    </row>
    <row r="960" spans="1:38" s="121" customFormat="1" ht="12.75" x14ac:dyDescent="0.2">
      <c r="A960" s="293" t="str">
        <f>VLOOKUP(B:B,'ACFR Business Areas'!A:C,3,FALSE)</f>
        <v>A000</v>
      </c>
      <c r="B960" s="293" t="str">
        <f>'Lease Rollforward'!$B$1</f>
        <v>E120</v>
      </c>
      <c r="C960" s="122" t="str">
        <f>VLOOKUP(B:B,'ACFR Business Areas'!A:B,2,FALSE)</f>
        <v>Comptroller General</v>
      </c>
      <c r="D960" s="237"/>
      <c r="E960" s="265"/>
      <c r="G960" s="122">
        <f>IFERROR(VLOOKUP($F:$F,'Lease Types with GL Accts'!A:B,2,FALSE),0)</f>
        <v>0</v>
      </c>
      <c r="H960" s="122">
        <f>IFERROR(VLOOKUP($F:$F,'Lease Types with GL Accts'!$A:$C,3,FALSE),0)</f>
        <v>0</v>
      </c>
      <c r="I960" s="122">
        <f>IFERROR(VLOOKUP($F:$F,'Lease Types with GL Accts'!$A:$D,4,FALSE),0)</f>
        <v>0</v>
      </c>
      <c r="J960" s="293" t="str">
        <f>IF(AND(AB960=1,K960='Lease Rollforward'!$B$2),"Yes",IF(AB960=1,"No",""))</f>
        <v/>
      </c>
      <c r="L960" s="216"/>
      <c r="M960" s="217"/>
      <c r="N960" s="217"/>
      <c r="O960" s="217"/>
      <c r="P960" s="294">
        <f t="shared" si="129"/>
        <v>0</v>
      </c>
      <c r="Q960" s="124"/>
      <c r="R960" s="124"/>
      <c r="S960" s="219"/>
      <c r="T960" s="219"/>
      <c r="U960" s="266"/>
      <c r="V960" s="122" t="str">
        <f>IF($AB960=1,VLOOKUP(U:U,'BW Asset Listing'!D:E,2,FALSE),"")</f>
        <v/>
      </c>
      <c r="W960" s="122" t="str">
        <f>IF($AB960=1,VLOOKUP(U:U,'BW Asset Listing'!D:F,3,FALSE),"")</f>
        <v/>
      </c>
      <c r="X960" s="122" t="str">
        <f>IF($AB960=1,VLOOKUP(U:U,'BW Asset Listing'!D:G,4,FALSE),"")</f>
        <v/>
      </c>
      <c r="Y960" s="294" t="str">
        <f>IF($AB960=1,VLOOKUP(U:U,'BW Asset Listing'!D:O,12,FALSE),"")</f>
        <v/>
      </c>
      <c r="Z960" s="294" t="str">
        <f t="shared" si="130"/>
        <v/>
      </c>
      <c r="AA960" s="294" t="str">
        <f t="shared" si="131"/>
        <v/>
      </c>
      <c r="AB960" s="294">
        <f>COUNTIF($D$4:D960,$D960)</f>
        <v>0</v>
      </c>
      <c r="AE960" s="122" t="str">
        <f t="shared" si="132"/>
        <v/>
      </c>
      <c r="AF960" s="124">
        <f>SUMIFS('BW Expense Report GL'!I:I,'BW Expense Report GL'!F:F,AD:AD,'BW Expense Report GL'!G:G,G:G)</f>
        <v>0</v>
      </c>
      <c r="AG960" s="124" t="str">
        <f t="shared" si="133"/>
        <v/>
      </c>
      <c r="AH960" s="124">
        <f>SUMIFS('BW Expense Report GL'!I:I,'BW Expense Report GL'!F:F,AD:AD,'BW Expense Report GL'!G:G,H:H)</f>
        <v>0</v>
      </c>
      <c r="AI960" s="124" t="str">
        <f t="shared" si="134"/>
        <v/>
      </c>
      <c r="AK960" s="121">
        <f t="shared" si="135"/>
        <v>0</v>
      </c>
      <c r="AL960" s="121">
        <f t="shared" si="136"/>
        <v>0</v>
      </c>
    </row>
    <row r="961" spans="1:38" s="121" customFormat="1" ht="12.75" x14ac:dyDescent="0.2">
      <c r="A961" s="293" t="str">
        <f>VLOOKUP(B:B,'ACFR Business Areas'!A:C,3,FALSE)</f>
        <v>A000</v>
      </c>
      <c r="B961" s="293" t="str">
        <f>'Lease Rollforward'!$B$1</f>
        <v>E120</v>
      </c>
      <c r="C961" s="122" t="str">
        <f>VLOOKUP(B:B,'ACFR Business Areas'!A:B,2,FALSE)</f>
        <v>Comptroller General</v>
      </c>
      <c r="D961" s="237"/>
      <c r="E961" s="265"/>
      <c r="G961" s="122">
        <f>IFERROR(VLOOKUP($F:$F,'Lease Types with GL Accts'!A:B,2,FALSE),0)</f>
        <v>0</v>
      </c>
      <c r="H961" s="122">
        <f>IFERROR(VLOOKUP($F:$F,'Lease Types with GL Accts'!$A:$C,3,FALSE),0)</f>
        <v>0</v>
      </c>
      <c r="I961" s="122">
        <f>IFERROR(VLOOKUP($F:$F,'Lease Types with GL Accts'!$A:$D,4,FALSE),0)</f>
        <v>0</v>
      </c>
      <c r="J961" s="293" t="str">
        <f>IF(AND(AB961=1,K961='Lease Rollforward'!$B$2),"Yes",IF(AB961=1,"No",""))</f>
        <v/>
      </c>
      <c r="L961" s="216"/>
      <c r="M961" s="217"/>
      <c r="N961" s="217"/>
      <c r="O961" s="217"/>
      <c r="P961" s="294">
        <f t="shared" si="129"/>
        <v>0</v>
      </c>
      <c r="Q961" s="124"/>
      <c r="R961" s="124"/>
      <c r="S961" s="219"/>
      <c r="T961" s="219"/>
      <c r="U961" s="266"/>
      <c r="V961" s="122" t="str">
        <f>IF($AB961=1,VLOOKUP(U:U,'BW Asset Listing'!D:E,2,FALSE),"")</f>
        <v/>
      </c>
      <c r="W961" s="122" t="str">
        <f>IF($AB961=1,VLOOKUP(U:U,'BW Asset Listing'!D:F,3,FALSE),"")</f>
        <v/>
      </c>
      <c r="X961" s="122" t="str">
        <f>IF($AB961=1,VLOOKUP(U:U,'BW Asset Listing'!D:G,4,FALSE),"")</f>
        <v/>
      </c>
      <c r="Y961" s="294" t="str">
        <f>IF($AB961=1,VLOOKUP(U:U,'BW Asset Listing'!D:O,12,FALSE),"")</f>
        <v/>
      </c>
      <c r="Z961" s="294" t="str">
        <f t="shared" si="130"/>
        <v/>
      </c>
      <c r="AA961" s="294" t="str">
        <f t="shared" si="131"/>
        <v/>
      </c>
      <c r="AB961" s="294">
        <f>COUNTIF($D$4:D961,$D961)</f>
        <v>0</v>
      </c>
      <c r="AE961" s="122" t="str">
        <f t="shared" si="132"/>
        <v/>
      </c>
      <c r="AF961" s="124">
        <f>SUMIFS('BW Expense Report GL'!I:I,'BW Expense Report GL'!F:F,AD:AD,'BW Expense Report GL'!G:G,G:G)</f>
        <v>0</v>
      </c>
      <c r="AG961" s="124" t="str">
        <f t="shared" si="133"/>
        <v/>
      </c>
      <c r="AH961" s="124">
        <f>SUMIFS('BW Expense Report GL'!I:I,'BW Expense Report GL'!F:F,AD:AD,'BW Expense Report GL'!G:G,H:H)</f>
        <v>0</v>
      </c>
      <c r="AI961" s="124" t="str">
        <f t="shared" si="134"/>
        <v/>
      </c>
      <c r="AK961" s="121">
        <f t="shared" si="135"/>
        <v>0</v>
      </c>
      <c r="AL961" s="121">
        <f t="shared" si="136"/>
        <v>0</v>
      </c>
    </row>
    <row r="962" spans="1:38" s="121" customFormat="1" ht="12.75" x14ac:dyDescent="0.2">
      <c r="A962" s="293" t="str">
        <f>VLOOKUP(B:B,'ACFR Business Areas'!A:C,3,FALSE)</f>
        <v>A000</v>
      </c>
      <c r="B962" s="293" t="str">
        <f>'Lease Rollforward'!$B$1</f>
        <v>E120</v>
      </c>
      <c r="C962" s="122" t="str">
        <f>VLOOKUP(B:B,'ACFR Business Areas'!A:B,2,FALSE)</f>
        <v>Comptroller General</v>
      </c>
      <c r="D962" s="237"/>
      <c r="E962" s="265"/>
      <c r="G962" s="122">
        <f>IFERROR(VLOOKUP($F:$F,'Lease Types with GL Accts'!A:B,2,FALSE),0)</f>
        <v>0</v>
      </c>
      <c r="H962" s="122">
        <f>IFERROR(VLOOKUP($F:$F,'Lease Types with GL Accts'!$A:$C,3,FALSE),0)</f>
        <v>0</v>
      </c>
      <c r="I962" s="122">
        <f>IFERROR(VLOOKUP($F:$F,'Lease Types with GL Accts'!$A:$D,4,FALSE),0)</f>
        <v>0</v>
      </c>
      <c r="J962" s="293" t="str">
        <f>IF(AND(AB962=1,K962='Lease Rollforward'!$B$2),"Yes",IF(AB962=1,"No",""))</f>
        <v/>
      </c>
      <c r="L962" s="216"/>
      <c r="M962" s="217"/>
      <c r="N962" s="217"/>
      <c r="O962" s="217"/>
      <c r="P962" s="294">
        <f t="shared" si="129"/>
        <v>0</v>
      </c>
      <c r="Q962" s="124"/>
      <c r="R962" s="124"/>
      <c r="S962" s="219"/>
      <c r="T962" s="219"/>
      <c r="U962" s="266"/>
      <c r="V962" s="122" t="str">
        <f>IF($AB962=1,VLOOKUP(U:U,'BW Asset Listing'!D:E,2,FALSE),"")</f>
        <v/>
      </c>
      <c r="W962" s="122" t="str">
        <f>IF($AB962=1,VLOOKUP(U:U,'BW Asset Listing'!D:F,3,FALSE),"")</f>
        <v/>
      </c>
      <c r="X962" s="122" t="str">
        <f>IF($AB962=1,VLOOKUP(U:U,'BW Asset Listing'!D:G,4,FALSE),"")</f>
        <v/>
      </c>
      <c r="Y962" s="294" t="str">
        <f>IF($AB962=1,VLOOKUP(U:U,'BW Asset Listing'!D:O,12,FALSE),"")</f>
        <v/>
      </c>
      <c r="Z962" s="294" t="str">
        <f t="shared" si="130"/>
        <v/>
      </c>
      <c r="AA962" s="294" t="str">
        <f t="shared" si="131"/>
        <v/>
      </c>
      <c r="AB962" s="294">
        <f>COUNTIF($D$4:D962,$D962)</f>
        <v>0</v>
      </c>
      <c r="AE962" s="122" t="str">
        <f t="shared" si="132"/>
        <v/>
      </c>
      <c r="AF962" s="124">
        <f>SUMIFS('BW Expense Report GL'!I:I,'BW Expense Report GL'!F:F,AD:AD,'BW Expense Report GL'!G:G,G:G)</f>
        <v>0</v>
      </c>
      <c r="AG962" s="124" t="str">
        <f t="shared" si="133"/>
        <v/>
      </c>
      <c r="AH962" s="124">
        <f>SUMIFS('BW Expense Report GL'!I:I,'BW Expense Report GL'!F:F,AD:AD,'BW Expense Report GL'!G:G,H:H)</f>
        <v>0</v>
      </c>
      <c r="AI962" s="124" t="str">
        <f t="shared" si="134"/>
        <v/>
      </c>
      <c r="AK962" s="121">
        <f t="shared" si="135"/>
        <v>0</v>
      </c>
      <c r="AL962" s="121">
        <f t="shared" si="136"/>
        <v>0</v>
      </c>
    </row>
    <row r="963" spans="1:38" s="121" customFormat="1" ht="12.75" x14ac:dyDescent="0.2">
      <c r="A963" s="293" t="str">
        <f>VLOOKUP(B:B,'ACFR Business Areas'!A:C,3,FALSE)</f>
        <v>A000</v>
      </c>
      <c r="B963" s="293" t="str">
        <f>'Lease Rollforward'!$B$1</f>
        <v>E120</v>
      </c>
      <c r="C963" s="122" t="str">
        <f>VLOOKUP(B:B,'ACFR Business Areas'!A:B,2,FALSE)</f>
        <v>Comptroller General</v>
      </c>
      <c r="D963" s="237"/>
      <c r="E963" s="265"/>
      <c r="G963" s="122">
        <f>IFERROR(VLOOKUP($F:$F,'Lease Types with GL Accts'!A:B,2,FALSE),0)</f>
        <v>0</v>
      </c>
      <c r="H963" s="122">
        <f>IFERROR(VLOOKUP($F:$F,'Lease Types with GL Accts'!$A:$C,3,FALSE),0)</f>
        <v>0</v>
      </c>
      <c r="I963" s="122">
        <f>IFERROR(VLOOKUP($F:$F,'Lease Types with GL Accts'!$A:$D,4,FALSE),0)</f>
        <v>0</v>
      </c>
      <c r="J963" s="293" t="str">
        <f>IF(AND(AB963=1,K963='Lease Rollforward'!$B$2),"Yes",IF(AB963=1,"No",""))</f>
        <v/>
      </c>
      <c r="L963" s="216"/>
      <c r="M963" s="217"/>
      <c r="N963" s="217"/>
      <c r="O963" s="217"/>
      <c r="P963" s="294">
        <f t="shared" si="129"/>
        <v>0</v>
      </c>
      <c r="Q963" s="124"/>
      <c r="R963" s="124"/>
      <c r="S963" s="219"/>
      <c r="T963" s="219"/>
      <c r="U963" s="266"/>
      <c r="V963" s="122" t="str">
        <f>IF($AB963=1,VLOOKUP(U:U,'BW Asset Listing'!D:E,2,FALSE),"")</f>
        <v/>
      </c>
      <c r="W963" s="122" t="str">
        <f>IF($AB963=1,VLOOKUP(U:U,'BW Asset Listing'!D:F,3,FALSE),"")</f>
        <v/>
      </c>
      <c r="X963" s="122" t="str">
        <f>IF($AB963=1,VLOOKUP(U:U,'BW Asset Listing'!D:G,4,FALSE),"")</f>
        <v/>
      </c>
      <c r="Y963" s="294" t="str">
        <f>IF($AB963=1,VLOOKUP(U:U,'BW Asset Listing'!D:O,12,FALSE),"")</f>
        <v/>
      </c>
      <c r="Z963" s="294" t="str">
        <f t="shared" si="130"/>
        <v/>
      </c>
      <c r="AA963" s="294" t="str">
        <f t="shared" si="131"/>
        <v/>
      </c>
      <c r="AB963" s="294">
        <f>COUNTIF($D$4:D963,$D963)</f>
        <v>0</v>
      </c>
      <c r="AE963" s="122" t="str">
        <f t="shared" si="132"/>
        <v/>
      </c>
      <c r="AF963" s="124">
        <f>SUMIFS('BW Expense Report GL'!I:I,'BW Expense Report GL'!F:F,AD:AD,'BW Expense Report GL'!G:G,G:G)</f>
        <v>0</v>
      </c>
      <c r="AG963" s="124" t="str">
        <f t="shared" si="133"/>
        <v/>
      </c>
      <c r="AH963" s="124">
        <f>SUMIFS('BW Expense Report GL'!I:I,'BW Expense Report GL'!F:F,AD:AD,'BW Expense Report GL'!G:G,H:H)</f>
        <v>0</v>
      </c>
      <c r="AI963" s="124" t="str">
        <f t="shared" si="134"/>
        <v/>
      </c>
      <c r="AK963" s="121">
        <f t="shared" si="135"/>
        <v>0</v>
      </c>
      <c r="AL963" s="121">
        <f t="shared" si="136"/>
        <v>0</v>
      </c>
    </row>
    <row r="964" spans="1:38" s="121" customFormat="1" ht="12.75" x14ac:dyDescent="0.2">
      <c r="A964" s="293" t="str">
        <f>VLOOKUP(B:B,'ACFR Business Areas'!A:C,3,FALSE)</f>
        <v>A000</v>
      </c>
      <c r="B964" s="293" t="str">
        <f>'Lease Rollforward'!$B$1</f>
        <v>E120</v>
      </c>
      <c r="C964" s="122" t="str">
        <f>VLOOKUP(B:B,'ACFR Business Areas'!A:B,2,FALSE)</f>
        <v>Comptroller General</v>
      </c>
      <c r="D964" s="237"/>
      <c r="E964" s="265"/>
      <c r="G964" s="122">
        <f>IFERROR(VLOOKUP($F:$F,'Lease Types with GL Accts'!A:B,2,FALSE),0)</f>
        <v>0</v>
      </c>
      <c r="H964" s="122">
        <f>IFERROR(VLOOKUP($F:$F,'Lease Types with GL Accts'!$A:$C,3,FALSE),0)</f>
        <v>0</v>
      </c>
      <c r="I964" s="122">
        <f>IFERROR(VLOOKUP($F:$F,'Lease Types with GL Accts'!$A:$D,4,FALSE),0)</f>
        <v>0</v>
      </c>
      <c r="J964" s="293" t="str">
        <f>IF(AND(AB964=1,K964='Lease Rollforward'!$B$2),"Yes",IF(AB964=1,"No",""))</f>
        <v/>
      </c>
      <c r="L964" s="216"/>
      <c r="M964" s="217"/>
      <c r="N964" s="217"/>
      <c r="O964" s="217"/>
      <c r="P964" s="294">
        <f t="shared" si="129"/>
        <v>0</v>
      </c>
      <c r="Q964" s="124"/>
      <c r="R964" s="124"/>
      <c r="S964" s="219"/>
      <c r="T964" s="219"/>
      <c r="U964" s="266"/>
      <c r="V964" s="122" t="str">
        <f>IF($AB964=1,VLOOKUP(U:U,'BW Asset Listing'!D:E,2,FALSE),"")</f>
        <v/>
      </c>
      <c r="W964" s="122" t="str">
        <f>IF($AB964=1,VLOOKUP(U:U,'BW Asset Listing'!D:F,3,FALSE),"")</f>
        <v/>
      </c>
      <c r="X964" s="122" t="str">
        <f>IF($AB964=1,VLOOKUP(U:U,'BW Asset Listing'!D:G,4,FALSE),"")</f>
        <v/>
      </c>
      <c r="Y964" s="294" t="str">
        <f>IF($AB964=1,VLOOKUP(U:U,'BW Asset Listing'!D:O,12,FALSE),"")</f>
        <v/>
      </c>
      <c r="Z964" s="294" t="str">
        <f t="shared" si="130"/>
        <v/>
      </c>
      <c r="AA964" s="294" t="str">
        <f t="shared" si="131"/>
        <v/>
      </c>
      <c r="AB964" s="294">
        <f>COUNTIF($D$4:D964,$D964)</f>
        <v>0</v>
      </c>
      <c r="AE964" s="122" t="str">
        <f t="shared" si="132"/>
        <v/>
      </c>
      <c r="AF964" s="124">
        <f>SUMIFS('BW Expense Report GL'!I:I,'BW Expense Report GL'!F:F,AD:AD,'BW Expense Report GL'!G:G,G:G)</f>
        <v>0</v>
      </c>
      <c r="AG964" s="124" t="str">
        <f t="shared" si="133"/>
        <v/>
      </c>
      <c r="AH964" s="124">
        <f>SUMIFS('BW Expense Report GL'!I:I,'BW Expense Report GL'!F:F,AD:AD,'BW Expense Report GL'!G:G,H:H)</f>
        <v>0</v>
      </c>
      <c r="AI964" s="124" t="str">
        <f t="shared" si="134"/>
        <v/>
      </c>
      <c r="AK964" s="121">
        <f t="shared" si="135"/>
        <v>0</v>
      </c>
      <c r="AL964" s="121">
        <f t="shared" si="136"/>
        <v>0</v>
      </c>
    </row>
    <row r="965" spans="1:38" s="121" customFormat="1" ht="12.75" x14ac:dyDescent="0.2">
      <c r="A965" s="293" t="str">
        <f>VLOOKUP(B:B,'ACFR Business Areas'!A:C,3,FALSE)</f>
        <v>A000</v>
      </c>
      <c r="B965" s="293" t="str">
        <f>'Lease Rollforward'!$B$1</f>
        <v>E120</v>
      </c>
      <c r="C965" s="122" t="str">
        <f>VLOOKUP(B:B,'ACFR Business Areas'!A:B,2,FALSE)</f>
        <v>Comptroller General</v>
      </c>
      <c r="D965" s="237"/>
      <c r="E965" s="265"/>
      <c r="G965" s="122">
        <f>IFERROR(VLOOKUP($F:$F,'Lease Types with GL Accts'!A:B,2,FALSE),0)</f>
        <v>0</v>
      </c>
      <c r="H965" s="122">
        <f>IFERROR(VLOOKUP($F:$F,'Lease Types with GL Accts'!$A:$C,3,FALSE),0)</f>
        <v>0</v>
      </c>
      <c r="I965" s="122">
        <f>IFERROR(VLOOKUP($F:$F,'Lease Types with GL Accts'!$A:$D,4,FALSE),0)</f>
        <v>0</v>
      </c>
      <c r="J965" s="293" t="str">
        <f>IF(AND(AB965=1,K965='Lease Rollforward'!$B$2),"Yes",IF(AB965=1,"No",""))</f>
        <v/>
      </c>
      <c r="L965" s="216"/>
      <c r="M965" s="217"/>
      <c r="N965" s="217"/>
      <c r="O965" s="217"/>
      <c r="P965" s="294">
        <f t="shared" si="129"/>
        <v>0</v>
      </c>
      <c r="Q965" s="124"/>
      <c r="R965" s="124"/>
      <c r="S965" s="219"/>
      <c r="T965" s="219"/>
      <c r="U965" s="266"/>
      <c r="V965" s="122" t="str">
        <f>IF($AB965=1,VLOOKUP(U:U,'BW Asset Listing'!D:E,2,FALSE),"")</f>
        <v/>
      </c>
      <c r="W965" s="122" t="str">
        <f>IF($AB965=1,VLOOKUP(U:U,'BW Asset Listing'!D:F,3,FALSE),"")</f>
        <v/>
      </c>
      <c r="X965" s="122" t="str">
        <f>IF($AB965=1,VLOOKUP(U:U,'BW Asset Listing'!D:G,4,FALSE),"")</f>
        <v/>
      </c>
      <c r="Y965" s="294" t="str">
        <f>IF($AB965=1,VLOOKUP(U:U,'BW Asset Listing'!D:O,12,FALSE),"")</f>
        <v/>
      </c>
      <c r="Z965" s="294" t="str">
        <f t="shared" si="130"/>
        <v/>
      </c>
      <c r="AA965" s="294" t="str">
        <f t="shared" si="131"/>
        <v/>
      </c>
      <c r="AB965" s="294">
        <f>COUNTIF($D$4:D965,$D965)</f>
        <v>0</v>
      </c>
      <c r="AE965" s="122" t="str">
        <f t="shared" si="132"/>
        <v/>
      </c>
      <c r="AF965" s="124">
        <f>SUMIFS('BW Expense Report GL'!I:I,'BW Expense Report GL'!F:F,AD:AD,'BW Expense Report GL'!G:G,G:G)</f>
        <v>0</v>
      </c>
      <c r="AG965" s="124" t="str">
        <f t="shared" si="133"/>
        <v/>
      </c>
      <c r="AH965" s="124">
        <f>SUMIFS('BW Expense Report GL'!I:I,'BW Expense Report GL'!F:F,AD:AD,'BW Expense Report GL'!G:G,H:H)</f>
        <v>0</v>
      </c>
      <c r="AI965" s="124" t="str">
        <f t="shared" si="134"/>
        <v/>
      </c>
      <c r="AK965" s="121">
        <f t="shared" si="135"/>
        <v>0</v>
      </c>
      <c r="AL965" s="121">
        <f t="shared" si="136"/>
        <v>0</v>
      </c>
    </row>
    <row r="966" spans="1:38" s="121" customFormat="1" ht="12.75" x14ac:dyDescent="0.2">
      <c r="A966" s="293" t="str">
        <f>VLOOKUP(B:B,'ACFR Business Areas'!A:C,3,FALSE)</f>
        <v>A000</v>
      </c>
      <c r="B966" s="293" t="str">
        <f>'Lease Rollforward'!$B$1</f>
        <v>E120</v>
      </c>
      <c r="C966" s="122" t="str">
        <f>VLOOKUP(B:B,'ACFR Business Areas'!A:B,2,FALSE)</f>
        <v>Comptroller General</v>
      </c>
      <c r="D966" s="237"/>
      <c r="E966" s="265"/>
      <c r="G966" s="122">
        <f>IFERROR(VLOOKUP($F:$F,'Lease Types with GL Accts'!A:B,2,FALSE),0)</f>
        <v>0</v>
      </c>
      <c r="H966" s="122">
        <f>IFERROR(VLOOKUP($F:$F,'Lease Types with GL Accts'!$A:$C,3,FALSE),0)</f>
        <v>0</v>
      </c>
      <c r="I966" s="122">
        <f>IFERROR(VLOOKUP($F:$F,'Lease Types with GL Accts'!$A:$D,4,FALSE),0)</f>
        <v>0</v>
      </c>
      <c r="J966" s="293" t="str">
        <f>IF(AND(AB966=1,K966='Lease Rollforward'!$B$2),"Yes",IF(AB966=1,"No",""))</f>
        <v/>
      </c>
      <c r="L966" s="216"/>
      <c r="M966" s="217"/>
      <c r="N966" s="217"/>
      <c r="O966" s="217"/>
      <c r="P966" s="294">
        <f t="shared" si="129"/>
        <v>0</v>
      </c>
      <c r="Q966" s="124"/>
      <c r="R966" s="124"/>
      <c r="S966" s="219"/>
      <c r="T966" s="219"/>
      <c r="U966" s="266"/>
      <c r="V966" s="122" t="str">
        <f>IF($AB966=1,VLOOKUP(U:U,'BW Asset Listing'!D:E,2,FALSE),"")</f>
        <v/>
      </c>
      <c r="W966" s="122" t="str">
        <f>IF($AB966=1,VLOOKUP(U:U,'BW Asset Listing'!D:F,3,FALSE),"")</f>
        <v/>
      </c>
      <c r="X966" s="122" t="str">
        <f>IF($AB966=1,VLOOKUP(U:U,'BW Asset Listing'!D:G,4,FALSE),"")</f>
        <v/>
      </c>
      <c r="Y966" s="294" t="str">
        <f>IF($AB966=1,VLOOKUP(U:U,'BW Asset Listing'!D:O,12,FALSE),"")</f>
        <v/>
      </c>
      <c r="Z966" s="294" t="str">
        <f t="shared" si="130"/>
        <v/>
      </c>
      <c r="AA966" s="294" t="str">
        <f t="shared" si="131"/>
        <v/>
      </c>
      <c r="AB966" s="294">
        <f>COUNTIF($D$4:D966,$D966)</f>
        <v>0</v>
      </c>
      <c r="AE966" s="122" t="str">
        <f t="shared" si="132"/>
        <v/>
      </c>
      <c r="AF966" s="124">
        <f>SUMIFS('BW Expense Report GL'!I:I,'BW Expense Report GL'!F:F,AD:AD,'BW Expense Report GL'!G:G,G:G)</f>
        <v>0</v>
      </c>
      <c r="AG966" s="124" t="str">
        <f t="shared" si="133"/>
        <v/>
      </c>
      <c r="AH966" s="124">
        <f>SUMIFS('BW Expense Report GL'!I:I,'BW Expense Report GL'!F:F,AD:AD,'BW Expense Report GL'!G:G,H:H)</f>
        <v>0</v>
      </c>
      <c r="AI966" s="124" t="str">
        <f t="shared" si="134"/>
        <v/>
      </c>
      <c r="AK966" s="121">
        <f t="shared" si="135"/>
        <v>0</v>
      </c>
      <c r="AL966" s="121">
        <f t="shared" si="136"/>
        <v>0</v>
      </c>
    </row>
    <row r="967" spans="1:38" s="121" customFormat="1" ht="12.75" x14ac:dyDescent="0.2">
      <c r="A967" s="293" t="str">
        <f>VLOOKUP(B:B,'ACFR Business Areas'!A:C,3,FALSE)</f>
        <v>A000</v>
      </c>
      <c r="B967" s="293" t="str">
        <f>'Lease Rollforward'!$B$1</f>
        <v>E120</v>
      </c>
      <c r="C967" s="122" t="str">
        <f>VLOOKUP(B:B,'ACFR Business Areas'!A:B,2,FALSE)</f>
        <v>Comptroller General</v>
      </c>
      <c r="D967" s="237"/>
      <c r="E967" s="265"/>
      <c r="G967" s="122">
        <f>IFERROR(VLOOKUP($F:$F,'Lease Types with GL Accts'!A:B,2,FALSE),0)</f>
        <v>0</v>
      </c>
      <c r="H967" s="122">
        <f>IFERROR(VLOOKUP($F:$F,'Lease Types with GL Accts'!$A:$C,3,FALSE),0)</f>
        <v>0</v>
      </c>
      <c r="I967" s="122">
        <f>IFERROR(VLOOKUP($F:$F,'Lease Types with GL Accts'!$A:$D,4,FALSE),0)</f>
        <v>0</v>
      </c>
      <c r="J967" s="293" t="str">
        <f>IF(AND(AB967=1,K967='Lease Rollforward'!$B$2),"Yes",IF(AB967=1,"No",""))</f>
        <v/>
      </c>
      <c r="L967" s="216"/>
      <c r="M967" s="217"/>
      <c r="N967" s="217"/>
      <c r="O967" s="217"/>
      <c r="P967" s="294">
        <f t="shared" si="129"/>
        <v>0</v>
      </c>
      <c r="Q967" s="124"/>
      <c r="R967" s="124"/>
      <c r="S967" s="219"/>
      <c r="T967" s="219"/>
      <c r="U967" s="266"/>
      <c r="V967" s="122" t="str">
        <f>IF($AB967=1,VLOOKUP(U:U,'BW Asset Listing'!D:E,2,FALSE),"")</f>
        <v/>
      </c>
      <c r="W967" s="122" t="str">
        <f>IF($AB967=1,VLOOKUP(U:U,'BW Asset Listing'!D:F,3,FALSE),"")</f>
        <v/>
      </c>
      <c r="X967" s="122" t="str">
        <f>IF($AB967=1,VLOOKUP(U:U,'BW Asset Listing'!D:G,4,FALSE),"")</f>
        <v/>
      </c>
      <c r="Y967" s="294" t="str">
        <f>IF($AB967=1,VLOOKUP(U:U,'BW Asset Listing'!D:O,12,FALSE),"")</f>
        <v/>
      </c>
      <c r="Z967" s="294" t="str">
        <f t="shared" si="130"/>
        <v/>
      </c>
      <c r="AA967" s="294" t="str">
        <f t="shared" si="131"/>
        <v/>
      </c>
      <c r="AB967" s="294">
        <f>COUNTIF($D$4:D967,$D967)</f>
        <v>0</v>
      </c>
      <c r="AE967" s="122" t="str">
        <f t="shared" si="132"/>
        <v/>
      </c>
      <c r="AF967" s="124">
        <f>SUMIFS('BW Expense Report GL'!I:I,'BW Expense Report GL'!F:F,AD:AD,'BW Expense Report GL'!G:G,G:G)</f>
        <v>0</v>
      </c>
      <c r="AG967" s="124" t="str">
        <f t="shared" si="133"/>
        <v/>
      </c>
      <c r="AH967" s="124">
        <f>SUMIFS('BW Expense Report GL'!I:I,'BW Expense Report GL'!F:F,AD:AD,'BW Expense Report GL'!G:G,H:H)</f>
        <v>0</v>
      </c>
      <c r="AI967" s="124" t="str">
        <f t="shared" si="134"/>
        <v/>
      </c>
      <c r="AK967" s="121">
        <f t="shared" si="135"/>
        <v>0</v>
      </c>
      <c r="AL967" s="121">
        <f t="shared" si="136"/>
        <v>0</v>
      </c>
    </row>
    <row r="968" spans="1:38" s="121" customFormat="1" ht="12.75" x14ac:dyDescent="0.2">
      <c r="A968" s="293" t="str">
        <f>VLOOKUP(B:B,'ACFR Business Areas'!A:C,3,FALSE)</f>
        <v>A000</v>
      </c>
      <c r="B968" s="293" t="str">
        <f>'Lease Rollforward'!$B$1</f>
        <v>E120</v>
      </c>
      <c r="C968" s="122" t="str">
        <f>VLOOKUP(B:B,'ACFR Business Areas'!A:B,2,FALSE)</f>
        <v>Comptroller General</v>
      </c>
      <c r="D968" s="237"/>
      <c r="E968" s="265"/>
      <c r="G968" s="122">
        <f>IFERROR(VLOOKUP($F:$F,'Lease Types with GL Accts'!A:B,2,FALSE),0)</f>
        <v>0</v>
      </c>
      <c r="H968" s="122">
        <f>IFERROR(VLOOKUP($F:$F,'Lease Types with GL Accts'!$A:$C,3,FALSE),0)</f>
        <v>0</v>
      </c>
      <c r="I968" s="122">
        <f>IFERROR(VLOOKUP($F:$F,'Lease Types with GL Accts'!$A:$D,4,FALSE),0)</f>
        <v>0</v>
      </c>
      <c r="J968" s="293" t="str">
        <f>IF(AND(AB968=1,K968='Lease Rollforward'!$B$2),"Yes",IF(AB968=1,"No",""))</f>
        <v/>
      </c>
      <c r="L968" s="216"/>
      <c r="M968" s="217"/>
      <c r="N968" s="217"/>
      <c r="O968" s="217"/>
      <c r="P968" s="294">
        <f t="shared" ref="P968:P1031" si="137">SUM(M968:O968)</f>
        <v>0</v>
      </c>
      <c r="Q968" s="124"/>
      <c r="R968" s="124"/>
      <c r="S968" s="219"/>
      <c r="T968" s="219"/>
      <c r="U968" s="266"/>
      <c r="V968" s="122" t="str">
        <f>IF($AB968=1,VLOOKUP(U:U,'BW Asset Listing'!D:E,2,FALSE),"")</f>
        <v/>
      </c>
      <c r="W968" s="122" t="str">
        <f>IF($AB968=1,VLOOKUP(U:U,'BW Asset Listing'!D:F,3,FALSE),"")</f>
        <v/>
      </c>
      <c r="X968" s="122" t="str">
        <f>IF($AB968=1,VLOOKUP(U:U,'BW Asset Listing'!D:G,4,FALSE),"")</f>
        <v/>
      </c>
      <c r="Y968" s="294" t="str">
        <f>IF($AB968=1,VLOOKUP(U:U,'BW Asset Listing'!D:O,12,FALSE),"")</f>
        <v/>
      </c>
      <c r="Z968" s="294" t="str">
        <f t="shared" ref="Z968:Z1031" si="138">IF($AB968=1,SUMIF(D:D,D968,M:M),"")</f>
        <v/>
      </c>
      <c r="AA968" s="294" t="str">
        <f t="shared" ref="AA968:AA1031" si="139">IF($AB968=1,Y968-Z968,"")</f>
        <v/>
      </c>
      <c r="AB968" s="294">
        <f>COUNTIF($D$4:D968,$D968)</f>
        <v>0</v>
      </c>
      <c r="AE968" s="122" t="str">
        <f t="shared" ref="AE968:AE1031" si="140">IF(ISBLANK(D968),"",D968&amp;" Payment #"&amp;AB968)</f>
        <v/>
      </c>
      <c r="AF968" s="124">
        <f>SUMIFS('BW Expense Report GL'!I:I,'BW Expense Report GL'!F:F,AD:AD,'BW Expense Report GL'!G:G,G:G)</f>
        <v>0</v>
      </c>
      <c r="AG968" s="124" t="str">
        <f t="shared" ref="AG968:AG1031" si="141">IF(ISBLANK(AD968),"",M968-AF968)</f>
        <v/>
      </c>
      <c r="AH968" s="124">
        <f>SUMIFS('BW Expense Report GL'!I:I,'BW Expense Report GL'!F:F,AD:AD,'BW Expense Report GL'!G:G,H:H)</f>
        <v>0</v>
      </c>
      <c r="AI968" s="124" t="str">
        <f t="shared" ref="AI968:AI1031" si="142">IF(ISBLANK(AD968),"",N968-AH968)</f>
        <v/>
      </c>
      <c r="AK968" s="121">
        <f t="shared" ref="AK968:AK1031" si="143">F968</f>
        <v>0</v>
      </c>
      <c r="AL968" s="121">
        <f t="shared" ref="AL968:AL1031" si="144">D968</f>
        <v>0</v>
      </c>
    </row>
    <row r="969" spans="1:38" s="121" customFormat="1" ht="12.75" x14ac:dyDescent="0.2">
      <c r="A969" s="293" t="str">
        <f>VLOOKUP(B:B,'ACFR Business Areas'!A:C,3,FALSE)</f>
        <v>A000</v>
      </c>
      <c r="B969" s="293" t="str">
        <f>'Lease Rollforward'!$B$1</f>
        <v>E120</v>
      </c>
      <c r="C969" s="122" t="str">
        <f>VLOOKUP(B:B,'ACFR Business Areas'!A:B,2,FALSE)</f>
        <v>Comptroller General</v>
      </c>
      <c r="D969" s="237"/>
      <c r="E969" s="265"/>
      <c r="G969" s="122">
        <f>IFERROR(VLOOKUP($F:$F,'Lease Types with GL Accts'!A:B,2,FALSE),0)</f>
        <v>0</v>
      </c>
      <c r="H969" s="122">
        <f>IFERROR(VLOOKUP($F:$F,'Lease Types with GL Accts'!$A:$C,3,FALSE),0)</f>
        <v>0</v>
      </c>
      <c r="I969" s="122">
        <f>IFERROR(VLOOKUP($F:$F,'Lease Types with GL Accts'!$A:$D,4,FALSE),0)</f>
        <v>0</v>
      </c>
      <c r="J969" s="293" t="str">
        <f>IF(AND(AB969=1,K969='Lease Rollforward'!$B$2),"Yes",IF(AB969=1,"No",""))</f>
        <v/>
      </c>
      <c r="L969" s="216"/>
      <c r="M969" s="217"/>
      <c r="N969" s="217"/>
      <c r="O969" s="217"/>
      <c r="P969" s="294">
        <f t="shared" si="137"/>
        <v>0</v>
      </c>
      <c r="Q969" s="124"/>
      <c r="R969" s="124"/>
      <c r="S969" s="219"/>
      <c r="T969" s="219"/>
      <c r="U969" s="266"/>
      <c r="V969" s="122" t="str">
        <f>IF($AB969=1,VLOOKUP(U:U,'BW Asset Listing'!D:E,2,FALSE),"")</f>
        <v/>
      </c>
      <c r="W969" s="122" t="str">
        <f>IF($AB969=1,VLOOKUP(U:U,'BW Asset Listing'!D:F,3,FALSE),"")</f>
        <v/>
      </c>
      <c r="X969" s="122" t="str">
        <f>IF($AB969=1,VLOOKUP(U:U,'BW Asset Listing'!D:G,4,FALSE),"")</f>
        <v/>
      </c>
      <c r="Y969" s="294" t="str">
        <f>IF($AB969=1,VLOOKUP(U:U,'BW Asset Listing'!D:O,12,FALSE),"")</f>
        <v/>
      </c>
      <c r="Z969" s="294" t="str">
        <f t="shared" si="138"/>
        <v/>
      </c>
      <c r="AA969" s="294" t="str">
        <f t="shared" si="139"/>
        <v/>
      </c>
      <c r="AB969" s="294">
        <f>COUNTIF($D$4:D969,$D969)</f>
        <v>0</v>
      </c>
      <c r="AE969" s="122" t="str">
        <f t="shared" si="140"/>
        <v/>
      </c>
      <c r="AF969" s="124">
        <f>SUMIFS('BW Expense Report GL'!I:I,'BW Expense Report GL'!F:F,AD:AD,'BW Expense Report GL'!G:G,G:G)</f>
        <v>0</v>
      </c>
      <c r="AG969" s="124" t="str">
        <f t="shared" si="141"/>
        <v/>
      </c>
      <c r="AH969" s="124">
        <f>SUMIFS('BW Expense Report GL'!I:I,'BW Expense Report GL'!F:F,AD:AD,'BW Expense Report GL'!G:G,H:H)</f>
        <v>0</v>
      </c>
      <c r="AI969" s="124" t="str">
        <f t="shared" si="142"/>
        <v/>
      </c>
      <c r="AK969" s="121">
        <f t="shared" si="143"/>
        <v>0</v>
      </c>
      <c r="AL969" s="121">
        <f t="shared" si="144"/>
        <v>0</v>
      </c>
    </row>
    <row r="970" spans="1:38" s="121" customFormat="1" ht="12.75" x14ac:dyDescent="0.2">
      <c r="A970" s="293" t="str">
        <f>VLOOKUP(B:B,'ACFR Business Areas'!A:C,3,FALSE)</f>
        <v>A000</v>
      </c>
      <c r="B970" s="293" t="str">
        <f>'Lease Rollforward'!$B$1</f>
        <v>E120</v>
      </c>
      <c r="C970" s="122" t="str">
        <f>VLOOKUP(B:B,'ACFR Business Areas'!A:B,2,FALSE)</f>
        <v>Comptroller General</v>
      </c>
      <c r="D970" s="237"/>
      <c r="E970" s="265"/>
      <c r="G970" s="122">
        <f>IFERROR(VLOOKUP($F:$F,'Lease Types with GL Accts'!A:B,2,FALSE),0)</f>
        <v>0</v>
      </c>
      <c r="H970" s="122">
        <f>IFERROR(VLOOKUP($F:$F,'Lease Types with GL Accts'!$A:$C,3,FALSE),0)</f>
        <v>0</v>
      </c>
      <c r="I970" s="122">
        <f>IFERROR(VLOOKUP($F:$F,'Lease Types with GL Accts'!$A:$D,4,FALSE),0)</f>
        <v>0</v>
      </c>
      <c r="J970" s="293" t="str">
        <f>IF(AND(AB970=1,K970='Lease Rollforward'!$B$2),"Yes",IF(AB970=1,"No",""))</f>
        <v/>
      </c>
      <c r="L970" s="216"/>
      <c r="M970" s="217"/>
      <c r="N970" s="217"/>
      <c r="O970" s="217"/>
      <c r="P970" s="294">
        <f t="shared" si="137"/>
        <v>0</v>
      </c>
      <c r="Q970" s="124"/>
      <c r="R970" s="124"/>
      <c r="S970" s="219"/>
      <c r="T970" s="219"/>
      <c r="U970" s="266"/>
      <c r="V970" s="122" t="str">
        <f>IF($AB970=1,VLOOKUP(U:U,'BW Asset Listing'!D:E,2,FALSE),"")</f>
        <v/>
      </c>
      <c r="W970" s="122" t="str">
        <f>IF($AB970=1,VLOOKUP(U:U,'BW Asset Listing'!D:F,3,FALSE),"")</f>
        <v/>
      </c>
      <c r="X970" s="122" t="str">
        <f>IF($AB970=1,VLOOKUP(U:U,'BW Asset Listing'!D:G,4,FALSE),"")</f>
        <v/>
      </c>
      <c r="Y970" s="294" t="str">
        <f>IF($AB970=1,VLOOKUP(U:U,'BW Asset Listing'!D:O,12,FALSE),"")</f>
        <v/>
      </c>
      <c r="Z970" s="294" t="str">
        <f t="shared" si="138"/>
        <v/>
      </c>
      <c r="AA970" s="294" t="str">
        <f t="shared" si="139"/>
        <v/>
      </c>
      <c r="AB970" s="294">
        <f>COUNTIF($D$4:D970,$D970)</f>
        <v>0</v>
      </c>
      <c r="AE970" s="122" t="str">
        <f t="shared" si="140"/>
        <v/>
      </c>
      <c r="AF970" s="124">
        <f>SUMIFS('BW Expense Report GL'!I:I,'BW Expense Report GL'!F:F,AD:AD,'BW Expense Report GL'!G:G,G:G)</f>
        <v>0</v>
      </c>
      <c r="AG970" s="124" t="str">
        <f t="shared" si="141"/>
        <v/>
      </c>
      <c r="AH970" s="124">
        <f>SUMIFS('BW Expense Report GL'!I:I,'BW Expense Report GL'!F:F,AD:AD,'BW Expense Report GL'!G:G,H:H)</f>
        <v>0</v>
      </c>
      <c r="AI970" s="124" t="str">
        <f t="shared" si="142"/>
        <v/>
      </c>
      <c r="AK970" s="121">
        <f t="shared" si="143"/>
        <v>0</v>
      </c>
      <c r="AL970" s="121">
        <f t="shared" si="144"/>
        <v>0</v>
      </c>
    </row>
    <row r="971" spans="1:38" s="121" customFormat="1" ht="12.75" x14ac:dyDescent="0.2">
      <c r="A971" s="293" t="str">
        <f>VLOOKUP(B:B,'ACFR Business Areas'!A:C,3,FALSE)</f>
        <v>A000</v>
      </c>
      <c r="B971" s="293" t="str">
        <f>'Lease Rollforward'!$B$1</f>
        <v>E120</v>
      </c>
      <c r="C971" s="122" t="str">
        <f>VLOOKUP(B:B,'ACFR Business Areas'!A:B,2,FALSE)</f>
        <v>Comptroller General</v>
      </c>
      <c r="D971" s="237"/>
      <c r="E971" s="265"/>
      <c r="G971" s="122">
        <f>IFERROR(VLOOKUP($F:$F,'Lease Types with GL Accts'!A:B,2,FALSE),0)</f>
        <v>0</v>
      </c>
      <c r="H971" s="122">
        <f>IFERROR(VLOOKUP($F:$F,'Lease Types with GL Accts'!$A:$C,3,FALSE),0)</f>
        <v>0</v>
      </c>
      <c r="I971" s="122">
        <f>IFERROR(VLOOKUP($F:$F,'Lease Types with GL Accts'!$A:$D,4,FALSE),0)</f>
        <v>0</v>
      </c>
      <c r="J971" s="293" t="str">
        <f>IF(AND(AB971=1,K971='Lease Rollforward'!$B$2),"Yes",IF(AB971=1,"No",""))</f>
        <v/>
      </c>
      <c r="L971" s="216"/>
      <c r="M971" s="217"/>
      <c r="N971" s="217"/>
      <c r="O971" s="217"/>
      <c r="P971" s="294">
        <f t="shared" si="137"/>
        <v>0</v>
      </c>
      <c r="Q971" s="124"/>
      <c r="R971" s="124"/>
      <c r="S971" s="219"/>
      <c r="T971" s="219"/>
      <c r="U971" s="266"/>
      <c r="V971" s="122" t="str">
        <f>IF($AB971=1,VLOOKUP(U:U,'BW Asset Listing'!D:E,2,FALSE),"")</f>
        <v/>
      </c>
      <c r="W971" s="122" t="str">
        <f>IF($AB971=1,VLOOKUP(U:U,'BW Asset Listing'!D:F,3,FALSE),"")</f>
        <v/>
      </c>
      <c r="X971" s="122" t="str">
        <f>IF($AB971=1,VLOOKUP(U:U,'BW Asset Listing'!D:G,4,FALSE),"")</f>
        <v/>
      </c>
      <c r="Y971" s="294" t="str">
        <f>IF($AB971=1,VLOOKUP(U:U,'BW Asset Listing'!D:O,12,FALSE),"")</f>
        <v/>
      </c>
      <c r="Z971" s="294" t="str">
        <f t="shared" si="138"/>
        <v/>
      </c>
      <c r="AA971" s="294" t="str">
        <f t="shared" si="139"/>
        <v/>
      </c>
      <c r="AB971" s="294">
        <f>COUNTIF($D$4:D971,$D971)</f>
        <v>0</v>
      </c>
      <c r="AE971" s="122" t="str">
        <f t="shared" si="140"/>
        <v/>
      </c>
      <c r="AF971" s="124">
        <f>SUMIFS('BW Expense Report GL'!I:I,'BW Expense Report GL'!F:F,AD:AD,'BW Expense Report GL'!G:G,G:G)</f>
        <v>0</v>
      </c>
      <c r="AG971" s="124" t="str">
        <f t="shared" si="141"/>
        <v/>
      </c>
      <c r="AH971" s="124">
        <f>SUMIFS('BW Expense Report GL'!I:I,'BW Expense Report GL'!F:F,AD:AD,'BW Expense Report GL'!G:G,H:H)</f>
        <v>0</v>
      </c>
      <c r="AI971" s="124" t="str">
        <f t="shared" si="142"/>
        <v/>
      </c>
      <c r="AK971" s="121">
        <f t="shared" si="143"/>
        <v>0</v>
      </c>
      <c r="AL971" s="121">
        <f t="shared" si="144"/>
        <v>0</v>
      </c>
    </row>
    <row r="972" spans="1:38" s="121" customFormat="1" ht="12.75" x14ac:dyDescent="0.2">
      <c r="A972" s="293" t="str">
        <f>VLOOKUP(B:B,'ACFR Business Areas'!A:C,3,FALSE)</f>
        <v>A000</v>
      </c>
      <c r="B972" s="293" t="str">
        <f>'Lease Rollforward'!$B$1</f>
        <v>E120</v>
      </c>
      <c r="C972" s="122" t="str">
        <f>VLOOKUP(B:B,'ACFR Business Areas'!A:B,2,FALSE)</f>
        <v>Comptroller General</v>
      </c>
      <c r="D972" s="237"/>
      <c r="E972" s="265"/>
      <c r="G972" s="122">
        <f>IFERROR(VLOOKUP($F:$F,'Lease Types with GL Accts'!A:B,2,FALSE),0)</f>
        <v>0</v>
      </c>
      <c r="H972" s="122">
        <f>IFERROR(VLOOKUP($F:$F,'Lease Types with GL Accts'!$A:$C,3,FALSE),0)</f>
        <v>0</v>
      </c>
      <c r="I972" s="122">
        <f>IFERROR(VLOOKUP($F:$F,'Lease Types with GL Accts'!$A:$D,4,FALSE),0)</f>
        <v>0</v>
      </c>
      <c r="J972" s="293" t="str">
        <f>IF(AND(AB972=1,K972='Lease Rollforward'!$B$2),"Yes",IF(AB972=1,"No",""))</f>
        <v/>
      </c>
      <c r="L972" s="216"/>
      <c r="M972" s="217"/>
      <c r="N972" s="217"/>
      <c r="O972" s="217"/>
      <c r="P972" s="294">
        <f t="shared" si="137"/>
        <v>0</v>
      </c>
      <c r="Q972" s="124"/>
      <c r="R972" s="124"/>
      <c r="S972" s="219"/>
      <c r="T972" s="219"/>
      <c r="U972" s="266"/>
      <c r="V972" s="122" t="str">
        <f>IF($AB972=1,VLOOKUP(U:U,'BW Asset Listing'!D:E,2,FALSE),"")</f>
        <v/>
      </c>
      <c r="W972" s="122" t="str">
        <f>IF($AB972=1,VLOOKUP(U:U,'BW Asset Listing'!D:F,3,FALSE),"")</f>
        <v/>
      </c>
      <c r="X972" s="122" t="str">
        <f>IF($AB972=1,VLOOKUP(U:U,'BW Asset Listing'!D:G,4,FALSE),"")</f>
        <v/>
      </c>
      <c r="Y972" s="294" t="str">
        <f>IF($AB972=1,VLOOKUP(U:U,'BW Asset Listing'!D:O,12,FALSE),"")</f>
        <v/>
      </c>
      <c r="Z972" s="294" t="str">
        <f t="shared" si="138"/>
        <v/>
      </c>
      <c r="AA972" s="294" t="str">
        <f t="shared" si="139"/>
        <v/>
      </c>
      <c r="AB972" s="294">
        <f>COUNTIF($D$4:D972,$D972)</f>
        <v>0</v>
      </c>
      <c r="AE972" s="122" t="str">
        <f t="shared" si="140"/>
        <v/>
      </c>
      <c r="AF972" s="124">
        <f>SUMIFS('BW Expense Report GL'!I:I,'BW Expense Report GL'!F:F,AD:AD,'BW Expense Report GL'!G:G,G:G)</f>
        <v>0</v>
      </c>
      <c r="AG972" s="124" t="str">
        <f t="shared" si="141"/>
        <v/>
      </c>
      <c r="AH972" s="124">
        <f>SUMIFS('BW Expense Report GL'!I:I,'BW Expense Report GL'!F:F,AD:AD,'BW Expense Report GL'!G:G,H:H)</f>
        <v>0</v>
      </c>
      <c r="AI972" s="124" t="str">
        <f t="shared" si="142"/>
        <v/>
      </c>
      <c r="AK972" s="121">
        <f t="shared" si="143"/>
        <v>0</v>
      </c>
      <c r="AL972" s="121">
        <f t="shared" si="144"/>
        <v>0</v>
      </c>
    </row>
    <row r="973" spans="1:38" s="121" customFormat="1" ht="12.75" x14ac:dyDescent="0.2">
      <c r="A973" s="293" t="str">
        <f>VLOOKUP(B:B,'ACFR Business Areas'!A:C,3,FALSE)</f>
        <v>A000</v>
      </c>
      <c r="B973" s="293" t="str">
        <f>'Lease Rollforward'!$B$1</f>
        <v>E120</v>
      </c>
      <c r="C973" s="122" t="str">
        <f>VLOOKUP(B:B,'ACFR Business Areas'!A:B,2,FALSE)</f>
        <v>Comptroller General</v>
      </c>
      <c r="D973" s="237"/>
      <c r="E973" s="265"/>
      <c r="G973" s="122">
        <f>IFERROR(VLOOKUP($F:$F,'Lease Types with GL Accts'!A:B,2,FALSE),0)</f>
        <v>0</v>
      </c>
      <c r="H973" s="122">
        <f>IFERROR(VLOOKUP($F:$F,'Lease Types with GL Accts'!$A:$C,3,FALSE),0)</f>
        <v>0</v>
      </c>
      <c r="I973" s="122">
        <f>IFERROR(VLOOKUP($F:$F,'Lease Types with GL Accts'!$A:$D,4,FALSE),0)</f>
        <v>0</v>
      </c>
      <c r="J973" s="293" t="str">
        <f>IF(AND(AB973=1,K973='Lease Rollforward'!$B$2),"Yes",IF(AB973=1,"No",""))</f>
        <v/>
      </c>
      <c r="L973" s="216"/>
      <c r="M973" s="217"/>
      <c r="N973" s="217"/>
      <c r="O973" s="217"/>
      <c r="P973" s="294">
        <f t="shared" si="137"/>
        <v>0</v>
      </c>
      <c r="Q973" s="124"/>
      <c r="R973" s="124"/>
      <c r="S973" s="219"/>
      <c r="T973" s="219"/>
      <c r="U973" s="266"/>
      <c r="V973" s="122" t="str">
        <f>IF($AB973=1,VLOOKUP(U:U,'BW Asset Listing'!D:E,2,FALSE),"")</f>
        <v/>
      </c>
      <c r="W973" s="122" t="str">
        <f>IF($AB973=1,VLOOKUP(U:U,'BW Asset Listing'!D:F,3,FALSE),"")</f>
        <v/>
      </c>
      <c r="X973" s="122" t="str">
        <f>IF($AB973=1,VLOOKUP(U:U,'BW Asset Listing'!D:G,4,FALSE),"")</f>
        <v/>
      </c>
      <c r="Y973" s="294" t="str">
        <f>IF($AB973=1,VLOOKUP(U:U,'BW Asset Listing'!D:O,12,FALSE),"")</f>
        <v/>
      </c>
      <c r="Z973" s="294" t="str">
        <f t="shared" si="138"/>
        <v/>
      </c>
      <c r="AA973" s="294" t="str">
        <f t="shared" si="139"/>
        <v/>
      </c>
      <c r="AB973" s="294">
        <f>COUNTIF($D$4:D973,$D973)</f>
        <v>0</v>
      </c>
      <c r="AE973" s="122" t="str">
        <f t="shared" si="140"/>
        <v/>
      </c>
      <c r="AF973" s="124">
        <f>SUMIFS('BW Expense Report GL'!I:I,'BW Expense Report GL'!F:F,AD:AD,'BW Expense Report GL'!G:G,G:G)</f>
        <v>0</v>
      </c>
      <c r="AG973" s="124" t="str">
        <f t="shared" si="141"/>
        <v/>
      </c>
      <c r="AH973" s="124">
        <f>SUMIFS('BW Expense Report GL'!I:I,'BW Expense Report GL'!F:F,AD:AD,'BW Expense Report GL'!G:G,H:H)</f>
        <v>0</v>
      </c>
      <c r="AI973" s="124" t="str">
        <f t="shared" si="142"/>
        <v/>
      </c>
      <c r="AK973" s="121">
        <f t="shared" si="143"/>
        <v>0</v>
      </c>
      <c r="AL973" s="121">
        <f t="shared" si="144"/>
        <v>0</v>
      </c>
    </row>
    <row r="974" spans="1:38" s="121" customFormat="1" ht="12.75" x14ac:dyDescent="0.2">
      <c r="A974" s="293" t="str">
        <f>VLOOKUP(B:B,'ACFR Business Areas'!A:C,3,FALSE)</f>
        <v>A000</v>
      </c>
      <c r="B974" s="293" t="str">
        <f>'Lease Rollforward'!$B$1</f>
        <v>E120</v>
      </c>
      <c r="C974" s="122" t="str">
        <f>VLOOKUP(B:B,'ACFR Business Areas'!A:B,2,FALSE)</f>
        <v>Comptroller General</v>
      </c>
      <c r="D974" s="237"/>
      <c r="E974" s="265"/>
      <c r="G974" s="122">
        <f>IFERROR(VLOOKUP($F:$F,'Lease Types with GL Accts'!A:B,2,FALSE),0)</f>
        <v>0</v>
      </c>
      <c r="H974" s="122">
        <f>IFERROR(VLOOKUP($F:$F,'Lease Types with GL Accts'!$A:$C,3,FALSE),0)</f>
        <v>0</v>
      </c>
      <c r="I974" s="122">
        <f>IFERROR(VLOOKUP($F:$F,'Lease Types with GL Accts'!$A:$D,4,FALSE),0)</f>
        <v>0</v>
      </c>
      <c r="J974" s="293" t="str">
        <f>IF(AND(AB974=1,K974='Lease Rollforward'!$B$2),"Yes",IF(AB974=1,"No",""))</f>
        <v/>
      </c>
      <c r="L974" s="216"/>
      <c r="M974" s="217"/>
      <c r="N974" s="217"/>
      <c r="O974" s="217"/>
      <c r="P974" s="294">
        <f t="shared" si="137"/>
        <v>0</v>
      </c>
      <c r="Q974" s="124"/>
      <c r="R974" s="124"/>
      <c r="S974" s="219"/>
      <c r="T974" s="219"/>
      <c r="U974" s="266"/>
      <c r="V974" s="122" t="str">
        <f>IF($AB974=1,VLOOKUP(U:U,'BW Asset Listing'!D:E,2,FALSE),"")</f>
        <v/>
      </c>
      <c r="W974" s="122" t="str">
        <f>IF($AB974=1,VLOOKUP(U:U,'BW Asset Listing'!D:F,3,FALSE),"")</f>
        <v/>
      </c>
      <c r="X974" s="122" t="str">
        <f>IF($AB974=1,VLOOKUP(U:U,'BW Asset Listing'!D:G,4,FALSE),"")</f>
        <v/>
      </c>
      <c r="Y974" s="294" t="str">
        <f>IF($AB974=1,VLOOKUP(U:U,'BW Asset Listing'!D:O,12,FALSE),"")</f>
        <v/>
      </c>
      <c r="Z974" s="294" t="str">
        <f t="shared" si="138"/>
        <v/>
      </c>
      <c r="AA974" s="294" t="str">
        <f t="shared" si="139"/>
        <v/>
      </c>
      <c r="AB974" s="294">
        <f>COUNTIF($D$4:D974,$D974)</f>
        <v>0</v>
      </c>
      <c r="AE974" s="122" t="str">
        <f t="shared" si="140"/>
        <v/>
      </c>
      <c r="AF974" s="124">
        <f>SUMIFS('BW Expense Report GL'!I:I,'BW Expense Report GL'!F:F,AD:AD,'BW Expense Report GL'!G:G,G:G)</f>
        <v>0</v>
      </c>
      <c r="AG974" s="124" t="str">
        <f t="shared" si="141"/>
        <v/>
      </c>
      <c r="AH974" s="124">
        <f>SUMIFS('BW Expense Report GL'!I:I,'BW Expense Report GL'!F:F,AD:AD,'BW Expense Report GL'!G:G,H:H)</f>
        <v>0</v>
      </c>
      <c r="AI974" s="124" t="str">
        <f t="shared" si="142"/>
        <v/>
      </c>
      <c r="AK974" s="121">
        <f t="shared" si="143"/>
        <v>0</v>
      </c>
      <c r="AL974" s="121">
        <f t="shared" si="144"/>
        <v>0</v>
      </c>
    </row>
    <row r="975" spans="1:38" s="121" customFormat="1" ht="12.75" x14ac:dyDescent="0.2">
      <c r="A975" s="293" t="str">
        <f>VLOOKUP(B:B,'ACFR Business Areas'!A:C,3,FALSE)</f>
        <v>A000</v>
      </c>
      <c r="B975" s="293" t="str">
        <f>'Lease Rollforward'!$B$1</f>
        <v>E120</v>
      </c>
      <c r="C975" s="122" t="str">
        <f>VLOOKUP(B:B,'ACFR Business Areas'!A:B,2,FALSE)</f>
        <v>Comptroller General</v>
      </c>
      <c r="D975" s="237"/>
      <c r="E975" s="265"/>
      <c r="G975" s="122">
        <f>IFERROR(VLOOKUP($F:$F,'Lease Types with GL Accts'!A:B,2,FALSE),0)</f>
        <v>0</v>
      </c>
      <c r="H975" s="122">
        <f>IFERROR(VLOOKUP($F:$F,'Lease Types with GL Accts'!$A:$C,3,FALSE),0)</f>
        <v>0</v>
      </c>
      <c r="I975" s="122">
        <f>IFERROR(VLOOKUP($F:$F,'Lease Types with GL Accts'!$A:$D,4,FALSE),0)</f>
        <v>0</v>
      </c>
      <c r="J975" s="293" t="str">
        <f>IF(AND(AB975=1,K975='Lease Rollforward'!$B$2),"Yes",IF(AB975=1,"No",""))</f>
        <v/>
      </c>
      <c r="L975" s="216"/>
      <c r="M975" s="217"/>
      <c r="N975" s="217"/>
      <c r="O975" s="217"/>
      <c r="P975" s="294">
        <f t="shared" si="137"/>
        <v>0</v>
      </c>
      <c r="Q975" s="124"/>
      <c r="R975" s="124"/>
      <c r="S975" s="219"/>
      <c r="T975" s="219"/>
      <c r="U975" s="266"/>
      <c r="V975" s="122" t="str">
        <f>IF($AB975=1,VLOOKUP(U:U,'BW Asset Listing'!D:E,2,FALSE),"")</f>
        <v/>
      </c>
      <c r="W975" s="122" t="str">
        <f>IF($AB975=1,VLOOKUP(U:U,'BW Asset Listing'!D:F,3,FALSE),"")</f>
        <v/>
      </c>
      <c r="X975" s="122" t="str">
        <f>IF($AB975=1,VLOOKUP(U:U,'BW Asset Listing'!D:G,4,FALSE),"")</f>
        <v/>
      </c>
      <c r="Y975" s="294" t="str">
        <f>IF($AB975=1,VLOOKUP(U:U,'BW Asset Listing'!D:O,12,FALSE),"")</f>
        <v/>
      </c>
      <c r="Z975" s="294" t="str">
        <f t="shared" si="138"/>
        <v/>
      </c>
      <c r="AA975" s="294" t="str">
        <f t="shared" si="139"/>
        <v/>
      </c>
      <c r="AB975" s="294">
        <f>COUNTIF($D$4:D975,$D975)</f>
        <v>0</v>
      </c>
      <c r="AE975" s="122" t="str">
        <f t="shared" si="140"/>
        <v/>
      </c>
      <c r="AF975" s="124">
        <f>SUMIFS('BW Expense Report GL'!I:I,'BW Expense Report GL'!F:F,AD:AD,'BW Expense Report GL'!G:G,G:G)</f>
        <v>0</v>
      </c>
      <c r="AG975" s="124" t="str">
        <f t="shared" si="141"/>
        <v/>
      </c>
      <c r="AH975" s="124">
        <f>SUMIFS('BW Expense Report GL'!I:I,'BW Expense Report GL'!F:F,AD:AD,'BW Expense Report GL'!G:G,H:H)</f>
        <v>0</v>
      </c>
      <c r="AI975" s="124" t="str">
        <f t="shared" si="142"/>
        <v/>
      </c>
      <c r="AK975" s="121">
        <f t="shared" si="143"/>
        <v>0</v>
      </c>
      <c r="AL975" s="121">
        <f t="shared" si="144"/>
        <v>0</v>
      </c>
    </row>
    <row r="976" spans="1:38" s="121" customFormat="1" ht="12.75" x14ac:dyDescent="0.2">
      <c r="A976" s="293" t="str">
        <f>VLOOKUP(B:B,'ACFR Business Areas'!A:C,3,FALSE)</f>
        <v>A000</v>
      </c>
      <c r="B976" s="293" t="str">
        <f>'Lease Rollforward'!$B$1</f>
        <v>E120</v>
      </c>
      <c r="C976" s="122" t="str">
        <f>VLOOKUP(B:B,'ACFR Business Areas'!A:B,2,FALSE)</f>
        <v>Comptroller General</v>
      </c>
      <c r="D976" s="237"/>
      <c r="E976" s="265"/>
      <c r="G976" s="122">
        <f>IFERROR(VLOOKUP($F:$F,'Lease Types with GL Accts'!A:B,2,FALSE),0)</f>
        <v>0</v>
      </c>
      <c r="H976" s="122">
        <f>IFERROR(VLOOKUP($F:$F,'Lease Types with GL Accts'!$A:$C,3,FALSE),0)</f>
        <v>0</v>
      </c>
      <c r="I976" s="122">
        <f>IFERROR(VLOOKUP($F:$F,'Lease Types with GL Accts'!$A:$D,4,FALSE),0)</f>
        <v>0</v>
      </c>
      <c r="J976" s="293" t="str">
        <f>IF(AND(AB976=1,K976='Lease Rollforward'!$B$2),"Yes",IF(AB976=1,"No",""))</f>
        <v/>
      </c>
      <c r="L976" s="216"/>
      <c r="M976" s="217"/>
      <c r="N976" s="217"/>
      <c r="O976" s="217"/>
      <c r="P976" s="294">
        <f t="shared" si="137"/>
        <v>0</v>
      </c>
      <c r="Q976" s="124"/>
      <c r="R976" s="124"/>
      <c r="S976" s="219"/>
      <c r="T976" s="219"/>
      <c r="U976" s="266"/>
      <c r="V976" s="122" t="str">
        <f>IF($AB976=1,VLOOKUP(U:U,'BW Asset Listing'!D:E,2,FALSE),"")</f>
        <v/>
      </c>
      <c r="W976" s="122" t="str">
        <f>IF($AB976=1,VLOOKUP(U:U,'BW Asset Listing'!D:F,3,FALSE),"")</f>
        <v/>
      </c>
      <c r="X976" s="122" t="str">
        <f>IF($AB976=1,VLOOKUP(U:U,'BW Asset Listing'!D:G,4,FALSE),"")</f>
        <v/>
      </c>
      <c r="Y976" s="294" t="str">
        <f>IF($AB976=1,VLOOKUP(U:U,'BW Asset Listing'!D:O,12,FALSE),"")</f>
        <v/>
      </c>
      <c r="Z976" s="294" t="str">
        <f t="shared" si="138"/>
        <v/>
      </c>
      <c r="AA976" s="294" t="str">
        <f t="shared" si="139"/>
        <v/>
      </c>
      <c r="AB976" s="294">
        <f>COUNTIF($D$4:D976,$D976)</f>
        <v>0</v>
      </c>
      <c r="AE976" s="122" t="str">
        <f t="shared" si="140"/>
        <v/>
      </c>
      <c r="AF976" s="124">
        <f>SUMIFS('BW Expense Report GL'!I:I,'BW Expense Report GL'!F:F,AD:AD,'BW Expense Report GL'!G:G,G:G)</f>
        <v>0</v>
      </c>
      <c r="AG976" s="124" t="str">
        <f t="shared" si="141"/>
        <v/>
      </c>
      <c r="AH976" s="124">
        <f>SUMIFS('BW Expense Report GL'!I:I,'BW Expense Report GL'!F:F,AD:AD,'BW Expense Report GL'!G:G,H:H)</f>
        <v>0</v>
      </c>
      <c r="AI976" s="124" t="str">
        <f t="shared" si="142"/>
        <v/>
      </c>
      <c r="AK976" s="121">
        <f t="shared" si="143"/>
        <v>0</v>
      </c>
      <c r="AL976" s="121">
        <f t="shared" si="144"/>
        <v>0</v>
      </c>
    </row>
    <row r="977" spans="1:38" s="121" customFormat="1" ht="12.75" x14ac:dyDescent="0.2">
      <c r="A977" s="293" t="str">
        <f>VLOOKUP(B:B,'ACFR Business Areas'!A:C,3,FALSE)</f>
        <v>A000</v>
      </c>
      <c r="B977" s="293" t="str">
        <f>'Lease Rollforward'!$B$1</f>
        <v>E120</v>
      </c>
      <c r="C977" s="122" t="str">
        <f>VLOOKUP(B:B,'ACFR Business Areas'!A:B,2,FALSE)</f>
        <v>Comptroller General</v>
      </c>
      <c r="D977" s="237"/>
      <c r="E977" s="265"/>
      <c r="G977" s="122">
        <f>IFERROR(VLOOKUP($F:$F,'Lease Types with GL Accts'!A:B,2,FALSE),0)</f>
        <v>0</v>
      </c>
      <c r="H977" s="122">
        <f>IFERROR(VLOOKUP($F:$F,'Lease Types with GL Accts'!$A:$C,3,FALSE),0)</f>
        <v>0</v>
      </c>
      <c r="I977" s="122">
        <f>IFERROR(VLOOKUP($F:$F,'Lease Types with GL Accts'!$A:$D,4,FALSE),0)</f>
        <v>0</v>
      </c>
      <c r="J977" s="293" t="str">
        <f>IF(AND(AB977=1,K977='Lease Rollforward'!$B$2),"Yes",IF(AB977=1,"No",""))</f>
        <v/>
      </c>
      <c r="L977" s="216"/>
      <c r="M977" s="217"/>
      <c r="N977" s="217"/>
      <c r="O977" s="217"/>
      <c r="P977" s="294">
        <f t="shared" si="137"/>
        <v>0</v>
      </c>
      <c r="Q977" s="124"/>
      <c r="R977" s="124"/>
      <c r="S977" s="219"/>
      <c r="T977" s="219"/>
      <c r="U977" s="266"/>
      <c r="V977" s="122" t="str">
        <f>IF($AB977=1,VLOOKUP(U:U,'BW Asset Listing'!D:E,2,FALSE),"")</f>
        <v/>
      </c>
      <c r="W977" s="122" t="str">
        <f>IF($AB977=1,VLOOKUP(U:U,'BW Asset Listing'!D:F,3,FALSE),"")</f>
        <v/>
      </c>
      <c r="X977" s="122" t="str">
        <f>IF($AB977=1,VLOOKUP(U:U,'BW Asset Listing'!D:G,4,FALSE),"")</f>
        <v/>
      </c>
      <c r="Y977" s="294" t="str">
        <f>IF($AB977=1,VLOOKUP(U:U,'BW Asset Listing'!D:O,12,FALSE),"")</f>
        <v/>
      </c>
      <c r="Z977" s="294" t="str">
        <f t="shared" si="138"/>
        <v/>
      </c>
      <c r="AA977" s="294" t="str">
        <f t="shared" si="139"/>
        <v/>
      </c>
      <c r="AB977" s="294">
        <f>COUNTIF($D$4:D977,$D977)</f>
        <v>0</v>
      </c>
      <c r="AE977" s="122" t="str">
        <f t="shared" si="140"/>
        <v/>
      </c>
      <c r="AF977" s="124">
        <f>SUMIFS('BW Expense Report GL'!I:I,'BW Expense Report GL'!F:F,AD:AD,'BW Expense Report GL'!G:G,G:G)</f>
        <v>0</v>
      </c>
      <c r="AG977" s="124" t="str">
        <f t="shared" si="141"/>
        <v/>
      </c>
      <c r="AH977" s="124">
        <f>SUMIFS('BW Expense Report GL'!I:I,'BW Expense Report GL'!F:F,AD:AD,'BW Expense Report GL'!G:G,H:H)</f>
        <v>0</v>
      </c>
      <c r="AI977" s="124" t="str">
        <f t="shared" si="142"/>
        <v/>
      </c>
      <c r="AK977" s="121">
        <f t="shared" si="143"/>
        <v>0</v>
      </c>
      <c r="AL977" s="121">
        <f t="shared" si="144"/>
        <v>0</v>
      </c>
    </row>
    <row r="978" spans="1:38" s="121" customFormat="1" ht="12.75" x14ac:dyDescent="0.2">
      <c r="A978" s="293" t="str">
        <f>VLOOKUP(B:B,'ACFR Business Areas'!A:C,3,FALSE)</f>
        <v>A000</v>
      </c>
      <c r="B978" s="293" t="str">
        <f>'Lease Rollforward'!$B$1</f>
        <v>E120</v>
      </c>
      <c r="C978" s="122" t="str">
        <f>VLOOKUP(B:B,'ACFR Business Areas'!A:B,2,FALSE)</f>
        <v>Comptroller General</v>
      </c>
      <c r="D978" s="237"/>
      <c r="E978" s="265"/>
      <c r="G978" s="122">
        <f>IFERROR(VLOOKUP($F:$F,'Lease Types with GL Accts'!A:B,2,FALSE),0)</f>
        <v>0</v>
      </c>
      <c r="H978" s="122">
        <f>IFERROR(VLOOKUP($F:$F,'Lease Types with GL Accts'!$A:$C,3,FALSE),0)</f>
        <v>0</v>
      </c>
      <c r="I978" s="122">
        <f>IFERROR(VLOOKUP($F:$F,'Lease Types with GL Accts'!$A:$D,4,FALSE),0)</f>
        <v>0</v>
      </c>
      <c r="J978" s="293" t="str">
        <f>IF(AND(AB978=1,K978='Lease Rollforward'!$B$2),"Yes",IF(AB978=1,"No",""))</f>
        <v/>
      </c>
      <c r="L978" s="216"/>
      <c r="M978" s="217"/>
      <c r="N978" s="217"/>
      <c r="O978" s="217"/>
      <c r="P978" s="294">
        <f t="shared" si="137"/>
        <v>0</v>
      </c>
      <c r="Q978" s="124"/>
      <c r="R978" s="124"/>
      <c r="S978" s="219"/>
      <c r="T978" s="219"/>
      <c r="U978" s="266"/>
      <c r="V978" s="122" t="str">
        <f>IF($AB978=1,VLOOKUP(U:U,'BW Asset Listing'!D:E,2,FALSE),"")</f>
        <v/>
      </c>
      <c r="W978" s="122" t="str">
        <f>IF($AB978=1,VLOOKUP(U:U,'BW Asset Listing'!D:F,3,FALSE),"")</f>
        <v/>
      </c>
      <c r="X978" s="122" t="str">
        <f>IF($AB978=1,VLOOKUP(U:U,'BW Asset Listing'!D:G,4,FALSE),"")</f>
        <v/>
      </c>
      <c r="Y978" s="294" t="str">
        <f>IF($AB978=1,VLOOKUP(U:U,'BW Asset Listing'!D:O,12,FALSE),"")</f>
        <v/>
      </c>
      <c r="Z978" s="294" t="str">
        <f t="shared" si="138"/>
        <v/>
      </c>
      <c r="AA978" s="294" t="str">
        <f t="shared" si="139"/>
        <v/>
      </c>
      <c r="AB978" s="294">
        <f>COUNTIF($D$4:D978,$D978)</f>
        <v>0</v>
      </c>
      <c r="AE978" s="122" t="str">
        <f t="shared" si="140"/>
        <v/>
      </c>
      <c r="AF978" s="124">
        <f>SUMIFS('BW Expense Report GL'!I:I,'BW Expense Report GL'!F:F,AD:AD,'BW Expense Report GL'!G:G,G:G)</f>
        <v>0</v>
      </c>
      <c r="AG978" s="124" t="str">
        <f t="shared" si="141"/>
        <v/>
      </c>
      <c r="AH978" s="124">
        <f>SUMIFS('BW Expense Report GL'!I:I,'BW Expense Report GL'!F:F,AD:AD,'BW Expense Report GL'!G:G,H:H)</f>
        <v>0</v>
      </c>
      <c r="AI978" s="124" t="str">
        <f t="shared" si="142"/>
        <v/>
      </c>
      <c r="AK978" s="121">
        <f t="shared" si="143"/>
        <v>0</v>
      </c>
      <c r="AL978" s="121">
        <f t="shared" si="144"/>
        <v>0</v>
      </c>
    </row>
    <row r="979" spans="1:38" s="121" customFormat="1" ht="12.75" x14ac:dyDescent="0.2">
      <c r="A979" s="293" t="str">
        <f>VLOOKUP(B:B,'ACFR Business Areas'!A:C,3,FALSE)</f>
        <v>A000</v>
      </c>
      <c r="B979" s="293" t="str">
        <f>'Lease Rollforward'!$B$1</f>
        <v>E120</v>
      </c>
      <c r="C979" s="122" t="str">
        <f>VLOOKUP(B:B,'ACFR Business Areas'!A:B,2,FALSE)</f>
        <v>Comptroller General</v>
      </c>
      <c r="D979" s="237"/>
      <c r="E979" s="265"/>
      <c r="G979" s="122">
        <f>IFERROR(VLOOKUP($F:$F,'Lease Types with GL Accts'!A:B,2,FALSE),0)</f>
        <v>0</v>
      </c>
      <c r="H979" s="122">
        <f>IFERROR(VLOOKUP($F:$F,'Lease Types with GL Accts'!$A:$C,3,FALSE),0)</f>
        <v>0</v>
      </c>
      <c r="I979" s="122">
        <f>IFERROR(VLOOKUP($F:$F,'Lease Types with GL Accts'!$A:$D,4,FALSE),0)</f>
        <v>0</v>
      </c>
      <c r="J979" s="293" t="str">
        <f>IF(AND(AB979=1,K979='Lease Rollforward'!$B$2),"Yes",IF(AB979=1,"No",""))</f>
        <v/>
      </c>
      <c r="L979" s="216"/>
      <c r="M979" s="217"/>
      <c r="N979" s="217"/>
      <c r="O979" s="217"/>
      <c r="P979" s="294">
        <f t="shared" si="137"/>
        <v>0</v>
      </c>
      <c r="Q979" s="124"/>
      <c r="R979" s="124"/>
      <c r="S979" s="219"/>
      <c r="T979" s="219"/>
      <c r="U979" s="266"/>
      <c r="V979" s="122" t="str">
        <f>IF($AB979=1,VLOOKUP(U:U,'BW Asset Listing'!D:E,2,FALSE),"")</f>
        <v/>
      </c>
      <c r="W979" s="122" t="str">
        <f>IF($AB979=1,VLOOKUP(U:U,'BW Asset Listing'!D:F,3,FALSE),"")</f>
        <v/>
      </c>
      <c r="X979" s="122" t="str">
        <f>IF($AB979=1,VLOOKUP(U:U,'BW Asset Listing'!D:G,4,FALSE),"")</f>
        <v/>
      </c>
      <c r="Y979" s="294" t="str">
        <f>IF($AB979=1,VLOOKUP(U:U,'BW Asset Listing'!D:O,12,FALSE),"")</f>
        <v/>
      </c>
      <c r="Z979" s="294" t="str">
        <f t="shared" si="138"/>
        <v/>
      </c>
      <c r="AA979" s="294" t="str">
        <f t="shared" si="139"/>
        <v/>
      </c>
      <c r="AB979" s="294">
        <f>COUNTIF($D$4:D979,$D979)</f>
        <v>0</v>
      </c>
      <c r="AE979" s="122" t="str">
        <f t="shared" si="140"/>
        <v/>
      </c>
      <c r="AF979" s="124">
        <f>SUMIFS('BW Expense Report GL'!I:I,'BW Expense Report GL'!F:F,AD:AD,'BW Expense Report GL'!G:G,G:G)</f>
        <v>0</v>
      </c>
      <c r="AG979" s="124" t="str">
        <f t="shared" si="141"/>
        <v/>
      </c>
      <c r="AH979" s="124">
        <f>SUMIFS('BW Expense Report GL'!I:I,'BW Expense Report GL'!F:F,AD:AD,'BW Expense Report GL'!G:G,H:H)</f>
        <v>0</v>
      </c>
      <c r="AI979" s="124" t="str">
        <f t="shared" si="142"/>
        <v/>
      </c>
      <c r="AK979" s="121">
        <f t="shared" si="143"/>
        <v>0</v>
      </c>
      <c r="AL979" s="121">
        <f t="shared" si="144"/>
        <v>0</v>
      </c>
    </row>
    <row r="980" spans="1:38" s="121" customFormat="1" ht="12.75" x14ac:dyDescent="0.2">
      <c r="A980" s="293" t="str">
        <f>VLOOKUP(B:B,'ACFR Business Areas'!A:C,3,FALSE)</f>
        <v>A000</v>
      </c>
      <c r="B980" s="293" t="str">
        <f>'Lease Rollforward'!$B$1</f>
        <v>E120</v>
      </c>
      <c r="C980" s="122" t="str">
        <f>VLOOKUP(B:B,'ACFR Business Areas'!A:B,2,FALSE)</f>
        <v>Comptroller General</v>
      </c>
      <c r="D980" s="237"/>
      <c r="E980" s="265"/>
      <c r="G980" s="122">
        <f>IFERROR(VLOOKUP($F:$F,'Lease Types with GL Accts'!A:B,2,FALSE),0)</f>
        <v>0</v>
      </c>
      <c r="H980" s="122">
        <f>IFERROR(VLOOKUP($F:$F,'Lease Types with GL Accts'!$A:$C,3,FALSE),0)</f>
        <v>0</v>
      </c>
      <c r="I980" s="122">
        <f>IFERROR(VLOOKUP($F:$F,'Lease Types with GL Accts'!$A:$D,4,FALSE),0)</f>
        <v>0</v>
      </c>
      <c r="J980" s="293" t="str">
        <f>IF(AND(AB980=1,K980='Lease Rollforward'!$B$2),"Yes",IF(AB980=1,"No",""))</f>
        <v/>
      </c>
      <c r="L980" s="216"/>
      <c r="M980" s="217"/>
      <c r="N980" s="217"/>
      <c r="O980" s="217"/>
      <c r="P980" s="294">
        <f t="shared" si="137"/>
        <v>0</v>
      </c>
      <c r="Q980" s="124"/>
      <c r="R980" s="124"/>
      <c r="S980" s="219"/>
      <c r="T980" s="219"/>
      <c r="U980" s="266"/>
      <c r="V980" s="122" t="str">
        <f>IF($AB980=1,VLOOKUP(U:U,'BW Asset Listing'!D:E,2,FALSE),"")</f>
        <v/>
      </c>
      <c r="W980" s="122" t="str">
        <f>IF($AB980=1,VLOOKUP(U:U,'BW Asset Listing'!D:F,3,FALSE),"")</f>
        <v/>
      </c>
      <c r="X980" s="122" t="str">
        <f>IF($AB980=1,VLOOKUP(U:U,'BW Asset Listing'!D:G,4,FALSE),"")</f>
        <v/>
      </c>
      <c r="Y980" s="294" t="str">
        <f>IF($AB980=1,VLOOKUP(U:U,'BW Asset Listing'!D:O,12,FALSE),"")</f>
        <v/>
      </c>
      <c r="Z980" s="294" t="str">
        <f t="shared" si="138"/>
        <v/>
      </c>
      <c r="AA980" s="294" t="str">
        <f t="shared" si="139"/>
        <v/>
      </c>
      <c r="AB980" s="294">
        <f>COUNTIF($D$4:D980,$D980)</f>
        <v>0</v>
      </c>
      <c r="AE980" s="122" t="str">
        <f t="shared" si="140"/>
        <v/>
      </c>
      <c r="AF980" s="124">
        <f>SUMIFS('BW Expense Report GL'!I:I,'BW Expense Report GL'!F:F,AD:AD,'BW Expense Report GL'!G:G,G:G)</f>
        <v>0</v>
      </c>
      <c r="AG980" s="124" t="str">
        <f t="shared" si="141"/>
        <v/>
      </c>
      <c r="AH980" s="124">
        <f>SUMIFS('BW Expense Report GL'!I:I,'BW Expense Report GL'!F:F,AD:AD,'BW Expense Report GL'!G:G,H:H)</f>
        <v>0</v>
      </c>
      <c r="AI980" s="124" t="str">
        <f t="shared" si="142"/>
        <v/>
      </c>
      <c r="AK980" s="121">
        <f t="shared" si="143"/>
        <v>0</v>
      </c>
      <c r="AL980" s="121">
        <f t="shared" si="144"/>
        <v>0</v>
      </c>
    </row>
    <row r="981" spans="1:38" s="121" customFormat="1" ht="12.75" x14ac:dyDescent="0.2">
      <c r="A981" s="293" t="str">
        <f>VLOOKUP(B:B,'ACFR Business Areas'!A:C,3,FALSE)</f>
        <v>A000</v>
      </c>
      <c r="B981" s="293" t="str">
        <f>'Lease Rollforward'!$B$1</f>
        <v>E120</v>
      </c>
      <c r="C981" s="122" t="str">
        <f>VLOOKUP(B:B,'ACFR Business Areas'!A:B,2,FALSE)</f>
        <v>Comptroller General</v>
      </c>
      <c r="D981" s="237"/>
      <c r="E981" s="265"/>
      <c r="G981" s="122">
        <f>IFERROR(VLOOKUP($F:$F,'Lease Types with GL Accts'!A:B,2,FALSE),0)</f>
        <v>0</v>
      </c>
      <c r="H981" s="122">
        <f>IFERROR(VLOOKUP($F:$F,'Lease Types with GL Accts'!$A:$C,3,FALSE),0)</f>
        <v>0</v>
      </c>
      <c r="I981" s="122">
        <f>IFERROR(VLOOKUP($F:$F,'Lease Types with GL Accts'!$A:$D,4,FALSE),0)</f>
        <v>0</v>
      </c>
      <c r="J981" s="293" t="str">
        <f>IF(AND(AB981=1,K981='Lease Rollforward'!$B$2),"Yes",IF(AB981=1,"No",""))</f>
        <v/>
      </c>
      <c r="L981" s="216"/>
      <c r="M981" s="217"/>
      <c r="N981" s="217"/>
      <c r="O981" s="217"/>
      <c r="P981" s="294">
        <f t="shared" si="137"/>
        <v>0</v>
      </c>
      <c r="Q981" s="124"/>
      <c r="R981" s="124"/>
      <c r="S981" s="219"/>
      <c r="T981" s="219"/>
      <c r="U981" s="266"/>
      <c r="V981" s="122" t="str">
        <f>IF($AB981=1,VLOOKUP(U:U,'BW Asset Listing'!D:E,2,FALSE),"")</f>
        <v/>
      </c>
      <c r="W981" s="122" t="str">
        <f>IF($AB981=1,VLOOKUP(U:U,'BW Asset Listing'!D:F,3,FALSE),"")</f>
        <v/>
      </c>
      <c r="X981" s="122" t="str">
        <f>IF($AB981=1,VLOOKUP(U:U,'BW Asset Listing'!D:G,4,FALSE),"")</f>
        <v/>
      </c>
      <c r="Y981" s="294" t="str">
        <f>IF($AB981=1,VLOOKUP(U:U,'BW Asset Listing'!D:O,12,FALSE),"")</f>
        <v/>
      </c>
      <c r="Z981" s="294" t="str">
        <f t="shared" si="138"/>
        <v/>
      </c>
      <c r="AA981" s="294" t="str">
        <f t="shared" si="139"/>
        <v/>
      </c>
      <c r="AB981" s="294">
        <f>COUNTIF($D$4:D981,$D981)</f>
        <v>0</v>
      </c>
      <c r="AE981" s="122" t="str">
        <f t="shared" si="140"/>
        <v/>
      </c>
      <c r="AF981" s="124">
        <f>SUMIFS('BW Expense Report GL'!I:I,'BW Expense Report GL'!F:F,AD:AD,'BW Expense Report GL'!G:G,G:G)</f>
        <v>0</v>
      </c>
      <c r="AG981" s="124" t="str">
        <f t="shared" si="141"/>
        <v/>
      </c>
      <c r="AH981" s="124">
        <f>SUMIFS('BW Expense Report GL'!I:I,'BW Expense Report GL'!F:F,AD:AD,'BW Expense Report GL'!G:G,H:H)</f>
        <v>0</v>
      </c>
      <c r="AI981" s="124" t="str">
        <f t="shared" si="142"/>
        <v/>
      </c>
      <c r="AK981" s="121">
        <f t="shared" si="143"/>
        <v>0</v>
      </c>
      <c r="AL981" s="121">
        <f t="shared" si="144"/>
        <v>0</v>
      </c>
    </row>
    <row r="982" spans="1:38" s="121" customFormat="1" ht="12.75" x14ac:dyDescent="0.2">
      <c r="A982" s="293" t="str">
        <f>VLOOKUP(B:B,'ACFR Business Areas'!A:C,3,FALSE)</f>
        <v>A000</v>
      </c>
      <c r="B982" s="293" t="str">
        <f>'Lease Rollforward'!$B$1</f>
        <v>E120</v>
      </c>
      <c r="C982" s="122" t="str">
        <f>VLOOKUP(B:B,'ACFR Business Areas'!A:B,2,FALSE)</f>
        <v>Comptroller General</v>
      </c>
      <c r="D982" s="237"/>
      <c r="E982" s="265"/>
      <c r="G982" s="122">
        <f>IFERROR(VLOOKUP($F:$F,'Lease Types with GL Accts'!A:B,2,FALSE),0)</f>
        <v>0</v>
      </c>
      <c r="H982" s="122">
        <f>IFERROR(VLOOKUP($F:$F,'Lease Types with GL Accts'!$A:$C,3,FALSE),0)</f>
        <v>0</v>
      </c>
      <c r="I982" s="122">
        <f>IFERROR(VLOOKUP($F:$F,'Lease Types with GL Accts'!$A:$D,4,FALSE),0)</f>
        <v>0</v>
      </c>
      <c r="J982" s="293" t="str">
        <f>IF(AND(AB982=1,K982='Lease Rollforward'!$B$2),"Yes",IF(AB982=1,"No",""))</f>
        <v/>
      </c>
      <c r="L982" s="216"/>
      <c r="M982" s="217"/>
      <c r="N982" s="217"/>
      <c r="O982" s="217"/>
      <c r="P982" s="294">
        <f t="shared" si="137"/>
        <v>0</v>
      </c>
      <c r="Q982" s="124"/>
      <c r="R982" s="124"/>
      <c r="S982" s="219"/>
      <c r="T982" s="219"/>
      <c r="U982" s="266"/>
      <c r="V982" s="122" t="str">
        <f>IF($AB982=1,VLOOKUP(U:U,'BW Asset Listing'!D:E,2,FALSE),"")</f>
        <v/>
      </c>
      <c r="W982" s="122" t="str">
        <f>IF($AB982=1,VLOOKUP(U:U,'BW Asset Listing'!D:F,3,FALSE),"")</f>
        <v/>
      </c>
      <c r="X982" s="122" t="str">
        <f>IF($AB982=1,VLOOKUP(U:U,'BW Asset Listing'!D:G,4,FALSE),"")</f>
        <v/>
      </c>
      <c r="Y982" s="294" t="str">
        <f>IF($AB982=1,VLOOKUP(U:U,'BW Asset Listing'!D:O,12,FALSE),"")</f>
        <v/>
      </c>
      <c r="Z982" s="294" t="str">
        <f t="shared" si="138"/>
        <v/>
      </c>
      <c r="AA982" s="294" t="str">
        <f t="shared" si="139"/>
        <v/>
      </c>
      <c r="AB982" s="294">
        <f>COUNTIF($D$4:D982,$D982)</f>
        <v>0</v>
      </c>
      <c r="AE982" s="122" t="str">
        <f t="shared" si="140"/>
        <v/>
      </c>
      <c r="AF982" s="124">
        <f>SUMIFS('BW Expense Report GL'!I:I,'BW Expense Report GL'!F:F,AD:AD,'BW Expense Report GL'!G:G,G:G)</f>
        <v>0</v>
      </c>
      <c r="AG982" s="124" t="str">
        <f t="shared" si="141"/>
        <v/>
      </c>
      <c r="AH982" s="124">
        <f>SUMIFS('BW Expense Report GL'!I:I,'BW Expense Report GL'!F:F,AD:AD,'BW Expense Report GL'!G:G,H:H)</f>
        <v>0</v>
      </c>
      <c r="AI982" s="124" t="str">
        <f t="shared" si="142"/>
        <v/>
      </c>
      <c r="AK982" s="121">
        <f t="shared" si="143"/>
        <v>0</v>
      </c>
      <c r="AL982" s="121">
        <f t="shared" si="144"/>
        <v>0</v>
      </c>
    </row>
    <row r="983" spans="1:38" s="121" customFormat="1" ht="12.75" x14ac:dyDescent="0.2">
      <c r="A983" s="293" t="str">
        <f>VLOOKUP(B:B,'ACFR Business Areas'!A:C,3,FALSE)</f>
        <v>A000</v>
      </c>
      <c r="B983" s="293" t="str">
        <f>'Lease Rollforward'!$B$1</f>
        <v>E120</v>
      </c>
      <c r="C983" s="122" t="str">
        <f>VLOOKUP(B:B,'ACFR Business Areas'!A:B,2,FALSE)</f>
        <v>Comptroller General</v>
      </c>
      <c r="D983" s="237"/>
      <c r="E983" s="265"/>
      <c r="G983" s="122">
        <f>IFERROR(VLOOKUP($F:$F,'Lease Types with GL Accts'!A:B,2,FALSE),0)</f>
        <v>0</v>
      </c>
      <c r="H983" s="122">
        <f>IFERROR(VLOOKUP($F:$F,'Lease Types with GL Accts'!$A:$C,3,FALSE),0)</f>
        <v>0</v>
      </c>
      <c r="I983" s="122">
        <f>IFERROR(VLOOKUP($F:$F,'Lease Types with GL Accts'!$A:$D,4,FALSE),0)</f>
        <v>0</v>
      </c>
      <c r="J983" s="293" t="str">
        <f>IF(AND(AB983=1,K983='Lease Rollforward'!$B$2),"Yes",IF(AB983=1,"No",""))</f>
        <v/>
      </c>
      <c r="L983" s="216"/>
      <c r="M983" s="217"/>
      <c r="N983" s="217"/>
      <c r="O983" s="217"/>
      <c r="P983" s="294">
        <f t="shared" si="137"/>
        <v>0</v>
      </c>
      <c r="Q983" s="124"/>
      <c r="R983" s="124"/>
      <c r="S983" s="219"/>
      <c r="T983" s="219"/>
      <c r="U983" s="266"/>
      <c r="V983" s="122" t="str">
        <f>IF($AB983=1,VLOOKUP(U:U,'BW Asset Listing'!D:E,2,FALSE),"")</f>
        <v/>
      </c>
      <c r="W983" s="122" t="str">
        <f>IF($AB983=1,VLOOKUP(U:U,'BW Asset Listing'!D:F,3,FALSE),"")</f>
        <v/>
      </c>
      <c r="X983" s="122" t="str">
        <f>IF($AB983=1,VLOOKUP(U:U,'BW Asset Listing'!D:G,4,FALSE),"")</f>
        <v/>
      </c>
      <c r="Y983" s="294" t="str">
        <f>IF($AB983=1,VLOOKUP(U:U,'BW Asset Listing'!D:O,12,FALSE),"")</f>
        <v/>
      </c>
      <c r="Z983" s="294" t="str">
        <f t="shared" si="138"/>
        <v/>
      </c>
      <c r="AA983" s="294" t="str">
        <f t="shared" si="139"/>
        <v/>
      </c>
      <c r="AB983" s="294">
        <f>COUNTIF($D$4:D983,$D983)</f>
        <v>0</v>
      </c>
      <c r="AE983" s="122" t="str">
        <f t="shared" si="140"/>
        <v/>
      </c>
      <c r="AF983" s="124">
        <f>SUMIFS('BW Expense Report GL'!I:I,'BW Expense Report GL'!F:F,AD:AD,'BW Expense Report GL'!G:G,G:G)</f>
        <v>0</v>
      </c>
      <c r="AG983" s="124" t="str">
        <f t="shared" si="141"/>
        <v/>
      </c>
      <c r="AH983" s="124">
        <f>SUMIFS('BW Expense Report GL'!I:I,'BW Expense Report GL'!F:F,AD:AD,'BW Expense Report GL'!G:G,H:H)</f>
        <v>0</v>
      </c>
      <c r="AI983" s="124" t="str">
        <f t="shared" si="142"/>
        <v/>
      </c>
      <c r="AK983" s="121">
        <f t="shared" si="143"/>
        <v>0</v>
      </c>
      <c r="AL983" s="121">
        <f t="shared" si="144"/>
        <v>0</v>
      </c>
    </row>
    <row r="984" spans="1:38" s="121" customFormat="1" ht="12.75" x14ac:dyDescent="0.2">
      <c r="A984" s="293" t="str">
        <f>VLOOKUP(B:B,'ACFR Business Areas'!A:C,3,FALSE)</f>
        <v>A000</v>
      </c>
      <c r="B984" s="293" t="str">
        <f>'Lease Rollforward'!$B$1</f>
        <v>E120</v>
      </c>
      <c r="C984" s="122" t="str">
        <f>VLOOKUP(B:B,'ACFR Business Areas'!A:B,2,FALSE)</f>
        <v>Comptroller General</v>
      </c>
      <c r="D984" s="237"/>
      <c r="E984" s="265"/>
      <c r="G984" s="122">
        <f>IFERROR(VLOOKUP($F:$F,'Lease Types with GL Accts'!A:B,2,FALSE),0)</f>
        <v>0</v>
      </c>
      <c r="H984" s="122">
        <f>IFERROR(VLOOKUP($F:$F,'Lease Types with GL Accts'!$A:$C,3,FALSE),0)</f>
        <v>0</v>
      </c>
      <c r="I984" s="122">
        <f>IFERROR(VLOOKUP($F:$F,'Lease Types with GL Accts'!$A:$D,4,FALSE),0)</f>
        <v>0</v>
      </c>
      <c r="J984" s="293" t="str">
        <f>IF(AND(AB984=1,K984='Lease Rollforward'!$B$2),"Yes",IF(AB984=1,"No",""))</f>
        <v/>
      </c>
      <c r="L984" s="216"/>
      <c r="M984" s="217"/>
      <c r="N984" s="217"/>
      <c r="O984" s="217"/>
      <c r="P984" s="294">
        <f t="shared" si="137"/>
        <v>0</v>
      </c>
      <c r="Q984" s="124"/>
      <c r="R984" s="124"/>
      <c r="S984" s="219"/>
      <c r="T984" s="219"/>
      <c r="U984" s="266"/>
      <c r="V984" s="122" t="str">
        <f>IF($AB984=1,VLOOKUP(U:U,'BW Asset Listing'!D:E,2,FALSE),"")</f>
        <v/>
      </c>
      <c r="W984" s="122" t="str">
        <f>IF($AB984=1,VLOOKUP(U:U,'BW Asset Listing'!D:F,3,FALSE),"")</f>
        <v/>
      </c>
      <c r="X984" s="122" t="str">
        <f>IF($AB984=1,VLOOKUP(U:U,'BW Asset Listing'!D:G,4,FALSE),"")</f>
        <v/>
      </c>
      <c r="Y984" s="294" t="str">
        <f>IF($AB984=1,VLOOKUP(U:U,'BW Asset Listing'!D:O,12,FALSE),"")</f>
        <v/>
      </c>
      <c r="Z984" s="294" t="str">
        <f t="shared" si="138"/>
        <v/>
      </c>
      <c r="AA984" s="294" t="str">
        <f t="shared" si="139"/>
        <v/>
      </c>
      <c r="AB984" s="294">
        <f>COUNTIF($D$4:D984,$D984)</f>
        <v>0</v>
      </c>
      <c r="AE984" s="122" t="str">
        <f t="shared" si="140"/>
        <v/>
      </c>
      <c r="AF984" s="124">
        <f>SUMIFS('BW Expense Report GL'!I:I,'BW Expense Report GL'!F:F,AD:AD,'BW Expense Report GL'!G:G,G:G)</f>
        <v>0</v>
      </c>
      <c r="AG984" s="124" t="str">
        <f t="shared" si="141"/>
        <v/>
      </c>
      <c r="AH984" s="124">
        <f>SUMIFS('BW Expense Report GL'!I:I,'BW Expense Report GL'!F:F,AD:AD,'BW Expense Report GL'!G:G,H:H)</f>
        <v>0</v>
      </c>
      <c r="AI984" s="124" t="str">
        <f t="shared" si="142"/>
        <v/>
      </c>
      <c r="AK984" s="121">
        <f t="shared" si="143"/>
        <v>0</v>
      </c>
      <c r="AL984" s="121">
        <f t="shared" si="144"/>
        <v>0</v>
      </c>
    </row>
    <row r="985" spans="1:38" s="121" customFormat="1" ht="12.75" x14ac:dyDescent="0.2">
      <c r="A985" s="293" t="str">
        <f>VLOOKUP(B:B,'ACFR Business Areas'!A:C,3,FALSE)</f>
        <v>A000</v>
      </c>
      <c r="B985" s="293" t="str">
        <f>'Lease Rollforward'!$B$1</f>
        <v>E120</v>
      </c>
      <c r="C985" s="122" t="str">
        <f>VLOOKUP(B:B,'ACFR Business Areas'!A:B,2,FALSE)</f>
        <v>Comptroller General</v>
      </c>
      <c r="D985" s="237"/>
      <c r="E985" s="265"/>
      <c r="G985" s="122">
        <f>IFERROR(VLOOKUP($F:$F,'Lease Types with GL Accts'!A:B,2,FALSE),0)</f>
        <v>0</v>
      </c>
      <c r="H985" s="122">
        <f>IFERROR(VLOOKUP($F:$F,'Lease Types with GL Accts'!$A:$C,3,FALSE),0)</f>
        <v>0</v>
      </c>
      <c r="I985" s="122">
        <f>IFERROR(VLOOKUP($F:$F,'Lease Types with GL Accts'!$A:$D,4,FALSE),0)</f>
        <v>0</v>
      </c>
      <c r="J985" s="293" t="str">
        <f>IF(AND(AB985=1,K985='Lease Rollforward'!$B$2),"Yes",IF(AB985=1,"No",""))</f>
        <v/>
      </c>
      <c r="L985" s="216"/>
      <c r="M985" s="217"/>
      <c r="N985" s="217"/>
      <c r="O985" s="217"/>
      <c r="P985" s="294">
        <f t="shared" si="137"/>
        <v>0</v>
      </c>
      <c r="Q985" s="124"/>
      <c r="R985" s="124"/>
      <c r="S985" s="219"/>
      <c r="T985" s="219"/>
      <c r="U985" s="266"/>
      <c r="V985" s="122" t="str">
        <f>IF($AB985=1,VLOOKUP(U:U,'BW Asset Listing'!D:E,2,FALSE),"")</f>
        <v/>
      </c>
      <c r="W985" s="122" t="str">
        <f>IF($AB985=1,VLOOKUP(U:U,'BW Asset Listing'!D:F,3,FALSE),"")</f>
        <v/>
      </c>
      <c r="X985" s="122" t="str">
        <f>IF($AB985=1,VLOOKUP(U:U,'BW Asset Listing'!D:G,4,FALSE),"")</f>
        <v/>
      </c>
      <c r="Y985" s="294" t="str">
        <f>IF($AB985=1,VLOOKUP(U:U,'BW Asset Listing'!D:O,12,FALSE),"")</f>
        <v/>
      </c>
      <c r="Z985" s="294" t="str">
        <f t="shared" si="138"/>
        <v/>
      </c>
      <c r="AA985" s="294" t="str">
        <f t="shared" si="139"/>
        <v/>
      </c>
      <c r="AB985" s="294">
        <f>COUNTIF($D$4:D985,$D985)</f>
        <v>0</v>
      </c>
      <c r="AE985" s="122" t="str">
        <f t="shared" si="140"/>
        <v/>
      </c>
      <c r="AF985" s="124">
        <f>SUMIFS('BW Expense Report GL'!I:I,'BW Expense Report GL'!F:F,AD:AD,'BW Expense Report GL'!G:G,G:G)</f>
        <v>0</v>
      </c>
      <c r="AG985" s="124" t="str">
        <f t="shared" si="141"/>
        <v/>
      </c>
      <c r="AH985" s="124">
        <f>SUMIFS('BW Expense Report GL'!I:I,'BW Expense Report GL'!F:F,AD:AD,'BW Expense Report GL'!G:G,H:H)</f>
        <v>0</v>
      </c>
      <c r="AI985" s="124" t="str">
        <f t="shared" si="142"/>
        <v/>
      </c>
      <c r="AK985" s="121">
        <f t="shared" si="143"/>
        <v>0</v>
      </c>
      <c r="AL985" s="121">
        <f t="shared" si="144"/>
        <v>0</v>
      </c>
    </row>
    <row r="986" spans="1:38" s="121" customFormat="1" ht="12.75" x14ac:dyDescent="0.2">
      <c r="A986" s="293" t="str">
        <f>VLOOKUP(B:B,'ACFR Business Areas'!A:C,3,FALSE)</f>
        <v>A000</v>
      </c>
      <c r="B986" s="293" t="str">
        <f>'Lease Rollforward'!$B$1</f>
        <v>E120</v>
      </c>
      <c r="C986" s="122" t="str">
        <f>VLOOKUP(B:B,'ACFR Business Areas'!A:B,2,FALSE)</f>
        <v>Comptroller General</v>
      </c>
      <c r="D986" s="237"/>
      <c r="E986" s="265"/>
      <c r="G986" s="122">
        <f>IFERROR(VLOOKUP($F:$F,'Lease Types with GL Accts'!A:B,2,FALSE),0)</f>
        <v>0</v>
      </c>
      <c r="H986" s="122">
        <f>IFERROR(VLOOKUP($F:$F,'Lease Types with GL Accts'!$A:$C,3,FALSE),0)</f>
        <v>0</v>
      </c>
      <c r="I986" s="122">
        <f>IFERROR(VLOOKUP($F:$F,'Lease Types with GL Accts'!$A:$D,4,FALSE),0)</f>
        <v>0</v>
      </c>
      <c r="J986" s="293" t="str">
        <f>IF(AND(AB986=1,K986='Lease Rollforward'!$B$2),"Yes",IF(AB986=1,"No",""))</f>
        <v/>
      </c>
      <c r="L986" s="216"/>
      <c r="M986" s="217"/>
      <c r="N986" s="217"/>
      <c r="O986" s="217"/>
      <c r="P986" s="294">
        <f t="shared" si="137"/>
        <v>0</v>
      </c>
      <c r="Q986" s="124"/>
      <c r="R986" s="124"/>
      <c r="S986" s="219"/>
      <c r="T986" s="219"/>
      <c r="U986" s="266"/>
      <c r="V986" s="122" t="str">
        <f>IF($AB986=1,VLOOKUP(U:U,'BW Asset Listing'!D:E,2,FALSE),"")</f>
        <v/>
      </c>
      <c r="W986" s="122" t="str">
        <f>IF($AB986=1,VLOOKUP(U:U,'BW Asset Listing'!D:F,3,FALSE),"")</f>
        <v/>
      </c>
      <c r="X986" s="122" t="str">
        <f>IF($AB986=1,VLOOKUP(U:U,'BW Asset Listing'!D:G,4,FALSE),"")</f>
        <v/>
      </c>
      <c r="Y986" s="294" t="str">
        <f>IF($AB986=1,VLOOKUP(U:U,'BW Asset Listing'!D:O,12,FALSE),"")</f>
        <v/>
      </c>
      <c r="Z986" s="294" t="str">
        <f t="shared" si="138"/>
        <v/>
      </c>
      <c r="AA986" s="294" t="str">
        <f t="shared" si="139"/>
        <v/>
      </c>
      <c r="AB986" s="294">
        <f>COUNTIF($D$4:D986,$D986)</f>
        <v>0</v>
      </c>
      <c r="AE986" s="122" t="str">
        <f t="shared" si="140"/>
        <v/>
      </c>
      <c r="AF986" s="124">
        <f>SUMIFS('BW Expense Report GL'!I:I,'BW Expense Report GL'!F:F,AD:AD,'BW Expense Report GL'!G:G,G:G)</f>
        <v>0</v>
      </c>
      <c r="AG986" s="124" t="str">
        <f t="shared" si="141"/>
        <v/>
      </c>
      <c r="AH986" s="124">
        <f>SUMIFS('BW Expense Report GL'!I:I,'BW Expense Report GL'!F:F,AD:AD,'BW Expense Report GL'!G:G,H:H)</f>
        <v>0</v>
      </c>
      <c r="AI986" s="124" t="str">
        <f t="shared" si="142"/>
        <v/>
      </c>
      <c r="AK986" s="121">
        <f t="shared" si="143"/>
        <v>0</v>
      </c>
      <c r="AL986" s="121">
        <f t="shared" si="144"/>
        <v>0</v>
      </c>
    </row>
    <row r="987" spans="1:38" s="121" customFormat="1" ht="12.75" x14ac:dyDescent="0.2">
      <c r="A987" s="293" t="str">
        <f>VLOOKUP(B:B,'ACFR Business Areas'!A:C,3,FALSE)</f>
        <v>A000</v>
      </c>
      <c r="B987" s="293" t="str">
        <f>'Lease Rollforward'!$B$1</f>
        <v>E120</v>
      </c>
      <c r="C987" s="122" t="str">
        <f>VLOOKUP(B:B,'ACFR Business Areas'!A:B,2,FALSE)</f>
        <v>Comptroller General</v>
      </c>
      <c r="D987" s="237"/>
      <c r="E987" s="265"/>
      <c r="G987" s="122">
        <f>IFERROR(VLOOKUP($F:$F,'Lease Types with GL Accts'!A:B,2,FALSE),0)</f>
        <v>0</v>
      </c>
      <c r="H987" s="122">
        <f>IFERROR(VLOOKUP($F:$F,'Lease Types with GL Accts'!$A:$C,3,FALSE),0)</f>
        <v>0</v>
      </c>
      <c r="I987" s="122">
        <f>IFERROR(VLOOKUP($F:$F,'Lease Types with GL Accts'!$A:$D,4,FALSE),0)</f>
        <v>0</v>
      </c>
      <c r="J987" s="293" t="str">
        <f>IF(AND(AB987=1,K987='Lease Rollforward'!$B$2),"Yes",IF(AB987=1,"No",""))</f>
        <v/>
      </c>
      <c r="L987" s="216"/>
      <c r="M987" s="217"/>
      <c r="N987" s="217"/>
      <c r="O987" s="217"/>
      <c r="P987" s="294">
        <f t="shared" si="137"/>
        <v>0</v>
      </c>
      <c r="Q987" s="124"/>
      <c r="R987" s="124"/>
      <c r="S987" s="219"/>
      <c r="T987" s="219"/>
      <c r="U987" s="266"/>
      <c r="V987" s="122" t="str">
        <f>IF($AB987=1,VLOOKUP(U:U,'BW Asset Listing'!D:E,2,FALSE),"")</f>
        <v/>
      </c>
      <c r="W987" s="122" t="str">
        <f>IF($AB987=1,VLOOKUP(U:U,'BW Asset Listing'!D:F,3,FALSE),"")</f>
        <v/>
      </c>
      <c r="X987" s="122" t="str">
        <f>IF($AB987=1,VLOOKUP(U:U,'BW Asset Listing'!D:G,4,FALSE),"")</f>
        <v/>
      </c>
      <c r="Y987" s="294" t="str">
        <f>IF($AB987=1,VLOOKUP(U:U,'BW Asset Listing'!D:O,12,FALSE),"")</f>
        <v/>
      </c>
      <c r="Z987" s="294" t="str">
        <f t="shared" si="138"/>
        <v/>
      </c>
      <c r="AA987" s="294" t="str">
        <f t="shared" si="139"/>
        <v/>
      </c>
      <c r="AB987" s="294">
        <f>COUNTIF($D$4:D987,$D987)</f>
        <v>0</v>
      </c>
      <c r="AE987" s="122" t="str">
        <f t="shared" si="140"/>
        <v/>
      </c>
      <c r="AF987" s="124">
        <f>SUMIFS('BW Expense Report GL'!I:I,'BW Expense Report GL'!F:F,AD:AD,'BW Expense Report GL'!G:G,G:G)</f>
        <v>0</v>
      </c>
      <c r="AG987" s="124" t="str">
        <f t="shared" si="141"/>
        <v/>
      </c>
      <c r="AH987" s="124">
        <f>SUMIFS('BW Expense Report GL'!I:I,'BW Expense Report GL'!F:F,AD:AD,'BW Expense Report GL'!G:G,H:H)</f>
        <v>0</v>
      </c>
      <c r="AI987" s="124" t="str">
        <f t="shared" si="142"/>
        <v/>
      </c>
      <c r="AK987" s="121">
        <f t="shared" si="143"/>
        <v>0</v>
      </c>
      <c r="AL987" s="121">
        <f t="shared" si="144"/>
        <v>0</v>
      </c>
    </row>
    <row r="988" spans="1:38" s="121" customFormat="1" ht="12.75" x14ac:dyDescent="0.2">
      <c r="A988" s="293" t="str">
        <f>VLOOKUP(B:B,'ACFR Business Areas'!A:C,3,FALSE)</f>
        <v>A000</v>
      </c>
      <c r="B988" s="293" t="str">
        <f>'Lease Rollforward'!$B$1</f>
        <v>E120</v>
      </c>
      <c r="C988" s="122" t="str">
        <f>VLOOKUP(B:B,'ACFR Business Areas'!A:B,2,FALSE)</f>
        <v>Comptroller General</v>
      </c>
      <c r="D988" s="237"/>
      <c r="E988" s="265"/>
      <c r="G988" s="122">
        <f>IFERROR(VLOOKUP($F:$F,'Lease Types with GL Accts'!A:B,2,FALSE),0)</f>
        <v>0</v>
      </c>
      <c r="H988" s="122">
        <f>IFERROR(VLOOKUP($F:$F,'Lease Types with GL Accts'!$A:$C,3,FALSE),0)</f>
        <v>0</v>
      </c>
      <c r="I988" s="122">
        <f>IFERROR(VLOOKUP($F:$F,'Lease Types with GL Accts'!$A:$D,4,FALSE),0)</f>
        <v>0</v>
      </c>
      <c r="J988" s="293" t="str">
        <f>IF(AND(AB988=1,K988='Lease Rollforward'!$B$2),"Yes",IF(AB988=1,"No",""))</f>
        <v/>
      </c>
      <c r="L988" s="216"/>
      <c r="M988" s="217"/>
      <c r="N988" s="217"/>
      <c r="O988" s="217"/>
      <c r="P988" s="294">
        <f t="shared" si="137"/>
        <v>0</v>
      </c>
      <c r="Q988" s="124"/>
      <c r="R988" s="124"/>
      <c r="S988" s="219"/>
      <c r="T988" s="219"/>
      <c r="U988" s="266"/>
      <c r="V988" s="122" t="str">
        <f>IF($AB988=1,VLOOKUP(U:U,'BW Asset Listing'!D:E,2,FALSE),"")</f>
        <v/>
      </c>
      <c r="W988" s="122" t="str">
        <f>IF($AB988=1,VLOOKUP(U:U,'BW Asset Listing'!D:F,3,FALSE),"")</f>
        <v/>
      </c>
      <c r="X988" s="122" t="str">
        <f>IF($AB988=1,VLOOKUP(U:U,'BW Asset Listing'!D:G,4,FALSE),"")</f>
        <v/>
      </c>
      <c r="Y988" s="294" t="str">
        <f>IF($AB988=1,VLOOKUP(U:U,'BW Asset Listing'!D:O,12,FALSE),"")</f>
        <v/>
      </c>
      <c r="Z988" s="294" t="str">
        <f t="shared" si="138"/>
        <v/>
      </c>
      <c r="AA988" s="294" t="str">
        <f t="shared" si="139"/>
        <v/>
      </c>
      <c r="AB988" s="294">
        <f>COUNTIF($D$4:D988,$D988)</f>
        <v>0</v>
      </c>
      <c r="AE988" s="122" t="str">
        <f t="shared" si="140"/>
        <v/>
      </c>
      <c r="AF988" s="124">
        <f>SUMIFS('BW Expense Report GL'!I:I,'BW Expense Report GL'!F:F,AD:AD,'BW Expense Report GL'!G:G,G:G)</f>
        <v>0</v>
      </c>
      <c r="AG988" s="124" t="str">
        <f t="shared" si="141"/>
        <v/>
      </c>
      <c r="AH988" s="124">
        <f>SUMIFS('BW Expense Report GL'!I:I,'BW Expense Report GL'!F:F,AD:AD,'BW Expense Report GL'!G:G,H:H)</f>
        <v>0</v>
      </c>
      <c r="AI988" s="124" t="str">
        <f t="shared" si="142"/>
        <v/>
      </c>
      <c r="AK988" s="121">
        <f t="shared" si="143"/>
        <v>0</v>
      </c>
      <c r="AL988" s="121">
        <f t="shared" si="144"/>
        <v>0</v>
      </c>
    </row>
    <row r="989" spans="1:38" s="121" customFormat="1" ht="12.75" x14ac:dyDescent="0.2">
      <c r="A989" s="293" t="str">
        <f>VLOOKUP(B:B,'ACFR Business Areas'!A:C,3,FALSE)</f>
        <v>A000</v>
      </c>
      <c r="B989" s="293" t="str">
        <f>'Lease Rollforward'!$B$1</f>
        <v>E120</v>
      </c>
      <c r="C989" s="122" t="str">
        <f>VLOOKUP(B:B,'ACFR Business Areas'!A:B,2,FALSE)</f>
        <v>Comptroller General</v>
      </c>
      <c r="D989" s="237"/>
      <c r="E989" s="265"/>
      <c r="G989" s="122">
        <f>IFERROR(VLOOKUP($F:$F,'Lease Types with GL Accts'!A:B,2,FALSE),0)</f>
        <v>0</v>
      </c>
      <c r="H989" s="122">
        <f>IFERROR(VLOOKUP($F:$F,'Lease Types with GL Accts'!$A:$C,3,FALSE),0)</f>
        <v>0</v>
      </c>
      <c r="I989" s="122">
        <f>IFERROR(VLOOKUP($F:$F,'Lease Types with GL Accts'!$A:$D,4,FALSE),0)</f>
        <v>0</v>
      </c>
      <c r="J989" s="293" t="str">
        <f>IF(AND(AB989=1,K989='Lease Rollforward'!$B$2),"Yes",IF(AB989=1,"No",""))</f>
        <v/>
      </c>
      <c r="L989" s="216"/>
      <c r="M989" s="217"/>
      <c r="N989" s="217"/>
      <c r="O989" s="217"/>
      <c r="P989" s="294">
        <f t="shared" si="137"/>
        <v>0</v>
      </c>
      <c r="Q989" s="124"/>
      <c r="R989" s="124"/>
      <c r="S989" s="219"/>
      <c r="T989" s="219"/>
      <c r="U989" s="266"/>
      <c r="V989" s="122" t="str">
        <f>IF($AB989=1,VLOOKUP(U:U,'BW Asset Listing'!D:E,2,FALSE),"")</f>
        <v/>
      </c>
      <c r="W989" s="122" t="str">
        <f>IF($AB989=1,VLOOKUP(U:U,'BW Asset Listing'!D:F,3,FALSE),"")</f>
        <v/>
      </c>
      <c r="X989" s="122" t="str">
        <f>IF($AB989=1,VLOOKUP(U:U,'BW Asset Listing'!D:G,4,FALSE),"")</f>
        <v/>
      </c>
      <c r="Y989" s="294" t="str">
        <f>IF($AB989=1,VLOOKUP(U:U,'BW Asset Listing'!D:O,12,FALSE),"")</f>
        <v/>
      </c>
      <c r="Z989" s="294" t="str">
        <f t="shared" si="138"/>
        <v/>
      </c>
      <c r="AA989" s="294" t="str">
        <f t="shared" si="139"/>
        <v/>
      </c>
      <c r="AB989" s="294">
        <f>COUNTIF($D$4:D989,$D989)</f>
        <v>0</v>
      </c>
      <c r="AE989" s="122" t="str">
        <f t="shared" si="140"/>
        <v/>
      </c>
      <c r="AF989" s="124">
        <f>SUMIFS('BW Expense Report GL'!I:I,'BW Expense Report GL'!F:F,AD:AD,'BW Expense Report GL'!G:G,G:G)</f>
        <v>0</v>
      </c>
      <c r="AG989" s="124" t="str">
        <f t="shared" si="141"/>
        <v/>
      </c>
      <c r="AH989" s="124">
        <f>SUMIFS('BW Expense Report GL'!I:I,'BW Expense Report GL'!F:F,AD:AD,'BW Expense Report GL'!G:G,H:H)</f>
        <v>0</v>
      </c>
      <c r="AI989" s="124" t="str">
        <f t="shared" si="142"/>
        <v/>
      </c>
      <c r="AK989" s="121">
        <f t="shared" si="143"/>
        <v>0</v>
      </c>
      <c r="AL989" s="121">
        <f t="shared" si="144"/>
        <v>0</v>
      </c>
    </row>
    <row r="990" spans="1:38" s="121" customFormat="1" ht="12.75" x14ac:dyDescent="0.2">
      <c r="A990" s="293" t="str">
        <f>VLOOKUP(B:B,'ACFR Business Areas'!A:C,3,FALSE)</f>
        <v>A000</v>
      </c>
      <c r="B990" s="293" t="str">
        <f>'Lease Rollforward'!$B$1</f>
        <v>E120</v>
      </c>
      <c r="C990" s="122" t="str">
        <f>VLOOKUP(B:B,'ACFR Business Areas'!A:B,2,FALSE)</f>
        <v>Comptroller General</v>
      </c>
      <c r="D990" s="237"/>
      <c r="E990" s="265"/>
      <c r="G990" s="122">
        <f>IFERROR(VLOOKUP($F:$F,'Lease Types with GL Accts'!A:B,2,FALSE),0)</f>
        <v>0</v>
      </c>
      <c r="H990" s="122">
        <f>IFERROR(VLOOKUP($F:$F,'Lease Types with GL Accts'!$A:$C,3,FALSE),0)</f>
        <v>0</v>
      </c>
      <c r="I990" s="122">
        <f>IFERROR(VLOOKUP($F:$F,'Lease Types with GL Accts'!$A:$D,4,FALSE),0)</f>
        <v>0</v>
      </c>
      <c r="J990" s="293" t="str">
        <f>IF(AND(AB990=1,K990='Lease Rollforward'!$B$2),"Yes",IF(AB990=1,"No",""))</f>
        <v/>
      </c>
      <c r="L990" s="216"/>
      <c r="M990" s="217"/>
      <c r="N990" s="217"/>
      <c r="O990" s="217"/>
      <c r="P990" s="294">
        <f t="shared" si="137"/>
        <v>0</v>
      </c>
      <c r="Q990" s="124"/>
      <c r="R990" s="124"/>
      <c r="S990" s="219"/>
      <c r="T990" s="219"/>
      <c r="U990" s="266"/>
      <c r="V990" s="122" t="str">
        <f>IF($AB990=1,VLOOKUP(U:U,'BW Asset Listing'!D:E,2,FALSE),"")</f>
        <v/>
      </c>
      <c r="W990" s="122" t="str">
        <f>IF($AB990=1,VLOOKUP(U:U,'BW Asset Listing'!D:F,3,FALSE),"")</f>
        <v/>
      </c>
      <c r="X990" s="122" t="str">
        <f>IF($AB990=1,VLOOKUP(U:U,'BW Asset Listing'!D:G,4,FALSE),"")</f>
        <v/>
      </c>
      <c r="Y990" s="294" t="str">
        <f>IF($AB990=1,VLOOKUP(U:U,'BW Asset Listing'!D:O,12,FALSE),"")</f>
        <v/>
      </c>
      <c r="Z990" s="294" t="str">
        <f t="shared" si="138"/>
        <v/>
      </c>
      <c r="AA990" s="294" t="str">
        <f t="shared" si="139"/>
        <v/>
      </c>
      <c r="AB990" s="294">
        <f>COUNTIF($D$4:D990,$D990)</f>
        <v>0</v>
      </c>
      <c r="AE990" s="122" t="str">
        <f t="shared" si="140"/>
        <v/>
      </c>
      <c r="AF990" s="124">
        <f>SUMIFS('BW Expense Report GL'!I:I,'BW Expense Report GL'!F:F,AD:AD,'BW Expense Report GL'!G:G,G:G)</f>
        <v>0</v>
      </c>
      <c r="AG990" s="124" t="str">
        <f t="shared" si="141"/>
        <v/>
      </c>
      <c r="AH990" s="124">
        <f>SUMIFS('BW Expense Report GL'!I:I,'BW Expense Report GL'!F:F,AD:AD,'BW Expense Report GL'!G:G,H:H)</f>
        <v>0</v>
      </c>
      <c r="AI990" s="124" t="str">
        <f t="shared" si="142"/>
        <v/>
      </c>
      <c r="AK990" s="121">
        <f t="shared" si="143"/>
        <v>0</v>
      </c>
      <c r="AL990" s="121">
        <f t="shared" si="144"/>
        <v>0</v>
      </c>
    </row>
    <row r="991" spans="1:38" s="121" customFormat="1" ht="12.75" x14ac:dyDescent="0.2">
      <c r="A991" s="293" t="str">
        <f>VLOOKUP(B:B,'ACFR Business Areas'!A:C,3,FALSE)</f>
        <v>A000</v>
      </c>
      <c r="B991" s="293" t="str">
        <f>'Lease Rollforward'!$B$1</f>
        <v>E120</v>
      </c>
      <c r="C991" s="122" t="str">
        <f>VLOOKUP(B:B,'ACFR Business Areas'!A:B,2,FALSE)</f>
        <v>Comptroller General</v>
      </c>
      <c r="D991" s="237"/>
      <c r="E991" s="265"/>
      <c r="G991" s="122">
        <f>IFERROR(VLOOKUP($F:$F,'Lease Types with GL Accts'!A:B,2,FALSE),0)</f>
        <v>0</v>
      </c>
      <c r="H991" s="122">
        <f>IFERROR(VLOOKUP($F:$F,'Lease Types with GL Accts'!$A:$C,3,FALSE),0)</f>
        <v>0</v>
      </c>
      <c r="I991" s="122">
        <f>IFERROR(VLOOKUP($F:$F,'Lease Types with GL Accts'!$A:$D,4,FALSE),0)</f>
        <v>0</v>
      </c>
      <c r="J991" s="293" t="str">
        <f>IF(AND(AB991=1,K991='Lease Rollforward'!$B$2),"Yes",IF(AB991=1,"No",""))</f>
        <v/>
      </c>
      <c r="L991" s="216"/>
      <c r="M991" s="217"/>
      <c r="N991" s="217"/>
      <c r="O991" s="217"/>
      <c r="P991" s="294">
        <f t="shared" si="137"/>
        <v>0</v>
      </c>
      <c r="Q991" s="124"/>
      <c r="R991" s="124"/>
      <c r="S991" s="219"/>
      <c r="T991" s="219"/>
      <c r="U991" s="266"/>
      <c r="V991" s="122" t="str">
        <f>IF($AB991=1,VLOOKUP(U:U,'BW Asset Listing'!D:E,2,FALSE),"")</f>
        <v/>
      </c>
      <c r="W991" s="122" t="str">
        <f>IF($AB991=1,VLOOKUP(U:U,'BW Asset Listing'!D:F,3,FALSE),"")</f>
        <v/>
      </c>
      <c r="X991" s="122" t="str">
        <f>IF($AB991=1,VLOOKUP(U:U,'BW Asset Listing'!D:G,4,FALSE),"")</f>
        <v/>
      </c>
      <c r="Y991" s="294" t="str">
        <f>IF($AB991=1,VLOOKUP(U:U,'BW Asset Listing'!D:O,12,FALSE),"")</f>
        <v/>
      </c>
      <c r="Z991" s="294" t="str">
        <f t="shared" si="138"/>
        <v/>
      </c>
      <c r="AA991" s="294" t="str">
        <f t="shared" si="139"/>
        <v/>
      </c>
      <c r="AB991" s="294">
        <f>COUNTIF($D$4:D991,$D991)</f>
        <v>0</v>
      </c>
      <c r="AE991" s="122" t="str">
        <f t="shared" si="140"/>
        <v/>
      </c>
      <c r="AF991" s="124">
        <f>SUMIFS('BW Expense Report GL'!I:I,'BW Expense Report GL'!F:F,AD:AD,'BW Expense Report GL'!G:G,G:G)</f>
        <v>0</v>
      </c>
      <c r="AG991" s="124" t="str">
        <f t="shared" si="141"/>
        <v/>
      </c>
      <c r="AH991" s="124">
        <f>SUMIFS('BW Expense Report GL'!I:I,'BW Expense Report GL'!F:F,AD:AD,'BW Expense Report GL'!G:G,H:H)</f>
        <v>0</v>
      </c>
      <c r="AI991" s="124" t="str">
        <f t="shared" si="142"/>
        <v/>
      </c>
      <c r="AK991" s="121">
        <f t="shared" si="143"/>
        <v>0</v>
      </c>
      <c r="AL991" s="121">
        <f t="shared" si="144"/>
        <v>0</v>
      </c>
    </row>
    <row r="992" spans="1:38" s="121" customFormat="1" ht="12.75" x14ac:dyDescent="0.2">
      <c r="A992" s="293" t="str">
        <f>VLOOKUP(B:B,'ACFR Business Areas'!A:C,3,FALSE)</f>
        <v>A000</v>
      </c>
      <c r="B992" s="293" t="str">
        <f>'Lease Rollforward'!$B$1</f>
        <v>E120</v>
      </c>
      <c r="C992" s="122" t="str">
        <f>VLOOKUP(B:B,'ACFR Business Areas'!A:B,2,FALSE)</f>
        <v>Comptroller General</v>
      </c>
      <c r="D992" s="237"/>
      <c r="E992" s="265"/>
      <c r="G992" s="122">
        <f>IFERROR(VLOOKUP($F:$F,'Lease Types with GL Accts'!A:B,2,FALSE),0)</f>
        <v>0</v>
      </c>
      <c r="H992" s="122">
        <f>IFERROR(VLOOKUP($F:$F,'Lease Types with GL Accts'!$A:$C,3,FALSE),0)</f>
        <v>0</v>
      </c>
      <c r="I992" s="122">
        <f>IFERROR(VLOOKUP($F:$F,'Lease Types with GL Accts'!$A:$D,4,FALSE),0)</f>
        <v>0</v>
      </c>
      <c r="J992" s="293" t="str">
        <f>IF(AND(AB992=1,K992='Lease Rollforward'!$B$2),"Yes",IF(AB992=1,"No",""))</f>
        <v/>
      </c>
      <c r="L992" s="216"/>
      <c r="M992" s="217"/>
      <c r="N992" s="217"/>
      <c r="O992" s="217"/>
      <c r="P992" s="294">
        <f t="shared" si="137"/>
        <v>0</v>
      </c>
      <c r="Q992" s="124"/>
      <c r="R992" s="124"/>
      <c r="S992" s="219"/>
      <c r="T992" s="219"/>
      <c r="U992" s="266"/>
      <c r="V992" s="122" t="str">
        <f>IF($AB992=1,VLOOKUP(U:U,'BW Asset Listing'!D:E,2,FALSE),"")</f>
        <v/>
      </c>
      <c r="W992" s="122" t="str">
        <f>IF($AB992=1,VLOOKUP(U:U,'BW Asset Listing'!D:F,3,FALSE),"")</f>
        <v/>
      </c>
      <c r="X992" s="122" t="str">
        <f>IF($AB992=1,VLOOKUP(U:U,'BW Asset Listing'!D:G,4,FALSE),"")</f>
        <v/>
      </c>
      <c r="Y992" s="294" t="str">
        <f>IF($AB992=1,VLOOKUP(U:U,'BW Asset Listing'!D:O,12,FALSE),"")</f>
        <v/>
      </c>
      <c r="Z992" s="294" t="str">
        <f t="shared" si="138"/>
        <v/>
      </c>
      <c r="AA992" s="294" t="str">
        <f t="shared" si="139"/>
        <v/>
      </c>
      <c r="AB992" s="294">
        <f>COUNTIF($D$4:D992,$D992)</f>
        <v>0</v>
      </c>
      <c r="AE992" s="122" t="str">
        <f t="shared" si="140"/>
        <v/>
      </c>
      <c r="AF992" s="124">
        <f>SUMIFS('BW Expense Report GL'!I:I,'BW Expense Report GL'!F:F,AD:AD,'BW Expense Report GL'!G:G,G:G)</f>
        <v>0</v>
      </c>
      <c r="AG992" s="124" t="str">
        <f t="shared" si="141"/>
        <v/>
      </c>
      <c r="AH992" s="124">
        <f>SUMIFS('BW Expense Report GL'!I:I,'BW Expense Report GL'!F:F,AD:AD,'BW Expense Report GL'!G:G,H:H)</f>
        <v>0</v>
      </c>
      <c r="AI992" s="124" t="str">
        <f t="shared" si="142"/>
        <v/>
      </c>
      <c r="AK992" s="121">
        <f t="shared" si="143"/>
        <v>0</v>
      </c>
      <c r="AL992" s="121">
        <f t="shared" si="144"/>
        <v>0</v>
      </c>
    </row>
    <row r="993" spans="1:38" s="121" customFormat="1" ht="12.75" x14ac:dyDescent="0.2">
      <c r="A993" s="293" t="str">
        <f>VLOOKUP(B:B,'ACFR Business Areas'!A:C,3,FALSE)</f>
        <v>A000</v>
      </c>
      <c r="B993" s="293" t="str">
        <f>'Lease Rollforward'!$B$1</f>
        <v>E120</v>
      </c>
      <c r="C993" s="122" t="str">
        <f>VLOOKUP(B:B,'ACFR Business Areas'!A:B,2,FALSE)</f>
        <v>Comptroller General</v>
      </c>
      <c r="D993" s="237"/>
      <c r="E993" s="265"/>
      <c r="G993" s="122">
        <f>IFERROR(VLOOKUP($F:$F,'Lease Types with GL Accts'!A:B,2,FALSE),0)</f>
        <v>0</v>
      </c>
      <c r="H993" s="122">
        <f>IFERROR(VLOOKUP($F:$F,'Lease Types with GL Accts'!$A:$C,3,FALSE),0)</f>
        <v>0</v>
      </c>
      <c r="I993" s="122">
        <f>IFERROR(VLOOKUP($F:$F,'Lease Types with GL Accts'!$A:$D,4,FALSE),0)</f>
        <v>0</v>
      </c>
      <c r="J993" s="293" t="str">
        <f>IF(AND(AB993=1,K993='Lease Rollforward'!$B$2),"Yes",IF(AB993=1,"No",""))</f>
        <v/>
      </c>
      <c r="L993" s="216"/>
      <c r="M993" s="217"/>
      <c r="N993" s="217"/>
      <c r="O993" s="217"/>
      <c r="P993" s="294">
        <f t="shared" si="137"/>
        <v>0</v>
      </c>
      <c r="Q993" s="124"/>
      <c r="R993" s="124"/>
      <c r="S993" s="219"/>
      <c r="T993" s="219"/>
      <c r="U993" s="266"/>
      <c r="V993" s="122" t="str">
        <f>IF($AB993=1,VLOOKUP(U:U,'BW Asset Listing'!D:E,2,FALSE),"")</f>
        <v/>
      </c>
      <c r="W993" s="122" t="str">
        <f>IF($AB993=1,VLOOKUP(U:U,'BW Asset Listing'!D:F,3,FALSE),"")</f>
        <v/>
      </c>
      <c r="X993" s="122" t="str">
        <f>IF($AB993=1,VLOOKUP(U:U,'BW Asset Listing'!D:G,4,FALSE),"")</f>
        <v/>
      </c>
      <c r="Y993" s="294" t="str">
        <f>IF($AB993=1,VLOOKUP(U:U,'BW Asset Listing'!D:O,12,FALSE),"")</f>
        <v/>
      </c>
      <c r="Z993" s="294" t="str">
        <f t="shared" si="138"/>
        <v/>
      </c>
      <c r="AA993" s="294" t="str">
        <f t="shared" si="139"/>
        <v/>
      </c>
      <c r="AB993" s="294">
        <f>COUNTIF($D$4:D993,$D993)</f>
        <v>0</v>
      </c>
      <c r="AE993" s="122" t="str">
        <f t="shared" si="140"/>
        <v/>
      </c>
      <c r="AF993" s="124">
        <f>SUMIFS('BW Expense Report GL'!I:I,'BW Expense Report GL'!F:F,AD:AD,'BW Expense Report GL'!G:G,G:G)</f>
        <v>0</v>
      </c>
      <c r="AG993" s="124" t="str">
        <f t="shared" si="141"/>
        <v/>
      </c>
      <c r="AH993" s="124">
        <f>SUMIFS('BW Expense Report GL'!I:I,'BW Expense Report GL'!F:F,AD:AD,'BW Expense Report GL'!G:G,H:H)</f>
        <v>0</v>
      </c>
      <c r="AI993" s="124" t="str">
        <f t="shared" si="142"/>
        <v/>
      </c>
      <c r="AK993" s="121">
        <f t="shared" si="143"/>
        <v>0</v>
      </c>
      <c r="AL993" s="121">
        <f t="shared" si="144"/>
        <v>0</v>
      </c>
    </row>
    <row r="994" spans="1:38" s="121" customFormat="1" ht="12.75" x14ac:dyDescent="0.2">
      <c r="A994" s="293" t="str">
        <f>VLOOKUP(B:B,'ACFR Business Areas'!A:C,3,FALSE)</f>
        <v>A000</v>
      </c>
      <c r="B994" s="293" t="str">
        <f>'Lease Rollforward'!$B$1</f>
        <v>E120</v>
      </c>
      <c r="C994" s="122" t="str">
        <f>VLOOKUP(B:B,'ACFR Business Areas'!A:B,2,FALSE)</f>
        <v>Comptroller General</v>
      </c>
      <c r="D994" s="237"/>
      <c r="E994" s="265"/>
      <c r="G994" s="122">
        <f>IFERROR(VLOOKUP($F:$F,'Lease Types with GL Accts'!A:B,2,FALSE),0)</f>
        <v>0</v>
      </c>
      <c r="H994" s="122">
        <f>IFERROR(VLOOKUP($F:$F,'Lease Types with GL Accts'!$A:$C,3,FALSE),0)</f>
        <v>0</v>
      </c>
      <c r="I994" s="122">
        <f>IFERROR(VLOOKUP($F:$F,'Lease Types with GL Accts'!$A:$D,4,FALSE),0)</f>
        <v>0</v>
      </c>
      <c r="J994" s="293" t="str">
        <f>IF(AND(AB994=1,K994='Lease Rollforward'!$B$2),"Yes",IF(AB994=1,"No",""))</f>
        <v/>
      </c>
      <c r="L994" s="216"/>
      <c r="M994" s="217"/>
      <c r="N994" s="217"/>
      <c r="O994" s="217"/>
      <c r="P994" s="294">
        <f t="shared" si="137"/>
        <v>0</v>
      </c>
      <c r="Q994" s="124"/>
      <c r="R994" s="124"/>
      <c r="S994" s="219"/>
      <c r="T994" s="219"/>
      <c r="U994" s="266"/>
      <c r="V994" s="122" t="str">
        <f>IF($AB994=1,VLOOKUP(U:U,'BW Asset Listing'!D:E,2,FALSE),"")</f>
        <v/>
      </c>
      <c r="W994" s="122" t="str">
        <f>IF($AB994=1,VLOOKUP(U:U,'BW Asset Listing'!D:F,3,FALSE),"")</f>
        <v/>
      </c>
      <c r="X994" s="122" t="str">
        <f>IF($AB994=1,VLOOKUP(U:U,'BW Asset Listing'!D:G,4,FALSE),"")</f>
        <v/>
      </c>
      <c r="Y994" s="294" t="str">
        <f>IF($AB994=1,VLOOKUP(U:U,'BW Asset Listing'!D:O,12,FALSE),"")</f>
        <v/>
      </c>
      <c r="Z994" s="294" t="str">
        <f t="shared" si="138"/>
        <v/>
      </c>
      <c r="AA994" s="294" t="str">
        <f t="shared" si="139"/>
        <v/>
      </c>
      <c r="AB994" s="294">
        <f>COUNTIF($D$4:D994,$D994)</f>
        <v>0</v>
      </c>
      <c r="AE994" s="122" t="str">
        <f t="shared" si="140"/>
        <v/>
      </c>
      <c r="AF994" s="124">
        <f>SUMIFS('BW Expense Report GL'!I:I,'BW Expense Report GL'!F:F,AD:AD,'BW Expense Report GL'!G:G,G:G)</f>
        <v>0</v>
      </c>
      <c r="AG994" s="124" t="str">
        <f t="shared" si="141"/>
        <v/>
      </c>
      <c r="AH994" s="124">
        <f>SUMIFS('BW Expense Report GL'!I:I,'BW Expense Report GL'!F:F,AD:AD,'BW Expense Report GL'!G:G,H:H)</f>
        <v>0</v>
      </c>
      <c r="AI994" s="124" t="str">
        <f t="shared" si="142"/>
        <v/>
      </c>
      <c r="AK994" s="121">
        <f t="shared" si="143"/>
        <v>0</v>
      </c>
      <c r="AL994" s="121">
        <f t="shared" si="144"/>
        <v>0</v>
      </c>
    </row>
    <row r="995" spans="1:38" s="121" customFormat="1" ht="12.75" x14ac:dyDescent="0.2">
      <c r="A995" s="293" t="str">
        <f>VLOOKUP(B:B,'ACFR Business Areas'!A:C,3,FALSE)</f>
        <v>A000</v>
      </c>
      <c r="B995" s="293" t="str">
        <f>'Lease Rollforward'!$B$1</f>
        <v>E120</v>
      </c>
      <c r="C995" s="122" t="str">
        <f>VLOOKUP(B:B,'ACFR Business Areas'!A:B,2,FALSE)</f>
        <v>Comptroller General</v>
      </c>
      <c r="D995" s="237"/>
      <c r="E995" s="265"/>
      <c r="G995" s="122">
        <f>IFERROR(VLOOKUP($F:$F,'Lease Types with GL Accts'!A:B,2,FALSE),0)</f>
        <v>0</v>
      </c>
      <c r="H995" s="122">
        <f>IFERROR(VLOOKUP($F:$F,'Lease Types with GL Accts'!$A:$C,3,FALSE),0)</f>
        <v>0</v>
      </c>
      <c r="I995" s="122">
        <f>IFERROR(VLOOKUP($F:$F,'Lease Types with GL Accts'!$A:$D,4,FALSE),0)</f>
        <v>0</v>
      </c>
      <c r="J995" s="293" t="str">
        <f>IF(AND(AB995=1,K995='Lease Rollforward'!$B$2),"Yes",IF(AB995=1,"No",""))</f>
        <v/>
      </c>
      <c r="L995" s="216"/>
      <c r="M995" s="217"/>
      <c r="N995" s="217"/>
      <c r="O995" s="217"/>
      <c r="P995" s="294">
        <f t="shared" si="137"/>
        <v>0</v>
      </c>
      <c r="Q995" s="124"/>
      <c r="R995" s="124"/>
      <c r="S995" s="219"/>
      <c r="T995" s="219"/>
      <c r="U995" s="266"/>
      <c r="V995" s="122" t="str">
        <f>IF($AB995=1,VLOOKUP(U:U,'BW Asset Listing'!D:E,2,FALSE),"")</f>
        <v/>
      </c>
      <c r="W995" s="122" t="str">
        <f>IF($AB995=1,VLOOKUP(U:U,'BW Asset Listing'!D:F,3,FALSE),"")</f>
        <v/>
      </c>
      <c r="X995" s="122" t="str">
        <f>IF($AB995=1,VLOOKUP(U:U,'BW Asset Listing'!D:G,4,FALSE),"")</f>
        <v/>
      </c>
      <c r="Y995" s="294" t="str">
        <f>IF($AB995=1,VLOOKUP(U:U,'BW Asset Listing'!D:O,12,FALSE),"")</f>
        <v/>
      </c>
      <c r="Z995" s="294" t="str">
        <f t="shared" si="138"/>
        <v/>
      </c>
      <c r="AA995" s="294" t="str">
        <f t="shared" si="139"/>
        <v/>
      </c>
      <c r="AB995" s="294">
        <f>COUNTIF($D$4:D995,$D995)</f>
        <v>0</v>
      </c>
      <c r="AE995" s="122" t="str">
        <f t="shared" si="140"/>
        <v/>
      </c>
      <c r="AF995" s="124">
        <f>SUMIFS('BW Expense Report GL'!I:I,'BW Expense Report GL'!F:F,AD:AD,'BW Expense Report GL'!G:G,G:G)</f>
        <v>0</v>
      </c>
      <c r="AG995" s="124" t="str">
        <f t="shared" si="141"/>
        <v/>
      </c>
      <c r="AH995" s="124">
        <f>SUMIFS('BW Expense Report GL'!I:I,'BW Expense Report GL'!F:F,AD:AD,'BW Expense Report GL'!G:G,H:H)</f>
        <v>0</v>
      </c>
      <c r="AI995" s="124" t="str">
        <f t="shared" si="142"/>
        <v/>
      </c>
      <c r="AK995" s="121">
        <f t="shared" si="143"/>
        <v>0</v>
      </c>
      <c r="AL995" s="121">
        <f t="shared" si="144"/>
        <v>0</v>
      </c>
    </row>
    <row r="996" spans="1:38" s="121" customFormat="1" ht="12.75" x14ac:dyDescent="0.2">
      <c r="A996" s="293" t="str">
        <f>VLOOKUP(B:B,'ACFR Business Areas'!A:C,3,FALSE)</f>
        <v>A000</v>
      </c>
      <c r="B996" s="293" t="str">
        <f>'Lease Rollforward'!$B$1</f>
        <v>E120</v>
      </c>
      <c r="C996" s="122" t="str">
        <f>VLOOKUP(B:B,'ACFR Business Areas'!A:B,2,FALSE)</f>
        <v>Comptroller General</v>
      </c>
      <c r="D996" s="237"/>
      <c r="E996" s="265"/>
      <c r="G996" s="122">
        <f>IFERROR(VLOOKUP($F:$F,'Lease Types with GL Accts'!A:B,2,FALSE),0)</f>
        <v>0</v>
      </c>
      <c r="H996" s="122">
        <f>IFERROR(VLOOKUP($F:$F,'Lease Types with GL Accts'!$A:$C,3,FALSE),0)</f>
        <v>0</v>
      </c>
      <c r="I996" s="122">
        <f>IFERROR(VLOOKUP($F:$F,'Lease Types with GL Accts'!$A:$D,4,FALSE),0)</f>
        <v>0</v>
      </c>
      <c r="J996" s="293" t="str">
        <f>IF(AND(AB996=1,K996='Lease Rollforward'!$B$2),"Yes",IF(AB996=1,"No",""))</f>
        <v/>
      </c>
      <c r="L996" s="216"/>
      <c r="M996" s="217"/>
      <c r="N996" s="217"/>
      <c r="O996" s="217"/>
      <c r="P996" s="294">
        <f t="shared" si="137"/>
        <v>0</v>
      </c>
      <c r="Q996" s="124"/>
      <c r="R996" s="124"/>
      <c r="S996" s="219"/>
      <c r="T996" s="219"/>
      <c r="U996" s="266"/>
      <c r="V996" s="122" t="str">
        <f>IF($AB996=1,VLOOKUP(U:U,'BW Asset Listing'!D:E,2,FALSE),"")</f>
        <v/>
      </c>
      <c r="W996" s="122" t="str">
        <f>IF($AB996=1,VLOOKUP(U:U,'BW Asset Listing'!D:F,3,FALSE),"")</f>
        <v/>
      </c>
      <c r="X996" s="122" t="str">
        <f>IF($AB996=1,VLOOKUP(U:U,'BW Asset Listing'!D:G,4,FALSE),"")</f>
        <v/>
      </c>
      <c r="Y996" s="294" t="str">
        <f>IF($AB996=1,VLOOKUP(U:U,'BW Asset Listing'!D:O,12,FALSE),"")</f>
        <v/>
      </c>
      <c r="Z996" s="294" t="str">
        <f t="shared" si="138"/>
        <v/>
      </c>
      <c r="AA996" s="294" t="str">
        <f t="shared" si="139"/>
        <v/>
      </c>
      <c r="AB996" s="294">
        <f>COUNTIF($D$4:D996,$D996)</f>
        <v>0</v>
      </c>
      <c r="AE996" s="122" t="str">
        <f t="shared" si="140"/>
        <v/>
      </c>
      <c r="AF996" s="124">
        <f>SUMIFS('BW Expense Report GL'!I:I,'BW Expense Report GL'!F:F,AD:AD,'BW Expense Report GL'!G:G,G:G)</f>
        <v>0</v>
      </c>
      <c r="AG996" s="124" t="str">
        <f t="shared" si="141"/>
        <v/>
      </c>
      <c r="AH996" s="124">
        <f>SUMIFS('BW Expense Report GL'!I:I,'BW Expense Report GL'!F:F,AD:AD,'BW Expense Report GL'!G:G,H:H)</f>
        <v>0</v>
      </c>
      <c r="AI996" s="124" t="str">
        <f t="shared" si="142"/>
        <v/>
      </c>
      <c r="AK996" s="121">
        <f t="shared" si="143"/>
        <v>0</v>
      </c>
      <c r="AL996" s="121">
        <f t="shared" si="144"/>
        <v>0</v>
      </c>
    </row>
    <row r="997" spans="1:38" s="121" customFormat="1" ht="12.75" x14ac:dyDescent="0.2">
      <c r="A997" s="293" t="str">
        <f>VLOOKUP(B:B,'ACFR Business Areas'!A:C,3,FALSE)</f>
        <v>A000</v>
      </c>
      <c r="B997" s="293" t="str">
        <f>'Lease Rollforward'!$B$1</f>
        <v>E120</v>
      </c>
      <c r="C997" s="122" t="str">
        <f>VLOOKUP(B:B,'ACFR Business Areas'!A:B,2,FALSE)</f>
        <v>Comptroller General</v>
      </c>
      <c r="D997" s="237"/>
      <c r="E997" s="265"/>
      <c r="G997" s="122">
        <f>IFERROR(VLOOKUP($F:$F,'Lease Types with GL Accts'!A:B,2,FALSE),0)</f>
        <v>0</v>
      </c>
      <c r="H997" s="122">
        <f>IFERROR(VLOOKUP($F:$F,'Lease Types with GL Accts'!$A:$C,3,FALSE),0)</f>
        <v>0</v>
      </c>
      <c r="I997" s="122">
        <f>IFERROR(VLOOKUP($F:$F,'Lease Types with GL Accts'!$A:$D,4,FALSE),0)</f>
        <v>0</v>
      </c>
      <c r="J997" s="293" t="str">
        <f>IF(AND(AB997=1,K997='Lease Rollforward'!$B$2),"Yes",IF(AB997=1,"No",""))</f>
        <v/>
      </c>
      <c r="L997" s="216"/>
      <c r="M997" s="217"/>
      <c r="N997" s="217"/>
      <c r="O997" s="217"/>
      <c r="P997" s="294">
        <f t="shared" si="137"/>
        <v>0</v>
      </c>
      <c r="Q997" s="124"/>
      <c r="R997" s="124"/>
      <c r="S997" s="219"/>
      <c r="T997" s="219"/>
      <c r="U997" s="266"/>
      <c r="V997" s="122" t="str">
        <f>IF($AB997=1,VLOOKUP(U:U,'BW Asset Listing'!D:E,2,FALSE),"")</f>
        <v/>
      </c>
      <c r="W997" s="122" t="str">
        <f>IF($AB997=1,VLOOKUP(U:U,'BW Asset Listing'!D:F,3,FALSE),"")</f>
        <v/>
      </c>
      <c r="X997" s="122" t="str">
        <f>IF($AB997=1,VLOOKUP(U:U,'BW Asset Listing'!D:G,4,FALSE),"")</f>
        <v/>
      </c>
      <c r="Y997" s="294" t="str">
        <f>IF($AB997=1,VLOOKUP(U:U,'BW Asset Listing'!D:O,12,FALSE),"")</f>
        <v/>
      </c>
      <c r="Z997" s="294" t="str">
        <f t="shared" si="138"/>
        <v/>
      </c>
      <c r="AA997" s="294" t="str">
        <f t="shared" si="139"/>
        <v/>
      </c>
      <c r="AB997" s="294">
        <f>COUNTIF($D$4:D997,$D997)</f>
        <v>0</v>
      </c>
      <c r="AE997" s="122" t="str">
        <f t="shared" si="140"/>
        <v/>
      </c>
      <c r="AF997" s="124">
        <f>SUMIFS('BW Expense Report GL'!I:I,'BW Expense Report GL'!F:F,AD:AD,'BW Expense Report GL'!G:G,G:G)</f>
        <v>0</v>
      </c>
      <c r="AG997" s="124" t="str">
        <f t="shared" si="141"/>
        <v/>
      </c>
      <c r="AH997" s="124">
        <f>SUMIFS('BW Expense Report GL'!I:I,'BW Expense Report GL'!F:F,AD:AD,'BW Expense Report GL'!G:G,H:H)</f>
        <v>0</v>
      </c>
      <c r="AI997" s="124" t="str">
        <f t="shared" si="142"/>
        <v/>
      </c>
      <c r="AK997" s="121">
        <f t="shared" si="143"/>
        <v>0</v>
      </c>
      <c r="AL997" s="121">
        <f t="shared" si="144"/>
        <v>0</v>
      </c>
    </row>
    <row r="998" spans="1:38" s="121" customFormat="1" ht="12.75" x14ac:dyDescent="0.2">
      <c r="A998" s="293" t="str">
        <f>VLOOKUP(B:B,'ACFR Business Areas'!A:C,3,FALSE)</f>
        <v>A000</v>
      </c>
      <c r="B998" s="293" t="str">
        <f>'Lease Rollforward'!$B$1</f>
        <v>E120</v>
      </c>
      <c r="C998" s="122" t="str">
        <f>VLOOKUP(B:B,'ACFR Business Areas'!A:B,2,FALSE)</f>
        <v>Comptroller General</v>
      </c>
      <c r="D998" s="237"/>
      <c r="E998" s="265"/>
      <c r="G998" s="122">
        <f>IFERROR(VLOOKUP($F:$F,'Lease Types with GL Accts'!A:B,2,FALSE),0)</f>
        <v>0</v>
      </c>
      <c r="H998" s="122">
        <f>IFERROR(VLOOKUP($F:$F,'Lease Types with GL Accts'!$A:$C,3,FALSE),0)</f>
        <v>0</v>
      </c>
      <c r="I998" s="122">
        <f>IFERROR(VLOOKUP($F:$F,'Lease Types with GL Accts'!$A:$D,4,FALSE),0)</f>
        <v>0</v>
      </c>
      <c r="J998" s="293" t="str">
        <f>IF(AND(AB998=1,K998='Lease Rollforward'!$B$2),"Yes",IF(AB998=1,"No",""))</f>
        <v/>
      </c>
      <c r="L998" s="216"/>
      <c r="M998" s="217"/>
      <c r="N998" s="217"/>
      <c r="O998" s="217"/>
      <c r="P998" s="294">
        <f t="shared" si="137"/>
        <v>0</v>
      </c>
      <c r="Q998" s="124"/>
      <c r="R998" s="124"/>
      <c r="S998" s="219"/>
      <c r="T998" s="219"/>
      <c r="U998" s="266"/>
      <c r="V998" s="122" t="str">
        <f>IF($AB998=1,VLOOKUP(U:U,'BW Asset Listing'!D:E,2,FALSE),"")</f>
        <v/>
      </c>
      <c r="W998" s="122" t="str">
        <f>IF($AB998=1,VLOOKUP(U:U,'BW Asset Listing'!D:F,3,FALSE),"")</f>
        <v/>
      </c>
      <c r="X998" s="122" t="str">
        <f>IF($AB998=1,VLOOKUP(U:U,'BW Asset Listing'!D:G,4,FALSE),"")</f>
        <v/>
      </c>
      <c r="Y998" s="294" t="str">
        <f>IF($AB998=1,VLOOKUP(U:U,'BW Asset Listing'!D:O,12,FALSE),"")</f>
        <v/>
      </c>
      <c r="Z998" s="294" t="str">
        <f t="shared" si="138"/>
        <v/>
      </c>
      <c r="AA998" s="294" t="str">
        <f t="shared" si="139"/>
        <v/>
      </c>
      <c r="AB998" s="294">
        <f>COUNTIF($D$4:D998,$D998)</f>
        <v>0</v>
      </c>
      <c r="AE998" s="122" t="str">
        <f t="shared" si="140"/>
        <v/>
      </c>
      <c r="AF998" s="124">
        <f>SUMIFS('BW Expense Report GL'!I:I,'BW Expense Report GL'!F:F,AD:AD,'BW Expense Report GL'!G:G,G:G)</f>
        <v>0</v>
      </c>
      <c r="AG998" s="124" t="str">
        <f t="shared" si="141"/>
        <v/>
      </c>
      <c r="AH998" s="124">
        <f>SUMIFS('BW Expense Report GL'!I:I,'BW Expense Report GL'!F:F,AD:AD,'BW Expense Report GL'!G:G,H:H)</f>
        <v>0</v>
      </c>
      <c r="AI998" s="124" t="str">
        <f t="shared" si="142"/>
        <v/>
      </c>
      <c r="AK998" s="121">
        <f t="shared" si="143"/>
        <v>0</v>
      </c>
      <c r="AL998" s="121">
        <f t="shared" si="144"/>
        <v>0</v>
      </c>
    </row>
    <row r="999" spans="1:38" s="121" customFormat="1" ht="12.75" x14ac:dyDescent="0.2">
      <c r="A999" s="293" t="str">
        <f>VLOOKUP(B:B,'ACFR Business Areas'!A:C,3,FALSE)</f>
        <v>A000</v>
      </c>
      <c r="B999" s="293" t="str">
        <f>'Lease Rollforward'!$B$1</f>
        <v>E120</v>
      </c>
      <c r="C999" s="122" t="str">
        <f>VLOOKUP(B:B,'ACFR Business Areas'!A:B,2,FALSE)</f>
        <v>Comptroller General</v>
      </c>
      <c r="D999" s="237"/>
      <c r="E999" s="265"/>
      <c r="G999" s="122">
        <f>IFERROR(VLOOKUP($F:$F,'Lease Types with GL Accts'!A:B,2,FALSE),0)</f>
        <v>0</v>
      </c>
      <c r="H999" s="122">
        <f>IFERROR(VLOOKUP($F:$F,'Lease Types with GL Accts'!$A:$C,3,FALSE),0)</f>
        <v>0</v>
      </c>
      <c r="I999" s="122">
        <f>IFERROR(VLOOKUP($F:$F,'Lease Types with GL Accts'!$A:$D,4,FALSE),0)</f>
        <v>0</v>
      </c>
      <c r="J999" s="293" t="str">
        <f>IF(AND(AB999=1,K999='Lease Rollforward'!$B$2),"Yes",IF(AB999=1,"No",""))</f>
        <v/>
      </c>
      <c r="L999" s="216"/>
      <c r="M999" s="217"/>
      <c r="N999" s="217"/>
      <c r="O999" s="217"/>
      <c r="P999" s="294">
        <f t="shared" si="137"/>
        <v>0</v>
      </c>
      <c r="Q999" s="124"/>
      <c r="R999" s="124"/>
      <c r="S999" s="219"/>
      <c r="T999" s="219"/>
      <c r="U999" s="266"/>
      <c r="V999" s="122" t="str">
        <f>IF($AB999=1,VLOOKUP(U:U,'BW Asset Listing'!D:E,2,FALSE),"")</f>
        <v/>
      </c>
      <c r="W999" s="122" t="str">
        <f>IF($AB999=1,VLOOKUP(U:U,'BW Asset Listing'!D:F,3,FALSE),"")</f>
        <v/>
      </c>
      <c r="X999" s="122" t="str">
        <f>IF($AB999=1,VLOOKUP(U:U,'BW Asset Listing'!D:G,4,FALSE),"")</f>
        <v/>
      </c>
      <c r="Y999" s="294" t="str">
        <f>IF($AB999=1,VLOOKUP(U:U,'BW Asset Listing'!D:O,12,FALSE),"")</f>
        <v/>
      </c>
      <c r="Z999" s="294" t="str">
        <f t="shared" si="138"/>
        <v/>
      </c>
      <c r="AA999" s="294" t="str">
        <f t="shared" si="139"/>
        <v/>
      </c>
      <c r="AB999" s="294">
        <f>COUNTIF($D$4:D999,$D999)</f>
        <v>0</v>
      </c>
      <c r="AE999" s="122" t="str">
        <f t="shared" si="140"/>
        <v/>
      </c>
      <c r="AF999" s="124">
        <f>SUMIFS('BW Expense Report GL'!I:I,'BW Expense Report GL'!F:F,AD:AD,'BW Expense Report GL'!G:G,G:G)</f>
        <v>0</v>
      </c>
      <c r="AG999" s="124" t="str">
        <f t="shared" si="141"/>
        <v/>
      </c>
      <c r="AH999" s="124">
        <f>SUMIFS('BW Expense Report GL'!I:I,'BW Expense Report GL'!F:F,AD:AD,'BW Expense Report GL'!G:G,H:H)</f>
        <v>0</v>
      </c>
      <c r="AI999" s="124" t="str">
        <f t="shared" si="142"/>
        <v/>
      </c>
      <c r="AK999" s="121">
        <f t="shared" si="143"/>
        <v>0</v>
      </c>
      <c r="AL999" s="121">
        <f t="shared" si="144"/>
        <v>0</v>
      </c>
    </row>
    <row r="1000" spans="1:38" s="121" customFormat="1" ht="12.75" x14ac:dyDescent="0.2">
      <c r="A1000" s="293" t="str">
        <f>VLOOKUP(B:B,'ACFR Business Areas'!A:C,3,FALSE)</f>
        <v>A000</v>
      </c>
      <c r="B1000" s="293" t="str">
        <f>'Lease Rollforward'!$B$1</f>
        <v>E120</v>
      </c>
      <c r="C1000" s="122" t="str">
        <f>VLOOKUP(B:B,'ACFR Business Areas'!A:B,2,FALSE)</f>
        <v>Comptroller General</v>
      </c>
      <c r="D1000" s="237"/>
      <c r="E1000" s="265"/>
      <c r="G1000" s="122">
        <f>IFERROR(VLOOKUP($F:$F,'Lease Types with GL Accts'!A:B,2,FALSE),0)</f>
        <v>0</v>
      </c>
      <c r="H1000" s="122">
        <f>IFERROR(VLOOKUP($F:$F,'Lease Types with GL Accts'!$A:$C,3,FALSE),0)</f>
        <v>0</v>
      </c>
      <c r="I1000" s="122">
        <f>IFERROR(VLOOKUP($F:$F,'Lease Types with GL Accts'!$A:$D,4,FALSE),0)</f>
        <v>0</v>
      </c>
      <c r="J1000" s="293" t="str">
        <f>IF(AND(AB1000=1,K1000='Lease Rollforward'!$B$2),"Yes",IF(AB1000=1,"No",""))</f>
        <v/>
      </c>
      <c r="L1000" s="216"/>
      <c r="M1000" s="217"/>
      <c r="N1000" s="217"/>
      <c r="O1000" s="217"/>
      <c r="P1000" s="294">
        <f t="shared" si="137"/>
        <v>0</v>
      </c>
      <c r="Q1000" s="124"/>
      <c r="R1000" s="124"/>
      <c r="S1000" s="219"/>
      <c r="T1000" s="219"/>
      <c r="U1000" s="266"/>
      <c r="V1000" s="122" t="str">
        <f>IF($AB1000=1,VLOOKUP(U:U,'BW Asset Listing'!D:E,2,FALSE),"")</f>
        <v/>
      </c>
      <c r="W1000" s="122" t="str">
        <f>IF($AB1000=1,VLOOKUP(U:U,'BW Asset Listing'!D:F,3,FALSE),"")</f>
        <v/>
      </c>
      <c r="X1000" s="122" t="str">
        <f>IF($AB1000=1,VLOOKUP(U:U,'BW Asset Listing'!D:G,4,FALSE),"")</f>
        <v/>
      </c>
      <c r="Y1000" s="294" t="str">
        <f>IF($AB1000=1,VLOOKUP(U:U,'BW Asset Listing'!D:O,12,FALSE),"")</f>
        <v/>
      </c>
      <c r="Z1000" s="294" t="str">
        <f t="shared" si="138"/>
        <v/>
      </c>
      <c r="AA1000" s="294" t="str">
        <f t="shared" si="139"/>
        <v/>
      </c>
      <c r="AB1000" s="294">
        <f>COUNTIF($D$4:D1000,$D1000)</f>
        <v>0</v>
      </c>
      <c r="AE1000" s="122" t="str">
        <f t="shared" si="140"/>
        <v/>
      </c>
      <c r="AF1000" s="124">
        <f>SUMIFS('BW Expense Report GL'!I:I,'BW Expense Report GL'!F:F,AD:AD,'BW Expense Report GL'!G:G,G:G)</f>
        <v>0</v>
      </c>
      <c r="AG1000" s="124" t="str">
        <f t="shared" si="141"/>
        <v/>
      </c>
      <c r="AH1000" s="124">
        <f>SUMIFS('BW Expense Report GL'!I:I,'BW Expense Report GL'!F:F,AD:AD,'BW Expense Report GL'!G:G,H:H)</f>
        <v>0</v>
      </c>
      <c r="AI1000" s="124" t="str">
        <f t="shared" si="142"/>
        <v/>
      </c>
      <c r="AK1000" s="121">
        <f t="shared" si="143"/>
        <v>0</v>
      </c>
      <c r="AL1000" s="121">
        <f t="shared" si="144"/>
        <v>0</v>
      </c>
    </row>
    <row r="1001" spans="1:38" s="121" customFormat="1" ht="12.75" x14ac:dyDescent="0.2">
      <c r="A1001" s="293" t="str">
        <f>VLOOKUP(B:B,'ACFR Business Areas'!A:C,3,FALSE)</f>
        <v>A000</v>
      </c>
      <c r="B1001" s="293" t="str">
        <f>'Lease Rollforward'!$B$1</f>
        <v>E120</v>
      </c>
      <c r="C1001" s="122" t="str">
        <f>VLOOKUP(B:B,'ACFR Business Areas'!A:B,2,FALSE)</f>
        <v>Comptroller General</v>
      </c>
      <c r="D1001" s="237"/>
      <c r="E1001" s="265"/>
      <c r="G1001" s="122">
        <f>IFERROR(VLOOKUP($F:$F,'Lease Types with GL Accts'!A:B,2,FALSE),0)</f>
        <v>0</v>
      </c>
      <c r="H1001" s="122">
        <f>IFERROR(VLOOKUP($F:$F,'Lease Types with GL Accts'!$A:$C,3,FALSE),0)</f>
        <v>0</v>
      </c>
      <c r="I1001" s="122">
        <f>IFERROR(VLOOKUP($F:$F,'Lease Types with GL Accts'!$A:$D,4,FALSE),0)</f>
        <v>0</v>
      </c>
      <c r="J1001" s="293" t="str">
        <f>IF(AND(AB1001=1,K1001='Lease Rollforward'!$B$2),"Yes",IF(AB1001=1,"No",""))</f>
        <v/>
      </c>
      <c r="L1001" s="216"/>
      <c r="M1001" s="217"/>
      <c r="N1001" s="217"/>
      <c r="O1001" s="217"/>
      <c r="P1001" s="294">
        <f t="shared" si="137"/>
        <v>0</v>
      </c>
      <c r="Q1001" s="124"/>
      <c r="R1001" s="124"/>
      <c r="S1001" s="219"/>
      <c r="T1001" s="219"/>
      <c r="U1001" s="266"/>
      <c r="V1001" s="122" t="str">
        <f>IF($AB1001=1,VLOOKUP(U:U,'BW Asset Listing'!D:E,2,FALSE),"")</f>
        <v/>
      </c>
      <c r="W1001" s="122" t="str">
        <f>IF($AB1001=1,VLOOKUP(U:U,'BW Asset Listing'!D:F,3,FALSE),"")</f>
        <v/>
      </c>
      <c r="X1001" s="122" t="str">
        <f>IF($AB1001=1,VLOOKUP(U:U,'BW Asset Listing'!D:G,4,FALSE),"")</f>
        <v/>
      </c>
      <c r="Y1001" s="294" t="str">
        <f>IF($AB1001=1,VLOOKUP(U:U,'BW Asset Listing'!D:O,12,FALSE),"")</f>
        <v/>
      </c>
      <c r="Z1001" s="294" t="str">
        <f t="shared" si="138"/>
        <v/>
      </c>
      <c r="AA1001" s="294" t="str">
        <f t="shared" si="139"/>
        <v/>
      </c>
      <c r="AB1001" s="294">
        <f>COUNTIF($D$4:D1001,$D1001)</f>
        <v>0</v>
      </c>
      <c r="AE1001" s="122" t="str">
        <f t="shared" si="140"/>
        <v/>
      </c>
      <c r="AF1001" s="124">
        <f>SUMIFS('BW Expense Report GL'!I:I,'BW Expense Report GL'!F:F,AD:AD,'BW Expense Report GL'!G:G,G:G)</f>
        <v>0</v>
      </c>
      <c r="AG1001" s="124" t="str">
        <f t="shared" si="141"/>
        <v/>
      </c>
      <c r="AH1001" s="124">
        <f>SUMIFS('BW Expense Report GL'!I:I,'BW Expense Report GL'!F:F,AD:AD,'BW Expense Report GL'!G:G,H:H)</f>
        <v>0</v>
      </c>
      <c r="AI1001" s="124" t="str">
        <f t="shared" si="142"/>
        <v/>
      </c>
      <c r="AK1001" s="121">
        <f t="shared" si="143"/>
        <v>0</v>
      </c>
      <c r="AL1001" s="121">
        <f t="shared" si="144"/>
        <v>0</v>
      </c>
    </row>
    <row r="1002" spans="1:38" s="121" customFormat="1" ht="12.75" x14ac:dyDescent="0.2">
      <c r="A1002" s="293" t="str">
        <f>VLOOKUP(B:B,'ACFR Business Areas'!A:C,3,FALSE)</f>
        <v>A000</v>
      </c>
      <c r="B1002" s="293" t="str">
        <f>'Lease Rollforward'!$B$1</f>
        <v>E120</v>
      </c>
      <c r="C1002" s="122" t="str">
        <f>VLOOKUP(B:B,'ACFR Business Areas'!A:B,2,FALSE)</f>
        <v>Comptroller General</v>
      </c>
      <c r="D1002" s="237"/>
      <c r="E1002" s="265"/>
      <c r="G1002" s="122">
        <f>IFERROR(VLOOKUP($F:$F,'Lease Types with GL Accts'!A:B,2,FALSE),0)</f>
        <v>0</v>
      </c>
      <c r="H1002" s="122">
        <f>IFERROR(VLOOKUP($F:$F,'Lease Types with GL Accts'!$A:$C,3,FALSE),0)</f>
        <v>0</v>
      </c>
      <c r="I1002" s="122">
        <f>IFERROR(VLOOKUP($F:$F,'Lease Types with GL Accts'!$A:$D,4,FALSE),0)</f>
        <v>0</v>
      </c>
      <c r="J1002" s="293" t="str">
        <f>IF(AND(AB1002=1,K1002='Lease Rollforward'!$B$2),"Yes",IF(AB1002=1,"No",""))</f>
        <v/>
      </c>
      <c r="L1002" s="216"/>
      <c r="M1002" s="217"/>
      <c r="N1002" s="217"/>
      <c r="O1002" s="217"/>
      <c r="P1002" s="294">
        <f t="shared" si="137"/>
        <v>0</v>
      </c>
      <c r="Q1002" s="124"/>
      <c r="R1002" s="124"/>
      <c r="S1002" s="219"/>
      <c r="T1002" s="219"/>
      <c r="U1002" s="266"/>
      <c r="V1002" s="122" t="str">
        <f>IF($AB1002=1,VLOOKUP(U:U,'BW Asset Listing'!D:E,2,FALSE),"")</f>
        <v/>
      </c>
      <c r="W1002" s="122" t="str">
        <f>IF($AB1002=1,VLOOKUP(U:U,'BW Asset Listing'!D:F,3,FALSE),"")</f>
        <v/>
      </c>
      <c r="X1002" s="122" t="str">
        <f>IF($AB1002=1,VLOOKUP(U:U,'BW Asset Listing'!D:G,4,FALSE),"")</f>
        <v/>
      </c>
      <c r="Y1002" s="294" t="str">
        <f>IF($AB1002=1,VLOOKUP(U:U,'BW Asset Listing'!D:O,12,FALSE),"")</f>
        <v/>
      </c>
      <c r="Z1002" s="294" t="str">
        <f t="shared" si="138"/>
        <v/>
      </c>
      <c r="AA1002" s="294" t="str">
        <f t="shared" si="139"/>
        <v/>
      </c>
      <c r="AB1002" s="294">
        <f>COUNTIF($D$4:D1002,$D1002)</f>
        <v>0</v>
      </c>
      <c r="AE1002" s="122" t="str">
        <f t="shared" si="140"/>
        <v/>
      </c>
      <c r="AF1002" s="124">
        <f>SUMIFS('BW Expense Report GL'!I:I,'BW Expense Report GL'!F:F,AD:AD,'BW Expense Report GL'!G:G,G:G)</f>
        <v>0</v>
      </c>
      <c r="AG1002" s="124" t="str">
        <f t="shared" si="141"/>
        <v/>
      </c>
      <c r="AH1002" s="124">
        <f>SUMIFS('BW Expense Report GL'!I:I,'BW Expense Report GL'!F:F,AD:AD,'BW Expense Report GL'!G:G,H:H)</f>
        <v>0</v>
      </c>
      <c r="AI1002" s="124" t="str">
        <f t="shared" si="142"/>
        <v/>
      </c>
      <c r="AK1002" s="121">
        <f t="shared" si="143"/>
        <v>0</v>
      </c>
      <c r="AL1002" s="121">
        <f t="shared" si="144"/>
        <v>0</v>
      </c>
    </row>
    <row r="1003" spans="1:38" s="121" customFormat="1" ht="12.75" x14ac:dyDescent="0.2">
      <c r="A1003" s="293" t="str">
        <f>VLOOKUP(B:B,'ACFR Business Areas'!A:C,3,FALSE)</f>
        <v>A000</v>
      </c>
      <c r="B1003" s="293" t="str">
        <f>'Lease Rollforward'!$B$1</f>
        <v>E120</v>
      </c>
      <c r="C1003" s="122" t="str">
        <f>VLOOKUP(B:B,'ACFR Business Areas'!A:B,2,FALSE)</f>
        <v>Comptroller General</v>
      </c>
      <c r="D1003" s="237"/>
      <c r="E1003" s="265"/>
      <c r="G1003" s="122">
        <f>IFERROR(VLOOKUP($F:$F,'Lease Types with GL Accts'!A:B,2,FALSE),0)</f>
        <v>0</v>
      </c>
      <c r="H1003" s="122">
        <f>IFERROR(VLOOKUP($F:$F,'Lease Types with GL Accts'!$A:$C,3,FALSE),0)</f>
        <v>0</v>
      </c>
      <c r="I1003" s="122">
        <f>IFERROR(VLOOKUP($F:$F,'Lease Types with GL Accts'!$A:$D,4,FALSE),0)</f>
        <v>0</v>
      </c>
      <c r="J1003" s="293" t="str">
        <f>IF(AND(AB1003=1,K1003='Lease Rollforward'!$B$2),"Yes",IF(AB1003=1,"No",""))</f>
        <v/>
      </c>
      <c r="L1003" s="216"/>
      <c r="M1003" s="217"/>
      <c r="N1003" s="217"/>
      <c r="O1003" s="217"/>
      <c r="P1003" s="294">
        <f t="shared" si="137"/>
        <v>0</v>
      </c>
      <c r="Q1003" s="124"/>
      <c r="R1003" s="124"/>
      <c r="S1003" s="219"/>
      <c r="T1003" s="219"/>
      <c r="U1003" s="266"/>
      <c r="V1003" s="122" t="str">
        <f>IF($AB1003=1,VLOOKUP(U:U,'BW Asset Listing'!D:E,2,FALSE),"")</f>
        <v/>
      </c>
      <c r="W1003" s="122" t="str">
        <f>IF($AB1003=1,VLOOKUP(U:U,'BW Asset Listing'!D:F,3,FALSE),"")</f>
        <v/>
      </c>
      <c r="X1003" s="122" t="str">
        <f>IF($AB1003=1,VLOOKUP(U:U,'BW Asset Listing'!D:G,4,FALSE),"")</f>
        <v/>
      </c>
      <c r="Y1003" s="294" t="str">
        <f>IF($AB1003=1,VLOOKUP(U:U,'BW Asset Listing'!D:O,12,FALSE),"")</f>
        <v/>
      </c>
      <c r="Z1003" s="294" t="str">
        <f t="shared" si="138"/>
        <v/>
      </c>
      <c r="AA1003" s="294" t="str">
        <f t="shared" si="139"/>
        <v/>
      </c>
      <c r="AB1003" s="294">
        <f>COUNTIF($D$4:D1003,$D1003)</f>
        <v>0</v>
      </c>
      <c r="AE1003" s="122" t="str">
        <f t="shared" si="140"/>
        <v/>
      </c>
      <c r="AF1003" s="124">
        <f>SUMIFS('BW Expense Report GL'!I:I,'BW Expense Report GL'!F:F,AD:AD,'BW Expense Report GL'!G:G,G:G)</f>
        <v>0</v>
      </c>
      <c r="AG1003" s="124" t="str">
        <f t="shared" si="141"/>
        <v/>
      </c>
      <c r="AH1003" s="124">
        <f>SUMIFS('BW Expense Report GL'!I:I,'BW Expense Report GL'!F:F,AD:AD,'BW Expense Report GL'!G:G,H:H)</f>
        <v>0</v>
      </c>
      <c r="AI1003" s="124" t="str">
        <f t="shared" si="142"/>
        <v/>
      </c>
      <c r="AK1003" s="121">
        <f t="shared" si="143"/>
        <v>0</v>
      </c>
      <c r="AL1003" s="121">
        <f t="shared" si="144"/>
        <v>0</v>
      </c>
    </row>
    <row r="1004" spans="1:38" s="121" customFormat="1" ht="12.75" x14ac:dyDescent="0.2">
      <c r="A1004" s="293" t="str">
        <f>VLOOKUP(B:B,'ACFR Business Areas'!A:C,3,FALSE)</f>
        <v>A000</v>
      </c>
      <c r="B1004" s="293" t="str">
        <f>'Lease Rollforward'!$B$1</f>
        <v>E120</v>
      </c>
      <c r="C1004" s="122" t="str">
        <f>VLOOKUP(B:B,'ACFR Business Areas'!A:B,2,FALSE)</f>
        <v>Comptroller General</v>
      </c>
      <c r="D1004" s="237"/>
      <c r="E1004" s="265"/>
      <c r="G1004" s="122">
        <f>IFERROR(VLOOKUP($F:$F,'Lease Types with GL Accts'!A:B,2,FALSE),0)</f>
        <v>0</v>
      </c>
      <c r="H1004" s="122">
        <f>IFERROR(VLOOKUP($F:$F,'Lease Types with GL Accts'!$A:$C,3,FALSE),0)</f>
        <v>0</v>
      </c>
      <c r="I1004" s="122">
        <f>IFERROR(VLOOKUP($F:$F,'Lease Types with GL Accts'!$A:$D,4,FALSE),0)</f>
        <v>0</v>
      </c>
      <c r="J1004" s="293" t="str">
        <f>IF(AND(AB1004=1,K1004='Lease Rollforward'!$B$2),"Yes",IF(AB1004=1,"No",""))</f>
        <v/>
      </c>
      <c r="L1004" s="216"/>
      <c r="M1004" s="217"/>
      <c r="N1004" s="217"/>
      <c r="O1004" s="217"/>
      <c r="P1004" s="294">
        <f t="shared" si="137"/>
        <v>0</v>
      </c>
      <c r="Q1004" s="124"/>
      <c r="R1004" s="124"/>
      <c r="S1004" s="219"/>
      <c r="T1004" s="219"/>
      <c r="U1004" s="266"/>
      <c r="V1004" s="122" t="str">
        <f>IF($AB1004=1,VLOOKUP(U:U,'BW Asset Listing'!D:E,2,FALSE),"")</f>
        <v/>
      </c>
      <c r="W1004" s="122" t="str">
        <f>IF($AB1004=1,VLOOKUP(U:U,'BW Asset Listing'!D:F,3,FALSE),"")</f>
        <v/>
      </c>
      <c r="X1004" s="122" t="str">
        <f>IF($AB1004=1,VLOOKUP(U:U,'BW Asset Listing'!D:G,4,FALSE),"")</f>
        <v/>
      </c>
      <c r="Y1004" s="294" t="str">
        <f>IF($AB1004=1,VLOOKUP(U:U,'BW Asset Listing'!D:O,12,FALSE),"")</f>
        <v/>
      </c>
      <c r="Z1004" s="294" t="str">
        <f t="shared" si="138"/>
        <v/>
      </c>
      <c r="AA1004" s="294" t="str">
        <f t="shared" si="139"/>
        <v/>
      </c>
      <c r="AB1004" s="294">
        <f>COUNTIF($D$4:D1004,$D1004)</f>
        <v>0</v>
      </c>
      <c r="AE1004" s="122" t="str">
        <f t="shared" si="140"/>
        <v/>
      </c>
      <c r="AF1004" s="124">
        <f>SUMIFS('BW Expense Report GL'!I:I,'BW Expense Report GL'!F:F,AD:AD,'BW Expense Report GL'!G:G,G:G)</f>
        <v>0</v>
      </c>
      <c r="AG1004" s="124" t="str">
        <f t="shared" si="141"/>
        <v/>
      </c>
      <c r="AH1004" s="124">
        <f>SUMIFS('BW Expense Report GL'!I:I,'BW Expense Report GL'!F:F,AD:AD,'BW Expense Report GL'!G:G,H:H)</f>
        <v>0</v>
      </c>
      <c r="AI1004" s="124" t="str">
        <f t="shared" si="142"/>
        <v/>
      </c>
      <c r="AK1004" s="121">
        <f t="shared" si="143"/>
        <v>0</v>
      </c>
      <c r="AL1004" s="121">
        <f t="shared" si="144"/>
        <v>0</v>
      </c>
    </row>
    <row r="1005" spans="1:38" s="121" customFormat="1" ht="12.75" x14ac:dyDescent="0.2">
      <c r="A1005" s="293" t="str">
        <f>VLOOKUP(B:B,'ACFR Business Areas'!A:C,3,FALSE)</f>
        <v>A000</v>
      </c>
      <c r="B1005" s="293" t="str">
        <f>'Lease Rollforward'!$B$1</f>
        <v>E120</v>
      </c>
      <c r="C1005" s="122" t="str">
        <f>VLOOKUP(B:B,'ACFR Business Areas'!A:B,2,FALSE)</f>
        <v>Comptroller General</v>
      </c>
      <c r="D1005" s="237"/>
      <c r="E1005" s="265"/>
      <c r="G1005" s="122">
        <f>IFERROR(VLOOKUP($F:$F,'Lease Types with GL Accts'!A:B,2,FALSE),0)</f>
        <v>0</v>
      </c>
      <c r="H1005" s="122">
        <f>IFERROR(VLOOKUP($F:$F,'Lease Types with GL Accts'!$A:$C,3,FALSE),0)</f>
        <v>0</v>
      </c>
      <c r="I1005" s="122">
        <f>IFERROR(VLOOKUP($F:$F,'Lease Types with GL Accts'!$A:$D,4,FALSE),0)</f>
        <v>0</v>
      </c>
      <c r="J1005" s="293" t="str">
        <f>IF(AND(AB1005=1,K1005='Lease Rollforward'!$B$2),"Yes",IF(AB1005=1,"No",""))</f>
        <v/>
      </c>
      <c r="L1005" s="216"/>
      <c r="M1005" s="217"/>
      <c r="N1005" s="217"/>
      <c r="O1005" s="217"/>
      <c r="P1005" s="294">
        <f t="shared" si="137"/>
        <v>0</v>
      </c>
      <c r="Q1005" s="124"/>
      <c r="R1005" s="124"/>
      <c r="S1005" s="219"/>
      <c r="T1005" s="219"/>
      <c r="U1005" s="266"/>
      <c r="V1005" s="122" t="str">
        <f>IF($AB1005=1,VLOOKUP(U:U,'BW Asset Listing'!D:E,2,FALSE),"")</f>
        <v/>
      </c>
      <c r="W1005" s="122" t="str">
        <f>IF($AB1005=1,VLOOKUP(U:U,'BW Asset Listing'!D:F,3,FALSE),"")</f>
        <v/>
      </c>
      <c r="X1005" s="122" t="str">
        <f>IF($AB1005=1,VLOOKUP(U:U,'BW Asset Listing'!D:G,4,FALSE),"")</f>
        <v/>
      </c>
      <c r="Y1005" s="294" t="str">
        <f>IF($AB1005=1,VLOOKUP(U:U,'BW Asset Listing'!D:O,12,FALSE),"")</f>
        <v/>
      </c>
      <c r="Z1005" s="294" t="str">
        <f t="shared" si="138"/>
        <v/>
      </c>
      <c r="AA1005" s="294" t="str">
        <f t="shared" si="139"/>
        <v/>
      </c>
      <c r="AB1005" s="294">
        <f>COUNTIF($D$4:D1005,$D1005)</f>
        <v>0</v>
      </c>
      <c r="AE1005" s="122" t="str">
        <f t="shared" si="140"/>
        <v/>
      </c>
      <c r="AF1005" s="124">
        <f>SUMIFS('BW Expense Report GL'!I:I,'BW Expense Report GL'!F:F,AD:AD,'BW Expense Report GL'!G:G,G:G)</f>
        <v>0</v>
      </c>
      <c r="AG1005" s="124" t="str">
        <f t="shared" si="141"/>
        <v/>
      </c>
      <c r="AH1005" s="124">
        <f>SUMIFS('BW Expense Report GL'!I:I,'BW Expense Report GL'!F:F,AD:AD,'BW Expense Report GL'!G:G,H:H)</f>
        <v>0</v>
      </c>
      <c r="AI1005" s="124" t="str">
        <f t="shared" si="142"/>
        <v/>
      </c>
      <c r="AK1005" s="121">
        <f t="shared" si="143"/>
        <v>0</v>
      </c>
      <c r="AL1005" s="121">
        <f t="shared" si="144"/>
        <v>0</v>
      </c>
    </row>
    <row r="1006" spans="1:38" s="121" customFormat="1" ht="12.75" x14ac:dyDescent="0.2">
      <c r="A1006" s="293" t="str">
        <f>VLOOKUP(B:B,'ACFR Business Areas'!A:C,3,FALSE)</f>
        <v>A000</v>
      </c>
      <c r="B1006" s="293" t="str">
        <f>'Lease Rollforward'!$B$1</f>
        <v>E120</v>
      </c>
      <c r="C1006" s="122" t="str">
        <f>VLOOKUP(B:B,'ACFR Business Areas'!A:B,2,FALSE)</f>
        <v>Comptroller General</v>
      </c>
      <c r="D1006" s="237"/>
      <c r="E1006" s="265"/>
      <c r="G1006" s="122">
        <f>IFERROR(VLOOKUP($F:$F,'Lease Types with GL Accts'!A:B,2,FALSE),0)</f>
        <v>0</v>
      </c>
      <c r="H1006" s="122">
        <f>IFERROR(VLOOKUP($F:$F,'Lease Types with GL Accts'!$A:$C,3,FALSE),0)</f>
        <v>0</v>
      </c>
      <c r="I1006" s="122">
        <f>IFERROR(VLOOKUP($F:$F,'Lease Types with GL Accts'!$A:$D,4,FALSE),0)</f>
        <v>0</v>
      </c>
      <c r="J1006" s="293" t="str">
        <f>IF(AND(AB1006=1,K1006='Lease Rollforward'!$B$2),"Yes",IF(AB1006=1,"No",""))</f>
        <v/>
      </c>
      <c r="L1006" s="216"/>
      <c r="M1006" s="217"/>
      <c r="N1006" s="217"/>
      <c r="O1006" s="217"/>
      <c r="P1006" s="294">
        <f t="shared" si="137"/>
        <v>0</v>
      </c>
      <c r="Q1006" s="124"/>
      <c r="R1006" s="124"/>
      <c r="S1006" s="219"/>
      <c r="T1006" s="219"/>
      <c r="U1006" s="266"/>
      <c r="V1006" s="122" t="str">
        <f>IF($AB1006=1,VLOOKUP(U:U,'BW Asset Listing'!D:E,2,FALSE),"")</f>
        <v/>
      </c>
      <c r="W1006" s="122" t="str">
        <f>IF($AB1006=1,VLOOKUP(U:U,'BW Asset Listing'!D:F,3,FALSE),"")</f>
        <v/>
      </c>
      <c r="X1006" s="122" t="str">
        <f>IF($AB1006=1,VLOOKUP(U:U,'BW Asset Listing'!D:G,4,FALSE),"")</f>
        <v/>
      </c>
      <c r="Y1006" s="294" t="str">
        <f>IF($AB1006=1,VLOOKUP(U:U,'BW Asset Listing'!D:O,12,FALSE),"")</f>
        <v/>
      </c>
      <c r="Z1006" s="294" t="str">
        <f t="shared" si="138"/>
        <v/>
      </c>
      <c r="AA1006" s="294" t="str">
        <f t="shared" si="139"/>
        <v/>
      </c>
      <c r="AB1006" s="294">
        <f>COUNTIF($D$4:D1006,$D1006)</f>
        <v>0</v>
      </c>
      <c r="AE1006" s="122" t="str">
        <f t="shared" si="140"/>
        <v/>
      </c>
      <c r="AF1006" s="124">
        <f>SUMIFS('BW Expense Report GL'!I:I,'BW Expense Report GL'!F:F,AD:AD,'BW Expense Report GL'!G:G,G:G)</f>
        <v>0</v>
      </c>
      <c r="AG1006" s="124" t="str">
        <f t="shared" si="141"/>
        <v/>
      </c>
      <c r="AH1006" s="124">
        <f>SUMIFS('BW Expense Report GL'!I:I,'BW Expense Report GL'!F:F,AD:AD,'BW Expense Report GL'!G:G,H:H)</f>
        <v>0</v>
      </c>
      <c r="AI1006" s="124" t="str">
        <f t="shared" si="142"/>
        <v/>
      </c>
      <c r="AK1006" s="121">
        <f t="shared" si="143"/>
        <v>0</v>
      </c>
      <c r="AL1006" s="121">
        <f t="shared" si="144"/>
        <v>0</v>
      </c>
    </row>
    <row r="1007" spans="1:38" s="121" customFormat="1" ht="12.75" x14ac:dyDescent="0.2">
      <c r="A1007" s="293" t="str">
        <f>VLOOKUP(B:B,'ACFR Business Areas'!A:C,3,FALSE)</f>
        <v>A000</v>
      </c>
      <c r="B1007" s="293" t="str">
        <f>'Lease Rollforward'!$B$1</f>
        <v>E120</v>
      </c>
      <c r="C1007" s="122" t="str">
        <f>VLOOKUP(B:B,'ACFR Business Areas'!A:B,2,FALSE)</f>
        <v>Comptroller General</v>
      </c>
      <c r="D1007" s="237"/>
      <c r="E1007" s="265"/>
      <c r="G1007" s="122">
        <f>IFERROR(VLOOKUP($F:$F,'Lease Types with GL Accts'!A:B,2,FALSE),0)</f>
        <v>0</v>
      </c>
      <c r="H1007" s="122">
        <f>IFERROR(VLOOKUP($F:$F,'Lease Types with GL Accts'!$A:$C,3,FALSE),0)</f>
        <v>0</v>
      </c>
      <c r="I1007" s="122">
        <f>IFERROR(VLOOKUP($F:$F,'Lease Types with GL Accts'!$A:$D,4,FALSE),0)</f>
        <v>0</v>
      </c>
      <c r="J1007" s="293" t="str">
        <f>IF(AND(AB1007=1,K1007='Lease Rollforward'!$B$2),"Yes",IF(AB1007=1,"No",""))</f>
        <v/>
      </c>
      <c r="L1007" s="216"/>
      <c r="M1007" s="217"/>
      <c r="N1007" s="217"/>
      <c r="O1007" s="217"/>
      <c r="P1007" s="294">
        <f t="shared" si="137"/>
        <v>0</v>
      </c>
      <c r="Q1007" s="124"/>
      <c r="R1007" s="124"/>
      <c r="S1007" s="219"/>
      <c r="T1007" s="219"/>
      <c r="U1007" s="266"/>
      <c r="V1007" s="122" t="str">
        <f>IF($AB1007=1,VLOOKUP(U:U,'BW Asset Listing'!D:E,2,FALSE),"")</f>
        <v/>
      </c>
      <c r="W1007" s="122" t="str">
        <f>IF($AB1007=1,VLOOKUP(U:U,'BW Asset Listing'!D:F,3,FALSE),"")</f>
        <v/>
      </c>
      <c r="X1007" s="122" t="str">
        <f>IF($AB1007=1,VLOOKUP(U:U,'BW Asset Listing'!D:G,4,FALSE),"")</f>
        <v/>
      </c>
      <c r="Y1007" s="294" t="str">
        <f>IF($AB1007=1,VLOOKUP(U:U,'BW Asset Listing'!D:O,12,FALSE),"")</f>
        <v/>
      </c>
      <c r="Z1007" s="294" t="str">
        <f t="shared" si="138"/>
        <v/>
      </c>
      <c r="AA1007" s="294" t="str">
        <f t="shared" si="139"/>
        <v/>
      </c>
      <c r="AB1007" s="294">
        <f>COUNTIF($D$4:D1007,$D1007)</f>
        <v>0</v>
      </c>
      <c r="AE1007" s="122" t="str">
        <f t="shared" si="140"/>
        <v/>
      </c>
      <c r="AF1007" s="124">
        <f>SUMIFS('BW Expense Report GL'!I:I,'BW Expense Report GL'!F:F,AD:AD,'BW Expense Report GL'!G:G,G:G)</f>
        <v>0</v>
      </c>
      <c r="AG1007" s="124" t="str">
        <f t="shared" si="141"/>
        <v/>
      </c>
      <c r="AH1007" s="124">
        <f>SUMIFS('BW Expense Report GL'!I:I,'BW Expense Report GL'!F:F,AD:AD,'BW Expense Report GL'!G:G,H:H)</f>
        <v>0</v>
      </c>
      <c r="AI1007" s="124" t="str">
        <f t="shared" si="142"/>
        <v/>
      </c>
      <c r="AK1007" s="121">
        <f t="shared" si="143"/>
        <v>0</v>
      </c>
      <c r="AL1007" s="121">
        <f t="shared" si="144"/>
        <v>0</v>
      </c>
    </row>
    <row r="1008" spans="1:38" s="121" customFormat="1" ht="12.75" x14ac:dyDescent="0.2">
      <c r="A1008" s="293" t="str">
        <f>VLOOKUP(B:B,'ACFR Business Areas'!A:C,3,FALSE)</f>
        <v>A000</v>
      </c>
      <c r="B1008" s="293" t="str">
        <f>'Lease Rollforward'!$B$1</f>
        <v>E120</v>
      </c>
      <c r="C1008" s="122" t="str">
        <f>VLOOKUP(B:B,'ACFR Business Areas'!A:B,2,FALSE)</f>
        <v>Comptroller General</v>
      </c>
      <c r="D1008" s="237"/>
      <c r="E1008" s="265"/>
      <c r="G1008" s="122">
        <f>IFERROR(VLOOKUP($F:$F,'Lease Types with GL Accts'!A:B,2,FALSE),0)</f>
        <v>0</v>
      </c>
      <c r="H1008" s="122">
        <f>IFERROR(VLOOKUP($F:$F,'Lease Types with GL Accts'!$A:$C,3,FALSE),0)</f>
        <v>0</v>
      </c>
      <c r="I1008" s="122">
        <f>IFERROR(VLOOKUP($F:$F,'Lease Types with GL Accts'!$A:$D,4,FALSE),0)</f>
        <v>0</v>
      </c>
      <c r="J1008" s="293" t="str">
        <f>IF(AND(AB1008=1,K1008='Lease Rollforward'!$B$2),"Yes",IF(AB1008=1,"No",""))</f>
        <v/>
      </c>
      <c r="L1008" s="216"/>
      <c r="M1008" s="217"/>
      <c r="N1008" s="217"/>
      <c r="O1008" s="217"/>
      <c r="P1008" s="294">
        <f t="shared" si="137"/>
        <v>0</v>
      </c>
      <c r="Q1008" s="124"/>
      <c r="R1008" s="124"/>
      <c r="S1008" s="219"/>
      <c r="T1008" s="219"/>
      <c r="U1008" s="266"/>
      <c r="V1008" s="122" t="str">
        <f>IF($AB1008=1,VLOOKUP(U:U,'BW Asset Listing'!D:E,2,FALSE),"")</f>
        <v/>
      </c>
      <c r="W1008" s="122" t="str">
        <f>IF($AB1008=1,VLOOKUP(U:U,'BW Asset Listing'!D:F,3,FALSE),"")</f>
        <v/>
      </c>
      <c r="X1008" s="122" t="str">
        <f>IF($AB1008=1,VLOOKUP(U:U,'BW Asset Listing'!D:G,4,FALSE),"")</f>
        <v/>
      </c>
      <c r="Y1008" s="294" t="str">
        <f>IF($AB1008=1,VLOOKUP(U:U,'BW Asset Listing'!D:O,12,FALSE),"")</f>
        <v/>
      </c>
      <c r="Z1008" s="294" t="str">
        <f t="shared" si="138"/>
        <v/>
      </c>
      <c r="AA1008" s="294" t="str">
        <f t="shared" si="139"/>
        <v/>
      </c>
      <c r="AB1008" s="294">
        <f>COUNTIF($D$4:D1008,$D1008)</f>
        <v>0</v>
      </c>
      <c r="AE1008" s="122" t="str">
        <f t="shared" si="140"/>
        <v/>
      </c>
      <c r="AF1008" s="124">
        <f>SUMIFS('BW Expense Report GL'!I:I,'BW Expense Report GL'!F:F,AD:AD,'BW Expense Report GL'!G:G,G:G)</f>
        <v>0</v>
      </c>
      <c r="AG1008" s="124" t="str">
        <f t="shared" si="141"/>
        <v/>
      </c>
      <c r="AH1008" s="124">
        <f>SUMIFS('BW Expense Report GL'!I:I,'BW Expense Report GL'!F:F,AD:AD,'BW Expense Report GL'!G:G,H:H)</f>
        <v>0</v>
      </c>
      <c r="AI1008" s="124" t="str">
        <f t="shared" si="142"/>
        <v/>
      </c>
      <c r="AK1008" s="121">
        <f t="shared" si="143"/>
        <v>0</v>
      </c>
      <c r="AL1008" s="121">
        <f t="shared" si="144"/>
        <v>0</v>
      </c>
    </row>
    <row r="1009" spans="1:38" s="121" customFormat="1" ht="12.75" x14ac:dyDescent="0.2">
      <c r="A1009" s="293" t="str">
        <f>VLOOKUP(B:B,'ACFR Business Areas'!A:C,3,FALSE)</f>
        <v>A000</v>
      </c>
      <c r="B1009" s="293" t="str">
        <f>'Lease Rollforward'!$B$1</f>
        <v>E120</v>
      </c>
      <c r="C1009" s="122" t="str">
        <f>VLOOKUP(B:B,'ACFR Business Areas'!A:B,2,FALSE)</f>
        <v>Comptroller General</v>
      </c>
      <c r="D1009" s="237"/>
      <c r="E1009" s="265"/>
      <c r="G1009" s="122">
        <f>IFERROR(VLOOKUP($F:$F,'Lease Types with GL Accts'!A:B,2,FALSE),0)</f>
        <v>0</v>
      </c>
      <c r="H1009" s="122">
        <f>IFERROR(VLOOKUP($F:$F,'Lease Types with GL Accts'!$A:$C,3,FALSE),0)</f>
        <v>0</v>
      </c>
      <c r="I1009" s="122">
        <f>IFERROR(VLOOKUP($F:$F,'Lease Types with GL Accts'!$A:$D,4,FALSE),0)</f>
        <v>0</v>
      </c>
      <c r="J1009" s="293" t="str">
        <f>IF(AND(AB1009=1,K1009='Lease Rollforward'!$B$2),"Yes",IF(AB1009=1,"No",""))</f>
        <v/>
      </c>
      <c r="L1009" s="216"/>
      <c r="M1009" s="217"/>
      <c r="N1009" s="217"/>
      <c r="O1009" s="217"/>
      <c r="P1009" s="294">
        <f t="shared" si="137"/>
        <v>0</v>
      </c>
      <c r="Q1009" s="124"/>
      <c r="R1009" s="124"/>
      <c r="S1009" s="219"/>
      <c r="T1009" s="219"/>
      <c r="U1009" s="266"/>
      <c r="V1009" s="122" t="str">
        <f>IF($AB1009=1,VLOOKUP(U:U,'BW Asset Listing'!D:E,2,FALSE),"")</f>
        <v/>
      </c>
      <c r="W1009" s="122" t="str">
        <f>IF($AB1009=1,VLOOKUP(U:U,'BW Asset Listing'!D:F,3,FALSE),"")</f>
        <v/>
      </c>
      <c r="X1009" s="122" t="str">
        <f>IF($AB1009=1,VLOOKUP(U:U,'BW Asset Listing'!D:G,4,FALSE),"")</f>
        <v/>
      </c>
      <c r="Y1009" s="294" t="str">
        <f>IF($AB1009=1,VLOOKUP(U:U,'BW Asset Listing'!D:O,12,FALSE),"")</f>
        <v/>
      </c>
      <c r="Z1009" s="294" t="str">
        <f t="shared" si="138"/>
        <v/>
      </c>
      <c r="AA1009" s="294" t="str">
        <f t="shared" si="139"/>
        <v/>
      </c>
      <c r="AB1009" s="294">
        <f>COUNTIF($D$4:D1009,$D1009)</f>
        <v>0</v>
      </c>
      <c r="AE1009" s="122" t="str">
        <f t="shared" si="140"/>
        <v/>
      </c>
      <c r="AF1009" s="124">
        <f>SUMIFS('BW Expense Report GL'!I:I,'BW Expense Report GL'!F:F,AD:AD,'BW Expense Report GL'!G:G,G:G)</f>
        <v>0</v>
      </c>
      <c r="AG1009" s="124" t="str">
        <f t="shared" si="141"/>
        <v/>
      </c>
      <c r="AH1009" s="124">
        <f>SUMIFS('BW Expense Report GL'!I:I,'BW Expense Report GL'!F:F,AD:AD,'BW Expense Report GL'!G:G,H:H)</f>
        <v>0</v>
      </c>
      <c r="AI1009" s="124" t="str">
        <f t="shared" si="142"/>
        <v/>
      </c>
      <c r="AK1009" s="121">
        <f t="shared" si="143"/>
        <v>0</v>
      </c>
      <c r="AL1009" s="121">
        <f t="shared" si="144"/>
        <v>0</v>
      </c>
    </row>
    <row r="1010" spans="1:38" s="121" customFormat="1" ht="12.75" x14ac:dyDescent="0.2">
      <c r="A1010" s="293" t="str">
        <f>VLOOKUP(B:B,'ACFR Business Areas'!A:C,3,FALSE)</f>
        <v>A000</v>
      </c>
      <c r="B1010" s="293" t="str">
        <f>'Lease Rollforward'!$B$1</f>
        <v>E120</v>
      </c>
      <c r="C1010" s="122" t="str">
        <f>VLOOKUP(B:B,'ACFR Business Areas'!A:B,2,FALSE)</f>
        <v>Comptroller General</v>
      </c>
      <c r="D1010" s="237"/>
      <c r="E1010" s="265"/>
      <c r="G1010" s="122">
        <f>IFERROR(VLOOKUP($F:$F,'Lease Types with GL Accts'!A:B,2,FALSE),0)</f>
        <v>0</v>
      </c>
      <c r="H1010" s="122">
        <f>IFERROR(VLOOKUP($F:$F,'Lease Types with GL Accts'!$A:$C,3,FALSE),0)</f>
        <v>0</v>
      </c>
      <c r="I1010" s="122">
        <f>IFERROR(VLOOKUP($F:$F,'Lease Types with GL Accts'!$A:$D,4,FALSE),0)</f>
        <v>0</v>
      </c>
      <c r="J1010" s="293" t="str">
        <f>IF(AND(AB1010=1,K1010='Lease Rollforward'!$B$2),"Yes",IF(AB1010=1,"No",""))</f>
        <v/>
      </c>
      <c r="L1010" s="216"/>
      <c r="M1010" s="217"/>
      <c r="N1010" s="217"/>
      <c r="O1010" s="217"/>
      <c r="P1010" s="294">
        <f t="shared" si="137"/>
        <v>0</v>
      </c>
      <c r="Q1010" s="124"/>
      <c r="R1010" s="124"/>
      <c r="S1010" s="219"/>
      <c r="T1010" s="219"/>
      <c r="U1010" s="266"/>
      <c r="V1010" s="122" t="str">
        <f>IF($AB1010=1,VLOOKUP(U:U,'BW Asset Listing'!D:E,2,FALSE),"")</f>
        <v/>
      </c>
      <c r="W1010" s="122" t="str">
        <f>IF($AB1010=1,VLOOKUP(U:U,'BW Asset Listing'!D:F,3,FALSE),"")</f>
        <v/>
      </c>
      <c r="X1010" s="122" t="str">
        <f>IF($AB1010=1,VLOOKUP(U:U,'BW Asset Listing'!D:G,4,FALSE),"")</f>
        <v/>
      </c>
      <c r="Y1010" s="294" t="str">
        <f>IF($AB1010=1,VLOOKUP(U:U,'BW Asset Listing'!D:O,12,FALSE),"")</f>
        <v/>
      </c>
      <c r="Z1010" s="294" t="str">
        <f t="shared" si="138"/>
        <v/>
      </c>
      <c r="AA1010" s="294" t="str">
        <f t="shared" si="139"/>
        <v/>
      </c>
      <c r="AB1010" s="294">
        <f>COUNTIF($D$4:D1010,$D1010)</f>
        <v>0</v>
      </c>
      <c r="AE1010" s="122" t="str">
        <f t="shared" si="140"/>
        <v/>
      </c>
      <c r="AF1010" s="124">
        <f>SUMIFS('BW Expense Report GL'!I:I,'BW Expense Report GL'!F:F,AD:AD,'BW Expense Report GL'!G:G,G:G)</f>
        <v>0</v>
      </c>
      <c r="AG1010" s="124" t="str">
        <f t="shared" si="141"/>
        <v/>
      </c>
      <c r="AH1010" s="124">
        <f>SUMIFS('BW Expense Report GL'!I:I,'BW Expense Report GL'!F:F,AD:AD,'BW Expense Report GL'!G:G,H:H)</f>
        <v>0</v>
      </c>
      <c r="AI1010" s="124" t="str">
        <f t="shared" si="142"/>
        <v/>
      </c>
      <c r="AK1010" s="121">
        <f t="shared" si="143"/>
        <v>0</v>
      </c>
      <c r="AL1010" s="121">
        <f t="shared" si="144"/>
        <v>0</v>
      </c>
    </row>
    <row r="1011" spans="1:38" s="121" customFormat="1" ht="12.75" x14ac:dyDescent="0.2">
      <c r="A1011" s="293" t="str">
        <f>VLOOKUP(B:B,'ACFR Business Areas'!A:C,3,FALSE)</f>
        <v>A000</v>
      </c>
      <c r="B1011" s="293" t="str">
        <f>'Lease Rollforward'!$B$1</f>
        <v>E120</v>
      </c>
      <c r="C1011" s="122" t="str">
        <f>VLOOKUP(B:B,'ACFR Business Areas'!A:B,2,FALSE)</f>
        <v>Comptroller General</v>
      </c>
      <c r="D1011" s="237"/>
      <c r="E1011" s="265"/>
      <c r="G1011" s="122">
        <f>IFERROR(VLOOKUP($F:$F,'Lease Types with GL Accts'!A:B,2,FALSE),0)</f>
        <v>0</v>
      </c>
      <c r="H1011" s="122">
        <f>IFERROR(VLOOKUP($F:$F,'Lease Types with GL Accts'!$A:$C,3,FALSE),0)</f>
        <v>0</v>
      </c>
      <c r="I1011" s="122">
        <f>IFERROR(VLOOKUP($F:$F,'Lease Types with GL Accts'!$A:$D,4,FALSE),0)</f>
        <v>0</v>
      </c>
      <c r="J1011" s="293" t="str">
        <f>IF(AND(AB1011=1,K1011='Lease Rollforward'!$B$2),"Yes",IF(AB1011=1,"No",""))</f>
        <v/>
      </c>
      <c r="L1011" s="216"/>
      <c r="M1011" s="217"/>
      <c r="N1011" s="217"/>
      <c r="O1011" s="217"/>
      <c r="P1011" s="294">
        <f t="shared" si="137"/>
        <v>0</v>
      </c>
      <c r="Q1011" s="124"/>
      <c r="R1011" s="124"/>
      <c r="S1011" s="219"/>
      <c r="T1011" s="219"/>
      <c r="U1011" s="266"/>
      <c r="V1011" s="122" t="str">
        <f>IF($AB1011=1,VLOOKUP(U:U,'BW Asset Listing'!D:E,2,FALSE),"")</f>
        <v/>
      </c>
      <c r="W1011" s="122" t="str">
        <f>IF($AB1011=1,VLOOKUP(U:U,'BW Asset Listing'!D:F,3,FALSE),"")</f>
        <v/>
      </c>
      <c r="X1011" s="122" t="str">
        <f>IF($AB1011=1,VLOOKUP(U:U,'BW Asset Listing'!D:G,4,FALSE),"")</f>
        <v/>
      </c>
      <c r="Y1011" s="294" t="str">
        <f>IF($AB1011=1,VLOOKUP(U:U,'BW Asset Listing'!D:O,12,FALSE),"")</f>
        <v/>
      </c>
      <c r="Z1011" s="294" t="str">
        <f t="shared" si="138"/>
        <v/>
      </c>
      <c r="AA1011" s="294" t="str">
        <f t="shared" si="139"/>
        <v/>
      </c>
      <c r="AB1011" s="294">
        <f>COUNTIF($D$4:D1011,$D1011)</f>
        <v>0</v>
      </c>
      <c r="AE1011" s="122" t="str">
        <f t="shared" si="140"/>
        <v/>
      </c>
      <c r="AF1011" s="124">
        <f>SUMIFS('BW Expense Report GL'!I:I,'BW Expense Report GL'!F:F,AD:AD,'BW Expense Report GL'!G:G,G:G)</f>
        <v>0</v>
      </c>
      <c r="AG1011" s="124" t="str">
        <f t="shared" si="141"/>
        <v/>
      </c>
      <c r="AH1011" s="124">
        <f>SUMIFS('BW Expense Report GL'!I:I,'BW Expense Report GL'!F:F,AD:AD,'BW Expense Report GL'!G:G,H:H)</f>
        <v>0</v>
      </c>
      <c r="AI1011" s="124" t="str">
        <f t="shared" si="142"/>
        <v/>
      </c>
      <c r="AK1011" s="121">
        <f t="shared" si="143"/>
        <v>0</v>
      </c>
      <c r="AL1011" s="121">
        <f t="shared" si="144"/>
        <v>0</v>
      </c>
    </row>
    <row r="1012" spans="1:38" s="121" customFormat="1" ht="12.75" x14ac:dyDescent="0.2">
      <c r="A1012" s="293" t="str">
        <f>VLOOKUP(B:B,'ACFR Business Areas'!A:C,3,FALSE)</f>
        <v>A000</v>
      </c>
      <c r="B1012" s="293" t="str">
        <f>'Lease Rollforward'!$B$1</f>
        <v>E120</v>
      </c>
      <c r="C1012" s="122" t="str">
        <f>VLOOKUP(B:B,'ACFR Business Areas'!A:B,2,FALSE)</f>
        <v>Comptroller General</v>
      </c>
      <c r="D1012" s="237"/>
      <c r="E1012" s="265"/>
      <c r="G1012" s="122">
        <f>IFERROR(VLOOKUP($F:$F,'Lease Types with GL Accts'!A:B,2,FALSE),0)</f>
        <v>0</v>
      </c>
      <c r="H1012" s="122">
        <f>IFERROR(VLOOKUP($F:$F,'Lease Types with GL Accts'!$A:$C,3,FALSE),0)</f>
        <v>0</v>
      </c>
      <c r="I1012" s="122">
        <f>IFERROR(VLOOKUP($F:$F,'Lease Types with GL Accts'!$A:$D,4,FALSE),0)</f>
        <v>0</v>
      </c>
      <c r="J1012" s="293" t="str">
        <f>IF(AND(AB1012=1,K1012='Lease Rollforward'!$B$2),"Yes",IF(AB1012=1,"No",""))</f>
        <v/>
      </c>
      <c r="L1012" s="216"/>
      <c r="M1012" s="217"/>
      <c r="N1012" s="217"/>
      <c r="O1012" s="217"/>
      <c r="P1012" s="294">
        <f t="shared" si="137"/>
        <v>0</v>
      </c>
      <c r="Q1012" s="124"/>
      <c r="R1012" s="124"/>
      <c r="S1012" s="219"/>
      <c r="T1012" s="219"/>
      <c r="U1012" s="266"/>
      <c r="V1012" s="122" t="str">
        <f>IF($AB1012=1,VLOOKUP(U:U,'BW Asset Listing'!D:E,2,FALSE),"")</f>
        <v/>
      </c>
      <c r="W1012" s="122" t="str">
        <f>IF($AB1012=1,VLOOKUP(U:U,'BW Asset Listing'!D:F,3,FALSE),"")</f>
        <v/>
      </c>
      <c r="X1012" s="122" t="str">
        <f>IF($AB1012=1,VLOOKUP(U:U,'BW Asset Listing'!D:G,4,FALSE),"")</f>
        <v/>
      </c>
      <c r="Y1012" s="294" t="str">
        <f>IF($AB1012=1,VLOOKUP(U:U,'BW Asset Listing'!D:O,12,FALSE),"")</f>
        <v/>
      </c>
      <c r="Z1012" s="294" t="str">
        <f t="shared" si="138"/>
        <v/>
      </c>
      <c r="AA1012" s="294" t="str">
        <f t="shared" si="139"/>
        <v/>
      </c>
      <c r="AB1012" s="294">
        <f>COUNTIF($D$4:D1012,$D1012)</f>
        <v>0</v>
      </c>
      <c r="AE1012" s="122" t="str">
        <f t="shared" si="140"/>
        <v/>
      </c>
      <c r="AF1012" s="124">
        <f>SUMIFS('BW Expense Report GL'!I:I,'BW Expense Report GL'!F:F,AD:AD,'BW Expense Report GL'!G:G,G:G)</f>
        <v>0</v>
      </c>
      <c r="AG1012" s="124" t="str">
        <f t="shared" si="141"/>
        <v/>
      </c>
      <c r="AH1012" s="124">
        <f>SUMIFS('BW Expense Report GL'!I:I,'BW Expense Report GL'!F:F,AD:AD,'BW Expense Report GL'!G:G,H:H)</f>
        <v>0</v>
      </c>
      <c r="AI1012" s="124" t="str">
        <f t="shared" si="142"/>
        <v/>
      </c>
      <c r="AK1012" s="121">
        <f t="shared" si="143"/>
        <v>0</v>
      </c>
      <c r="AL1012" s="121">
        <f t="shared" si="144"/>
        <v>0</v>
      </c>
    </row>
    <row r="1013" spans="1:38" s="121" customFormat="1" ht="12.75" x14ac:dyDescent="0.2">
      <c r="A1013" s="293" t="str">
        <f>VLOOKUP(B:B,'ACFR Business Areas'!A:C,3,FALSE)</f>
        <v>A000</v>
      </c>
      <c r="B1013" s="293" t="str">
        <f>'Lease Rollforward'!$B$1</f>
        <v>E120</v>
      </c>
      <c r="C1013" s="122" t="str">
        <f>VLOOKUP(B:B,'ACFR Business Areas'!A:B,2,FALSE)</f>
        <v>Comptroller General</v>
      </c>
      <c r="D1013" s="237"/>
      <c r="E1013" s="265"/>
      <c r="G1013" s="122">
        <f>IFERROR(VLOOKUP($F:$F,'Lease Types with GL Accts'!A:B,2,FALSE),0)</f>
        <v>0</v>
      </c>
      <c r="H1013" s="122">
        <f>IFERROR(VLOOKUP($F:$F,'Lease Types with GL Accts'!$A:$C,3,FALSE),0)</f>
        <v>0</v>
      </c>
      <c r="I1013" s="122">
        <f>IFERROR(VLOOKUP($F:$F,'Lease Types with GL Accts'!$A:$D,4,FALSE),0)</f>
        <v>0</v>
      </c>
      <c r="J1013" s="293" t="str">
        <f>IF(AND(AB1013=1,K1013='Lease Rollforward'!$B$2),"Yes",IF(AB1013=1,"No",""))</f>
        <v/>
      </c>
      <c r="L1013" s="216"/>
      <c r="M1013" s="217"/>
      <c r="N1013" s="217"/>
      <c r="O1013" s="217"/>
      <c r="P1013" s="294">
        <f t="shared" si="137"/>
        <v>0</v>
      </c>
      <c r="Q1013" s="124"/>
      <c r="R1013" s="124"/>
      <c r="S1013" s="219"/>
      <c r="T1013" s="219"/>
      <c r="U1013" s="266"/>
      <c r="V1013" s="122" t="str">
        <f>IF($AB1013=1,VLOOKUP(U:U,'BW Asset Listing'!D:E,2,FALSE),"")</f>
        <v/>
      </c>
      <c r="W1013" s="122" t="str">
        <f>IF($AB1013=1,VLOOKUP(U:U,'BW Asset Listing'!D:F,3,FALSE),"")</f>
        <v/>
      </c>
      <c r="X1013" s="122" t="str">
        <f>IF($AB1013=1,VLOOKUP(U:U,'BW Asset Listing'!D:G,4,FALSE),"")</f>
        <v/>
      </c>
      <c r="Y1013" s="294" t="str">
        <f>IF($AB1013=1,VLOOKUP(U:U,'BW Asset Listing'!D:O,12,FALSE),"")</f>
        <v/>
      </c>
      <c r="Z1013" s="294" t="str">
        <f t="shared" si="138"/>
        <v/>
      </c>
      <c r="AA1013" s="294" t="str">
        <f t="shared" si="139"/>
        <v/>
      </c>
      <c r="AB1013" s="294">
        <f>COUNTIF($D$4:D1013,$D1013)</f>
        <v>0</v>
      </c>
      <c r="AE1013" s="122" t="str">
        <f t="shared" si="140"/>
        <v/>
      </c>
      <c r="AF1013" s="124">
        <f>SUMIFS('BW Expense Report GL'!I:I,'BW Expense Report GL'!F:F,AD:AD,'BW Expense Report GL'!G:G,G:G)</f>
        <v>0</v>
      </c>
      <c r="AG1013" s="124" t="str">
        <f t="shared" si="141"/>
        <v/>
      </c>
      <c r="AH1013" s="124">
        <f>SUMIFS('BW Expense Report GL'!I:I,'BW Expense Report GL'!F:F,AD:AD,'BW Expense Report GL'!G:G,H:H)</f>
        <v>0</v>
      </c>
      <c r="AI1013" s="124" t="str">
        <f t="shared" si="142"/>
        <v/>
      </c>
      <c r="AK1013" s="121">
        <f t="shared" si="143"/>
        <v>0</v>
      </c>
      <c r="AL1013" s="121">
        <f t="shared" si="144"/>
        <v>0</v>
      </c>
    </row>
    <row r="1014" spans="1:38" s="121" customFormat="1" ht="12.75" x14ac:dyDescent="0.2">
      <c r="A1014" s="293" t="str">
        <f>VLOOKUP(B:B,'ACFR Business Areas'!A:C,3,FALSE)</f>
        <v>A000</v>
      </c>
      <c r="B1014" s="293" t="str">
        <f>'Lease Rollforward'!$B$1</f>
        <v>E120</v>
      </c>
      <c r="C1014" s="122" t="str">
        <f>VLOOKUP(B:B,'ACFR Business Areas'!A:B,2,FALSE)</f>
        <v>Comptroller General</v>
      </c>
      <c r="D1014" s="237"/>
      <c r="E1014" s="265"/>
      <c r="G1014" s="122">
        <f>IFERROR(VLOOKUP($F:$F,'Lease Types with GL Accts'!A:B,2,FALSE),0)</f>
        <v>0</v>
      </c>
      <c r="H1014" s="122">
        <f>IFERROR(VLOOKUP($F:$F,'Lease Types with GL Accts'!$A:$C,3,FALSE),0)</f>
        <v>0</v>
      </c>
      <c r="I1014" s="122">
        <f>IFERROR(VLOOKUP($F:$F,'Lease Types with GL Accts'!$A:$D,4,FALSE),0)</f>
        <v>0</v>
      </c>
      <c r="J1014" s="293" t="str">
        <f>IF(AND(AB1014=1,K1014='Lease Rollforward'!$B$2),"Yes",IF(AB1014=1,"No",""))</f>
        <v/>
      </c>
      <c r="L1014" s="216"/>
      <c r="M1014" s="217"/>
      <c r="N1014" s="217"/>
      <c r="O1014" s="217"/>
      <c r="P1014" s="294">
        <f t="shared" si="137"/>
        <v>0</v>
      </c>
      <c r="Q1014" s="124"/>
      <c r="R1014" s="124"/>
      <c r="S1014" s="219"/>
      <c r="T1014" s="219"/>
      <c r="U1014" s="266"/>
      <c r="V1014" s="122" t="str">
        <f>IF($AB1014=1,VLOOKUP(U:U,'BW Asset Listing'!D:E,2,FALSE),"")</f>
        <v/>
      </c>
      <c r="W1014" s="122" t="str">
        <f>IF($AB1014=1,VLOOKUP(U:U,'BW Asset Listing'!D:F,3,FALSE),"")</f>
        <v/>
      </c>
      <c r="X1014" s="122" t="str">
        <f>IF($AB1014=1,VLOOKUP(U:U,'BW Asset Listing'!D:G,4,FALSE),"")</f>
        <v/>
      </c>
      <c r="Y1014" s="294" t="str">
        <f>IF($AB1014=1,VLOOKUP(U:U,'BW Asset Listing'!D:O,12,FALSE),"")</f>
        <v/>
      </c>
      <c r="Z1014" s="294" t="str">
        <f t="shared" si="138"/>
        <v/>
      </c>
      <c r="AA1014" s="294" t="str">
        <f t="shared" si="139"/>
        <v/>
      </c>
      <c r="AB1014" s="294">
        <f>COUNTIF($D$4:D1014,$D1014)</f>
        <v>0</v>
      </c>
      <c r="AE1014" s="122" t="str">
        <f t="shared" si="140"/>
        <v/>
      </c>
      <c r="AF1014" s="124">
        <f>SUMIFS('BW Expense Report GL'!I:I,'BW Expense Report GL'!F:F,AD:AD,'BW Expense Report GL'!G:G,G:G)</f>
        <v>0</v>
      </c>
      <c r="AG1014" s="124" t="str">
        <f t="shared" si="141"/>
        <v/>
      </c>
      <c r="AH1014" s="124">
        <f>SUMIFS('BW Expense Report GL'!I:I,'BW Expense Report GL'!F:F,AD:AD,'BW Expense Report GL'!G:G,H:H)</f>
        <v>0</v>
      </c>
      <c r="AI1014" s="124" t="str">
        <f t="shared" si="142"/>
        <v/>
      </c>
      <c r="AK1014" s="121">
        <f t="shared" si="143"/>
        <v>0</v>
      </c>
      <c r="AL1014" s="121">
        <f t="shared" si="144"/>
        <v>0</v>
      </c>
    </row>
    <row r="1015" spans="1:38" s="121" customFormat="1" ht="12.75" x14ac:dyDescent="0.2">
      <c r="A1015" s="293" t="str">
        <f>VLOOKUP(B:B,'ACFR Business Areas'!A:C,3,FALSE)</f>
        <v>A000</v>
      </c>
      <c r="B1015" s="293" t="str">
        <f>'Lease Rollforward'!$B$1</f>
        <v>E120</v>
      </c>
      <c r="C1015" s="122" t="str">
        <f>VLOOKUP(B:B,'ACFR Business Areas'!A:B,2,FALSE)</f>
        <v>Comptroller General</v>
      </c>
      <c r="D1015" s="237"/>
      <c r="E1015" s="265"/>
      <c r="G1015" s="122">
        <f>IFERROR(VLOOKUP($F:$F,'Lease Types with GL Accts'!A:B,2,FALSE),0)</f>
        <v>0</v>
      </c>
      <c r="H1015" s="122">
        <f>IFERROR(VLOOKUP($F:$F,'Lease Types with GL Accts'!$A:$C,3,FALSE),0)</f>
        <v>0</v>
      </c>
      <c r="I1015" s="122">
        <f>IFERROR(VLOOKUP($F:$F,'Lease Types with GL Accts'!$A:$D,4,FALSE),0)</f>
        <v>0</v>
      </c>
      <c r="J1015" s="293" t="str">
        <f>IF(AND(AB1015=1,K1015='Lease Rollforward'!$B$2),"Yes",IF(AB1015=1,"No",""))</f>
        <v/>
      </c>
      <c r="L1015" s="216"/>
      <c r="M1015" s="217"/>
      <c r="N1015" s="217"/>
      <c r="O1015" s="217"/>
      <c r="P1015" s="294">
        <f t="shared" si="137"/>
        <v>0</v>
      </c>
      <c r="Q1015" s="124"/>
      <c r="R1015" s="124"/>
      <c r="S1015" s="219"/>
      <c r="T1015" s="219"/>
      <c r="U1015" s="266"/>
      <c r="V1015" s="122" t="str">
        <f>IF($AB1015=1,VLOOKUP(U:U,'BW Asset Listing'!D:E,2,FALSE),"")</f>
        <v/>
      </c>
      <c r="W1015" s="122" t="str">
        <f>IF($AB1015=1,VLOOKUP(U:U,'BW Asset Listing'!D:F,3,FALSE),"")</f>
        <v/>
      </c>
      <c r="X1015" s="122" t="str">
        <f>IF($AB1015=1,VLOOKUP(U:U,'BW Asset Listing'!D:G,4,FALSE),"")</f>
        <v/>
      </c>
      <c r="Y1015" s="294" t="str">
        <f>IF($AB1015=1,VLOOKUP(U:U,'BW Asset Listing'!D:O,12,FALSE),"")</f>
        <v/>
      </c>
      <c r="Z1015" s="294" t="str">
        <f t="shared" si="138"/>
        <v/>
      </c>
      <c r="AA1015" s="294" t="str">
        <f t="shared" si="139"/>
        <v/>
      </c>
      <c r="AB1015" s="294">
        <f>COUNTIF($D$4:D1015,$D1015)</f>
        <v>0</v>
      </c>
      <c r="AE1015" s="122" t="str">
        <f t="shared" si="140"/>
        <v/>
      </c>
      <c r="AF1015" s="124">
        <f>SUMIFS('BW Expense Report GL'!I:I,'BW Expense Report GL'!F:F,AD:AD,'BW Expense Report GL'!G:G,G:G)</f>
        <v>0</v>
      </c>
      <c r="AG1015" s="124" t="str">
        <f t="shared" si="141"/>
        <v/>
      </c>
      <c r="AH1015" s="124">
        <f>SUMIFS('BW Expense Report GL'!I:I,'BW Expense Report GL'!F:F,AD:AD,'BW Expense Report GL'!G:G,H:H)</f>
        <v>0</v>
      </c>
      <c r="AI1015" s="124" t="str">
        <f t="shared" si="142"/>
        <v/>
      </c>
      <c r="AK1015" s="121">
        <f t="shared" si="143"/>
        <v>0</v>
      </c>
      <c r="AL1015" s="121">
        <f t="shared" si="144"/>
        <v>0</v>
      </c>
    </row>
    <row r="1016" spans="1:38" s="121" customFormat="1" ht="12.75" x14ac:dyDescent="0.2">
      <c r="A1016" s="293" t="str">
        <f>VLOOKUP(B:B,'ACFR Business Areas'!A:C,3,FALSE)</f>
        <v>A000</v>
      </c>
      <c r="B1016" s="293" t="str">
        <f>'Lease Rollforward'!$B$1</f>
        <v>E120</v>
      </c>
      <c r="C1016" s="122" t="str">
        <f>VLOOKUP(B:B,'ACFR Business Areas'!A:B,2,FALSE)</f>
        <v>Comptroller General</v>
      </c>
      <c r="D1016" s="237"/>
      <c r="E1016" s="265"/>
      <c r="G1016" s="122">
        <f>IFERROR(VLOOKUP($F:$F,'Lease Types with GL Accts'!A:B,2,FALSE),0)</f>
        <v>0</v>
      </c>
      <c r="H1016" s="122">
        <f>IFERROR(VLOOKUP($F:$F,'Lease Types with GL Accts'!$A:$C,3,FALSE),0)</f>
        <v>0</v>
      </c>
      <c r="I1016" s="122">
        <f>IFERROR(VLOOKUP($F:$F,'Lease Types with GL Accts'!$A:$D,4,FALSE),0)</f>
        <v>0</v>
      </c>
      <c r="J1016" s="293" t="str">
        <f>IF(AND(AB1016=1,K1016='Lease Rollforward'!$B$2),"Yes",IF(AB1016=1,"No",""))</f>
        <v/>
      </c>
      <c r="L1016" s="216"/>
      <c r="M1016" s="217"/>
      <c r="N1016" s="217"/>
      <c r="O1016" s="217"/>
      <c r="P1016" s="294">
        <f t="shared" si="137"/>
        <v>0</v>
      </c>
      <c r="Q1016" s="124"/>
      <c r="R1016" s="124"/>
      <c r="S1016" s="219"/>
      <c r="T1016" s="219"/>
      <c r="U1016" s="266"/>
      <c r="V1016" s="122" t="str">
        <f>IF($AB1016=1,VLOOKUP(U:U,'BW Asset Listing'!D:E,2,FALSE),"")</f>
        <v/>
      </c>
      <c r="W1016" s="122" t="str">
        <f>IF($AB1016=1,VLOOKUP(U:U,'BW Asset Listing'!D:F,3,FALSE),"")</f>
        <v/>
      </c>
      <c r="X1016" s="122" t="str">
        <f>IF($AB1016=1,VLOOKUP(U:U,'BW Asset Listing'!D:G,4,FALSE),"")</f>
        <v/>
      </c>
      <c r="Y1016" s="294" t="str">
        <f>IF($AB1016=1,VLOOKUP(U:U,'BW Asset Listing'!D:O,12,FALSE),"")</f>
        <v/>
      </c>
      <c r="Z1016" s="294" t="str">
        <f t="shared" si="138"/>
        <v/>
      </c>
      <c r="AA1016" s="294" t="str">
        <f t="shared" si="139"/>
        <v/>
      </c>
      <c r="AB1016" s="294">
        <f>COUNTIF($D$4:D1016,$D1016)</f>
        <v>0</v>
      </c>
      <c r="AE1016" s="122" t="str">
        <f t="shared" si="140"/>
        <v/>
      </c>
      <c r="AF1016" s="124">
        <f>SUMIFS('BW Expense Report GL'!I:I,'BW Expense Report GL'!F:F,AD:AD,'BW Expense Report GL'!G:G,G:G)</f>
        <v>0</v>
      </c>
      <c r="AG1016" s="124" t="str">
        <f t="shared" si="141"/>
        <v/>
      </c>
      <c r="AH1016" s="124">
        <f>SUMIFS('BW Expense Report GL'!I:I,'BW Expense Report GL'!F:F,AD:AD,'BW Expense Report GL'!G:G,H:H)</f>
        <v>0</v>
      </c>
      <c r="AI1016" s="124" t="str">
        <f t="shared" si="142"/>
        <v/>
      </c>
      <c r="AK1016" s="121">
        <f t="shared" si="143"/>
        <v>0</v>
      </c>
      <c r="AL1016" s="121">
        <f t="shared" si="144"/>
        <v>0</v>
      </c>
    </row>
    <row r="1017" spans="1:38" s="121" customFormat="1" ht="12.75" x14ac:dyDescent="0.2">
      <c r="A1017" s="293" t="str">
        <f>VLOOKUP(B:B,'ACFR Business Areas'!A:C,3,FALSE)</f>
        <v>A000</v>
      </c>
      <c r="B1017" s="293" t="str">
        <f>'Lease Rollforward'!$B$1</f>
        <v>E120</v>
      </c>
      <c r="C1017" s="122" t="str">
        <f>VLOOKUP(B:B,'ACFR Business Areas'!A:B,2,FALSE)</f>
        <v>Comptroller General</v>
      </c>
      <c r="D1017" s="237"/>
      <c r="E1017" s="265"/>
      <c r="G1017" s="122">
        <f>IFERROR(VLOOKUP($F:$F,'Lease Types with GL Accts'!A:B,2,FALSE),0)</f>
        <v>0</v>
      </c>
      <c r="H1017" s="122">
        <f>IFERROR(VLOOKUP($F:$F,'Lease Types with GL Accts'!$A:$C,3,FALSE),0)</f>
        <v>0</v>
      </c>
      <c r="I1017" s="122">
        <f>IFERROR(VLOOKUP($F:$F,'Lease Types with GL Accts'!$A:$D,4,FALSE),0)</f>
        <v>0</v>
      </c>
      <c r="J1017" s="293" t="str">
        <f>IF(AND(AB1017=1,K1017='Lease Rollforward'!$B$2),"Yes",IF(AB1017=1,"No",""))</f>
        <v/>
      </c>
      <c r="L1017" s="216"/>
      <c r="M1017" s="217"/>
      <c r="N1017" s="217"/>
      <c r="O1017" s="217"/>
      <c r="P1017" s="294">
        <f t="shared" si="137"/>
        <v>0</v>
      </c>
      <c r="Q1017" s="124"/>
      <c r="R1017" s="124"/>
      <c r="S1017" s="219"/>
      <c r="T1017" s="219"/>
      <c r="U1017" s="266"/>
      <c r="V1017" s="122" t="str">
        <f>IF($AB1017=1,VLOOKUP(U:U,'BW Asset Listing'!D:E,2,FALSE),"")</f>
        <v/>
      </c>
      <c r="W1017" s="122" t="str">
        <f>IF($AB1017=1,VLOOKUP(U:U,'BW Asset Listing'!D:F,3,FALSE),"")</f>
        <v/>
      </c>
      <c r="X1017" s="122" t="str">
        <f>IF($AB1017=1,VLOOKUP(U:U,'BW Asset Listing'!D:G,4,FALSE),"")</f>
        <v/>
      </c>
      <c r="Y1017" s="294" t="str">
        <f>IF($AB1017=1,VLOOKUP(U:U,'BW Asset Listing'!D:O,12,FALSE),"")</f>
        <v/>
      </c>
      <c r="Z1017" s="294" t="str">
        <f t="shared" si="138"/>
        <v/>
      </c>
      <c r="AA1017" s="294" t="str">
        <f t="shared" si="139"/>
        <v/>
      </c>
      <c r="AB1017" s="294">
        <f>COUNTIF($D$4:D1017,$D1017)</f>
        <v>0</v>
      </c>
      <c r="AE1017" s="122" t="str">
        <f t="shared" si="140"/>
        <v/>
      </c>
      <c r="AF1017" s="124">
        <f>SUMIFS('BW Expense Report GL'!I:I,'BW Expense Report GL'!F:F,AD:AD,'BW Expense Report GL'!G:G,G:G)</f>
        <v>0</v>
      </c>
      <c r="AG1017" s="124" t="str">
        <f t="shared" si="141"/>
        <v/>
      </c>
      <c r="AH1017" s="124">
        <f>SUMIFS('BW Expense Report GL'!I:I,'BW Expense Report GL'!F:F,AD:AD,'BW Expense Report GL'!G:G,H:H)</f>
        <v>0</v>
      </c>
      <c r="AI1017" s="124" t="str">
        <f t="shared" si="142"/>
        <v/>
      </c>
      <c r="AK1017" s="121">
        <f t="shared" si="143"/>
        <v>0</v>
      </c>
      <c r="AL1017" s="121">
        <f t="shared" si="144"/>
        <v>0</v>
      </c>
    </row>
    <row r="1018" spans="1:38" s="121" customFormat="1" ht="12.75" x14ac:dyDescent="0.2">
      <c r="A1018" s="293" t="str">
        <f>VLOOKUP(B:B,'ACFR Business Areas'!A:C,3,FALSE)</f>
        <v>A000</v>
      </c>
      <c r="B1018" s="293" t="str">
        <f>'Lease Rollforward'!$B$1</f>
        <v>E120</v>
      </c>
      <c r="C1018" s="122" t="str">
        <f>VLOOKUP(B:B,'ACFR Business Areas'!A:B,2,FALSE)</f>
        <v>Comptroller General</v>
      </c>
      <c r="D1018" s="237"/>
      <c r="E1018" s="265"/>
      <c r="G1018" s="122">
        <f>IFERROR(VLOOKUP($F:$F,'Lease Types with GL Accts'!A:B,2,FALSE),0)</f>
        <v>0</v>
      </c>
      <c r="H1018" s="122">
        <f>IFERROR(VLOOKUP($F:$F,'Lease Types with GL Accts'!$A:$C,3,FALSE),0)</f>
        <v>0</v>
      </c>
      <c r="I1018" s="122">
        <f>IFERROR(VLOOKUP($F:$F,'Lease Types with GL Accts'!$A:$D,4,FALSE),0)</f>
        <v>0</v>
      </c>
      <c r="J1018" s="293" t="str">
        <f>IF(AND(AB1018=1,K1018='Lease Rollforward'!$B$2),"Yes",IF(AB1018=1,"No",""))</f>
        <v/>
      </c>
      <c r="L1018" s="216"/>
      <c r="M1018" s="217"/>
      <c r="N1018" s="217"/>
      <c r="O1018" s="217"/>
      <c r="P1018" s="294">
        <f t="shared" si="137"/>
        <v>0</v>
      </c>
      <c r="Q1018" s="124"/>
      <c r="R1018" s="124"/>
      <c r="S1018" s="219"/>
      <c r="T1018" s="219"/>
      <c r="U1018" s="266"/>
      <c r="V1018" s="122" t="str">
        <f>IF($AB1018=1,VLOOKUP(U:U,'BW Asset Listing'!D:E,2,FALSE),"")</f>
        <v/>
      </c>
      <c r="W1018" s="122" t="str">
        <f>IF($AB1018=1,VLOOKUP(U:U,'BW Asset Listing'!D:F,3,FALSE),"")</f>
        <v/>
      </c>
      <c r="X1018" s="122" t="str">
        <f>IF($AB1018=1,VLOOKUP(U:U,'BW Asset Listing'!D:G,4,FALSE),"")</f>
        <v/>
      </c>
      <c r="Y1018" s="294" t="str">
        <f>IF($AB1018=1,VLOOKUP(U:U,'BW Asset Listing'!D:O,12,FALSE),"")</f>
        <v/>
      </c>
      <c r="Z1018" s="294" t="str">
        <f t="shared" si="138"/>
        <v/>
      </c>
      <c r="AA1018" s="294" t="str">
        <f t="shared" si="139"/>
        <v/>
      </c>
      <c r="AB1018" s="294">
        <f>COUNTIF($D$4:D1018,$D1018)</f>
        <v>0</v>
      </c>
      <c r="AE1018" s="122" t="str">
        <f t="shared" si="140"/>
        <v/>
      </c>
      <c r="AF1018" s="124">
        <f>SUMIFS('BW Expense Report GL'!I:I,'BW Expense Report GL'!F:F,AD:AD,'BW Expense Report GL'!G:G,G:G)</f>
        <v>0</v>
      </c>
      <c r="AG1018" s="124" t="str">
        <f t="shared" si="141"/>
        <v/>
      </c>
      <c r="AH1018" s="124">
        <f>SUMIFS('BW Expense Report GL'!I:I,'BW Expense Report GL'!F:F,AD:AD,'BW Expense Report GL'!G:G,H:H)</f>
        <v>0</v>
      </c>
      <c r="AI1018" s="124" t="str">
        <f t="shared" si="142"/>
        <v/>
      </c>
      <c r="AK1018" s="121">
        <f t="shared" si="143"/>
        <v>0</v>
      </c>
      <c r="AL1018" s="121">
        <f t="shared" si="144"/>
        <v>0</v>
      </c>
    </row>
    <row r="1019" spans="1:38" s="121" customFormat="1" ht="12.75" x14ac:dyDescent="0.2">
      <c r="A1019" s="293" t="str">
        <f>VLOOKUP(B:B,'ACFR Business Areas'!A:C,3,FALSE)</f>
        <v>A000</v>
      </c>
      <c r="B1019" s="293" t="str">
        <f>'Lease Rollforward'!$B$1</f>
        <v>E120</v>
      </c>
      <c r="C1019" s="122" t="str">
        <f>VLOOKUP(B:B,'ACFR Business Areas'!A:B,2,FALSE)</f>
        <v>Comptroller General</v>
      </c>
      <c r="D1019" s="237"/>
      <c r="E1019" s="265"/>
      <c r="G1019" s="122">
        <f>IFERROR(VLOOKUP($F:$F,'Lease Types with GL Accts'!A:B,2,FALSE),0)</f>
        <v>0</v>
      </c>
      <c r="H1019" s="122">
        <f>IFERROR(VLOOKUP($F:$F,'Lease Types with GL Accts'!$A:$C,3,FALSE),0)</f>
        <v>0</v>
      </c>
      <c r="I1019" s="122">
        <f>IFERROR(VLOOKUP($F:$F,'Lease Types with GL Accts'!$A:$D,4,FALSE),0)</f>
        <v>0</v>
      </c>
      <c r="J1019" s="293" t="str">
        <f>IF(AND(AB1019=1,K1019='Lease Rollforward'!$B$2),"Yes",IF(AB1019=1,"No",""))</f>
        <v/>
      </c>
      <c r="L1019" s="216"/>
      <c r="M1019" s="217"/>
      <c r="N1019" s="217"/>
      <c r="O1019" s="217"/>
      <c r="P1019" s="294">
        <f t="shared" si="137"/>
        <v>0</v>
      </c>
      <c r="Q1019" s="124"/>
      <c r="R1019" s="124"/>
      <c r="S1019" s="219"/>
      <c r="T1019" s="219"/>
      <c r="U1019" s="266"/>
      <c r="V1019" s="122" t="str">
        <f>IF($AB1019=1,VLOOKUP(U:U,'BW Asset Listing'!D:E,2,FALSE),"")</f>
        <v/>
      </c>
      <c r="W1019" s="122" t="str">
        <f>IF($AB1019=1,VLOOKUP(U:U,'BW Asset Listing'!D:F,3,FALSE),"")</f>
        <v/>
      </c>
      <c r="X1019" s="122" t="str">
        <f>IF($AB1019=1,VLOOKUP(U:U,'BW Asset Listing'!D:G,4,FALSE),"")</f>
        <v/>
      </c>
      <c r="Y1019" s="294" t="str">
        <f>IF($AB1019=1,VLOOKUP(U:U,'BW Asset Listing'!D:O,12,FALSE),"")</f>
        <v/>
      </c>
      <c r="Z1019" s="294" t="str">
        <f t="shared" si="138"/>
        <v/>
      </c>
      <c r="AA1019" s="294" t="str">
        <f t="shared" si="139"/>
        <v/>
      </c>
      <c r="AB1019" s="294">
        <f>COUNTIF($D$4:D1019,$D1019)</f>
        <v>0</v>
      </c>
      <c r="AE1019" s="122" t="str">
        <f t="shared" si="140"/>
        <v/>
      </c>
      <c r="AF1019" s="124">
        <f>SUMIFS('BW Expense Report GL'!I:I,'BW Expense Report GL'!F:F,AD:AD,'BW Expense Report GL'!G:G,G:G)</f>
        <v>0</v>
      </c>
      <c r="AG1019" s="124" t="str">
        <f t="shared" si="141"/>
        <v/>
      </c>
      <c r="AH1019" s="124">
        <f>SUMIFS('BW Expense Report GL'!I:I,'BW Expense Report GL'!F:F,AD:AD,'BW Expense Report GL'!G:G,H:H)</f>
        <v>0</v>
      </c>
      <c r="AI1019" s="124" t="str">
        <f t="shared" si="142"/>
        <v/>
      </c>
      <c r="AK1019" s="121">
        <f t="shared" si="143"/>
        <v>0</v>
      </c>
      <c r="AL1019" s="121">
        <f t="shared" si="144"/>
        <v>0</v>
      </c>
    </row>
    <row r="1020" spans="1:38" s="121" customFormat="1" ht="12.75" x14ac:dyDescent="0.2">
      <c r="A1020" s="293" t="str">
        <f>VLOOKUP(B:B,'ACFR Business Areas'!A:C,3,FALSE)</f>
        <v>A000</v>
      </c>
      <c r="B1020" s="293" t="str">
        <f>'Lease Rollforward'!$B$1</f>
        <v>E120</v>
      </c>
      <c r="C1020" s="122" t="str">
        <f>VLOOKUP(B:B,'ACFR Business Areas'!A:B,2,FALSE)</f>
        <v>Comptroller General</v>
      </c>
      <c r="D1020" s="237"/>
      <c r="E1020" s="265"/>
      <c r="G1020" s="122">
        <f>IFERROR(VLOOKUP($F:$F,'Lease Types with GL Accts'!A:B,2,FALSE),0)</f>
        <v>0</v>
      </c>
      <c r="H1020" s="122">
        <f>IFERROR(VLOOKUP($F:$F,'Lease Types with GL Accts'!$A:$C,3,FALSE),0)</f>
        <v>0</v>
      </c>
      <c r="I1020" s="122">
        <f>IFERROR(VLOOKUP($F:$F,'Lease Types with GL Accts'!$A:$D,4,FALSE),0)</f>
        <v>0</v>
      </c>
      <c r="J1020" s="293" t="str">
        <f>IF(AND(AB1020=1,K1020='Lease Rollforward'!$B$2),"Yes",IF(AB1020=1,"No",""))</f>
        <v/>
      </c>
      <c r="L1020" s="216"/>
      <c r="M1020" s="217"/>
      <c r="N1020" s="217"/>
      <c r="O1020" s="217"/>
      <c r="P1020" s="294">
        <f t="shared" si="137"/>
        <v>0</v>
      </c>
      <c r="Q1020" s="124"/>
      <c r="R1020" s="124"/>
      <c r="S1020" s="219"/>
      <c r="T1020" s="219"/>
      <c r="U1020" s="266"/>
      <c r="V1020" s="122" t="str">
        <f>IF($AB1020=1,VLOOKUP(U:U,'BW Asset Listing'!D:E,2,FALSE),"")</f>
        <v/>
      </c>
      <c r="W1020" s="122" t="str">
        <f>IF($AB1020=1,VLOOKUP(U:U,'BW Asset Listing'!D:F,3,FALSE),"")</f>
        <v/>
      </c>
      <c r="X1020" s="122" t="str">
        <f>IF($AB1020=1,VLOOKUP(U:U,'BW Asset Listing'!D:G,4,FALSE),"")</f>
        <v/>
      </c>
      <c r="Y1020" s="294" t="str">
        <f>IF($AB1020=1,VLOOKUP(U:U,'BW Asset Listing'!D:O,12,FALSE),"")</f>
        <v/>
      </c>
      <c r="Z1020" s="294" t="str">
        <f t="shared" si="138"/>
        <v/>
      </c>
      <c r="AA1020" s="294" t="str">
        <f t="shared" si="139"/>
        <v/>
      </c>
      <c r="AB1020" s="294">
        <f>COUNTIF($D$4:D1020,$D1020)</f>
        <v>0</v>
      </c>
      <c r="AE1020" s="122" t="str">
        <f t="shared" si="140"/>
        <v/>
      </c>
      <c r="AF1020" s="124">
        <f>SUMIFS('BW Expense Report GL'!I:I,'BW Expense Report GL'!F:F,AD:AD,'BW Expense Report GL'!G:G,G:G)</f>
        <v>0</v>
      </c>
      <c r="AG1020" s="124" t="str">
        <f t="shared" si="141"/>
        <v/>
      </c>
      <c r="AH1020" s="124">
        <f>SUMIFS('BW Expense Report GL'!I:I,'BW Expense Report GL'!F:F,AD:AD,'BW Expense Report GL'!G:G,H:H)</f>
        <v>0</v>
      </c>
      <c r="AI1020" s="124" t="str">
        <f t="shared" si="142"/>
        <v/>
      </c>
      <c r="AK1020" s="121">
        <f t="shared" si="143"/>
        <v>0</v>
      </c>
      <c r="AL1020" s="121">
        <f t="shared" si="144"/>
        <v>0</v>
      </c>
    </row>
    <row r="1021" spans="1:38" s="121" customFormat="1" ht="12.75" x14ac:dyDescent="0.2">
      <c r="A1021" s="293" t="str">
        <f>VLOOKUP(B:B,'ACFR Business Areas'!A:C,3,FALSE)</f>
        <v>A000</v>
      </c>
      <c r="B1021" s="293" t="str">
        <f>'Lease Rollforward'!$B$1</f>
        <v>E120</v>
      </c>
      <c r="C1021" s="122" t="str">
        <f>VLOOKUP(B:B,'ACFR Business Areas'!A:B,2,FALSE)</f>
        <v>Comptroller General</v>
      </c>
      <c r="D1021" s="237"/>
      <c r="E1021" s="265"/>
      <c r="G1021" s="122">
        <f>IFERROR(VLOOKUP($F:$F,'Lease Types with GL Accts'!A:B,2,FALSE),0)</f>
        <v>0</v>
      </c>
      <c r="H1021" s="122">
        <f>IFERROR(VLOOKUP($F:$F,'Lease Types with GL Accts'!$A:$C,3,FALSE),0)</f>
        <v>0</v>
      </c>
      <c r="I1021" s="122">
        <f>IFERROR(VLOOKUP($F:$F,'Lease Types with GL Accts'!$A:$D,4,FALSE),0)</f>
        <v>0</v>
      </c>
      <c r="J1021" s="293" t="str">
        <f>IF(AND(AB1021=1,K1021='Lease Rollforward'!$B$2),"Yes",IF(AB1021=1,"No",""))</f>
        <v/>
      </c>
      <c r="L1021" s="216"/>
      <c r="M1021" s="217"/>
      <c r="N1021" s="217"/>
      <c r="O1021" s="217"/>
      <c r="P1021" s="294">
        <f t="shared" si="137"/>
        <v>0</v>
      </c>
      <c r="Q1021" s="124"/>
      <c r="R1021" s="124"/>
      <c r="S1021" s="219"/>
      <c r="T1021" s="219"/>
      <c r="U1021" s="266"/>
      <c r="V1021" s="122" t="str">
        <f>IF($AB1021=1,VLOOKUP(U:U,'BW Asset Listing'!D:E,2,FALSE),"")</f>
        <v/>
      </c>
      <c r="W1021" s="122" t="str">
        <f>IF($AB1021=1,VLOOKUP(U:U,'BW Asset Listing'!D:F,3,FALSE),"")</f>
        <v/>
      </c>
      <c r="X1021" s="122" t="str">
        <f>IF($AB1021=1,VLOOKUP(U:U,'BW Asset Listing'!D:G,4,FALSE),"")</f>
        <v/>
      </c>
      <c r="Y1021" s="294" t="str">
        <f>IF($AB1021=1,VLOOKUP(U:U,'BW Asset Listing'!D:O,12,FALSE),"")</f>
        <v/>
      </c>
      <c r="Z1021" s="294" t="str">
        <f t="shared" si="138"/>
        <v/>
      </c>
      <c r="AA1021" s="294" t="str">
        <f t="shared" si="139"/>
        <v/>
      </c>
      <c r="AB1021" s="294">
        <f>COUNTIF($D$4:D1021,$D1021)</f>
        <v>0</v>
      </c>
      <c r="AE1021" s="122" t="str">
        <f t="shared" si="140"/>
        <v/>
      </c>
      <c r="AF1021" s="124">
        <f>SUMIFS('BW Expense Report GL'!I:I,'BW Expense Report GL'!F:F,AD:AD,'BW Expense Report GL'!G:G,G:G)</f>
        <v>0</v>
      </c>
      <c r="AG1021" s="124" t="str">
        <f t="shared" si="141"/>
        <v/>
      </c>
      <c r="AH1021" s="124">
        <f>SUMIFS('BW Expense Report GL'!I:I,'BW Expense Report GL'!F:F,AD:AD,'BW Expense Report GL'!G:G,H:H)</f>
        <v>0</v>
      </c>
      <c r="AI1021" s="124" t="str">
        <f t="shared" si="142"/>
        <v/>
      </c>
      <c r="AK1021" s="121">
        <f t="shared" si="143"/>
        <v>0</v>
      </c>
      <c r="AL1021" s="121">
        <f t="shared" si="144"/>
        <v>0</v>
      </c>
    </row>
    <row r="1022" spans="1:38" s="121" customFormat="1" ht="12.75" x14ac:dyDescent="0.2">
      <c r="A1022" s="293" t="str">
        <f>VLOOKUP(B:B,'ACFR Business Areas'!A:C,3,FALSE)</f>
        <v>A000</v>
      </c>
      <c r="B1022" s="293" t="str">
        <f>'Lease Rollforward'!$B$1</f>
        <v>E120</v>
      </c>
      <c r="C1022" s="122" t="str">
        <f>VLOOKUP(B:B,'ACFR Business Areas'!A:B,2,FALSE)</f>
        <v>Comptroller General</v>
      </c>
      <c r="D1022" s="237"/>
      <c r="E1022" s="265"/>
      <c r="G1022" s="122">
        <f>IFERROR(VLOOKUP($F:$F,'Lease Types with GL Accts'!A:B,2,FALSE),0)</f>
        <v>0</v>
      </c>
      <c r="H1022" s="122">
        <f>IFERROR(VLOOKUP($F:$F,'Lease Types with GL Accts'!$A:$C,3,FALSE),0)</f>
        <v>0</v>
      </c>
      <c r="I1022" s="122">
        <f>IFERROR(VLOOKUP($F:$F,'Lease Types with GL Accts'!$A:$D,4,FALSE),0)</f>
        <v>0</v>
      </c>
      <c r="J1022" s="293" t="str">
        <f>IF(AND(AB1022=1,K1022='Lease Rollforward'!$B$2),"Yes",IF(AB1022=1,"No",""))</f>
        <v/>
      </c>
      <c r="L1022" s="216"/>
      <c r="M1022" s="217"/>
      <c r="N1022" s="217"/>
      <c r="O1022" s="217"/>
      <c r="P1022" s="294">
        <f t="shared" si="137"/>
        <v>0</v>
      </c>
      <c r="Q1022" s="124"/>
      <c r="R1022" s="124"/>
      <c r="S1022" s="219"/>
      <c r="T1022" s="219"/>
      <c r="U1022" s="266"/>
      <c r="V1022" s="122" t="str">
        <f>IF($AB1022=1,VLOOKUP(U:U,'BW Asset Listing'!D:E,2,FALSE),"")</f>
        <v/>
      </c>
      <c r="W1022" s="122" t="str">
        <f>IF($AB1022=1,VLOOKUP(U:U,'BW Asset Listing'!D:F,3,FALSE),"")</f>
        <v/>
      </c>
      <c r="X1022" s="122" t="str">
        <f>IF($AB1022=1,VLOOKUP(U:U,'BW Asset Listing'!D:G,4,FALSE),"")</f>
        <v/>
      </c>
      <c r="Y1022" s="294" t="str">
        <f>IF($AB1022=1,VLOOKUP(U:U,'BW Asset Listing'!D:O,12,FALSE),"")</f>
        <v/>
      </c>
      <c r="Z1022" s="294" t="str">
        <f t="shared" si="138"/>
        <v/>
      </c>
      <c r="AA1022" s="294" t="str">
        <f t="shared" si="139"/>
        <v/>
      </c>
      <c r="AB1022" s="294">
        <f>COUNTIF($D$4:D1022,$D1022)</f>
        <v>0</v>
      </c>
      <c r="AE1022" s="122" t="str">
        <f t="shared" si="140"/>
        <v/>
      </c>
      <c r="AF1022" s="124">
        <f>SUMIFS('BW Expense Report GL'!I:I,'BW Expense Report GL'!F:F,AD:AD,'BW Expense Report GL'!G:G,G:G)</f>
        <v>0</v>
      </c>
      <c r="AG1022" s="124" t="str">
        <f t="shared" si="141"/>
        <v/>
      </c>
      <c r="AH1022" s="124">
        <f>SUMIFS('BW Expense Report GL'!I:I,'BW Expense Report GL'!F:F,AD:AD,'BW Expense Report GL'!G:G,H:H)</f>
        <v>0</v>
      </c>
      <c r="AI1022" s="124" t="str">
        <f t="shared" si="142"/>
        <v/>
      </c>
      <c r="AK1022" s="121">
        <f t="shared" si="143"/>
        <v>0</v>
      </c>
      <c r="AL1022" s="121">
        <f t="shared" si="144"/>
        <v>0</v>
      </c>
    </row>
    <row r="1023" spans="1:38" s="121" customFormat="1" ht="12.75" x14ac:dyDescent="0.2">
      <c r="A1023" s="293" t="str">
        <f>VLOOKUP(B:B,'ACFR Business Areas'!A:C,3,FALSE)</f>
        <v>A000</v>
      </c>
      <c r="B1023" s="293" t="str">
        <f>'Lease Rollforward'!$B$1</f>
        <v>E120</v>
      </c>
      <c r="C1023" s="122" t="str">
        <f>VLOOKUP(B:B,'ACFR Business Areas'!A:B,2,FALSE)</f>
        <v>Comptroller General</v>
      </c>
      <c r="D1023" s="237"/>
      <c r="E1023" s="265"/>
      <c r="G1023" s="122">
        <f>IFERROR(VLOOKUP($F:$F,'Lease Types with GL Accts'!A:B,2,FALSE),0)</f>
        <v>0</v>
      </c>
      <c r="H1023" s="122">
        <f>IFERROR(VLOOKUP($F:$F,'Lease Types with GL Accts'!$A:$C,3,FALSE),0)</f>
        <v>0</v>
      </c>
      <c r="I1023" s="122">
        <f>IFERROR(VLOOKUP($F:$F,'Lease Types with GL Accts'!$A:$D,4,FALSE),0)</f>
        <v>0</v>
      </c>
      <c r="J1023" s="293" t="str">
        <f>IF(AND(AB1023=1,K1023='Lease Rollforward'!$B$2),"Yes",IF(AB1023=1,"No",""))</f>
        <v/>
      </c>
      <c r="L1023" s="216"/>
      <c r="M1023" s="217"/>
      <c r="N1023" s="217"/>
      <c r="O1023" s="217"/>
      <c r="P1023" s="294">
        <f t="shared" si="137"/>
        <v>0</v>
      </c>
      <c r="Q1023" s="124"/>
      <c r="R1023" s="124"/>
      <c r="S1023" s="219"/>
      <c r="T1023" s="219"/>
      <c r="U1023" s="266"/>
      <c r="V1023" s="122" t="str">
        <f>IF($AB1023=1,VLOOKUP(U:U,'BW Asset Listing'!D:E,2,FALSE),"")</f>
        <v/>
      </c>
      <c r="W1023" s="122" t="str">
        <f>IF($AB1023=1,VLOOKUP(U:U,'BW Asset Listing'!D:F,3,FALSE),"")</f>
        <v/>
      </c>
      <c r="X1023" s="122" t="str">
        <f>IF($AB1023=1,VLOOKUP(U:U,'BW Asset Listing'!D:G,4,FALSE),"")</f>
        <v/>
      </c>
      <c r="Y1023" s="294" t="str">
        <f>IF($AB1023=1,VLOOKUP(U:U,'BW Asset Listing'!D:O,12,FALSE),"")</f>
        <v/>
      </c>
      <c r="Z1023" s="294" t="str">
        <f t="shared" si="138"/>
        <v/>
      </c>
      <c r="AA1023" s="294" t="str">
        <f t="shared" si="139"/>
        <v/>
      </c>
      <c r="AB1023" s="294">
        <f>COUNTIF($D$4:D1023,$D1023)</f>
        <v>0</v>
      </c>
      <c r="AE1023" s="122" t="str">
        <f t="shared" si="140"/>
        <v/>
      </c>
      <c r="AF1023" s="124">
        <f>SUMIFS('BW Expense Report GL'!I:I,'BW Expense Report GL'!F:F,AD:AD,'BW Expense Report GL'!G:G,G:G)</f>
        <v>0</v>
      </c>
      <c r="AG1023" s="124" t="str">
        <f t="shared" si="141"/>
        <v/>
      </c>
      <c r="AH1023" s="124">
        <f>SUMIFS('BW Expense Report GL'!I:I,'BW Expense Report GL'!F:F,AD:AD,'BW Expense Report GL'!G:G,H:H)</f>
        <v>0</v>
      </c>
      <c r="AI1023" s="124" t="str">
        <f t="shared" si="142"/>
        <v/>
      </c>
      <c r="AK1023" s="121">
        <f t="shared" si="143"/>
        <v>0</v>
      </c>
      <c r="AL1023" s="121">
        <f t="shared" si="144"/>
        <v>0</v>
      </c>
    </row>
    <row r="1024" spans="1:38" s="121" customFormat="1" ht="12.75" x14ac:dyDescent="0.2">
      <c r="A1024" s="293" t="str">
        <f>VLOOKUP(B:B,'ACFR Business Areas'!A:C,3,FALSE)</f>
        <v>A000</v>
      </c>
      <c r="B1024" s="293" t="str">
        <f>'Lease Rollforward'!$B$1</f>
        <v>E120</v>
      </c>
      <c r="C1024" s="122" t="str">
        <f>VLOOKUP(B:B,'ACFR Business Areas'!A:B,2,FALSE)</f>
        <v>Comptroller General</v>
      </c>
      <c r="D1024" s="237"/>
      <c r="E1024" s="265"/>
      <c r="G1024" s="122">
        <f>IFERROR(VLOOKUP($F:$F,'Lease Types with GL Accts'!A:B,2,FALSE),0)</f>
        <v>0</v>
      </c>
      <c r="H1024" s="122">
        <f>IFERROR(VLOOKUP($F:$F,'Lease Types with GL Accts'!$A:$C,3,FALSE),0)</f>
        <v>0</v>
      </c>
      <c r="I1024" s="122">
        <f>IFERROR(VLOOKUP($F:$F,'Lease Types with GL Accts'!$A:$D,4,FALSE),0)</f>
        <v>0</v>
      </c>
      <c r="J1024" s="293" t="str">
        <f>IF(AND(AB1024=1,K1024='Lease Rollforward'!$B$2),"Yes",IF(AB1024=1,"No",""))</f>
        <v/>
      </c>
      <c r="L1024" s="216"/>
      <c r="M1024" s="217"/>
      <c r="N1024" s="217"/>
      <c r="O1024" s="217"/>
      <c r="P1024" s="294">
        <f t="shared" si="137"/>
        <v>0</v>
      </c>
      <c r="Q1024" s="124"/>
      <c r="R1024" s="124"/>
      <c r="S1024" s="219"/>
      <c r="T1024" s="219"/>
      <c r="U1024" s="266"/>
      <c r="V1024" s="122" t="str">
        <f>IF($AB1024=1,VLOOKUP(U:U,'BW Asset Listing'!D:E,2,FALSE),"")</f>
        <v/>
      </c>
      <c r="W1024" s="122" t="str">
        <f>IF($AB1024=1,VLOOKUP(U:U,'BW Asset Listing'!D:F,3,FALSE),"")</f>
        <v/>
      </c>
      <c r="X1024" s="122" t="str">
        <f>IF($AB1024=1,VLOOKUP(U:U,'BW Asset Listing'!D:G,4,FALSE),"")</f>
        <v/>
      </c>
      <c r="Y1024" s="294" t="str">
        <f>IF($AB1024=1,VLOOKUP(U:U,'BW Asset Listing'!D:O,12,FALSE),"")</f>
        <v/>
      </c>
      <c r="Z1024" s="294" t="str">
        <f t="shared" si="138"/>
        <v/>
      </c>
      <c r="AA1024" s="294" t="str">
        <f t="shared" si="139"/>
        <v/>
      </c>
      <c r="AB1024" s="294">
        <f>COUNTIF($D$4:D1024,$D1024)</f>
        <v>0</v>
      </c>
      <c r="AE1024" s="122" t="str">
        <f t="shared" si="140"/>
        <v/>
      </c>
      <c r="AF1024" s="124">
        <f>SUMIFS('BW Expense Report GL'!I:I,'BW Expense Report GL'!F:F,AD:AD,'BW Expense Report GL'!G:G,G:G)</f>
        <v>0</v>
      </c>
      <c r="AG1024" s="124" t="str">
        <f t="shared" si="141"/>
        <v/>
      </c>
      <c r="AH1024" s="124">
        <f>SUMIFS('BW Expense Report GL'!I:I,'BW Expense Report GL'!F:F,AD:AD,'BW Expense Report GL'!G:G,H:H)</f>
        <v>0</v>
      </c>
      <c r="AI1024" s="124" t="str">
        <f t="shared" si="142"/>
        <v/>
      </c>
      <c r="AK1024" s="121">
        <f t="shared" si="143"/>
        <v>0</v>
      </c>
      <c r="AL1024" s="121">
        <f t="shared" si="144"/>
        <v>0</v>
      </c>
    </row>
    <row r="1025" spans="1:38" s="121" customFormat="1" ht="12.75" x14ac:dyDescent="0.2">
      <c r="A1025" s="293" t="str">
        <f>VLOOKUP(B:B,'ACFR Business Areas'!A:C,3,FALSE)</f>
        <v>A000</v>
      </c>
      <c r="B1025" s="293" t="str">
        <f>'Lease Rollforward'!$B$1</f>
        <v>E120</v>
      </c>
      <c r="C1025" s="122" t="str">
        <f>VLOOKUP(B:B,'ACFR Business Areas'!A:B,2,FALSE)</f>
        <v>Comptroller General</v>
      </c>
      <c r="D1025" s="237"/>
      <c r="E1025" s="265"/>
      <c r="G1025" s="122">
        <f>IFERROR(VLOOKUP($F:$F,'Lease Types with GL Accts'!A:B,2,FALSE),0)</f>
        <v>0</v>
      </c>
      <c r="H1025" s="122">
        <f>IFERROR(VLOOKUP($F:$F,'Lease Types with GL Accts'!$A:$C,3,FALSE),0)</f>
        <v>0</v>
      </c>
      <c r="I1025" s="122">
        <f>IFERROR(VLOOKUP($F:$F,'Lease Types with GL Accts'!$A:$D,4,FALSE),0)</f>
        <v>0</v>
      </c>
      <c r="J1025" s="293" t="str">
        <f>IF(AND(AB1025=1,K1025='Lease Rollforward'!$B$2),"Yes",IF(AB1025=1,"No",""))</f>
        <v/>
      </c>
      <c r="L1025" s="216"/>
      <c r="M1025" s="217"/>
      <c r="N1025" s="217"/>
      <c r="O1025" s="217"/>
      <c r="P1025" s="294">
        <f t="shared" si="137"/>
        <v>0</v>
      </c>
      <c r="Q1025" s="124"/>
      <c r="R1025" s="124"/>
      <c r="S1025" s="219"/>
      <c r="T1025" s="219"/>
      <c r="U1025" s="266"/>
      <c r="V1025" s="122" t="str">
        <f>IF($AB1025=1,VLOOKUP(U:U,'BW Asset Listing'!D:E,2,FALSE),"")</f>
        <v/>
      </c>
      <c r="W1025" s="122" t="str">
        <f>IF($AB1025=1,VLOOKUP(U:U,'BW Asset Listing'!D:F,3,FALSE),"")</f>
        <v/>
      </c>
      <c r="X1025" s="122" t="str">
        <f>IF($AB1025=1,VLOOKUP(U:U,'BW Asset Listing'!D:G,4,FALSE),"")</f>
        <v/>
      </c>
      <c r="Y1025" s="294" t="str">
        <f>IF($AB1025=1,VLOOKUP(U:U,'BW Asset Listing'!D:O,12,FALSE),"")</f>
        <v/>
      </c>
      <c r="Z1025" s="294" t="str">
        <f t="shared" si="138"/>
        <v/>
      </c>
      <c r="AA1025" s="294" t="str">
        <f t="shared" si="139"/>
        <v/>
      </c>
      <c r="AB1025" s="294">
        <f>COUNTIF($D$4:D1025,$D1025)</f>
        <v>0</v>
      </c>
      <c r="AE1025" s="122" t="str">
        <f t="shared" si="140"/>
        <v/>
      </c>
      <c r="AF1025" s="124">
        <f>SUMIFS('BW Expense Report GL'!I:I,'BW Expense Report GL'!F:F,AD:AD,'BW Expense Report GL'!G:G,G:G)</f>
        <v>0</v>
      </c>
      <c r="AG1025" s="124" t="str">
        <f t="shared" si="141"/>
        <v/>
      </c>
      <c r="AH1025" s="124">
        <f>SUMIFS('BW Expense Report GL'!I:I,'BW Expense Report GL'!F:F,AD:AD,'BW Expense Report GL'!G:G,H:H)</f>
        <v>0</v>
      </c>
      <c r="AI1025" s="124" t="str">
        <f t="shared" si="142"/>
        <v/>
      </c>
      <c r="AK1025" s="121">
        <f t="shared" si="143"/>
        <v>0</v>
      </c>
      <c r="AL1025" s="121">
        <f t="shared" si="144"/>
        <v>0</v>
      </c>
    </row>
    <row r="1026" spans="1:38" s="121" customFormat="1" ht="12.75" x14ac:dyDescent="0.2">
      <c r="A1026" s="293" t="str">
        <f>VLOOKUP(B:B,'ACFR Business Areas'!A:C,3,FALSE)</f>
        <v>A000</v>
      </c>
      <c r="B1026" s="293" t="str">
        <f>'Lease Rollforward'!$B$1</f>
        <v>E120</v>
      </c>
      <c r="C1026" s="122" t="str">
        <f>VLOOKUP(B:B,'ACFR Business Areas'!A:B,2,FALSE)</f>
        <v>Comptroller General</v>
      </c>
      <c r="D1026" s="237"/>
      <c r="E1026" s="265"/>
      <c r="G1026" s="122">
        <f>IFERROR(VLOOKUP($F:$F,'Lease Types with GL Accts'!A:B,2,FALSE),0)</f>
        <v>0</v>
      </c>
      <c r="H1026" s="122">
        <f>IFERROR(VLOOKUP($F:$F,'Lease Types with GL Accts'!$A:$C,3,FALSE),0)</f>
        <v>0</v>
      </c>
      <c r="I1026" s="122">
        <f>IFERROR(VLOOKUP($F:$F,'Lease Types with GL Accts'!$A:$D,4,FALSE),0)</f>
        <v>0</v>
      </c>
      <c r="J1026" s="293" t="str">
        <f>IF(AND(AB1026=1,K1026='Lease Rollforward'!$B$2),"Yes",IF(AB1026=1,"No",""))</f>
        <v/>
      </c>
      <c r="L1026" s="216"/>
      <c r="M1026" s="217"/>
      <c r="N1026" s="217"/>
      <c r="O1026" s="217"/>
      <c r="P1026" s="294">
        <f t="shared" si="137"/>
        <v>0</v>
      </c>
      <c r="Q1026" s="124"/>
      <c r="R1026" s="124"/>
      <c r="S1026" s="219"/>
      <c r="T1026" s="219"/>
      <c r="U1026" s="266"/>
      <c r="V1026" s="122" t="str">
        <f>IF($AB1026=1,VLOOKUP(U:U,'BW Asset Listing'!D:E,2,FALSE),"")</f>
        <v/>
      </c>
      <c r="W1026" s="122" t="str">
        <f>IF($AB1026=1,VLOOKUP(U:U,'BW Asset Listing'!D:F,3,FALSE),"")</f>
        <v/>
      </c>
      <c r="X1026" s="122" t="str">
        <f>IF($AB1026=1,VLOOKUP(U:U,'BW Asset Listing'!D:G,4,FALSE),"")</f>
        <v/>
      </c>
      <c r="Y1026" s="294" t="str">
        <f>IF($AB1026=1,VLOOKUP(U:U,'BW Asset Listing'!D:O,12,FALSE),"")</f>
        <v/>
      </c>
      <c r="Z1026" s="294" t="str">
        <f t="shared" si="138"/>
        <v/>
      </c>
      <c r="AA1026" s="294" t="str">
        <f t="shared" si="139"/>
        <v/>
      </c>
      <c r="AB1026" s="294">
        <f>COUNTIF($D$4:D1026,$D1026)</f>
        <v>0</v>
      </c>
      <c r="AE1026" s="122" t="str">
        <f t="shared" si="140"/>
        <v/>
      </c>
      <c r="AF1026" s="124">
        <f>SUMIFS('BW Expense Report GL'!I:I,'BW Expense Report GL'!F:F,AD:AD,'BW Expense Report GL'!G:G,G:G)</f>
        <v>0</v>
      </c>
      <c r="AG1026" s="124" t="str">
        <f t="shared" si="141"/>
        <v/>
      </c>
      <c r="AH1026" s="124">
        <f>SUMIFS('BW Expense Report GL'!I:I,'BW Expense Report GL'!F:F,AD:AD,'BW Expense Report GL'!G:G,H:H)</f>
        <v>0</v>
      </c>
      <c r="AI1026" s="124" t="str">
        <f t="shared" si="142"/>
        <v/>
      </c>
      <c r="AK1026" s="121">
        <f t="shared" si="143"/>
        <v>0</v>
      </c>
      <c r="AL1026" s="121">
        <f t="shared" si="144"/>
        <v>0</v>
      </c>
    </row>
    <row r="1027" spans="1:38" s="121" customFormat="1" ht="12.75" x14ac:dyDescent="0.2">
      <c r="A1027" s="293" t="str">
        <f>VLOOKUP(B:B,'ACFR Business Areas'!A:C,3,FALSE)</f>
        <v>A000</v>
      </c>
      <c r="B1027" s="293" t="str">
        <f>'Lease Rollforward'!$B$1</f>
        <v>E120</v>
      </c>
      <c r="C1027" s="122" t="str">
        <f>VLOOKUP(B:B,'ACFR Business Areas'!A:B,2,FALSE)</f>
        <v>Comptroller General</v>
      </c>
      <c r="D1027" s="237"/>
      <c r="E1027" s="265"/>
      <c r="G1027" s="122">
        <f>IFERROR(VLOOKUP($F:$F,'Lease Types with GL Accts'!A:B,2,FALSE),0)</f>
        <v>0</v>
      </c>
      <c r="H1027" s="122">
        <f>IFERROR(VLOOKUP($F:$F,'Lease Types with GL Accts'!$A:$C,3,FALSE),0)</f>
        <v>0</v>
      </c>
      <c r="I1027" s="122">
        <f>IFERROR(VLOOKUP($F:$F,'Lease Types with GL Accts'!$A:$D,4,FALSE),0)</f>
        <v>0</v>
      </c>
      <c r="J1027" s="293" t="str">
        <f>IF(AND(AB1027=1,K1027='Lease Rollforward'!$B$2),"Yes",IF(AB1027=1,"No",""))</f>
        <v/>
      </c>
      <c r="L1027" s="216"/>
      <c r="M1027" s="217"/>
      <c r="N1027" s="217"/>
      <c r="O1027" s="217"/>
      <c r="P1027" s="294">
        <f t="shared" si="137"/>
        <v>0</v>
      </c>
      <c r="Q1027" s="124"/>
      <c r="R1027" s="124"/>
      <c r="S1027" s="219"/>
      <c r="T1027" s="219"/>
      <c r="U1027" s="266"/>
      <c r="V1027" s="122" t="str">
        <f>IF($AB1027=1,VLOOKUP(U:U,'BW Asset Listing'!D:E,2,FALSE),"")</f>
        <v/>
      </c>
      <c r="W1027" s="122" t="str">
        <f>IF($AB1027=1,VLOOKUP(U:U,'BW Asset Listing'!D:F,3,FALSE),"")</f>
        <v/>
      </c>
      <c r="X1027" s="122" t="str">
        <f>IF($AB1027=1,VLOOKUP(U:U,'BW Asset Listing'!D:G,4,FALSE),"")</f>
        <v/>
      </c>
      <c r="Y1027" s="294" t="str">
        <f>IF($AB1027=1,VLOOKUP(U:U,'BW Asset Listing'!D:O,12,FALSE),"")</f>
        <v/>
      </c>
      <c r="Z1027" s="294" t="str">
        <f t="shared" si="138"/>
        <v/>
      </c>
      <c r="AA1027" s="294" t="str">
        <f t="shared" si="139"/>
        <v/>
      </c>
      <c r="AB1027" s="294">
        <f>COUNTIF($D$4:D1027,$D1027)</f>
        <v>0</v>
      </c>
      <c r="AE1027" s="122" t="str">
        <f t="shared" si="140"/>
        <v/>
      </c>
      <c r="AF1027" s="124">
        <f>SUMIFS('BW Expense Report GL'!I:I,'BW Expense Report GL'!F:F,AD:AD,'BW Expense Report GL'!G:G,G:G)</f>
        <v>0</v>
      </c>
      <c r="AG1027" s="124" t="str">
        <f t="shared" si="141"/>
        <v/>
      </c>
      <c r="AH1027" s="124">
        <f>SUMIFS('BW Expense Report GL'!I:I,'BW Expense Report GL'!F:F,AD:AD,'BW Expense Report GL'!G:G,H:H)</f>
        <v>0</v>
      </c>
      <c r="AI1027" s="124" t="str">
        <f t="shared" si="142"/>
        <v/>
      </c>
      <c r="AK1027" s="121">
        <f t="shared" si="143"/>
        <v>0</v>
      </c>
      <c r="AL1027" s="121">
        <f t="shared" si="144"/>
        <v>0</v>
      </c>
    </row>
    <row r="1028" spans="1:38" s="121" customFormat="1" ht="12.75" x14ac:dyDescent="0.2">
      <c r="A1028" s="293" t="str">
        <f>VLOOKUP(B:B,'ACFR Business Areas'!A:C,3,FALSE)</f>
        <v>A000</v>
      </c>
      <c r="B1028" s="293" t="str">
        <f>'Lease Rollforward'!$B$1</f>
        <v>E120</v>
      </c>
      <c r="C1028" s="122" t="str">
        <f>VLOOKUP(B:B,'ACFR Business Areas'!A:B,2,FALSE)</f>
        <v>Comptroller General</v>
      </c>
      <c r="D1028" s="237"/>
      <c r="E1028" s="265"/>
      <c r="G1028" s="122">
        <f>IFERROR(VLOOKUP($F:$F,'Lease Types with GL Accts'!A:B,2,FALSE),0)</f>
        <v>0</v>
      </c>
      <c r="H1028" s="122">
        <f>IFERROR(VLOOKUP($F:$F,'Lease Types with GL Accts'!$A:$C,3,FALSE),0)</f>
        <v>0</v>
      </c>
      <c r="I1028" s="122">
        <f>IFERROR(VLOOKUP($F:$F,'Lease Types with GL Accts'!$A:$D,4,FALSE),0)</f>
        <v>0</v>
      </c>
      <c r="J1028" s="293" t="str">
        <f>IF(AND(AB1028=1,K1028='Lease Rollforward'!$B$2),"Yes",IF(AB1028=1,"No",""))</f>
        <v/>
      </c>
      <c r="L1028" s="216"/>
      <c r="M1028" s="217"/>
      <c r="N1028" s="217"/>
      <c r="O1028" s="217"/>
      <c r="P1028" s="294">
        <f t="shared" si="137"/>
        <v>0</v>
      </c>
      <c r="Q1028" s="124"/>
      <c r="R1028" s="124"/>
      <c r="S1028" s="219"/>
      <c r="T1028" s="219"/>
      <c r="U1028" s="266"/>
      <c r="V1028" s="122" t="str">
        <f>IF($AB1028=1,VLOOKUP(U:U,'BW Asset Listing'!D:E,2,FALSE),"")</f>
        <v/>
      </c>
      <c r="W1028" s="122" t="str">
        <f>IF($AB1028=1,VLOOKUP(U:U,'BW Asset Listing'!D:F,3,FALSE),"")</f>
        <v/>
      </c>
      <c r="X1028" s="122" t="str">
        <f>IF($AB1028=1,VLOOKUP(U:U,'BW Asset Listing'!D:G,4,FALSE),"")</f>
        <v/>
      </c>
      <c r="Y1028" s="294" t="str">
        <f>IF($AB1028=1,VLOOKUP(U:U,'BW Asset Listing'!D:O,12,FALSE),"")</f>
        <v/>
      </c>
      <c r="Z1028" s="294" t="str">
        <f t="shared" si="138"/>
        <v/>
      </c>
      <c r="AA1028" s="294" t="str">
        <f t="shared" si="139"/>
        <v/>
      </c>
      <c r="AB1028" s="294">
        <f>COUNTIF($D$4:D1028,$D1028)</f>
        <v>0</v>
      </c>
      <c r="AE1028" s="122" t="str">
        <f t="shared" si="140"/>
        <v/>
      </c>
      <c r="AF1028" s="124">
        <f>SUMIFS('BW Expense Report GL'!I:I,'BW Expense Report GL'!F:F,AD:AD,'BW Expense Report GL'!G:G,G:G)</f>
        <v>0</v>
      </c>
      <c r="AG1028" s="124" t="str">
        <f t="shared" si="141"/>
        <v/>
      </c>
      <c r="AH1028" s="124">
        <f>SUMIFS('BW Expense Report GL'!I:I,'BW Expense Report GL'!F:F,AD:AD,'BW Expense Report GL'!G:G,H:H)</f>
        <v>0</v>
      </c>
      <c r="AI1028" s="124" t="str">
        <f t="shared" si="142"/>
        <v/>
      </c>
      <c r="AK1028" s="121">
        <f t="shared" si="143"/>
        <v>0</v>
      </c>
      <c r="AL1028" s="121">
        <f t="shared" si="144"/>
        <v>0</v>
      </c>
    </row>
    <row r="1029" spans="1:38" s="121" customFormat="1" ht="12.75" x14ac:dyDescent="0.2">
      <c r="A1029" s="293" t="str">
        <f>VLOOKUP(B:B,'ACFR Business Areas'!A:C,3,FALSE)</f>
        <v>A000</v>
      </c>
      <c r="B1029" s="293" t="str">
        <f>'Lease Rollforward'!$B$1</f>
        <v>E120</v>
      </c>
      <c r="C1029" s="122" t="str">
        <f>VLOOKUP(B:B,'ACFR Business Areas'!A:B,2,FALSE)</f>
        <v>Comptroller General</v>
      </c>
      <c r="D1029" s="237"/>
      <c r="E1029" s="265"/>
      <c r="G1029" s="122">
        <f>IFERROR(VLOOKUP($F:$F,'Lease Types with GL Accts'!A:B,2,FALSE),0)</f>
        <v>0</v>
      </c>
      <c r="H1029" s="122">
        <f>IFERROR(VLOOKUP($F:$F,'Lease Types with GL Accts'!$A:$C,3,FALSE),0)</f>
        <v>0</v>
      </c>
      <c r="I1029" s="122">
        <f>IFERROR(VLOOKUP($F:$F,'Lease Types with GL Accts'!$A:$D,4,FALSE),0)</f>
        <v>0</v>
      </c>
      <c r="J1029" s="293" t="str">
        <f>IF(AND(AB1029=1,K1029='Lease Rollforward'!$B$2),"Yes",IF(AB1029=1,"No",""))</f>
        <v/>
      </c>
      <c r="L1029" s="216"/>
      <c r="M1029" s="217"/>
      <c r="N1029" s="217"/>
      <c r="O1029" s="217"/>
      <c r="P1029" s="294">
        <f t="shared" si="137"/>
        <v>0</v>
      </c>
      <c r="Q1029" s="124"/>
      <c r="R1029" s="124"/>
      <c r="S1029" s="219"/>
      <c r="T1029" s="219"/>
      <c r="U1029" s="266"/>
      <c r="V1029" s="122" t="str">
        <f>IF($AB1029=1,VLOOKUP(U:U,'BW Asset Listing'!D:E,2,FALSE),"")</f>
        <v/>
      </c>
      <c r="W1029" s="122" t="str">
        <f>IF($AB1029=1,VLOOKUP(U:U,'BW Asset Listing'!D:F,3,FALSE),"")</f>
        <v/>
      </c>
      <c r="X1029" s="122" t="str">
        <f>IF($AB1029=1,VLOOKUP(U:U,'BW Asset Listing'!D:G,4,FALSE),"")</f>
        <v/>
      </c>
      <c r="Y1029" s="294" t="str">
        <f>IF($AB1029=1,VLOOKUP(U:U,'BW Asset Listing'!D:O,12,FALSE),"")</f>
        <v/>
      </c>
      <c r="Z1029" s="294" t="str">
        <f t="shared" si="138"/>
        <v/>
      </c>
      <c r="AA1029" s="294" t="str">
        <f t="shared" si="139"/>
        <v/>
      </c>
      <c r="AB1029" s="294">
        <f>COUNTIF($D$4:D1029,$D1029)</f>
        <v>0</v>
      </c>
      <c r="AE1029" s="122" t="str">
        <f t="shared" si="140"/>
        <v/>
      </c>
      <c r="AF1029" s="124">
        <f>SUMIFS('BW Expense Report GL'!I:I,'BW Expense Report GL'!F:F,AD:AD,'BW Expense Report GL'!G:G,G:G)</f>
        <v>0</v>
      </c>
      <c r="AG1029" s="124" t="str">
        <f t="shared" si="141"/>
        <v/>
      </c>
      <c r="AH1029" s="124">
        <f>SUMIFS('BW Expense Report GL'!I:I,'BW Expense Report GL'!F:F,AD:AD,'BW Expense Report GL'!G:G,H:H)</f>
        <v>0</v>
      </c>
      <c r="AI1029" s="124" t="str">
        <f t="shared" si="142"/>
        <v/>
      </c>
      <c r="AK1029" s="121">
        <f t="shared" si="143"/>
        <v>0</v>
      </c>
      <c r="AL1029" s="121">
        <f t="shared" si="144"/>
        <v>0</v>
      </c>
    </row>
    <row r="1030" spans="1:38" s="121" customFormat="1" ht="12.75" x14ac:dyDescent="0.2">
      <c r="A1030" s="293" t="str">
        <f>VLOOKUP(B:B,'ACFR Business Areas'!A:C,3,FALSE)</f>
        <v>A000</v>
      </c>
      <c r="B1030" s="293" t="str">
        <f>'Lease Rollforward'!$B$1</f>
        <v>E120</v>
      </c>
      <c r="C1030" s="122" t="str">
        <f>VLOOKUP(B:B,'ACFR Business Areas'!A:B,2,FALSE)</f>
        <v>Comptroller General</v>
      </c>
      <c r="D1030" s="237"/>
      <c r="E1030" s="265"/>
      <c r="G1030" s="122">
        <f>IFERROR(VLOOKUP($F:$F,'Lease Types with GL Accts'!A:B,2,FALSE),0)</f>
        <v>0</v>
      </c>
      <c r="H1030" s="122">
        <f>IFERROR(VLOOKUP($F:$F,'Lease Types with GL Accts'!$A:$C,3,FALSE),0)</f>
        <v>0</v>
      </c>
      <c r="I1030" s="122">
        <f>IFERROR(VLOOKUP($F:$F,'Lease Types with GL Accts'!$A:$D,4,FALSE),0)</f>
        <v>0</v>
      </c>
      <c r="J1030" s="293" t="str">
        <f>IF(AND(AB1030=1,K1030='Lease Rollforward'!$B$2),"Yes",IF(AB1030=1,"No",""))</f>
        <v/>
      </c>
      <c r="L1030" s="216"/>
      <c r="M1030" s="217"/>
      <c r="N1030" s="217"/>
      <c r="O1030" s="217"/>
      <c r="P1030" s="294">
        <f t="shared" si="137"/>
        <v>0</v>
      </c>
      <c r="Q1030" s="124"/>
      <c r="R1030" s="124"/>
      <c r="S1030" s="219"/>
      <c r="T1030" s="219"/>
      <c r="U1030" s="266"/>
      <c r="V1030" s="122" t="str">
        <f>IF($AB1030=1,VLOOKUP(U:U,'BW Asset Listing'!D:E,2,FALSE),"")</f>
        <v/>
      </c>
      <c r="W1030" s="122" t="str">
        <f>IF($AB1030=1,VLOOKUP(U:U,'BW Asset Listing'!D:F,3,FALSE),"")</f>
        <v/>
      </c>
      <c r="X1030" s="122" t="str">
        <f>IF($AB1030=1,VLOOKUP(U:U,'BW Asset Listing'!D:G,4,FALSE),"")</f>
        <v/>
      </c>
      <c r="Y1030" s="294" t="str">
        <f>IF($AB1030=1,VLOOKUP(U:U,'BW Asset Listing'!D:O,12,FALSE),"")</f>
        <v/>
      </c>
      <c r="Z1030" s="294" t="str">
        <f t="shared" si="138"/>
        <v/>
      </c>
      <c r="AA1030" s="294" t="str">
        <f t="shared" si="139"/>
        <v/>
      </c>
      <c r="AB1030" s="294">
        <f>COUNTIF($D$4:D1030,$D1030)</f>
        <v>0</v>
      </c>
      <c r="AE1030" s="122" t="str">
        <f t="shared" si="140"/>
        <v/>
      </c>
      <c r="AF1030" s="124">
        <f>SUMIFS('BW Expense Report GL'!I:I,'BW Expense Report GL'!F:F,AD:AD,'BW Expense Report GL'!G:G,G:G)</f>
        <v>0</v>
      </c>
      <c r="AG1030" s="124" t="str">
        <f t="shared" si="141"/>
        <v/>
      </c>
      <c r="AH1030" s="124">
        <f>SUMIFS('BW Expense Report GL'!I:I,'BW Expense Report GL'!F:F,AD:AD,'BW Expense Report GL'!G:G,H:H)</f>
        <v>0</v>
      </c>
      <c r="AI1030" s="124" t="str">
        <f t="shared" si="142"/>
        <v/>
      </c>
      <c r="AK1030" s="121">
        <f t="shared" si="143"/>
        <v>0</v>
      </c>
      <c r="AL1030" s="121">
        <f t="shared" si="144"/>
        <v>0</v>
      </c>
    </row>
    <row r="1031" spans="1:38" s="121" customFormat="1" ht="12.75" x14ac:dyDescent="0.2">
      <c r="A1031" s="293" t="str">
        <f>VLOOKUP(B:B,'ACFR Business Areas'!A:C,3,FALSE)</f>
        <v>A000</v>
      </c>
      <c r="B1031" s="293" t="str">
        <f>'Lease Rollforward'!$B$1</f>
        <v>E120</v>
      </c>
      <c r="C1031" s="122" t="str">
        <f>VLOOKUP(B:B,'ACFR Business Areas'!A:B,2,FALSE)</f>
        <v>Comptroller General</v>
      </c>
      <c r="D1031" s="237"/>
      <c r="E1031" s="265"/>
      <c r="G1031" s="122">
        <f>IFERROR(VLOOKUP($F:$F,'Lease Types with GL Accts'!A:B,2,FALSE),0)</f>
        <v>0</v>
      </c>
      <c r="H1031" s="122">
        <f>IFERROR(VLOOKUP($F:$F,'Lease Types with GL Accts'!$A:$C,3,FALSE),0)</f>
        <v>0</v>
      </c>
      <c r="I1031" s="122">
        <f>IFERROR(VLOOKUP($F:$F,'Lease Types with GL Accts'!$A:$D,4,FALSE),0)</f>
        <v>0</v>
      </c>
      <c r="J1031" s="293" t="str">
        <f>IF(AND(AB1031=1,K1031='Lease Rollforward'!$B$2),"Yes",IF(AB1031=1,"No",""))</f>
        <v/>
      </c>
      <c r="L1031" s="216"/>
      <c r="M1031" s="217"/>
      <c r="N1031" s="217"/>
      <c r="O1031" s="217"/>
      <c r="P1031" s="294">
        <f t="shared" si="137"/>
        <v>0</v>
      </c>
      <c r="Q1031" s="124"/>
      <c r="R1031" s="124"/>
      <c r="S1031" s="219"/>
      <c r="T1031" s="219"/>
      <c r="U1031" s="266"/>
      <c r="V1031" s="122" t="str">
        <f>IF($AB1031=1,VLOOKUP(U:U,'BW Asset Listing'!D:E,2,FALSE),"")</f>
        <v/>
      </c>
      <c r="W1031" s="122" t="str">
        <f>IF($AB1031=1,VLOOKUP(U:U,'BW Asset Listing'!D:F,3,FALSE),"")</f>
        <v/>
      </c>
      <c r="X1031" s="122" t="str">
        <f>IF($AB1031=1,VLOOKUP(U:U,'BW Asset Listing'!D:G,4,FALSE),"")</f>
        <v/>
      </c>
      <c r="Y1031" s="294" t="str">
        <f>IF($AB1031=1,VLOOKUP(U:U,'BW Asset Listing'!D:O,12,FALSE),"")</f>
        <v/>
      </c>
      <c r="Z1031" s="294" t="str">
        <f t="shared" si="138"/>
        <v/>
      </c>
      <c r="AA1031" s="294" t="str">
        <f t="shared" si="139"/>
        <v/>
      </c>
      <c r="AB1031" s="294">
        <f>COUNTIF($D$4:D1031,$D1031)</f>
        <v>0</v>
      </c>
      <c r="AE1031" s="122" t="str">
        <f t="shared" si="140"/>
        <v/>
      </c>
      <c r="AF1031" s="124">
        <f>SUMIFS('BW Expense Report GL'!I:I,'BW Expense Report GL'!F:F,AD:AD,'BW Expense Report GL'!G:G,G:G)</f>
        <v>0</v>
      </c>
      <c r="AG1031" s="124" t="str">
        <f t="shared" si="141"/>
        <v/>
      </c>
      <c r="AH1031" s="124">
        <f>SUMIFS('BW Expense Report GL'!I:I,'BW Expense Report GL'!F:F,AD:AD,'BW Expense Report GL'!G:G,H:H)</f>
        <v>0</v>
      </c>
      <c r="AI1031" s="124" t="str">
        <f t="shared" si="142"/>
        <v/>
      </c>
      <c r="AK1031" s="121">
        <f t="shared" si="143"/>
        <v>0</v>
      </c>
      <c r="AL1031" s="121">
        <f t="shared" si="144"/>
        <v>0</v>
      </c>
    </row>
    <row r="1032" spans="1:38" s="121" customFormat="1" ht="12.75" x14ac:dyDescent="0.2">
      <c r="A1032" s="293" t="str">
        <f>VLOOKUP(B:B,'ACFR Business Areas'!A:C,3,FALSE)</f>
        <v>A000</v>
      </c>
      <c r="B1032" s="293" t="str">
        <f>'Lease Rollforward'!$B$1</f>
        <v>E120</v>
      </c>
      <c r="C1032" s="122" t="str">
        <f>VLOOKUP(B:B,'ACFR Business Areas'!A:B,2,FALSE)</f>
        <v>Comptroller General</v>
      </c>
      <c r="D1032" s="237"/>
      <c r="E1032" s="265"/>
      <c r="G1032" s="122">
        <f>IFERROR(VLOOKUP($F:$F,'Lease Types with GL Accts'!A:B,2,FALSE),0)</f>
        <v>0</v>
      </c>
      <c r="H1032" s="122">
        <f>IFERROR(VLOOKUP($F:$F,'Lease Types with GL Accts'!$A:$C,3,FALSE),0)</f>
        <v>0</v>
      </c>
      <c r="I1032" s="122">
        <f>IFERROR(VLOOKUP($F:$F,'Lease Types with GL Accts'!$A:$D,4,FALSE),0)</f>
        <v>0</v>
      </c>
      <c r="J1032" s="293" t="str">
        <f>IF(AND(AB1032=1,K1032='Lease Rollforward'!$B$2),"Yes",IF(AB1032=1,"No",""))</f>
        <v/>
      </c>
      <c r="L1032" s="216"/>
      <c r="M1032" s="217"/>
      <c r="N1032" s="217"/>
      <c r="O1032" s="217"/>
      <c r="P1032" s="294">
        <f t="shared" ref="P1032:P1095" si="145">SUM(M1032:O1032)</f>
        <v>0</v>
      </c>
      <c r="Q1032" s="124"/>
      <c r="R1032" s="124"/>
      <c r="S1032" s="219"/>
      <c r="T1032" s="219"/>
      <c r="U1032" s="266"/>
      <c r="V1032" s="122" t="str">
        <f>IF($AB1032=1,VLOOKUP(U:U,'BW Asset Listing'!D:E,2,FALSE),"")</f>
        <v/>
      </c>
      <c r="W1032" s="122" t="str">
        <f>IF($AB1032=1,VLOOKUP(U:U,'BW Asset Listing'!D:F,3,FALSE),"")</f>
        <v/>
      </c>
      <c r="X1032" s="122" t="str">
        <f>IF($AB1032=1,VLOOKUP(U:U,'BW Asset Listing'!D:G,4,FALSE),"")</f>
        <v/>
      </c>
      <c r="Y1032" s="294" t="str">
        <f>IF($AB1032=1,VLOOKUP(U:U,'BW Asset Listing'!D:O,12,FALSE),"")</f>
        <v/>
      </c>
      <c r="Z1032" s="294" t="str">
        <f t="shared" ref="Z1032:Z1095" si="146">IF($AB1032=1,SUMIF(D:D,D1032,M:M),"")</f>
        <v/>
      </c>
      <c r="AA1032" s="294" t="str">
        <f t="shared" ref="AA1032:AA1095" si="147">IF($AB1032=1,Y1032-Z1032,"")</f>
        <v/>
      </c>
      <c r="AB1032" s="294">
        <f>COUNTIF($D$4:D1032,$D1032)</f>
        <v>0</v>
      </c>
      <c r="AE1032" s="122" t="str">
        <f t="shared" ref="AE1032:AE1095" si="148">IF(ISBLANK(D1032),"",D1032&amp;" Payment #"&amp;AB1032)</f>
        <v/>
      </c>
      <c r="AF1032" s="124">
        <f>SUMIFS('BW Expense Report GL'!I:I,'BW Expense Report GL'!F:F,AD:AD,'BW Expense Report GL'!G:G,G:G)</f>
        <v>0</v>
      </c>
      <c r="AG1032" s="124" t="str">
        <f t="shared" ref="AG1032:AG1095" si="149">IF(ISBLANK(AD1032),"",M1032-AF1032)</f>
        <v/>
      </c>
      <c r="AH1032" s="124">
        <f>SUMIFS('BW Expense Report GL'!I:I,'BW Expense Report GL'!F:F,AD:AD,'BW Expense Report GL'!G:G,H:H)</f>
        <v>0</v>
      </c>
      <c r="AI1032" s="124" t="str">
        <f t="shared" ref="AI1032:AI1095" si="150">IF(ISBLANK(AD1032),"",N1032-AH1032)</f>
        <v/>
      </c>
      <c r="AK1032" s="121">
        <f t="shared" ref="AK1032:AK1095" si="151">F1032</f>
        <v>0</v>
      </c>
      <c r="AL1032" s="121">
        <f t="shared" ref="AL1032:AL1095" si="152">D1032</f>
        <v>0</v>
      </c>
    </row>
    <row r="1033" spans="1:38" s="121" customFormat="1" ht="12.75" x14ac:dyDescent="0.2">
      <c r="A1033" s="293" t="str">
        <f>VLOOKUP(B:B,'ACFR Business Areas'!A:C,3,FALSE)</f>
        <v>A000</v>
      </c>
      <c r="B1033" s="293" t="str">
        <f>'Lease Rollforward'!$B$1</f>
        <v>E120</v>
      </c>
      <c r="C1033" s="122" t="str">
        <f>VLOOKUP(B:B,'ACFR Business Areas'!A:B,2,FALSE)</f>
        <v>Comptroller General</v>
      </c>
      <c r="D1033" s="237"/>
      <c r="E1033" s="265"/>
      <c r="G1033" s="122">
        <f>IFERROR(VLOOKUP($F:$F,'Lease Types with GL Accts'!A:B,2,FALSE),0)</f>
        <v>0</v>
      </c>
      <c r="H1033" s="122">
        <f>IFERROR(VLOOKUP($F:$F,'Lease Types with GL Accts'!$A:$C,3,FALSE),0)</f>
        <v>0</v>
      </c>
      <c r="I1033" s="122">
        <f>IFERROR(VLOOKUP($F:$F,'Lease Types with GL Accts'!$A:$D,4,FALSE),0)</f>
        <v>0</v>
      </c>
      <c r="J1033" s="293" t="str">
        <f>IF(AND(AB1033=1,K1033='Lease Rollforward'!$B$2),"Yes",IF(AB1033=1,"No",""))</f>
        <v/>
      </c>
      <c r="L1033" s="216"/>
      <c r="M1033" s="217"/>
      <c r="N1033" s="217"/>
      <c r="O1033" s="217"/>
      <c r="P1033" s="294">
        <f t="shared" si="145"/>
        <v>0</v>
      </c>
      <c r="Q1033" s="124"/>
      <c r="R1033" s="124"/>
      <c r="S1033" s="219"/>
      <c r="T1033" s="219"/>
      <c r="U1033" s="266"/>
      <c r="V1033" s="122" t="str">
        <f>IF($AB1033=1,VLOOKUP(U:U,'BW Asset Listing'!D:E,2,FALSE),"")</f>
        <v/>
      </c>
      <c r="W1033" s="122" t="str">
        <f>IF($AB1033=1,VLOOKUP(U:U,'BW Asset Listing'!D:F,3,FALSE),"")</f>
        <v/>
      </c>
      <c r="X1033" s="122" t="str">
        <f>IF($AB1033=1,VLOOKUP(U:U,'BW Asset Listing'!D:G,4,FALSE),"")</f>
        <v/>
      </c>
      <c r="Y1033" s="294" t="str">
        <f>IF($AB1033=1,VLOOKUP(U:U,'BW Asset Listing'!D:O,12,FALSE),"")</f>
        <v/>
      </c>
      <c r="Z1033" s="294" t="str">
        <f t="shared" si="146"/>
        <v/>
      </c>
      <c r="AA1033" s="294" t="str">
        <f t="shared" si="147"/>
        <v/>
      </c>
      <c r="AB1033" s="294">
        <f>COUNTIF($D$4:D1033,$D1033)</f>
        <v>0</v>
      </c>
      <c r="AE1033" s="122" t="str">
        <f t="shared" si="148"/>
        <v/>
      </c>
      <c r="AF1033" s="124">
        <f>SUMIFS('BW Expense Report GL'!I:I,'BW Expense Report GL'!F:F,AD:AD,'BW Expense Report GL'!G:G,G:G)</f>
        <v>0</v>
      </c>
      <c r="AG1033" s="124" t="str">
        <f t="shared" si="149"/>
        <v/>
      </c>
      <c r="AH1033" s="124">
        <f>SUMIFS('BW Expense Report GL'!I:I,'BW Expense Report GL'!F:F,AD:AD,'BW Expense Report GL'!G:G,H:H)</f>
        <v>0</v>
      </c>
      <c r="AI1033" s="124" t="str">
        <f t="shared" si="150"/>
        <v/>
      </c>
      <c r="AK1033" s="121">
        <f t="shared" si="151"/>
        <v>0</v>
      </c>
      <c r="AL1033" s="121">
        <f t="shared" si="152"/>
        <v>0</v>
      </c>
    </row>
    <row r="1034" spans="1:38" s="121" customFormat="1" ht="12.75" x14ac:dyDescent="0.2">
      <c r="A1034" s="293" t="str">
        <f>VLOOKUP(B:B,'ACFR Business Areas'!A:C,3,FALSE)</f>
        <v>A000</v>
      </c>
      <c r="B1034" s="293" t="str">
        <f>'Lease Rollforward'!$B$1</f>
        <v>E120</v>
      </c>
      <c r="C1034" s="122" t="str">
        <f>VLOOKUP(B:B,'ACFR Business Areas'!A:B,2,FALSE)</f>
        <v>Comptroller General</v>
      </c>
      <c r="D1034" s="237"/>
      <c r="E1034" s="265"/>
      <c r="G1034" s="122">
        <f>IFERROR(VLOOKUP($F:$F,'Lease Types with GL Accts'!A:B,2,FALSE),0)</f>
        <v>0</v>
      </c>
      <c r="H1034" s="122">
        <f>IFERROR(VLOOKUP($F:$F,'Lease Types with GL Accts'!$A:$C,3,FALSE),0)</f>
        <v>0</v>
      </c>
      <c r="I1034" s="122">
        <f>IFERROR(VLOOKUP($F:$F,'Lease Types with GL Accts'!$A:$D,4,FALSE),0)</f>
        <v>0</v>
      </c>
      <c r="J1034" s="293" t="str">
        <f>IF(AND(AB1034=1,K1034='Lease Rollforward'!$B$2),"Yes",IF(AB1034=1,"No",""))</f>
        <v/>
      </c>
      <c r="L1034" s="216"/>
      <c r="M1034" s="217"/>
      <c r="N1034" s="217"/>
      <c r="O1034" s="217"/>
      <c r="P1034" s="294">
        <f t="shared" si="145"/>
        <v>0</v>
      </c>
      <c r="Q1034" s="124"/>
      <c r="R1034" s="124"/>
      <c r="S1034" s="219"/>
      <c r="T1034" s="219"/>
      <c r="U1034" s="266"/>
      <c r="V1034" s="122" t="str">
        <f>IF($AB1034=1,VLOOKUP(U:U,'BW Asset Listing'!D:E,2,FALSE),"")</f>
        <v/>
      </c>
      <c r="W1034" s="122" t="str">
        <f>IF($AB1034=1,VLOOKUP(U:U,'BW Asset Listing'!D:F,3,FALSE),"")</f>
        <v/>
      </c>
      <c r="X1034" s="122" t="str">
        <f>IF($AB1034=1,VLOOKUP(U:U,'BW Asset Listing'!D:G,4,FALSE),"")</f>
        <v/>
      </c>
      <c r="Y1034" s="294" t="str">
        <f>IF($AB1034=1,VLOOKUP(U:U,'BW Asset Listing'!D:O,12,FALSE),"")</f>
        <v/>
      </c>
      <c r="Z1034" s="294" t="str">
        <f t="shared" si="146"/>
        <v/>
      </c>
      <c r="AA1034" s="294" t="str">
        <f t="shared" si="147"/>
        <v/>
      </c>
      <c r="AB1034" s="294">
        <f>COUNTIF($D$4:D1034,$D1034)</f>
        <v>0</v>
      </c>
      <c r="AE1034" s="122" t="str">
        <f t="shared" si="148"/>
        <v/>
      </c>
      <c r="AF1034" s="124">
        <f>SUMIFS('BW Expense Report GL'!I:I,'BW Expense Report GL'!F:F,AD:AD,'BW Expense Report GL'!G:G,G:G)</f>
        <v>0</v>
      </c>
      <c r="AG1034" s="124" t="str">
        <f t="shared" si="149"/>
        <v/>
      </c>
      <c r="AH1034" s="124">
        <f>SUMIFS('BW Expense Report GL'!I:I,'BW Expense Report GL'!F:F,AD:AD,'BW Expense Report GL'!G:G,H:H)</f>
        <v>0</v>
      </c>
      <c r="AI1034" s="124" t="str">
        <f t="shared" si="150"/>
        <v/>
      </c>
      <c r="AK1034" s="121">
        <f t="shared" si="151"/>
        <v>0</v>
      </c>
      <c r="AL1034" s="121">
        <f t="shared" si="152"/>
        <v>0</v>
      </c>
    </row>
    <row r="1035" spans="1:38" s="121" customFormat="1" ht="12.75" x14ac:dyDescent="0.2">
      <c r="A1035" s="293" t="str">
        <f>VLOOKUP(B:B,'ACFR Business Areas'!A:C,3,FALSE)</f>
        <v>A000</v>
      </c>
      <c r="B1035" s="293" t="str">
        <f>'Lease Rollforward'!$B$1</f>
        <v>E120</v>
      </c>
      <c r="C1035" s="122" t="str">
        <f>VLOOKUP(B:B,'ACFR Business Areas'!A:B,2,FALSE)</f>
        <v>Comptroller General</v>
      </c>
      <c r="D1035" s="237"/>
      <c r="E1035" s="265"/>
      <c r="G1035" s="122">
        <f>IFERROR(VLOOKUP($F:$F,'Lease Types with GL Accts'!A:B,2,FALSE),0)</f>
        <v>0</v>
      </c>
      <c r="H1035" s="122">
        <f>IFERROR(VLOOKUP($F:$F,'Lease Types with GL Accts'!$A:$C,3,FALSE),0)</f>
        <v>0</v>
      </c>
      <c r="I1035" s="122">
        <f>IFERROR(VLOOKUP($F:$F,'Lease Types with GL Accts'!$A:$D,4,FALSE),0)</f>
        <v>0</v>
      </c>
      <c r="J1035" s="293" t="str">
        <f>IF(AND(AB1035=1,K1035='Lease Rollforward'!$B$2),"Yes",IF(AB1035=1,"No",""))</f>
        <v/>
      </c>
      <c r="L1035" s="216"/>
      <c r="M1035" s="217"/>
      <c r="N1035" s="217"/>
      <c r="O1035" s="217"/>
      <c r="P1035" s="294">
        <f t="shared" si="145"/>
        <v>0</v>
      </c>
      <c r="Q1035" s="124"/>
      <c r="R1035" s="124"/>
      <c r="S1035" s="219"/>
      <c r="T1035" s="219"/>
      <c r="U1035" s="266"/>
      <c r="V1035" s="122" t="str">
        <f>IF($AB1035=1,VLOOKUP(U:U,'BW Asset Listing'!D:E,2,FALSE),"")</f>
        <v/>
      </c>
      <c r="W1035" s="122" t="str">
        <f>IF($AB1035=1,VLOOKUP(U:U,'BW Asset Listing'!D:F,3,FALSE),"")</f>
        <v/>
      </c>
      <c r="X1035" s="122" t="str">
        <f>IF($AB1035=1,VLOOKUP(U:U,'BW Asset Listing'!D:G,4,FALSE),"")</f>
        <v/>
      </c>
      <c r="Y1035" s="294" t="str">
        <f>IF($AB1035=1,VLOOKUP(U:U,'BW Asset Listing'!D:O,12,FALSE),"")</f>
        <v/>
      </c>
      <c r="Z1035" s="294" t="str">
        <f t="shared" si="146"/>
        <v/>
      </c>
      <c r="AA1035" s="294" t="str">
        <f t="shared" si="147"/>
        <v/>
      </c>
      <c r="AB1035" s="294">
        <f>COUNTIF($D$4:D1035,$D1035)</f>
        <v>0</v>
      </c>
      <c r="AE1035" s="122" t="str">
        <f t="shared" si="148"/>
        <v/>
      </c>
      <c r="AF1035" s="124">
        <f>SUMIFS('BW Expense Report GL'!I:I,'BW Expense Report GL'!F:F,AD:AD,'BW Expense Report GL'!G:G,G:G)</f>
        <v>0</v>
      </c>
      <c r="AG1035" s="124" t="str">
        <f t="shared" si="149"/>
        <v/>
      </c>
      <c r="AH1035" s="124">
        <f>SUMIFS('BW Expense Report GL'!I:I,'BW Expense Report GL'!F:F,AD:AD,'BW Expense Report GL'!G:G,H:H)</f>
        <v>0</v>
      </c>
      <c r="AI1035" s="124" t="str">
        <f t="shared" si="150"/>
        <v/>
      </c>
      <c r="AK1035" s="121">
        <f t="shared" si="151"/>
        <v>0</v>
      </c>
      <c r="AL1035" s="121">
        <f t="shared" si="152"/>
        <v>0</v>
      </c>
    </row>
    <row r="1036" spans="1:38" s="121" customFormat="1" ht="12.75" x14ac:dyDescent="0.2">
      <c r="A1036" s="293" t="str">
        <f>VLOOKUP(B:B,'ACFR Business Areas'!A:C,3,FALSE)</f>
        <v>A000</v>
      </c>
      <c r="B1036" s="293" t="str">
        <f>'Lease Rollforward'!$B$1</f>
        <v>E120</v>
      </c>
      <c r="C1036" s="122" t="str">
        <f>VLOOKUP(B:B,'ACFR Business Areas'!A:B,2,FALSE)</f>
        <v>Comptroller General</v>
      </c>
      <c r="D1036" s="237"/>
      <c r="E1036" s="265"/>
      <c r="G1036" s="122">
        <f>IFERROR(VLOOKUP($F:$F,'Lease Types with GL Accts'!A:B,2,FALSE),0)</f>
        <v>0</v>
      </c>
      <c r="H1036" s="122">
        <f>IFERROR(VLOOKUP($F:$F,'Lease Types with GL Accts'!$A:$C,3,FALSE),0)</f>
        <v>0</v>
      </c>
      <c r="I1036" s="122">
        <f>IFERROR(VLOOKUP($F:$F,'Lease Types with GL Accts'!$A:$D,4,FALSE),0)</f>
        <v>0</v>
      </c>
      <c r="J1036" s="293" t="str">
        <f>IF(AND(AB1036=1,K1036='Lease Rollforward'!$B$2),"Yes",IF(AB1036=1,"No",""))</f>
        <v/>
      </c>
      <c r="L1036" s="216"/>
      <c r="M1036" s="217"/>
      <c r="N1036" s="217"/>
      <c r="O1036" s="217"/>
      <c r="P1036" s="294">
        <f t="shared" si="145"/>
        <v>0</v>
      </c>
      <c r="Q1036" s="124"/>
      <c r="R1036" s="124"/>
      <c r="S1036" s="219"/>
      <c r="T1036" s="219"/>
      <c r="U1036" s="266"/>
      <c r="V1036" s="122" t="str">
        <f>IF($AB1036=1,VLOOKUP(U:U,'BW Asset Listing'!D:E,2,FALSE),"")</f>
        <v/>
      </c>
      <c r="W1036" s="122" t="str">
        <f>IF($AB1036=1,VLOOKUP(U:U,'BW Asset Listing'!D:F,3,FALSE),"")</f>
        <v/>
      </c>
      <c r="X1036" s="122" t="str">
        <f>IF($AB1036=1,VLOOKUP(U:U,'BW Asset Listing'!D:G,4,FALSE),"")</f>
        <v/>
      </c>
      <c r="Y1036" s="294" t="str">
        <f>IF($AB1036=1,VLOOKUP(U:U,'BW Asset Listing'!D:O,12,FALSE),"")</f>
        <v/>
      </c>
      <c r="Z1036" s="294" t="str">
        <f t="shared" si="146"/>
        <v/>
      </c>
      <c r="AA1036" s="294" t="str">
        <f t="shared" si="147"/>
        <v/>
      </c>
      <c r="AB1036" s="294">
        <f>COUNTIF($D$4:D1036,$D1036)</f>
        <v>0</v>
      </c>
      <c r="AE1036" s="122" t="str">
        <f t="shared" si="148"/>
        <v/>
      </c>
      <c r="AF1036" s="124">
        <f>SUMIFS('BW Expense Report GL'!I:I,'BW Expense Report GL'!F:F,AD:AD,'BW Expense Report GL'!G:G,G:G)</f>
        <v>0</v>
      </c>
      <c r="AG1036" s="124" t="str">
        <f t="shared" si="149"/>
        <v/>
      </c>
      <c r="AH1036" s="124">
        <f>SUMIFS('BW Expense Report GL'!I:I,'BW Expense Report GL'!F:F,AD:AD,'BW Expense Report GL'!G:G,H:H)</f>
        <v>0</v>
      </c>
      <c r="AI1036" s="124" t="str">
        <f t="shared" si="150"/>
        <v/>
      </c>
      <c r="AK1036" s="121">
        <f t="shared" si="151"/>
        <v>0</v>
      </c>
      <c r="AL1036" s="121">
        <f t="shared" si="152"/>
        <v>0</v>
      </c>
    </row>
    <row r="1037" spans="1:38" s="121" customFormat="1" ht="12.75" x14ac:dyDescent="0.2">
      <c r="A1037" s="293" t="str">
        <f>VLOOKUP(B:B,'ACFR Business Areas'!A:C,3,FALSE)</f>
        <v>A000</v>
      </c>
      <c r="B1037" s="293" t="str">
        <f>'Lease Rollforward'!$B$1</f>
        <v>E120</v>
      </c>
      <c r="C1037" s="122" t="str">
        <f>VLOOKUP(B:B,'ACFR Business Areas'!A:B,2,FALSE)</f>
        <v>Comptroller General</v>
      </c>
      <c r="D1037" s="237"/>
      <c r="E1037" s="265"/>
      <c r="G1037" s="122">
        <f>IFERROR(VLOOKUP($F:$F,'Lease Types with GL Accts'!A:B,2,FALSE),0)</f>
        <v>0</v>
      </c>
      <c r="H1037" s="122">
        <f>IFERROR(VLOOKUP($F:$F,'Lease Types with GL Accts'!$A:$C,3,FALSE),0)</f>
        <v>0</v>
      </c>
      <c r="I1037" s="122">
        <f>IFERROR(VLOOKUP($F:$F,'Lease Types with GL Accts'!$A:$D,4,FALSE),0)</f>
        <v>0</v>
      </c>
      <c r="J1037" s="293" t="str">
        <f>IF(AND(AB1037=1,K1037='Lease Rollforward'!$B$2),"Yes",IF(AB1037=1,"No",""))</f>
        <v/>
      </c>
      <c r="L1037" s="216"/>
      <c r="M1037" s="217"/>
      <c r="N1037" s="217"/>
      <c r="O1037" s="217"/>
      <c r="P1037" s="294">
        <f t="shared" si="145"/>
        <v>0</v>
      </c>
      <c r="Q1037" s="124"/>
      <c r="R1037" s="124"/>
      <c r="S1037" s="219"/>
      <c r="T1037" s="219"/>
      <c r="U1037" s="266"/>
      <c r="V1037" s="122" t="str">
        <f>IF($AB1037=1,VLOOKUP(U:U,'BW Asset Listing'!D:E,2,FALSE),"")</f>
        <v/>
      </c>
      <c r="W1037" s="122" t="str">
        <f>IF($AB1037=1,VLOOKUP(U:U,'BW Asset Listing'!D:F,3,FALSE),"")</f>
        <v/>
      </c>
      <c r="X1037" s="122" t="str">
        <f>IF($AB1037=1,VLOOKUP(U:U,'BW Asset Listing'!D:G,4,FALSE),"")</f>
        <v/>
      </c>
      <c r="Y1037" s="294" t="str">
        <f>IF($AB1037=1,VLOOKUP(U:U,'BW Asset Listing'!D:O,12,FALSE),"")</f>
        <v/>
      </c>
      <c r="Z1037" s="294" t="str">
        <f t="shared" si="146"/>
        <v/>
      </c>
      <c r="AA1037" s="294" t="str">
        <f t="shared" si="147"/>
        <v/>
      </c>
      <c r="AB1037" s="294">
        <f>COUNTIF($D$4:D1037,$D1037)</f>
        <v>0</v>
      </c>
      <c r="AE1037" s="122" t="str">
        <f t="shared" si="148"/>
        <v/>
      </c>
      <c r="AF1037" s="124">
        <f>SUMIFS('BW Expense Report GL'!I:I,'BW Expense Report GL'!F:F,AD:AD,'BW Expense Report GL'!G:G,G:G)</f>
        <v>0</v>
      </c>
      <c r="AG1037" s="124" t="str">
        <f t="shared" si="149"/>
        <v/>
      </c>
      <c r="AH1037" s="124">
        <f>SUMIFS('BW Expense Report GL'!I:I,'BW Expense Report GL'!F:F,AD:AD,'BW Expense Report GL'!G:G,H:H)</f>
        <v>0</v>
      </c>
      <c r="AI1037" s="124" t="str">
        <f t="shared" si="150"/>
        <v/>
      </c>
      <c r="AK1037" s="121">
        <f t="shared" si="151"/>
        <v>0</v>
      </c>
      <c r="AL1037" s="121">
        <f t="shared" si="152"/>
        <v>0</v>
      </c>
    </row>
    <row r="1038" spans="1:38" s="121" customFormat="1" ht="12.75" x14ac:dyDescent="0.2">
      <c r="A1038" s="293" t="str">
        <f>VLOOKUP(B:B,'ACFR Business Areas'!A:C,3,FALSE)</f>
        <v>A000</v>
      </c>
      <c r="B1038" s="293" t="str">
        <f>'Lease Rollforward'!$B$1</f>
        <v>E120</v>
      </c>
      <c r="C1038" s="122" t="str">
        <f>VLOOKUP(B:B,'ACFR Business Areas'!A:B,2,FALSE)</f>
        <v>Comptroller General</v>
      </c>
      <c r="D1038" s="237"/>
      <c r="E1038" s="265"/>
      <c r="G1038" s="122">
        <f>IFERROR(VLOOKUP($F:$F,'Lease Types with GL Accts'!A:B,2,FALSE),0)</f>
        <v>0</v>
      </c>
      <c r="H1038" s="122">
        <f>IFERROR(VLOOKUP($F:$F,'Lease Types with GL Accts'!$A:$C,3,FALSE),0)</f>
        <v>0</v>
      </c>
      <c r="I1038" s="122">
        <f>IFERROR(VLOOKUP($F:$F,'Lease Types with GL Accts'!$A:$D,4,FALSE),0)</f>
        <v>0</v>
      </c>
      <c r="J1038" s="293" t="str">
        <f>IF(AND(AB1038=1,K1038='Lease Rollforward'!$B$2),"Yes",IF(AB1038=1,"No",""))</f>
        <v/>
      </c>
      <c r="L1038" s="216"/>
      <c r="M1038" s="217"/>
      <c r="N1038" s="217"/>
      <c r="O1038" s="217"/>
      <c r="P1038" s="294">
        <f t="shared" si="145"/>
        <v>0</v>
      </c>
      <c r="Q1038" s="124"/>
      <c r="R1038" s="124"/>
      <c r="S1038" s="219"/>
      <c r="T1038" s="219"/>
      <c r="U1038" s="266"/>
      <c r="V1038" s="122" t="str">
        <f>IF($AB1038=1,VLOOKUP(U:U,'BW Asset Listing'!D:E,2,FALSE),"")</f>
        <v/>
      </c>
      <c r="W1038" s="122" t="str">
        <f>IF($AB1038=1,VLOOKUP(U:U,'BW Asset Listing'!D:F,3,FALSE),"")</f>
        <v/>
      </c>
      <c r="X1038" s="122" t="str">
        <f>IF($AB1038=1,VLOOKUP(U:U,'BW Asset Listing'!D:G,4,FALSE),"")</f>
        <v/>
      </c>
      <c r="Y1038" s="294" t="str">
        <f>IF($AB1038=1,VLOOKUP(U:U,'BW Asset Listing'!D:O,12,FALSE),"")</f>
        <v/>
      </c>
      <c r="Z1038" s="294" t="str">
        <f t="shared" si="146"/>
        <v/>
      </c>
      <c r="AA1038" s="294" t="str">
        <f t="shared" si="147"/>
        <v/>
      </c>
      <c r="AB1038" s="294">
        <f>COUNTIF($D$4:D1038,$D1038)</f>
        <v>0</v>
      </c>
      <c r="AE1038" s="122" t="str">
        <f t="shared" si="148"/>
        <v/>
      </c>
      <c r="AF1038" s="124">
        <f>SUMIFS('BW Expense Report GL'!I:I,'BW Expense Report GL'!F:F,AD:AD,'BW Expense Report GL'!G:G,G:G)</f>
        <v>0</v>
      </c>
      <c r="AG1038" s="124" t="str">
        <f t="shared" si="149"/>
        <v/>
      </c>
      <c r="AH1038" s="124">
        <f>SUMIFS('BW Expense Report GL'!I:I,'BW Expense Report GL'!F:F,AD:AD,'BW Expense Report GL'!G:G,H:H)</f>
        <v>0</v>
      </c>
      <c r="AI1038" s="124" t="str">
        <f t="shared" si="150"/>
        <v/>
      </c>
      <c r="AK1038" s="121">
        <f t="shared" si="151"/>
        <v>0</v>
      </c>
      <c r="AL1038" s="121">
        <f t="shared" si="152"/>
        <v>0</v>
      </c>
    </row>
    <row r="1039" spans="1:38" s="121" customFormat="1" ht="12.75" x14ac:dyDescent="0.2">
      <c r="A1039" s="293" t="str">
        <f>VLOOKUP(B:B,'ACFR Business Areas'!A:C,3,FALSE)</f>
        <v>A000</v>
      </c>
      <c r="B1039" s="293" t="str">
        <f>'Lease Rollforward'!$B$1</f>
        <v>E120</v>
      </c>
      <c r="C1039" s="122" t="str">
        <f>VLOOKUP(B:B,'ACFR Business Areas'!A:B,2,FALSE)</f>
        <v>Comptroller General</v>
      </c>
      <c r="D1039" s="237"/>
      <c r="E1039" s="265"/>
      <c r="G1039" s="122">
        <f>IFERROR(VLOOKUP($F:$F,'Lease Types with GL Accts'!A:B,2,FALSE),0)</f>
        <v>0</v>
      </c>
      <c r="H1039" s="122">
        <f>IFERROR(VLOOKUP($F:$F,'Lease Types with GL Accts'!$A:$C,3,FALSE),0)</f>
        <v>0</v>
      </c>
      <c r="I1039" s="122">
        <f>IFERROR(VLOOKUP($F:$F,'Lease Types with GL Accts'!$A:$D,4,FALSE),0)</f>
        <v>0</v>
      </c>
      <c r="J1039" s="293" t="str">
        <f>IF(AND(AB1039=1,K1039='Lease Rollforward'!$B$2),"Yes",IF(AB1039=1,"No",""))</f>
        <v/>
      </c>
      <c r="L1039" s="216"/>
      <c r="M1039" s="217"/>
      <c r="N1039" s="217"/>
      <c r="O1039" s="217"/>
      <c r="P1039" s="294">
        <f t="shared" si="145"/>
        <v>0</v>
      </c>
      <c r="Q1039" s="124"/>
      <c r="R1039" s="124"/>
      <c r="S1039" s="219"/>
      <c r="T1039" s="219"/>
      <c r="U1039" s="266"/>
      <c r="V1039" s="122" t="str">
        <f>IF($AB1039=1,VLOOKUP(U:U,'BW Asset Listing'!D:E,2,FALSE),"")</f>
        <v/>
      </c>
      <c r="W1039" s="122" t="str">
        <f>IF($AB1039=1,VLOOKUP(U:U,'BW Asset Listing'!D:F,3,FALSE),"")</f>
        <v/>
      </c>
      <c r="X1039" s="122" t="str">
        <f>IF($AB1039=1,VLOOKUP(U:U,'BW Asset Listing'!D:G,4,FALSE),"")</f>
        <v/>
      </c>
      <c r="Y1039" s="294" t="str">
        <f>IF($AB1039=1,VLOOKUP(U:U,'BW Asset Listing'!D:O,12,FALSE),"")</f>
        <v/>
      </c>
      <c r="Z1039" s="294" t="str">
        <f t="shared" si="146"/>
        <v/>
      </c>
      <c r="AA1039" s="294" t="str">
        <f t="shared" si="147"/>
        <v/>
      </c>
      <c r="AB1039" s="294">
        <f>COUNTIF($D$4:D1039,$D1039)</f>
        <v>0</v>
      </c>
      <c r="AE1039" s="122" t="str">
        <f t="shared" si="148"/>
        <v/>
      </c>
      <c r="AF1039" s="124">
        <f>SUMIFS('BW Expense Report GL'!I:I,'BW Expense Report GL'!F:F,AD:AD,'BW Expense Report GL'!G:G,G:G)</f>
        <v>0</v>
      </c>
      <c r="AG1039" s="124" t="str">
        <f t="shared" si="149"/>
        <v/>
      </c>
      <c r="AH1039" s="124">
        <f>SUMIFS('BW Expense Report GL'!I:I,'BW Expense Report GL'!F:F,AD:AD,'BW Expense Report GL'!G:G,H:H)</f>
        <v>0</v>
      </c>
      <c r="AI1039" s="124" t="str">
        <f t="shared" si="150"/>
        <v/>
      </c>
      <c r="AK1039" s="121">
        <f t="shared" si="151"/>
        <v>0</v>
      </c>
      <c r="AL1039" s="121">
        <f t="shared" si="152"/>
        <v>0</v>
      </c>
    </row>
    <row r="1040" spans="1:38" s="121" customFormat="1" ht="12.75" x14ac:dyDescent="0.2">
      <c r="A1040" s="293" t="str">
        <f>VLOOKUP(B:B,'ACFR Business Areas'!A:C,3,FALSE)</f>
        <v>A000</v>
      </c>
      <c r="B1040" s="293" t="str">
        <f>'Lease Rollforward'!$B$1</f>
        <v>E120</v>
      </c>
      <c r="C1040" s="122" t="str">
        <f>VLOOKUP(B:B,'ACFR Business Areas'!A:B,2,FALSE)</f>
        <v>Comptroller General</v>
      </c>
      <c r="D1040" s="237"/>
      <c r="E1040" s="265"/>
      <c r="G1040" s="122">
        <f>IFERROR(VLOOKUP($F:$F,'Lease Types with GL Accts'!A:B,2,FALSE),0)</f>
        <v>0</v>
      </c>
      <c r="H1040" s="122">
        <f>IFERROR(VLOOKUP($F:$F,'Lease Types with GL Accts'!$A:$C,3,FALSE),0)</f>
        <v>0</v>
      </c>
      <c r="I1040" s="122">
        <f>IFERROR(VLOOKUP($F:$F,'Lease Types with GL Accts'!$A:$D,4,FALSE),0)</f>
        <v>0</v>
      </c>
      <c r="J1040" s="293" t="str">
        <f>IF(AND(AB1040=1,K1040='Lease Rollforward'!$B$2),"Yes",IF(AB1040=1,"No",""))</f>
        <v/>
      </c>
      <c r="L1040" s="216"/>
      <c r="M1040" s="217"/>
      <c r="N1040" s="217"/>
      <c r="O1040" s="217"/>
      <c r="P1040" s="294">
        <f t="shared" si="145"/>
        <v>0</v>
      </c>
      <c r="Q1040" s="124"/>
      <c r="R1040" s="124"/>
      <c r="S1040" s="219"/>
      <c r="T1040" s="219"/>
      <c r="U1040" s="266"/>
      <c r="V1040" s="122" t="str">
        <f>IF($AB1040=1,VLOOKUP(U:U,'BW Asset Listing'!D:E,2,FALSE),"")</f>
        <v/>
      </c>
      <c r="W1040" s="122" t="str">
        <f>IF($AB1040=1,VLOOKUP(U:U,'BW Asset Listing'!D:F,3,FALSE),"")</f>
        <v/>
      </c>
      <c r="X1040" s="122" t="str">
        <f>IF($AB1040=1,VLOOKUP(U:U,'BW Asset Listing'!D:G,4,FALSE),"")</f>
        <v/>
      </c>
      <c r="Y1040" s="294" t="str">
        <f>IF($AB1040=1,VLOOKUP(U:U,'BW Asset Listing'!D:O,12,FALSE),"")</f>
        <v/>
      </c>
      <c r="Z1040" s="294" t="str">
        <f t="shared" si="146"/>
        <v/>
      </c>
      <c r="AA1040" s="294" t="str">
        <f t="shared" si="147"/>
        <v/>
      </c>
      <c r="AB1040" s="294">
        <f>COUNTIF($D$4:D1040,$D1040)</f>
        <v>0</v>
      </c>
      <c r="AE1040" s="122" t="str">
        <f t="shared" si="148"/>
        <v/>
      </c>
      <c r="AF1040" s="124">
        <f>SUMIFS('BW Expense Report GL'!I:I,'BW Expense Report GL'!F:F,AD:AD,'BW Expense Report GL'!G:G,G:G)</f>
        <v>0</v>
      </c>
      <c r="AG1040" s="124" t="str">
        <f t="shared" si="149"/>
        <v/>
      </c>
      <c r="AH1040" s="124">
        <f>SUMIFS('BW Expense Report GL'!I:I,'BW Expense Report GL'!F:F,AD:AD,'BW Expense Report GL'!G:G,H:H)</f>
        <v>0</v>
      </c>
      <c r="AI1040" s="124" t="str">
        <f t="shared" si="150"/>
        <v/>
      </c>
      <c r="AK1040" s="121">
        <f t="shared" si="151"/>
        <v>0</v>
      </c>
      <c r="AL1040" s="121">
        <f t="shared" si="152"/>
        <v>0</v>
      </c>
    </row>
    <row r="1041" spans="1:38" s="121" customFormat="1" ht="12.75" x14ac:dyDescent="0.2">
      <c r="A1041" s="293" t="str">
        <f>VLOOKUP(B:B,'ACFR Business Areas'!A:C,3,FALSE)</f>
        <v>A000</v>
      </c>
      <c r="B1041" s="293" t="str">
        <f>'Lease Rollforward'!$B$1</f>
        <v>E120</v>
      </c>
      <c r="C1041" s="122" t="str">
        <f>VLOOKUP(B:B,'ACFR Business Areas'!A:B,2,FALSE)</f>
        <v>Comptroller General</v>
      </c>
      <c r="D1041" s="237"/>
      <c r="E1041" s="265"/>
      <c r="G1041" s="122">
        <f>IFERROR(VLOOKUP($F:$F,'Lease Types with GL Accts'!A:B,2,FALSE),0)</f>
        <v>0</v>
      </c>
      <c r="H1041" s="122">
        <f>IFERROR(VLOOKUP($F:$F,'Lease Types with GL Accts'!$A:$C,3,FALSE),0)</f>
        <v>0</v>
      </c>
      <c r="I1041" s="122">
        <f>IFERROR(VLOOKUP($F:$F,'Lease Types with GL Accts'!$A:$D,4,FALSE),0)</f>
        <v>0</v>
      </c>
      <c r="J1041" s="293" t="str">
        <f>IF(AND(AB1041=1,K1041='Lease Rollforward'!$B$2),"Yes",IF(AB1041=1,"No",""))</f>
        <v/>
      </c>
      <c r="L1041" s="216"/>
      <c r="M1041" s="217"/>
      <c r="N1041" s="217"/>
      <c r="O1041" s="217"/>
      <c r="P1041" s="294">
        <f t="shared" si="145"/>
        <v>0</v>
      </c>
      <c r="Q1041" s="124"/>
      <c r="R1041" s="124"/>
      <c r="S1041" s="219"/>
      <c r="T1041" s="219"/>
      <c r="U1041" s="266"/>
      <c r="V1041" s="122" t="str">
        <f>IF($AB1041=1,VLOOKUP(U:U,'BW Asset Listing'!D:E,2,FALSE),"")</f>
        <v/>
      </c>
      <c r="W1041" s="122" t="str">
        <f>IF($AB1041=1,VLOOKUP(U:U,'BW Asset Listing'!D:F,3,FALSE),"")</f>
        <v/>
      </c>
      <c r="X1041" s="122" t="str">
        <f>IF($AB1041=1,VLOOKUP(U:U,'BW Asset Listing'!D:G,4,FALSE),"")</f>
        <v/>
      </c>
      <c r="Y1041" s="294" t="str">
        <f>IF($AB1041=1,VLOOKUP(U:U,'BW Asset Listing'!D:O,12,FALSE),"")</f>
        <v/>
      </c>
      <c r="Z1041" s="294" t="str">
        <f t="shared" si="146"/>
        <v/>
      </c>
      <c r="AA1041" s="294" t="str">
        <f t="shared" si="147"/>
        <v/>
      </c>
      <c r="AB1041" s="294">
        <f>COUNTIF($D$4:D1041,$D1041)</f>
        <v>0</v>
      </c>
      <c r="AE1041" s="122" t="str">
        <f t="shared" si="148"/>
        <v/>
      </c>
      <c r="AF1041" s="124">
        <f>SUMIFS('BW Expense Report GL'!I:I,'BW Expense Report GL'!F:F,AD:AD,'BW Expense Report GL'!G:G,G:G)</f>
        <v>0</v>
      </c>
      <c r="AG1041" s="124" t="str">
        <f t="shared" si="149"/>
        <v/>
      </c>
      <c r="AH1041" s="124">
        <f>SUMIFS('BW Expense Report GL'!I:I,'BW Expense Report GL'!F:F,AD:AD,'BW Expense Report GL'!G:G,H:H)</f>
        <v>0</v>
      </c>
      <c r="AI1041" s="124" t="str">
        <f t="shared" si="150"/>
        <v/>
      </c>
      <c r="AK1041" s="121">
        <f t="shared" si="151"/>
        <v>0</v>
      </c>
      <c r="AL1041" s="121">
        <f t="shared" si="152"/>
        <v>0</v>
      </c>
    </row>
    <row r="1042" spans="1:38" s="121" customFormat="1" ht="12.75" x14ac:dyDescent="0.2">
      <c r="A1042" s="293" t="str">
        <f>VLOOKUP(B:B,'ACFR Business Areas'!A:C,3,FALSE)</f>
        <v>A000</v>
      </c>
      <c r="B1042" s="293" t="str">
        <f>'Lease Rollforward'!$B$1</f>
        <v>E120</v>
      </c>
      <c r="C1042" s="122" t="str">
        <f>VLOOKUP(B:B,'ACFR Business Areas'!A:B,2,FALSE)</f>
        <v>Comptroller General</v>
      </c>
      <c r="D1042" s="237"/>
      <c r="E1042" s="265"/>
      <c r="G1042" s="122">
        <f>IFERROR(VLOOKUP($F:$F,'Lease Types with GL Accts'!A:B,2,FALSE),0)</f>
        <v>0</v>
      </c>
      <c r="H1042" s="122">
        <f>IFERROR(VLOOKUP($F:$F,'Lease Types with GL Accts'!$A:$C,3,FALSE),0)</f>
        <v>0</v>
      </c>
      <c r="I1042" s="122">
        <f>IFERROR(VLOOKUP($F:$F,'Lease Types with GL Accts'!$A:$D,4,FALSE),0)</f>
        <v>0</v>
      </c>
      <c r="J1042" s="293" t="str">
        <f>IF(AND(AB1042=1,K1042='Lease Rollforward'!$B$2),"Yes",IF(AB1042=1,"No",""))</f>
        <v/>
      </c>
      <c r="L1042" s="216"/>
      <c r="M1042" s="217"/>
      <c r="N1042" s="217"/>
      <c r="O1042" s="217"/>
      <c r="P1042" s="294">
        <f t="shared" si="145"/>
        <v>0</v>
      </c>
      <c r="Q1042" s="124"/>
      <c r="R1042" s="124"/>
      <c r="S1042" s="219"/>
      <c r="T1042" s="219"/>
      <c r="U1042" s="266"/>
      <c r="V1042" s="122" t="str">
        <f>IF($AB1042=1,VLOOKUP(U:U,'BW Asset Listing'!D:E,2,FALSE),"")</f>
        <v/>
      </c>
      <c r="W1042" s="122" t="str">
        <f>IF($AB1042=1,VLOOKUP(U:U,'BW Asset Listing'!D:F,3,FALSE),"")</f>
        <v/>
      </c>
      <c r="X1042" s="122" t="str">
        <f>IF($AB1042=1,VLOOKUP(U:U,'BW Asset Listing'!D:G,4,FALSE),"")</f>
        <v/>
      </c>
      <c r="Y1042" s="294" t="str">
        <f>IF($AB1042=1,VLOOKUP(U:U,'BW Asset Listing'!D:O,12,FALSE),"")</f>
        <v/>
      </c>
      <c r="Z1042" s="294" t="str">
        <f t="shared" si="146"/>
        <v/>
      </c>
      <c r="AA1042" s="294" t="str">
        <f t="shared" si="147"/>
        <v/>
      </c>
      <c r="AB1042" s="294">
        <f>COUNTIF($D$4:D1042,$D1042)</f>
        <v>0</v>
      </c>
      <c r="AE1042" s="122" t="str">
        <f t="shared" si="148"/>
        <v/>
      </c>
      <c r="AF1042" s="124">
        <f>SUMIFS('BW Expense Report GL'!I:I,'BW Expense Report GL'!F:F,AD:AD,'BW Expense Report GL'!G:G,G:G)</f>
        <v>0</v>
      </c>
      <c r="AG1042" s="124" t="str">
        <f t="shared" si="149"/>
        <v/>
      </c>
      <c r="AH1042" s="124">
        <f>SUMIFS('BW Expense Report GL'!I:I,'BW Expense Report GL'!F:F,AD:AD,'BW Expense Report GL'!G:G,H:H)</f>
        <v>0</v>
      </c>
      <c r="AI1042" s="124" t="str">
        <f t="shared" si="150"/>
        <v/>
      </c>
      <c r="AK1042" s="121">
        <f t="shared" si="151"/>
        <v>0</v>
      </c>
      <c r="AL1042" s="121">
        <f t="shared" si="152"/>
        <v>0</v>
      </c>
    </row>
    <row r="1043" spans="1:38" s="121" customFormat="1" ht="12.75" x14ac:dyDescent="0.2">
      <c r="A1043" s="293" t="str">
        <f>VLOOKUP(B:B,'ACFR Business Areas'!A:C,3,FALSE)</f>
        <v>A000</v>
      </c>
      <c r="B1043" s="293" t="str">
        <f>'Lease Rollforward'!$B$1</f>
        <v>E120</v>
      </c>
      <c r="C1043" s="122" t="str">
        <f>VLOOKUP(B:B,'ACFR Business Areas'!A:B,2,FALSE)</f>
        <v>Comptroller General</v>
      </c>
      <c r="D1043" s="237"/>
      <c r="E1043" s="265"/>
      <c r="G1043" s="122">
        <f>IFERROR(VLOOKUP($F:$F,'Lease Types with GL Accts'!A:B,2,FALSE),0)</f>
        <v>0</v>
      </c>
      <c r="H1043" s="122">
        <f>IFERROR(VLOOKUP($F:$F,'Lease Types with GL Accts'!$A:$C,3,FALSE),0)</f>
        <v>0</v>
      </c>
      <c r="I1043" s="122">
        <f>IFERROR(VLOOKUP($F:$F,'Lease Types with GL Accts'!$A:$D,4,FALSE),0)</f>
        <v>0</v>
      </c>
      <c r="J1043" s="293" t="str">
        <f>IF(AND(AB1043=1,K1043='Lease Rollforward'!$B$2),"Yes",IF(AB1043=1,"No",""))</f>
        <v/>
      </c>
      <c r="L1043" s="216"/>
      <c r="M1043" s="217"/>
      <c r="N1043" s="217"/>
      <c r="O1043" s="217"/>
      <c r="P1043" s="294">
        <f t="shared" si="145"/>
        <v>0</v>
      </c>
      <c r="Q1043" s="124"/>
      <c r="R1043" s="124"/>
      <c r="S1043" s="219"/>
      <c r="T1043" s="219"/>
      <c r="U1043" s="266"/>
      <c r="V1043" s="122" t="str">
        <f>IF($AB1043=1,VLOOKUP(U:U,'BW Asset Listing'!D:E,2,FALSE),"")</f>
        <v/>
      </c>
      <c r="W1043" s="122" t="str">
        <f>IF($AB1043=1,VLOOKUP(U:U,'BW Asset Listing'!D:F,3,FALSE),"")</f>
        <v/>
      </c>
      <c r="X1043" s="122" t="str">
        <f>IF($AB1043=1,VLOOKUP(U:U,'BW Asset Listing'!D:G,4,FALSE),"")</f>
        <v/>
      </c>
      <c r="Y1043" s="294" t="str">
        <f>IF($AB1043=1,VLOOKUP(U:U,'BW Asset Listing'!D:O,12,FALSE),"")</f>
        <v/>
      </c>
      <c r="Z1043" s="294" t="str">
        <f t="shared" si="146"/>
        <v/>
      </c>
      <c r="AA1043" s="294" t="str">
        <f t="shared" si="147"/>
        <v/>
      </c>
      <c r="AB1043" s="294">
        <f>COUNTIF($D$4:D1043,$D1043)</f>
        <v>0</v>
      </c>
      <c r="AE1043" s="122" t="str">
        <f t="shared" si="148"/>
        <v/>
      </c>
      <c r="AF1043" s="124">
        <f>SUMIFS('BW Expense Report GL'!I:I,'BW Expense Report GL'!F:F,AD:AD,'BW Expense Report GL'!G:G,G:G)</f>
        <v>0</v>
      </c>
      <c r="AG1043" s="124" t="str">
        <f t="shared" si="149"/>
        <v/>
      </c>
      <c r="AH1043" s="124">
        <f>SUMIFS('BW Expense Report GL'!I:I,'BW Expense Report GL'!F:F,AD:AD,'BW Expense Report GL'!G:G,H:H)</f>
        <v>0</v>
      </c>
      <c r="AI1043" s="124" t="str">
        <f t="shared" si="150"/>
        <v/>
      </c>
      <c r="AK1043" s="121">
        <f t="shared" si="151"/>
        <v>0</v>
      </c>
      <c r="AL1043" s="121">
        <f t="shared" si="152"/>
        <v>0</v>
      </c>
    </row>
    <row r="1044" spans="1:38" s="121" customFormat="1" ht="12.75" x14ac:dyDescent="0.2">
      <c r="A1044" s="293" t="str">
        <f>VLOOKUP(B:B,'ACFR Business Areas'!A:C,3,FALSE)</f>
        <v>A000</v>
      </c>
      <c r="B1044" s="293" t="str">
        <f>'Lease Rollforward'!$B$1</f>
        <v>E120</v>
      </c>
      <c r="C1044" s="122" t="str">
        <f>VLOOKUP(B:B,'ACFR Business Areas'!A:B,2,FALSE)</f>
        <v>Comptroller General</v>
      </c>
      <c r="D1044" s="237"/>
      <c r="E1044" s="265"/>
      <c r="G1044" s="122">
        <f>IFERROR(VLOOKUP($F:$F,'Lease Types with GL Accts'!A:B,2,FALSE),0)</f>
        <v>0</v>
      </c>
      <c r="H1044" s="122">
        <f>IFERROR(VLOOKUP($F:$F,'Lease Types with GL Accts'!$A:$C,3,FALSE),0)</f>
        <v>0</v>
      </c>
      <c r="I1044" s="122">
        <f>IFERROR(VLOOKUP($F:$F,'Lease Types with GL Accts'!$A:$D,4,FALSE),0)</f>
        <v>0</v>
      </c>
      <c r="J1044" s="293" t="str">
        <f>IF(AND(AB1044=1,K1044='Lease Rollforward'!$B$2),"Yes",IF(AB1044=1,"No",""))</f>
        <v/>
      </c>
      <c r="L1044" s="216"/>
      <c r="M1044" s="217"/>
      <c r="N1044" s="217"/>
      <c r="O1044" s="217"/>
      <c r="P1044" s="294">
        <f t="shared" si="145"/>
        <v>0</v>
      </c>
      <c r="Q1044" s="124"/>
      <c r="R1044" s="124"/>
      <c r="S1044" s="219"/>
      <c r="T1044" s="219"/>
      <c r="U1044" s="266"/>
      <c r="V1044" s="122" t="str">
        <f>IF($AB1044=1,VLOOKUP(U:U,'BW Asset Listing'!D:E,2,FALSE),"")</f>
        <v/>
      </c>
      <c r="W1044" s="122" t="str">
        <f>IF($AB1044=1,VLOOKUP(U:U,'BW Asset Listing'!D:F,3,FALSE),"")</f>
        <v/>
      </c>
      <c r="X1044" s="122" t="str">
        <f>IF($AB1044=1,VLOOKUP(U:U,'BW Asset Listing'!D:G,4,FALSE),"")</f>
        <v/>
      </c>
      <c r="Y1044" s="294" t="str">
        <f>IF($AB1044=1,VLOOKUP(U:U,'BW Asset Listing'!D:O,12,FALSE),"")</f>
        <v/>
      </c>
      <c r="Z1044" s="294" t="str">
        <f t="shared" si="146"/>
        <v/>
      </c>
      <c r="AA1044" s="294" t="str">
        <f t="shared" si="147"/>
        <v/>
      </c>
      <c r="AB1044" s="294">
        <f>COUNTIF($D$4:D1044,$D1044)</f>
        <v>0</v>
      </c>
      <c r="AE1044" s="122" t="str">
        <f t="shared" si="148"/>
        <v/>
      </c>
      <c r="AF1044" s="124">
        <f>SUMIFS('BW Expense Report GL'!I:I,'BW Expense Report GL'!F:F,AD:AD,'BW Expense Report GL'!G:G,G:G)</f>
        <v>0</v>
      </c>
      <c r="AG1044" s="124" t="str">
        <f t="shared" si="149"/>
        <v/>
      </c>
      <c r="AH1044" s="124">
        <f>SUMIFS('BW Expense Report GL'!I:I,'BW Expense Report GL'!F:F,AD:AD,'BW Expense Report GL'!G:G,H:H)</f>
        <v>0</v>
      </c>
      <c r="AI1044" s="124" t="str">
        <f t="shared" si="150"/>
        <v/>
      </c>
      <c r="AK1044" s="121">
        <f t="shared" si="151"/>
        <v>0</v>
      </c>
      <c r="AL1044" s="121">
        <f t="shared" si="152"/>
        <v>0</v>
      </c>
    </row>
    <row r="1045" spans="1:38" s="121" customFormat="1" ht="12.75" x14ac:dyDescent="0.2">
      <c r="A1045" s="293" t="str">
        <f>VLOOKUP(B:B,'ACFR Business Areas'!A:C,3,FALSE)</f>
        <v>A000</v>
      </c>
      <c r="B1045" s="293" t="str">
        <f>'Lease Rollforward'!$B$1</f>
        <v>E120</v>
      </c>
      <c r="C1045" s="122" t="str">
        <f>VLOOKUP(B:B,'ACFR Business Areas'!A:B,2,FALSE)</f>
        <v>Comptroller General</v>
      </c>
      <c r="D1045" s="237"/>
      <c r="E1045" s="265"/>
      <c r="G1045" s="122">
        <f>IFERROR(VLOOKUP($F:$F,'Lease Types with GL Accts'!A:B,2,FALSE),0)</f>
        <v>0</v>
      </c>
      <c r="H1045" s="122">
        <f>IFERROR(VLOOKUP($F:$F,'Lease Types with GL Accts'!$A:$C,3,FALSE),0)</f>
        <v>0</v>
      </c>
      <c r="I1045" s="122">
        <f>IFERROR(VLOOKUP($F:$F,'Lease Types with GL Accts'!$A:$D,4,FALSE),0)</f>
        <v>0</v>
      </c>
      <c r="J1045" s="293" t="str">
        <f>IF(AND(AB1045=1,K1045='Lease Rollforward'!$B$2),"Yes",IF(AB1045=1,"No",""))</f>
        <v/>
      </c>
      <c r="L1045" s="216"/>
      <c r="M1045" s="217"/>
      <c r="N1045" s="217"/>
      <c r="O1045" s="217"/>
      <c r="P1045" s="294">
        <f t="shared" si="145"/>
        <v>0</v>
      </c>
      <c r="Q1045" s="124"/>
      <c r="R1045" s="124"/>
      <c r="S1045" s="219"/>
      <c r="T1045" s="219"/>
      <c r="U1045" s="266"/>
      <c r="V1045" s="122" t="str">
        <f>IF($AB1045=1,VLOOKUP(U:U,'BW Asset Listing'!D:E,2,FALSE),"")</f>
        <v/>
      </c>
      <c r="W1045" s="122" t="str">
        <f>IF($AB1045=1,VLOOKUP(U:U,'BW Asset Listing'!D:F,3,FALSE),"")</f>
        <v/>
      </c>
      <c r="X1045" s="122" t="str">
        <f>IF($AB1045=1,VLOOKUP(U:U,'BW Asset Listing'!D:G,4,FALSE),"")</f>
        <v/>
      </c>
      <c r="Y1045" s="294" t="str">
        <f>IF($AB1045=1,VLOOKUP(U:U,'BW Asset Listing'!D:O,12,FALSE),"")</f>
        <v/>
      </c>
      <c r="Z1045" s="294" t="str">
        <f t="shared" si="146"/>
        <v/>
      </c>
      <c r="AA1045" s="294" t="str">
        <f t="shared" si="147"/>
        <v/>
      </c>
      <c r="AB1045" s="294">
        <f>COUNTIF($D$4:D1045,$D1045)</f>
        <v>0</v>
      </c>
      <c r="AE1045" s="122" t="str">
        <f t="shared" si="148"/>
        <v/>
      </c>
      <c r="AF1045" s="124">
        <f>SUMIFS('BW Expense Report GL'!I:I,'BW Expense Report GL'!F:F,AD:AD,'BW Expense Report GL'!G:G,G:G)</f>
        <v>0</v>
      </c>
      <c r="AG1045" s="124" t="str">
        <f t="shared" si="149"/>
        <v/>
      </c>
      <c r="AH1045" s="124">
        <f>SUMIFS('BW Expense Report GL'!I:I,'BW Expense Report GL'!F:F,AD:AD,'BW Expense Report GL'!G:G,H:H)</f>
        <v>0</v>
      </c>
      <c r="AI1045" s="124" t="str">
        <f t="shared" si="150"/>
        <v/>
      </c>
      <c r="AK1045" s="121">
        <f t="shared" si="151"/>
        <v>0</v>
      </c>
      <c r="AL1045" s="121">
        <f t="shared" si="152"/>
        <v>0</v>
      </c>
    </row>
    <row r="1046" spans="1:38" s="121" customFormat="1" ht="12.75" x14ac:dyDescent="0.2">
      <c r="A1046" s="293" t="str">
        <f>VLOOKUP(B:B,'ACFR Business Areas'!A:C,3,FALSE)</f>
        <v>A000</v>
      </c>
      <c r="B1046" s="293" t="str">
        <f>'Lease Rollforward'!$B$1</f>
        <v>E120</v>
      </c>
      <c r="C1046" s="122" t="str">
        <f>VLOOKUP(B:B,'ACFR Business Areas'!A:B,2,FALSE)</f>
        <v>Comptroller General</v>
      </c>
      <c r="D1046" s="237"/>
      <c r="E1046" s="265"/>
      <c r="G1046" s="122">
        <f>IFERROR(VLOOKUP($F:$F,'Lease Types with GL Accts'!A:B,2,FALSE),0)</f>
        <v>0</v>
      </c>
      <c r="H1046" s="122">
        <f>IFERROR(VLOOKUP($F:$F,'Lease Types with GL Accts'!$A:$C,3,FALSE),0)</f>
        <v>0</v>
      </c>
      <c r="I1046" s="122">
        <f>IFERROR(VLOOKUP($F:$F,'Lease Types with GL Accts'!$A:$D,4,FALSE),0)</f>
        <v>0</v>
      </c>
      <c r="J1046" s="293" t="str">
        <f>IF(AND(AB1046=1,K1046='Lease Rollforward'!$B$2),"Yes",IF(AB1046=1,"No",""))</f>
        <v/>
      </c>
      <c r="L1046" s="216"/>
      <c r="M1046" s="217"/>
      <c r="N1046" s="217"/>
      <c r="O1046" s="217"/>
      <c r="P1046" s="294">
        <f t="shared" si="145"/>
        <v>0</v>
      </c>
      <c r="Q1046" s="124"/>
      <c r="R1046" s="124"/>
      <c r="S1046" s="219"/>
      <c r="T1046" s="219"/>
      <c r="U1046" s="266"/>
      <c r="V1046" s="122" t="str">
        <f>IF($AB1046=1,VLOOKUP(U:U,'BW Asset Listing'!D:E,2,FALSE),"")</f>
        <v/>
      </c>
      <c r="W1046" s="122" t="str">
        <f>IF($AB1046=1,VLOOKUP(U:U,'BW Asset Listing'!D:F,3,FALSE),"")</f>
        <v/>
      </c>
      <c r="X1046" s="122" t="str">
        <f>IF($AB1046=1,VLOOKUP(U:U,'BW Asset Listing'!D:G,4,FALSE),"")</f>
        <v/>
      </c>
      <c r="Y1046" s="294" t="str">
        <f>IF($AB1046=1,VLOOKUP(U:U,'BW Asset Listing'!D:O,12,FALSE),"")</f>
        <v/>
      </c>
      <c r="Z1046" s="294" t="str">
        <f t="shared" si="146"/>
        <v/>
      </c>
      <c r="AA1046" s="294" t="str">
        <f t="shared" si="147"/>
        <v/>
      </c>
      <c r="AB1046" s="294">
        <f>COUNTIF($D$4:D1046,$D1046)</f>
        <v>0</v>
      </c>
      <c r="AE1046" s="122" t="str">
        <f t="shared" si="148"/>
        <v/>
      </c>
      <c r="AF1046" s="124">
        <f>SUMIFS('BW Expense Report GL'!I:I,'BW Expense Report GL'!F:F,AD:AD,'BW Expense Report GL'!G:G,G:G)</f>
        <v>0</v>
      </c>
      <c r="AG1046" s="124" t="str">
        <f t="shared" si="149"/>
        <v/>
      </c>
      <c r="AH1046" s="124">
        <f>SUMIFS('BW Expense Report GL'!I:I,'BW Expense Report GL'!F:F,AD:AD,'BW Expense Report GL'!G:G,H:H)</f>
        <v>0</v>
      </c>
      <c r="AI1046" s="124" t="str">
        <f t="shared" si="150"/>
        <v/>
      </c>
      <c r="AK1046" s="121">
        <f t="shared" si="151"/>
        <v>0</v>
      </c>
      <c r="AL1046" s="121">
        <f t="shared" si="152"/>
        <v>0</v>
      </c>
    </row>
    <row r="1047" spans="1:38" s="121" customFormat="1" ht="12.75" x14ac:dyDescent="0.2">
      <c r="A1047" s="293" t="str">
        <f>VLOOKUP(B:B,'ACFR Business Areas'!A:C,3,FALSE)</f>
        <v>A000</v>
      </c>
      <c r="B1047" s="293" t="str">
        <f>'Lease Rollforward'!$B$1</f>
        <v>E120</v>
      </c>
      <c r="C1047" s="122" t="str">
        <f>VLOOKUP(B:B,'ACFR Business Areas'!A:B,2,FALSE)</f>
        <v>Comptroller General</v>
      </c>
      <c r="D1047" s="237"/>
      <c r="E1047" s="265"/>
      <c r="G1047" s="122">
        <f>IFERROR(VLOOKUP($F:$F,'Lease Types with GL Accts'!A:B,2,FALSE),0)</f>
        <v>0</v>
      </c>
      <c r="H1047" s="122">
        <f>IFERROR(VLOOKUP($F:$F,'Lease Types with GL Accts'!$A:$C,3,FALSE),0)</f>
        <v>0</v>
      </c>
      <c r="I1047" s="122">
        <f>IFERROR(VLOOKUP($F:$F,'Lease Types with GL Accts'!$A:$D,4,FALSE),0)</f>
        <v>0</v>
      </c>
      <c r="J1047" s="293" t="str">
        <f>IF(AND(AB1047=1,K1047='Lease Rollforward'!$B$2),"Yes",IF(AB1047=1,"No",""))</f>
        <v/>
      </c>
      <c r="L1047" s="216"/>
      <c r="M1047" s="217"/>
      <c r="N1047" s="217"/>
      <c r="O1047" s="217"/>
      <c r="P1047" s="294">
        <f t="shared" si="145"/>
        <v>0</v>
      </c>
      <c r="Q1047" s="124"/>
      <c r="R1047" s="124"/>
      <c r="S1047" s="219"/>
      <c r="T1047" s="219"/>
      <c r="U1047" s="266"/>
      <c r="V1047" s="122" t="str">
        <f>IF($AB1047=1,VLOOKUP(U:U,'BW Asset Listing'!D:E,2,FALSE),"")</f>
        <v/>
      </c>
      <c r="W1047" s="122" t="str">
        <f>IF($AB1047=1,VLOOKUP(U:U,'BW Asset Listing'!D:F,3,FALSE),"")</f>
        <v/>
      </c>
      <c r="X1047" s="122" t="str">
        <f>IF($AB1047=1,VLOOKUP(U:U,'BW Asset Listing'!D:G,4,FALSE),"")</f>
        <v/>
      </c>
      <c r="Y1047" s="294" t="str">
        <f>IF($AB1047=1,VLOOKUP(U:U,'BW Asset Listing'!D:O,12,FALSE),"")</f>
        <v/>
      </c>
      <c r="Z1047" s="294" t="str">
        <f t="shared" si="146"/>
        <v/>
      </c>
      <c r="AA1047" s="294" t="str">
        <f t="shared" si="147"/>
        <v/>
      </c>
      <c r="AB1047" s="294">
        <f>COUNTIF($D$4:D1047,$D1047)</f>
        <v>0</v>
      </c>
      <c r="AE1047" s="122" t="str">
        <f t="shared" si="148"/>
        <v/>
      </c>
      <c r="AF1047" s="124">
        <f>SUMIFS('BW Expense Report GL'!I:I,'BW Expense Report GL'!F:F,AD:AD,'BW Expense Report GL'!G:G,G:G)</f>
        <v>0</v>
      </c>
      <c r="AG1047" s="124" t="str">
        <f t="shared" si="149"/>
        <v/>
      </c>
      <c r="AH1047" s="124">
        <f>SUMIFS('BW Expense Report GL'!I:I,'BW Expense Report GL'!F:F,AD:AD,'BW Expense Report GL'!G:G,H:H)</f>
        <v>0</v>
      </c>
      <c r="AI1047" s="124" t="str">
        <f t="shared" si="150"/>
        <v/>
      </c>
      <c r="AK1047" s="121">
        <f t="shared" si="151"/>
        <v>0</v>
      </c>
      <c r="AL1047" s="121">
        <f t="shared" si="152"/>
        <v>0</v>
      </c>
    </row>
    <row r="1048" spans="1:38" s="121" customFormat="1" ht="12.75" x14ac:dyDescent="0.2">
      <c r="A1048" s="293" t="str">
        <f>VLOOKUP(B:B,'ACFR Business Areas'!A:C,3,FALSE)</f>
        <v>A000</v>
      </c>
      <c r="B1048" s="293" t="str">
        <f>'Lease Rollforward'!$B$1</f>
        <v>E120</v>
      </c>
      <c r="C1048" s="122" t="str">
        <f>VLOOKUP(B:B,'ACFR Business Areas'!A:B,2,FALSE)</f>
        <v>Comptroller General</v>
      </c>
      <c r="D1048" s="237"/>
      <c r="E1048" s="265"/>
      <c r="G1048" s="122">
        <f>IFERROR(VLOOKUP($F:$F,'Lease Types with GL Accts'!A:B,2,FALSE),0)</f>
        <v>0</v>
      </c>
      <c r="H1048" s="122">
        <f>IFERROR(VLOOKUP($F:$F,'Lease Types with GL Accts'!$A:$C,3,FALSE),0)</f>
        <v>0</v>
      </c>
      <c r="I1048" s="122">
        <f>IFERROR(VLOOKUP($F:$F,'Lease Types with GL Accts'!$A:$D,4,FALSE),0)</f>
        <v>0</v>
      </c>
      <c r="J1048" s="293" t="str">
        <f>IF(AND(AB1048=1,K1048='Lease Rollforward'!$B$2),"Yes",IF(AB1048=1,"No",""))</f>
        <v/>
      </c>
      <c r="L1048" s="216"/>
      <c r="M1048" s="217"/>
      <c r="N1048" s="217"/>
      <c r="O1048" s="217"/>
      <c r="P1048" s="294">
        <f t="shared" si="145"/>
        <v>0</v>
      </c>
      <c r="Q1048" s="124"/>
      <c r="R1048" s="124"/>
      <c r="S1048" s="219"/>
      <c r="T1048" s="219"/>
      <c r="U1048" s="266"/>
      <c r="V1048" s="122" t="str">
        <f>IF($AB1048=1,VLOOKUP(U:U,'BW Asset Listing'!D:E,2,FALSE),"")</f>
        <v/>
      </c>
      <c r="W1048" s="122" t="str">
        <f>IF($AB1048=1,VLOOKUP(U:U,'BW Asset Listing'!D:F,3,FALSE),"")</f>
        <v/>
      </c>
      <c r="X1048" s="122" t="str">
        <f>IF($AB1048=1,VLOOKUP(U:U,'BW Asset Listing'!D:G,4,FALSE),"")</f>
        <v/>
      </c>
      <c r="Y1048" s="294" t="str">
        <f>IF($AB1048=1,VLOOKUP(U:U,'BW Asset Listing'!D:O,12,FALSE),"")</f>
        <v/>
      </c>
      <c r="Z1048" s="294" t="str">
        <f t="shared" si="146"/>
        <v/>
      </c>
      <c r="AA1048" s="294" t="str">
        <f t="shared" si="147"/>
        <v/>
      </c>
      <c r="AB1048" s="294">
        <f>COUNTIF($D$4:D1048,$D1048)</f>
        <v>0</v>
      </c>
      <c r="AE1048" s="122" t="str">
        <f t="shared" si="148"/>
        <v/>
      </c>
      <c r="AF1048" s="124">
        <f>SUMIFS('BW Expense Report GL'!I:I,'BW Expense Report GL'!F:F,AD:AD,'BW Expense Report GL'!G:G,G:G)</f>
        <v>0</v>
      </c>
      <c r="AG1048" s="124" t="str">
        <f t="shared" si="149"/>
        <v/>
      </c>
      <c r="AH1048" s="124">
        <f>SUMIFS('BW Expense Report GL'!I:I,'BW Expense Report GL'!F:F,AD:AD,'BW Expense Report GL'!G:G,H:H)</f>
        <v>0</v>
      </c>
      <c r="AI1048" s="124" t="str">
        <f t="shared" si="150"/>
        <v/>
      </c>
      <c r="AK1048" s="121">
        <f t="shared" si="151"/>
        <v>0</v>
      </c>
      <c r="AL1048" s="121">
        <f t="shared" si="152"/>
        <v>0</v>
      </c>
    </row>
    <row r="1049" spans="1:38" s="121" customFormat="1" ht="12.75" x14ac:dyDescent="0.2">
      <c r="A1049" s="293" t="str">
        <f>VLOOKUP(B:B,'ACFR Business Areas'!A:C,3,FALSE)</f>
        <v>A000</v>
      </c>
      <c r="B1049" s="293" t="str">
        <f>'Lease Rollforward'!$B$1</f>
        <v>E120</v>
      </c>
      <c r="C1049" s="122" t="str">
        <f>VLOOKUP(B:B,'ACFR Business Areas'!A:B,2,FALSE)</f>
        <v>Comptroller General</v>
      </c>
      <c r="D1049" s="237"/>
      <c r="E1049" s="265"/>
      <c r="G1049" s="122">
        <f>IFERROR(VLOOKUP($F:$F,'Lease Types with GL Accts'!A:B,2,FALSE),0)</f>
        <v>0</v>
      </c>
      <c r="H1049" s="122">
        <f>IFERROR(VLOOKUP($F:$F,'Lease Types with GL Accts'!$A:$C,3,FALSE),0)</f>
        <v>0</v>
      </c>
      <c r="I1049" s="122">
        <f>IFERROR(VLOOKUP($F:$F,'Lease Types with GL Accts'!$A:$D,4,FALSE),0)</f>
        <v>0</v>
      </c>
      <c r="J1049" s="293" t="str">
        <f>IF(AND(AB1049=1,K1049='Lease Rollforward'!$B$2),"Yes",IF(AB1049=1,"No",""))</f>
        <v/>
      </c>
      <c r="L1049" s="216"/>
      <c r="M1049" s="217"/>
      <c r="N1049" s="217"/>
      <c r="O1049" s="217"/>
      <c r="P1049" s="294">
        <f t="shared" si="145"/>
        <v>0</v>
      </c>
      <c r="Q1049" s="124"/>
      <c r="R1049" s="124"/>
      <c r="S1049" s="219"/>
      <c r="T1049" s="219"/>
      <c r="U1049" s="266"/>
      <c r="V1049" s="122" t="str">
        <f>IF($AB1049=1,VLOOKUP(U:U,'BW Asset Listing'!D:E,2,FALSE),"")</f>
        <v/>
      </c>
      <c r="W1049" s="122" t="str">
        <f>IF($AB1049=1,VLOOKUP(U:U,'BW Asset Listing'!D:F,3,FALSE),"")</f>
        <v/>
      </c>
      <c r="X1049" s="122" t="str">
        <f>IF($AB1049=1,VLOOKUP(U:U,'BW Asset Listing'!D:G,4,FALSE),"")</f>
        <v/>
      </c>
      <c r="Y1049" s="294" t="str">
        <f>IF($AB1049=1,VLOOKUP(U:U,'BW Asset Listing'!D:O,12,FALSE),"")</f>
        <v/>
      </c>
      <c r="Z1049" s="294" t="str">
        <f t="shared" si="146"/>
        <v/>
      </c>
      <c r="AA1049" s="294" t="str">
        <f t="shared" si="147"/>
        <v/>
      </c>
      <c r="AB1049" s="294">
        <f>COUNTIF($D$4:D1049,$D1049)</f>
        <v>0</v>
      </c>
      <c r="AE1049" s="122" t="str">
        <f t="shared" si="148"/>
        <v/>
      </c>
      <c r="AF1049" s="124">
        <f>SUMIFS('BW Expense Report GL'!I:I,'BW Expense Report GL'!F:F,AD:AD,'BW Expense Report GL'!G:G,G:G)</f>
        <v>0</v>
      </c>
      <c r="AG1049" s="124" t="str">
        <f t="shared" si="149"/>
        <v/>
      </c>
      <c r="AH1049" s="124">
        <f>SUMIFS('BW Expense Report GL'!I:I,'BW Expense Report GL'!F:F,AD:AD,'BW Expense Report GL'!G:G,H:H)</f>
        <v>0</v>
      </c>
      <c r="AI1049" s="124" t="str">
        <f t="shared" si="150"/>
        <v/>
      </c>
      <c r="AK1049" s="121">
        <f t="shared" si="151"/>
        <v>0</v>
      </c>
      <c r="AL1049" s="121">
        <f t="shared" si="152"/>
        <v>0</v>
      </c>
    </row>
    <row r="1050" spans="1:38" s="121" customFormat="1" ht="12.75" x14ac:dyDescent="0.2">
      <c r="A1050" s="293" t="str">
        <f>VLOOKUP(B:B,'ACFR Business Areas'!A:C,3,FALSE)</f>
        <v>A000</v>
      </c>
      <c r="B1050" s="293" t="str">
        <f>'Lease Rollforward'!$B$1</f>
        <v>E120</v>
      </c>
      <c r="C1050" s="122" t="str">
        <f>VLOOKUP(B:B,'ACFR Business Areas'!A:B,2,FALSE)</f>
        <v>Comptroller General</v>
      </c>
      <c r="D1050" s="237"/>
      <c r="E1050" s="265"/>
      <c r="G1050" s="122">
        <f>IFERROR(VLOOKUP($F:$F,'Lease Types with GL Accts'!A:B,2,FALSE),0)</f>
        <v>0</v>
      </c>
      <c r="H1050" s="122">
        <f>IFERROR(VLOOKUP($F:$F,'Lease Types with GL Accts'!$A:$C,3,FALSE),0)</f>
        <v>0</v>
      </c>
      <c r="I1050" s="122">
        <f>IFERROR(VLOOKUP($F:$F,'Lease Types with GL Accts'!$A:$D,4,FALSE),0)</f>
        <v>0</v>
      </c>
      <c r="J1050" s="293" t="str">
        <f>IF(AND(AB1050=1,K1050='Lease Rollforward'!$B$2),"Yes",IF(AB1050=1,"No",""))</f>
        <v/>
      </c>
      <c r="L1050" s="216"/>
      <c r="M1050" s="217"/>
      <c r="N1050" s="217"/>
      <c r="O1050" s="217"/>
      <c r="P1050" s="294">
        <f t="shared" si="145"/>
        <v>0</v>
      </c>
      <c r="Q1050" s="124"/>
      <c r="R1050" s="124"/>
      <c r="S1050" s="219"/>
      <c r="T1050" s="219"/>
      <c r="U1050" s="266"/>
      <c r="V1050" s="122" t="str">
        <f>IF($AB1050=1,VLOOKUP(U:U,'BW Asset Listing'!D:E,2,FALSE),"")</f>
        <v/>
      </c>
      <c r="W1050" s="122" t="str">
        <f>IF($AB1050=1,VLOOKUP(U:U,'BW Asset Listing'!D:F,3,FALSE),"")</f>
        <v/>
      </c>
      <c r="X1050" s="122" t="str">
        <f>IF($AB1050=1,VLOOKUP(U:U,'BW Asset Listing'!D:G,4,FALSE),"")</f>
        <v/>
      </c>
      <c r="Y1050" s="294" t="str">
        <f>IF($AB1050=1,VLOOKUP(U:U,'BW Asset Listing'!D:O,12,FALSE),"")</f>
        <v/>
      </c>
      <c r="Z1050" s="294" t="str">
        <f t="shared" si="146"/>
        <v/>
      </c>
      <c r="AA1050" s="294" t="str">
        <f t="shared" si="147"/>
        <v/>
      </c>
      <c r="AB1050" s="294">
        <f>COUNTIF($D$4:D1050,$D1050)</f>
        <v>0</v>
      </c>
      <c r="AE1050" s="122" t="str">
        <f t="shared" si="148"/>
        <v/>
      </c>
      <c r="AF1050" s="124">
        <f>SUMIFS('BW Expense Report GL'!I:I,'BW Expense Report GL'!F:F,AD:AD,'BW Expense Report GL'!G:G,G:G)</f>
        <v>0</v>
      </c>
      <c r="AG1050" s="124" t="str">
        <f t="shared" si="149"/>
        <v/>
      </c>
      <c r="AH1050" s="124">
        <f>SUMIFS('BW Expense Report GL'!I:I,'BW Expense Report GL'!F:F,AD:AD,'BW Expense Report GL'!G:G,H:H)</f>
        <v>0</v>
      </c>
      <c r="AI1050" s="124" t="str">
        <f t="shared" si="150"/>
        <v/>
      </c>
      <c r="AK1050" s="121">
        <f t="shared" si="151"/>
        <v>0</v>
      </c>
      <c r="AL1050" s="121">
        <f t="shared" si="152"/>
        <v>0</v>
      </c>
    </row>
    <row r="1051" spans="1:38" s="121" customFormat="1" ht="12.75" x14ac:dyDescent="0.2">
      <c r="A1051" s="293" t="str">
        <f>VLOOKUP(B:B,'ACFR Business Areas'!A:C,3,FALSE)</f>
        <v>A000</v>
      </c>
      <c r="B1051" s="293" t="str">
        <f>'Lease Rollforward'!$B$1</f>
        <v>E120</v>
      </c>
      <c r="C1051" s="122" t="str">
        <f>VLOOKUP(B:B,'ACFR Business Areas'!A:B,2,FALSE)</f>
        <v>Comptroller General</v>
      </c>
      <c r="D1051" s="237"/>
      <c r="E1051" s="265"/>
      <c r="G1051" s="122">
        <f>IFERROR(VLOOKUP($F:$F,'Lease Types with GL Accts'!A:B,2,FALSE),0)</f>
        <v>0</v>
      </c>
      <c r="H1051" s="122">
        <f>IFERROR(VLOOKUP($F:$F,'Lease Types with GL Accts'!$A:$C,3,FALSE),0)</f>
        <v>0</v>
      </c>
      <c r="I1051" s="122">
        <f>IFERROR(VLOOKUP($F:$F,'Lease Types with GL Accts'!$A:$D,4,FALSE),0)</f>
        <v>0</v>
      </c>
      <c r="J1051" s="293" t="str">
        <f>IF(AND(AB1051=1,K1051='Lease Rollforward'!$B$2),"Yes",IF(AB1051=1,"No",""))</f>
        <v/>
      </c>
      <c r="L1051" s="216"/>
      <c r="M1051" s="217"/>
      <c r="N1051" s="217"/>
      <c r="O1051" s="217"/>
      <c r="P1051" s="294">
        <f t="shared" si="145"/>
        <v>0</v>
      </c>
      <c r="Q1051" s="124"/>
      <c r="R1051" s="124"/>
      <c r="S1051" s="219"/>
      <c r="T1051" s="219"/>
      <c r="U1051" s="266"/>
      <c r="V1051" s="122" t="str">
        <f>IF($AB1051=1,VLOOKUP(U:U,'BW Asset Listing'!D:E,2,FALSE),"")</f>
        <v/>
      </c>
      <c r="W1051" s="122" t="str">
        <f>IF($AB1051=1,VLOOKUP(U:U,'BW Asset Listing'!D:F,3,FALSE),"")</f>
        <v/>
      </c>
      <c r="X1051" s="122" t="str">
        <f>IF($AB1051=1,VLOOKUP(U:U,'BW Asset Listing'!D:G,4,FALSE),"")</f>
        <v/>
      </c>
      <c r="Y1051" s="294" t="str">
        <f>IF($AB1051=1,VLOOKUP(U:U,'BW Asset Listing'!D:O,12,FALSE),"")</f>
        <v/>
      </c>
      <c r="Z1051" s="294" t="str">
        <f t="shared" si="146"/>
        <v/>
      </c>
      <c r="AA1051" s="294" t="str">
        <f t="shared" si="147"/>
        <v/>
      </c>
      <c r="AB1051" s="294">
        <f>COUNTIF($D$4:D1051,$D1051)</f>
        <v>0</v>
      </c>
      <c r="AE1051" s="122" t="str">
        <f t="shared" si="148"/>
        <v/>
      </c>
      <c r="AF1051" s="124">
        <f>SUMIFS('BW Expense Report GL'!I:I,'BW Expense Report GL'!F:F,AD:AD,'BW Expense Report GL'!G:G,G:G)</f>
        <v>0</v>
      </c>
      <c r="AG1051" s="124" t="str">
        <f t="shared" si="149"/>
        <v/>
      </c>
      <c r="AH1051" s="124">
        <f>SUMIFS('BW Expense Report GL'!I:I,'BW Expense Report GL'!F:F,AD:AD,'BW Expense Report GL'!G:G,H:H)</f>
        <v>0</v>
      </c>
      <c r="AI1051" s="124" t="str">
        <f t="shared" si="150"/>
        <v/>
      </c>
      <c r="AK1051" s="121">
        <f t="shared" si="151"/>
        <v>0</v>
      </c>
      <c r="AL1051" s="121">
        <f t="shared" si="152"/>
        <v>0</v>
      </c>
    </row>
    <row r="1052" spans="1:38" s="121" customFormat="1" ht="12.75" x14ac:dyDescent="0.2">
      <c r="A1052" s="293" t="str">
        <f>VLOOKUP(B:B,'ACFR Business Areas'!A:C,3,FALSE)</f>
        <v>A000</v>
      </c>
      <c r="B1052" s="293" t="str">
        <f>'Lease Rollforward'!$B$1</f>
        <v>E120</v>
      </c>
      <c r="C1052" s="122" t="str">
        <f>VLOOKUP(B:B,'ACFR Business Areas'!A:B,2,FALSE)</f>
        <v>Comptroller General</v>
      </c>
      <c r="D1052" s="237"/>
      <c r="E1052" s="265"/>
      <c r="G1052" s="122">
        <f>IFERROR(VLOOKUP($F:$F,'Lease Types with GL Accts'!A:B,2,FALSE),0)</f>
        <v>0</v>
      </c>
      <c r="H1052" s="122">
        <f>IFERROR(VLOOKUP($F:$F,'Lease Types with GL Accts'!$A:$C,3,FALSE),0)</f>
        <v>0</v>
      </c>
      <c r="I1052" s="122">
        <f>IFERROR(VLOOKUP($F:$F,'Lease Types with GL Accts'!$A:$D,4,FALSE),0)</f>
        <v>0</v>
      </c>
      <c r="J1052" s="293" t="str">
        <f>IF(AND(AB1052=1,K1052='Lease Rollforward'!$B$2),"Yes",IF(AB1052=1,"No",""))</f>
        <v/>
      </c>
      <c r="L1052" s="216"/>
      <c r="M1052" s="217"/>
      <c r="N1052" s="217"/>
      <c r="O1052" s="217"/>
      <c r="P1052" s="294">
        <f t="shared" si="145"/>
        <v>0</v>
      </c>
      <c r="Q1052" s="124"/>
      <c r="R1052" s="124"/>
      <c r="S1052" s="219"/>
      <c r="T1052" s="219"/>
      <c r="U1052" s="266"/>
      <c r="V1052" s="122" t="str">
        <f>IF($AB1052=1,VLOOKUP(U:U,'BW Asset Listing'!D:E,2,FALSE),"")</f>
        <v/>
      </c>
      <c r="W1052" s="122" t="str">
        <f>IF($AB1052=1,VLOOKUP(U:U,'BW Asset Listing'!D:F,3,FALSE),"")</f>
        <v/>
      </c>
      <c r="X1052" s="122" t="str">
        <f>IF($AB1052=1,VLOOKUP(U:U,'BW Asset Listing'!D:G,4,FALSE),"")</f>
        <v/>
      </c>
      <c r="Y1052" s="294" t="str">
        <f>IF($AB1052=1,VLOOKUP(U:U,'BW Asset Listing'!D:O,12,FALSE),"")</f>
        <v/>
      </c>
      <c r="Z1052" s="294" t="str">
        <f t="shared" si="146"/>
        <v/>
      </c>
      <c r="AA1052" s="294" t="str">
        <f t="shared" si="147"/>
        <v/>
      </c>
      <c r="AB1052" s="294">
        <f>COUNTIF($D$4:D1052,$D1052)</f>
        <v>0</v>
      </c>
      <c r="AE1052" s="122" t="str">
        <f t="shared" si="148"/>
        <v/>
      </c>
      <c r="AF1052" s="124">
        <f>SUMIFS('BW Expense Report GL'!I:I,'BW Expense Report GL'!F:F,AD:AD,'BW Expense Report GL'!G:G,G:G)</f>
        <v>0</v>
      </c>
      <c r="AG1052" s="124" t="str">
        <f t="shared" si="149"/>
        <v/>
      </c>
      <c r="AH1052" s="124">
        <f>SUMIFS('BW Expense Report GL'!I:I,'BW Expense Report GL'!F:F,AD:AD,'BW Expense Report GL'!G:G,H:H)</f>
        <v>0</v>
      </c>
      <c r="AI1052" s="124" t="str">
        <f t="shared" si="150"/>
        <v/>
      </c>
      <c r="AK1052" s="121">
        <f t="shared" si="151"/>
        <v>0</v>
      </c>
      <c r="AL1052" s="121">
        <f t="shared" si="152"/>
        <v>0</v>
      </c>
    </row>
    <row r="1053" spans="1:38" s="121" customFormat="1" ht="12.75" x14ac:dyDescent="0.2">
      <c r="A1053" s="293" t="str">
        <f>VLOOKUP(B:B,'ACFR Business Areas'!A:C,3,FALSE)</f>
        <v>A000</v>
      </c>
      <c r="B1053" s="293" t="str">
        <f>'Lease Rollforward'!$B$1</f>
        <v>E120</v>
      </c>
      <c r="C1053" s="122" t="str">
        <f>VLOOKUP(B:B,'ACFR Business Areas'!A:B,2,FALSE)</f>
        <v>Comptroller General</v>
      </c>
      <c r="D1053" s="237"/>
      <c r="E1053" s="265"/>
      <c r="G1053" s="122">
        <f>IFERROR(VLOOKUP($F:$F,'Lease Types with GL Accts'!A:B,2,FALSE),0)</f>
        <v>0</v>
      </c>
      <c r="H1053" s="122">
        <f>IFERROR(VLOOKUP($F:$F,'Lease Types with GL Accts'!$A:$C,3,FALSE),0)</f>
        <v>0</v>
      </c>
      <c r="I1053" s="122">
        <f>IFERROR(VLOOKUP($F:$F,'Lease Types with GL Accts'!$A:$D,4,FALSE),0)</f>
        <v>0</v>
      </c>
      <c r="J1053" s="293" t="str">
        <f>IF(AND(AB1053=1,K1053='Lease Rollforward'!$B$2),"Yes",IF(AB1053=1,"No",""))</f>
        <v/>
      </c>
      <c r="L1053" s="216"/>
      <c r="M1053" s="217"/>
      <c r="N1053" s="217"/>
      <c r="O1053" s="217"/>
      <c r="P1053" s="294">
        <f t="shared" si="145"/>
        <v>0</v>
      </c>
      <c r="Q1053" s="124"/>
      <c r="R1053" s="124"/>
      <c r="S1053" s="219"/>
      <c r="T1053" s="219"/>
      <c r="U1053" s="266"/>
      <c r="V1053" s="122" t="str">
        <f>IF($AB1053=1,VLOOKUP(U:U,'BW Asset Listing'!D:E,2,FALSE),"")</f>
        <v/>
      </c>
      <c r="W1053" s="122" t="str">
        <f>IF($AB1053=1,VLOOKUP(U:U,'BW Asset Listing'!D:F,3,FALSE),"")</f>
        <v/>
      </c>
      <c r="X1053" s="122" t="str">
        <f>IF($AB1053=1,VLOOKUP(U:U,'BW Asset Listing'!D:G,4,FALSE),"")</f>
        <v/>
      </c>
      <c r="Y1053" s="294" t="str">
        <f>IF($AB1053=1,VLOOKUP(U:U,'BW Asset Listing'!D:O,12,FALSE),"")</f>
        <v/>
      </c>
      <c r="Z1053" s="294" t="str">
        <f t="shared" si="146"/>
        <v/>
      </c>
      <c r="AA1053" s="294" t="str">
        <f t="shared" si="147"/>
        <v/>
      </c>
      <c r="AB1053" s="294">
        <f>COUNTIF($D$4:D1053,$D1053)</f>
        <v>0</v>
      </c>
      <c r="AE1053" s="122" t="str">
        <f t="shared" si="148"/>
        <v/>
      </c>
      <c r="AF1053" s="124">
        <f>SUMIFS('BW Expense Report GL'!I:I,'BW Expense Report GL'!F:F,AD:AD,'BW Expense Report GL'!G:G,G:G)</f>
        <v>0</v>
      </c>
      <c r="AG1053" s="124" t="str">
        <f t="shared" si="149"/>
        <v/>
      </c>
      <c r="AH1053" s="124">
        <f>SUMIFS('BW Expense Report GL'!I:I,'BW Expense Report GL'!F:F,AD:AD,'BW Expense Report GL'!G:G,H:H)</f>
        <v>0</v>
      </c>
      <c r="AI1053" s="124" t="str">
        <f t="shared" si="150"/>
        <v/>
      </c>
      <c r="AK1053" s="121">
        <f t="shared" si="151"/>
        <v>0</v>
      </c>
      <c r="AL1053" s="121">
        <f t="shared" si="152"/>
        <v>0</v>
      </c>
    </row>
    <row r="1054" spans="1:38" s="121" customFormat="1" ht="12.75" x14ac:dyDescent="0.2">
      <c r="A1054" s="293" t="str">
        <f>VLOOKUP(B:B,'ACFR Business Areas'!A:C,3,FALSE)</f>
        <v>A000</v>
      </c>
      <c r="B1054" s="293" t="str">
        <f>'Lease Rollforward'!$B$1</f>
        <v>E120</v>
      </c>
      <c r="C1054" s="122" t="str">
        <f>VLOOKUP(B:B,'ACFR Business Areas'!A:B,2,FALSE)</f>
        <v>Comptroller General</v>
      </c>
      <c r="D1054" s="237"/>
      <c r="E1054" s="265"/>
      <c r="G1054" s="122">
        <f>IFERROR(VLOOKUP($F:$F,'Lease Types with GL Accts'!A:B,2,FALSE),0)</f>
        <v>0</v>
      </c>
      <c r="H1054" s="122">
        <f>IFERROR(VLOOKUP($F:$F,'Lease Types with GL Accts'!$A:$C,3,FALSE),0)</f>
        <v>0</v>
      </c>
      <c r="I1054" s="122">
        <f>IFERROR(VLOOKUP($F:$F,'Lease Types with GL Accts'!$A:$D,4,FALSE),0)</f>
        <v>0</v>
      </c>
      <c r="J1054" s="293" t="str">
        <f>IF(AND(AB1054=1,K1054='Lease Rollforward'!$B$2),"Yes",IF(AB1054=1,"No",""))</f>
        <v/>
      </c>
      <c r="L1054" s="216"/>
      <c r="M1054" s="217"/>
      <c r="N1054" s="217"/>
      <c r="O1054" s="217"/>
      <c r="P1054" s="294">
        <f t="shared" si="145"/>
        <v>0</v>
      </c>
      <c r="Q1054" s="124"/>
      <c r="R1054" s="124"/>
      <c r="S1054" s="219"/>
      <c r="T1054" s="219"/>
      <c r="U1054" s="266"/>
      <c r="V1054" s="122" t="str">
        <f>IF($AB1054=1,VLOOKUP(U:U,'BW Asset Listing'!D:E,2,FALSE),"")</f>
        <v/>
      </c>
      <c r="W1054" s="122" t="str">
        <f>IF($AB1054=1,VLOOKUP(U:U,'BW Asset Listing'!D:F,3,FALSE),"")</f>
        <v/>
      </c>
      <c r="X1054" s="122" t="str">
        <f>IF($AB1054=1,VLOOKUP(U:U,'BW Asset Listing'!D:G,4,FALSE),"")</f>
        <v/>
      </c>
      <c r="Y1054" s="294" t="str">
        <f>IF($AB1054=1,VLOOKUP(U:U,'BW Asset Listing'!D:O,12,FALSE),"")</f>
        <v/>
      </c>
      <c r="Z1054" s="294" t="str">
        <f t="shared" si="146"/>
        <v/>
      </c>
      <c r="AA1054" s="294" t="str">
        <f t="shared" si="147"/>
        <v/>
      </c>
      <c r="AB1054" s="294">
        <f>COUNTIF($D$4:D1054,$D1054)</f>
        <v>0</v>
      </c>
      <c r="AE1054" s="122" t="str">
        <f t="shared" si="148"/>
        <v/>
      </c>
      <c r="AF1054" s="124">
        <f>SUMIFS('BW Expense Report GL'!I:I,'BW Expense Report GL'!F:F,AD:AD,'BW Expense Report GL'!G:G,G:G)</f>
        <v>0</v>
      </c>
      <c r="AG1054" s="124" t="str">
        <f t="shared" si="149"/>
        <v/>
      </c>
      <c r="AH1054" s="124">
        <f>SUMIFS('BW Expense Report GL'!I:I,'BW Expense Report GL'!F:F,AD:AD,'BW Expense Report GL'!G:G,H:H)</f>
        <v>0</v>
      </c>
      <c r="AI1054" s="124" t="str">
        <f t="shared" si="150"/>
        <v/>
      </c>
      <c r="AK1054" s="121">
        <f t="shared" si="151"/>
        <v>0</v>
      </c>
      <c r="AL1054" s="121">
        <f t="shared" si="152"/>
        <v>0</v>
      </c>
    </row>
    <row r="1055" spans="1:38" s="121" customFormat="1" ht="12.75" x14ac:dyDescent="0.2">
      <c r="A1055" s="293" t="str">
        <f>VLOOKUP(B:B,'ACFR Business Areas'!A:C,3,FALSE)</f>
        <v>A000</v>
      </c>
      <c r="B1055" s="293" t="str">
        <f>'Lease Rollforward'!$B$1</f>
        <v>E120</v>
      </c>
      <c r="C1055" s="122" t="str">
        <f>VLOOKUP(B:B,'ACFR Business Areas'!A:B,2,FALSE)</f>
        <v>Comptroller General</v>
      </c>
      <c r="D1055" s="237"/>
      <c r="E1055" s="265"/>
      <c r="G1055" s="122">
        <f>IFERROR(VLOOKUP($F:$F,'Lease Types with GL Accts'!A:B,2,FALSE),0)</f>
        <v>0</v>
      </c>
      <c r="H1055" s="122">
        <f>IFERROR(VLOOKUP($F:$F,'Lease Types with GL Accts'!$A:$C,3,FALSE),0)</f>
        <v>0</v>
      </c>
      <c r="I1055" s="122">
        <f>IFERROR(VLOOKUP($F:$F,'Lease Types with GL Accts'!$A:$D,4,FALSE),0)</f>
        <v>0</v>
      </c>
      <c r="J1055" s="293" t="str">
        <f>IF(AND(AB1055=1,K1055='Lease Rollforward'!$B$2),"Yes",IF(AB1055=1,"No",""))</f>
        <v/>
      </c>
      <c r="L1055" s="216"/>
      <c r="M1055" s="217"/>
      <c r="N1055" s="217"/>
      <c r="O1055" s="217"/>
      <c r="P1055" s="294">
        <f t="shared" si="145"/>
        <v>0</v>
      </c>
      <c r="Q1055" s="124"/>
      <c r="R1055" s="124"/>
      <c r="S1055" s="219"/>
      <c r="T1055" s="219"/>
      <c r="U1055" s="266"/>
      <c r="V1055" s="122" t="str">
        <f>IF($AB1055=1,VLOOKUP(U:U,'BW Asset Listing'!D:E,2,FALSE),"")</f>
        <v/>
      </c>
      <c r="W1055" s="122" t="str">
        <f>IF($AB1055=1,VLOOKUP(U:U,'BW Asset Listing'!D:F,3,FALSE),"")</f>
        <v/>
      </c>
      <c r="X1055" s="122" t="str">
        <f>IF($AB1055=1,VLOOKUP(U:U,'BW Asset Listing'!D:G,4,FALSE),"")</f>
        <v/>
      </c>
      <c r="Y1055" s="294" t="str">
        <f>IF($AB1055=1,VLOOKUP(U:U,'BW Asset Listing'!D:O,12,FALSE),"")</f>
        <v/>
      </c>
      <c r="Z1055" s="294" t="str">
        <f t="shared" si="146"/>
        <v/>
      </c>
      <c r="AA1055" s="294" t="str">
        <f t="shared" si="147"/>
        <v/>
      </c>
      <c r="AB1055" s="294">
        <f>COUNTIF($D$4:D1055,$D1055)</f>
        <v>0</v>
      </c>
      <c r="AE1055" s="122" t="str">
        <f t="shared" si="148"/>
        <v/>
      </c>
      <c r="AF1055" s="124">
        <f>SUMIFS('BW Expense Report GL'!I:I,'BW Expense Report GL'!F:F,AD:AD,'BW Expense Report GL'!G:G,G:G)</f>
        <v>0</v>
      </c>
      <c r="AG1055" s="124" t="str">
        <f t="shared" si="149"/>
        <v/>
      </c>
      <c r="AH1055" s="124">
        <f>SUMIFS('BW Expense Report GL'!I:I,'BW Expense Report GL'!F:F,AD:AD,'BW Expense Report GL'!G:G,H:H)</f>
        <v>0</v>
      </c>
      <c r="AI1055" s="124" t="str">
        <f t="shared" si="150"/>
        <v/>
      </c>
      <c r="AK1055" s="121">
        <f t="shared" si="151"/>
        <v>0</v>
      </c>
      <c r="AL1055" s="121">
        <f t="shared" si="152"/>
        <v>0</v>
      </c>
    </row>
    <row r="1056" spans="1:38" s="121" customFormat="1" ht="12.75" x14ac:dyDescent="0.2">
      <c r="A1056" s="293" t="str">
        <f>VLOOKUP(B:B,'ACFR Business Areas'!A:C,3,FALSE)</f>
        <v>A000</v>
      </c>
      <c r="B1056" s="293" t="str">
        <f>'Lease Rollforward'!$B$1</f>
        <v>E120</v>
      </c>
      <c r="C1056" s="122" t="str">
        <f>VLOOKUP(B:B,'ACFR Business Areas'!A:B,2,FALSE)</f>
        <v>Comptroller General</v>
      </c>
      <c r="D1056" s="237"/>
      <c r="E1056" s="265"/>
      <c r="G1056" s="122">
        <f>IFERROR(VLOOKUP($F:$F,'Lease Types with GL Accts'!A:B,2,FALSE),0)</f>
        <v>0</v>
      </c>
      <c r="H1056" s="122">
        <f>IFERROR(VLOOKUP($F:$F,'Lease Types with GL Accts'!$A:$C,3,FALSE),0)</f>
        <v>0</v>
      </c>
      <c r="I1056" s="122">
        <f>IFERROR(VLOOKUP($F:$F,'Lease Types with GL Accts'!$A:$D,4,FALSE),0)</f>
        <v>0</v>
      </c>
      <c r="J1056" s="293" t="str">
        <f>IF(AND(AB1056=1,K1056='Lease Rollforward'!$B$2),"Yes",IF(AB1056=1,"No",""))</f>
        <v/>
      </c>
      <c r="L1056" s="216"/>
      <c r="M1056" s="217"/>
      <c r="N1056" s="217"/>
      <c r="O1056" s="217"/>
      <c r="P1056" s="294">
        <f t="shared" si="145"/>
        <v>0</v>
      </c>
      <c r="Q1056" s="124"/>
      <c r="R1056" s="124"/>
      <c r="S1056" s="219"/>
      <c r="T1056" s="219"/>
      <c r="U1056" s="266"/>
      <c r="V1056" s="122" t="str">
        <f>IF($AB1056=1,VLOOKUP(U:U,'BW Asset Listing'!D:E,2,FALSE),"")</f>
        <v/>
      </c>
      <c r="W1056" s="122" t="str">
        <f>IF($AB1056=1,VLOOKUP(U:U,'BW Asset Listing'!D:F,3,FALSE),"")</f>
        <v/>
      </c>
      <c r="X1056" s="122" t="str">
        <f>IF($AB1056=1,VLOOKUP(U:U,'BW Asset Listing'!D:G,4,FALSE),"")</f>
        <v/>
      </c>
      <c r="Y1056" s="294" t="str">
        <f>IF($AB1056=1,VLOOKUP(U:U,'BW Asset Listing'!D:O,12,FALSE),"")</f>
        <v/>
      </c>
      <c r="Z1056" s="294" t="str">
        <f t="shared" si="146"/>
        <v/>
      </c>
      <c r="AA1056" s="294" t="str">
        <f t="shared" si="147"/>
        <v/>
      </c>
      <c r="AB1056" s="294">
        <f>COUNTIF($D$4:D1056,$D1056)</f>
        <v>0</v>
      </c>
      <c r="AE1056" s="122" t="str">
        <f t="shared" si="148"/>
        <v/>
      </c>
      <c r="AF1056" s="124">
        <f>SUMIFS('BW Expense Report GL'!I:I,'BW Expense Report GL'!F:F,AD:AD,'BW Expense Report GL'!G:G,G:G)</f>
        <v>0</v>
      </c>
      <c r="AG1056" s="124" t="str">
        <f t="shared" si="149"/>
        <v/>
      </c>
      <c r="AH1056" s="124">
        <f>SUMIFS('BW Expense Report GL'!I:I,'BW Expense Report GL'!F:F,AD:AD,'BW Expense Report GL'!G:G,H:H)</f>
        <v>0</v>
      </c>
      <c r="AI1056" s="124" t="str">
        <f t="shared" si="150"/>
        <v/>
      </c>
      <c r="AK1056" s="121">
        <f t="shared" si="151"/>
        <v>0</v>
      </c>
      <c r="AL1056" s="121">
        <f t="shared" si="152"/>
        <v>0</v>
      </c>
    </row>
    <row r="1057" spans="1:38" s="121" customFormat="1" ht="12.75" x14ac:dyDescent="0.2">
      <c r="A1057" s="293" t="str">
        <f>VLOOKUP(B:B,'ACFR Business Areas'!A:C,3,FALSE)</f>
        <v>A000</v>
      </c>
      <c r="B1057" s="293" t="str">
        <f>'Lease Rollforward'!$B$1</f>
        <v>E120</v>
      </c>
      <c r="C1057" s="122" t="str">
        <f>VLOOKUP(B:B,'ACFR Business Areas'!A:B,2,FALSE)</f>
        <v>Comptroller General</v>
      </c>
      <c r="D1057" s="237"/>
      <c r="E1057" s="265"/>
      <c r="G1057" s="122">
        <f>IFERROR(VLOOKUP($F:$F,'Lease Types with GL Accts'!A:B,2,FALSE),0)</f>
        <v>0</v>
      </c>
      <c r="H1057" s="122">
        <f>IFERROR(VLOOKUP($F:$F,'Lease Types with GL Accts'!$A:$C,3,FALSE),0)</f>
        <v>0</v>
      </c>
      <c r="I1057" s="122">
        <f>IFERROR(VLOOKUP($F:$F,'Lease Types with GL Accts'!$A:$D,4,FALSE),0)</f>
        <v>0</v>
      </c>
      <c r="J1057" s="293" t="str">
        <f>IF(AND(AB1057=1,K1057='Lease Rollforward'!$B$2),"Yes",IF(AB1057=1,"No",""))</f>
        <v/>
      </c>
      <c r="L1057" s="216"/>
      <c r="M1057" s="217"/>
      <c r="N1057" s="217"/>
      <c r="O1057" s="217"/>
      <c r="P1057" s="294">
        <f t="shared" si="145"/>
        <v>0</v>
      </c>
      <c r="Q1057" s="124"/>
      <c r="R1057" s="124"/>
      <c r="S1057" s="219"/>
      <c r="T1057" s="219"/>
      <c r="U1057" s="266"/>
      <c r="V1057" s="122" t="str">
        <f>IF($AB1057=1,VLOOKUP(U:U,'BW Asset Listing'!D:E,2,FALSE),"")</f>
        <v/>
      </c>
      <c r="W1057" s="122" t="str">
        <f>IF($AB1057=1,VLOOKUP(U:U,'BW Asset Listing'!D:F,3,FALSE),"")</f>
        <v/>
      </c>
      <c r="X1057" s="122" t="str">
        <f>IF($AB1057=1,VLOOKUP(U:U,'BW Asset Listing'!D:G,4,FALSE),"")</f>
        <v/>
      </c>
      <c r="Y1057" s="294" t="str">
        <f>IF($AB1057=1,VLOOKUP(U:U,'BW Asset Listing'!D:O,12,FALSE),"")</f>
        <v/>
      </c>
      <c r="Z1057" s="294" t="str">
        <f t="shared" si="146"/>
        <v/>
      </c>
      <c r="AA1057" s="294" t="str">
        <f t="shared" si="147"/>
        <v/>
      </c>
      <c r="AB1057" s="294">
        <f>COUNTIF($D$4:D1057,$D1057)</f>
        <v>0</v>
      </c>
      <c r="AE1057" s="122" t="str">
        <f t="shared" si="148"/>
        <v/>
      </c>
      <c r="AF1057" s="124">
        <f>SUMIFS('BW Expense Report GL'!I:I,'BW Expense Report GL'!F:F,AD:AD,'BW Expense Report GL'!G:G,G:G)</f>
        <v>0</v>
      </c>
      <c r="AG1057" s="124" t="str">
        <f t="shared" si="149"/>
        <v/>
      </c>
      <c r="AH1057" s="124">
        <f>SUMIFS('BW Expense Report GL'!I:I,'BW Expense Report GL'!F:F,AD:AD,'BW Expense Report GL'!G:G,H:H)</f>
        <v>0</v>
      </c>
      <c r="AI1057" s="124" t="str">
        <f t="shared" si="150"/>
        <v/>
      </c>
      <c r="AK1057" s="121">
        <f t="shared" si="151"/>
        <v>0</v>
      </c>
      <c r="AL1057" s="121">
        <f t="shared" si="152"/>
        <v>0</v>
      </c>
    </row>
    <row r="1058" spans="1:38" s="121" customFormat="1" ht="12.75" x14ac:dyDescent="0.2">
      <c r="A1058" s="293" t="str">
        <f>VLOOKUP(B:B,'ACFR Business Areas'!A:C,3,FALSE)</f>
        <v>A000</v>
      </c>
      <c r="B1058" s="293" t="str">
        <f>'Lease Rollforward'!$B$1</f>
        <v>E120</v>
      </c>
      <c r="C1058" s="122" t="str">
        <f>VLOOKUP(B:B,'ACFR Business Areas'!A:B,2,FALSE)</f>
        <v>Comptroller General</v>
      </c>
      <c r="D1058" s="237"/>
      <c r="E1058" s="265"/>
      <c r="G1058" s="122">
        <f>IFERROR(VLOOKUP($F:$F,'Lease Types with GL Accts'!A:B,2,FALSE),0)</f>
        <v>0</v>
      </c>
      <c r="H1058" s="122">
        <f>IFERROR(VLOOKUP($F:$F,'Lease Types with GL Accts'!$A:$C,3,FALSE),0)</f>
        <v>0</v>
      </c>
      <c r="I1058" s="122">
        <f>IFERROR(VLOOKUP($F:$F,'Lease Types with GL Accts'!$A:$D,4,FALSE),0)</f>
        <v>0</v>
      </c>
      <c r="J1058" s="293" t="str">
        <f>IF(AND(AB1058=1,K1058='Lease Rollforward'!$B$2),"Yes",IF(AB1058=1,"No",""))</f>
        <v/>
      </c>
      <c r="L1058" s="216"/>
      <c r="M1058" s="217"/>
      <c r="N1058" s="217"/>
      <c r="O1058" s="217"/>
      <c r="P1058" s="294">
        <f t="shared" si="145"/>
        <v>0</v>
      </c>
      <c r="Q1058" s="124"/>
      <c r="R1058" s="124"/>
      <c r="S1058" s="219"/>
      <c r="T1058" s="219"/>
      <c r="U1058" s="266"/>
      <c r="V1058" s="122" t="str">
        <f>IF($AB1058=1,VLOOKUP(U:U,'BW Asset Listing'!D:E,2,FALSE),"")</f>
        <v/>
      </c>
      <c r="W1058" s="122" t="str">
        <f>IF($AB1058=1,VLOOKUP(U:U,'BW Asset Listing'!D:F,3,FALSE),"")</f>
        <v/>
      </c>
      <c r="X1058" s="122" t="str">
        <f>IF($AB1058=1,VLOOKUP(U:U,'BW Asset Listing'!D:G,4,FALSE),"")</f>
        <v/>
      </c>
      <c r="Y1058" s="294" t="str">
        <f>IF($AB1058=1,VLOOKUP(U:U,'BW Asset Listing'!D:O,12,FALSE),"")</f>
        <v/>
      </c>
      <c r="Z1058" s="294" t="str">
        <f t="shared" si="146"/>
        <v/>
      </c>
      <c r="AA1058" s="294" t="str">
        <f t="shared" si="147"/>
        <v/>
      </c>
      <c r="AB1058" s="294">
        <f>COUNTIF($D$4:D1058,$D1058)</f>
        <v>0</v>
      </c>
      <c r="AE1058" s="122" t="str">
        <f t="shared" si="148"/>
        <v/>
      </c>
      <c r="AF1058" s="124">
        <f>SUMIFS('BW Expense Report GL'!I:I,'BW Expense Report GL'!F:F,AD:AD,'BW Expense Report GL'!G:G,G:G)</f>
        <v>0</v>
      </c>
      <c r="AG1058" s="124" t="str">
        <f t="shared" si="149"/>
        <v/>
      </c>
      <c r="AH1058" s="124">
        <f>SUMIFS('BW Expense Report GL'!I:I,'BW Expense Report GL'!F:F,AD:AD,'BW Expense Report GL'!G:G,H:H)</f>
        <v>0</v>
      </c>
      <c r="AI1058" s="124" t="str">
        <f t="shared" si="150"/>
        <v/>
      </c>
      <c r="AK1058" s="121">
        <f t="shared" si="151"/>
        <v>0</v>
      </c>
      <c r="AL1058" s="121">
        <f t="shared" si="152"/>
        <v>0</v>
      </c>
    </row>
    <row r="1059" spans="1:38" s="121" customFormat="1" ht="12.75" x14ac:dyDescent="0.2">
      <c r="A1059" s="293" t="str">
        <f>VLOOKUP(B:B,'ACFR Business Areas'!A:C,3,FALSE)</f>
        <v>A000</v>
      </c>
      <c r="B1059" s="293" t="str">
        <f>'Lease Rollforward'!$B$1</f>
        <v>E120</v>
      </c>
      <c r="C1059" s="122" t="str">
        <f>VLOOKUP(B:B,'ACFR Business Areas'!A:B,2,FALSE)</f>
        <v>Comptroller General</v>
      </c>
      <c r="D1059" s="237"/>
      <c r="E1059" s="265"/>
      <c r="G1059" s="122">
        <f>IFERROR(VLOOKUP($F:$F,'Lease Types with GL Accts'!A:B,2,FALSE),0)</f>
        <v>0</v>
      </c>
      <c r="H1059" s="122">
        <f>IFERROR(VLOOKUP($F:$F,'Lease Types with GL Accts'!$A:$C,3,FALSE),0)</f>
        <v>0</v>
      </c>
      <c r="I1059" s="122">
        <f>IFERROR(VLOOKUP($F:$F,'Lease Types with GL Accts'!$A:$D,4,FALSE),0)</f>
        <v>0</v>
      </c>
      <c r="J1059" s="293" t="str">
        <f>IF(AND(AB1059=1,K1059='Lease Rollforward'!$B$2),"Yes",IF(AB1059=1,"No",""))</f>
        <v/>
      </c>
      <c r="L1059" s="216"/>
      <c r="M1059" s="217"/>
      <c r="N1059" s="217"/>
      <c r="O1059" s="217"/>
      <c r="P1059" s="294">
        <f t="shared" si="145"/>
        <v>0</v>
      </c>
      <c r="Q1059" s="124"/>
      <c r="R1059" s="124"/>
      <c r="S1059" s="219"/>
      <c r="T1059" s="219"/>
      <c r="U1059" s="266"/>
      <c r="V1059" s="122" t="str">
        <f>IF($AB1059=1,VLOOKUP(U:U,'BW Asset Listing'!D:E,2,FALSE),"")</f>
        <v/>
      </c>
      <c r="W1059" s="122" t="str">
        <f>IF($AB1059=1,VLOOKUP(U:U,'BW Asset Listing'!D:F,3,FALSE),"")</f>
        <v/>
      </c>
      <c r="X1059" s="122" t="str">
        <f>IF($AB1059=1,VLOOKUP(U:U,'BW Asset Listing'!D:G,4,FALSE),"")</f>
        <v/>
      </c>
      <c r="Y1059" s="294" t="str">
        <f>IF($AB1059=1,VLOOKUP(U:U,'BW Asset Listing'!D:O,12,FALSE),"")</f>
        <v/>
      </c>
      <c r="Z1059" s="294" t="str">
        <f t="shared" si="146"/>
        <v/>
      </c>
      <c r="AA1059" s="294" t="str">
        <f t="shared" si="147"/>
        <v/>
      </c>
      <c r="AB1059" s="294">
        <f>COUNTIF($D$4:D1059,$D1059)</f>
        <v>0</v>
      </c>
      <c r="AE1059" s="122" t="str">
        <f t="shared" si="148"/>
        <v/>
      </c>
      <c r="AF1059" s="124">
        <f>SUMIFS('BW Expense Report GL'!I:I,'BW Expense Report GL'!F:F,AD:AD,'BW Expense Report GL'!G:G,G:G)</f>
        <v>0</v>
      </c>
      <c r="AG1059" s="124" t="str">
        <f t="shared" si="149"/>
        <v/>
      </c>
      <c r="AH1059" s="124">
        <f>SUMIFS('BW Expense Report GL'!I:I,'BW Expense Report GL'!F:F,AD:AD,'BW Expense Report GL'!G:G,H:H)</f>
        <v>0</v>
      </c>
      <c r="AI1059" s="124" t="str">
        <f t="shared" si="150"/>
        <v/>
      </c>
      <c r="AK1059" s="121">
        <f t="shared" si="151"/>
        <v>0</v>
      </c>
      <c r="AL1059" s="121">
        <f t="shared" si="152"/>
        <v>0</v>
      </c>
    </row>
    <row r="1060" spans="1:38" s="121" customFormat="1" ht="12.75" x14ac:dyDescent="0.2">
      <c r="A1060" s="293" t="str">
        <f>VLOOKUP(B:B,'ACFR Business Areas'!A:C,3,FALSE)</f>
        <v>A000</v>
      </c>
      <c r="B1060" s="293" t="str">
        <f>'Lease Rollforward'!$B$1</f>
        <v>E120</v>
      </c>
      <c r="C1060" s="122" t="str">
        <f>VLOOKUP(B:B,'ACFR Business Areas'!A:B,2,FALSE)</f>
        <v>Comptroller General</v>
      </c>
      <c r="D1060" s="237"/>
      <c r="E1060" s="265"/>
      <c r="G1060" s="122">
        <f>IFERROR(VLOOKUP($F:$F,'Lease Types with GL Accts'!A:B,2,FALSE),0)</f>
        <v>0</v>
      </c>
      <c r="H1060" s="122">
        <f>IFERROR(VLOOKUP($F:$F,'Lease Types with GL Accts'!$A:$C,3,FALSE),0)</f>
        <v>0</v>
      </c>
      <c r="I1060" s="122">
        <f>IFERROR(VLOOKUP($F:$F,'Lease Types with GL Accts'!$A:$D,4,FALSE),0)</f>
        <v>0</v>
      </c>
      <c r="J1060" s="293" t="str">
        <f>IF(AND(AB1060=1,K1060='Lease Rollforward'!$B$2),"Yes",IF(AB1060=1,"No",""))</f>
        <v/>
      </c>
      <c r="L1060" s="216"/>
      <c r="M1060" s="217"/>
      <c r="N1060" s="217"/>
      <c r="O1060" s="217"/>
      <c r="P1060" s="294">
        <f t="shared" si="145"/>
        <v>0</v>
      </c>
      <c r="Q1060" s="124"/>
      <c r="R1060" s="124"/>
      <c r="S1060" s="219"/>
      <c r="T1060" s="219"/>
      <c r="U1060" s="266"/>
      <c r="V1060" s="122" t="str">
        <f>IF($AB1060=1,VLOOKUP(U:U,'BW Asset Listing'!D:E,2,FALSE),"")</f>
        <v/>
      </c>
      <c r="W1060" s="122" t="str">
        <f>IF($AB1060=1,VLOOKUP(U:U,'BW Asset Listing'!D:F,3,FALSE),"")</f>
        <v/>
      </c>
      <c r="X1060" s="122" t="str">
        <f>IF($AB1060=1,VLOOKUP(U:U,'BW Asset Listing'!D:G,4,FALSE),"")</f>
        <v/>
      </c>
      <c r="Y1060" s="294" t="str">
        <f>IF($AB1060=1,VLOOKUP(U:U,'BW Asset Listing'!D:O,12,FALSE),"")</f>
        <v/>
      </c>
      <c r="Z1060" s="294" t="str">
        <f t="shared" si="146"/>
        <v/>
      </c>
      <c r="AA1060" s="294" t="str">
        <f t="shared" si="147"/>
        <v/>
      </c>
      <c r="AB1060" s="294">
        <f>COUNTIF($D$4:D1060,$D1060)</f>
        <v>0</v>
      </c>
      <c r="AE1060" s="122" t="str">
        <f t="shared" si="148"/>
        <v/>
      </c>
      <c r="AF1060" s="124">
        <f>SUMIFS('BW Expense Report GL'!I:I,'BW Expense Report GL'!F:F,AD:AD,'BW Expense Report GL'!G:G,G:G)</f>
        <v>0</v>
      </c>
      <c r="AG1060" s="124" t="str">
        <f t="shared" si="149"/>
        <v/>
      </c>
      <c r="AH1060" s="124">
        <f>SUMIFS('BW Expense Report GL'!I:I,'BW Expense Report GL'!F:F,AD:AD,'BW Expense Report GL'!G:G,H:H)</f>
        <v>0</v>
      </c>
      <c r="AI1060" s="124" t="str">
        <f t="shared" si="150"/>
        <v/>
      </c>
      <c r="AK1060" s="121">
        <f t="shared" si="151"/>
        <v>0</v>
      </c>
      <c r="AL1060" s="121">
        <f t="shared" si="152"/>
        <v>0</v>
      </c>
    </row>
    <row r="1061" spans="1:38" s="121" customFormat="1" ht="12.75" x14ac:dyDescent="0.2">
      <c r="A1061" s="293" t="str">
        <f>VLOOKUP(B:B,'ACFR Business Areas'!A:C,3,FALSE)</f>
        <v>A000</v>
      </c>
      <c r="B1061" s="293" t="str">
        <f>'Lease Rollforward'!$B$1</f>
        <v>E120</v>
      </c>
      <c r="C1061" s="122" t="str">
        <f>VLOOKUP(B:B,'ACFR Business Areas'!A:B,2,FALSE)</f>
        <v>Comptroller General</v>
      </c>
      <c r="D1061" s="237"/>
      <c r="E1061" s="265"/>
      <c r="G1061" s="122">
        <f>IFERROR(VLOOKUP($F:$F,'Lease Types with GL Accts'!A:B,2,FALSE),0)</f>
        <v>0</v>
      </c>
      <c r="H1061" s="122">
        <f>IFERROR(VLOOKUP($F:$F,'Lease Types with GL Accts'!$A:$C,3,FALSE),0)</f>
        <v>0</v>
      </c>
      <c r="I1061" s="122">
        <f>IFERROR(VLOOKUP($F:$F,'Lease Types with GL Accts'!$A:$D,4,FALSE),0)</f>
        <v>0</v>
      </c>
      <c r="J1061" s="293" t="str">
        <f>IF(AND(AB1061=1,K1061='Lease Rollforward'!$B$2),"Yes",IF(AB1061=1,"No",""))</f>
        <v/>
      </c>
      <c r="L1061" s="216"/>
      <c r="M1061" s="217"/>
      <c r="N1061" s="217"/>
      <c r="O1061" s="217"/>
      <c r="P1061" s="294">
        <f t="shared" si="145"/>
        <v>0</v>
      </c>
      <c r="Q1061" s="124"/>
      <c r="R1061" s="124"/>
      <c r="S1061" s="219"/>
      <c r="T1061" s="219"/>
      <c r="U1061" s="266"/>
      <c r="V1061" s="122" t="str">
        <f>IF($AB1061=1,VLOOKUP(U:U,'BW Asset Listing'!D:E,2,FALSE),"")</f>
        <v/>
      </c>
      <c r="W1061" s="122" t="str">
        <f>IF($AB1061=1,VLOOKUP(U:U,'BW Asset Listing'!D:F,3,FALSE),"")</f>
        <v/>
      </c>
      <c r="X1061" s="122" t="str">
        <f>IF($AB1061=1,VLOOKUP(U:U,'BW Asset Listing'!D:G,4,FALSE),"")</f>
        <v/>
      </c>
      <c r="Y1061" s="294" t="str">
        <f>IF($AB1061=1,VLOOKUP(U:U,'BW Asset Listing'!D:O,12,FALSE),"")</f>
        <v/>
      </c>
      <c r="Z1061" s="294" t="str">
        <f t="shared" si="146"/>
        <v/>
      </c>
      <c r="AA1061" s="294" t="str">
        <f t="shared" si="147"/>
        <v/>
      </c>
      <c r="AB1061" s="294">
        <f>COUNTIF($D$4:D1061,$D1061)</f>
        <v>0</v>
      </c>
      <c r="AE1061" s="122" t="str">
        <f t="shared" si="148"/>
        <v/>
      </c>
      <c r="AF1061" s="124">
        <f>SUMIFS('BW Expense Report GL'!I:I,'BW Expense Report GL'!F:F,AD:AD,'BW Expense Report GL'!G:G,G:G)</f>
        <v>0</v>
      </c>
      <c r="AG1061" s="124" t="str">
        <f t="shared" si="149"/>
        <v/>
      </c>
      <c r="AH1061" s="124">
        <f>SUMIFS('BW Expense Report GL'!I:I,'BW Expense Report GL'!F:F,AD:AD,'BW Expense Report GL'!G:G,H:H)</f>
        <v>0</v>
      </c>
      <c r="AI1061" s="124" t="str">
        <f t="shared" si="150"/>
        <v/>
      </c>
      <c r="AK1061" s="121">
        <f t="shared" si="151"/>
        <v>0</v>
      </c>
      <c r="AL1061" s="121">
        <f t="shared" si="152"/>
        <v>0</v>
      </c>
    </row>
    <row r="1062" spans="1:38" s="121" customFormat="1" ht="12.75" x14ac:dyDescent="0.2">
      <c r="A1062" s="293" t="str">
        <f>VLOOKUP(B:B,'ACFR Business Areas'!A:C,3,FALSE)</f>
        <v>A000</v>
      </c>
      <c r="B1062" s="293" t="str">
        <f>'Lease Rollforward'!$B$1</f>
        <v>E120</v>
      </c>
      <c r="C1062" s="122" t="str">
        <f>VLOOKUP(B:B,'ACFR Business Areas'!A:B,2,FALSE)</f>
        <v>Comptroller General</v>
      </c>
      <c r="D1062" s="237"/>
      <c r="E1062" s="265"/>
      <c r="G1062" s="122">
        <f>IFERROR(VLOOKUP($F:$F,'Lease Types with GL Accts'!A:B,2,FALSE),0)</f>
        <v>0</v>
      </c>
      <c r="H1062" s="122">
        <f>IFERROR(VLOOKUP($F:$F,'Lease Types with GL Accts'!$A:$C,3,FALSE),0)</f>
        <v>0</v>
      </c>
      <c r="I1062" s="122">
        <f>IFERROR(VLOOKUP($F:$F,'Lease Types with GL Accts'!$A:$D,4,FALSE),0)</f>
        <v>0</v>
      </c>
      <c r="J1062" s="293" t="str">
        <f>IF(AND(AB1062=1,K1062='Lease Rollforward'!$B$2),"Yes",IF(AB1062=1,"No",""))</f>
        <v/>
      </c>
      <c r="L1062" s="216"/>
      <c r="M1062" s="217"/>
      <c r="N1062" s="217"/>
      <c r="O1062" s="217"/>
      <c r="P1062" s="294">
        <f t="shared" si="145"/>
        <v>0</v>
      </c>
      <c r="Q1062" s="124"/>
      <c r="R1062" s="124"/>
      <c r="S1062" s="219"/>
      <c r="T1062" s="219"/>
      <c r="U1062" s="266"/>
      <c r="V1062" s="122" t="str">
        <f>IF($AB1062=1,VLOOKUP(U:U,'BW Asset Listing'!D:E,2,FALSE),"")</f>
        <v/>
      </c>
      <c r="W1062" s="122" t="str">
        <f>IF($AB1062=1,VLOOKUP(U:U,'BW Asset Listing'!D:F,3,FALSE),"")</f>
        <v/>
      </c>
      <c r="X1062" s="122" t="str">
        <f>IF($AB1062=1,VLOOKUP(U:U,'BW Asset Listing'!D:G,4,FALSE),"")</f>
        <v/>
      </c>
      <c r="Y1062" s="294" t="str">
        <f>IF($AB1062=1,VLOOKUP(U:U,'BW Asset Listing'!D:O,12,FALSE),"")</f>
        <v/>
      </c>
      <c r="Z1062" s="294" t="str">
        <f t="shared" si="146"/>
        <v/>
      </c>
      <c r="AA1062" s="294" t="str">
        <f t="shared" si="147"/>
        <v/>
      </c>
      <c r="AB1062" s="294">
        <f>COUNTIF($D$4:D1062,$D1062)</f>
        <v>0</v>
      </c>
      <c r="AE1062" s="122" t="str">
        <f t="shared" si="148"/>
        <v/>
      </c>
      <c r="AF1062" s="124">
        <f>SUMIFS('BW Expense Report GL'!I:I,'BW Expense Report GL'!F:F,AD:AD,'BW Expense Report GL'!G:G,G:G)</f>
        <v>0</v>
      </c>
      <c r="AG1062" s="124" t="str">
        <f t="shared" si="149"/>
        <v/>
      </c>
      <c r="AH1062" s="124">
        <f>SUMIFS('BW Expense Report GL'!I:I,'BW Expense Report GL'!F:F,AD:AD,'BW Expense Report GL'!G:G,H:H)</f>
        <v>0</v>
      </c>
      <c r="AI1062" s="124" t="str">
        <f t="shared" si="150"/>
        <v/>
      </c>
      <c r="AK1062" s="121">
        <f t="shared" si="151"/>
        <v>0</v>
      </c>
      <c r="AL1062" s="121">
        <f t="shared" si="152"/>
        <v>0</v>
      </c>
    </row>
    <row r="1063" spans="1:38" s="121" customFormat="1" ht="12.75" x14ac:dyDescent="0.2">
      <c r="A1063" s="293" t="str">
        <f>VLOOKUP(B:B,'ACFR Business Areas'!A:C,3,FALSE)</f>
        <v>A000</v>
      </c>
      <c r="B1063" s="293" t="str">
        <f>'Lease Rollforward'!$B$1</f>
        <v>E120</v>
      </c>
      <c r="C1063" s="122" t="str">
        <f>VLOOKUP(B:B,'ACFR Business Areas'!A:B,2,FALSE)</f>
        <v>Comptroller General</v>
      </c>
      <c r="D1063" s="237"/>
      <c r="E1063" s="265"/>
      <c r="G1063" s="122">
        <f>IFERROR(VLOOKUP($F:$F,'Lease Types with GL Accts'!A:B,2,FALSE),0)</f>
        <v>0</v>
      </c>
      <c r="H1063" s="122">
        <f>IFERROR(VLOOKUP($F:$F,'Lease Types with GL Accts'!$A:$C,3,FALSE),0)</f>
        <v>0</v>
      </c>
      <c r="I1063" s="122">
        <f>IFERROR(VLOOKUP($F:$F,'Lease Types with GL Accts'!$A:$D,4,FALSE),0)</f>
        <v>0</v>
      </c>
      <c r="J1063" s="293" t="str">
        <f>IF(AND(AB1063=1,K1063='Lease Rollforward'!$B$2),"Yes",IF(AB1063=1,"No",""))</f>
        <v/>
      </c>
      <c r="L1063" s="216"/>
      <c r="M1063" s="217"/>
      <c r="N1063" s="217"/>
      <c r="O1063" s="217"/>
      <c r="P1063" s="294">
        <f t="shared" si="145"/>
        <v>0</v>
      </c>
      <c r="Q1063" s="124"/>
      <c r="R1063" s="124"/>
      <c r="S1063" s="219"/>
      <c r="T1063" s="219"/>
      <c r="U1063" s="266"/>
      <c r="V1063" s="122" t="str">
        <f>IF($AB1063=1,VLOOKUP(U:U,'BW Asset Listing'!D:E,2,FALSE),"")</f>
        <v/>
      </c>
      <c r="W1063" s="122" t="str">
        <f>IF($AB1063=1,VLOOKUP(U:U,'BW Asset Listing'!D:F,3,FALSE),"")</f>
        <v/>
      </c>
      <c r="X1063" s="122" t="str">
        <f>IF($AB1063=1,VLOOKUP(U:U,'BW Asset Listing'!D:G,4,FALSE),"")</f>
        <v/>
      </c>
      <c r="Y1063" s="294" t="str">
        <f>IF($AB1063=1,VLOOKUP(U:U,'BW Asset Listing'!D:O,12,FALSE),"")</f>
        <v/>
      </c>
      <c r="Z1063" s="294" t="str">
        <f t="shared" si="146"/>
        <v/>
      </c>
      <c r="AA1063" s="294" t="str">
        <f t="shared" si="147"/>
        <v/>
      </c>
      <c r="AB1063" s="294">
        <f>COUNTIF($D$4:D1063,$D1063)</f>
        <v>0</v>
      </c>
      <c r="AE1063" s="122" t="str">
        <f t="shared" si="148"/>
        <v/>
      </c>
      <c r="AF1063" s="124">
        <f>SUMIFS('BW Expense Report GL'!I:I,'BW Expense Report GL'!F:F,AD:AD,'BW Expense Report GL'!G:G,G:G)</f>
        <v>0</v>
      </c>
      <c r="AG1063" s="124" t="str">
        <f t="shared" si="149"/>
        <v/>
      </c>
      <c r="AH1063" s="124">
        <f>SUMIFS('BW Expense Report GL'!I:I,'BW Expense Report GL'!F:F,AD:AD,'BW Expense Report GL'!G:G,H:H)</f>
        <v>0</v>
      </c>
      <c r="AI1063" s="124" t="str">
        <f t="shared" si="150"/>
        <v/>
      </c>
      <c r="AK1063" s="121">
        <f t="shared" si="151"/>
        <v>0</v>
      </c>
      <c r="AL1063" s="121">
        <f t="shared" si="152"/>
        <v>0</v>
      </c>
    </row>
    <row r="1064" spans="1:38" s="121" customFormat="1" ht="12.75" x14ac:dyDescent="0.2">
      <c r="A1064" s="293" t="str">
        <f>VLOOKUP(B:B,'ACFR Business Areas'!A:C,3,FALSE)</f>
        <v>A000</v>
      </c>
      <c r="B1064" s="293" t="str">
        <f>'Lease Rollforward'!$B$1</f>
        <v>E120</v>
      </c>
      <c r="C1064" s="122" t="str">
        <f>VLOOKUP(B:B,'ACFR Business Areas'!A:B,2,FALSE)</f>
        <v>Comptroller General</v>
      </c>
      <c r="D1064" s="237"/>
      <c r="E1064" s="265"/>
      <c r="G1064" s="122">
        <f>IFERROR(VLOOKUP($F:$F,'Lease Types with GL Accts'!A:B,2,FALSE),0)</f>
        <v>0</v>
      </c>
      <c r="H1064" s="122">
        <f>IFERROR(VLOOKUP($F:$F,'Lease Types with GL Accts'!$A:$C,3,FALSE),0)</f>
        <v>0</v>
      </c>
      <c r="I1064" s="122">
        <f>IFERROR(VLOOKUP($F:$F,'Lease Types with GL Accts'!$A:$D,4,FALSE),0)</f>
        <v>0</v>
      </c>
      <c r="J1064" s="293" t="str">
        <f>IF(AND(AB1064=1,K1064='Lease Rollforward'!$B$2),"Yes",IF(AB1064=1,"No",""))</f>
        <v/>
      </c>
      <c r="L1064" s="216"/>
      <c r="M1064" s="217"/>
      <c r="N1064" s="217"/>
      <c r="O1064" s="217"/>
      <c r="P1064" s="294">
        <f t="shared" si="145"/>
        <v>0</v>
      </c>
      <c r="Q1064" s="124"/>
      <c r="R1064" s="124"/>
      <c r="S1064" s="219"/>
      <c r="T1064" s="219"/>
      <c r="U1064" s="266"/>
      <c r="V1064" s="122" t="str">
        <f>IF($AB1064=1,VLOOKUP(U:U,'BW Asset Listing'!D:E,2,FALSE),"")</f>
        <v/>
      </c>
      <c r="W1064" s="122" t="str">
        <f>IF($AB1064=1,VLOOKUP(U:U,'BW Asset Listing'!D:F,3,FALSE),"")</f>
        <v/>
      </c>
      <c r="X1064" s="122" t="str">
        <f>IF($AB1064=1,VLOOKUP(U:U,'BW Asset Listing'!D:G,4,FALSE),"")</f>
        <v/>
      </c>
      <c r="Y1064" s="294" t="str">
        <f>IF($AB1064=1,VLOOKUP(U:U,'BW Asset Listing'!D:O,12,FALSE),"")</f>
        <v/>
      </c>
      <c r="Z1064" s="294" t="str">
        <f t="shared" si="146"/>
        <v/>
      </c>
      <c r="AA1064" s="294" t="str">
        <f t="shared" si="147"/>
        <v/>
      </c>
      <c r="AB1064" s="294">
        <f>COUNTIF($D$4:D1064,$D1064)</f>
        <v>0</v>
      </c>
      <c r="AE1064" s="122" t="str">
        <f t="shared" si="148"/>
        <v/>
      </c>
      <c r="AF1064" s="124">
        <f>SUMIFS('BW Expense Report GL'!I:I,'BW Expense Report GL'!F:F,AD:AD,'BW Expense Report GL'!G:G,G:G)</f>
        <v>0</v>
      </c>
      <c r="AG1064" s="124" t="str">
        <f t="shared" si="149"/>
        <v/>
      </c>
      <c r="AH1064" s="124">
        <f>SUMIFS('BW Expense Report GL'!I:I,'BW Expense Report GL'!F:F,AD:AD,'BW Expense Report GL'!G:G,H:H)</f>
        <v>0</v>
      </c>
      <c r="AI1064" s="124" t="str">
        <f t="shared" si="150"/>
        <v/>
      </c>
      <c r="AK1064" s="121">
        <f t="shared" si="151"/>
        <v>0</v>
      </c>
      <c r="AL1064" s="121">
        <f t="shared" si="152"/>
        <v>0</v>
      </c>
    </row>
    <row r="1065" spans="1:38" s="121" customFormat="1" ht="12.75" x14ac:dyDescent="0.2">
      <c r="A1065" s="293" t="str">
        <f>VLOOKUP(B:B,'ACFR Business Areas'!A:C,3,FALSE)</f>
        <v>A000</v>
      </c>
      <c r="B1065" s="293" t="str">
        <f>'Lease Rollforward'!$B$1</f>
        <v>E120</v>
      </c>
      <c r="C1065" s="122" t="str">
        <f>VLOOKUP(B:B,'ACFR Business Areas'!A:B,2,FALSE)</f>
        <v>Comptroller General</v>
      </c>
      <c r="D1065" s="237"/>
      <c r="E1065" s="265"/>
      <c r="G1065" s="122">
        <f>IFERROR(VLOOKUP($F:$F,'Lease Types with GL Accts'!A:B,2,FALSE),0)</f>
        <v>0</v>
      </c>
      <c r="H1065" s="122">
        <f>IFERROR(VLOOKUP($F:$F,'Lease Types with GL Accts'!$A:$C,3,FALSE),0)</f>
        <v>0</v>
      </c>
      <c r="I1065" s="122">
        <f>IFERROR(VLOOKUP($F:$F,'Lease Types with GL Accts'!$A:$D,4,FALSE),0)</f>
        <v>0</v>
      </c>
      <c r="J1065" s="293" t="str">
        <f>IF(AND(AB1065=1,K1065='Lease Rollforward'!$B$2),"Yes",IF(AB1065=1,"No",""))</f>
        <v/>
      </c>
      <c r="L1065" s="216"/>
      <c r="M1065" s="217"/>
      <c r="N1065" s="217"/>
      <c r="O1065" s="217"/>
      <c r="P1065" s="294">
        <f t="shared" si="145"/>
        <v>0</v>
      </c>
      <c r="Q1065" s="124"/>
      <c r="R1065" s="124"/>
      <c r="S1065" s="219"/>
      <c r="T1065" s="219"/>
      <c r="U1065" s="266"/>
      <c r="V1065" s="122" t="str">
        <f>IF($AB1065=1,VLOOKUP(U:U,'BW Asset Listing'!D:E,2,FALSE),"")</f>
        <v/>
      </c>
      <c r="W1065" s="122" t="str">
        <f>IF($AB1065=1,VLOOKUP(U:U,'BW Asset Listing'!D:F,3,FALSE),"")</f>
        <v/>
      </c>
      <c r="X1065" s="122" t="str">
        <f>IF($AB1065=1,VLOOKUP(U:U,'BW Asset Listing'!D:G,4,FALSE),"")</f>
        <v/>
      </c>
      <c r="Y1065" s="294" t="str">
        <f>IF($AB1065=1,VLOOKUP(U:U,'BW Asset Listing'!D:O,12,FALSE),"")</f>
        <v/>
      </c>
      <c r="Z1065" s="294" t="str">
        <f t="shared" si="146"/>
        <v/>
      </c>
      <c r="AA1065" s="294" t="str">
        <f t="shared" si="147"/>
        <v/>
      </c>
      <c r="AB1065" s="294">
        <f>COUNTIF($D$4:D1065,$D1065)</f>
        <v>0</v>
      </c>
      <c r="AE1065" s="122" t="str">
        <f t="shared" si="148"/>
        <v/>
      </c>
      <c r="AF1065" s="124">
        <f>SUMIFS('BW Expense Report GL'!I:I,'BW Expense Report GL'!F:F,AD:AD,'BW Expense Report GL'!G:G,G:G)</f>
        <v>0</v>
      </c>
      <c r="AG1065" s="124" t="str">
        <f t="shared" si="149"/>
        <v/>
      </c>
      <c r="AH1065" s="124">
        <f>SUMIFS('BW Expense Report GL'!I:I,'BW Expense Report GL'!F:F,AD:AD,'BW Expense Report GL'!G:G,H:H)</f>
        <v>0</v>
      </c>
      <c r="AI1065" s="124" t="str">
        <f t="shared" si="150"/>
        <v/>
      </c>
      <c r="AK1065" s="121">
        <f t="shared" si="151"/>
        <v>0</v>
      </c>
      <c r="AL1065" s="121">
        <f t="shared" si="152"/>
        <v>0</v>
      </c>
    </row>
    <row r="1066" spans="1:38" s="121" customFormat="1" ht="12.75" x14ac:dyDescent="0.2">
      <c r="A1066" s="293" t="str">
        <f>VLOOKUP(B:B,'ACFR Business Areas'!A:C,3,FALSE)</f>
        <v>A000</v>
      </c>
      <c r="B1066" s="293" t="str">
        <f>'Lease Rollforward'!$B$1</f>
        <v>E120</v>
      </c>
      <c r="C1066" s="122" t="str">
        <f>VLOOKUP(B:B,'ACFR Business Areas'!A:B,2,FALSE)</f>
        <v>Comptroller General</v>
      </c>
      <c r="D1066" s="237"/>
      <c r="E1066" s="265"/>
      <c r="G1066" s="122">
        <f>IFERROR(VLOOKUP($F:$F,'Lease Types with GL Accts'!A:B,2,FALSE),0)</f>
        <v>0</v>
      </c>
      <c r="H1066" s="122">
        <f>IFERROR(VLOOKUP($F:$F,'Lease Types with GL Accts'!$A:$C,3,FALSE),0)</f>
        <v>0</v>
      </c>
      <c r="I1066" s="122">
        <f>IFERROR(VLOOKUP($F:$F,'Lease Types with GL Accts'!$A:$D,4,FALSE),0)</f>
        <v>0</v>
      </c>
      <c r="J1066" s="293" t="str">
        <f>IF(AND(AB1066=1,K1066='Lease Rollforward'!$B$2),"Yes",IF(AB1066=1,"No",""))</f>
        <v/>
      </c>
      <c r="L1066" s="216"/>
      <c r="M1066" s="217"/>
      <c r="N1066" s="217"/>
      <c r="O1066" s="217"/>
      <c r="P1066" s="294">
        <f t="shared" si="145"/>
        <v>0</v>
      </c>
      <c r="Q1066" s="124"/>
      <c r="R1066" s="124"/>
      <c r="S1066" s="219"/>
      <c r="T1066" s="219"/>
      <c r="U1066" s="266"/>
      <c r="V1066" s="122" t="str">
        <f>IF($AB1066=1,VLOOKUP(U:U,'BW Asset Listing'!D:E,2,FALSE),"")</f>
        <v/>
      </c>
      <c r="W1066" s="122" t="str">
        <f>IF($AB1066=1,VLOOKUP(U:U,'BW Asset Listing'!D:F,3,FALSE),"")</f>
        <v/>
      </c>
      <c r="X1066" s="122" t="str">
        <f>IF($AB1066=1,VLOOKUP(U:U,'BW Asset Listing'!D:G,4,FALSE),"")</f>
        <v/>
      </c>
      <c r="Y1066" s="294" t="str">
        <f>IF($AB1066=1,VLOOKUP(U:U,'BW Asset Listing'!D:O,12,FALSE),"")</f>
        <v/>
      </c>
      <c r="Z1066" s="294" t="str">
        <f t="shared" si="146"/>
        <v/>
      </c>
      <c r="AA1066" s="294" t="str">
        <f t="shared" si="147"/>
        <v/>
      </c>
      <c r="AB1066" s="294">
        <f>COUNTIF($D$4:D1066,$D1066)</f>
        <v>0</v>
      </c>
      <c r="AE1066" s="122" t="str">
        <f t="shared" si="148"/>
        <v/>
      </c>
      <c r="AF1066" s="124">
        <f>SUMIFS('BW Expense Report GL'!I:I,'BW Expense Report GL'!F:F,AD:AD,'BW Expense Report GL'!G:G,G:G)</f>
        <v>0</v>
      </c>
      <c r="AG1066" s="124" t="str">
        <f t="shared" si="149"/>
        <v/>
      </c>
      <c r="AH1066" s="124">
        <f>SUMIFS('BW Expense Report GL'!I:I,'BW Expense Report GL'!F:F,AD:AD,'BW Expense Report GL'!G:G,H:H)</f>
        <v>0</v>
      </c>
      <c r="AI1066" s="124" t="str">
        <f t="shared" si="150"/>
        <v/>
      </c>
      <c r="AK1066" s="121">
        <f t="shared" si="151"/>
        <v>0</v>
      </c>
      <c r="AL1066" s="121">
        <f t="shared" si="152"/>
        <v>0</v>
      </c>
    </row>
    <row r="1067" spans="1:38" s="121" customFormat="1" ht="12.75" x14ac:dyDescent="0.2">
      <c r="A1067" s="293" t="str">
        <f>VLOOKUP(B:B,'ACFR Business Areas'!A:C,3,FALSE)</f>
        <v>A000</v>
      </c>
      <c r="B1067" s="293" t="str">
        <f>'Lease Rollforward'!$B$1</f>
        <v>E120</v>
      </c>
      <c r="C1067" s="122" t="str">
        <f>VLOOKUP(B:B,'ACFR Business Areas'!A:B,2,FALSE)</f>
        <v>Comptroller General</v>
      </c>
      <c r="D1067" s="237"/>
      <c r="E1067" s="265"/>
      <c r="G1067" s="122">
        <f>IFERROR(VLOOKUP($F:$F,'Lease Types with GL Accts'!A:B,2,FALSE),0)</f>
        <v>0</v>
      </c>
      <c r="H1067" s="122">
        <f>IFERROR(VLOOKUP($F:$F,'Lease Types with GL Accts'!$A:$C,3,FALSE),0)</f>
        <v>0</v>
      </c>
      <c r="I1067" s="122">
        <f>IFERROR(VLOOKUP($F:$F,'Lease Types with GL Accts'!$A:$D,4,FALSE),0)</f>
        <v>0</v>
      </c>
      <c r="J1067" s="293" t="str">
        <f>IF(AND(AB1067=1,K1067='Lease Rollforward'!$B$2),"Yes",IF(AB1067=1,"No",""))</f>
        <v/>
      </c>
      <c r="L1067" s="216"/>
      <c r="M1067" s="217"/>
      <c r="N1067" s="217"/>
      <c r="O1067" s="217"/>
      <c r="P1067" s="294">
        <f t="shared" si="145"/>
        <v>0</v>
      </c>
      <c r="Q1067" s="124"/>
      <c r="R1067" s="124"/>
      <c r="S1067" s="219"/>
      <c r="T1067" s="219"/>
      <c r="U1067" s="266"/>
      <c r="V1067" s="122" t="str">
        <f>IF($AB1067=1,VLOOKUP(U:U,'BW Asset Listing'!D:E,2,FALSE),"")</f>
        <v/>
      </c>
      <c r="W1067" s="122" t="str">
        <f>IF($AB1067=1,VLOOKUP(U:U,'BW Asset Listing'!D:F,3,FALSE),"")</f>
        <v/>
      </c>
      <c r="X1067" s="122" t="str">
        <f>IF($AB1067=1,VLOOKUP(U:U,'BW Asset Listing'!D:G,4,FALSE),"")</f>
        <v/>
      </c>
      <c r="Y1067" s="294" t="str">
        <f>IF($AB1067=1,VLOOKUP(U:U,'BW Asset Listing'!D:O,12,FALSE),"")</f>
        <v/>
      </c>
      <c r="Z1067" s="294" t="str">
        <f t="shared" si="146"/>
        <v/>
      </c>
      <c r="AA1067" s="294" t="str">
        <f t="shared" si="147"/>
        <v/>
      </c>
      <c r="AB1067" s="294">
        <f>COUNTIF($D$4:D1067,$D1067)</f>
        <v>0</v>
      </c>
      <c r="AE1067" s="122" t="str">
        <f t="shared" si="148"/>
        <v/>
      </c>
      <c r="AF1067" s="124">
        <f>SUMIFS('BW Expense Report GL'!I:I,'BW Expense Report GL'!F:F,AD:AD,'BW Expense Report GL'!G:G,G:G)</f>
        <v>0</v>
      </c>
      <c r="AG1067" s="124" t="str">
        <f t="shared" si="149"/>
        <v/>
      </c>
      <c r="AH1067" s="124">
        <f>SUMIFS('BW Expense Report GL'!I:I,'BW Expense Report GL'!F:F,AD:AD,'BW Expense Report GL'!G:G,H:H)</f>
        <v>0</v>
      </c>
      <c r="AI1067" s="124" t="str">
        <f t="shared" si="150"/>
        <v/>
      </c>
      <c r="AK1067" s="121">
        <f t="shared" si="151"/>
        <v>0</v>
      </c>
      <c r="AL1067" s="121">
        <f t="shared" si="152"/>
        <v>0</v>
      </c>
    </row>
    <row r="1068" spans="1:38" s="121" customFormat="1" ht="12.75" x14ac:dyDescent="0.2">
      <c r="A1068" s="293" t="str">
        <f>VLOOKUP(B:B,'ACFR Business Areas'!A:C,3,FALSE)</f>
        <v>A000</v>
      </c>
      <c r="B1068" s="293" t="str">
        <f>'Lease Rollforward'!$B$1</f>
        <v>E120</v>
      </c>
      <c r="C1068" s="122" t="str">
        <f>VLOOKUP(B:B,'ACFR Business Areas'!A:B,2,FALSE)</f>
        <v>Comptroller General</v>
      </c>
      <c r="D1068" s="237"/>
      <c r="E1068" s="265"/>
      <c r="G1068" s="122">
        <f>IFERROR(VLOOKUP($F:$F,'Lease Types with GL Accts'!A:B,2,FALSE),0)</f>
        <v>0</v>
      </c>
      <c r="H1068" s="122">
        <f>IFERROR(VLOOKUP($F:$F,'Lease Types with GL Accts'!$A:$C,3,FALSE),0)</f>
        <v>0</v>
      </c>
      <c r="I1068" s="122">
        <f>IFERROR(VLOOKUP($F:$F,'Lease Types with GL Accts'!$A:$D,4,FALSE),0)</f>
        <v>0</v>
      </c>
      <c r="J1068" s="293" t="str">
        <f>IF(AND(AB1068=1,K1068='Lease Rollforward'!$B$2),"Yes",IF(AB1068=1,"No",""))</f>
        <v/>
      </c>
      <c r="L1068" s="216"/>
      <c r="M1068" s="217"/>
      <c r="N1068" s="217"/>
      <c r="O1068" s="217"/>
      <c r="P1068" s="294">
        <f t="shared" si="145"/>
        <v>0</v>
      </c>
      <c r="Q1068" s="124"/>
      <c r="R1068" s="124"/>
      <c r="S1068" s="219"/>
      <c r="T1068" s="219"/>
      <c r="U1068" s="266"/>
      <c r="V1068" s="122" t="str">
        <f>IF($AB1068=1,VLOOKUP(U:U,'BW Asset Listing'!D:E,2,FALSE),"")</f>
        <v/>
      </c>
      <c r="W1068" s="122" t="str">
        <f>IF($AB1068=1,VLOOKUP(U:U,'BW Asset Listing'!D:F,3,FALSE),"")</f>
        <v/>
      </c>
      <c r="X1068" s="122" t="str">
        <f>IF($AB1068=1,VLOOKUP(U:U,'BW Asset Listing'!D:G,4,FALSE),"")</f>
        <v/>
      </c>
      <c r="Y1068" s="294" t="str">
        <f>IF($AB1068=1,VLOOKUP(U:U,'BW Asset Listing'!D:O,12,FALSE),"")</f>
        <v/>
      </c>
      <c r="Z1068" s="294" t="str">
        <f t="shared" si="146"/>
        <v/>
      </c>
      <c r="AA1068" s="294" t="str">
        <f t="shared" si="147"/>
        <v/>
      </c>
      <c r="AB1068" s="294">
        <f>COUNTIF($D$4:D1068,$D1068)</f>
        <v>0</v>
      </c>
      <c r="AE1068" s="122" t="str">
        <f t="shared" si="148"/>
        <v/>
      </c>
      <c r="AF1068" s="124">
        <f>SUMIFS('BW Expense Report GL'!I:I,'BW Expense Report GL'!F:F,AD:AD,'BW Expense Report GL'!G:G,G:G)</f>
        <v>0</v>
      </c>
      <c r="AG1068" s="124" t="str">
        <f t="shared" si="149"/>
        <v/>
      </c>
      <c r="AH1068" s="124">
        <f>SUMIFS('BW Expense Report GL'!I:I,'BW Expense Report GL'!F:F,AD:AD,'BW Expense Report GL'!G:G,H:H)</f>
        <v>0</v>
      </c>
      <c r="AI1068" s="124" t="str">
        <f t="shared" si="150"/>
        <v/>
      </c>
      <c r="AK1068" s="121">
        <f t="shared" si="151"/>
        <v>0</v>
      </c>
      <c r="AL1068" s="121">
        <f t="shared" si="152"/>
        <v>0</v>
      </c>
    </row>
    <row r="1069" spans="1:38" s="121" customFormat="1" ht="12.75" x14ac:dyDescent="0.2">
      <c r="A1069" s="293" t="str">
        <f>VLOOKUP(B:B,'ACFR Business Areas'!A:C,3,FALSE)</f>
        <v>A000</v>
      </c>
      <c r="B1069" s="293" t="str">
        <f>'Lease Rollforward'!$B$1</f>
        <v>E120</v>
      </c>
      <c r="C1069" s="122" t="str">
        <f>VLOOKUP(B:B,'ACFR Business Areas'!A:B,2,FALSE)</f>
        <v>Comptroller General</v>
      </c>
      <c r="D1069" s="237"/>
      <c r="E1069" s="265"/>
      <c r="G1069" s="122">
        <f>IFERROR(VLOOKUP($F:$F,'Lease Types with GL Accts'!A:B,2,FALSE),0)</f>
        <v>0</v>
      </c>
      <c r="H1069" s="122">
        <f>IFERROR(VLOOKUP($F:$F,'Lease Types with GL Accts'!$A:$C,3,FALSE),0)</f>
        <v>0</v>
      </c>
      <c r="I1069" s="122">
        <f>IFERROR(VLOOKUP($F:$F,'Lease Types with GL Accts'!$A:$D,4,FALSE),0)</f>
        <v>0</v>
      </c>
      <c r="J1069" s="293" t="str">
        <f>IF(AND(AB1069=1,K1069='Lease Rollforward'!$B$2),"Yes",IF(AB1069=1,"No",""))</f>
        <v/>
      </c>
      <c r="L1069" s="216"/>
      <c r="M1069" s="217"/>
      <c r="N1069" s="217"/>
      <c r="O1069" s="217"/>
      <c r="P1069" s="294">
        <f t="shared" si="145"/>
        <v>0</v>
      </c>
      <c r="Q1069" s="124"/>
      <c r="R1069" s="124"/>
      <c r="S1069" s="219"/>
      <c r="T1069" s="219"/>
      <c r="U1069" s="266"/>
      <c r="V1069" s="122" t="str">
        <f>IF($AB1069=1,VLOOKUP(U:U,'BW Asset Listing'!D:E,2,FALSE),"")</f>
        <v/>
      </c>
      <c r="W1069" s="122" t="str">
        <f>IF($AB1069=1,VLOOKUP(U:U,'BW Asset Listing'!D:F,3,FALSE),"")</f>
        <v/>
      </c>
      <c r="X1069" s="122" t="str">
        <f>IF($AB1069=1,VLOOKUP(U:U,'BW Asset Listing'!D:G,4,FALSE),"")</f>
        <v/>
      </c>
      <c r="Y1069" s="294" t="str">
        <f>IF($AB1069=1,VLOOKUP(U:U,'BW Asset Listing'!D:O,12,FALSE),"")</f>
        <v/>
      </c>
      <c r="Z1069" s="294" t="str">
        <f t="shared" si="146"/>
        <v/>
      </c>
      <c r="AA1069" s="294" t="str">
        <f t="shared" si="147"/>
        <v/>
      </c>
      <c r="AB1069" s="294">
        <f>COUNTIF($D$4:D1069,$D1069)</f>
        <v>0</v>
      </c>
      <c r="AE1069" s="122" t="str">
        <f t="shared" si="148"/>
        <v/>
      </c>
      <c r="AF1069" s="124">
        <f>SUMIFS('BW Expense Report GL'!I:I,'BW Expense Report GL'!F:F,AD:AD,'BW Expense Report GL'!G:G,G:G)</f>
        <v>0</v>
      </c>
      <c r="AG1069" s="124" t="str">
        <f t="shared" si="149"/>
        <v/>
      </c>
      <c r="AH1069" s="124">
        <f>SUMIFS('BW Expense Report GL'!I:I,'BW Expense Report GL'!F:F,AD:AD,'BW Expense Report GL'!G:G,H:H)</f>
        <v>0</v>
      </c>
      <c r="AI1069" s="124" t="str">
        <f t="shared" si="150"/>
        <v/>
      </c>
      <c r="AK1069" s="121">
        <f t="shared" si="151"/>
        <v>0</v>
      </c>
      <c r="AL1069" s="121">
        <f t="shared" si="152"/>
        <v>0</v>
      </c>
    </row>
    <row r="1070" spans="1:38" s="121" customFormat="1" ht="12.75" x14ac:dyDescent="0.2">
      <c r="A1070" s="293" t="str">
        <f>VLOOKUP(B:B,'ACFR Business Areas'!A:C,3,FALSE)</f>
        <v>A000</v>
      </c>
      <c r="B1070" s="293" t="str">
        <f>'Lease Rollforward'!$B$1</f>
        <v>E120</v>
      </c>
      <c r="C1070" s="122" t="str">
        <f>VLOOKUP(B:B,'ACFR Business Areas'!A:B,2,FALSE)</f>
        <v>Comptroller General</v>
      </c>
      <c r="D1070" s="237"/>
      <c r="E1070" s="265"/>
      <c r="G1070" s="122">
        <f>IFERROR(VLOOKUP($F:$F,'Lease Types with GL Accts'!A:B,2,FALSE),0)</f>
        <v>0</v>
      </c>
      <c r="H1070" s="122">
        <f>IFERROR(VLOOKUP($F:$F,'Lease Types with GL Accts'!$A:$C,3,FALSE),0)</f>
        <v>0</v>
      </c>
      <c r="I1070" s="122">
        <f>IFERROR(VLOOKUP($F:$F,'Lease Types with GL Accts'!$A:$D,4,FALSE),0)</f>
        <v>0</v>
      </c>
      <c r="J1070" s="293" t="str">
        <f>IF(AND(AB1070=1,K1070='Lease Rollforward'!$B$2),"Yes",IF(AB1070=1,"No",""))</f>
        <v/>
      </c>
      <c r="L1070" s="216"/>
      <c r="M1070" s="217"/>
      <c r="N1070" s="217"/>
      <c r="O1070" s="217"/>
      <c r="P1070" s="294">
        <f t="shared" si="145"/>
        <v>0</v>
      </c>
      <c r="Q1070" s="124"/>
      <c r="R1070" s="124"/>
      <c r="S1070" s="219"/>
      <c r="T1070" s="219"/>
      <c r="U1070" s="266"/>
      <c r="V1070" s="122" t="str">
        <f>IF($AB1070=1,VLOOKUP(U:U,'BW Asset Listing'!D:E,2,FALSE),"")</f>
        <v/>
      </c>
      <c r="W1070" s="122" t="str">
        <f>IF($AB1070=1,VLOOKUP(U:U,'BW Asset Listing'!D:F,3,FALSE),"")</f>
        <v/>
      </c>
      <c r="X1070" s="122" t="str">
        <f>IF($AB1070=1,VLOOKUP(U:U,'BW Asset Listing'!D:G,4,FALSE),"")</f>
        <v/>
      </c>
      <c r="Y1070" s="294" t="str">
        <f>IF($AB1070=1,VLOOKUP(U:U,'BW Asset Listing'!D:O,12,FALSE),"")</f>
        <v/>
      </c>
      <c r="Z1070" s="294" t="str">
        <f t="shared" si="146"/>
        <v/>
      </c>
      <c r="AA1070" s="294" t="str">
        <f t="shared" si="147"/>
        <v/>
      </c>
      <c r="AB1070" s="294">
        <f>COUNTIF($D$4:D1070,$D1070)</f>
        <v>0</v>
      </c>
      <c r="AE1070" s="122" t="str">
        <f t="shared" si="148"/>
        <v/>
      </c>
      <c r="AF1070" s="124">
        <f>SUMIFS('BW Expense Report GL'!I:I,'BW Expense Report GL'!F:F,AD:AD,'BW Expense Report GL'!G:G,G:G)</f>
        <v>0</v>
      </c>
      <c r="AG1070" s="124" t="str">
        <f t="shared" si="149"/>
        <v/>
      </c>
      <c r="AH1070" s="124">
        <f>SUMIFS('BW Expense Report GL'!I:I,'BW Expense Report GL'!F:F,AD:AD,'BW Expense Report GL'!G:G,H:H)</f>
        <v>0</v>
      </c>
      <c r="AI1070" s="124" t="str">
        <f t="shared" si="150"/>
        <v/>
      </c>
      <c r="AK1070" s="121">
        <f t="shared" si="151"/>
        <v>0</v>
      </c>
      <c r="AL1070" s="121">
        <f t="shared" si="152"/>
        <v>0</v>
      </c>
    </row>
    <row r="1071" spans="1:38" s="121" customFormat="1" ht="12.75" x14ac:dyDescent="0.2">
      <c r="A1071" s="293" t="str">
        <f>VLOOKUP(B:B,'ACFR Business Areas'!A:C,3,FALSE)</f>
        <v>A000</v>
      </c>
      <c r="B1071" s="293" t="str">
        <f>'Lease Rollforward'!$B$1</f>
        <v>E120</v>
      </c>
      <c r="C1071" s="122" t="str">
        <f>VLOOKUP(B:B,'ACFR Business Areas'!A:B,2,FALSE)</f>
        <v>Comptroller General</v>
      </c>
      <c r="D1071" s="237"/>
      <c r="E1071" s="265"/>
      <c r="G1071" s="122">
        <f>IFERROR(VLOOKUP($F:$F,'Lease Types with GL Accts'!A:B,2,FALSE),0)</f>
        <v>0</v>
      </c>
      <c r="H1071" s="122">
        <f>IFERROR(VLOOKUP($F:$F,'Lease Types with GL Accts'!$A:$C,3,FALSE),0)</f>
        <v>0</v>
      </c>
      <c r="I1071" s="122">
        <f>IFERROR(VLOOKUP($F:$F,'Lease Types with GL Accts'!$A:$D,4,FALSE),0)</f>
        <v>0</v>
      </c>
      <c r="J1071" s="293" t="str">
        <f>IF(AND(AB1071=1,K1071='Lease Rollforward'!$B$2),"Yes",IF(AB1071=1,"No",""))</f>
        <v/>
      </c>
      <c r="L1071" s="216"/>
      <c r="M1071" s="217"/>
      <c r="N1071" s="217"/>
      <c r="O1071" s="217"/>
      <c r="P1071" s="294">
        <f t="shared" si="145"/>
        <v>0</v>
      </c>
      <c r="Q1071" s="124"/>
      <c r="R1071" s="124"/>
      <c r="S1071" s="219"/>
      <c r="T1071" s="219"/>
      <c r="U1071" s="266"/>
      <c r="V1071" s="122" t="str">
        <f>IF($AB1071=1,VLOOKUP(U:U,'BW Asset Listing'!D:E,2,FALSE),"")</f>
        <v/>
      </c>
      <c r="W1071" s="122" t="str">
        <f>IF($AB1071=1,VLOOKUP(U:U,'BW Asset Listing'!D:F,3,FALSE),"")</f>
        <v/>
      </c>
      <c r="X1071" s="122" t="str">
        <f>IF($AB1071=1,VLOOKUP(U:U,'BW Asset Listing'!D:G,4,FALSE),"")</f>
        <v/>
      </c>
      <c r="Y1071" s="294" t="str">
        <f>IF($AB1071=1,VLOOKUP(U:U,'BW Asset Listing'!D:O,12,FALSE),"")</f>
        <v/>
      </c>
      <c r="Z1071" s="294" t="str">
        <f t="shared" si="146"/>
        <v/>
      </c>
      <c r="AA1071" s="294" t="str">
        <f t="shared" si="147"/>
        <v/>
      </c>
      <c r="AB1071" s="294">
        <f>COUNTIF($D$4:D1071,$D1071)</f>
        <v>0</v>
      </c>
      <c r="AE1071" s="122" t="str">
        <f t="shared" si="148"/>
        <v/>
      </c>
      <c r="AF1071" s="124">
        <f>SUMIFS('BW Expense Report GL'!I:I,'BW Expense Report GL'!F:F,AD:AD,'BW Expense Report GL'!G:G,G:G)</f>
        <v>0</v>
      </c>
      <c r="AG1071" s="124" t="str">
        <f t="shared" si="149"/>
        <v/>
      </c>
      <c r="AH1071" s="124">
        <f>SUMIFS('BW Expense Report GL'!I:I,'BW Expense Report GL'!F:F,AD:AD,'BW Expense Report GL'!G:G,H:H)</f>
        <v>0</v>
      </c>
      <c r="AI1071" s="124" t="str">
        <f t="shared" si="150"/>
        <v/>
      </c>
      <c r="AK1071" s="121">
        <f t="shared" si="151"/>
        <v>0</v>
      </c>
      <c r="AL1071" s="121">
        <f t="shared" si="152"/>
        <v>0</v>
      </c>
    </row>
    <row r="1072" spans="1:38" s="121" customFormat="1" ht="12.75" x14ac:dyDescent="0.2">
      <c r="A1072" s="293" t="str">
        <f>VLOOKUP(B:B,'ACFR Business Areas'!A:C,3,FALSE)</f>
        <v>A000</v>
      </c>
      <c r="B1072" s="293" t="str">
        <f>'Lease Rollforward'!$B$1</f>
        <v>E120</v>
      </c>
      <c r="C1072" s="122" t="str">
        <f>VLOOKUP(B:B,'ACFR Business Areas'!A:B,2,FALSE)</f>
        <v>Comptroller General</v>
      </c>
      <c r="D1072" s="237"/>
      <c r="E1072" s="265"/>
      <c r="G1072" s="122">
        <f>IFERROR(VLOOKUP($F:$F,'Lease Types with GL Accts'!A:B,2,FALSE),0)</f>
        <v>0</v>
      </c>
      <c r="H1072" s="122">
        <f>IFERROR(VLOOKUP($F:$F,'Lease Types with GL Accts'!$A:$C,3,FALSE),0)</f>
        <v>0</v>
      </c>
      <c r="I1072" s="122">
        <f>IFERROR(VLOOKUP($F:$F,'Lease Types with GL Accts'!$A:$D,4,FALSE),0)</f>
        <v>0</v>
      </c>
      <c r="J1072" s="293" t="str">
        <f>IF(AND(AB1072=1,K1072='Lease Rollforward'!$B$2),"Yes",IF(AB1072=1,"No",""))</f>
        <v/>
      </c>
      <c r="L1072" s="216"/>
      <c r="M1072" s="217"/>
      <c r="N1072" s="217"/>
      <c r="O1072" s="217"/>
      <c r="P1072" s="294">
        <f t="shared" si="145"/>
        <v>0</v>
      </c>
      <c r="Q1072" s="124"/>
      <c r="R1072" s="124"/>
      <c r="S1072" s="219"/>
      <c r="T1072" s="219"/>
      <c r="U1072" s="266"/>
      <c r="V1072" s="122" t="str">
        <f>IF($AB1072=1,VLOOKUP(U:U,'BW Asset Listing'!D:E,2,FALSE),"")</f>
        <v/>
      </c>
      <c r="W1072" s="122" t="str">
        <f>IF($AB1072=1,VLOOKUP(U:U,'BW Asset Listing'!D:F,3,FALSE),"")</f>
        <v/>
      </c>
      <c r="X1072" s="122" t="str">
        <f>IF($AB1072=1,VLOOKUP(U:U,'BW Asset Listing'!D:G,4,FALSE),"")</f>
        <v/>
      </c>
      <c r="Y1072" s="294" t="str">
        <f>IF($AB1072=1,VLOOKUP(U:U,'BW Asset Listing'!D:O,12,FALSE),"")</f>
        <v/>
      </c>
      <c r="Z1072" s="294" t="str">
        <f t="shared" si="146"/>
        <v/>
      </c>
      <c r="AA1072" s="294" t="str">
        <f t="shared" si="147"/>
        <v/>
      </c>
      <c r="AB1072" s="294">
        <f>COUNTIF($D$4:D1072,$D1072)</f>
        <v>0</v>
      </c>
      <c r="AE1072" s="122" t="str">
        <f t="shared" si="148"/>
        <v/>
      </c>
      <c r="AF1072" s="124">
        <f>SUMIFS('BW Expense Report GL'!I:I,'BW Expense Report GL'!F:F,AD:AD,'BW Expense Report GL'!G:G,G:G)</f>
        <v>0</v>
      </c>
      <c r="AG1072" s="124" t="str">
        <f t="shared" si="149"/>
        <v/>
      </c>
      <c r="AH1072" s="124">
        <f>SUMIFS('BW Expense Report GL'!I:I,'BW Expense Report GL'!F:F,AD:AD,'BW Expense Report GL'!G:G,H:H)</f>
        <v>0</v>
      </c>
      <c r="AI1072" s="124" t="str">
        <f t="shared" si="150"/>
        <v/>
      </c>
      <c r="AK1072" s="121">
        <f t="shared" si="151"/>
        <v>0</v>
      </c>
      <c r="AL1072" s="121">
        <f t="shared" si="152"/>
        <v>0</v>
      </c>
    </row>
    <row r="1073" spans="1:38" s="121" customFormat="1" ht="12.75" x14ac:dyDescent="0.2">
      <c r="A1073" s="293" t="str">
        <f>VLOOKUP(B:B,'ACFR Business Areas'!A:C,3,FALSE)</f>
        <v>A000</v>
      </c>
      <c r="B1073" s="293" t="str">
        <f>'Lease Rollforward'!$B$1</f>
        <v>E120</v>
      </c>
      <c r="C1073" s="122" t="str">
        <f>VLOOKUP(B:B,'ACFR Business Areas'!A:B,2,FALSE)</f>
        <v>Comptroller General</v>
      </c>
      <c r="D1073" s="237"/>
      <c r="E1073" s="265"/>
      <c r="G1073" s="122">
        <f>IFERROR(VLOOKUP($F:$F,'Lease Types with GL Accts'!A:B,2,FALSE),0)</f>
        <v>0</v>
      </c>
      <c r="H1073" s="122">
        <f>IFERROR(VLOOKUP($F:$F,'Lease Types with GL Accts'!$A:$C,3,FALSE),0)</f>
        <v>0</v>
      </c>
      <c r="I1073" s="122">
        <f>IFERROR(VLOOKUP($F:$F,'Lease Types with GL Accts'!$A:$D,4,FALSE),0)</f>
        <v>0</v>
      </c>
      <c r="J1073" s="293" t="str">
        <f>IF(AND(AB1073=1,K1073='Lease Rollforward'!$B$2),"Yes",IF(AB1073=1,"No",""))</f>
        <v/>
      </c>
      <c r="L1073" s="216"/>
      <c r="M1073" s="217"/>
      <c r="N1073" s="217"/>
      <c r="O1073" s="217"/>
      <c r="P1073" s="294">
        <f t="shared" si="145"/>
        <v>0</v>
      </c>
      <c r="Q1073" s="124"/>
      <c r="R1073" s="124"/>
      <c r="S1073" s="219"/>
      <c r="T1073" s="219"/>
      <c r="U1073" s="266"/>
      <c r="V1073" s="122" t="str">
        <f>IF($AB1073=1,VLOOKUP(U:U,'BW Asset Listing'!D:E,2,FALSE),"")</f>
        <v/>
      </c>
      <c r="W1073" s="122" t="str">
        <f>IF($AB1073=1,VLOOKUP(U:U,'BW Asset Listing'!D:F,3,FALSE),"")</f>
        <v/>
      </c>
      <c r="X1073" s="122" t="str">
        <f>IF($AB1073=1,VLOOKUP(U:U,'BW Asset Listing'!D:G,4,FALSE),"")</f>
        <v/>
      </c>
      <c r="Y1073" s="294" t="str">
        <f>IF($AB1073=1,VLOOKUP(U:U,'BW Asset Listing'!D:O,12,FALSE),"")</f>
        <v/>
      </c>
      <c r="Z1073" s="294" t="str">
        <f t="shared" si="146"/>
        <v/>
      </c>
      <c r="AA1073" s="294" t="str">
        <f t="shared" si="147"/>
        <v/>
      </c>
      <c r="AB1073" s="294">
        <f>COUNTIF($D$4:D1073,$D1073)</f>
        <v>0</v>
      </c>
      <c r="AE1073" s="122" t="str">
        <f t="shared" si="148"/>
        <v/>
      </c>
      <c r="AF1073" s="124">
        <f>SUMIFS('BW Expense Report GL'!I:I,'BW Expense Report GL'!F:F,AD:AD,'BW Expense Report GL'!G:G,G:G)</f>
        <v>0</v>
      </c>
      <c r="AG1073" s="124" t="str">
        <f t="shared" si="149"/>
        <v/>
      </c>
      <c r="AH1073" s="124">
        <f>SUMIFS('BW Expense Report GL'!I:I,'BW Expense Report GL'!F:F,AD:AD,'BW Expense Report GL'!G:G,H:H)</f>
        <v>0</v>
      </c>
      <c r="AI1073" s="124" t="str">
        <f t="shared" si="150"/>
        <v/>
      </c>
      <c r="AK1073" s="121">
        <f t="shared" si="151"/>
        <v>0</v>
      </c>
      <c r="AL1073" s="121">
        <f t="shared" si="152"/>
        <v>0</v>
      </c>
    </row>
    <row r="1074" spans="1:38" s="121" customFormat="1" ht="12.75" x14ac:dyDescent="0.2">
      <c r="A1074" s="293" t="str">
        <f>VLOOKUP(B:B,'ACFR Business Areas'!A:C,3,FALSE)</f>
        <v>A000</v>
      </c>
      <c r="B1074" s="293" t="str">
        <f>'Lease Rollforward'!$B$1</f>
        <v>E120</v>
      </c>
      <c r="C1074" s="122" t="str">
        <f>VLOOKUP(B:B,'ACFR Business Areas'!A:B,2,FALSE)</f>
        <v>Comptroller General</v>
      </c>
      <c r="D1074" s="237"/>
      <c r="E1074" s="265"/>
      <c r="G1074" s="122">
        <f>IFERROR(VLOOKUP($F:$F,'Lease Types with GL Accts'!A:B,2,FALSE),0)</f>
        <v>0</v>
      </c>
      <c r="H1074" s="122">
        <f>IFERROR(VLOOKUP($F:$F,'Lease Types with GL Accts'!$A:$C,3,FALSE),0)</f>
        <v>0</v>
      </c>
      <c r="I1074" s="122">
        <f>IFERROR(VLOOKUP($F:$F,'Lease Types with GL Accts'!$A:$D,4,FALSE),0)</f>
        <v>0</v>
      </c>
      <c r="J1074" s="293" t="str">
        <f>IF(AND(AB1074=1,K1074='Lease Rollforward'!$B$2),"Yes",IF(AB1074=1,"No",""))</f>
        <v/>
      </c>
      <c r="L1074" s="216"/>
      <c r="M1074" s="217"/>
      <c r="N1074" s="217"/>
      <c r="O1074" s="217"/>
      <c r="P1074" s="294">
        <f t="shared" si="145"/>
        <v>0</v>
      </c>
      <c r="Q1074" s="124"/>
      <c r="R1074" s="124"/>
      <c r="S1074" s="219"/>
      <c r="T1074" s="219"/>
      <c r="U1074" s="266"/>
      <c r="V1074" s="122" t="str">
        <f>IF($AB1074=1,VLOOKUP(U:U,'BW Asset Listing'!D:E,2,FALSE),"")</f>
        <v/>
      </c>
      <c r="W1074" s="122" t="str">
        <f>IF($AB1074=1,VLOOKUP(U:U,'BW Asset Listing'!D:F,3,FALSE),"")</f>
        <v/>
      </c>
      <c r="X1074" s="122" t="str">
        <f>IF($AB1074=1,VLOOKUP(U:U,'BW Asset Listing'!D:G,4,FALSE),"")</f>
        <v/>
      </c>
      <c r="Y1074" s="294" t="str">
        <f>IF($AB1074=1,VLOOKUP(U:U,'BW Asset Listing'!D:O,12,FALSE),"")</f>
        <v/>
      </c>
      <c r="Z1074" s="294" t="str">
        <f t="shared" si="146"/>
        <v/>
      </c>
      <c r="AA1074" s="294" t="str">
        <f t="shared" si="147"/>
        <v/>
      </c>
      <c r="AB1074" s="294">
        <f>COUNTIF($D$4:D1074,$D1074)</f>
        <v>0</v>
      </c>
      <c r="AE1074" s="122" t="str">
        <f t="shared" si="148"/>
        <v/>
      </c>
      <c r="AF1074" s="124">
        <f>SUMIFS('BW Expense Report GL'!I:I,'BW Expense Report GL'!F:F,AD:AD,'BW Expense Report GL'!G:G,G:G)</f>
        <v>0</v>
      </c>
      <c r="AG1074" s="124" t="str">
        <f t="shared" si="149"/>
        <v/>
      </c>
      <c r="AH1074" s="124">
        <f>SUMIFS('BW Expense Report GL'!I:I,'BW Expense Report GL'!F:F,AD:AD,'BW Expense Report GL'!G:G,H:H)</f>
        <v>0</v>
      </c>
      <c r="AI1074" s="124" t="str">
        <f t="shared" si="150"/>
        <v/>
      </c>
      <c r="AK1074" s="121">
        <f t="shared" si="151"/>
        <v>0</v>
      </c>
      <c r="AL1074" s="121">
        <f t="shared" si="152"/>
        <v>0</v>
      </c>
    </row>
    <row r="1075" spans="1:38" s="121" customFormat="1" ht="12.75" x14ac:dyDescent="0.2">
      <c r="A1075" s="293" t="str">
        <f>VLOOKUP(B:B,'ACFR Business Areas'!A:C,3,FALSE)</f>
        <v>A000</v>
      </c>
      <c r="B1075" s="293" t="str">
        <f>'Lease Rollforward'!$B$1</f>
        <v>E120</v>
      </c>
      <c r="C1075" s="122" t="str">
        <f>VLOOKUP(B:B,'ACFR Business Areas'!A:B,2,FALSE)</f>
        <v>Comptroller General</v>
      </c>
      <c r="D1075" s="237"/>
      <c r="E1075" s="265"/>
      <c r="G1075" s="122">
        <f>IFERROR(VLOOKUP($F:$F,'Lease Types with GL Accts'!A:B,2,FALSE),0)</f>
        <v>0</v>
      </c>
      <c r="H1075" s="122">
        <f>IFERROR(VLOOKUP($F:$F,'Lease Types with GL Accts'!$A:$C,3,FALSE),0)</f>
        <v>0</v>
      </c>
      <c r="I1075" s="122">
        <f>IFERROR(VLOOKUP($F:$F,'Lease Types with GL Accts'!$A:$D,4,FALSE),0)</f>
        <v>0</v>
      </c>
      <c r="J1075" s="293" t="str">
        <f>IF(AND(AB1075=1,K1075='Lease Rollforward'!$B$2),"Yes",IF(AB1075=1,"No",""))</f>
        <v/>
      </c>
      <c r="L1075" s="216"/>
      <c r="M1075" s="217"/>
      <c r="N1075" s="217"/>
      <c r="O1075" s="217"/>
      <c r="P1075" s="294">
        <f t="shared" si="145"/>
        <v>0</v>
      </c>
      <c r="Q1075" s="124"/>
      <c r="R1075" s="124"/>
      <c r="S1075" s="219"/>
      <c r="T1075" s="219"/>
      <c r="U1075" s="266"/>
      <c r="V1075" s="122" t="str">
        <f>IF($AB1075=1,VLOOKUP(U:U,'BW Asset Listing'!D:E,2,FALSE),"")</f>
        <v/>
      </c>
      <c r="W1075" s="122" t="str">
        <f>IF($AB1075=1,VLOOKUP(U:U,'BW Asset Listing'!D:F,3,FALSE),"")</f>
        <v/>
      </c>
      <c r="X1075" s="122" t="str">
        <f>IF($AB1075=1,VLOOKUP(U:U,'BW Asset Listing'!D:G,4,FALSE),"")</f>
        <v/>
      </c>
      <c r="Y1075" s="294" t="str">
        <f>IF($AB1075=1,VLOOKUP(U:U,'BW Asset Listing'!D:O,12,FALSE),"")</f>
        <v/>
      </c>
      <c r="Z1075" s="294" t="str">
        <f t="shared" si="146"/>
        <v/>
      </c>
      <c r="AA1075" s="294" t="str">
        <f t="shared" si="147"/>
        <v/>
      </c>
      <c r="AB1075" s="294">
        <f>COUNTIF($D$4:D1075,$D1075)</f>
        <v>0</v>
      </c>
      <c r="AE1075" s="122" t="str">
        <f t="shared" si="148"/>
        <v/>
      </c>
      <c r="AF1075" s="124">
        <f>SUMIFS('BW Expense Report GL'!I:I,'BW Expense Report GL'!F:F,AD:AD,'BW Expense Report GL'!G:G,G:G)</f>
        <v>0</v>
      </c>
      <c r="AG1075" s="124" t="str">
        <f t="shared" si="149"/>
        <v/>
      </c>
      <c r="AH1075" s="124">
        <f>SUMIFS('BW Expense Report GL'!I:I,'BW Expense Report GL'!F:F,AD:AD,'BW Expense Report GL'!G:G,H:H)</f>
        <v>0</v>
      </c>
      <c r="AI1075" s="124" t="str">
        <f t="shared" si="150"/>
        <v/>
      </c>
      <c r="AK1075" s="121">
        <f t="shared" si="151"/>
        <v>0</v>
      </c>
      <c r="AL1075" s="121">
        <f t="shared" si="152"/>
        <v>0</v>
      </c>
    </row>
    <row r="1076" spans="1:38" s="121" customFormat="1" ht="12.75" x14ac:dyDescent="0.2">
      <c r="A1076" s="293" t="str">
        <f>VLOOKUP(B:B,'ACFR Business Areas'!A:C,3,FALSE)</f>
        <v>A000</v>
      </c>
      <c r="B1076" s="293" t="str">
        <f>'Lease Rollforward'!$B$1</f>
        <v>E120</v>
      </c>
      <c r="C1076" s="122" t="str">
        <f>VLOOKUP(B:B,'ACFR Business Areas'!A:B,2,FALSE)</f>
        <v>Comptroller General</v>
      </c>
      <c r="D1076" s="237"/>
      <c r="E1076" s="265"/>
      <c r="G1076" s="122">
        <f>IFERROR(VLOOKUP($F:$F,'Lease Types with GL Accts'!A:B,2,FALSE),0)</f>
        <v>0</v>
      </c>
      <c r="H1076" s="122">
        <f>IFERROR(VLOOKUP($F:$F,'Lease Types with GL Accts'!$A:$C,3,FALSE),0)</f>
        <v>0</v>
      </c>
      <c r="I1076" s="122">
        <f>IFERROR(VLOOKUP($F:$F,'Lease Types with GL Accts'!$A:$D,4,FALSE),0)</f>
        <v>0</v>
      </c>
      <c r="J1076" s="293" t="str">
        <f>IF(AND(AB1076=1,K1076='Lease Rollforward'!$B$2),"Yes",IF(AB1076=1,"No",""))</f>
        <v/>
      </c>
      <c r="L1076" s="216"/>
      <c r="M1076" s="217"/>
      <c r="N1076" s="217"/>
      <c r="O1076" s="217"/>
      <c r="P1076" s="294">
        <f t="shared" si="145"/>
        <v>0</v>
      </c>
      <c r="Q1076" s="124"/>
      <c r="R1076" s="124"/>
      <c r="S1076" s="219"/>
      <c r="T1076" s="219"/>
      <c r="U1076" s="266"/>
      <c r="V1076" s="122" t="str">
        <f>IF($AB1076=1,VLOOKUP(U:U,'BW Asset Listing'!D:E,2,FALSE),"")</f>
        <v/>
      </c>
      <c r="W1076" s="122" t="str">
        <f>IF($AB1076=1,VLOOKUP(U:U,'BW Asset Listing'!D:F,3,FALSE),"")</f>
        <v/>
      </c>
      <c r="X1076" s="122" t="str">
        <f>IF($AB1076=1,VLOOKUP(U:U,'BW Asset Listing'!D:G,4,FALSE),"")</f>
        <v/>
      </c>
      <c r="Y1076" s="294" t="str">
        <f>IF($AB1076=1,VLOOKUP(U:U,'BW Asset Listing'!D:O,12,FALSE),"")</f>
        <v/>
      </c>
      <c r="Z1076" s="294" t="str">
        <f t="shared" si="146"/>
        <v/>
      </c>
      <c r="AA1076" s="294" t="str">
        <f t="shared" si="147"/>
        <v/>
      </c>
      <c r="AB1076" s="294">
        <f>COUNTIF($D$4:D1076,$D1076)</f>
        <v>0</v>
      </c>
      <c r="AE1076" s="122" t="str">
        <f t="shared" si="148"/>
        <v/>
      </c>
      <c r="AF1076" s="124">
        <f>SUMIFS('BW Expense Report GL'!I:I,'BW Expense Report GL'!F:F,AD:AD,'BW Expense Report GL'!G:G,G:G)</f>
        <v>0</v>
      </c>
      <c r="AG1076" s="124" t="str">
        <f t="shared" si="149"/>
        <v/>
      </c>
      <c r="AH1076" s="124">
        <f>SUMIFS('BW Expense Report GL'!I:I,'BW Expense Report GL'!F:F,AD:AD,'BW Expense Report GL'!G:G,H:H)</f>
        <v>0</v>
      </c>
      <c r="AI1076" s="124" t="str">
        <f t="shared" si="150"/>
        <v/>
      </c>
      <c r="AK1076" s="121">
        <f t="shared" si="151"/>
        <v>0</v>
      </c>
      <c r="AL1076" s="121">
        <f t="shared" si="152"/>
        <v>0</v>
      </c>
    </row>
    <row r="1077" spans="1:38" s="121" customFormat="1" ht="12.75" x14ac:dyDescent="0.2">
      <c r="A1077" s="293" t="str">
        <f>VLOOKUP(B:B,'ACFR Business Areas'!A:C,3,FALSE)</f>
        <v>A000</v>
      </c>
      <c r="B1077" s="293" t="str">
        <f>'Lease Rollforward'!$B$1</f>
        <v>E120</v>
      </c>
      <c r="C1077" s="122" t="str">
        <f>VLOOKUP(B:B,'ACFR Business Areas'!A:B,2,FALSE)</f>
        <v>Comptroller General</v>
      </c>
      <c r="D1077" s="237"/>
      <c r="E1077" s="265"/>
      <c r="G1077" s="122">
        <f>IFERROR(VLOOKUP($F:$F,'Lease Types with GL Accts'!A:B,2,FALSE),0)</f>
        <v>0</v>
      </c>
      <c r="H1077" s="122">
        <f>IFERROR(VLOOKUP($F:$F,'Lease Types with GL Accts'!$A:$C,3,FALSE),0)</f>
        <v>0</v>
      </c>
      <c r="I1077" s="122">
        <f>IFERROR(VLOOKUP($F:$F,'Lease Types with GL Accts'!$A:$D,4,FALSE),0)</f>
        <v>0</v>
      </c>
      <c r="J1077" s="293" t="str">
        <f>IF(AND(AB1077=1,K1077='Lease Rollforward'!$B$2),"Yes",IF(AB1077=1,"No",""))</f>
        <v/>
      </c>
      <c r="L1077" s="216"/>
      <c r="M1077" s="217"/>
      <c r="N1077" s="217"/>
      <c r="O1077" s="217"/>
      <c r="P1077" s="294">
        <f t="shared" si="145"/>
        <v>0</v>
      </c>
      <c r="Q1077" s="124"/>
      <c r="R1077" s="124"/>
      <c r="S1077" s="219"/>
      <c r="T1077" s="219"/>
      <c r="U1077" s="266"/>
      <c r="V1077" s="122" t="str">
        <f>IF($AB1077=1,VLOOKUP(U:U,'BW Asset Listing'!D:E,2,FALSE),"")</f>
        <v/>
      </c>
      <c r="W1077" s="122" t="str">
        <f>IF($AB1077=1,VLOOKUP(U:U,'BW Asset Listing'!D:F,3,FALSE),"")</f>
        <v/>
      </c>
      <c r="X1077" s="122" t="str">
        <f>IF($AB1077=1,VLOOKUP(U:U,'BW Asset Listing'!D:G,4,FALSE),"")</f>
        <v/>
      </c>
      <c r="Y1077" s="294" t="str">
        <f>IF($AB1077=1,VLOOKUP(U:U,'BW Asset Listing'!D:O,12,FALSE),"")</f>
        <v/>
      </c>
      <c r="Z1077" s="294" t="str">
        <f t="shared" si="146"/>
        <v/>
      </c>
      <c r="AA1077" s="294" t="str">
        <f t="shared" si="147"/>
        <v/>
      </c>
      <c r="AB1077" s="294">
        <f>COUNTIF($D$4:D1077,$D1077)</f>
        <v>0</v>
      </c>
      <c r="AE1077" s="122" t="str">
        <f t="shared" si="148"/>
        <v/>
      </c>
      <c r="AF1077" s="124">
        <f>SUMIFS('BW Expense Report GL'!I:I,'BW Expense Report GL'!F:F,AD:AD,'BW Expense Report GL'!G:G,G:G)</f>
        <v>0</v>
      </c>
      <c r="AG1077" s="124" t="str">
        <f t="shared" si="149"/>
        <v/>
      </c>
      <c r="AH1077" s="124">
        <f>SUMIFS('BW Expense Report GL'!I:I,'BW Expense Report GL'!F:F,AD:AD,'BW Expense Report GL'!G:G,H:H)</f>
        <v>0</v>
      </c>
      <c r="AI1077" s="124" t="str">
        <f t="shared" si="150"/>
        <v/>
      </c>
      <c r="AK1077" s="121">
        <f t="shared" si="151"/>
        <v>0</v>
      </c>
      <c r="AL1077" s="121">
        <f t="shared" si="152"/>
        <v>0</v>
      </c>
    </row>
    <row r="1078" spans="1:38" s="121" customFormat="1" ht="12.75" x14ac:dyDescent="0.2">
      <c r="A1078" s="293" t="str">
        <f>VLOOKUP(B:B,'ACFR Business Areas'!A:C,3,FALSE)</f>
        <v>A000</v>
      </c>
      <c r="B1078" s="293" t="str">
        <f>'Lease Rollforward'!$B$1</f>
        <v>E120</v>
      </c>
      <c r="C1078" s="122" t="str">
        <f>VLOOKUP(B:B,'ACFR Business Areas'!A:B,2,FALSE)</f>
        <v>Comptroller General</v>
      </c>
      <c r="D1078" s="237"/>
      <c r="E1078" s="265"/>
      <c r="G1078" s="122">
        <f>IFERROR(VLOOKUP($F:$F,'Lease Types with GL Accts'!A:B,2,FALSE),0)</f>
        <v>0</v>
      </c>
      <c r="H1078" s="122">
        <f>IFERROR(VLOOKUP($F:$F,'Lease Types with GL Accts'!$A:$C,3,FALSE),0)</f>
        <v>0</v>
      </c>
      <c r="I1078" s="122">
        <f>IFERROR(VLOOKUP($F:$F,'Lease Types with GL Accts'!$A:$D,4,FALSE),0)</f>
        <v>0</v>
      </c>
      <c r="J1078" s="293" t="str">
        <f>IF(AND(AB1078=1,K1078='Lease Rollforward'!$B$2),"Yes",IF(AB1078=1,"No",""))</f>
        <v/>
      </c>
      <c r="L1078" s="216"/>
      <c r="M1078" s="217"/>
      <c r="N1078" s="217"/>
      <c r="O1078" s="217"/>
      <c r="P1078" s="294">
        <f t="shared" si="145"/>
        <v>0</v>
      </c>
      <c r="Q1078" s="124"/>
      <c r="R1078" s="124"/>
      <c r="S1078" s="219"/>
      <c r="T1078" s="219"/>
      <c r="U1078" s="266"/>
      <c r="V1078" s="122" t="str">
        <f>IF($AB1078=1,VLOOKUP(U:U,'BW Asset Listing'!D:E,2,FALSE),"")</f>
        <v/>
      </c>
      <c r="W1078" s="122" t="str">
        <f>IF($AB1078=1,VLOOKUP(U:U,'BW Asset Listing'!D:F,3,FALSE),"")</f>
        <v/>
      </c>
      <c r="X1078" s="122" t="str">
        <f>IF($AB1078=1,VLOOKUP(U:U,'BW Asset Listing'!D:G,4,FALSE),"")</f>
        <v/>
      </c>
      <c r="Y1078" s="294" t="str">
        <f>IF($AB1078=1,VLOOKUP(U:U,'BW Asset Listing'!D:O,12,FALSE),"")</f>
        <v/>
      </c>
      <c r="Z1078" s="294" t="str">
        <f t="shared" si="146"/>
        <v/>
      </c>
      <c r="AA1078" s="294" t="str">
        <f t="shared" si="147"/>
        <v/>
      </c>
      <c r="AB1078" s="294">
        <f>COUNTIF($D$4:D1078,$D1078)</f>
        <v>0</v>
      </c>
      <c r="AE1078" s="122" t="str">
        <f t="shared" si="148"/>
        <v/>
      </c>
      <c r="AF1078" s="124">
        <f>SUMIFS('BW Expense Report GL'!I:I,'BW Expense Report GL'!F:F,AD:AD,'BW Expense Report GL'!G:G,G:G)</f>
        <v>0</v>
      </c>
      <c r="AG1078" s="124" t="str">
        <f t="shared" si="149"/>
        <v/>
      </c>
      <c r="AH1078" s="124">
        <f>SUMIFS('BW Expense Report GL'!I:I,'BW Expense Report GL'!F:F,AD:AD,'BW Expense Report GL'!G:G,H:H)</f>
        <v>0</v>
      </c>
      <c r="AI1078" s="124" t="str">
        <f t="shared" si="150"/>
        <v/>
      </c>
      <c r="AK1078" s="121">
        <f t="shared" si="151"/>
        <v>0</v>
      </c>
      <c r="AL1078" s="121">
        <f t="shared" si="152"/>
        <v>0</v>
      </c>
    </row>
    <row r="1079" spans="1:38" s="121" customFormat="1" ht="12.75" x14ac:dyDescent="0.2">
      <c r="A1079" s="293" t="str">
        <f>VLOOKUP(B:B,'ACFR Business Areas'!A:C,3,FALSE)</f>
        <v>A000</v>
      </c>
      <c r="B1079" s="293" t="str">
        <f>'Lease Rollforward'!$B$1</f>
        <v>E120</v>
      </c>
      <c r="C1079" s="122" t="str">
        <f>VLOOKUP(B:B,'ACFR Business Areas'!A:B,2,FALSE)</f>
        <v>Comptroller General</v>
      </c>
      <c r="D1079" s="237"/>
      <c r="E1079" s="265"/>
      <c r="G1079" s="122">
        <f>IFERROR(VLOOKUP($F:$F,'Lease Types with GL Accts'!A:B,2,FALSE),0)</f>
        <v>0</v>
      </c>
      <c r="H1079" s="122">
        <f>IFERROR(VLOOKUP($F:$F,'Lease Types with GL Accts'!$A:$C,3,FALSE),0)</f>
        <v>0</v>
      </c>
      <c r="I1079" s="122">
        <f>IFERROR(VLOOKUP($F:$F,'Lease Types with GL Accts'!$A:$D,4,FALSE),0)</f>
        <v>0</v>
      </c>
      <c r="J1079" s="293" t="str">
        <f>IF(AND(AB1079=1,K1079='Lease Rollforward'!$B$2),"Yes",IF(AB1079=1,"No",""))</f>
        <v/>
      </c>
      <c r="L1079" s="216"/>
      <c r="M1079" s="217"/>
      <c r="N1079" s="217"/>
      <c r="O1079" s="217"/>
      <c r="P1079" s="294">
        <f t="shared" si="145"/>
        <v>0</v>
      </c>
      <c r="Q1079" s="124"/>
      <c r="R1079" s="124"/>
      <c r="S1079" s="219"/>
      <c r="T1079" s="219"/>
      <c r="U1079" s="266"/>
      <c r="V1079" s="122" t="str">
        <f>IF($AB1079=1,VLOOKUP(U:U,'BW Asset Listing'!D:E,2,FALSE),"")</f>
        <v/>
      </c>
      <c r="W1079" s="122" t="str">
        <f>IF($AB1079=1,VLOOKUP(U:U,'BW Asset Listing'!D:F,3,FALSE),"")</f>
        <v/>
      </c>
      <c r="X1079" s="122" t="str">
        <f>IF($AB1079=1,VLOOKUP(U:U,'BW Asset Listing'!D:G,4,FALSE),"")</f>
        <v/>
      </c>
      <c r="Y1079" s="294" t="str">
        <f>IF($AB1079=1,VLOOKUP(U:U,'BW Asset Listing'!D:O,12,FALSE),"")</f>
        <v/>
      </c>
      <c r="Z1079" s="294" t="str">
        <f t="shared" si="146"/>
        <v/>
      </c>
      <c r="AA1079" s="294" t="str">
        <f t="shared" si="147"/>
        <v/>
      </c>
      <c r="AB1079" s="294">
        <f>COUNTIF($D$4:D1079,$D1079)</f>
        <v>0</v>
      </c>
      <c r="AE1079" s="122" t="str">
        <f t="shared" si="148"/>
        <v/>
      </c>
      <c r="AF1079" s="124">
        <f>SUMIFS('BW Expense Report GL'!I:I,'BW Expense Report GL'!F:F,AD:AD,'BW Expense Report GL'!G:G,G:G)</f>
        <v>0</v>
      </c>
      <c r="AG1079" s="124" t="str">
        <f t="shared" si="149"/>
        <v/>
      </c>
      <c r="AH1079" s="124">
        <f>SUMIFS('BW Expense Report GL'!I:I,'BW Expense Report GL'!F:F,AD:AD,'BW Expense Report GL'!G:G,H:H)</f>
        <v>0</v>
      </c>
      <c r="AI1079" s="124" t="str">
        <f t="shared" si="150"/>
        <v/>
      </c>
      <c r="AK1079" s="121">
        <f t="shared" si="151"/>
        <v>0</v>
      </c>
      <c r="AL1079" s="121">
        <f t="shared" si="152"/>
        <v>0</v>
      </c>
    </row>
    <row r="1080" spans="1:38" s="121" customFormat="1" ht="12.75" x14ac:dyDescent="0.2">
      <c r="A1080" s="293" t="str">
        <f>VLOOKUP(B:B,'ACFR Business Areas'!A:C,3,FALSE)</f>
        <v>A000</v>
      </c>
      <c r="B1080" s="293" t="str">
        <f>'Lease Rollforward'!$B$1</f>
        <v>E120</v>
      </c>
      <c r="C1080" s="122" t="str">
        <f>VLOOKUP(B:B,'ACFR Business Areas'!A:B,2,FALSE)</f>
        <v>Comptroller General</v>
      </c>
      <c r="D1080" s="237"/>
      <c r="E1080" s="265"/>
      <c r="G1080" s="122">
        <f>IFERROR(VLOOKUP($F:$F,'Lease Types with GL Accts'!A:B,2,FALSE),0)</f>
        <v>0</v>
      </c>
      <c r="H1080" s="122">
        <f>IFERROR(VLOOKUP($F:$F,'Lease Types with GL Accts'!$A:$C,3,FALSE),0)</f>
        <v>0</v>
      </c>
      <c r="I1080" s="122">
        <f>IFERROR(VLOOKUP($F:$F,'Lease Types with GL Accts'!$A:$D,4,FALSE),0)</f>
        <v>0</v>
      </c>
      <c r="J1080" s="293" t="str">
        <f>IF(AND(AB1080=1,K1080='Lease Rollforward'!$B$2),"Yes",IF(AB1080=1,"No",""))</f>
        <v/>
      </c>
      <c r="L1080" s="216"/>
      <c r="M1080" s="217"/>
      <c r="N1080" s="217"/>
      <c r="O1080" s="217"/>
      <c r="P1080" s="294">
        <f t="shared" si="145"/>
        <v>0</v>
      </c>
      <c r="Q1080" s="124"/>
      <c r="R1080" s="124"/>
      <c r="S1080" s="219"/>
      <c r="T1080" s="219"/>
      <c r="U1080" s="266"/>
      <c r="V1080" s="122" t="str">
        <f>IF($AB1080=1,VLOOKUP(U:U,'BW Asset Listing'!D:E,2,FALSE),"")</f>
        <v/>
      </c>
      <c r="W1080" s="122" t="str">
        <f>IF($AB1080=1,VLOOKUP(U:U,'BW Asset Listing'!D:F,3,FALSE),"")</f>
        <v/>
      </c>
      <c r="X1080" s="122" t="str">
        <f>IF($AB1080=1,VLOOKUP(U:U,'BW Asset Listing'!D:G,4,FALSE),"")</f>
        <v/>
      </c>
      <c r="Y1080" s="294" t="str">
        <f>IF($AB1080=1,VLOOKUP(U:U,'BW Asset Listing'!D:O,12,FALSE),"")</f>
        <v/>
      </c>
      <c r="Z1080" s="294" t="str">
        <f t="shared" si="146"/>
        <v/>
      </c>
      <c r="AA1080" s="294" t="str">
        <f t="shared" si="147"/>
        <v/>
      </c>
      <c r="AB1080" s="294">
        <f>COUNTIF($D$4:D1080,$D1080)</f>
        <v>0</v>
      </c>
      <c r="AE1080" s="122" t="str">
        <f t="shared" si="148"/>
        <v/>
      </c>
      <c r="AF1080" s="124">
        <f>SUMIFS('BW Expense Report GL'!I:I,'BW Expense Report GL'!F:F,AD:AD,'BW Expense Report GL'!G:G,G:G)</f>
        <v>0</v>
      </c>
      <c r="AG1080" s="124" t="str">
        <f t="shared" si="149"/>
        <v/>
      </c>
      <c r="AH1080" s="124">
        <f>SUMIFS('BW Expense Report GL'!I:I,'BW Expense Report GL'!F:F,AD:AD,'BW Expense Report GL'!G:G,H:H)</f>
        <v>0</v>
      </c>
      <c r="AI1080" s="124" t="str">
        <f t="shared" si="150"/>
        <v/>
      </c>
      <c r="AK1080" s="121">
        <f t="shared" si="151"/>
        <v>0</v>
      </c>
      <c r="AL1080" s="121">
        <f t="shared" si="152"/>
        <v>0</v>
      </c>
    </row>
    <row r="1081" spans="1:38" s="121" customFormat="1" ht="12.75" x14ac:dyDescent="0.2">
      <c r="A1081" s="293" t="str">
        <f>VLOOKUP(B:B,'ACFR Business Areas'!A:C,3,FALSE)</f>
        <v>A000</v>
      </c>
      <c r="B1081" s="293" t="str">
        <f>'Lease Rollforward'!$B$1</f>
        <v>E120</v>
      </c>
      <c r="C1081" s="122" t="str">
        <f>VLOOKUP(B:B,'ACFR Business Areas'!A:B,2,FALSE)</f>
        <v>Comptroller General</v>
      </c>
      <c r="D1081" s="237"/>
      <c r="E1081" s="265"/>
      <c r="G1081" s="122">
        <f>IFERROR(VLOOKUP($F:$F,'Lease Types with GL Accts'!A:B,2,FALSE),0)</f>
        <v>0</v>
      </c>
      <c r="H1081" s="122">
        <f>IFERROR(VLOOKUP($F:$F,'Lease Types with GL Accts'!$A:$C,3,FALSE),0)</f>
        <v>0</v>
      </c>
      <c r="I1081" s="122">
        <f>IFERROR(VLOOKUP($F:$F,'Lease Types with GL Accts'!$A:$D,4,FALSE),0)</f>
        <v>0</v>
      </c>
      <c r="J1081" s="293" t="str">
        <f>IF(AND(AB1081=1,K1081='Lease Rollforward'!$B$2),"Yes",IF(AB1081=1,"No",""))</f>
        <v/>
      </c>
      <c r="L1081" s="216"/>
      <c r="M1081" s="217"/>
      <c r="N1081" s="217"/>
      <c r="O1081" s="217"/>
      <c r="P1081" s="294">
        <f t="shared" si="145"/>
        <v>0</v>
      </c>
      <c r="Q1081" s="124"/>
      <c r="R1081" s="124"/>
      <c r="S1081" s="219"/>
      <c r="T1081" s="219"/>
      <c r="U1081" s="266"/>
      <c r="V1081" s="122" t="str">
        <f>IF($AB1081=1,VLOOKUP(U:U,'BW Asset Listing'!D:E,2,FALSE),"")</f>
        <v/>
      </c>
      <c r="W1081" s="122" t="str">
        <f>IF($AB1081=1,VLOOKUP(U:U,'BW Asset Listing'!D:F,3,FALSE),"")</f>
        <v/>
      </c>
      <c r="X1081" s="122" t="str">
        <f>IF($AB1081=1,VLOOKUP(U:U,'BW Asset Listing'!D:G,4,FALSE),"")</f>
        <v/>
      </c>
      <c r="Y1081" s="294" t="str">
        <f>IF($AB1081=1,VLOOKUP(U:U,'BW Asset Listing'!D:O,12,FALSE),"")</f>
        <v/>
      </c>
      <c r="Z1081" s="294" t="str">
        <f t="shared" si="146"/>
        <v/>
      </c>
      <c r="AA1081" s="294" t="str">
        <f t="shared" si="147"/>
        <v/>
      </c>
      <c r="AB1081" s="294">
        <f>COUNTIF($D$4:D1081,$D1081)</f>
        <v>0</v>
      </c>
      <c r="AE1081" s="122" t="str">
        <f t="shared" si="148"/>
        <v/>
      </c>
      <c r="AF1081" s="124">
        <f>SUMIFS('BW Expense Report GL'!I:I,'BW Expense Report GL'!F:F,AD:AD,'BW Expense Report GL'!G:G,G:G)</f>
        <v>0</v>
      </c>
      <c r="AG1081" s="124" t="str">
        <f t="shared" si="149"/>
        <v/>
      </c>
      <c r="AH1081" s="124">
        <f>SUMIFS('BW Expense Report GL'!I:I,'BW Expense Report GL'!F:F,AD:AD,'BW Expense Report GL'!G:G,H:H)</f>
        <v>0</v>
      </c>
      <c r="AI1081" s="124" t="str">
        <f t="shared" si="150"/>
        <v/>
      </c>
      <c r="AK1081" s="121">
        <f t="shared" si="151"/>
        <v>0</v>
      </c>
      <c r="AL1081" s="121">
        <f t="shared" si="152"/>
        <v>0</v>
      </c>
    </row>
    <row r="1082" spans="1:38" s="121" customFormat="1" ht="12.75" x14ac:dyDescent="0.2">
      <c r="A1082" s="293" t="str">
        <f>VLOOKUP(B:B,'ACFR Business Areas'!A:C,3,FALSE)</f>
        <v>A000</v>
      </c>
      <c r="B1082" s="293" t="str">
        <f>'Lease Rollforward'!$B$1</f>
        <v>E120</v>
      </c>
      <c r="C1082" s="122" t="str">
        <f>VLOOKUP(B:B,'ACFR Business Areas'!A:B,2,FALSE)</f>
        <v>Comptroller General</v>
      </c>
      <c r="D1082" s="237"/>
      <c r="E1082" s="265"/>
      <c r="G1082" s="122">
        <f>IFERROR(VLOOKUP($F:$F,'Lease Types with GL Accts'!A:B,2,FALSE),0)</f>
        <v>0</v>
      </c>
      <c r="H1082" s="122">
        <f>IFERROR(VLOOKUP($F:$F,'Lease Types with GL Accts'!$A:$C,3,FALSE),0)</f>
        <v>0</v>
      </c>
      <c r="I1082" s="122">
        <f>IFERROR(VLOOKUP($F:$F,'Lease Types with GL Accts'!$A:$D,4,FALSE),0)</f>
        <v>0</v>
      </c>
      <c r="J1082" s="293" t="str">
        <f>IF(AND(AB1082=1,K1082='Lease Rollforward'!$B$2),"Yes",IF(AB1082=1,"No",""))</f>
        <v/>
      </c>
      <c r="L1082" s="216"/>
      <c r="M1082" s="217"/>
      <c r="N1082" s="217"/>
      <c r="O1082" s="217"/>
      <c r="P1082" s="294">
        <f t="shared" si="145"/>
        <v>0</v>
      </c>
      <c r="Q1082" s="124"/>
      <c r="R1082" s="124"/>
      <c r="S1082" s="219"/>
      <c r="T1082" s="219"/>
      <c r="U1082" s="266"/>
      <c r="V1082" s="122" t="str">
        <f>IF($AB1082=1,VLOOKUP(U:U,'BW Asset Listing'!D:E,2,FALSE),"")</f>
        <v/>
      </c>
      <c r="W1082" s="122" t="str">
        <f>IF($AB1082=1,VLOOKUP(U:U,'BW Asset Listing'!D:F,3,FALSE),"")</f>
        <v/>
      </c>
      <c r="X1082" s="122" t="str">
        <f>IF($AB1082=1,VLOOKUP(U:U,'BW Asset Listing'!D:G,4,FALSE),"")</f>
        <v/>
      </c>
      <c r="Y1082" s="294" t="str">
        <f>IF($AB1082=1,VLOOKUP(U:U,'BW Asset Listing'!D:O,12,FALSE),"")</f>
        <v/>
      </c>
      <c r="Z1082" s="294" t="str">
        <f t="shared" si="146"/>
        <v/>
      </c>
      <c r="AA1082" s="294" t="str">
        <f t="shared" si="147"/>
        <v/>
      </c>
      <c r="AB1082" s="294">
        <f>COUNTIF($D$4:D1082,$D1082)</f>
        <v>0</v>
      </c>
      <c r="AE1082" s="122" t="str">
        <f t="shared" si="148"/>
        <v/>
      </c>
      <c r="AF1082" s="124">
        <f>SUMIFS('BW Expense Report GL'!I:I,'BW Expense Report GL'!F:F,AD:AD,'BW Expense Report GL'!G:G,G:G)</f>
        <v>0</v>
      </c>
      <c r="AG1082" s="124" t="str">
        <f t="shared" si="149"/>
        <v/>
      </c>
      <c r="AH1082" s="124">
        <f>SUMIFS('BW Expense Report GL'!I:I,'BW Expense Report GL'!F:F,AD:AD,'BW Expense Report GL'!G:G,H:H)</f>
        <v>0</v>
      </c>
      <c r="AI1082" s="124" t="str">
        <f t="shared" si="150"/>
        <v/>
      </c>
      <c r="AK1082" s="121">
        <f t="shared" si="151"/>
        <v>0</v>
      </c>
      <c r="AL1082" s="121">
        <f t="shared" si="152"/>
        <v>0</v>
      </c>
    </row>
    <row r="1083" spans="1:38" s="121" customFormat="1" ht="12.75" x14ac:dyDescent="0.2">
      <c r="A1083" s="293" t="str">
        <f>VLOOKUP(B:B,'ACFR Business Areas'!A:C,3,FALSE)</f>
        <v>A000</v>
      </c>
      <c r="B1083" s="293" t="str">
        <f>'Lease Rollforward'!$B$1</f>
        <v>E120</v>
      </c>
      <c r="C1083" s="122" t="str">
        <f>VLOOKUP(B:B,'ACFR Business Areas'!A:B,2,FALSE)</f>
        <v>Comptroller General</v>
      </c>
      <c r="D1083" s="237"/>
      <c r="E1083" s="265"/>
      <c r="G1083" s="122">
        <f>IFERROR(VLOOKUP($F:$F,'Lease Types with GL Accts'!A:B,2,FALSE),0)</f>
        <v>0</v>
      </c>
      <c r="H1083" s="122">
        <f>IFERROR(VLOOKUP($F:$F,'Lease Types with GL Accts'!$A:$C,3,FALSE),0)</f>
        <v>0</v>
      </c>
      <c r="I1083" s="122">
        <f>IFERROR(VLOOKUP($F:$F,'Lease Types with GL Accts'!$A:$D,4,FALSE),0)</f>
        <v>0</v>
      </c>
      <c r="J1083" s="293" t="str">
        <f>IF(AND(AB1083=1,K1083='Lease Rollforward'!$B$2),"Yes",IF(AB1083=1,"No",""))</f>
        <v/>
      </c>
      <c r="L1083" s="216"/>
      <c r="M1083" s="217"/>
      <c r="N1083" s="217"/>
      <c r="O1083" s="217"/>
      <c r="P1083" s="294">
        <f t="shared" si="145"/>
        <v>0</v>
      </c>
      <c r="Q1083" s="124"/>
      <c r="R1083" s="124"/>
      <c r="S1083" s="219"/>
      <c r="T1083" s="219"/>
      <c r="U1083" s="266"/>
      <c r="V1083" s="122" t="str">
        <f>IF($AB1083=1,VLOOKUP(U:U,'BW Asset Listing'!D:E,2,FALSE),"")</f>
        <v/>
      </c>
      <c r="W1083" s="122" t="str">
        <f>IF($AB1083=1,VLOOKUP(U:U,'BW Asset Listing'!D:F,3,FALSE),"")</f>
        <v/>
      </c>
      <c r="X1083" s="122" t="str">
        <f>IF($AB1083=1,VLOOKUP(U:U,'BW Asset Listing'!D:G,4,FALSE),"")</f>
        <v/>
      </c>
      <c r="Y1083" s="294" t="str">
        <f>IF($AB1083=1,VLOOKUP(U:U,'BW Asset Listing'!D:O,12,FALSE),"")</f>
        <v/>
      </c>
      <c r="Z1083" s="294" t="str">
        <f t="shared" si="146"/>
        <v/>
      </c>
      <c r="AA1083" s="294" t="str">
        <f t="shared" si="147"/>
        <v/>
      </c>
      <c r="AB1083" s="294">
        <f>COUNTIF($D$4:D1083,$D1083)</f>
        <v>0</v>
      </c>
      <c r="AE1083" s="122" t="str">
        <f t="shared" si="148"/>
        <v/>
      </c>
      <c r="AF1083" s="124">
        <f>SUMIFS('BW Expense Report GL'!I:I,'BW Expense Report GL'!F:F,AD:AD,'BW Expense Report GL'!G:G,G:G)</f>
        <v>0</v>
      </c>
      <c r="AG1083" s="124" t="str">
        <f t="shared" si="149"/>
        <v/>
      </c>
      <c r="AH1083" s="124">
        <f>SUMIFS('BW Expense Report GL'!I:I,'BW Expense Report GL'!F:F,AD:AD,'BW Expense Report GL'!G:G,H:H)</f>
        <v>0</v>
      </c>
      <c r="AI1083" s="124" t="str">
        <f t="shared" si="150"/>
        <v/>
      </c>
      <c r="AK1083" s="121">
        <f t="shared" si="151"/>
        <v>0</v>
      </c>
      <c r="AL1083" s="121">
        <f t="shared" si="152"/>
        <v>0</v>
      </c>
    </row>
    <row r="1084" spans="1:38" s="121" customFormat="1" ht="12.75" x14ac:dyDescent="0.2">
      <c r="A1084" s="293" t="str">
        <f>VLOOKUP(B:B,'ACFR Business Areas'!A:C,3,FALSE)</f>
        <v>A000</v>
      </c>
      <c r="B1084" s="293" t="str">
        <f>'Lease Rollforward'!$B$1</f>
        <v>E120</v>
      </c>
      <c r="C1084" s="122" t="str">
        <f>VLOOKUP(B:B,'ACFR Business Areas'!A:B,2,FALSE)</f>
        <v>Comptroller General</v>
      </c>
      <c r="D1084" s="237"/>
      <c r="E1084" s="265"/>
      <c r="G1084" s="122">
        <f>IFERROR(VLOOKUP($F:$F,'Lease Types with GL Accts'!A:B,2,FALSE),0)</f>
        <v>0</v>
      </c>
      <c r="H1084" s="122">
        <f>IFERROR(VLOOKUP($F:$F,'Lease Types with GL Accts'!$A:$C,3,FALSE),0)</f>
        <v>0</v>
      </c>
      <c r="I1084" s="122">
        <f>IFERROR(VLOOKUP($F:$F,'Lease Types with GL Accts'!$A:$D,4,FALSE),0)</f>
        <v>0</v>
      </c>
      <c r="J1084" s="293" t="str">
        <f>IF(AND(AB1084=1,K1084='Lease Rollforward'!$B$2),"Yes",IF(AB1084=1,"No",""))</f>
        <v/>
      </c>
      <c r="L1084" s="216"/>
      <c r="M1084" s="217"/>
      <c r="N1084" s="217"/>
      <c r="O1084" s="217"/>
      <c r="P1084" s="294">
        <f t="shared" si="145"/>
        <v>0</v>
      </c>
      <c r="Q1084" s="124"/>
      <c r="R1084" s="124"/>
      <c r="S1084" s="219"/>
      <c r="T1084" s="219"/>
      <c r="U1084" s="266"/>
      <c r="V1084" s="122" t="str">
        <f>IF($AB1084=1,VLOOKUP(U:U,'BW Asset Listing'!D:E,2,FALSE),"")</f>
        <v/>
      </c>
      <c r="W1084" s="122" t="str">
        <f>IF($AB1084=1,VLOOKUP(U:U,'BW Asset Listing'!D:F,3,FALSE),"")</f>
        <v/>
      </c>
      <c r="X1084" s="122" t="str">
        <f>IF($AB1084=1,VLOOKUP(U:U,'BW Asset Listing'!D:G,4,FALSE),"")</f>
        <v/>
      </c>
      <c r="Y1084" s="294" t="str">
        <f>IF($AB1084=1,VLOOKUP(U:U,'BW Asset Listing'!D:O,12,FALSE),"")</f>
        <v/>
      </c>
      <c r="Z1084" s="294" t="str">
        <f t="shared" si="146"/>
        <v/>
      </c>
      <c r="AA1084" s="294" t="str">
        <f t="shared" si="147"/>
        <v/>
      </c>
      <c r="AB1084" s="294">
        <f>COUNTIF($D$4:D1084,$D1084)</f>
        <v>0</v>
      </c>
      <c r="AE1084" s="122" t="str">
        <f t="shared" si="148"/>
        <v/>
      </c>
      <c r="AF1084" s="124">
        <f>SUMIFS('BW Expense Report GL'!I:I,'BW Expense Report GL'!F:F,AD:AD,'BW Expense Report GL'!G:G,G:G)</f>
        <v>0</v>
      </c>
      <c r="AG1084" s="124" t="str">
        <f t="shared" si="149"/>
        <v/>
      </c>
      <c r="AH1084" s="124">
        <f>SUMIFS('BW Expense Report GL'!I:I,'BW Expense Report GL'!F:F,AD:AD,'BW Expense Report GL'!G:G,H:H)</f>
        <v>0</v>
      </c>
      <c r="AI1084" s="124" t="str">
        <f t="shared" si="150"/>
        <v/>
      </c>
      <c r="AK1084" s="121">
        <f t="shared" si="151"/>
        <v>0</v>
      </c>
      <c r="AL1084" s="121">
        <f t="shared" si="152"/>
        <v>0</v>
      </c>
    </row>
    <row r="1085" spans="1:38" s="121" customFormat="1" ht="12.75" x14ac:dyDescent="0.2">
      <c r="A1085" s="293" t="str">
        <f>VLOOKUP(B:B,'ACFR Business Areas'!A:C,3,FALSE)</f>
        <v>A000</v>
      </c>
      <c r="B1085" s="293" t="str">
        <f>'Lease Rollforward'!$B$1</f>
        <v>E120</v>
      </c>
      <c r="C1085" s="122" t="str">
        <f>VLOOKUP(B:B,'ACFR Business Areas'!A:B,2,FALSE)</f>
        <v>Comptroller General</v>
      </c>
      <c r="D1085" s="237"/>
      <c r="E1085" s="265"/>
      <c r="G1085" s="122">
        <f>IFERROR(VLOOKUP($F:$F,'Lease Types with GL Accts'!A:B,2,FALSE),0)</f>
        <v>0</v>
      </c>
      <c r="H1085" s="122">
        <f>IFERROR(VLOOKUP($F:$F,'Lease Types with GL Accts'!$A:$C,3,FALSE),0)</f>
        <v>0</v>
      </c>
      <c r="I1085" s="122">
        <f>IFERROR(VLOOKUP($F:$F,'Lease Types with GL Accts'!$A:$D,4,FALSE),0)</f>
        <v>0</v>
      </c>
      <c r="J1085" s="293" t="str">
        <f>IF(AND(AB1085=1,K1085='Lease Rollforward'!$B$2),"Yes",IF(AB1085=1,"No",""))</f>
        <v/>
      </c>
      <c r="L1085" s="216"/>
      <c r="M1085" s="217"/>
      <c r="N1085" s="217"/>
      <c r="O1085" s="217"/>
      <c r="P1085" s="294">
        <f t="shared" si="145"/>
        <v>0</v>
      </c>
      <c r="Q1085" s="124"/>
      <c r="R1085" s="124"/>
      <c r="S1085" s="219"/>
      <c r="T1085" s="219"/>
      <c r="U1085" s="266"/>
      <c r="V1085" s="122" t="str">
        <f>IF($AB1085=1,VLOOKUP(U:U,'BW Asset Listing'!D:E,2,FALSE),"")</f>
        <v/>
      </c>
      <c r="W1085" s="122" t="str">
        <f>IF($AB1085=1,VLOOKUP(U:U,'BW Asset Listing'!D:F,3,FALSE),"")</f>
        <v/>
      </c>
      <c r="X1085" s="122" t="str">
        <f>IF($AB1085=1,VLOOKUP(U:U,'BW Asset Listing'!D:G,4,FALSE),"")</f>
        <v/>
      </c>
      <c r="Y1085" s="294" t="str">
        <f>IF($AB1085=1,VLOOKUP(U:U,'BW Asset Listing'!D:O,12,FALSE),"")</f>
        <v/>
      </c>
      <c r="Z1085" s="294" t="str">
        <f t="shared" si="146"/>
        <v/>
      </c>
      <c r="AA1085" s="294" t="str">
        <f t="shared" si="147"/>
        <v/>
      </c>
      <c r="AB1085" s="294">
        <f>COUNTIF($D$4:D1085,$D1085)</f>
        <v>0</v>
      </c>
      <c r="AE1085" s="122" t="str">
        <f t="shared" si="148"/>
        <v/>
      </c>
      <c r="AF1085" s="124">
        <f>SUMIFS('BW Expense Report GL'!I:I,'BW Expense Report GL'!F:F,AD:AD,'BW Expense Report GL'!G:G,G:G)</f>
        <v>0</v>
      </c>
      <c r="AG1085" s="124" t="str">
        <f t="shared" si="149"/>
        <v/>
      </c>
      <c r="AH1085" s="124">
        <f>SUMIFS('BW Expense Report GL'!I:I,'BW Expense Report GL'!F:F,AD:AD,'BW Expense Report GL'!G:G,H:H)</f>
        <v>0</v>
      </c>
      <c r="AI1085" s="124" t="str">
        <f t="shared" si="150"/>
        <v/>
      </c>
      <c r="AK1085" s="121">
        <f t="shared" si="151"/>
        <v>0</v>
      </c>
      <c r="AL1085" s="121">
        <f t="shared" si="152"/>
        <v>0</v>
      </c>
    </row>
    <row r="1086" spans="1:38" s="121" customFormat="1" ht="12.75" x14ac:dyDescent="0.2">
      <c r="A1086" s="293" t="str">
        <f>VLOOKUP(B:B,'ACFR Business Areas'!A:C,3,FALSE)</f>
        <v>A000</v>
      </c>
      <c r="B1086" s="293" t="str">
        <f>'Lease Rollforward'!$B$1</f>
        <v>E120</v>
      </c>
      <c r="C1086" s="122" t="str">
        <f>VLOOKUP(B:B,'ACFR Business Areas'!A:B,2,FALSE)</f>
        <v>Comptroller General</v>
      </c>
      <c r="D1086" s="237"/>
      <c r="E1086" s="265"/>
      <c r="G1086" s="122">
        <f>IFERROR(VLOOKUP($F:$F,'Lease Types with GL Accts'!A:B,2,FALSE),0)</f>
        <v>0</v>
      </c>
      <c r="H1086" s="122">
        <f>IFERROR(VLOOKUP($F:$F,'Lease Types with GL Accts'!$A:$C,3,FALSE),0)</f>
        <v>0</v>
      </c>
      <c r="I1086" s="122">
        <f>IFERROR(VLOOKUP($F:$F,'Lease Types with GL Accts'!$A:$D,4,FALSE),0)</f>
        <v>0</v>
      </c>
      <c r="J1086" s="293" t="str">
        <f>IF(AND(AB1086=1,K1086='Lease Rollforward'!$B$2),"Yes",IF(AB1086=1,"No",""))</f>
        <v/>
      </c>
      <c r="L1086" s="216"/>
      <c r="M1086" s="217"/>
      <c r="N1086" s="217"/>
      <c r="O1086" s="217"/>
      <c r="P1086" s="294">
        <f t="shared" si="145"/>
        <v>0</v>
      </c>
      <c r="Q1086" s="124"/>
      <c r="R1086" s="124"/>
      <c r="S1086" s="219"/>
      <c r="T1086" s="219"/>
      <c r="U1086" s="266"/>
      <c r="V1086" s="122" t="str">
        <f>IF($AB1086=1,VLOOKUP(U:U,'BW Asset Listing'!D:E,2,FALSE),"")</f>
        <v/>
      </c>
      <c r="W1086" s="122" t="str">
        <f>IF($AB1086=1,VLOOKUP(U:U,'BW Asset Listing'!D:F,3,FALSE),"")</f>
        <v/>
      </c>
      <c r="X1086" s="122" t="str">
        <f>IF($AB1086=1,VLOOKUP(U:U,'BW Asset Listing'!D:G,4,FALSE),"")</f>
        <v/>
      </c>
      <c r="Y1086" s="294" t="str">
        <f>IF($AB1086=1,VLOOKUP(U:U,'BW Asset Listing'!D:O,12,FALSE),"")</f>
        <v/>
      </c>
      <c r="Z1086" s="294" t="str">
        <f t="shared" si="146"/>
        <v/>
      </c>
      <c r="AA1086" s="294" t="str">
        <f t="shared" si="147"/>
        <v/>
      </c>
      <c r="AB1086" s="294">
        <f>COUNTIF($D$4:D1086,$D1086)</f>
        <v>0</v>
      </c>
      <c r="AE1086" s="122" t="str">
        <f t="shared" si="148"/>
        <v/>
      </c>
      <c r="AF1086" s="124">
        <f>SUMIFS('BW Expense Report GL'!I:I,'BW Expense Report GL'!F:F,AD:AD,'BW Expense Report GL'!G:G,G:G)</f>
        <v>0</v>
      </c>
      <c r="AG1086" s="124" t="str">
        <f t="shared" si="149"/>
        <v/>
      </c>
      <c r="AH1086" s="124">
        <f>SUMIFS('BW Expense Report GL'!I:I,'BW Expense Report GL'!F:F,AD:AD,'BW Expense Report GL'!G:G,H:H)</f>
        <v>0</v>
      </c>
      <c r="AI1086" s="124" t="str">
        <f t="shared" si="150"/>
        <v/>
      </c>
      <c r="AK1086" s="121">
        <f t="shared" si="151"/>
        <v>0</v>
      </c>
      <c r="AL1086" s="121">
        <f t="shared" si="152"/>
        <v>0</v>
      </c>
    </row>
    <row r="1087" spans="1:38" s="121" customFormat="1" ht="12.75" x14ac:dyDescent="0.2">
      <c r="A1087" s="293" t="str">
        <f>VLOOKUP(B:B,'ACFR Business Areas'!A:C,3,FALSE)</f>
        <v>A000</v>
      </c>
      <c r="B1087" s="293" t="str">
        <f>'Lease Rollforward'!$B$1</f>
        <v>E120</v>
      </c>
      <c r="C1087" s="122" t="str">
        <f>VLOOKUP(B:B,'ACFR Business Areas'!A:B,2,FALSE)</f>
        <v>Comptroller General</v>
      </c>
      <c r="D1087" s="237"/>
      <c r="E1087" s="265"/>
      <c r="G1087" s="122">
        <f>IFERROR(VLOOKUP($F:$F,'Lease Types with GL Accts'!A:B,2,FALSE),0)</f>
        <v>0</v>
      </c>
      <c r="H1087" s="122">
        <f>IFERROR(VLOOKUP($F:$F,'Lease Types with GL Accts'!$A:$C,3,FALSE),0)</f>
        <v>0</v>
      </c>
      <c r="I1087" s="122">
        <f>IFERROR(VLOOKUP($F:$F,'Lease Types with GL Accts'!$A:$D,4,FALSE),0)</f>
        <v>0</v>
      </c>
      <c r="J1087" s="293" t="str">
        <f>IF(AND(AB1087=1,K1087='Lease Rollforward'!$B$2),"Yes",IF(AB1087=1,"No",""))</f>
        <v/>
      </c>
      <c r="L1087" s="216"/>
      <c r="M1087" s="217"/>
      <c r="N1087" s="217"/>
      <c r="O1087" s="217"/>
      <c r="P1087" s="294">
        <f t="shared" si="145"/>
        <v>0</v>
      </c>
      <c r="Q1087" s="124"/>
      <c r="R1087" s="124"/>
      <c r="S1087" s="219"/>
      <c r="T1087" s="219"/>
      <c r="U1087" s="266"/>
      <c r="V1087" s="122" t="str">
        <f>IF($AB1087=1,VLOOKUP(U:U,'BW Asset Listing'!D:E,2,FALSE),"")</f>
        <v/>
      </c>
      <c r="W1087" s="122" t="str">
        <f>IF($AB1087=1,VLOOKUP(U:U,'BW Asset Listing'!D:F,3,FALSE),"")</f>
        <v/>
      </c>
      <c r="X1087" s="122" t="str">
        <f>IF($AB1087=1,VLOOKUP(U:U,'BW Asset Listing'!D:G,4,FALSE),"")</f>
        <v/>
      </c>
      <c r="Y1087" s="294" t="str">
        <f>IF($AB1087=1,VLOOKUP(U:U,'BW Asset Listing'!D:O,12,FALSE),"")</f>
        <v/>
      </c>
      <c r="Z1087" s="294" t="str">
        <f t="shared" si="146"/>
        <v/>
      </c>
      <c r="AA1087" s="294" t="str">
        <f t="shared" si="147"/>
        <v/>
      </c>
      <c r="AB1087" s="294">
        <f>COUNTIF($D$4:D1087,$D1087)</f>
        <v>0</v>
      </c>
      <c r="AE1087" s="122" t="str">
        <f t="shared" si="148"/>
        <v/>
      </c>
      <c r="AF1087" s="124">
        <f>SUMIFS('BW Expense Report GL'!I:I,'BW Expense Report GL'!F:F,AD:AD,'BW Expense Report GL'!G:G,G:G)</f>
        <v>0</v>
      </c>
      <c r="AG1087" s="124" t="str">
        <f t="shared" si="149"/>
        <v/>
      </c>
      <c r="AH1087" s="124">
        <f>SUMIFS('BW Expense Report GL'!I:I,'BW Expense Report GL'!F:F,AD:AD,'BW Expense Report GL'!G:G,H:H)</f>
        <v>0</v>
      </c>
      <c r="AI1087" s="124" t="str">
        <f t="shared" si="150"/>
        <v/>
      </c>
      <c r="AK1087" s="121">
        <f t="shared" si="151"/>
        <v>0</v>
      </c>
      <c r="AL1087" s="121">
        <f t="shared" si="152"/>
        <v>0</v>
      </c>
    </row>
    <row r="1088" spans="1:38" s="121" customFormat="1" ht="12.75" x14ac:dyDescent="0.2">
      <c r="A1088" s="293" t="str">
        <f>VLOOKUP(B:B,'ACFR Business Areas'!A:C,3,FALSE)</f>
        <v>A000</v>
      </c>
      <c r="B1088" s="293" t="str">
        <f>'Lease Rollforward'!$B$1</f>
        <v>E120</v>
      </c>
      <c r="C1088" s="122" t="str">
        <f>VLOOKUP(B:B,'ACFR Business Areas'!A:B,2,FALSE)</f>
        <v>Comptroller General</v>
      </c>
      <c r="D1088" s="237"/>
      <c r="E1088" s="265"/>
      <c r="G1088" s="122">
        <f>IFERROR(VLOOKUP($F:$F,'Lease Types with GL Accts'!A:B,2,FALSE),0)</f>
        <v>0</v>
      </c>
      <c r="H1088" s="122">
        <f>IFERROR(VLOOKUP($F:$F,'Lease Types with GL Accts'!$A:$C,3,FALSE),0)</f>
        <v>0</v>
      </c>
      <c r="I1088" s="122">
        <f>IFERROR(VLOOKUP($F:$F,'Lease Types with GL Accts'!$A:$D,4,FALSE),0)</f>
        <v>0</v>
      </c>
      <c r="J1088" s="293" t="str">
        <f>IF(AND(AB1088=1,K1088='Lease Rollforward'!$B$2),"Yes",IF(AB1088=1,"No",""))</f>
        <v/>
      </c>
      <c r="L1088" s="216"/>
      <c r="M1088" s="217"/>
      <c r="N1088" s="217"/>
      <c r="O1088" s="217"/>
      <c r="P1088" s="294">
        <f t="shared" si="145"/>
        <v>0</v>
      </c>
      <c r="Q1088" s="124"/>
      <c r="R1088" s="124"/>
      <c r="S1088" s="219"/>
      <c r="T1088" s="219"/>
      <c r="U1088" s="266"/>
      <c r="V1088" s="122" t="str">
        <f>IF($AB1088=1,VLOOKUP(U:U,'BW Asset Listing'!D:E,2,FALSE),"")</f>
        <v/>
      </c>
      <c r="W1088" s="122" t="str">
        <f>IF($AB1088=1,VLOOKUP(U:U,'BW Asset Listing'!D:F,3,FALSE),"")</f>
        <v/>
      </c>
      <c r="X1088" s="122" t="str">
        <f>IF($AB1088=1,VLOOKUP(U:U,'BW Asset Listing'!D:G,4,FALSE),"")</f>
        <v/>
      </c>
      <c r="Y1088" s="294" t="str">
        <f>IF($AB1088=1,VLOOKUP(U:U,'BW Asset Listing'!D:O,12,FALSE),"")</f>
        <v/>
      </c>
      <c r="Z1088" s="294" t="str">
        <f t="shared" si="146"/>
        <v/>
      </c>
      <c r="AA1088" s="294" t="str">
        <f t="shared" si="147"/>
        <v/>
      </c>
      <c r="AB1088" s="294">
        <f>COUNTIF($D$4:D1088,$D1088)</f>
        <v>0</v>
      </c>
      <c r="AE1088" s="122" t="str">
        <f t="shared" si="148"/>
        <v/>
      </c>
      <c r="AF1088" s="124">
        <f>SUMIFS('BW Expense Report GL'!I:I,'BW Expense Report GL'!F:F,AD:AD,'BW Expense Report GL'!G:G,G:G)</f>
        <v>0</v>
      </c>
      <c r="AG1088" s="124" t="str">
        <f t="shared" si="149"/>
        <v/>
      </c>
      <c r="AH1088" s="124">
        <f>SUMIFS('BW Expense Report GL'!I:I,'BW Expense Report GL'!F:F,AD:AD,'BW Expense Report GL'!G:G,H:H)</f>
        <v>0</v>
      </c>
      <c r="AI1088" s="124" t="str">
        <f t="shared" si="150"/>
        <v/>
      </c>
      <c r="AK1088" s="121">
        <f t="shared" si="151"/>
        <v>0</v>
      </c>
      <c r="AL1088" s="121">
        <f t="shared" si="152"/>
        <v>0</v>
      </c>
    </row>
    <row r="1089" spans="1:38" s="121" customFormat="1" ht="12.75" x14ac:dyDescent="0.2">
      <c r="A1089" s="293" t="str">
        <f>VLOOKUP(B:B,'ACFR Business Areas'!A:C,3,FALSE)</f>
        <v>A000</v>
      </c>
      <c r="B1089" s="293" t="str">
        <f>'Lease Rollforward'!$B$1</f>
        <v>E120</v>
      </c>
      <c r="C1089" s="122" t="str">
        <f>VLOOKUP(B:B,'ACFR Business Areas'!A:B,2,FALSE)</f>
        <v>Comptroller General</v>
      </c>
      <c r="D1089" s="237"/>
      <c r="E1089" s="265"/>
      <c r="G1089" s="122">
        <f>IFERROR(VLOOKUP($F:$F,'Lease Types with GL Accts'!A:B,2,FALSE),0)</f>
        <v>0</v>
      </c>
      <c r="H1089" s="122">
        <f>IFERROR(VLOOKUP($F:$F,'Lease Types with GL Accts'!$A:$C,3,FALSE),0)</f>
        <v>0</v>
      </c>
      <c r="I1089" s="122">
        <f>IFERROR(VLOOKUP($F:$F,'Lease Types with GL Accts'!$A:$D,4,FALSE),0)</f>
        <v>0</v>
      </c>
      <c r="J1089" s="293" t="str">
        <f>IF(AND(AB1089=1,K1089='Lease Rollforward'!$B$2),"Yes",IF(AB1089=1,"No",""))</f>
        <v/>
      </c>
      <c r="L1089" s="216"/>
      <c r="M1089" s="217"/>
      <c r="N1089" s="217"/>
      <c r="O1089" s="217"/>
      <c r="P1089" s="294">
        <f t="shared" si="145"/>
        <v>0</v>
      </c>
      <c r="Q1089" s="124"/>
      <c r="R1089" s="124"/>
      <c r="S1089" s="219"/>
      <c r="T1089" s="219"/>
      <c r="U1089" s="266"/>
      <c r="V1089" s="122" t="str">
        <f>IF($AB1089=1,VLOOKUP(U:U,'BW Asset Listing'!D:E,2,FALSE),"")</f>
        <v/>
      </c>
      <c r="W1089" s="122" t="str">
        <f>IF($AB1089=1,VLOOKUP(U:U,'BW Asset Listing'!D:F,3,FALSE),"")</f>
        <v/>
      </c>
      <c r="X1089" s="122" t="str">
        <f>IF($AB1089=1,VLOOKUP(U:U,'BW Asset Listing'!D:G,4,FALSE),"")</f>
        <v/>
      </c>
      <c r="Y1089" s="294" t="str">
        <f>IF($AB1089=1,VLOOKUP(U:U,'BW Asset Listing'!D:O,12,FALSE),"")</f>
        <v/>
      </c>
      <c r="Z1089" s="294" t="str">
        <f t="shared" si="146"/>
        <v/>
      </c>
      <c r="AA1089" s="294" t="str">
        <f t="shared" si="147"/>
        <v/>
      </c>
      <c r="AB1089" s="294">
        <f>COUNTIF($D$4:D1089,$D1089)</f>
        <v>0</v>
      </c>
      <c r="AE1089" s="122" t="str">
        <f t="shared" si="148"/>
        <v/>
      </c>
      <c r="AF1089" s="124">
        <f>SUMIFS('BW Expense Report GL'!I:I,'BW Expense Report GL'!F:F,AD:AD,'BW Expense Report GL'!G:G,G:G)</f>
        <v>0</v>
      </c>
      <c r="AG1089" s="124" t="str">
        <f t="shared" si="149"/>
        <v/>
      </c>
      <c r="AH1089" s="124">
        <f>SUMIFS('BW Expense Report GL'!I:I,'BW Expense Report GL'!F:F,AD:AD,'BW Expense Report GL'!G:G,H:H)</f>
        <v>0</v>
      </c>
      <c r="AI1089" s="124" t="str">
        <f t="shared" si="150"/>
        <v/>
      </c>
      <c r="AK1089" s="121">
        <f t="shared" si="151"/>
        <v>0</v>
      </c>
      <c r="AL1089" s="121">
        <f t="shared" si="152"/>
        <v>0</v>
      </c>
    </row>
    <row r="1090" spans="1:38" s="121" customFormat="1" ht="12.75" x14ac:dyDescent="0.2">
      <c r="A1090" s="293" t="str">
        <f>VLOOKUP(B:B,'ACFR Business Areas'!A:C,3,FALSE)</f>
        <v>A000</v>
      </c>
      <c r="B1090" s="293" t="str">
        <f>'Lease Rollforward'!$B$1</f>
        <v>E120</v>
      </c>
      <c r="C1090" s="122" t="str">
        <f>VLOOKUP(B:B,'ACFR Business Areas'!A:B,2,FALSE)</f>
        <v>Comptroller General</v>
      </c>
      <c r="D1090" s="237"/>
      <c r="E1090" s="265"/>
      <c r="G1090" s="122">
        <f>IFERROR(VLOOKUP($F:$F,'Lease Types with GL Accts'!A:B,2,FALSE),0)</f>
        <v>0</v>
      </c>
      <c r="H1090" s="122">
        <f>IFERROR(VLOOKUP($F:$F,'Lease Types with GL Accts'!$A:$C,3,FALSE),0)</f>
        <v>0</v>
      </c>
      <c r="I1090" s="122">
        <f>IFERROR(VLOOKUP($F:$F,'Lease Types with GL Accts'!$A:$D,4,FALSE),0)</f>
        <v>0</v>
      </c>
      <c r="J1090" s="293" t="str">
        <f>IF(AND(AB1090=1,K1090='Lease Rollforward'!$B$2),"Yes",IF(AB1090=1,"No",""))</f>
        <v/>
      </c>
      <c r="L1090" s="216"/>
      <c r="M1090" s="217"/>
      <c r="N1090" s="217"/>
      <c r="O1090" s="217"/>
      <c r="P1090" s="294">
        <f t="shared" si="145"/>
        <v>0</v>
      </c>
      <c r="Q1090" s="124"/>
      <c r="R1090" s="124"/>
      <c r="S1090" s="219"/>
      <c r="T1090" s="219"/>
      <c r="U1090" s="266"/>
      <c r="V1090" s="122" t="str">
        <f>IF($AB1090=1,VLOOKUP(U:U,'BW Asset Listing'!D:E,2,FALSE),"")</f>
        <v/>
      </c>
      <c r="W1090" s="122" t="str">
        <f>IF($AB1090=1,VLOOKUP(U:U,'BW Asset Listing'!D:F,3,FALSE),"")</f>
        <v/>
      </c>
      <c r="X1090" s="122" t="str">
        <f>IF($AB1090=1,VLOOKUP(U:U,'BW Asset Listing'!D:G,4,FALSE),"")</f>
        <v/>
      </c>
      <c r="Y1090" s="294" t="str">
        <f>IF($AB1090=1,VLOOKUP(U:U,'BW Asset Listing'!D:O,12,FALSE),"")</f>
        <v/>
      </c>
      <c r="Z1090" s="294" t="str">
        <f t="shared" si="146"/>
        <v/>
      </c>
      <c r="AA1090" s="294" t="str">
        <f t="shared" si="147"/>
        <v/>
      </c>
      <c r="AB1090" s="294">
        <f>COUNTIF($D$4:D1090,$D1090)</f>
        <v>0</v>
      </c>
      <c r="AE1090" s="122" t="str">
        <f t="shared" si="148"/>
        <v/>
      </c>
      <c r="AF1090" s="124">
        <f>SUMIFS('BW Expense Report GL'!I:I,'BW Expense Report GL'!F:F,AD:AD,'BW Expense Report GL'!G:G,G:G)</f>
        <v>0</v>
      </c>
      <c r="AG1090" s="124" t="str">
        <f t="shared" si="149"/>
        <v/>
      </c>
      <c r="AH1090" s="124">
        <f>SUMIFS('BW Expense Report GL'!I:I,'BW Expense Report GL'!F:F,AD:AD,'BW Expense Report GL'!G:G,H:H)</f>
        <v>0</v>
      </c>
      <c r="AI1090" s="124" t="str">
        <f t="shared" si="150"/>
        <v/>
      </c>
      <c r="AK1090" s="121">
        <f t="shared" si="151"/>
        <v>0</v>
      </c>
      <c r="AL1090" s="121">
        <f t="shared" si="152"/>
        <v>0</v>
      </c>
    </row>
    <row r="1091" spans="1:38" s="121" customFormat="1" ht="12.75" x14ac:dyDescent="0.2">
      <c r="A1091" s="293" t="str">
        <f>VLOOKUP(B:B,'ACFR Business Areas'!A:C,3,FALSE)</f>
        <v>A000</v>
      </c>
      <c r="B1091" s="293" t="str">
        <f>'Lease Rollforward'!$B$1</f>
        <v>E120</v>
      </c>
      <c r="C1091" s="122" t="str">
        <f>VLOOKUP(B:B,'ACFR Business Areas'!A:B,2,FALSE)</f>
        <v>Comptroller General</v>
      </c>
      <c r="D1091" s="237"/>
      <c r="E1091" s="265"/>
      <c r="G1091" s="122">
        <f>IFERROR(VLOOKUP($F:$F,'Lease Types with GL Accts'!A:B,2,FALSE),0)</f>
        <v>0</v>
      </c>
      <c r="H1091" s="122">
        <f>IFERROR(VLOOKUP($F:$F,'Lease Types with GL Accts'!$A:$C,3,FALSE),0)</f>
        <v>0</v>
      </c>
      <c r="I1091" s="122">
        <f>IFERROR(VLOOKUP($F:$F,'Lease Types with GL Accts'!$A:$D,4,FALSE),0)</f>
        <v>0</v>
      </c>
      <c r="J1091" s="293" t="str">
        <f>IF(AND(AB1091=1,K1091='Lease Rollforward'!$B$2),"Yes",IF(AB1091=1,"No",""))</f>
        <v/>
      </c>
      <c r="L1091" s="216"/>
      <c r="M1091" s="217"/>
      <c r="N1091" s="217"/>
      <c r="O1091" s="217"/>
      <c r="P1091" s="294">
        <f t="shared" si="145"/>
        <v>0</v>
      </c>
      <c r="Q1091" s="124"/>
      <c r="R1091" s="124"/>
      <c r="S1091" s="219"/>
      <c r="T1091" s="219"/>
      <c r="U1091" s="266"/>
      <c r="V1091" s="122" t="str">
        <f>IF($AB1091=1,VLOOKUP(U:U,'BW Asset Listing'!D:E,2,FALSE),"")</f>
        <v/>
      </c>
      <c r="W1091" s="122" t="str">
        <f>IF($AB1091=1,VLOOKUP(U:U,'BW Asset Listing'!D:F,3,FALSE),"")</f>
        <v/>
      </c>
      <c r="X1091" s="122" t="str">
        <f>IF($AB1091=1,VLOOKUP(U:U,'BW Asset Listing'!D:G,4,FALSE),"")</f>
        <v/>
      </c>
      <c r="Y1091" s="294" t="str">
        <f>IF($AB1091=1,VLOOKUP(U:U,'BW Asset Listing'!D:O,12,FALSE),"")</f>
        <v/>
      </c>
      <c r="Z1091" s="294" t="str">
        <f t="shared" si="146"/>
        <v/>
      </c>
      <c r="AA1091" s="294" t="str">
        <f t="shared" si="147"/>
        <v/>
      </c>
      <c r="AB1091" s="294">
        <f>COUNTIF($D$4:D1091,$D1091)</f>
        <v>0</v>
      </c>
      <c r="AE1091" s="122" t="str">
        <f t="shared" si="148"/>
        <v/>
      </c>
      <c r="AF1091" s="124">
        <f>SUMIFS('BW Expense Report GL'!I:I,'BW Expense Report GL'!F:F,AD:AD,'BW Expense Report GL'!G:G,G:G)</f>
        <v>0</v>
      </c>
      <c r="AG1091" s="124" t="str">
        <f t="shared" si="149"/>
        <v/>
      </c>
      <c r="AH1091" s="124">
        <f>SUMIFS('BW Expense Report GL'!I:I,'BW Expense Report GL'!F:F,AD:AD,'BW Expense Report GL'!G:G,H:H)</f>
        <v>0</v>
      </c>
      <c r="AI1091" s="124" t="str">
        <f t="shared" si="150"/>
        <v/>
      </c>
      <c r="AK1091" s="121">
        <f t="shared" si="151"/>
        <v>0</v>
      </c>
      <c r="AL1091" s="121">
        <f t="shared" si="152"/>
        <v>0</v>
      </c>
    </row>
    <row r="1092" spans="1:38" s="121" customFormat="1" ht="12.75" x14ac:dyDescent="0.2">
      <c r="A1092" s="293" t="str">
        <f>VLOOKUP(B:B,'ACFR Business Areas'!A:C,3,FALSE)</f>
        <v>A000</v>
      </c>
      <c r="B1092" s="293" t="str">
        <f>'Lease Rollforward'!$B$1</f>
        <v>E120</v>
      </c>
      <c r="C1092" s="122" t="str">
        <f>VLOOKUP(B:B,'ACFR Business Areas'!A:B,2,FALSE)</f>
        <v>Comptroller General</v>
      </c>
      <c r="D1092" s="237"/>
      <c r="E1092" s="265"/>
      <c r="G1092" s="122">
        <f>IFERROR(VLOOKUP($F:$F,'Lease Types with GL Accts'!A:B,2,FALSE),0)</f>
        <v>0</v>
      </c>
      <c r="H1092" s="122">
        <f>IFERROR(VLOOKUP($F:$F,'Lease Types with GL Accts'!$A:$C,3,FALSE),0)</f>
        <v>0</v>
      </c>
      <c r="I1092" s="122">
        <f>IFERROR(VLOOKUP($F:$F,'Lease Types with GL Accts'!$A:$D,4,FALSE),0)</f>
        <v>0</v>
      </c>
      <c r="J1092" s="293" t="str">
        <f>IF(AND(AB1092=1,K1092='Lease Rollforward'!$B$2),"Yes",IF(AB1092=1,"No",""))</f>
        <v/>
      </c>
      <c r="L1092" s="216"/>
      <c r="M1092" s="217"/>
      <c r="N1092" s="217"/>
      <c r="O1092" s="217"/>
      <c r="P1092" s="294">
        <f t="shared" si="145"/>
        <v>0</v>
      </c>
      <c r="Q1092" s="124"/>
      <c r="R1092" s="124"/>
      <c r="S1092" s="219"/>
      <c r="T1092" s="219"/>
      <c r="U1092" s="266"/>
      <c r="V1092" s="122" t="str">
        <f>IF($AB1092=1,VLOOKUP(U:U,'BW Asset Listing'!D:E,2,FALSE),"")</f>
        <v/>
      </c>
      <c r="W1092" s="122" t="str">
        <f>IF($AB1092=1,VLOOKUP(U:U,'BW Asset Listing'!D:F,3,FALSE),"")</f>
        <v/>
      </c>
      <c r="X1092" s="122" t="str">
        <f>IF($AB1092=1,VLOOKUP(U:U,'BW Asset Listing'!D:G,4,FALSE),"")</f>
        <v/>
      </c>
      <c r="Y1092" s="294" t="str">
        <f>IF($AB1092=1,VLOOKUP(U:U,'BW Asset Listing'!D:O,12,FALSE),"")</f>
        <v/>
      </c>
      <c r="Z1092" s="294" t="str">
        <f t="shared" si="146"/>
        <v/>
      </c>
      <c r="AA1092" s="294" t="str">
        <f t="shared" si="147"/>
        <v/>
      </c>
      <c r="AB1092" s="294">
        <f>COUNTIF($D$4:D1092,$D1092)</f>
        <v>0</v>
      </c>
      <c r="AE1092" s="122" t="str">
        <f t="shared" si="148"/>
        <v/>
      </c>
      <c r="AF1092" s="124">
        <f>SUMIFS('BW Expense Report GL'!I:I,'BW Expense Report GL'!F:F,AD:AD,'BW Expense Report GL'!G:G,G:G)</f>
        <v>0</v>
      </c>
      <c r="AG1092" s="124" t="str">
        <f t="shared" si="149"/>
        <v/>
      </c>
      <c r="AH1092" s="124">
        <f>SUMIFS('BW Expense Report GL'!I:I,'BW Expense Report GL'!F:F,AD:AD,'BW Expense Report GL'!G:G,H:H)</f>
        <v>0</v>
      </c>
      <c r="AI1092" s="124" t="str">
        <f t="shared" si="150"/>
        <v/>
      </c>
      <c r="AK1092" s="121">
        <f t="shared" si="151"/>
        <v>0</v>
      </c>
      <c r="AL1092" s="121">
        <f t="shared" si="152"/>
        <v>0</v>
      </c>
    </row>
    <row r="1093" spans="1:38" s="121" customFormat="1" ht="12.75" x14ac:dyDescent="0.2">
      <c r="A1093" s="293" t="str">
        <f>VLOOKUP(B:B,'ACFR Business Areas'!A:C,3,FALSE)</f>
        <v>A000</v>
      </c>
      <c r="B1093" s="293" t="str">
        <f>'Lease Rollforward'!$B$1</f>
        <v>E120</v>
      </c>
      <c r="C1093" s="122" t="str">
        <f>VLOOKUP(B:B,'ACFR Business Areas'!A:B,2,FALSE)</f>
        <v>Comptroller General</v>
      </c>
      <c r="D1093" s="237"/>
      <c r="E1093" s="265"/>
      <c r="G1093" s="122">
        <f>IFERROR(VLOOKUP($F:$F,'Lease Types with GL Accts'!A:B,2,FALSE),0)</f>
        <v>0</v>
      </c>
      <c r="H1093" s="122">
        <f>IFERROR(VLOOKUP($F:$F,'Lease Types with GL Accts'!$A:$C,3,FALSE),0)</f>
        <v>0</v>
      </c>
      <c r="I1093" s="122">
        <f>IFERROR(VLOOKUP($F:$F,'Lease Types with GL Accts'!$A:$D,4,FALSE),0)</f>
        <v>0</v>
      </c>
      <c r="J1093" s="293" t="str">
        <f>IF(AND(AB1093=1,K1093='Lease Rollforward'!$B$2),"Yes",IF(AB1093=1,"No",""))</f>
        <v/>
      </c>
      <c r="L1093" s="216"/>
      <c r="M1093" s="217"/>
      <c r="N1093" s="217"/>
      <c r="O1093" s="217"/>
      <c r="P1093" s="294">
        <f t="shared" si="145"/>
        <v>0</v>
      </c>
      <c r="Q1093" s="124"/>
      <c r="R1093" s="124"/>
      <c r="S1093" s="219"/>
      <c r="T1093" s="219"/>
      <c r="U1093" s="266"/>
      <c r="V1093" s="122" t="str">
        <f>IF($AB1093=1,VLOOKUP(U:U,'BW Asset Listing'!D:E,2,FALSE),"")</f>
        <v/>
      </c>
      <c r="W1093" s="122" t="str">
        <f>IF($AB1093=1,VLOOKUP(U:U,'BW Asset Listing'!D:F,3,FALSE),"")</f>
        <v/>
      </c>
      <c r="X1093" s="122" t="str">
        <f>IF($AB1093=1,VLOOKUP(U:U,'BW Asset Listing'!D:G,4,FALSE),"")</f>
        <v/>
      </c>
      <c r="Y1093" s="294" t="str">
        <f>IF($AB1093=1,VLOOKUP(U:U,'BW Asset Listing'!D:O,12,FALSE),"")</f>
        <v/>
      </c>
      <c r="Z1093" s="294" t="str">
        <f t="shared" si="146"/>
        <v/>
      </c>
      <c r="AA1093" s="294" t="str">
        <f t="shared" si="147"/>
        <v/>
      </c>
      <c r="AB1093" s="294">
        <f>COUNTIF($D$4:D1093,$D1093)</f>
        <v>0</v>
      </c>
      <c r="AE1093" s="122" t="str">
        <f t="shared" si="148"/>
        <v/>
      </c>
      <c r="AF1093" s="124">
        <f>SUMIFS('BW Expense Report GL'!I:I,'BW Expense Report GL'!F:F,AD:AD,'BW Expense Report GL'!G:G,G:G)</f>
        <v>0</v>
      </c>
      <c r="AG1093" s="124" t="str">
        <f t="shared" si="149"/>
        <v/>
      </c>
      <c r="AH1093" s="124">
        <f>SUMIFS('BW Expense Report GL'!I:I,'BW Expense Report GL'!F:F,AD:AD,'BW Expense Report GL'!G:G,H:H)</f>
        <v>0</v>
      </c>
      <c r="AI1093" s="124" t="str">
        <f t="shared" si="150"/>
        <v/>
      </c>
      <c r="AK1093" s="121">
        <f t="shared" si="151"/>
        <v>0</v>
      </c>
      <c r="AL1093" s="121">
        <f t="shared" si="152"/>
        <v>0</v>
      </c>
    </row>
    <row r="1094" spans="1:38" s="121" customFormat="1" ht="12.75" x14ac:dyDescent="0.2">
      <c r="A1094" s="293" t="str">
        <f>VLOOKUP(B:B,'ACFR Business Areas'!A:C,3,FALSE)</f>
        <v>A000</v>
      </c>
      <c r="B1094" s="293" t="str">
        <f>'Lease Rollforward'!$B$1</f>
        <v>E120</v>
      </c>
      <c r="C1094" s="122" t="str">
        <f>VLOOKUP(B:B,'ACFR Business Areas'!A:B,2,FALSE)</f>
        <v>Comptroller General</v>
      </c>
      <c r="D1094" s="237"/>
      <c r="E1094" s="265"/>
      <c r="G1094" s="122">
        <f>IFERROR(VLOOKUP($F:$F,'Lease Types with GL Accts'!A:B,2,FALSE),0)</f>
        <v>0</v>
      </c>
      <c r="H1094" s="122">
        <f>IFERROR(VLOOKUP($F:$F,'Lease Types with GL Accts'!$A:$C,3,FALSE),0)</f>
        <v>0</v>
      </c>
      <c r="I1094" s="122">
        <f>IFERROR(VLOOKUP($F:$F,'Lease Types with GL Accts'!$A:$D,4,FALSE),0)</f>
        <v>0</v>
      </c>
      <c r="J1094" s="293" t="str">
        <f>IF(AND(AB1094=1,K1094='Lease Rollforward'!$B$2),"Yes",IF(AB1094=1,"No",""))</f>
        <v/>
      </c>
      <c r="L1094" s="216"/>
      <c r="M1094" s="217"/>
      <c r="N1094" s="217"/>
      <c r="O1094" s="217"/>
      <c r="P1094" s="294">
        <f t="shared" si="145"/>
        <v>0</v>
      </c>
      <c r="Q1094" s="124"/>
      <c r="R1094" s="124"/>
      <c r="S1094" s="219"/>
      <c r="T1094" s="219"/>
      <c r="U1094" s="266"/>
      <c r="V1094" s="122" t="str">
        <f>IF($AB1094=1,VLOOKUP(U:U,'BW Asset Listing'!D:E,2,FALSE),"")</f>
        <v/>
      </c>
      <c r="W1094" s="122" t="str">
        <f>IF($AB1094=1,VLOOKUP(U:U,'BW Asset Listing'!D:F,3,FALSE),"")</f>
        <v/>
      </c>
      <c r="X1094" s="122" t="str">
        <f>IF($AB1094=1,VLOOKUP(U:U,'BW Asset Listing'!D:G,4,FALSE),"")</f>
        <v/>
      </c>
      <c r="Y1094" s="294" t="str">
        <f>IF($AB1094=1,VLOOKUP(U:U,'BW Asset Listing'!D:O,12,FALSE),"")</f>
        <v/>
      </c>
      <c r="Z1094" s="294" t="str">
        <f t="shared" si="146"/>
        <v/>
      </c>
      <c r="AA1094" s="294" t="str">
        <f t="shared" si="147"/>
        <v/>
      </c>
      <c r="AB1094" s="294">
        <f>COUNTIF($D$4:D1094,$D1094)</f>
        <v>0</v>
      </c>
      <c r="AE1094" s="122" t="str">
        <f t="shared" si="148"/>
        <v/>
      </c>
      <c r="AF1094" s="124">
        <f>SUMIFS('BW Expense Report GL'!I:I,'BW Expense Report GL'!F:F,AD:AD,'BW Expense Report GL'!G:G,G:G)</f>
        <v>0</v>
      </c>
      <c r="AG1094" s="124" t="str">
        <f t="shared" si="149"/>
        <v/>
      </c>
      <c r="AH1094" s="124">
        <f>SUMIFS('BW Expense Report GL'!I:I,'BW Expense Report GL'!F:F,AD:AD,'BW Expense Report GL'!G:G,H:H)</f>
        <v>0</v>
      </c>
      <c r="AI1094" s="124" t="str">
        <f t="shared" si="150"/>
        <v/>
      </c>
      <c r="AK1094" s="121">
        <f t="shared" si="151"/>
        <v>0</v>
      </c>
      <c r="AL1094" s="121">
        <f t="shared" si="152"/>
        <v>0</v>
      </c>
    </row>
    <row r="1095" spans="1:38" s="121" customFormat="1" ht="12.75" x14ac:dyDescent="0.2">
      <c r="A1095" s="293" t="str">
        <f>VLOOKUP(B:B,'ACFR Business Areas'!A:C,3,FALSE)</f>
        <v>A000</v>
      </c>
      <c r="B1095" s="293" t="str">
        <f>'Lease Rollforward'!$B$1</f>
        <v>E120</v>
      </c>
      <c r="C1095" s="122" t="str">
        <f>VLOOKUP(B:B,'ACFR Business Areas'!A:B,2,FALSE)</f>
        <v>Comptroller General</v>
      </c>
      <c r="D1095" s="237"/>
      <c r="E1095" s="265"/>
      <c r="G1095" s="122">
        <f>IFERROR(VLOOKUP($F:$F,'Lease Types with GL Accts'!A:B,2,FALSE),0)</f>
        <v>0</v>
      </c>
      <c r="H1095" s="122">
        <f>IFERROR(VLOOKUP($F:$F,'Lease Types with GL Accts'!$A:$C,3,FALSE),0)</f>
        <v>0</v>
      </c>
      <c r="I1095" s="122">
        <f>IFERROR(VLOOKUP($F:$F,'Lease Types with GL Accts'!$A:$D,4,FALSE),0)</f>
        <v>0</v>
      </c>
      <c r="J1095" s="293" t="str">
        <f>IF(AND(AB1095=1,K1095='Lease Rollforward'!$B$2),"Yes",IF(AB1095=1,"No",""))</f>
        <v/>
      </c>
      <c r="L1095" s="216"/>
      <c r="M1095" s="217"/>
      <c r="N1095" s="217"/>
      <c r="O1095" s="217"/>
      <c r="P1095" s="294">
        <f t="shared" si="145"/>
        <v>0</v>
      </c>
      <c r="Q1095" s="124"/>
      <c r="R1095" s="124"/>
      <c r="S1095" s="219"/>
      <c r="T1095" s="219"/>
      <c r="U1095" s="266"/>
      <c r="V1095" s="122" t="str">
        <f>IF($AB1095=1,VLOOKUP(U:U,'BW Asset Listing'!D:E,2,FALSE),"")</f>
        <v/>
      </c>
      <c r="W1095" s="122" t="str">
        <f>IF($AB1095=1,VLOOKUP(U:U,'BW Asset Listing'!D:F,3,FALSE),"")</f>
        <v/>
      </c>
      <c r="X1095" s="122" t="str">
        <f>IF($AB1095=1,VLOOKUP(U:U,'BW Asset Listing'!D:G,4,FALSE),"")</f>
        <v/>
      </c>
      <c r="Y1095" s="294" t="str">
        <f>IF($AB1095=1,VLOOKUP(U:U,'BW Asset Listing'!D:O,12,FALSE),"")</f>
        <v/>
      </c>
      <c r="Z1095" s="294" t="str">
        <f t="shared" si="146"/>
        <v/>
      </c>
      <c r="AA1095" s="294" t="str">
        <f t="shared" si="147"/>
        <v/>
      </c>
      <c r="AB1095" s="294">
        <f>COUNTIF($D$4:D1095,$D1095)</f>
        <v>0</v>
      </c>
      <c r="AE1095" s="122" t="str">
        <f t="shared" si="148"/>
        <v/>
      </c>
      <c r="AF1095" s="124">
        <f>SUMIFS('BW Expense Report GL'!I:I,'BW Expense Report GL'!F:F,AD:AD,'BW Expense Report GL'!G:G,G:G)</f>
        <v>0</v>
      </c>
      <c r="AG1095" s="124" t="str">
        <f t="shared" si="149"/>
        <v/>
      </c>
      <c r="AH1095" s="124">
        <f>SUMIFS('BW Expense Report GL'!I:I,'BW Expense Report GL'!F:F,AD:AD,'BW Expense Report GL'!G:G,H:H)</f>
        <v>0</v>
      </c>
      <c r="AI1095" s="124" t="str">
        <f t="shared" si="150"/>
        <v/>
      </c>
      <c r="AK1095" s="121">
        <f t="shared" si="151"/>
        <v>0</v>
      </c>
      <c r="AL1095" s="121">
        <f t="shared" si="152"/>
        <v>0</v>
      </c>
    </row>
    <row r="1096" spans="1:38" s="121" customFormat="1" ht="12.75" x14ac:dyDescent="0.2">
      <c r="A1096" s="293" t="str">
        <f>VLOOKUP(B:B,'ACFR Business Areas'!A:C,3,FALSE)</f>
        <v>A000</v>
      </c>
      <c r="B1096" s="293" t="str">
        <f>'Lease Rollforward'!$B$1</f>
        <v>E120</v>
      </c>
      <c r="C1096" s="122" t="str">
        <f>VLOOKUP(B:B,'ACFR Business Areas'!A:B,2,FALSE)</f>
        <v>Comptroller General</v>
      </c>
      <c r="D1096" s="237"/>
      <c r="E1096" s="265"/>
      <c r="G1096" s="122">
        <f>IFERROR(VLOOKUP($F:$F,'Lease Types with GL Accts'!A:B,2,FALSE),0)</f>
        <v>0</v>
      </c>
      <c r="H1096" s="122">
        <f>IFERROR(VLOOKUP($F:$F,'Lease Types with GL Accts'!$A:$C,3,FALSE),0)</f>
        <v>0</v>
      </c>
      <c r="I1096" s="122">
        <f>IFERROR(VLOOKUP($F:$F,'Lease Types with GL Accts'!$A:$D,4,FALSE),0)</f>
        <v>0</v>
      </c>
      <c r="J1096" s="293" t="str">
        <f>IF(AND(AB1096=1,K1096='Lease Rollforward'!$B$2),"Yes",IF(AB1096=1,"No",""))</f>
        <v/>
      </c>
      <c r="L1096" s="216"/>
      <c r="M1096" s="217"/>
      <c r="N1096" s="217"/>
      <c r="O1096" s="217"/>
      <c r="P1096" s="294">
        <f t="shared" ref="P1096:P1159" si="153">SUM(M1096:O1096)</f>
        <v>0</v>
      </c>
      <c r="Q1096" s="124"/>
      <c r="R1096" s="124"/>
      <c r="S1096" s="219"/>
      <c r="T1096" s="219"/>
      <c r="U1096" s="266"/>
      <c r="V1096" s="122" t="str">
        <f>IF($AB1096=1,VLOOKUP(U:U,'BW Asset Listing'!D:E,2,FALSE),"")</f>
        <v/>
      </c>
      <c r="W1096" s="122" t="str">
        <f>IF($AB1096=1,VLOOKUP(U:U,'BW Asset Listing'!D:F,3,FALSE),"")</f>
        <v/>
      </c>
      <c r="X1096" s="122" t="str">
        <f>IF($AB1096=1,VLOOKUP(U:U,'BW Asset Listing'!D:G,4,FALSE),"")</f>
        <v/>
      </c>
      <c r="Y1096" s="294" t="str">
        <f>IF($AB1096=1,VLOOKUP(U:U,'BW Asset Listing'!D:O,12,FALSE),"")</f>
        <v/>
      </c>
      <c r="Z1096" s="294" t="str">
        <f t="shared" ref="Z1096:Z1159" si="154">IF($AB1096=1,SUMIF(D:D,D1096,M:M),"")</f>
        <v/>
      </c>
      <c r="AA1096" s="294" t="str">
        <f t="shared" ref="AA1096:AA1159" si="155">IF($AB1096=1,Y1096-Z1096,"")</f>
        <v/>
      </c>
      <c r="AB1096" s="294">
        <f>COUNTIF($D$4:D1096,$D1096)</f>
        <v>0</v>
      </c>
      <c r="AE1096" s="122" t="str">
        <f t="shared" ref="AE1096:AE1159" si="156">IF(ISBLANK(D1096),"",D1096&amp;" Payment #"&amp;AB1096)</f>
        <v/>
      </c>
      <c r="AF1096" s="124">
        <f>SUMIFS('BW Expense Report GL'!I:I,'BW Expense Report GL'!F:F,AD:AD,'BW Expense Report GL'!G:G,G:G)</f>
        <v>0</v>
      </c>
      <c r="AG1096" s="124" t="str">
        <f t="shared" ref="AG1096:AG1159" si="157">IF(ISBLANK(AD1096),"",M1096-AF1096)</f>
        <v/>
      </c>
      <c r="AH1096" s="124">
        <f>SUMIFS('BW Expense Report GL'!I:I,'BW Expense Report GL'!F:F,AD:AD,'BW Expense Report GL'!G:G,H:H)</f>
        <v>0</v>
      </c>
      <c r="AI1096" s="124" t="str">
        <f t="shared" ref="AI1096:AI1159" si="158">IF(ISBLANK(AD1096),"",N1096-AH1096)</f>
        <v/>
      </c>
      <c r="AK1096" s="121">
        <f t="shared" ref="AK1096:AK1159" si="159">F1096</f>
        <v>0</v>
      </c>
      <c r="AL1096" s="121">
        <f t="shared" ref="AL1096:AL1159" si="160">D1096</f>
        <v>0</v>
      </c>
    </row>
    <row r="1097" spans="1:38" s="121" customFormat="1" ht="12.75" x14ac:dyDescent="0.2">
      <c r="A1097" s="293" t="str">
        <f>VLOOKUP(B:B,'ACFR Business Areas'!A:C,3,FALSE)</f>
        <v>A000</v>
      </c>
      <c r="B1097" s="293" t="str">
        <f>'Lease Rollforward'!$B$1</f>
        <v>E120</v>
      </c>
      <c r="C1097" s="122" t="str">
        <f>VLOOKUP(B:B,'ACFR Business Areas'!A:B,2,FALSE)</f>
        <v>Comptroller General</v>
      </c>
      <c r="D1097" s="237"/>
      <c r="E1097" s="265"/>
      <c r="G1097" s="122">
        <f>IFERROR(VLOOKUP($F:$F,'Lease Types with GL Accts'!A:B,2,FALSE),0)</f>
        <v>0</v>
      </c>
      <c r="H1097" s="122">
        <f>IFERROR(VLOOKUP($F:$F,'Lease Types with GL Accts'!$A:$C,3,FALSE),0)</f>
        <v>0</v>
      </c>
      <c r="I1097" s="122">
        <f>IFERROR(VLOOKUP($F:$F,'Lease Types with GL Accts'!$A:$D,4,FALSE),0)</f>
        <v>0</v>
      </c>
      <c r="J1097" s="293" t="str">
        <f>IF(AND(AB1097=1,K1097='Lease Rollforward'!$B$2),"Yes",IF(AB1097=1,"No",""))</f>
        <v/>
      </c>
      <c r="L1097" s="216"/>
      <c r="M1097" s="217"/>
      <c r="N1097" s="217"/>
      <c r="O1097" s="217"/>
      <c r="P1097" s="294">
        <f t="shared" si="153"/>
        <v>0</v>
      </c>
      <c r="Q1097" s="124"/>
      <c r="R1097" s="124"/>
      <c r="S1097" s="219"/>
      <c r="T1097" s="219"/>
      <c r="U1097" s="266"/>
      <c r="V1097" s="122" t="str">
        <f>IF($AB1097=1,VLOOKUP(U:U,'BW Asset Listing'!D:E,2,FALSE),"")</f>
        <v/>
      </c>
      <c r="W1097" s="122" t="str">
        <f>IF($AB1097=1,VLOOKUP(U:U,'BW Asset Listing'!D:F,3,FALSE),"")</f>
        <v/>
      </c>
      <c r="X1097" s="122" t="str">
        <f>IF($AB1097=1,VLOOKUP(U:U,'BW Asset Listing'!D:G,4,FALSE),"")</f>
        <v/>
      </c>
      <c r="Y1097" s="294" t="str">
        <f>IF($AB1097=1,VLOOKUP(U:U,'BW Asset Listing'!D:O,12,FALSE),"")</f>
        <v/>
      </c>
      <c r="Z1097" s="294" t="str">
        <f t="shared" si="154"/>
        <v/>
      </c>
      <c r="AA1097" s="294" t="str">
        <f t="shared" si="155"/>
        <v/>
      </c>
      <c r="AB1097" s="294">
        <f>COUNTIF($D$4:D1097,$D1097)</f>
        <v>0</v>
      </c>
      <c r="AE1097" s="122" t="str">
        <f t="shared" si="156"/>
        <v/>
      </c>
      <c r="AF1097" s="124">
        <f>SUMIFS('BW Expense Report GL'!I:I,'BW Expense Report GL'!F:F,AD:AD,'BW Expense Report GL'!G:G,G:G)</f>
        <v>0</v>
      </c>
      <c r="AG1097" s="124" t="str">
        <f t="shared" si="157"/>
        <v/>
      </c>
      <c r="AH1097" s="124">
        <f>SUMIFS('BW Expense Report GL'!I:I,'BW Expense Report GL'!F:F,AD:AD,'BW Expense Report GL'!G:G,H:H)</f>
        <v>0</v>
      </c>
      <c r="AI1097" s="124" t="str">
        <f t="shared" si="158"/>
        <v/>
      </c>
      <c r="AK1097" s="121">
        <f t="shared" si="159"/>
        <v>0</v>
      </c>
      <c r="AL1097" s="121">
        <f t="shared" si="160"/>
        <v>0</v>
      </c>
    </row>
    <row r="1098" spans="1:38" s="121" customFormat="1" ht="12.75" x14ac:dyDescent="0.2">
      <c r="A1098" s="293" t="str">
        <f>VLOOKUP(B:B,'ACFR Business Areas'!A:C,3,FALSE)</f>
        <v>A000</v>
      </c>
      <c r="B1098" s="293" t="str">
        <f>'Lease Rollforward'!$B$1</f>
        <v>E120</v>
      </c>
      <c r="C1098" s="122" t="str">
        <f>VLOOKUP(B:B,'ACFR Business Areas'!A:B,2,FALSE)</f>
        <v>Comptroller General</v>
      </c>
      <c r="D1098" s="237"/>
      <c r="E1098" s="265"/>
      <c r="G1098" s="122">
        <f>IFERROR(VLOOKUP($F:$F,'Lease Types with GL Accts'!A:B,2,FALSE),0)</f>
        <v>0</v>
      </c>
      <c r="H1098" s="122">
        <f>IFERROR(VLOOKUP($F:$F,'Lease Types with GL Accts'!$A:$C,3,FALSE),0)</f>
        <v>0</v>
      </c>
      <c r="I1098" s="122">
        <f>IFERROR(VLOOKUP($F:$F,'Lease Types with GL Accts'!$A:$D,4,FALSE),0)</f>
        <v>0</v>
      </c>
      <c r="J1098" s="293" t="str">
        <f>IF(AND(AB1098=1,K1098='Lease Rollforward'!$B$2),"Yes",IF(AB1098=1,"No",""))</f>
        <v/>
      </c>
      <c r="L1098" s="216"/>
      <c r="M1098" s="217"/>
      <c r="N1098" s="217"/>
      <c r="O1098" s="217"/>
      <c r="P1098" s="294">
        <f t="shared" si="153"/>
        <v>0</v>
      </c>
      <c r="Q1098" s="124"/>
      <c r="R1098" s="124"/>
      <c r="S1098" s="219"/>
      <c r="T1098" s="219"/>
      <c r="U1098" s="266"/>
      <c r="V1098" s="122" t="str">
        <f>IF($AB1098=1,VLOOKUP(U:U,'BW Asset Listing'!D:E,2,FALSE),"")</f>
        <v/>
      </c>
      <c r="W1098" s="122" t="str">
        <f>IF($AB1098=1,VLOOKUP(U:U,'BW Asset Listing'!D:F,3,FALSE),"")</f>
        <v/>
      </c>
      <c r="X1098" s="122" t="str">
        <f>IF($AB1098=1,VLOOKUP(U:U,'BW Asset Listing'!D:G,4,FALSE),"")</f>
        <v/>
      </c>
      <c r="Y1098" s="294" t="str">
        <f>IF($AB1098=1,VLOOKUP(U:U,'BW Asset Listing'!D:O,12,FALSE),"")</f>
        <v/>
      </c>
      <c r="Z1098" s="294" t="str">
        <f t="shared" si="154"/>
        <v/>
      </c>
      <c r="AA1098" s="294" t="str">
        <f t="shared" si="155"/>
        <v/>
      </c>
      <c r="AB1098" s="294">
        <f>COUNTIF($D$4:D1098,$D1098)</f>
        <v>0</v>
      </c>
      <c r="AE1098" s="122" t="str">
        <f t="shared" si="156"/>
        <v/>
      </c>
      <c r="AF1098" s="124">
        <f>SUMIFS('BW Expense Report GL'!I:I,'BW Expense Report GL'!F:F,AD:AD,'BW Expense Report GL'!G:G,G:G)</f>
        <v>0</v>
      </c>
      <c r="AG1098" s="124" t="str">
        <f t="shared" si="157"/>
        <v/>
      </c>
      <c r="AH1098" s="124">
        <f>SUMIFS('BW Expense Report GL'!I:I,'BW Expense Report GL'!F:F,AD:AD,'BW Expense Report GL'!G:G,H:H)</f>
        <v>0</v>
      </c>
      <c r="AI1098" s="124" t="str">
        <f t="shared" si="158"/>
        <v/>
      </c>
      <c r="AK1098" s="121">
        <f t="shared" si="159"/>
        <v>0</v>
      </c>
      <c r="AL1098" s="121">
        <f t="shared" si="160"/>
        <v>0</v>
      </c>
    </row>
    <row r="1099" spans="1:38" s="121" customFormat="1" ht="12.75" x14ac:dyDescent="0.2">
      <c r="A1099" s="293" t="str">
        <f>VLOOKUP(B:B,'ACFR Business Areas'!A:C,3,FALSE)</f>
        <v>A000</v>
      </c>
      <c r="B1099" s="293" t="str">
        <f>'Lease Rollforward'!$B$1</f>
        <v>E120</v>
      </c>
      <c r="C1099" s="122" t="str">
        <f>VLOOKUP(B:B,'ACFR Business Areas'!A:B,2,FALSE)</f>
        <v>Comptroller General</v>
      </c>
      <c r="D1099" s="237"/>
      <c r="E1099" s="265"/>
      <c r="G1099" s="122">
        <f>IFERROR(VLOOKUP($F:$F,'Lease Types with GL Accts'!A:B,2,FALSE),0)</f>
        <v>0</v>
      </c>
      <c r="H1099" s="122">
        <f>IFERROR(VLOOKUP($F:$F,'Lease Types with GL Accts'!$A:$C,3,FALSE),0)</f>
        <v>0</v>
      </c>
      <c r="I1099" s="122">
        <f>IFERROR(VLOOKUP($F:$F,'Lease Types with GL Accts'!$A:$D,4,FALSE),0)</f>
        <v>0</v>
      </c>
      <c r="J1099" s="293" t="str">
        <f>IF(AND(AB1099=1,K1099='Lease Rollforward'!$B$2),"Yes",IF(AB1099=1,"No",""))</f>
        <v/>
      </c>
      <c r="L1099" s="216"/>
      <c r="M1099" s="217"/>
      <c r="N1099" s="217"/>
      <c r="O1099" s="217"/>
      <c r="P1099" s="294">
        <f t="shared" si="153"/>
        <v>0</v>
      </c>
      <c r="Q1099" s="124"/>
      <c r="R1099" s="124"/>
      <c r="S1099" s="219"/>
      <c r="T1099" s="219"/>
      <c r="U1099" s="266"/>
      <c r="V1099" s="122" t="str">
        <f>IF($AB1099=1,VLOOKUP(U:U,'BW Asset Listing'!D:E,2,FALSE),"")</f>
        <v/>
      </c>
      <c r="W1099" s="122" t="str">
        <f>IF($AB1099=1,VLOOKUP(U:U,'BW Asset Listing'!D:F,3,FALSE),"")</f>
        <v/>
      </c>
      <c r="X1099" s="122" t="str">
        <f>IF($AB1099=1,VLOOKUP(U:U,'BW Asset Listing'!D:G,4,FALSE),"")</f>
        <v/>
      </c>
      <c r="Y1099" s="294" t="str">
        <f>IF($AB1099=1,VLOOKUP(U:U,'BW Asset Listing'!D:O,12,FALSE),"")</f>
        <v/>
      </c>
      <c r="Z1099" s="294" t="str">
        <f t="shared" si="154"/>
        <v/>
      </c>
      <c r="AA1099" s="294" t="str">
        <f t="shared" si="155"/>
        <v/>
      </c>
      <c r="AB1099" s="294">
        <f>COUNTIF($D$4:D1099,$D1099)</f>
        <v>0</v>
      </c>
      <c r="AE1099" s="122" t="str">
        <f t="shared" si="156"/>
        <v/>
      </c>
      <c r="AF1099" s="124">
        <f>SUMIFS('BW Expense Report GL'!I:I,'BW Expense Report GL'!F:F,AD:AD,'BW Expense Report GL'!G:G,G:G)</f>
        <v>0</v>
      </c>
      <c r="AG1099" s="124" t="str">
        <f t="shared" si="157"/>
        <v/>
      </c>
      <c r="AH1099" s="124">
        <f>SUMIFS('BW Expense Report GL'!I:I,'BW Expense Report GL'!F:F,AD:AD,'BW Expense Report GL'!G:G,H:H)</f>
        <v>0</v>
      </c>
      <c r="AI1099" s="124" t="str">
        <f t="shared" si="158"/>
        <v/>
      </c>
      <c r="AK1099" s="121">
        <f t="shared" si="159"/>
        <v>0</v>
      </c>
      <c r="AL1099" s="121">
        <f t="shared" si="160"/>
        <v>0</v>
      </c>
    </row>
    <row r="1100" spans="1:38" s="121" customFormat="1" ht="12.75" x14ac:dyDescent="0.2">
      <c r="A1100" s="293" t="str">
        <f>VLOOKUP(B:B,'ACFR Business Areas'!A:C,3,FALSE)</f>
        <v>A000</v>
      </c>
      <c r="B1100" s="293" t="str">
        <f>'Lease Rollforward'!$B$1</f>
        <v>E120</v>
      </c>
      <c r="C1100" s="122" t="str">
        <f>VLOOKUP(B:B,'ACFR Business Areas'!A:B,2,FALSE)</f>
        <v>Comptroller General</v>
      </c>
      <c r="D1100" s="237"/>
      <c r="E1100" s="265"/>
      <c r="G1100" s="122">
        <f>IFERROR(VLOOKUP($F:$F,'Lease Types with GL Accts'!A:B,2,FALSE),0)</f>
        <v>0</v>
      </c>
      <c r="H1100" s="122">
        <f>IFERROR(VLOOKUP($F:$F,'Lease Types with GL Accts'!$A:$C,3,FALSE),0)</f>
        <v>0</v>
      </c>
      <c r="I1100" s="122">
        <f>IFERROR(VLOOKUP($F:$F,'Lease Types with GL Accts'!$A:$D,4,FALSE),0)</f>
        <v>0</v>
      </c>
      <c r="J1100" s="293" t="str">
        <f>IF(AND(AB1100=1,K1100='Lease Rollforward'!$B$2),"Yes",IF(AB1100=1,"No",""))</f>
        <v/>
      </c>
      <c r="L1100" s="216"/>
      <c r="M1100" s="217"/>
      <c r="N1100" s="217"/>
      <c r="O1100" s="217"/>
      <c r="P1100" s="294">
        <f t="shared" si="153"/>
        <v>0</v>
      </c>
      <c r="Q1100" s="124"/>
      <c r="R1100" s="124"/>
      <c r="S1100" s="219"/>
      <c r="T1100" s="219"/>
      <c r="U1100" s="266"/>
      <c r="V1100" s="122" t="str">
        <f>IF($AB1100=1,VLOOKUP(U:U,'BW Asset Listing'!D:E,2,FALSE),"")</f>
        <v/>
      </c>
      <c r="W1100" s="122" t="str">
        <f>IF($AB1100=1,VLOOKUP(U:U,'BW Asset Listing'!D:F,3,FALSE),"")</f>
        <v/>
      </c>
      <c r="X1100" s="122" t="str">
        <f>IF($AB1100=1,VLOOKUP(U:U,'BW Asset Listing'!D:G,4,FALSE),"")</f>
        <v/>
      </c>
      <c r="Y1100" s="294" t="str">
        <f>IF($AB1100=1,VLOOKUP(U:U,'BW Asset Listing'!D:O,12,FALSE),"")</f>
        <v/>
      </c>
      <c r="Z1100" s="294" t="str">
        <f t="shared" si="154"/>
        <v/>
      </c>
      <c r="AA1100" s="294" t="str">
        <f t="shared" si="155"/>
        <v/>
      </c>
      <c r="AB1100" s="294">
        <f>COUNTIF($D$4:D1100,$D1100)</f>
        <v>0</v>
      </c>
      <c r="AE1100" s="122" t="str">
        <f t="shared" si="156"/>
        <v/>
      </c>
      <c r="AF1100" s="124">
        <f>SUMIFS('BW Expense Report GL'!I:I,'BW Expense Report GL'!F:F,AD:AD,'BW Expense Report GL'!G:G,G:G)</f>
        <v>0</v>
      </c>
      <c r="AG1100" s="124" t="str">
        <f t="shared" si="157"/>
        <v/>
      </c>
      <c r="AH1100" s="124">
        <f>SUMIFS('BW Expense Report GL'!I:I,'BW Expense Report GL'!F:F,AD:AD,'BW Expense Report GL'!G:G,H:H)</f>
        <v>0</v>
      </c>
      <c r="AI1100" s="124" t="str">
        <f t="shared" si="158"/>
        <v/>
      </c>
      <c r="AK1100" s="121">
        <f t="shared" si="159"/>
        <v>0</v>
      </c>
      <c r="AL1100" s="121">
        <f t="shared" si="160"/>
        <v>0</v>
      </c>
    </row>
    <row r="1101" spans="1:38" s="121" customFormat="1" ht="12.75" x14ac:dyDescent="0.2">
      <c r="A1101" s="293" t="str">
        <f>VLOOKUP(B:B,'ACFR Business Areas'!A:C,3,FALSE)</f>
        <v>A000</v>
      </c>
      <c r="B1101" s="293" t="str">
        <f>'Lease Rollforward'!$B$1</f>
        <v>E120</v>
      </c>
      <c r="C1101" s="122" t="str">
        <f>VLOOKUP(B:B,'ACFR Business Areas'!A:B,2,FALSE)</f>
        <v>Comptroller General</v>
      </c>
      <c r="D1101" s="237"/>
      <c r="E1101" s="265"/>
      <c r="G1101" s="122">
        <f>IFERROR(VLOOKUP($F:$F,'Lease Types with GL Accts'!A:B,2,FALSE),0)</f>
        <v>0</v>
      </c>
      <c r="H1101" s="122">
        <f>IFERROR(VLOOKUP($F:$F,'Lease Types with GL Accts'!$A:$C,3,FALSE),0)</f>
        <v>0</v>
      </c>
      <c r="I1101" s="122">
        <f>IFERROR(VLOOKUP($F:$F,'Lease Types with GL Accts'!$A:$D,4,FALSE),0)</f>
        <v>0</v>
      </c>
      <c r="J1101" s="293" t="str">
        <f>IF(AND(AB1101=1,K1101='Lease Rollforward'!$B$2),"Yes",IF(AB1101=1,"No",""))</f>
        <v/>
      </c>
      <c r="L1101" s="216"/>
      <c r="M1101" s="217"/>
      <c r="N1101" s="217"/>
      <c r="O1101" s="217"/>
      <c r="P1101" s="294">
        <f t="shared" si="153"/>
        <v>0</v>
      </c>
      <c r="Q1101" s="124"/>
      <c r="R1101" s="124"/>
      <c r="S1101" s="219"/>
      <c r="T1101" s="219"/>
      <c r="U1101" s="266"/>
      <c r="V1101" s="122" t="str">
        <f>IF($AB1101=1,VLOOKUP(U:U,'BW Asset Listing'!D:E,2,FALSE),"")</f>
        <v/>
      </c>
      <c r="W1101" s="122" t="str">
        <f>IF($AB1101=1,VLOOKUP(U:U,'BW Asset Listing'!D:F,3,FALSE),"")</f>
        <v/>
      </c>
      <c r="X1101" s="122" t="str">
        <f>IF($AB1101=1,VLOOKUP(U:U,'BW Asset Listing'!D:G,4,FALSE),"")</f>
        <v/>
      </c>
      <c r="Y1101" s="294" t="str">
        <f>IF($AB1101=1,VLOOKUP(U:U,'BW Asset Listing'!D:O,12,FALSE),"")</f>
        <v/>
      </c>
      <c r="Z1101" s="294" t="str">
        <f t="shared" si="154"/>
        <v/>
      </c>
      <c r="AA1101" s="294" t="str">
        <f t="shared" si="155"/>
        <v/>
      </c>
      <c r="AB1101" s="294">
        <f>COUNTIF($D$4:D1101,$D1101)</f>
        <v>0</v>
      </c>
      <c r="AE1101" s="122" t="str">
        <f t="shared" si="156"/>
        <v/>
      </c>
      <c r="AF1101" s="124">
        <f>SUMIFS('BW Expense Report GL'!I:I,'BW Expense Report GL'!F:F,AD:AD,'BW Expense Report GL'!G:G,G:G)</f>
        <v>0</v>
      </c>
      <c r="AG1101" s="124" t="str">
        <f t="shared" si="157"/>
        <v/>
      </c>
      <c r="AH1101" s="124">
        <f>SUMIFS('BW Expense Report GL'!I:I,'BW Expense Report GL'!F:F,AD:AD,'BW Expense Report GL'!G:G,H:H)</f>
        <v>0</v>
      </c>
      <c r="AI1101" s="124" t="str">
        <f t="shared" si="158"/>
        <v/>
      </c>
      <c r="AK1101" s="121">
        <f t="shared" si="159"/>
        <v>0</v>
      </c>
      <c r="AL1101" s="121">
        <f t="shared" si="160"/>
        <v>0</v>
      </c>
    </row>
    <row r="1102" spans="1:38" s="121" customFormat="1" ht="12.75" x14ac:dyDescent="0.2">
      <c r="A1102" s="293" t="str">
        <f>VLOOKUP(B:B,'ACFR Business Areas'!A:C,3,FALSE)</f>
        <v>A000</v>
      </c>
      <c r="B1102" s="293" t="str">
        <f>'Lease Rollforward'!$B$1</f>
        <v>E120</v>
      </c>
      <c r="C1102" s="122" t="str">
        <f>VLOOKUP(B:B,'ACFR Business Areas'!A:B,2,FALSE)</f>
        <v>Comptroller General</v>
      </c>
      <c r="D1102" s="237"/>
      <c r="E1102" s="265"/>
      <c r="G1102" s="122">
        <f>IFERROR(VLOOKUP($F:$F,'Lease Types with GL Accts'!A:B,2,FALSE),0)</f>
        <v>0</v>
      </c>
      <c r="H1102" s="122">
        <f>IFERROR(VLOOKUP($F:$F,'Lease Types with GL Accts'!$A:$C,3,FALSE),0)</f>
        <v>0</v>
      </c>
      <c r="I1102" s="122">
        <f>IFERROR(VLOOKUP($F:$F,'Lease Types with GL Accts'!$A:$D,4,FALSE),0)</f>
        <v>0</v>
      </c>
      <c r="J1102" s="293" t="str">
        <f>IF(AND(AB1102=1,K1102='Lease Rollforward'!$B$2),"Yes",IF(AB1102=1,"No",""))</f>
        <v/>
      </c>
      <c r="L1102" s="216"/>
      <c r="M1102" s="217"/>
      <c r="N1102" s="217"/>
      <c r="O1102" s="217"/>
      <c r="P1102" s="294">
        <f t="shared" si="153"/>
        <v>0</v>
      </c>
      <c r="Q1102" s="124"/>
      <c r="R1102" s="124"/>
      <c r="S1102" s="219"/>
      <c r="T1102" s="219"/>
      <c r="U1102" s="266"/>
      <c r="V1102" s="122" t="str">
        <f>IF($AB1102=1,VLOOKUP(U:U,'BW Asset Listing'!D:E,2,FALSE),"")</f>
        <v/>
      </c>
      <c r="W1102" s="122" t="str">
        <f>IF($AB1102=1,VLOOKUP(U:U,'BW Asset Listing'!D:F,3,FALSE),"")</f>
        <v/>
      </c>
      <c r="X1102" s="122" t="str">
        <f>IF($AB1102=1,VLOOKUP(U:U,'BW Asset Listing'!D:G,4,FALSE),"")</f>
        <v/>
      </c>
      <c r="Y1102" s="294" t="str">
        <f>IF($AB1102=1,VLOOKUP(U:U,'BW Asset Listing'!D:O,12,FALSE),"")</f>
        <v/>
      </c>
      <c r="Z1102" s="294" t="str">
        <f t="shared" si="154"/>
        <v/>
      </c>
      <c r="AA1102" s="294" t="str">
        <f t="shared" si="155"/>
        <v/>
      </c>
      <c r="AB1102" s="294">
        <f>COUNTIF($D$4:D1102,$D1102)</f>
        <v>0</v>
      </c>
      <c r="AE1102" s="122" t="str">
        <f t="shared" si="156"/>
        <v/>
      </c>
      <c r="AF1102" s="124">
        <f>SUMIFS('BW Expense Report GL'!I:I,'BW Expense Report GL'!F:F,AD:AD,'BW Expense Report GL'!G:G,G:G)</f>
        <v>0</v>
      </c>
      <c r="AG1102" s="124" t="str">
        <f t="shared" si="157"/>
        <v/>
      </c>
      <c r="AH1102" s="124">
        <f>SUMIFS('BW Expense Report GL'!I:I,'BW Expense Report GL'!F:F,AD:AD,'BW Expense Report GL'!G:G,H:H)</f>
        <v>0</v>
      </c>
      <c r="AI1102" s="124" t="str">
        <f t="shared" si="158"/>
        <v/>
      </c>
      <c r="AK1102" s="121">
        <f t="shared" si="159"/>
        <v>0</v>
      </c>
      <c r="AL1102" s="121">
        <f t="shared" si="160"/>
        <v>0</v>
      </c>
    </row>
    <row r="1103" spans="1:38" s="121" customFormat="1" ht="12.75" x14ac:dyDescent="0.2">
      <c r="A1103" s="293" t="str">
        <f>VLOOKUP(B:B,'ACFR Business Areas'!A:C,3,FALSE)</f>
        <v>A000</v>
      </c>
      <c r="B1103" s="293" t="str">
        <f>'Lease Rollforward'!$B$1</f>
        <v>E120</v>
      </c>
      <c r="C1103" s="122" t="str">
        <f>VLOOKUP(B:B,'ACFR Business Areas'!A:B,2,FALSE)</f>
        <v>Comptroller General</v>
      </c>
      <c r="D1103" s="237"/>
      <c r="E1103" s="265"/>
      <c r="G1103" s="122">
        <f>IFERROR(VLOOKUP($F:$F,'Lease Types with GL Accts'!A:B,2,FALSE),0)</f>
        <v>0</v>
      </c>
      <c r="H1103" s="122">
        <f>IFERROR(VLOOKUP($F:$F,'Lease Types with GL Accts'!$A:$C,3,FALSE),0)</f>
        <v>0</v>
      </c>
      <c r="I1103" s="122">
        <f>IFERROR(VLOOKUP($F:$F,'Lease Types with GL Accts'!$A:$D,4,FALSE),0)</f>
        <v>0</v>
      </c>
      <c r="J1103" s="293" t="str">
        <f>IF(AND(AB1103=1,K1103='Lease Rollforward'!$B$2),"Yes",IF(AB1103=1,"No",""))</f>
        <v/>
      </c>
      <c r="L1103" s="216"/>
      <c r="M1103" s="217"/>
      <c r="N1103" s="217"/>
      <c r="O1103" s="217"/>
      <c r="P1103" s="294">
        <f t="shared" si="153"/>
        <v>0</v>
      </c>
      <c r="Q1103" s="124"/>
      <c r="R1103" s="124"/>
      <c r="S1103" s="219"/>
      <c r="T1103" s="219"/>
      <c r="U1103" s="266"/>
      <c r="V1103" s="122" t="str">
        <f>IF($AB1103=1,VLOOKUP(U:U,'BW Asset Listing'!D:E,2,FALSE),"")</f>
        <v/>
      </c>
      <c r="W1103" s="122" t="str">
        <f>IF($AB1103=1,VLOOKUP(U:U,'BW Asset Listing'!D:F,3,FALSE),"")</f>
        <v/>
      </c>
      <c r="X1103" s="122" t="str">
        <f>IF($AB1103=1,VLOOKUP(U:U,'BW Asset Listing'!D:G,4,FALSE),"")</f>
        <v/>
      </c>
      <c r="Y1103" s="294" t="str">
        <f>IF($AB1103=1,VLOOKUP(U:U,'BW Asset Listing'!D:O,12,FALSE),"")</f>
        <v/>
      </c>
      <c r="Z1103" s="294" t="str">
        <f t="shared" si="154"/>
        <v/>
      </c>
      <c r="AA1103" s="294" t="str">
        <f t="shared" si="155"/>
        <v/>
      </c>
      <c r="AB1103" s="294">
        <f>COUNTIF($D$4:D1103,$D1103)</f>
        <v>0</v>
      </c>
      <c r="AE1103" s="122" t="str">
        <f t="shared" si="156"/>
        <v/>
      </c>
      <c r="AF1103" s="124">
        <f>SUMIFS('BW Expense Report GL'!I:I,'BW Expense Report GL'!F:F,AD:AD,'BW Expense Report GL'!G:G,G:G)</f>
        <v>0</v>
      </c>
      <c r="AG1103" s="124" t="str">
        <f t="shared" si="157"/>
        <v/>
      </c>
      <c r="AH1103" s="124">
        <f>SUMIFS('BW Expense Report GL'!I:I,'BW Expense Report GL'!F:F,AD:AD,'BW Expense Report GL'!G:G,H:H)</f>
        <v>0</v>
      </c>
      <c r="AI1103" s="124" t="str">
        <f t="shared" si="158"/>
        <v/>
      </c>
      <c r="AK1103" s="121">
        <f t="shared" si="159"/>
        <v>0</v>
      </c>
      <c r="AL1103" s="121">
        <f t="shared" si="160"/>
        <v>0</v>
      </c>
    </row>
    <row r="1104" spans="1:38" s="121" customFormat="1" ht="12.75" x14ac:dyDescent="0.2">
      <c r="A1104" s="293" t="str">
        <f>VLOOKUP(B:B,'ACFR Business Areas'!A:C,3,FALSE)</f>
        <v>A000</v>
      </c>
      <c r="B1104" s="293" t="str">
        <f>'Lease Rollforward'!$B$1</f>
        <v>E120</v>
      </c>
      <c r="C1104" s="122" t="str">
        <f>VLOOKUP(B:B,'ACFR Business Areas'!A:B,2,FALSE)</f>
        <v>Comptroller General</v>
      </c>
      <c r="D1104" s="237"/>
      <c r="E1104" s="265"/>
      <c r="G1104" s="122">
        <f>IFERROR(VLOOKUP($F:$F,'Lease Types with GL Accts'!A:B,2,FALSE),0)</f>
        <v>0</v>
      </c>
      <c r="H1104" s="122">
        <f>IFERROR(VLOOKUP($F:$F,'Lease Types with GL Accts'!$A:$C,3,FALSE),0)</f>
        <v>0</v>
      </c>
      <c r="I1104" s="122">
        <f>IFERROR(VLOOKUP($F:$F,'Lease Types with GL Accts'!$A:$D,4,FALSE),0)</f>
        <v>0</v>
      </c>
      <c r="J1104" s="293" t="str">
        <f>IF(AND(AB1104=1,K1104='Lease Rollforward'!$B$2),"Yes",IF(AB1104=1,"No",""))</f>
        <v/>
      </c>
      <c r="L1104" s="216"/>
      <c r="M1104" s="217"/>
      <c r="N1104" s="217"/>
      <c r="O1104" s="217"/>
      <c r="P1104" s="294">
        <f t="shared" si="153"/>
        <v>0</v>
      </c>
      <c r="Q1104" s="124"/>
      <c r="R1104" s="124"/>
      <c r="S1104" s="219"/>
      <c r="T1104" s="219"/>
      <c r="U1104" s="266"/>
      <c r="V1104" s="122" t="str">
        <f>IF($AB1104=1,VLOOKUP(U:U,'BW Asset Listing'!D:E,2,FALSE),"")</f>
        <v/>
      </c>
      <c r="W1104" s="122" t="str">
        <f>IF($AB1104=1,VLOOKUP(U:U,'BW Asset Listing'!D:F,3,FALSE),"")</f>
        <v/>
      </c>
      <c r="X1104" s="122" t="str">
        <f>IF($AB1104=1,VLOOKUP(U:U,'BW Asset Listing'!D:G,4,FALSE),"")</f>
        <v/>
      </c>
      <c r="Y1104" s="294" t="str">
        <f>IF($AB1104=1,VLOOKUP(U:U,'BW Asset Listing'!D:O,12,FALSE),"")</f>
        <v/>
      </c>
      <c r="Z1104" s="294" t="str">
        <f t="shared" si="154"/>
        <v/>
      </c>
      <c r="AA1104" s="294" t="str">
        <f t="shared" si="155"/>
        <v/>
      </c>
      <c r="AB1104" s="294">
        <f>COUNTIF($D$4:D1104,$D1104)</f>
        <v>0</v>
      </c>
      <c r="AE1104" s="122" t="str">
        <f t="shared" si="156"/>
        <v/>
      </c>
      <c r="AF1104" s="124">
        <f>SUMIFS('BW Expense Report GL'!I:I,'BW Expense Report GL'!F:F,AD:AD,'BW Expense Report GL'!G:G,G:G)</f>
        <v>0</v>
      </c>
      <c r="AG1104" s="124" t="str">
        <f t="shared" si="157"/>
        <v/>
      </c>
      <c r="AH1104" s="124">
        <f>SUMIFS('BW Expense Report GL'!I:I,'BW Expense Report GL'!F:F,AD:AD,'BW Expense Report GL'!G:G,H:H)</f>
        <v>0</v>
      </c>
      <c r="AI1104" s="124" t="str">
        <f t="shared" si="158"/>
        <v/>
      </c>
      <c r="AK1104" s="121">
        <f t="shared" si="159"/>
        <v>0</v>
      </c>
      <c r="AL1104" s="121">
        <f t="shared" si="160"/>
        <v>0</v>
      </c>
    </row>
    <row r="1105" spans="1:38" s="121" customFormat="1" ht="12.75" x14ac:dyDescent="0.2">
      <c r="A1105" s="293" t="str">
        <f>VLOOKUP(B:B,'ACFR Business Areas'!A:C,3,FALSE)</f>
        <v>A000</v>
      </c>
      <c r="B1105" s="293" t="str">
        <f>'Lease Rollforward'!$B$1</f>
        <v>E120</v>
      </c>
      <c r="C1105" s="122" t="str">
        <f>VLOOKUP(B:B,'ACFR Business Areas'!A:B,2,FALSE)</f>
        <v>Comptroller General</v>
      </c>
      <c r="D1105" s="237"/>
      <c r="E1105" s="265"/>
      <c r="G1105" s="122">
        <f>IFERROR(VLOOKUP($F:$F,'Lease Types with GL Accts'!A:B,2,FALSE),0)</f>
        <v>0</v>
      </c>
      <c r="H1105" s="122">
        <f>IFERROR(VLOOKUP($F:$F,'Lease Types with GL Accts'!$A:$C,3,FALSE),0)</f>
        <v>0</v>
      </c>
      <c r="I1105" s="122">
        <f>IFERROR(VLOOKUP($F:$F,'Lease Types with GL Accts'!$A:$D,4,FALSE),0)</f>
        <v>0</v>
      </c>
      <c r="J1105" s="293" t="str">
        <f>IF(AND(AB1105=1,K1105='Lease Rollforward'!$B$2),"Yes",IF(AB1105=1,"No",""))</f>
        <v/>
      </c>
      <c r="L1105" s="216"/>
      <c r="M1105" s="217"/>
      <c r="N1105" s="217"/>
      <c r="O1105" s="217"/>
      <c r="P1105" s="294">
        <f t="shared" si="153"/>
        <v>0</v>
      </c>
      <c r="Q1105" s="124"/>
      <c r="R1105" s="124"/>
      <c r="S1105" s="219"/>
      <c r="T1105" s="219"/>
      <c r="U1105" s="266"/>
      <c r="V1105" s="122" t="str">
        <f>IF($AB1105=1,VLOOKUP(U:U,'BW Asset Listing'!D:E,2,FALSE),"")</f>
        <v/>
      </c>
      <c r="W1105" s="122" t="str">
        <f>IF($AB1105=1,VLOOKUP(U:U,'BW Asset Listing'!D:F,3,FALSE),"")</f>
        <v/>
      </c>
      <c r="X1105" s="122" t="str">
        <f>IF($AB1105=1,VLOOKUP(U:U,'BW Asset Listing'!D:G,4,FALSE),"")</f>
        <v/>
      </c>
      <c r="Y1105" s="294" t="str">
        <f>IF($AB1105=1,VLOOKUP(U:U,'BW Asset Listing'!D:O,12,FALSE),"")</f>
        <v/>
      </c>
      <c r="Z1105" s="294" t="str">
        <f t="shared" si="154"/>
        <v/>
      </c>
      <c r="AA1105" s="294" t="str">
        <f t="shared" si="155"/>
        <v/>
      </c>
      <c r="AB1105" s="294">
        <f>COUNTIF($D$4:D1105,$D1105)</f>
        <v>0</v>
      </c>
      <c r="AE1105" s="122" t="str">
        <f t="shared" si="156"/>
        <v/>
      </c>
      <c r="AF1105" s="124">
        <f>SUMIFS('BW Expense Report GL'!I:I,'BW Expense Report GL'!F:F,AD:AD,'BW Expense Report GL'!G:G,G:G)</f>
        <v>0</v>
      </c>
      <c r="AG1105" s="124" t="str">
        <f t="shared" si="157"/>
        <v/>
      </c>
      <c r="AH1105" s="124">
        <f>SUMIFS('BW Expense Report GL'!I:I,'BW Expense Report GL'!F:F,AD:AD,'BW Expense Report GL'!G:G,H:H)</f>
        <v>0</v>
      </c>
      <c r="AI1105" s="124" t="str">
        <f t="shared" si="158"/>
        <v/>
      </c>
      <c r="AK1105" s="121">
        <f t="shared" si="159"/>
        <v>0</v>
      </c>
      <c r="AL1105" s="121">
        <f t="shared" si="160"/>
        <v>0</v>
      </c>
    </row>
    <row r="1106" spans="1:38" s="121" customFormat="1" ht="12.75" x14ac:dyDescent="0.2">
      <c r="A1106" s="293" t="str">
        <f>VLOOKUP(B:B,'ACFR Business Areas'!A:C,3,FALSE)</f>
        <v>A000</v>
      </c>
      <c r="B1106" s="293" t="str">
        <f>'Lease Rollforward'!$B$1</f>
        <v>E120</v>
      </c>
      <c r="C1106" s="122" t="str">
        <f>VLOOKUP(B:B,'ACFR Business Areas'!A:B,2,FALSE)</f>
        <v>Comptroller General</v>
      </c>
      <c r="D1106" s="237"/>
      <c r="E1106" s="265"/>
      <c r="G1106" s="122">
        <f>IFERROR(VLOOKUP($F:$F,'Lease Types with GL Accts'!A:B,2,FALSE),0)</f>
        <v>0</v>
      </c>
      <c r="H1106" s="122">
        <f>IFERROR(VLOOKUP($F:$F,'Lease Types with GL Accts'!$A:$C,3,FALSE),0)</f>
        <v>0</v>
      </c>
      <c r="I1106" s="122">
        <f>IFERROR(VLOOKUP($F:$F,'Lease Types with GL Accts'!$A:$D,4,FALSE),0)</f>
        <v>0</v>
      </c>
      <c r="J1106" s="293" t="str">
        <f>IF(AND(AB1106=1,K1106='Lease Rollforward'!$B$2),"Yes",IF(AB1106=1,"No",""))</f>
        <v/>
      </c>
      <c r="L1106" s="216"/>
      <c r="M1106" s="217"/>
      <c r="N1106" s="217"/>
      <c r="O1106" s="217"/>
      <c r="P1106" s="294">
        <f t="shared" si="153"/>
        <v>0</v>
      </c>
      <c r="Q1106" s="124"/>
      <c r="R1106" s="124"/>
      <c r="S1106" s="219"/>
      <c r="T1106" s="219"/>
      <c r="U1106" s="266"/>
      <c r="V1106" s="122" t="str">
        <f>IF($AB1106=1,VLOOKUP(U:U,'BW Asset Listing'!D:E,2,FALSE),"")</f>
        <v/>
      </c>
      <c r="W1106" s="122" t="str">
        <f>IF($AB1106=1,VLOOKUP(U:U,'BW Asset Listing'!D:F,3,FALSE),"")</f>
        <v/>
      </c>
      <c r="X1106" s="122" t="str">
        <f>IF($AB1106=1,VLOOKUP(U:U,'BW Asset Listing'!D:G,4,FALSE),"")</f>
        <v/>
      </c>
      <c r="Y1106" s="294" t="str">
        <f>IF($AB1106=1,VLOOKUP(U:U,'BW Asset Listing'!D:O,12,FALSE),"")</f>
        <v/>
      </c>
      <c r="Z1106" s="294" t="str">
        <f t="shared" si="154"/>
        <v/>
      </c>
      <c r="AA1106" s="294" t="str">
        <f t="shared" si="155"/>
        <v/>
      </c>
      <c r="AB1106" s="294">
        <f>COUNTIF($D$4:D1106,$D1106)</f>
        <v>0</v>
      </c>
      <c r="AE1106" s="122" t="str">
        <f t="shared" si="156"/>
        <v/>
      </c>
      <c r="AF1106" s="124">
        <f>SUMIFS('BW Expense Report GL'!I:I,'BW Expense Report GL'!F:F,AD:AD,'BW Expense Report GL'!G:G,G:G)</f>
        <v>0</v>
      </c>
      <c r="AG1106" s="124" t="str">
        <f t="shared" si="157"/>
        <v/>
      </c>
      <c r="AH1106" s="124">
        <f>SUMIFS('BW Expense Report GL'!I:I,'BW Expense Report GL'!F:F,AD:AD,'BW Expense Report GL'!G:G,H:H)</f>
        <v>0</v>
      </c>
      <c r="AI1106" s="124" t="str">
        <f t="shared" si="158"/>
        <v/>
      </c>
      <c r="AK1106" s="121">
        <f t="shared" si="159"/>
        <v>0</v>
      </c>
      <c r="AL1106" s="121">
        <f t="shared" si="160"/>
        <v>0</v>
      </c>
    </row>
    <row r="1107" spans="1:38" s="121" customFormat="1" ht="12.75" x14ac:dyDescent="0.2">
      <c r="A1107" s="293" t="str">
        <f>VLOOKUP(B:B,'ACFR Business Areas'!A:C,3,FALSE)</f>
        <v>A000</v>
      </c>
      <c r="B1107" s="293" t="str">
        <f>'Lease Rollforward'!$B$1</f>
        <v>E120</v>
      </c>
      <c r="C1107" s="122" t="str">
        <f>VLOOKUP(B:B,'ACFR Business Areas'!A:B,2,FALSE)</f>
        <v>Comptroller General</v>
      </c>
      <c r="D1107" s="237"/>
      <c r="E1107" s="265"/>
      <c r="G1107" s="122">
        <f>IFERROR(VLOOKUP($F:$F,'Lease Types with GL Accts'!A:B,2,FALSE),0)</f>
        <v>0</v>
      </c>
      <c r="H1107" s="122">
        <f>IFERROR(VLOOKUP($F:$F,'Lease Types with GL Accts'!$A:$C,3,FALSE),0)</f>
        <v>0</v>
      </c>
      <c r="I1107" s="122">
        <f>IFERROR(VLOOKUP($F:$F,'Lease Types with GL Accts'!$A:$D,4,FALSE),0)</f>
        <v>0</v>
      </c>
      <c r="J1107" s="293" t="str">
        <f>IF(AND(AB1107=1,K1107='Lease Rollforward'!$B$2),"Yes",IF(AB1107=1,"No",""))</f>
        <v/>
      </c>
      <c r="L1107" s="216"/>
      <c r="M1107" s="217"/>
      <c r="N1107" s="217"/>
      <c r="O1107" s="217"/>
      <c r="P1107" s="294">
        <f t="shared" si="153"/>
        <v>0</v>
      </c>
      <c r="Q1107" s="124"/>
      <c r="R1107" s="124"/>
      <c r="S1107" s="219"/>
      <c r="T1107" s="219"/>
      <c r="U1107" s="266"/>
      <c r="V1107" s="122" t="str">
        <f>IF($AB1107=1,VLOOKUP(U:U,'BW Asset Listing'!D:E,2,FALSE),"")</f>
        <v/>
      </c>
      <c r="W1107" s="122" t="str">
        <f>IF($AB1107=1,VLOOKUP(U:U,'BW Asset Listing'!D:F,3,FALSE),"")</f>
        <v/>
      </c>
      <c r="X1107" s="122" t="str">
        <f>IF($AB1107=1,VLOOKUP(U:U,'BW Asset Listing'!D:G,4,FALSE),"")</f>
        <v/>
      </c>
      <c r="Y1107" s="294" t="str">
        <f>IF($AB1107=1,VLOOKUP(U:U,'BW Asset Listing'!D:O,12,FALSE),"")</f>
        <v/>
      </c>
      <c r="Z1107" s="294" t="str">
        <f t="shared" si="154"/>
        <v/>
      </c>
      <c r="AA1107" s="294" t="str">
        <f t="shared" si="155"/>
        <v/>
      </c>
      <c r="AB1107" s="294">
        <f>COUNTIF($D$4:D1107,$D1107)</f>
        <v>0</v>
      </c>
      <c r="AE1107" s="122" t="str">
        <f t="shared" si="156"/>
        <v/>
      </c>
      <c r="AF1107" s="124">
        <f>SUMIFS('BW Expense Report GL'!I:I,'BW Expense Report GL'!F:F,AD:AD,'BW Expense Report GL'!G:G,G:G)</f>
        <v>0</v>
      </c>
      <c r="AG1107" s="124" t="str">
        <f t="shared" si="157"/>
        <v/>
      </c>
      <c r="AH1107" s="124">
        <f>SUMIFS('BW Expense Report GL'!I:I,'BW Expense Report GL'!F:F,AD:AD,'BW Expense Report GL'!G:G,H:H)</f>
        <v>0</v>
      </c>
      <c r="AI1107" s="124" t="str">
        <f t="shared" si="158"/>
        <v/>
      </c>
      <c r="AK1107" s="121">
        <f t="shared" si="159"/>
        <v>0</v>
      </c>
      <c r="AL1107" s="121">
        <f t="shared" si="160"/>
        <v>0</v>
      </c>
    </row>
    <row r="1108" spans="1:38" s="121" customFormat="1" ht="12.75" x14ac:dyDescent="0.2">
      <c r="A1108" s="293" t="str">
        <f>VLOOKUP(B:B,'ACFR Business Areas'!A:C,3,FALSE)</f>
        <v>A000</v>
      </c>
      <c r="B1108" s="293" t="str">
        <f>'Lease Rollforward'!$B$1</f>
        <v>E120</v>
      </c>
      <c r="C1108" s="122" t="str">
        <f>VLOOKUP(B:B,'ACFR Business Areas'!A:B,2,FALSE)</f>
        <v>Comptroller General</v>
      </c>
      <c r="D1108" s="237"/>
      <c r="E1108" s="265"/>
      <c r="G1108" s="122">
        <f>IFERROR(VLOOKUP($F:$F,'Lease Types with GL Accts'!A:B,2,FALSE),0)</f>
        <v>0</v>
      </c>
      <c r="H1108" s="122">
        <f>IFERROR(VLOOKUP($F:$F,'Lease Types with GL Accts'!$A:$C,3,FALSE),0)</f>
        <v>0</v>
      </c>
      <c r="I1108" s="122">
        <f>IFERROR(VLOOKUP($F:$F,'Lease Types with GL Accts'!$A:$D,4,FALSE),0)</f>
        <v>0</v>
      </c>
      <c r="J1108" s="293" t="str">
        <f>IF(AND(AB1108=1,K1108='Lease Rollforward'!$B$2),"Yes",IF(AB1108=1,"No",""))</f>
        <v/>
      </c>
      <c r="L1108" s="216"/>
      <c r="M1108" s="217"/>
      <c r="N1108" s="217"/>
      <c r="O1108" s="217"/>
      <c r="P1108" s="294">
        <f t="shared" si="153"/>
        <v>0</v>
      </c>
      <c r="Q1108" s="124"/>
      <c r="R1108" s="124"/>
      <c r="S1108" s="219"/>
      <c r="T1108" s="219"/>
      <c r="U1108" s="266"/>
      <c r="V1108" s="122" t="str">
        <f>IF($AB1108=1,VLOOKUP(U:U,'BW Asset Listing'!D:E,2,FALSE),"")</f>
        <v/>
      </c>
      <c r="W1108" s="122" t="str">
        <f>IF($AB1108=1,VLOOKUP(U:U,'BW Asset Listing'!D:F,3,FALSE),"")</f>
        <v/>
      </c>
      <c r="X1108" s="122" t="str">
        <f>IF($AB1108=1,VLOOKUP(U:U,'BW Asset Listing'!D:G,4,FALSE),"")</f>
        <v/>
      </c>
      <c r="Y1108" s="294" t="str">
        <f>IF($AB1108=1,VLOOKUP(U:U,'BW Asset Listing'!D:O,12,FALSE),"")</f>
        <v/>
      </c>
      <c r="Z1108" s="294" t="str">
        <f t="shared" si="154"/>
        <v/>
      </c>
      <c r="AA1108" s="294" t="str">
        <f t="shared" si="155"/>
        <v/>
      </c>
      <c r="AB1108" s="294">
        <f>COUNTIF($D$4:D1108,$D1108)</f>
        <v>0</v>
      </c>
      <c r="AE1108" s="122" t="str">
        <f t="shared" si="156"/>
        <v/>
      </c>
      <c r="AF1108" s="124">
        <f>SUMIFS('BW Expense Report GL'!I:I,'BW Expense Report GL'!F:F,AD:AD,'BW Expense Report GL'!G:G,G:G)</f>
        <v>0</v>
      </c>
      <c r="AG1108" s="124" t="str">
        <f t="shared" si="157"/>
        <v/>
      </c>
      <c r="AH1108" s="124">
        <f>SUMIFS('BW Expense Report GL'!I:I,'BW Expense Report GL'!F:F,AD:AD,'BW Expense Report GL'!G:G,H:H)</f>
        <v>0</v>
      </c>
      <c r="AI1108" s="124" t="str">
        <f t="shared" si="158"/>
        <v/>
      </c>
      <c r="AK1108" s="121">
        <f t="shared" si="159"/>
        <v>0</v>
      </c>
      <c r="AL1108" s="121">
        <f t="shared" si="160"/>
        <v>0</v>
      </c>
    </row>
    <row r="1109" spans="1:38" s="121" customFormat="1" ht="12.75" x14ac:dyDescent="0.2">
      <c r="A1109" s="293" t="str">
        <f>VLOOKUP(B:B,'ACFR Business Areas'!A:C,3,FALSE)</f>
        <v>A000</v>
      </c>
      <c r="B1109" s="293" t="str">
        <f>'Lease Rollforward'!$B$1</f>
        <v>E120</v>
      </c>
      <c r="C1109" s="122" t="str">
        <f>VLOOKUP(B:B,'ACFR Business Areas'!A:B,2,FALSE)</f>
        <v>Comptroller General</v>
      </c>
      <c r="D1109" s="237"/>
      <c r="E1109" s="265"/>
      <c r="G1109" s="122">
        <f>IFERROR(VLOOKUP($F:$F,'Lease Types with GL Accts'!A:B,2,FALSE),0)</f>
        <v>0</v>
      </c>
      <c r="H1109" s="122">
        <f>IFERROR(VLOOKUP($F:$F,'Lease Types with GL Accts'!$A:$C,3,FALSE),0)</f>
        <v>0</v>
      </c>
      <c r="I1109" s="122">
        <f>IFERROR(VLOOKUP($F:$F,'Lease Types with GL Accts'!$A:$D,4,FALSE),0)</f>
        <v>0</v>
      </c>
      <c r="J1109" s="293" t="str">
        <f>IF(AND(AB1109=1,K1109='Lease Rollforward'!$B$2),"Yes",IF(AB1109=1,"No",""))</f>
        <v/>
      </c>
      <c r="L1109" s="216"/>
      <c r="M1109" s="217"/>
      <c r="N1109" s="217"/>
      <c r="O1109" s="217"/>
      <c r="P1109" s="294">
        <f t="shared" si="153"/>
        <v>0</v>
      </c>
      <c r="Q1109" s="124"/>
      <c r="R1109" s="124"/>
      <c r="S1109" s="219"/>
      <c r="T1109" s="219"/>
      <c r="U1109" s="266"/>
      <c r="V1109" s="122" t="str">
        <f>IF($AB1109=1,VLOOKUP(U:U,'BW Asset Listing'!D:E,2,FALSE),"")</f>
        <v/>
      </c>
      <c r="W1109" s="122" t="str">
        <f>IF($AB1109=1,VLOOKUP(U:U,'BW Asset Listing'!D:F,3,FALSE),"")</f>
        <v/>
      </c>
      <c r="X1109" s="122" t="str">
        <f>IF($AB1109=1,VLOOKUP(U:U,'BW Asset Listing'!D:G,4,FALSE),"")</f>
        <v/>
      </c>
      <c r="Y1109" s="294" t="str">
        <f>IF($AB1109=1,VLOOKUP(U:U,'BW Asset Listing'!D:O,12,FALSE),"")</f>
        <v/>
      </c>
      <c r="Z1109" s="294" t="str">
        <f t="shared" si="154"/>
        <v/>
      </c>
      <c r="AA1109" s="294" t="str">
        <f t="shared" si="155"/>
        <v/>
      </c>
      <c r="AB1109" s="294">
        <f>COUNTIF($D$4:D1109,$D1109)</f>
        <v>0</v>
      </c>
      <c r="AE1109" s="122" t="str">
        <f t="shared" si="156"/>
        <v/>
      </c>
      <c r="AF1109" s="124">
        <f>SUMIFS('BW Expense Report GL'!I:I,'BW Expense Report GL'!F:F,AD:AD,'BW Expense Report GL'!G:G,G:G)</f>
        <v>0</v>
      </c>
      <c r="AG1109" s="124" t="str">
        <f t="shared" si="157"/>
        <v/>
      </c>
      <c r="AH1109" s="124">
        <f>SUMIFS('BW Expense Report GL'!I:I,'BW Expense Report GL'!F:F,AD:AD,'BW Expense Report GL'!G:G,H:H)</f>
        <v>0</v>
      </c>
      <c r="AI1109" s="124" t="str">
        <f t="shared" si="158"/>
        <v/>
      </c>
      <c r="AK1109" s="121">
        <f t="shared" si="159"/>
        <v>0</v>
      </c>
      <c r="AL1109" s="121">
        <f t="shared" si="160"/>
        <v>0</v>
      </c>
    </row>
    <row r="1110" spans="1:38" s="121" customFormat="1" ht="12.75" x14ac:dyDescent="0.2">
      <c r="A1110" s="293" t="str">
        <f>VLOOKUP(B:B,'ACFR Business Areas'!A:C,3,FALSE)</f>
        <v>A000</v>
      </c>
      <c r="B1110" s="293" t="str">
        <f>'Lease Rollforward'!$B$1</f>
        <v>E120</v>
      </c>
      <c r="C1110" s="122" t="str">
        <f>VLOOKUP(B:B,'ACFR Business Areas'!A:B,2,FALSE)</f>
        <v>Comptroller General</v>
      </c>
      <c r="D1110" s="237"/>
      <c r="E1110" s="265"/>
      <c r="G1110" s="122">
        <f>IFERROR(VLOOKUP($F:$F,'Lease Types with GL Accts'!A:B,2,FALSE),0)</f>
        <v>0</v>
      </c>
      <c r="H1110" s="122">
        <f>IFERROR(VLOOKUP($F:$F,'Lease Types with GL Accts'!$A:$C,3,FALSE),0)</f>
        <v>0</v>
      </c>
      <c r="I1110" s="122">
        <f>IFERROR(VLOOKUP($F:$F,'Lease Types with GL Accts'!$A:$D,4,FALSE),0)</f>
        <v>0</v>
      </c>
      <c r="J1110" s="293" t="str">
        <f>IF(AND(AB1110=1,K1110='Lease Rollforward'!$B$2),"Yes",IF(AB1110=1,"No",""))</f>
        <v/>
      </c>
      <c r="L1110" s="216"/>
      <c r="M1110" s="217"/>
      <c r="N1110" s="217"/>
      <c r="O1110" s="217"/>
      <c r="P1110" s="294">
        <f t="shared" si="153"/>
        <v>0</v>
      </c>
      <c r="Q1110" s="124"/>
      <c r="R1110" s="124"/>
      <c r="S1110" s="219"/>
      <c r="T1110" s="219"/>
      <c r="U1110" s="266"/>
      <c r="V1110" s="122" t="str">
        <f>IF($AB1110=1,VLOOKUP(U:U,'BW Asset Listing'!D:E,2,FALSE),"")</f>
        <v/>
      </c>
      <c r="W1110" s="122" t="str">
        <f>IF($AB1110=1,VLOOKUP(U:U,'BW Asset Listing'!D:F,3,FALSE),"")</f>
        <v/>
      </c>
      <c r="X1110" s="122" t="str">
        <f>IF($AB1110=1,VLOOKUP(U:U,'BW Asset Listing'!D:G,4,FALSE),"")</f>
        <v/>
      </c>
      <c r="Y1110" s="294" t="str">
        <f>IF($AB1110=1,VLOOKUP(U:U,'BW Asset Listing'!D:O,12,FALSE),"")</f>
        <v/>
      </c>
      <c r="Z1110" s="294" t="str">
        <f t="shared" si="154"/>
        <v/>
      </c>
      <c r="AA1110" s="294" t="str">
        <f t="shared" si="155"/>
        <v/>
      </c>
      <c r="AB1110" s="294">
        <f>COUNTIF($D$4:D1110,$D1110)</f>
        <v>0</v>
      </c>
      <c r="AE1110" s="122" t="str">
        <f t="shared" si="156"/>
        <v/>
      </c>
      <c r="AF1110" s="124">
        <f>SUMIFS('BW Expense Report GL'!I:I,'BW Expense Report GL'!F:F,AD:AD,'BW Expense Report GL'!G:G,G:G)</f>
        <v>0</v>
      </c>
      <c r="AG1110" s="124" t="str">
        <f t="shared" si="157"/>
        <v/>
      </c>
      <c r="AH1110" s="124">
        <f>SUMIFS('BW Expense Report GL'!I:I,'BW Expense Report GL'!F:F,AD:AD,'BW Expense Report GL'!G:G,H:H)</f>
        <v>0</v>
      </c>
      <c r="AI1110" s="124" t="str">
        <f t="shared" si="158"/>
        <v/>
      </c>
      <c r="AK1110" s="121">
        <f t="shared" si="159"/>
        <v>0</v>
      </c>
      <c r="AL1110" s="121">
        <f t="shared" si="160"/>
        <v>0</v>
      </c>
    </row>
    <row r="1111" spans="1:38" s="121" customFormat="1" ht="12.75" x14ac:dyDescent="0.2">
      <c r="A1111" s="293" t="str">
        <f>VLOOKUP(B:B,'ACFR Business Areas'!A:C,3,FALSE)</f>
        <v>A000</v>
      </c>
      <c r="B1111" s="293" t="str">
        <f>'Lease Rollforward'!$B$1</f>
        <v>E120</v>
      </c>
      <c r="C1111" s="122" t="str">
        <f>VLOOKUP(B:B,'ACFR Business Areas'!A:B,2,FALSE)</f>
        <v>Comptroller General</v>
      </c>
      <c r="D1111" s="237"/>
      <c r="E1111" s="265"/>
      <c r="G1111" s="122">
        <f>IFERROR(VLOOKUP($F:$F,'Lease Types with GL Accts'!A:B,2,FALSE),0)</f>
        <v>0</v>
      </c>
      <c r="H1111" s="122">
        <f>IFERROR(VLOOKUP($F:$F,'Lease Types with GL Accts'!$A:$C,3,FALSE),0)</f>
        <v>0</v>
      </c>
      <c r="I1111" s="122">
        <f>IFERROR(VLOOKUP($F:$F,'Lease Types with GL Accts'!$A:$D,4,FALSE),0)</f>
        <v>0</v>
      </c>
      <c r="J1111" s="293" t="str">
        <f>IF(AND(AB1111=1,K1111='Lease Rollforward'!$B$2),"Yes",IF(AB1111=1,"No",""))</f>
        <v/>
      </c>
      <c r="L1111" s="216"/>
      <c r="M1111" s="217"/>
      <c r="N1111" s="217"/>
      <c r="O1111" s="217"/>
      <c r="P1111" s="294">
        <f t="shared" si="153"/>
        <v>0</v>
      </c>
      <c r="Q1111" s="124"/>
      <c r="R1111" s="124"/>
      <c r="S1111" s="219"/>
      <c r="T1111" s="219"/>
      <c r="U1111" s="266"/>
      <c r="V1111" s="122" t="str">
        <f>IF($AB1111=1,VLOOKUP(U:U,'BW Asset Listing'!D:E,2,FALSE),"")</f>
        <v/>
      </c>
      <c r="W1111" s="122" t="str">
        <f>IF($AB1111=1,VLOOKUP(U:U,'BW Asset Listing'!D:F,3,FALSE),"")</f>
        <v/>
      </c>
      <c r="X1111" s="122" t="str">
        <f>IF($AB1111=1,VLOOKUP(U:U,'BW Asset Listing'!D:G,4,FALSE),"")</f>
        <v/>
      </c>
      <c r="Y1111" s="294" t="str">
        <f>IF($AB1111=1,VLOOKUP(U:U,'BW Asset Listing'!D:O,12,FALSE),"")</f>
        <v/>
      </c>
      <c r="Z1111" s="294" t="str">
        <f t="shared" si="154"/>
        <v/>
      </c>
      <c r="AA1111" s="294" t="str">
        <f t="shared" si="155"/>
        <v/>
      </c>
      <c r="AB1111" s="294">
        <f>COUNTIF($D$4:D1111,$D1111)</f>
        <v>0</v>
      </c>
      <c r="AE1111" s="122" t="str">
        <f t="shared" si="156"/>
        <v/>
      </c>
      <c r="AF1111" s="124">
        <f>SUMIFS('BW Expense Report GL'!I:I,'BW Expense Report GL'!F:F,AD:AD,'BW Expense Report GL'!G:G,G:G)</f>
        <v>0</v>
      </c>
      <c r="AG1111" s="124" t="str">
        <f t="shared" si="157"/>
        <v/>
      </c>
      <c r="AH1111" s="124">
        <f>SUMIFS('BW Expense Report GL'!I:I,'BW Expense Report GL'!F:F,AD:AD,'BW Expense Report GL'!G:G,H:H)</f>
        <v>0</v>
      </c>
      <c r="AI1111" s="124" t="str">
        <f t="shared" si="158"/>
        <v/>
      </c>
      <c r="AK1111" s="121">
        <f t="shared" si="159"/>
        <v>0</v>
      </c>
      <c r="AL1111" s="121">
        <f t="shared" si="160"/>
        <v>0</v>
      </c>
    </row>
    <row r="1112" spans="1:38" s="121" customFormat="1" ht="12.75" x14ac:dyDescent="0.2">
      <c r="A1112" s="293" t="str">
        <f>VLOOKUP(B:B,'ACFR Business Areas'!A:C,3,FALSE)</f>
        <v>A000</v>
      </c>
      <c r="B1112" s="293" t="str">
        <f>'Lease Rollforward'!$B$1</f>
        <v>E120</v>
      </c>
      <c r="C1112" s="122" t="str">
        <f>VLOOKUP(B:B,'ACFR Business Areas'!A:B,2,FALSE)</f>
        <v>Comptroller General</v>
      </c>
      <c r="D1112" s="237"/>
      <c r="E1112" s="265"/>
      <c r="G1112" s="122">
        <f>IFERROR(VLOOKUP($F:$F,'Lease Types with GL Accts'!A:B,2,FALSE),0)</f>
        <v>0</v>
      </c>
      <c r="H1112" s="122">
        <f>IFERROR(VLOOKUP($F:$F,'Lease Types with GL Accts'!$A:$C,3,FALSE),0)</f>
        <v>0</v>
      </c>
      <c r="I1112" s="122">
        <f>IFERROR(VLOOKUP($F:$F,'Lease Types with GL Accts'!$A:$D,4,FALSE),0)</f>
        <v>0</v>
      </c>
      <c r="J1112" s="293" t="str">
        <f>IF(AND(AB1112=1,K1112='Lease Rollforward'!$B$2),"Yes",IF(AB1112=1,"No",""))</f>
        <v/>
      </c>
      <c r="L1112" s="216"/>
      <c r="M1112" s="217"/>
      <c r="N1112" s="217"/>
      <c r="O1112" s="217"/>
      <c r="P1112" s="294">
        <f t="shared" si="153"/>
        <v>0</v>
      </c>
      <c r="Q1112" s="124"/>
      <c r="R1112" s="124"/>
      <c r="S1112" s="219"/>
      <c r="T1112" s="219"/>
      <c r="U1112" s="266"/>
      <c r="V1112" s="122" t="str">
        <f>IF($AB1112=1,VLOOKUP(U:U,'BW Asset Listing'!D:E,2,FALSE),"")</f>
        <v/>
      </c>
      <c r="W1112" s="122" t="str">
        <f>IF($AB1112=1,VLOOKUP(U:U,'BW Asset Listing'!D:F,3,FALSE),"")</f>
        <v/>
      </c>
      <c r="X1112" s="122" t="str">
        <f>IF($AB1112=1,VLOOKUP(U:U,'BW Asset Listing'!D:G,4,FALSE),"")</f>
        <v/>
      </c>
      <c r="Y1112" s="294" t="str">
        <f>IF($AB1112=1,VLOOKUP(U:U,'BW Asset Listing'!D:O,12,FALSE),"")</f>
        <v/>
      </c>
      <c r="Z1112" s="294" t="str">
        <f t="shared" si="154"/>
        <v/>
      </c>
      <c r="AA1112" s="294" t="str">
        <f t="shared" si="155"/>
        <v/>
      </c>
      <c r="AB1112" s="294">
        <f>COUNTIF($D$4:D1112,$D1112)</f>
        <v>0</v>
      </c>
      <c r="AE1112" s="122" t="str">
        <f t="shared" si="156"/>
        <v/>
      </c>
      <c r="AF1112" s="124">
        <f>SUMIFS('BW Expense Report GL'!I:I,'BW Expense Report GL'!F:F,AD:AD,'BW Expense Report GL'!G:G,G:G)</f>
        <v>0</v>
      </c>
      <c r="AG1112" s="124" t="str">
        <f t="shared" si="157"/>
        <v/>
      </c>
      <c r="AH1112" s="124">
        <f>SUMIFS('BW Expense Report GL'!I:I,'BW Expense Report GL'!F:F,AD:AD,'BW Expense Report GL'!G:G,H:H)</f>
        <v>0</v>
      </c>
      <c r="AI1112" s="124" t="str">
        <f t="shared" si="158"/>
        <v/>
      </c>
      <c r="AK1112" s="121">
        <f t="shared" si="159"/>
        <v>0</v>
      </c>
      <c r="AL1112" s="121">
        <f t="shared" si="160"/>
        <v>0</v>
      </c>
    </row>
    <row r="1113" spans="1:38" s="121" customFormat="1" ht="12.75" x14ac:dyDescent="0.2">
      <c r="A1113" s="293" t="str">
        <f>VLOOKUP(B:B,'ACFR Business Areas'!A:C,3,FALSE)</f>
        <v>A000</v>
      </c>
      <c r="B1113" s="293" t="str">
        <f>'Lease Rollforward'!$B$1</f>
        <v>E120</v>
      </c>
      <c r="C1113" s="122" t="str">
        <f>VLOOKUP(B:B,'ACFR Business Areas'!A:B,2,FALSE)</f>
        <v>Comptroller General</v>
      </c>
      <c r="D1113" s="237"/>
      <c r="E1113" s="265"/>
      <c r="G1113" s="122">
        <f>IFERROR(VLOOKUP($F:$F,'Lease Types with GL Accts'!A:B,2,FALSE),0)</f>
        <v>0</v>
      </c>
      <c r="H1113" s="122">
        <f>IFERROR(VLOOKUP($F:$F,'Lease Types with GL Accts'!$A:$C,3,FALSE),0)</f>
        <v>0</v>
      </c>
      <c r="I1113" s="122">
        <f>IFERROR(VLOOKUP($F:$F,'Lease Types with GL Accts'!$A:$D,4,FALSE),0)</f>
        <v>0</v>
      </c>
      <c r="J1113" s="293" t="str">
        <f>IF(AND(AB1113=1,K1113='Lease Rollforward'!$B$2),"Yes",IF(AB1113=1,"No",""))</f>
        <v/>
      </c>
      <c r="L1113" s="216"/>
      <c r="M1113" s="217"/>
      <c r="N1113" s="217"/>
      <c r="O1113" s="217"/>
      <c r="P1113" s="294">
        <f t="shared" si="153"/>
        <v>0</v>
      </c>
      <c r="Q1113" s="124"/>
      <c r="R1113" s="124"/>
      <c r="S1113" s="219"/>
      <c r="T1113" s="219"/>
      <c r="U1113" s="266"/>
      <c r="V1113" s="122" t="str">
        <f>IF($AB1113=1,VLOOKUP(U:U,'BW Asset Listing'!D:E,2,FALSE),"")</f>
        <v/>
      </c>
      <c r="W1113" s="122" t="str">
        <f>IF($AB1113=1,VLOOKUP(U:U,'BW Asset Listing'!D:F,3,FALSE),"")</f>
        <v/>
      </c>
      <c r="X1113" s="122" t="str">
        <f>IF($AB1113=1,VLOOKUP(U:U,'BW Asset Listing'!D:G,4,FALSE),"")</f>
        <v/>
      </c>
      <c r="Y1113" s="294" t="str">
        <f>IF($AB1113=1,VLOOKUP(U:U,'BW Asset Listing'!D:O,12,FALSE),"")</f>
        <v/>
      </c>
      <c r="Z1113" s="294" t="str">
        <f t="shared" si="154"/>
        <v/>
      </c>
      <c r="AA1113" s="294" t="str">
        <f t="shared" si="155"/>
        <v/>
      </c>
      <c r="AB1113" s="294">
        <f>COUNTIF($D$4:D1113,$D1113)</f>
        <v>0</v>
      </c>
      <c r="AE1113" s="122" t="str">
        <f t="shared" si="156"/>
        <v/>
      </c>
      <c r="AF1113" s="124">
        <f>SUMIFS('BW Expense Report GL'!I:I,'BW Expense Report GL'!F:F,AD:AD,'BW Expense Report GL'!G:G,G:G)</f>
        <v>0</v>
      </c>
      <c r="AG1113" s="124" t="str">
        <f t="shared" si="157"/>
        <v/>
      </c>
      <c r="AH1113" s="124">
        <f>SUMIFS('BW Expense Report GL'!I:I,'BW Expense Report GL'!F:F,AD:AD,'BW Expense Report GL'!G:G,H:H)</f>
        <v>0</v>
      </c>
      <c r="AI1113" s="124" t="str">
        <f t="shared" si="158"/>
        <v/>
      </c>
      <c r="AK1113" s="121">
        <f t="shared" si="159"/>
        <v>0</v>
      </c>
      <c r="AL1113" s="121">
        <f t="shared" si="160"/>
        <v>0</v>
      </c>
    </row>
    <row r="1114" spans="1:38" s="121" customFormat="1" ht="12.75" x14ac:dyDescent="0.2">
      <c r="A1114" s="293" t="str">
        <f>VLOOKUP(B:B,'ACFR Business Areas'!A:C,3,FALSE)</f>
        <v>A000</v>
      </c>
      <c r="B1114" s="293" t="str">
        <f>'Lease Rollforward'!$B$1</f>
        <v>E120</v>
      </c>
      <c r="C1114" s="122" t="str">
        <f>VLOOKUP(B:B,'ACFR Business Areas'!A:B,2,FALSE)</f>
        <v>Comptroller General</v>
      </c>
      <c r="D1114" s="237"/>
      <c r="E1114" s="265"/>
      <c r="G1114" s="122">
        <f>IFERROR(VLOOKUP($F:$F,'Lease Types with GL Accts'!A:B,2,FALSE),0)</f>
        <v>0</v>
      </c>
      <c r="H1114" s="122">
        <f>IFERROR(VLOOKUP($F:$F,'Lease Types with GL Accts'!$A:$C,3,FALSE),0)</f>
        <v>0</v>
      </c>
      <c r="I1114" s="122">
        <f>IFERROR(VLOOKUP($F:$F,'Lease Types with GL Accts'!$A:$D,4,FALSE),0)</f>
        <v>0</v>
      </c>
      <c r="J1114" s="293" t="str">
        <f>IF(AND(AB1114=1,K1114='Lease Rollforward'!$B$2),"Yes",IF(AB1114=1,"No",""))</f>
        <v/>
      </c>
      <c r="L1114" s="216"/>
      <c r="M1114" s="217"/>
      <c r="N1114" s="217"/>
      <c r="O1114" s="217"/>
      <c r="P1114" s="294">
        <f t="shared" si="153"/>
        <v>0</v>
      </c>
      <c r="Q1114" s="124"/>
      <c r="R1114" s="124"/>
      <c r="S1114" s="219"/>
      <c r="T1114" s="219"/>
      <c r="U1114" s="266"/>
      <c r="V1114" s="122" t="str">
        <f>IF($AB1114=1,VLOOKUP(U:U,'BW Asset Listing'!D:E,2,FALSE),"")</f>
        <v/>
      </c>
      <c r="W1114" s="122" t="str">
        <f>IF($AB1114=1,VLOOKUP(U:U,'BW Asset Listing'!D:F,3,FALSE),"")</f>
        <v/>
      </c>
      <c r="X1114" s="122" t="str">
        <f>IF($AB1114=1,VLOOKUP(U:U,'BW Asset Listing'!D:G,4,FALSE),"")</f>
        <v/>
      </c>
      <c r="Y1114" s="294" t="str">
        <f>IF($AB1114=1,VLOOKUP(U:U,'BW Asset Listing'!D:O,12,FALSE),"")</f>
        <v/>
      </c>
      <c r="Z1114" s="294" t="str">
        <f t="shared" si="154"/>
        <v/>
      </c>
      <c r="AA1114" s="294" t="str">
        <f t="shared" si="155"/>
        <v/>
      </c>
      <c r="AB1114" s="294">
        <f>COUNTIF($D$4:D1114,$D1114)</f>
        <v>0</v>
      </c>
      <c r="AE1114" s="122" t="str">
        <f t="shared" si="156"/>
        <v/>
      </c>
      <c r="AF1114" s="124">
        <f>SUMIFS('BW Expense Report GL'!I:I,'BW Expense Report GL'!F:F,AD:AD,'BW Expense Report GL'!G:G,G:G)</f>
        <v>0</v>
      </c>
      <c r="AG1114" s="124" t="str">
        <f t="shared" si="157"/>
        <v/>
      </c>
      <c r="AH1114" s="124">
        <f>SUMIFS('BW Expense Report GL'!I:I,'BW Expense Report GL'!F:F,AD:AD,'BW Expense Report GL'!G:G,H:H)</f>
        <v>0</v>
      </c>
      <c r="AI1114" s="124" t="str">
        <f t="shared" si="158"/>
        <v/>
      </c>
      <c r="AK1114" s="121">
        <f t="shared" si="159"/>
        <v>0</v>
      </c>
      <c r="AL1114" s="121">
        <f t="shared" si="160"/>
        <v>0</v>
      </c>
    </row>
    <row r="1115" spans="1:38" s="121" customFormat="1" ht="12.75" x14ac:dyDescent="0.2">
      <c r="A1115" s="293" t="str">
        <f>VLOOKUP(B:B,'ACFR Business Areas'!A:C,3,FALSE)</f>
        <v>A000</v>
      </c>
      <c r="B1115" s="293" t="str">
        <f>'Lease Rollforward'!$B$1</f>
        <v>E120</v>
      </c>
      <c r="C1115" s="122" t="str">
        <f>VLOOKUP(B:B,'ACFR Business Areas'!A:B,2,FALSE)</f>
        <v>Comptroller General</v>
      </c>
      <c r="D1115" s="237"/>
      <c r="E1115" s="265"/>
      <c r="G1115" s="122">
        <f>IFERROR(VLOOKUP($F:$F,'Lease Types with GL Accts'!A:B,2,FALSE),0)</f>
        <v>0</v>
      </c>
      <c r="H1115" s="122">
        <f>IFERROR(VLOOKUP($F:$F,'Lease Types with GL Accts'!$A:$C,3,FALSE),0)</f>
        <v>0</v>
      </c>
      <c r="I1115" s="122">
        <f>IFERROR(VLOOKUP($F:$F,'Lease Types with GL Accts'!$A:$D,4,FALSE),0)</f>
        <v>0</v>
      </c>
      <c r="J1115" s="293" t="str">
        <f>IF(AND(AB1115=1,K1115='Lease Rollforward'!$B$2),"Yes",IF(AB1115=1,"No",""))</f>
        <v/>
      </c>
      <c r="L1115" s="216"/>
      <c r="M1115" s="217"/>
      <c r="N1115" s="217"/>
      <c r="O1115" s="217"/>
      <c r="P1115" s="294">
        <f t="shared" si="153"/>
        <v>0</v>
      </c>
      <c r="Q1115" s="124"/>
      <c r="R1115" s="124"/>
      <c r="S1115" s="219"/>
      <c r="T1115" s="219"/>
      <c r="U1115" s="266"/>
      <c r="V1115" s="122" t="str">
        <f>IF($AB1115=1,VLOOKUP(U:U,'BW Asset Listing'!D:E,2,FALSE),"")</f>
        <v/>
      </c>
      <c r="W1115" s="122" t="str">
        <f>IF($AB1115=1,VLOOKUP(U:U,'BW Asset Listing'!D:F,3,FALSE),"")</f>
        <v/>
      </c>
      <c r="X1115" s="122" t="str">
        <f>IF($AB1115=1,VLOOKUP(U:U,'BW Asset Listing'!D:G,4,FALSE),"")</f>
        <v/>
      </c>
      <c r="Y1115" s="294" t="str">
        <f>IF($AB1115=1,VLOOKUP(U:U,'BW Asset Listing'!D:O,12,FALSE),"")</f>
        <v/>
      </c>
      <c r="Z1115" s="294" t="str">
        <f t="shared" si="154"/>
        <v/>
      </c>
      <c r="AA1115" s="294" t="str">
        <f t="shared" si="155"/>
        <v/>
      </c>
      <c r="AB1115" s="294">
        <f>COUNTIF($D$4:D1115,$D1115)</f>
        <v>0</v>
      </c>
      <c r="AE1115" s="122" t="str">
        <f t="shared" si="156"/>
        <v/>
      </c>
      <c r="AF1115" s="124">
        <f>SUMIFS('BW Expense Report GL'!I:I,'BW Expense Report GL'!F:F,AD:AD,'BW Expense Report GL'!G:G,G:G)</f>
        <v>0</v>
      </c>
      <c r="AG1115" s="124" t="str">
        <f t="shared" si="157"/>
        <v/>
      </c>
      <c r="AH1115" s="124">
        <f>SUMIFS('BW Expense Report GL'!I:I,'BW Expense Report GL'!F:F,AD:AD,'BW Expense Report GL'!G:G,H:H)</f>
        <v>0</v>
      </c>
      <c r="AI1115" s="124" t="str">
        <f t="shared" si="158"/>
        <v/>
      </c>
      <c r="AK1115" s="121">
        <f t="shared" si="159"/>
        <v>0</v>
      </c>
      <c r="AL1115" s="121">
        <f t="shared" si="160"/>
        <v>0</v>
      </c>
    </row>
    <row r="1116" spans="1:38" s="121" customFormat="1" ht="12.75" x14ac:dyDescent="0.2">
      <c r="A1116" s="293" t="str">
        <f>VLOOKUP(B:B,'ACFR Business Areas'!A:C,3,FALSE)</f>
        <v>A000</v>
      </c>
      <c r="B1116" s="293" t="str">
        <f>'Lease Rollforward'!$B$1</f>
        <v>E120</v>
      </c>
      <c r="C1116" s="122" t="str">
        <f>VLOOKUP(B:B,'ACFR Business Areas'!A:B,2,FALSE)</f>
        <v>Comptroller General</v>
      </c>
      <c r="D1116" s="237"/>
      <c r="E1116" s="265"/>
      <c r="G1116" s="122">
        <f>IFERROR(VLOOKUP($F:$F,'Lease Types with GL Accts'!A:B,2,FALSE),0)</f>
        <v>0</v>
      </c>
      <c r="H1116" s="122">
        <f>IFERROR(VLOOKUP($F:$F,'Lease Types with GL Accts'!$A:$C,3,FALSE),0)</f>
        <v>0</v>
      </c>
      <c r="I1116" s="122">
        <f>IFERROR(VLOOKUP($F:$F,'Lease Types with GL Accts'!$A:$D,4,FALSE),0)</f>
        <v>0</v>
      </c>
      <c r="J1116" s="293" t="str">
        <f>IF(AND(AB1116=1,K1116='Lease Rollforward'!$B$2),"Yes",IF(AB1116=1,"No",""))</f>
        <v/>
      </c>
      <c r="L1116" s="216"/>
      <c r="M1116" s="217"/>
      <c r="N1116" s="217"/>
      <c r="O1116" s="217"/>
      <c r="P1116" s="294">
        <f t="shared" si="153"/>
        <v>0</v>
      </c>
      <c r="Q1116" s="124"/>
      <c r="R1116" s="124"/>
      <c r="S1116" s="219"/>
      <c r="T1116" s="219"/>
      <c r="U1116" s="266"/>
      <c r="V1116" s="122" t="str">
        <f>IF($AB1116=1,VLOOKUP(U:U,'BW Asset Listing'!D:E,2,FALSE),"")</f>
        <v/>
      </c>
      <c r="W1116" s="122" t="str">
        <f>IF($AB1116=1,VLOOKUP(U:U,'BW Asset Listing'!D:F,3,FALSE),"")</f>
        <v/>
      </c>
      <c r="X1116" s="122" t="str">
        <f>IF($AB1116=1,VLOOKUP(U:U,'BW Asset Listing'!D:G,4,FALSE),"")</f>
        <v/>
      </c>
      <c r="Y1116" s="294" t="str">
        <f>IF($AB1116=1,VLOOKUP(U:U,'BW Asset Listing'!D:O,12,FALSE),"")</f>
        <v/>
      </c>
      <c r="Z1116" s="294" t="str">
        <f t="shared" si="154"/>
        <v/>
      </c>
      <c r="AA1116" s="294" t="str">
        <f t="shared" si="155"/>
        <v/>
      </c>
      <c r="AB1116" s="294">
        <f>COUNTIF($D$4:D1116,$D1116)</f>
        <v>0</v>
      </c>
      <c r="AE1116" s="122" t="str">
        <f t="shared" si="156"/>
        <v/>
      </c>
      <c r="AF1116" s="124">
        <f>SUMIFS('BW Expense Report GL'!I:I,'BW Expense Report GL'!F:F,AD:AD,'BW Expense Report GL'!G:G,G:G)</f>
        <v>0</v>
      </c>
      <c r="AG1116" s="124" t="str">
        <f t="shared" si="157"/>
        <v/>
      </c>
      <c r="AH1116" s="124">
        <f>SUMIFS('BW Expense Report GL'!I:I,'BW Expense Report GL'!F:F,AD:AD,'BW Expense Report GL'!G:G,H:H)</f>
        <v>0</v>
      </c>
      <c r="AI1116" s="124" t="str">
        <f t="shared" si="158"/>
        <v/>
      </c>
      <c r="AK1116" s="121">
        <f t="shared" si="159"/>
        <v>0</v>
      </c>
      <c r="AL1116" s="121">
        <f t="shared" si="160"/>
        <v>0</v>
      </c>
    </row>
    <row r="1117" spans="1:38" s="121" customFormat="1" ht="12.75" x14ac:dyDescent="0.2">
      <c r="A1117" s="293" t="str">
        <f>VLOOKUP(B:B,'ACFR Business Areas'!A:C,3,FALSE)</f>
        <v>A000</v>
      </c>
      <c r="B1117" s="293" t="str">
        <f>'Lease Rollforward'!$B$1</f>
        <v>E120</v>
      </c>
      <c r="C1117" s="122" t="str">
        <f>VLOOKUP(B:B,'ACFR Business Areas'!A:B,2,FALSE)</f>
        <v>Comptroller General</v>
      </c>
      <c r="D1117" s="237"/>
      <c r="E1117" s="265"/>
      <c r="G1117" s="122">
        <f>IFERROR(VLOOKUP($F:$F,'Lease Types with GL Accts'!A:B,2,FALSE),0)</f>
        <v>0</v>
      </c>
      <c r="H1117" s="122">
        <f>IFERROR(VLOOKUP($F:$F,'Lease Types with GL Accts'!$A:$C,3,FALSE),0)</f>
        <v>0</v>
      </c>
      <c r="I1117" s="122">
        <f>IFERROR(VLOOKUP($F:$F,'Lease Types with GL Accts'!$A:$D,4,FALSE),0)</f>
        <v>0</v>
      </c>
      <c r="J1117" s="293" t="str">
        <f>IF(AND(AB1117=1,K1117='Lease Rollforward'!$B$2),"Yes",IF(AB1117=1,"No",""))</f>
        <v/>
      </c>
      <c r="L1117" s="216"/>
      <c r="M1117" s="217"/>
      <c r="N1117" s="217"/>
      <c r="O1117" s="217"/>
      <c r="P1117" s="294">
        <f t="shared" si="153"/>
        <v>0</v>
      </c>
      <c r="Q1117" s="124"/>
      <c r="R1117" s="124"/>
      <c r="S1117" s="219"/>
      <c r="T1117" s="219"/>
      <c r="U1117" s="266"/>
      <c r="V1117" s="122" t="str">
        <f>IF($AB1117=1,VLOOKUP(U:U,'BW Asset Listing'!D:E,2,FALSE),"")</f>
        <v/>
      </c>
      <c r="W1117" s="122" t="str">
        <f>IF($AB1117=1,VLOOKUP(U:U,'BW Asset Listing'!D:F,3,FALSE),"")</f>
        <v/>
      </c>
      <c r="X1117" s="122" t="str">
        <f>IF($AB1117=1,VLOOKUP(U:U,'BW Asset Listing'!D:G,4,FALSE),"")</f>
        <v/>
      </c>
      <c r="Y1117" s="294" t="str">
        <f>IF($AB1117=1,VLOOKUP(U:U,'BW Asset Listing'!D:O,12,FALSE),"")</f>
        <v/>
      </c>
      <c r="Z1117" s="294" t="str">
        <f t="shared" si="154"/>
        <v/>
      </c>
      <c r="AA1117" s="294" t="str">
        <f t="shared" si="155"/>
        <v/>
      </c>
      <c r="AB1117" s="294">
        <f>COUNTIF($D$4:D1117,$D1117)</f>
        <v>0</v>
      </c>
      <c r="AE1117" s="122" t="str">
        <f t="shared" si="156"/>
        <v/>
      </c>
      <c r="AF1117" s="124">
        <f>SUMIFS('BW Expense Report GL'!I:I,'BW Expense Report GL'!F:F,AD:AD,'BW Expense Report GL'!G:G,G:G)</f>
        <v>0</v>
      </c>
      <c r="AG1117" s="124" t="str">
        <f t="shared" si="157"/>
        <v/>
      </c>
      <c r="AH1117" s="124">
        <f>SUMIFS('BW Expense Report GL'!I:I,'BW Expense Report GL'!F:F,AD:AD,'BW Expense Report GL'!G:G,H:H)</f>
        <v>0</v>
      </c>
      <c r="AI1117" s="124" t="str">
        <f t="shared" si="158"/>
        <v/>
      </c>
      <c r="AK1117" s="121">
        <f t="shared" si="159"/>
        <v>0</v>
      </c>
      <c r="AL1117" s="121">
        <f t="shared" si="160"/>
        <v>0</v>
      </c>
    </row>
    <row r="1118" spans="1:38" s="121" customFormat="1" ht="12.75" x14ac:dyDescent="0.2">
      <c r="A1118" s="293" t="str">
        <f>VLOOKUP(B:B,'ACFR Business Areas'!A:C,3,FALSE)</f>
        <v>A000</v>
      </c>
      <c r="B1118" s="293" t="str">
        <f>'Lease Rollforward'!$B$1</f>
        <v>E120</v>
      </c>
      <c r="C1118" s="122" t="str">
        <f>VLOOKUP(B:B,'ACFR Business Areas'!A:B,2,FALSE)</f>
        <v>Comptroller General</v>
      </c>
      <c r="D1118" s="237"/>
      <c r="E1118" s="265"/>
      <c r="G1118" s="122">
        <f>IFERROR(VLOOKUP($F:$F,'Lease Types with GL Accts'!A:B,2,FALSE),0)</f>
        <v>0</v>
      </c>
      <c r="H1118" s="122">
        <f>IFERROR(VLOOKUP($F:$F,'Lease Types with GL Accts'!$A:$C,3,FALSE),0)</f>
        <v>0</v>
      </c>
      <c r="I1118" s="122">
        <f>IFERROR(VLOOKUP($F:$F,'Lease Types with GL Accts'!$A:$D,4,FALSE),0)</f>
        <v>0</v>
      </c>
      <c r="J1118" s="293" t="str">
        <f>IF(AND(AB1118=1,K1118='Lease Rollforward'!$B$2),"Yes",IF(AB1118=1,"No",""))</f>
        <v/>
      </c>
      <c r="L1118" s="216"/>
      <c r="M1118" s="217"/>
      <c r="N1118" s="217"/>
      <c r="O1118" s="217"/>
      <c r="P1118" s="294">
        <f t="shared" si="153"/>
        <v>0</v>
      </c>
      <c r="Q1118" s="124"/>
      <c r="R1118" s="124"/>
      <c r="S1118" s="219"/>
      <c r="T1118" s="219"/>
      <c r="U1118" s="266"/>
      <c r="V1118" s="122" t="str">
        <f>IF($AB1118=1,VLOOKUP(U:U,'BW Asset Listing'!D:E,2,FALSE),"")</f>
        <v/>
      </c>
      <c r="W1118" s="122" t="str">
        <f>IF($AB1118=1,VLOOKUP(U:U,'BW Asset Listing'!D:F,3,FALSE),"")</f>
        <v/>
      </c>
      <c r="X1118" s="122" t="str">
        <f>IF($AB1118=1,VLOOKUP(U:U,'BW Asset Listing'!D:G,4,FALSE),"")</f>
        <v/>
      </c>
      <c r="Y1118" s="294" t="str">
        <f>IF($AB1118=1,VLOOKUP(U:U,'BW Asset Listing'!D:O,12,FALSE),"")</f>
        <v/>
      </c>
      <c r="Z1118" s="294" t="str">
        <f t="shared" si="154"/>
        <v/>
      </c>
      <c r="AA1118" s="294" t="str">
        <f t="shared" si="155"/>
        <v/>
      </c>
      <c r="AB1118" s="294">
        <f>COUNTIF($D$4:D1118,$D1118)</f>
        <v>0</v>
      </c>
      <c r="AE1118" s="122" t="str">
        <f t="shared" si="156"/>
        <v/>
      </c>
      <c r="AF1118" s="124">
        <f>SUMIFS('BW Expense Report GL'!I:I,'BW Expense Report GL'!F:F,AD:AD,'BW Expense Report GL'!G:G,G:G)</f>
        <v>0</v>
      </c>
      <c r="AG1118" s="124" t="str">
        <f t="shared" si="157"/>
        <v/>
      </c>
      <c r="AH1118" s="124">
        <f>SUMIFS('BW Expense Report GL'!I:I,'BW Expense Report GL'!F:F,AD:AD,'BW Expense Report GL'!G:G,H:H)</f>
        <v>0</v>
      </c>
      <c r="AI1118" s="124" t="str">
        <f t="shared" si="158"/>
        <v/>
      </c>
      <c r="AK1118" s="121">
        <f t="shared" si="159"/>
        <v>0</v>
      </c>
      <c r="AL1118" s="121">
        <f t="shared" si="160"/>
        <v>0</v>
      </c>
    </row>
    <row r="1119" spans="1:38" s="121" customFormat="1" ht="12.75" x14ac:dyDescent="0.2">
      <c r="A1119" s="293" t="str">
        <f>VLOOKUP(B:B,'ACFR Business Areas'!A:C,3,FALSE)</f>
        <v>A000</v>
      </c>
      <c r="B1119" s="293" t="str">
        <f>'Lease Rollforward'!$B$1</f>
        <v>E120</v>
      </c>
      <c r="C1119" s="122" t="str">
        <f>VLOOKUP(B:B,'ACFR Business Areas'!A:B,2,FALSE)</f>
        <v>Comptroller General</v>
      </c>
      <c r="D1119" s="237"/>
      <c r="E1119" s="265"/>
      <c r="G1119" s="122">
        <f>IFERROR(VLOOKUP($F:$F,'Lease Types with GL Accts'!A:B,2,FALSE),0)</f>
        <v>0</v>
      </c>
      <c r="H1119" s="122">
        <f>IFERROR(VLOOKUP($F:$F,'Lease Types with GL Accts'!$A:$C,3,FALSE),0)</f>
        <v>0</v>
      </c>
      <c r="I1119" s="122">
        <f>IFERROR(VLOOKUP($F:$F,'Lease Types with GL Accts'!$A:$D,4,FALSE),0)</f>
        <v>0</v>
      </c>
      <c r="J1119" s="293" t="str">
        <f>IF(AND(AB1119=1,K1119='Lease Rollforward'!$B$2),"Yes",IF(AB1119=1,"No",""))</f>
        <v/>
      </c>
      <c r="L1119" s="216"/>
      <c r="M1119" s="217"/>
      <c r="N1119" s="217"/>
      <c r="O1119" s="217"/>
      <c r="P1119" s="294">
        <f t="shared" si="153"/>
        <v>0</v>
      </c>
      <c r="Q1119" s="124"/>
      <c r="R1119" s="124"/>
      <c r="S1119" s="219"/>
      <c r="T1119" s="219"/>
      <c r="U1119" s="266"/>
      <c r="V1119" s="122" t="str">
        <f>IF($AB1119=1,VLOOKUP(U:U,'BW Asset Listing'!D:E,2,FALSE),"")</f>
        <v/>
      </c>
      <c r="W1119" s="122" t="str">
        <f>IF($AB1119=1,VLOOKUP(U:U,'BW Asset Listing'!D:F,3,FALSE),"")</f>
        <v/>
      </c>
      <c r="X1119" s="122" t="str">
        <f>IF($AB1119=1,VLOOKUP(U:U,'BW Asset Listing'!D:G,4,FALSE),"")</f>
        <v/>
      </c>
      <c r="Y1119" s="294" t="str">
        <f>IF($AB1119=1,VLOOKUP(U:U,'BW Asset Listing'!D:O,12,FALSE),"")</f>
        <v/>
      </c>
      <c r="Z1119" s="294" t="str">
        <f t="shared" si="154"/>
        <v/>
      </c>
      <c r="AA1119" s="294" t="str">
        <f t="shared" si="155"/>
        <v/>
      </c>
      <c r="AB1119" s="294">
        <f>COUNTIF($D$4:D1119,$D1119)</f>
        <v>0</v>
      </c>
      <c r="AE1119" s="122" t="str">
        <f t="shared" si="156"/>
        <v/>
      </c>
      <c r="AF1119" s="124">
        <f>SUMIFS('BW Expense Report GL'!I:I,'BW Expense Report GL'!F:F,AD:AD,'BW Expense Report GL'!G:G,G:G)</f>
        <v>0</v>
      </c>
      <c r="AG1119" s="124" t="str">
        <f t="shared" si="157"/>
        <v/>
      </c>
      <c r="AH1119" s="124">
        <f>SUMIFS('BW Expense Report GL'!I:I,'BW Expense Report GL'!F:F,AD:AD,'BW Expense Report GL'!G:G,H:H)</f>
        <v>0</v>
      </c>
      <c r="AI1119" s="124" t="str">
        <f t="shared" si="158"/>
        <v/>
      </c>
      <c r="AK1119" s="121">
        <f t="shared" si="159"/>
        <v>0</v>
      </c>
      <c r="AL1119" s="121">
        <f t="shared" si="160"/>
        <v>0</v>
      </c>
    </row>
    <row r="1120" spans="1:38" s="121" customFormat="1" ht="12.75" x14ac:dyDescent="0.2">
      <c r="A1120" s="293" t="str">
        <f>VLOOKUP(B:B,'ACFR Business Areas'!A:C,3,FALSE)</f>
        <v>A000</v>
      </c>
      <c r="B1120" s="293" t="str">
        <f>'Lease Rollforward'!$B$1</f>
        <v>E120</v>
      </c>
      <c r="C1120" s="122" t="str">
        <f>VLOOKUP(B:B,'ACFR Business Areas'!A:B,2,FALSE)</f>
        <v>Comptroller General</v>
      </c>
      <c r="D1120" s="237"/>
      <c r="E1120" s="265"/>
      <c r="G1120" s="122">
        <f>IFERROR(VLOOKUP($F:$F,'Lease Types with GL Accts'!A:B,2,FALSE),0)</f>
        <v>0</v>
      </c>
      <c r="H1120" s="122">
        <f>IFERROR(VLOOKUP($F:$F,'Lease Types with GL Accts'!$A:$C,3,FALSE),0)</f>
        <v>0</v>
      </c>
      <c r="I1120" s="122">
        <f>IFERROR(VLOOKUP($F:$F,'Lease Types with GL Accts'!$A:$D,4,FALSE),0)</f>
        <v>0</v>
      </c>
      <c r="J1120" s="293" t="str">
        <f>IF(AND(AB1120=1,K1120='Lease Rollforward'!$B$2),"Yes",IF(AB1120=1,"No",""))</f>
        <v/>
      </c>
      <c r="L1120" s="216"/>
      <c r="M1120" s="217"/>
      <c r="N1120" s="217"/>
      <c r="O1120" s="217"/>
      <c r="P1120" s="294">
        <f t="shared" si="153"/>
        <v>0</v>
      </c>
      <c r="Q1120" s="124"/>
      <c r="R1120" s="124"/>
      <c r="S1120" s="219"/>
      <c r="T1120" s="219"/>
      <c r="U1120" s="266"/>
      <c r="V1120" s="122" t="str">
        <f>IF($AB1120=1,VLOOKUP(U:U,'BW Asset Listing'!D:E,2,FALSE),"")</f>
        <v/>
      </c>
      <c r="W1120" s="122" t="str">
        <f>IF($AB1120=1,VLOOKUP(U:U,'BW Asset Listing'!D:F,3,FALSE),"")</f>
        <v/>
      </c>
      <c r="X1120" s="122" t="str">
        <f>IF($AB1120=1,VLOOKUP(U:U,'BW Asset Listing'!D:G,4,FALSE),"")</f>
        <v/>
      </c>
      <c r="Y1120" s="294" t="str">
        <f>IF($AB1120=1,VLOOKUP(U:U,'BW Asset Listing'!D:O,12,FALSE),"")</f>
        <v/>
      </c>
      <c r="Z1120" s="294" t="str">
        <f t="shared" si="154"/>
        <v/>
      </c>
      <c r="AA1120" s="294" t="str">
        <f t="shared" si="155"/>
        <v/>
      </c>
      <c r="AB1120" s="294">
        <f>COUNTIF($D$4:D1120,$D1120)</f>
        <v>0</v>
      </c>
      <c r="AE1120" s="122" t="str">
        <f t="shared" si="156"/>
        <v/>
      </c>
      <c r="AF1120" s="124">
        <f>SUMIFS('BW Expense Report GL'!I:I,'BW Expense Report GL'!F:F,AD:AD,'BW Expense Report GL'!G:G,G:G)</f>
        <v>0</v>
      </c>
      <c r="AG1120" s="124" t="str">
        <f t="shared" si="157"/>
        <v/>
      </c>
      <c r="AH1120" s="124">
        <f>SUMIFS('BW Expense Report GL'!I:I,'BW Expense Report GL'!F:F,AD:AD,'BW Expense Report GL'!G:G,H:H)</f>
        <v>0</v>
      </c>
      <c r="AI1120" s="124" t="str">
        <f t="shared" si="158"/>
        <v/>
      </c>
      <c r="AK1120" s="121">
        <f t="shared" si="159"/>
        <v>0</v>
      </c>
      <c r="AL1120" s="121">
        <f t="shared" si="160"/>
        <v>0</v>
      </c>
    </row>
    <row r="1121" spans="1:38" s="121" customFormat="1" ht="12.75" x14ac:dyDescent="0.2">
      <c r="A1121" s="293" t="str">
        <f>VLOOKUP(B:B,'ACFR Business Areas'!A:C,3,FALSE)</f>
        <v>A000</v>
      </c>
      <c r="B1121" s="293" t="str">
        <f>'Lease Rollforward'!$B$1</f>
        <v>E120</v>
      </c>
      <c r="C1121" s="122" t="str">
        <f>VLOOKUP(B:B,'ACFR Business Areas'!A:B,2,FALSE)</f>
        <v>Comptroller General</v>
      </c>
      <c r="D1121" s="237"/>
      <c r="E1121" s="265"/>
      <c r="G1121" s="122">
        <f>IFERROR(VLOOKUP($F:$F,'Lease Types with GL Accts'!A:B,2,FALSE),0)</f>
        <v>0</v>
      </c>
      <c r="H1121" s="122">
        <f>IFERROR(VLOOKUP($F:$F,'Lease Types with GL Accts'!$A:$C,3,FALSE),0)</f>
        <v>0</v>
      </c>
      <c r="I1121" s="122">
        <f>IFERROR(VLOOKUP($F:$F,'Lease Types with GL Accts'!$A:$D,4,FALSE),0)</f>
        <v>0</v>
      </c>
      <c r="J1121" s="293" t="str">
        <f>IF(AND(AB1121=1,K1121='Lease Rollforward'!$B$2),"Yes",IF(AB1121=1,"No",""))</f>
        <v/>
      </c>
      <c r="L1121" s="216"/>
      <c r="M1121" s="217"/>
      <c r="N1121" s="217"/>
      <c r="O1121" s="217"/>
      <c r="P1121" s="294">
        <f t="shared" si="153"/>
        <v>0</v>
      </c>
      <c r="Q1121" s="124"/>
      <c r="R1121" s="124"/>
      <c r="S1121" s="219"/>
      <c r="T1121" s="219"/>
      <c r="U1121" s="266"/>
      <c r="V1121" s="122" t="str">
        <f>IF($AB1121=1,VLOOKUP(U:U,'BW Asset Listing'!D:E,2,FALSE),"")</f>
        <v/>
      </c>
      <c r="W1121" s="122" t="str">
        <f>IF($AB1121=1,VLOOKUP(U:U,'BW Asset Listing'!D:F,3,FALSE),"")</f>
        <v/>
      </c>
      <c r="X1121" s="122" t="str">
        <f>IF($AB1121=1,VLOOKUP(U:U,'BW Asset Listing'!D:G,4,FALSE),"")</f>
        <v/>
      </c>
      <c r="Y1121" s="294" t="str">
        <f>IF($AB1121=1,VLOOKUP(U:U,'BW Asset Listing'!D:O,12,FALSE),"")</f>
        <v/>
      </c>
      <c r="Z1121" s="294" t="str">
        <f t="shared" si="154"/>
        <v/>
      </c>
      <c r="AA1121" s="294" t="str">
        <f t="shared" si="155"/>
        <v/>
      </c>
      <c r="AB1121" s="294">
        <f>COUNTIF($D$4:D1121,$D1121)</f>
        <v>0</v>
      </c>
      <c r="AE1121" s="122" t="str">
        <f t="shared" si="156"/>
        <v/>
      </c>
      <c r="AF1121" s="124">
        <f>SUMIFS('BW Expense Report GL'!I:I,'BW Expense Report GL'!F:F,AD:AD,'BW Expense Report GL'!G:G,G:G)</f>
        <v>0</v>
      </c>
      <c r="AG1121" s="124" t="str">
        <f t="shared" si="157"/>
        <v/>
      </c>
      <c r="AH1121" s="124">
        <f>SUMIFS('BW Expense Report GL'!I:I,'BW Expense Report GL'!F:F,AD:AD,'BW Expense Report GL'!G:G,H:H)</f>
        <v>0</v>
      </c>
      <c r="AI1121" s="124" t="str">
        <f t="shared" si="158"/>
        <v/>
      </c>
      <c r="AK1121" s="121">
        <f t="shared" si="159"/>
        <v>0</v>
      </c>
      <c r="AL1121" s="121">
        <f t="shared" si="160"/>
        <v>0</v>
      </c>
    </row>
    <row r="1122" spans="1:38" s="121" customFormat="1" ht="12.75" x14ac:dyDescent="0.2">
      <c r="A1122" s="293" t="str">
        <f>VLOOKUP(B:B,'ACFR Business Areas'!A:C,3,FALSE)</f>
        <v>A000</v>
      </c>
      <c r="B1122" s="293" t="str">
        <f>'Lease Rollforward'!$B$1</f>
        <v>E120</v>
      </c>
      <c r="C1122" s="122" t="str">
        <f>VLOOKUP(B:B,'ACFR Business Areas'!A:B,2,FALSE)</f>
        <v>Comptroller General</v>
      </c>
      <c r="D1122" s="237"/>
      <c r="E1122" s="265"/>
      <c r="G1122" s="122">
        <f>IFERROR(VLOOKUP($F:$F,'Lease Types with GL Accts'!A:B,2,FALSE),0)</f>
        <v>0</v>
      </c>
      <c r="H1122" s="122">
        <f>IFERROR(VLOOKUP($F:$F,'Lease Types with GL Accts'!$A:$C,3,FALSE),0)</f>
        <v>0</v>
      </c>
      <c r="I1122" s="122">
        <f>IFERROR(VLOOKUP($F:$F,'Lease Types with GL Accts'!$A:$D,4,FALSE),0)</f>
        <v>0</v>
      </c>
      <c r="J1122" s="293" t="str">
        <f>IF(AND(AB1122=1,K1122='Lease Rollforward'!$B$2),"Yes",IF(AB1122=1,"No",""))</f>
        <v/>
      </c>
      <c r="L1122" s="216"/>
      <c r="M1122" s="217"/>
      <c r="N1122" s="217"/>
      <c r="O1122" s="217"/>
      <c r="P1122" s="294">
        <f t="shared" si="153"/>
        <v>0</v>
      </c>
      <c r="Q1122" s="124"/>
      <c r="R1122" s="124"/>
      <c r="S1122" s="219"/>
      <c r="T1122" s="219"/>
      <c r="U1122" s="266"/>
      <c r="V1122" s="122" t="str">
        <f>IF($AB1122=1,VLOOKUP(U:U,'BW Asset Listing'!D:E,2,FALSE),"")</f>
        <v/>
      </c>
      <c r="W1122" s="122" t="str">
        <f>IF($AB1122=1,VLOOKUP(U:U,'BW Asset Listing'!D:F,3,FALSE),"")</f>
        <v/>
      </c>
      <c r="X1122" s="122" t="str">
        <f>IF($AB1122=1,VLOOKUP(U:U,'BW Asset Listing'!D:G,4,FALSE),"")</f>
        <v/>
      </c>
      <c r="Y1122" s="294" t="str">
        <f>IF($AB1122=1,VLOOKUP(U:U,'BW Asset Listing'!D:O,12,FALSE),"")</f>
        <v/>
      </c>
      <c r="Z1122" s="294" t="str">
        <f t="shared" si="154"/>
        <v/>
      </c>
      <c r="AA1122" s="294" t="str">
        <f t="shared" si="155"/>
        <v/>
      </c>
      <c r="AB1122" s="294">
        <f>COUNTIF($D$4:D1122,$D1122)</f>
        <v>0</v>
      </c>
      <c r="AE1122" s="122" t="str">
        <f t="shared" si="156"/>
        <v/>
      </c>
      <c r="AF1122" s="124">
        <f>SUMIFS('BW Expense Report GL'!I:I,'BW Expense Report GL'!F:F,AD:AD,'BW Expense Report GL'!G:G,G:G)</f>
        <v>0</v>
      </c>
      <c r="AG1122" s="124" t="str">
        <f t="shared" si="157"/>
        <v/>
      </c>
      <c r="AH1122" s="124">
        <f>SUMIFS('BW Expense Report GL'!I:I,'BW Expense Report GL'!F:F,AD:AD,'BW Expense Report GL'!G:G,H:H)</f>
        <v>0</v>
      </c>
      <c r="AI1122" s="124" t="str">
        <f t="shared" si="158"/>
        <v/>
      </c>
      <c r="AK1122" s="121">
        <f t="shared" si="159"/>
        <v>0</v>
      </c>
      <c r="AL1122" s="121">
        <f t="shared" si="160"/>
        <v>0</v>
      </c>
    </row>
    <row r="1123" spans="1:38" s="121" customFormat="1" ht="12.75" x14ac:dyDescent="0.2">
      <c r="A1123" s="293" t="str">
        <f>VLOOKUP(B:B,'ACFR Business Areas'!A:C,3,FALSE)</f>
        <v>A000</v>
      </c>
      <c r="B1123" s="293" t="str">
        <f>'Lease Rollforward'!$B$1</f>
        <v>E120</v>
      </c>
      <c r="C1123" s="122" t="str">
        <f>VLOOKUP(B:B,'ACFR Business Areas'!A:B,2,FALSE)</f>
        <v>Comptroller General</v>
      </c>
      <c r="D1123" s="237"/>
      <c r="E1123" s="265"/>
      <c r="G1123" s="122">
        <f>IFERROR(VLOOKUP($F:$F,'Lease Types with GL Accts'!A:B,2,FALSE),0)</f>
        <v>0</v>
      </c>
      <c r="H1123" s="122">
        <f>IFERROR(VLOOKUP($F:$F,'Lease Types with GL Accts'!$A:$C,3,FALSE),0)</f>
        <v>0</v>
      </c>
      <c r="I1123" s="122">
        <f>IFERROR(VLOOKUP($F:$F,'Lease Types with GL Accts'!$A:$D,4,FALSE),0)</f>
        <v>0</v>
      </c>
      <c r="J1123" s="293" t="str">
        <f>IF(AND(AB1123=1,K1123='Lease Rollforward'!$B$2),"Yes",IF(AB1123=1,"No",""))</f>
        <v/>
      </c>
      <c r="L1123" s="216"/>
      <c r="M1123" s="217"/>
      <c r="N1123" s="217"/>
      <c r="O1123" s="217"/>
      <c r="P1123" s="294">
        <f t="shared" si="153"/>
        <v>0</v>
      </c>
      <c r="Q1123" s="124"/>
      <c r="R1123" s="124"/>
      <c r="S1123" s="219"/>
      <c r="T1123" s="219"/>
      <c r="U1123" s="266"/>
      <c r="V1123" s="122" t="str">
        <f>IF($AB1123=1,VLOOKUP(U:U,'BW Asset Listing'!D:E,2,FALSE),"")</f>
        <v/>
      </c>
      <c r="W1123" s="122" t="str">
        <f>IF($AB1123=1,VLOOKUP(U:U,'BW Asset Listing'!D:F,3,FALSE),"")</f>
        <v/>
      </c>
      <c r="X1123" s="122" t="str">
        <f>IF($AB1123=1,VLOOKUP(U:U,'BW Asset Listing'!D:G,4,FALSE),"")</f>
        <v/>
      </c>
      <c r="Y1123" s="294" t="str">
        <f>IF($AB1123=1,VLOOKUP(U:U,'BW Asset Listing'!D:O,12,FALSE),"")</f>
        <v/>
      </c>
      <c r="Z1123" s="294" t="str">
        <f t="shared" si="154"/>
        <v/>
      </c>
      <c r="AA1123" s="294" t="str">
        <f t="shared" si="155"/>
        <v/>
      </c>
      <c r="AB1123" s="294">
        <f>COUNTIF($D$4:D1123,$D1123)</f>
        <v>0</v>
      </c>
      <c r="AE1123" s="122" t="str">
        <f t="shared" si="156"/>
        <v/>
      </c>
      <c r="AF1123" s="124">
        <f>SUMIFS('BW Expense Report GL'!I:I,'BW Expense Report GL'!F:F,AD:AD,'BW Expense Report GL'!G:G,G:G)</f>
        <v>0</v>
      </c>
      <c r="AG1123" s="124" t="str">
        <f t="shared" si="157"/>
        <v/>
      </c>
      <c r="AH1123" s="124">
        <f>SUMIFS('BW Expense Report GL'!I:I,'BW Expense Report GL'!F:F,AD:AD,'BW Expense Report GL'!G:G,H:H)</f>
        <v>0</v>
      </c>
      <c r="AI1123" s="124" t="str">
        <f t="shared" si="158"/>
        <v/>
      </c>
      <c r="AK1123" s="121">
        <f t="shared" si="159"/>
        <v>0</v>
      </c>
      <c r="AL1123" s="121">
        <f t="shared" si="160"/>
        <v>0</v>
      </c>
    </row>
    <row r="1124" spans="1:38" s="121" customFormat="1" ht="12.75" x14ac:dyDescent="0.2">
      <c r="A1124" s="293" t="str">
        <f>VLOOKUP(B:B,'ACFR Business Areas'!A:C,3,FALSE)</f>
        <v>A000</v>
      </c>
      <c r="B1124" s="293" t="str">
        <f>'Lease Rollforward'!$B$1</f>
        <v>E120</v>
      </c>
      <c r="C1124" s="122" t="str">
        <f>VLOOKUP(B:B,'ACFR Business Areas'!A:B,2,FALSE)</f>
        <v>Comptroller General</v>
      </c>
      <c r="D1124" s="237"/>
      <c r="E1124" s="265"/>
      <c r="G1124" s="122">
        <f>IFERROR(VLOOKUP($F:$F,'Lease Types with GL Accts'!A:B,2,FALSE),0)</f>
        <v>0</v>
      </c>
      <c r="H1124" s="122">
        <f>IFERROR(VLOOKUP($F:$F,'Lease Types with GL Accts'!$A:$C,3,FALSE),0)</f>
        <v>0</v>
      </c>
      <c r="I1124" s="122">
        <f>IFERROR(VLOOKUP($F:$F,'Lease Types with GL Accts'!$A:$D,4,FALSE),0)</f>
        <v>0</v>
      </c>
      <c r="J1124" s="293" t="str">
        <f>IF(AND(AB1124=1,K1124='Lease Rollforward'!$B$2),"Yes",IF(AB1124=1,"No",""))</f>
        <v/>
      </c>
      <c r="L1124" s="216"/>
      <c r="M1124" s="217"/>
      <c r="N1124" s="217"/>
      <c r="O1124" s="217"/>
      <c r="P1124" s="294">
        <f t="shared" si="153"/>
        <v>0</v>
      </c>
      <c r="Q1124" s="124"/>
      <c r="R1124" s="124"/>
      <c r="S1124" s="219"/>
      <c r="T1124" s="219"/>
      <c r="U1124" s="266"/>
      <c r="V1124" s="122" t="str">
        <f>IF($AB1124=1,VLOOKUP(U:U,'BW Asset Listing'!D:E,2,FALSE),"")</f>
        <v/>
      </c>
      <c r="W1124" s="122" t="str">
        <f>IF($AB1124=1,VLOOKUP(U:U,'BW Asset Listing'!D:F,3,FALSE),"")</f>
        <v/>
      </c>
      <c r="X1124" s="122" t="str">
        <f>IF($AB1124=1,VLOOKUP(U:U,'BW Asset Listing'!D:G,4,FALSE),"")</f>
        <v/>
      </c>
      <c r="Y1124" s="294" t="str">
        <f>IF($AB1124=1,VLOOKUP(U:U,'BW Asset Listing'!D:O,12,FALSE),"")</f>
        <v/>
      </c>
      <c r="Z1124" s="294" t="str">
        <f t="shared" si="154"/>
        <v/>
      </c>
      <c r="AA1124" s="294" t="str">
        <f t="shared" si="155"/>
        <v/>
      </c>
      <c r="AB1124" s="294">
        <f>COUNTIF($D$4:D1124,$D1124)</f>
        <v>0</v>
      </c>
      <c r="AE1124" s="122" t="str">
        <f t="shared" si="156"/>
        <v/>
      </c>
      <c r="AF1124" s="124">
        <f>SUMIFS('BW Expense Report GL'!I:I,'BW Expense Report GL'!F:F,AD:AD,'BW Expense Report GL'!G:G,G:G)</f>
        <v>0</v>
      </c>
      <c r="AG1124" s="124" t="str">
        <f t="shared" si="157"/>
        <v/>
      </c>
      <c r="AH1124" s="124">
        <f>SUMIFS('BW Expense Report GL'!I:I,'BW Expense Report GL'!F:F,AD:AD,'BW Expense Report GL'!G:G,H:H)</f>
        <v>0</v>
      </c>
      <c r="AI1124" s="124" t="str">
        <f t="shared" si="158"/>
        <v/>
      </c>
      <c r="AK1124" s="121">
        <f t="shared" si="159"/>
        <v>0</v>
      </c>
      <c r="AL1124" s="121">
        <f t="shared" si="160"/>
        <v>0</v>
      </c>
    </row>
    <row r="1125" spans="1:38" s="121" customFormat="1" ht="12.75" x14ac:dyDescent="0.2">
      <c r="A1125" s="293" t="str">
        <f>VLOOKUP(B:B,'ACFR Business Areas'!A:C,3,FALSE)</f>
        <v>A000</v>
      </c>
      <c r="B1125" s="293" t="str">
        <f>'Lease Rollforward'!$B$1</f>
        <v>E120</v>
      </c>
      <c r="C1125" s="122" t="str">
        <f>VLOOKUP(B:B,'ACFR Business Areas'!A:B,2,FALSE)</f>
        <v>Comptroller General</v>
      </c>
      <c r="D1125" s="237"/>
      <c r="E1125" s="265"/>
      <c r="G1125" s="122">
        <f>IFERROR(VLOOKUP($F:$F,'Lease Types with GL Accts'!A:B,2,FALSE),0)</f>
        <v>0</v>
      </c>
      <c r="H1125" s="122">
        <f>IFERROR(VLOOKUP($F:$F,'Lease Types with GL Accts'!$A:$C,3,FALSE),0)</f>
        <v>0</v>
      </c>
      <c r="I1125" s="122">
        <f>IFERROR(VLOOKUP($F:$F,'Lease Types with GL Accts'!$A:$D,4,FALSE),0)</f>
        <v>0</v>
      </c>
      <c r="J1125" s="293" t="str">
        <f>IF(AND(AB1125=1,K1125='Lease Rollforward'!$B$2),"Yes",IF(AB1125=1,"No",""))</f>
        <v/>
      </c>
      <c r="L1125" s="216"/>
      <c r="M1125" s="217"/>
      <c r="N1125" s="217"/>
      <c r="O1125" s="217"/>
      <c r="P1125" s="294">
        <f t="shared" si="153"/>
        <v>0</v>
      </c>
      <c r="Q1125" s="124"/>
      <c r="R1125" s="124"/>
      <c r="S1125" s="219"/>
      <c r="T1125" s="219"/>
      <c r="U1125" s="266"/>
      <c r="V1125" s="122" t="str">
        <f>IF($AB1125=1,VLOOKUP(U:U,'BW Asset Listing'!D:E,2,FALSE),"")</f>
        <v/>
      </c>
      <c r="W1125" s="122" t="str">
        <f>IF($AB1125=1,VLOOKUP(U:U,'BW Asset Listing'!D:F,3,FALSE),"")</f>
        <v/>
      </c>
      <c r="X1125" s="122" t="str">
        <f>IF($AB1125=1,VLOOKUP(U:U,'BW Asset Listing'!D:G,4,FALSE),"")</f>
        <v/>
      </c>
      <c r="Y1125" s="294" t="str">
        <f>IF($AB1125=1,VLOOKUP(U:U,'BW Asset Listing'!D:O,12,FALSE),"")</f>
        <v/>
      </c>
      <c r="Z1125" s="294" t="str">
        <f t="shared" si="154"/>
        <v/>
      </c>
      <c r="AA1125" s="294" t="str">
        <f t="shared" si="155"/>
        <v/>
      </c>
      <c r="AB1125" s="294">
        <f>COUNTIF($D$4:D1125,$D1125)</f>
        <v>0</v>
      </c>
      <c r="AE1125" s="122" t="str">
        <f t="shared" si="156"/>
        <v/>
      </c>
      <c r="AF1125" s="124">
        <f>SUMIFS('BW Expense Report GL'!I:I,'BW Expense Report GL'!F:F,AD:AD,'BW Expense Report GL'!G:G,G:G)</f>
        <v>0</v>
      </c>
      <c r="AG1125" s="124" t="str">
        <f t="shared" si="157"/>
        <v/>
      </c>
      <c r="AH1125" s="124">
        <f>SUMIFS('BW Expense Report GL'!I:I,'BW Expense Report GL'!F:F,AD:AD,'BW Expense Report GL'!G:G,H:H)</f>
        <v>0</v>
      </c>
      <c r="AI1125" s="124" t="str">
        <f t="shared" si="158"/>
        <v/>
      </c>
      <c r="AK1125" s="121">
        <f t="shared" si="159"/>
        <v>0</v>
      </c>
      <c r="AL1125" s="121">
        <f t="shared" si="160"/>
        <v>0</v>
      </c>
    </row>
    <row r="1126" spans="1:38" s="121" customFormat="1" ht="12.75" x14ac:dyDescent="0.2">
      <c r="A1126" s="293" t="str">
        <f>VLOOKUP(B:B,'ACFR Business Areas'!A:C,3,FALSE)</f>
        <v>A000</v>
      </c>
      <c r="B1126" s="293" t="str">
        <f>'Lease Rollforward'!$B$1</f>
        <v>E120</v>
      </c>
      <c r="C1126" s="122" t="str">
        <f>VLOOKUP(B:B,'ACFR Business Areas'!A:B,2,FALSE)</f>
        <v>Comptroller General</v>
      </c>
      <c r="D1126" s="237"/>
      <c r="E1126" s="265"/>
      <c r="G1126" s="122">
        <f>IFERROR(VLOOKUP($F:$F,'Lease Types with GL Accts'!A:B,2,FALSE),0)</f>
        <v>0</v>
      </c>
      <c r="H1126" s="122">
        <f>IFERROR(VLOOKUP($F:$F,'Lease Types with GL Accts'!$A:$C,3,FALSE),0)</f>
        <v>0</v>
      </c>
      <c r="I1126" s="122">
        <f>IFERROR(VLOOKUP($F:$F,'Lease Types with GL Accts'!$A:$D,4,FALSE),0)</f>
        <v>0</v>
      </c>
      <c r="J1126" s="293" t="str">
        <f>IF(AND(AB1126=1,K1126='Lease Rollforward'!$B$2),"Yes",IF(AB1126=1,"No",""))</f>
        <v/>
      </c>
      <c r="L1126" s="216"/>
      <c r="M1126" s="217"/>
      <c r="N1126" s="217"/>
      <c r="O1126" s="217"/>
      <c r="P1126" s="294">
        <f t="shared" si="153"/>
        <v>0</v>
      </c>
      <c r="Q1126" s="124"/>
      <c r="R1126" s="124"/>
      <c r="S1126" s="219"/>
      <c r="T1126" s="219"/>
      <c r="U1126" s="266"/>
      <c r="V1126" s="122" t="str">
        <f>IF($AB1126=1,VLOOKUP(U:U,'BW Asset Listing'!D:E,2,FALSE),"")</f>
        <v/>
      </c>
      <c r="W1126" s="122" t="str">
        <f>IF($AB1126=1,VLOOKUP(U:U,'BW Asset Listing'!D:F,3,FALSE),"")</f>
        <v/>
      </c>
      <c r="X1126" s="122" t="str">
        <f>IF($AB1126=1,VLOOKUP(U:U,'BW Asset Listing'!D:G,4,FALSE),"")</f>
        <v/>
      </c>
      <c r="Y1126" s="294" t="str">
        <f>IF($AB1126=1,VLOOKUP(U:U,'BW Asset Listing'!D:O,12,FALSE),"")</f>
        <v/>
      </c>
      <c r="Z1126" s="294" t="str">
        <f t="shared" si="154"/>
        <v/>
      </c>
      <c r="AA1126" s="294" t="str">
        <f t="shared" si="155"/>
        <v/>
      </c>
      <c r="AB1126" s="294">
        <f>COUNTIF($D$4:D1126,$D1126)</f>
        <v>0</v>
      </c>
      <c r="AE1126" s="122" t="str">
        <f t="shared" si="156"/>
        <v/>
      </c>
      <c r="AF1126" s="124">
        <f>SUMIFS('BW Expense Report GL'!I:I,'BW Expense Report GL'!F:F,AD:AD,'BW Expense Report GL'!G:G,G:G)</f>
        <v>0</v>
      </c>
      <c r="AG1126" s="124" t="str">
        <f t="shared" si="157"/>
        <v/>
      </c>
      <c r="AH1126" s="124">
        <f>SUMIFS('BW Expense Report GL'!I:I,'BW Expense Report GL'!F:F,AD:AD,'BW Expense Report GL'!G:G,H:H)</f>
        <v>0</v>
      </c>
      <c r="AI1126" s="124" t="str">
        <f t="shared" si="158"/>
        <v/>
      </c>
      <c r="AK1126" s="121">
        <f t="shared" si="159"/>
        <v>0</v>
      </c>
      <c r="AL1126" s="121">
        <f t="shared" si="160"/>
        <v>0</v>
      </c>
    </row>
    <row r="1127" spans="1:38" s="121" customFormat="1" ht="12.75" x14ac:dyDescent="0.2">
      <c r="A1127" s="293" t="str">
        <f>VLOOKUP(B:B,'ACFR Business Areas'!A:C,3,FALSE)</f>
        <v>A000</v>
      </c>
      <c r="B1127" s="293" t="str">
        <f>'Lease Rollforward'!$B$1</f>
        <v>E120</v>
      </c>
      <c r="C1127" s="122" t="str">
        <f>VLOOKUP(B:B,'ACFR Business Areas'!A:B,2,FALSE)</f>
        <v>Comptroller General</v>
      </c>
      <c r="D1127" s="237"/>
      <c r="E1127" s="265"/>
      <c r="G1127" s="122">
        <f>IFERROR(VLOOKUP($F:$F,'Lease Types with GL Accts'!A:B,2,FALSE),0)</f>
        <v>0</v>
      </c>
      <c r="H1127" s="122">
        <f>IFERROR(VLOOKUP($F:$F,'Lease Types with GL Accts'!$A:$C,3,FALSE),0)</f>
        <v>0</v>
      </c>
      <c r="I1127" s="122">
        <f>IFERROR(VLOOKUP($F:$F,'Lease Types with GL Accts'!$A:$D,4,FALSE),0)</f>
        <v>0</v>
      </c>
      <c r="J1127" s="293" t="str">
        <f>IF(AND(AB1127=1,K1127='Lease Rollforward'!$B$2),"Yes",IF(AB1127=1,"No",""))</f>
        <v/>
      </c>
      <c r="L1127" s="216"/>
      <c r="M1127" s="217"/>
      <c r="N1127" s="217"/>
      <c r="O1127" s="217"/>
      <c r="P1127" s="294">
        <f t="shared" si="153"/>
        <v>0</v>
      </c>
      <c r="Q1127" s="124"/>
      <c r="R1127" s="124"/>
      <c r="S1127" s="219"/>
      <c r="T1127" s="219"/>
      <c r="U1127" s="266"/>
      <c r="V1127" s="122" t="str">
        <f>IF($AB1127=1,VLOOKUP(U:U,'BW Asset Listing'!D:E,2,FALSE),"")</f>
        <v/>
      </c>
      <c r="W1127" s="122" t="str">
        <f>IF($AB1127=1,VLOOKUP(U:U,'BW Asset Listing'!D:F,3,FALSE),"")</f>
        <v/>
      </c>
      <c r="X1127" s="122" t="str">
        <f>IF($AB1127=1,VLOOKUP(U:U,'BW Asset Listing'!D:G,4,FALSE),"")</f>
        <v/>
      </c>
      <c r="Y1127" s="294" t="str">
        <f>IF($AB1127=1,VLOOKUP(U:U,'BW Asset Listing'!D:O,12,FALSE),"")</f>
        <v/>
      </c>
      <c r="Z1127" s="294" t="str">
        <f t="shared" si="154"/>
        <v/>
      </c>
      <c r="AA1127" s="294" t="str">
        <f t="shared" si="155"/>
        <v/>
      </c>
      <c r="AB1127" s="294">
        <f>COUNTIF($D$4:D1127,$D1127)</f>
        <v>0</v>
      </c>
      <c r="AE1127" s="122" t="str">
        <f t="shared" si="156"/>
        <v/>
      </c>
      <c r="AF1127" s="124">
        <f>SUMIFS('BW Expense Report GL'!I:I,'BW Expense Report GL'!F:F,AD:AD,'BW Expense Report GL'!G:G,G:G)</f>
        <v>0</v>
      </c>
      <c r="AG1127" s="124" t="str">
        <f t="shared" si="157"/>
        <v/>
      </c>
      <c r="AH1127" s="124">
        <f>SUMIFS('BW Expense Report GL'!I:I,'BW Expense Report GL'!F:F,AD:AD,'BW Expense Report GL'!G:G,H:H)</f>
        <v>0</v>
      </c>
      <c r="AI1127" s="124" t="str">
        <f t="shared" si="158"/>
        <v/>
      </c>
      <c r="AK1127" s="121">
        <f t="shared" si="159"/>
        <v>0</v>
      </c>
      <c r="AL1127" s="121">
        <f t="shared" si="160"/>
        <v>0</v>
      </c>
    </row>
    <row r="1128" spans="1:38" s="121" customFormat="1" ht="12.75" x14ac:dyDescent="0.2">
      <c r="A1128" s="293" t="str">
        <f>VLOOKUP(B:B,'ACFR Business Areas'!A:C,3,FALSE)</f>
        <v>A000</v>
      </c>
      <c r="B1128" s="293" t="str">
        <f>'Lease Rollforward'!$B$1</f>
        <v>E120</v>
      </c>
      <c r="C1128" s="122" t="str">
        <f>VLOOKUP(B:B,'ACFR Business Areas'!A:B,2,FALSE)</f>
        <v>Comptroller General</v>
      </c>
      <c r="D1128" s="237"/>
      <c r="E1128" s="265"/>
      <c r="G1128" s="122">
        <f>IFERROR(VLOOKUP($F:$F,'Lease Types with GL Accts'!A:B,2,FALSE),0)</f>
        <v>0</v>
      </c>
      <c r="H1128" s="122">
        <f>IFERROR(VLOOKUP($F:$F,'Lease Types with GL Accts'!$A:$C,3,FALSE),0)</f>
        <v>0</v>
      </c>
      <c r="I1128" s="122">
        <f>IFERROR(VLOOKUP($F:$F,'Lease Types with GL Accts'!$A:$D,4,FALSE),0)</f>
        <v>0</v>
      </c>
      <c r="J1128" s="293" t="str">
        <f>IF(AND(AB1128=1,K1128='Lease Rollforward'!$B$2),"Yes",IF(AB1128=1,"No",""))</f>
        <v/>
      </c>
      <c r="L1128" s="216"/>
      <c r="M1128" s="217"/>
      <c r="N1128" s="217"/>
      <c r="O1128" s="217"/>
      <c r="P1128" s="294">
        <f t="shared" si="153"/>
        <v>0</v>
      </c>
      <c r="Q1128" s="124"/>
      <c r="R1128" s="124"/>
      <c r="S1128" s="219"/>
      <c r="T1128" s="219"/>
      <c r="U1128" s="266"/>
      <c r="V1128" s="122" t="str">
        <f>IF($AB1128=1,VLOOKUP(U:U,'BW Asset Listing'!D:E,2,FALSE),"")</f>
        <v/>
      </c>
      <c r="W1128" s="122" t="str">
        <f>IF($AB1128=1,VLOOKUP(U:U,'BW Asset Listing'!D:F,3,FALSE),"")</f>
        <v/>
      </c>
      <c r="X1128" s="122" t="str">
        <f>IF($AB1128=1,VLOOKUP(U:U,'BW Asset Listing'!D:G,4,FALSE),"")</f>
        <v/>
      </c>
      <c r="Y1128" s="294" t="str">
        <f>IF($AB1128=1,VLOOKUP(U:U,'BW Asset Listing'!D:O,12,FALSE),"")</f>
        <v/>
      </c>
      <c r="Z1128" s="294" t="str">
        <f t="shared" si="154"/>
        <v/>
      </c>
      <c r="AA1128" s="294" t="str">
        <f t="shared" si="155"/>
        <v/>
      </c>
      <c r="AB1128" s="294">
        <f>COUNTIF($D$4:D1128,$D1128)</f>
        <v>0</v>
      </c>
      <c r="AE1128" s="122" t="str">
        <f t="shared" si="156"/>
        <v/>
      </c>
      <c r="AF1128" s="124">
        <f>SUMIFS('BW Expense Report GL'!I:I,'BW Expense Report GL'!F:F,AD:AD,'BW Expense Report GL'!G:G,G:G)</f>
        <v>0</v>
      </c>
      <c r="AG1128" s="124" t="str">
        <f t="shared" si="157"/>
        <v/>
      </c>
      <c r="AH1128" s="124">
        <f>SUMIFS('BW Expense Report GL'!I:I,'BW Expense Report GL'!F:F,AD:AD,'BW Expense Report GL'!G:G,H:H)</f>
        <v>0</v>
      </c>
      <c r="AI1128" s="124" t="str">
        <f t="shared" si="158"/>
        <v/>
      </c>
      <c r="AK1128" s="121">
        <f t="shared" si="159"/>
        <v>0</v>
      </c>
      <c r="AL1128" s="121">
        <f t="shared" si="160"/>
        <v>0</v>
      </c>
    </row>
    <row r="1129" spans="1:38" s="121" customFormat="1" ht="12.75" x14ac:dyDescent="0.2">
      <c r="A1129" s="293" t="str">
        <f>VLOOKUP(B:B,'ACFR Business Areas'!A:C,3,FALSE)</f>
        <v>A000</v>
      </c>
      <c r="B1129" s="293" t="str">
        <f>'Lease Rollforward'!$B$1</f>
        <v>E120</v>
      </c>
      <c r="C1129" s="122" t="str">
        <f>VLOOKUP(B:B,'ACFR Business Areas'!A:B,2,FALSE)</f>
        <v>Comptroller General</v>
      </c>
      <c r="D1129" s="237"/>
      <c r="E1129" s="265"/>
      <c r="G1129" s="122">
        <f>IFERROR(VLOOKUP($F:$F,'Lease Types with GL Accts'!A:B,2,FALSE),0)</f>
        <v>0</v>
      </c>
      <c r="H1129" s="122">
        <f>IFERROR(VLOOKUP($F:$F,'Lease Types with GL Accts'!$A:$C,3,FALSE),0)</f>
        <v>0</v>
      </c>
      <c r="I1129" s="122">
        <f>IFERROR(VLOOKUP($F:$F,'Lease Types with GL Accts'!$A:$D,4,FALSE),0)</f>
        <v>0</v>
      </c>
      <c r="J1129" s="293" t="str">
        <f>IF(AND(AB1129=1,K1129='Lease Rollforward'!$B$2),"Yes",IF(AB1129=1,"No",""))</f>
        <v/>
      </c>
      <c r="L1129" s="216"/>
      <c r="M1129" s="217"/>
      <c r="N1129" s="217"/>
      <c r="O1129" s="217"/>
      <c r="P1129" s="294">
        <f t="shared" si="153"/>
        <v>0</v>
      </c>
      <c r="Q1129" s="124"/>
      <c r="R1129" s="124"/>
      <c r="S1129" s="219"/>
      <c r="T1129" s="219"/>
      <c r="U1129" s="266"/>
      <c r="V1129" s="122" t="str">
        <f>IF($AB1129=1,VLOOKUP(U:U,'BW Asset Listing'!D:E,2,FALSE),"")</f>
        <v/>
      </c>
      <c r="W1129" s="122" t="str">
        <f>IF($AB1129=1,VLOOKUP(U:U,'BW Asset Listing'!D:F,3,FALSE),"")</f>
        <v/>
      </c>
      <c r="X1129" s="122" t="str">
        <f>IF($AB1129=1,VLOOKUP(U:U,'BW Asset Listing'!D:G,4,FALSE),"")</f>
        <v/>
      </c>
      <c r="Y1129" s="294" t="str">
        <f>IF($AB1129=1,VLOOKUP(U:U,'BW Asset Listing'!D:O,12,FALSE),"")</f>
        <v/>
      </c>
      <c r="Z1129" s="294" t="str">
        <f t="shared" si="154"/>
        <v/>
      </c>
      <c r="AA1129" s="294" t="str">
        <f t="shared" si="155"/>
        <v/>
      </c>
      <c r="AB1129" s="294">
        <f>COUNTIF($D$4:D1129,$D1129)</f>
        <v>0</v>
      </c>
      <c r="AE1129" s="122" t="str">
        <f t="shared" si="156"/>
        <v/>
      </c>
      <c r="AF1129" s="124">
        <f>SUMIFS('BW Expense Report GL'!I:I,'BW Expense Report GL'!F:F,AD:AD,'BW Expense Report GL'!G:G,G:G)</f>
        <v>0</v>
      </c>
      <c r="AG1129" s="124" t="str">
        <f t="shared" si="157"/>
        <v/>
      </c>
      <c r="AH1129" s="124">
        <f>SUMIFS('BW Expense Report GL'!I:I,'BW Expense Report GL'!F:F,AD:AD,'BW Expense Report GL'!G:G,H:H)</f>
        <v>0</v>
      </c>
      <c r="AI1129" s="124" t="str">
        <f t="shared" si="158"/>
        <v/>
      </c>
      <c r="AK1129" s="121">
        <f t="shared" si="159"/>
        <v>0</v>
      </c>
      <c r="AL1129" s="121">
        <f t="shared" si="160"/>
        <v>0</v>
      </c>
    </row>
    <row r="1130" spans="1:38" s="121" customFormat="1" ht="12.75" x14ac:dyDescent="0.2">
      <c r="A1130" s="293" t="str">
        <f>VLOOKUP(B:B,'ACFR Business Areas'!A:C,3,FALSE)</f>
        <v>A000</v>
      </c>
      <c r="B1130" s="293" t="str">
        <f>'Lease Rollforward'!$B$1</f>
        <v>E120</v>
      </c>
      <c r="C1130" s="122" t="str">
        <f>VLOOKUP(B:B,'ACFR Business Areas'!A:B,2,FALSE)</f>
        <v>Comptroller General</v>
      </c>
      <c r="D1130" s="237"/>
      <c r="E1130" s="265"/>
      <c r="G1130" s="122">
        <f>IFERROR(VLOOKUP($F:$F,'Lease Types with GL Accts'!A:B,2,FALSE),0)</f>
        <v>0</v>
      </c>
      <c r="H1130" s="122">
        <f>IFERROR(VLOOKUP($F:$F,'Lease Types with GL Accts'!$A:$C,3,FALSE),0)</f>
        <v>0</v>
      </c>
      <c r="I1130" s="122">
        <f>IFERROR(VLOOKUP($F:$F,'Lease Types with GL Accts'!$A:$D,4,FALSE),0)</f>
        <v>0</v>
      </c>
      <c r="J1130" s="293" t="str">
        <f>IF(AND(AB1130=1,K1130='Lease Rollforward'!$B$2),"Yes",IF(AB1130=1,"No",""))</f>
        <v/>
      </c>
      <c r="L1130" s="216"/>
      <c r="M1130" s="217"/>
      <c r="N1130" s="217"/>
      <c r="O1130" s="217"/>
      <c r="P1130" s="294">
        <f t="shared" si="153"/>
        <v>0</v>
      </c>
      <c r="Q1130" s="124"/>
      <c r="R1130" s="124"/>
      <c r="S1130" s="219"/>
      <c r="T1130" s="219"/>
      <c r="U1130" s="266"/>
      <c r="V1130" s="122" t="str">
        <f>IF($AB1130=1,VLOOKUP(U:U,'BW Asset Listing'!D:E,2,FALSE),"")</f>
        <v/>
      </c>
      <c r="W1130" s="122" t="str">
        <f>IF($AB1130=1,VLOOKUP(U:U,'BW Asset Listing'!D:F,3,FALSE),"")</f>
        <v/>
      </c>
      <c r="X1130" s="122" t="str">
        <f>IF($AB1130=1,VLOOKUP(U:U,'BW Asset Listing'!D:G,4,FALSE),"")</f>
        <v/>
      </c>
      <c r="Y1130" s="294" t="str">
        <f>IF($AB1130=1,VLOOKUP(U:U,'BW Asset Listing'!D:O,12,FALSE),"")</f>
        <v/>
      </c>
      <c r="Z1130" s="294" t="str">
        <f t="shared" si="154"/>
        <v/>
      </c>
      <c r="AA1130" s="294" t="str">
        <f t="shared" si="155"/>
        <v/>
      </c>
      <c r="AB1130" s="294">
        <f>COUNTIF($D$4:D1130,$D1130)</f>
        <v>0</v>
      </c>
      <c r="AE1130" s="122" t="str">
        <f t="shared" si="156"/>
        <v/>
      </c>
      <c r="AF1130" s="124">
        <f>SUMIFS('BW Expense Report GL'!I:I,'BW Expense Report GL'!F:F,AD:AD,'BW Expense Report GL'!G:G,G:G)</f>
        <v>0</v>
      </c>
      <c r="AG1130" s="124" t="str">
        <f t="shared" si="157"/>
        <v/>
      </c>
      <c r="AH1130" s="124">
        <f>SUMIFS('BW Expense Report GL'!I:I,'BW Expense Report GL'!F:F,AD:AD,'BW Expense Report GL'!G:G,H:H)</f>
        <v>0</v>
      </c>
      <c r="AI1130" s="124" t="str">
        <f t="shared" si="158"/>
        <v/>
      </c>
      <c r="AK1130" s="121">
        <f t="shared" si="159"/>
        <v>0</v>
      </c>
      <c r="AL1130" s="121">
        <f t="shared" si="160"/>
        <v>0</v>
      </c>
    </row>
    <row r="1131" spans="1:38" s="121" customFormat="1" ht="12.75" x14ac:dyDescent="0.2">
      <c r="A1131" s="293" t="str">
        <f>VLOOKUP(B:B,'ACFR Business Areas'!A:C,3,FALSE)</f>
        <v>A000</v>
      </c>
      <c r="B1131" s="293" t="str">
        <f>'Lease Rollforward'!$B$1</f>
        <v>E120</v>
      </c>
      <c r="C1131" s="122" t="str">
        <f>VLOOKUP(B:B,'ACFR Business Areas'!A:B,2,FALSE)</f>
        <v>Comptroller General</v>
      </c>
      <c r="D1131" s="237"/>
      <c r="E1131" s="265"/>
      <c r="G1131" s="122">
        <f>IFERROR(VLOOKUP($F:$F,'Lease Types with GL Accts'!A:B,2,FALSE),0)</f>
        <v>0</v>
      </c>
      <c r="H1131" s="122">
        <f>IFERROR(VLOOKUP($F:$F,'Lease Types with GL Accts'!$A:$C,3,FALSE),0)</f>
        <v>0</v>
      </c>
      <c r="I1131" s="122">
        <f>IFERROR(VLOOKUP($F:$F,'Lease Types with GL Accts'!$A:$D,4,FALSE),0)</f>
        <v>0</v>
      </c>
      <c r="J1131" s="293" t="str">
        <f>IF(AND(AB1131=1,K1131='Lease Rollforward'!$B$2),"Yes",IF(AB1131=1,"No",""))</f>
        <v/>
      </c>
      <c r="L1131" s="216"/>
      <c r="M1131" s="217"/>
      <c r="N1131" s="217"/>
      <c r="O1131" s="217"/>
      <c r="P1131" s="294">
        <f t="shared" si="153"/>
        <v>0</v>
      </c>
      <c r="Q1131" s="124"/>
      <c r="R1131" s="124"/>
      <c r="S1131" s="219"/>
      <c r="T1131" s="219"/>
      <c r="U1131" s="266"/>
      <c r="V1131" s="122" t="str">
        <f>IF($AB1131=1,VLOOKUP(U:U,'BW Asset Listing'!D:E,2,FALSE),"")</f>
        <v/>
      </c>
      <c r="W1131" s="122" t="str">
        <f>IF($AB1131=1,VLOOKUP(U:U,'BW Asset Listing'!D:F,3,FALSE),"")</f>
        <v/>
      </c>
      <c r="X1131" s="122" t="str">
        <f>IF($AB1131=1,VLOOKUP(U:U,'BW Asset Listing'!D:G,4,FALSE),"")</f>
        <v/>
      </c>
      <c r="Y1131" s="294" t="str">
        <f>IF($AB1131=1,VLOOKUP(U:U,'BW Asset Listing'!D:O,12,FALSE),"")</f>
        <v/>
      </c>
      <c r="Z1131" s="294" t="str">
        <f t="shared" si="154"/>
        <v/>
      </c>
      <c r="AA1131" s="294" t="str">
        <f t="shared" si="155"/>
        <v/>
      </c>
      <c r="AB1131" s="294">
        <f>COUNTIF($D$4:D1131,$D1131)</f>
        <v>0</v>
      </c>
      <c r="AE1131" s="122" t="str">
        <f t="shared" si="156"/>
        <v/>
      </c>
      <c r="AF1131" s="124">
        <f>SUMIFS('BW Expense Report GL'!I:I,'BW Expense Report GL'!F:F,AD:AD,'BW Expense Report GL'!G:G,G:G)</f>
        <v>0</v>
      </c>
      <c r="AG1131" s="124" t="str">
        <f t="shared" si="157"/>
        <v/>
      </c>
      <c r="AH1131" s="124">
        <f>SUMIFS('BW Expense Report GL'!I:I,'BW Expense Report GL'!F:F,AD:AD,'BW Expense Report GL'!G:G,H:H)</f>
        <v>0</v>
      </c>
      <c r="AI1131" s="124" t="str">
        <f t="shared" si="158"/>
        <v/>
      </c>
      <c r="AK1131" s="121">
        <f t="shared" si="159"/>
        <v>0</v>
      </c>
      <c r="AL1131" s="121">
        <f t="shared" si="160"/>
        <v>0</v>
      </c>
    </row>
    <row r="1132" spans="1:38" s="121" customFormat="1" ht="12.75" x14ac:dyDescent="0.2">
      <c r="A1132" s="293" t="str">
        <f>VLOOKUP(B:B,'ACFR Business Areas'!A:C,3,FALSE)</f>
        <v>A000</v>
      </c>
      <c r="B1132" s="293" t="str">
        <f>'Lease Rollforward'!$B$1</f>
        <v>E120</v>
      </c>
      <c r="C1132" s="122" t="str">
        <f>VLOOKUP(B:B,'ACFR Business Areas'!A:B,2,FALSE)</f>
        <v>Comptroller General</v>
      </c>
      <c r="D1132" s="237"/>
      <c r="E1132" s="265"/>
      <c r="G1132" s="122">
        <f>IFERROR(VLOOKUP($F:$F,'Lease Types with GL Accts'!A:B,2,FALSE),0)</f>
        <v>0</v>
      </c>
      <c r="H1132" s="122">
        <f>IFERROR(VLOOKUP($F:$F,'Lease Types with GL Accts'!$A:$C,3,FALSE),0)</f>
        <v>0</v>
      </c>
      <c r="I1132" s="122">
        <f>IFERROR(VLOOKUP($F:$F,'Lease Types with GL Accts'!$A:$D,4,FALSE),0)</f>
        <v>0</v>
      </c>
      <c r="J1132" s="293" t="str">
        <f>IF(AND(AB1132=1,K1132='Lease Rollforward'!$B$2),"Yes",IF(AB1132=1,"No",""))</f>
        <v/>
      </c>
      <c r="L1132" s="216"/>
      <c r="M1132" s="217"/>
      <c r="N1132" s="217"/>
      <c r="O1132" s="217"/>
      <c r="P1132" s="294">
        <f t="shared" si="153"/>
        <v>0</v>
      </c>
      <c r="Q1132" s="124"/>
      <c r="R1132" s="124"/>
      <c r="S1132" s="219"/>
      <c r="T1132" s="219"/>
      <c r="U1132" s="266"/>
      <c r="V1132" s="122" t="str">
        <f>IF($AB1132=1,VLOOKUP(U:U,'BW Asset Listing'!D:E,2,FALSE),"")</f>
        <v/>
      </c>
      <c r="W1132" s="122" t="str">
        <f>IF($AB1132=1,VLOOKUP(U:U,'BW Asset Listing'!D:F,3,FALSE),"")</f>
        <v/>
      </c>
      <c r="X1132" s="122" t="str">
        <f>IF($AB1132=1,VLOOKUP(U:U,'BW Asset Listing'!D:G,4,FALSE),"")</f>
        <v/>
      </c>
      <c r="Y1132" s="294" t="str">
        <f>IF($AB1132=1,VLOOKUP(U:U,'BW Asset Listing'!D:O,12,FALSE),"")</f>
        <v/>
      </c>
      <c r="Z1132" s="294" t="str">
        <f t="shared" si="154"/>
        <v/>
      </c>
      <c r="AA1132" s="294" t="str">
        <f t="shared" si="155"/>
        <v/>
      </c>
      <c r="AB1132" s="294">
        <f>COUNTIF($D$4:D1132,$D1132)</f>
        <v>0</v>
      </c>
      <c r="AE1132" s="122" t="str">
        <f t="shared" si="156"/>
        <v/>
      </c>
      <c r="AF1132" s="124">
        <f>SUMIFS('BW Expense Report GL'!I:I,'BW Expense Report GL'!F:F,AD:AD,'BW Expense Report GL'!G:G,G:G)</f>
        <v>0</v>
      </c>
      <c r="AG1132" s="124" t="str">
        <f t="shared" si="157"/>
        <v/>
      </c>
      <c r="AH1132" s="124">
        <f>SUMIFS('BW Expense Report GL'!I:I,'BW Expense Report GL'!F:F,AD:AD,'BW Expense Report GL'!G:G,H:H)</f>
        <v>0</v>
      </c>
      <c r="AI1132" s="124" t="str">
        <f t="shared" si="158"/>
        <v/>
      </c>
      <c r="AK1132" s="121">
        <f t="shared" si="159"/>
        <v>0</v>
      </c>
      <c r="AL1132" s="121">
        <f t="shared" si="160"/>
        <v>0</v>
      </c>
    </row>
    <row r="1133" spans="1:38" s="121" customFormat="1" ht="12.75" x14ac:dyDescent="0.2">
      <c r="A1133" s="293" t="str">
        <f>VLOOKUP(B:B,'ACFR Business Areas'!A:C,3,FALSE)</f>
        <v>A000</v>
      </c>
      <c r="B1133" s="293" t="str">
        <f>'Lease Rollforward'!$B$1</f>
        <v>E120</v>
      </c>
      <c r="C1133" s="122" t="str">
        <f>VLOOKUP(B:B,'ACFR Business Areas'!A:B,2,FALSE)</f>
        <v>Comptroller General</v>
      </c>
      <c r="D1133" s="237"/>
      <c r="E1133" s="265"/>
      <c r="G1133" s="122">
        <f>IFERROR(VLOOKUP($F:$F,'Lease Types with GL Accts'!A:B,2,FALSE),0)</f>
        <v>0</v>
      </c>
      <c r="H1133" s="122">
        <f>IFERROR(VLOOKUP($F:$F,'Lease Types with GL Accts'!$A:$C,3,FALSE),0)</f>
        <v>0</v>
      </c>
      <c r="I1133" s="122">
        <f>IFERROR(VLOOKUP($F:$F,'Lease Types with GL Accts'!$A:$D,4,FALSE),0)</f>
        <v>0</v>
      </c>
      <c r="J1133" s="293" t="str">
        <f>IF(AND(AB1133=1,K1133='Lease Rollforward'!$B$2),"Yes",IF(AB1133=1,"No",""))</f>
        <v/>
      </c>
      <c r="L1133" s="216"/>
      <c r="M1133" s="217"/>
      <c r="N1133" s="217"/>
      <c r="O1133" s="217"/>
      <c r="P1133" s="294">
        <f t="shared" si="153"/>
        <v>0</v>
      </c>
      <c r="Q1133" s="124"/>
      <c r="R1133" s="124"/>
      <c r="S1133" s="219"/>
      <c r="T1133" s="219"/>
      <c r="U1133" s="266"/>
      <c r="V1133" s="122" t="str">
        <f>IF($AB1133=1,VLOOKUP(U:U,'BW Asset Listing'!D:E,2,FALSE),"")</f>
        <v/>
      </c>
      <c r="W1133" s="122" t="str">
        <f>IF($AB1133=1,VLOOKUP(U:U,'BW Asset Listing'!D:F,3,FALSE),"")</f>
        <v/>
      </c>
      <c r="X1133" s="122" t="str">
        <f>IF($AB1133=1,VLOOKUP(U:U,'BW Asset Listing'!D:G,4,FALSE),"")</f>
        <v/>
      </c>
      <c r="Y1133" s="294" t="str">
        <f>IF($AB1133=1,VLOOKUP(U:U,'BW Asset Listing'!D:O,12,FALSE),"")</f>
        <v/>
      </c>
      <c r="Z1133" s="294" t="str">
        <f t="shared" si="154"/>
        <v/>
      </c>
      <c r="AA1133" s="294" t="str">
        <f t="shared" si="155"/>
        <v/>
      </c>
      <c r="AB1133" s="294">
        <f>COUNTIF($D$4:D1133,$D1133)</f>
        <v>0</v>
      </c>
      <c r="AE1133" s="122" t="str">
        <f t="shared" si="156"/>
        <v/>
      </c>
      <c r="AF1133" s="124">
        <f>SUMIFS('BW Expense Report GL'!I:I,'BW Expense Report GL'!F:F,AD:AD,'BW Expense Report GL'!G:G,G:G)</f>
        <v>0</v>
      </c>
      <c r="AG1133" s="124" t="str">
        <f t="shared" si="157"/>
        <v/>
      </c>
      <c r="AH1133" s="124">
        <f>SUMIFS('BW Expense Report GL'!I:I,'BW Expense Report GL'!F:F,AD:AD,'BW Expense Report GL'!G:G,H:H)</f>
        <v>0</v>
      </c>
      <c r="AI1133" s="124" t="str">
        <f t="shared" si="158"/>
        <v/>
      </c>
      <c r="AK1133" s="121">
        <f t="shared" si="159"/>
        <v>0</v>
      </c>
      <c r="AL1133" s="121">
        <f t="shared" si="160"/>
        <v>0</v>
      </c>
    </row>
    <row r="1134" spans="1:38" s="121" customFormat="1" ht="12.75" x14ac:dyDescent="0.2">
      <c r="A1134" s="293" t="str">
        <f>VLOOKUP(B:B,'ACFR Business Areas'!A:C,3,FALSE)</f>
        <v>A000</v>
      </c>
      <c r="B1134" s="293" t="str">
        <f>'Lease Rollforward'!$B$1</f>
        <v>E120</v>
      </c>
      <c r="C1134" s="122" t="str">
        <f>VLOOKUP(B:B,'ACFR Business Areas'!A:B,2,FALSE)</f>
        <v>Comptroller General</v>
      </c>
      <c r="D1134" s="237"/>
      <c r="E1134" s="265"/>
      <c r="G1134" s="122">
        <f>IFERROR(VLOOKUP($F:$F,'Lease Types with GL Accts'!A:B,2,FALSE),0)</f>
        <v>0</v>
      </c>
      <c r="H1134" s="122">
        <f>IFERROR(VLOOKUP($F:$F,'Lease Types with GL Accts'!$A:$C,3,FALSE),0)</f>
        <v>0</v>
      </c>
      <c r="I1134" s="122">
        <f>IFERROR(VLOOKUP($F:$F,'Lease Types with GL Accts'!$A:$D,4,FALSE),0)</f>
        <v>0</v>
      </c>
      <c r="J1134" s="293" t="str">
        <f>IF(AND(AB1134=1,K1134='Lease Rollforward'!$B$2),"Yes",IF(AB1134=1,"No",""))</f>
        <v/>
      </c>
      <c r="L1134" s="216"/>
      <c r="M1134" s="217"/>
      <c r="N1134" s="217"/>
      <c r="O1134" s="217"/>
      <c r="P1134" s="294">
        <f t="shared" si="153"/>
        <v>0</v>
      </c>
      <c r="Q1134" s="124"/>
      <c r="R1134" s="124"/>
      <c r="S1134" s="219"/>
      <c r="T1134" s="219"/>
      <c r="U1134" s="266"/>
      <c r="V1134" s="122" t="str">
        <f>IF($AB1134=1,VLOOKUP(U:U,'BW Asset Listing'!D:E,2,FALSE),"")</f>
        <v/>
      </c>
      <c r="W1134" s="122" t="str">
        <f>IF($AB1134=1,VLOOKUP(U:U,'BW Asset Listing'!D:F,3,FALSE),"")</f>
        <v/>
      </c>
      <c r="X1134" s="122" t="str">
        <f>IF($AB1134=1,VLOOKUP(U:U,'BW Asset Listing'!D:G,4,FALSE),"")</f>
        <v/>
      </c>
      <c r="Y1134" s="294" t="str">
        <f>IF($AB1134=1,VLOOKUP(U:U,'BW Asset Listing'!D:O,12,FALSE),"")</f>
        <v/>
      </c>
      <c r="Z1134" s="294" t="str">
        <f t="shared" si="154"/>
        <v/>
      </c>
      <c r="AA1134" s="294" t="str">
        <f t="shared" si="155"/>
        <v/>
      </c>
      <c r="AB1134" s="294">
        <f>COUNTIF($D$4:D1134,$D1134)</f>
        <v>0</v>
      </c>
      <c r="AE1134" s="122" t="str">
        <f t="shared" si="156"/>
        <v/>
      </c>
      <c r="AF1134" s="124">
        <f>SUMIFS('BW Expense Report GL'!I:I,'BW Expense Report GL'!F:F,AD:AD,'BW Expense Report GL'!G:G,G:G)</f>
        <v>0</v>
      </c>
      <c r="AG1134" s="124" t="str">
        <f t="shared" si="157"/>
        <v/>
      </c>
      <c r="AH1134" s="124">
        <f>SUMIFS('BW Expense Report GL'!I:I,'BW Expense Report GL'!F:F,AD:AD,'BW Expense Report GL'!G:G,H:H)</f>
        <v>0</v>
      </c>
      <c r="AI1134" s="124" t="str">
        <f t="shared" si="158"/>
        <v/>
      </c>
      <c r="AK1134" s="121">
        <f t="shared" si="159"/>
        <v>0</v>
      </c>
      <c r="AL1134" s="121">
        <f t="shared" si="160"/>
        <v>0</v>
      </c>
    </row>
    <row r="1135" spans="1:38" s="121" customFormat="1" ht="12.75" x14ac:dyDescent="0.2">
      <c r="A1135" s="293" t="str">
        <f>VLOOKUP(B:B,'ACFR Business Areas'!A:C,3,FALSE)</f>
        <v>A000</v>
      </c>
      <c r="B1135" s="293" t="str">
        <f>'Lease Rollforward'!$B$1</f>
        <v>E120</v>
      </c>
      <c r="C1135" s="122" t="str">
        <f>VLOOKUP(B:B,'ACFR Business Areas'!A:B,2,FALSE)</f>
        <v>Comptroller General</v>
      </c>
      <c r="D1135" s="237"/>
      <c r="E1135" s="265"/>
      <c r="G1135" s="122">
        <f>IFERROR(VLOOKUP($F:$F,'Lease Types with GL Accts'!A:B,2,FALSE),0)</f>
        <v>0</v>
      </c>
      <c r="H1135" s="122">
        <f>IFERROR(VLOOKUP($F:$F,'Lease Types with GL Accts'!$A:$C,3,FALSE),0)</f>
        <v>0</v>
      </c>
      <c r="I1135" s="122">
        <f>IFERROR(VLOOKUP($F:$F,'Lease Types with GL Accts'!$A:$D,4,FALSE),0)</f>
        <v>0</v>
      </c>
      <c r="J1135" s="293" t="str">
        <f>IF(AND(AB1135=1,K1135='Lease Rollforward'!$B$2),"Yes",IF(AB1135=1,"No",""))</f>
        <v/>
      </c>
      <c r="L1135" s="216"/>
      <c r="M1135" s="217"/>
      <c r="N1135" s="217"/>
      <c r="O1135" s="217"/>
      <c r="P1135" s="294">
        <f t="shared" si="153"/>
        <v>0</v>
      </c>
      <c r="Q1135" s="124"/>
      <c r="R1135" s="124"/>
      <c r="S1135" s="219"/>
      <c r="T1135" s="219"/>
      <c r="U1135" s="266"/>
      <c r="V1135" s="122" t="str">
        <f>IF($AB1135=1,VLOOKUP(U:U,'BW Asset Listing'!D:E,2,FALSE),"")</f>
        <v/>
      </c>
      <c r="W1135" s="122" t="str">
        <f>IF($AB1135=1,VLOOKUP(U:U,'BW Asset Listing'!D:F,3,FALSE),"")</f>
        <v/>
      </c>
      <c r="X1135" s="122" t="str">
        <f>IF($AB1135=1,VLOOKUP(U:U,'BW Asset Listing'!D:G,4,FALSE),"")</f>
        <v/>
      </c>
      <c r="Y1135" s="294" t="str">
        <f>IF($AB1135=1,VLOOKUP(U:U,'BW Asset Listing'!D:O,12,FALSE),"")</f>
        <v/>
      </c>
      <c r="Z1135" s="294" t="str">
        <f t="shared" si="154"/>
        <v/>
      </c>
      <c r="AA1135" s="294" t="str">
        <f t="shared" si="155"/>
        <v/>
      </c>
      <c r="AB1135" s="294">
        <f>COUNTIF($D$4:D1135,$D1135)</f>
        <v>0</v>
      </c>
      <c r="AE1135" s="122" t="str">
        <f t="shared" si="156"/>
        <v/>
      </c>
      <c r="AF1135" s="124">
        <f>SUMIFS('BW Expense Report GL'!I:I,'BW Expense Report GL'!F:F,AD:AD,'BW Expense Report GL'!G:G,G:G)</f>
        <v>0</v>
      </c>
      <c r="AG1135" s="124" t="str">
        <f t="shared" si="157"/>
        <v/>
      </c>
      <c r="AH1135" s="124">
        <f>SUMIFS('BW Expense Report GL'!I:I,'BW Expense Report GL'!F:F,AD:AD,'BW Expense Report GL'!G:G,H:H)</f>
        <v>0</v>
      </c>
      <c r="AI1135" s="124" t="str">
        <f t="shared" si="158"/>
        <v/>
      </c>
      <c r="AK1135" s="121">
        <f t="shared" si="159"/>
        <v>0</v>
      </c>
      <c r="AL1135" s="121">
        <f t="shared" si="160"/>
        <v>0</v>
      </c>
    </row>
    <row r="1136" spans="1:38" s="121" customFormat="1" ht="12.75" x14ac:dyDescent="0.2">
      <c r="A1136" s="293" t="str">
        <f>VLOOKUP(B:B,'ACFR Business Areas'!A:C,3,FALSE)</f>
        <v>A000</v>
      </c>
      <c r="B1136" s="293" t="str">
        <f>'Lease Rollforward'!$B$1</f>
        <v>E120</v>
      </c>
      <c r="C1136" s="122" t="str">
        <f>VLOOKUP(B:B,'ACFR Business Areas'!A:B,2,FALSE)</f>
        <v>Comptroller General</v>
      </c>
      <c r="D1136" s="237"/>
      <c r="E1136" s="265"/>
      <c r="G1136" s="122">
        <f>IFERROR(VLOOKUP($F:$F,'Lease Types with GL Accts'!A:B,2,FALSE),0)</f>
        <v>0</v>
      </c>
      <c r="H1136" s="122">
        <f>IFERROR(VLOOKUP($F:$F,'Lease Types with GL Accts'!$A:$C,3,FALSE),0)</f>
        <v>0</v>
      </c>
      <c r="I1136" s="122">
        <f>IFERROR(VLOOKUP($F:$F,'Lease Types with GL Accts'!$A:$D,4,FALSE),0)</f>
        <v>0</v>
      </c>
      <c r="J1136" s="293" t="str">
        <f>IF(AND(AB1136=1,K1136='Lease Rollforward'!$B$2),"Yes",IF(AB1136=1,"No",""))</f>
        <v/>
      </c>
      <c r="L1136" s="216"/>
      <c r="M1136" s="217"/>
      <c r="N1136" s="217"/>
      <c r="O1136" s="217"/>
      <c r="P1136" s="294">
        <f t="shared" si="153"/>
        <v>0</v>
      </c>
      <c r="Q1136" s="124"/>
      <c r="R1136" s="124"/>
      <c r="S1136" s="219"/>
      <c r="T1136" s="219"/>
      <c r="U1136" s="266"/>
      <c r="V1136" s="122" t="str">
        <f>IF($AB1136=1,VLOOKUP(U:U,'BW Asset Listing'!D:E,2,FALSE),"")</f>
        <v/>
      </c>
      <c r="W1136" s="122" t="str">
        <f>IF($AB1136=1,VLOOKUP(U:U,'BW Asset Listing'!D:F,3,FALSE),"")</f>
        <v/>
      </c>
      <c r="X1136" s="122" t="str">
        <f>IF($AB1136=1,VLOOKUP(U:U,'BW Asset Listing'!D:G,4,FALSE),"")</f>
        <v/>
      </c>
      <c r="Y1136" s="294" t="str">
        <f>IF($AB1136=1,VLOOKUP(U:U,'BW Asset Listing'!D:O,12,FALSE),"")</f>
        <v/>
      </c>
      <c r="Z1136" s="294" t="str">
        <f t="shared" si="154"/>
        <v/>
      </c>
      <c r="AA1136" s="294" t="str">
        <f t="shared" si="155"/>
        <v/>
      </c>
      <c r="AB1136" s="294">
        <f>COUNTIF($D$4:D1136,$D1136)</f>
        <v>0</v>
      </c>
      <c r="AE1136" s="122" t="str">
        <f t="shared" si="156"/>
        <v/>
      </c>
      <c r="AF1136" s="124">
        <f>SUMIFS('BW Expense Report GL'!I:I,'BW Expense Report GL'!F:F,AD:AD,'BW Expense Report GL'!G:G,G:G)</f>
        <v>0</v>
      </c>
      <c r="AG1136" s="124" t="str">
        <f t="shared" si="157"/>
        <v/>
      </c>
      <c r="AH1136" s="124">
        <f>SUMIFS('BW Expense Report GL'!I:I,'BW Expense Report GL'!F:F,AD:AD,'BW Expense Report GL'!G:G,H:H)</f>
        <v>0</v>
      </c>
      <c r="AI1136" s="124" t="str">
        <f t="shared" si="158"/>
        <v/>
      </c>
      <c r="AK1136" s="121">
        <f t="shared" si="159"/>
        <v>0</v>
      </c>
      <c r="AL1136" s="121">
        <f t="shared" si="160"/>
        <v>0</v>
      </c>
    </row>
    <row r="1137" spans="1:38" s="121" customFormat="1" ht="12.75" x14ac:dyDescent="0.2">
      <c r="A1137" s="293" t="str">
        <f>VLOOKUP(B:B,'ACFR Business Areas'!A:C,3,FALSE)</f>
        <v>A000</v>
      </c>
      <c r="B1137" s="293" t="str">
        <f>'Lease Rollforward'!$B$1</f>
        <v>E120</v>
      </c>
      <c r="C1137" s="122" t="str">
        <f>VLOOKUP(B:B,'ACFR Business Areas'!A:B,2,FALSE)</f>
        <v>Comptroller General</v>
      </c>
      <c r="D1137" s="237"/>
      <c r="E1137" s="265"/>
      <c r="G1137" s="122">
        <f>IFERROR(VLOOKUP($F:$F,'Lease Types with GL Accts'!A:B,2,FALSE),0)</f>
        <v>0</v>
      </c>
      <c r="H1137" s="122">
        <f>IFERROR(VLOOKUP($F:$F,'Lease Types with GL Accts'!$A:$C,3,FALSE),0)</f>
        <v>0</v>
      </c>
      <c r="I1137" s="122">
        <f>IFERROR(VLOOKUP($F:$F,'Lease Types with GL Accts'!$A:$D,4,FALSE),0)</f>
        <v>0</v>
      </c>
      <c r="J1137" s="293" t="str">
        <f>IF(AND(AB1137=1,K1137='Lease Rollforward'!$B$2),"Yes",IF(AB1137=1,"No",""))</f>
        <v/>
      </c>
      <c r="L1137" s="216"/>
      <c r="M1137" s="217"/>
      <c r="N1137" s="217"/>
      <c r="O1137" s="217"/>
      <c r="P1137" s="294">
        <f t="shared" si="153"/>
        <v>0</v>
      </c>
      <c r="Q1137" s="124"/>
      <c r="R1137" s="124"/>
      <c r="S1137" s="219"/>
      <c r="T1137" s="219"/>
      <c r="U1137" s="266"/>
      <c r="V1137" s="122" t="str">
        <f>IF($AB1137=1,VLOOKUP(U:U,'BW Asset Listing'!D:E,2,FALSE),"")</f>
        <v/>
      </c>
      <c r="W1137" s="122" t="str">
        <f>IF($AB1137=1,VLOOKUP(U:U,'BW Asset Listing'!D:F,3,FALSE),"")</f>
        <v/>
      </c>
      <c r="X1137" s="122" t="str">
        <f>IF($AB1137=1,VLOOKUP(U:U,'BW Asset Listing'!D:G,4,FALSE),"")</f>
        <v/>
      </c>
      <c r="Y1137" s="294" t="str">
        <f>IF($AB1137=1,VLOOKUP(U:U,'BW Asset Listing'!D:O,12,FALSE),"")</f>
        <v/>
      </c>
      <c r="Z1137" s="294" t="str">
        <f t="shared" si="154"/>
        <v/>
      </c>
      <c r="AA1137" s="294" t="str">
        <f t="shared" si="155"/>
        <v/>
      </c>
      <c r="AB1137" s="294">
        <f>COUNTIF($D$4:D1137,$D1137)</f>
        <v>0</v>
      </c>
      <c r="AE1137" s="122" t="str">
        <f t="shared" si="156"/>
        <v/>
      </c>
      <c r="AF1137" s="124">
        <f>SUMIFS('BW Expense Report GL'!I:I,'BW Expense Report GL'!F:F,AD:AD,'BW Expense Report GL'!G:G,G:G)</f>
        <v>0</v>
      </c>
      <c r="AG1137" s="124" t="str">
        <f t="shared" si="157"/>
        <v/>
      </c>
      <c r="AH1137" s="124">
        <f>SUMIFS('BW Expense Report GL'!I:I,'BW Expense Report GL'!F:F,AD:AD,'BW Expense Report GL'!G:G,H:H)</f>
        <v>0</v>
      </c>
      <c r="AI1137" s="124" t="str">
        <f t="shared" si="158"/>
        <v/>
      </c>
      <c r="AK1137" s="121">
        <f t="shared" si="159"/>
        <v>0</v>
      </c>
      <c r="AL1137" s="121">
        <f t="shared" si="160"/>
        <v>0</v>
      </c>
    </row>
    <row r="1138" spans="1:38" s="121" customFormat="1" ht="12.75" x14ac:dyDescent="0.2">
      <c r="A1138" s="293" t="str">
        <f>VLOOKUP(B:B,'ACFR Business Areas'!A:C,3,FALSE)</f>
        <v>A000</v>
      </c>
      <c r="B1138" s="293" t="str">
        <f>'Lease Rollforward'!$B$1</f>
        <v>E120</v>
      </c>
      <c r="C1138" s="122" t="str">
        <f>VLOOKUP(B:B,'ACFR Business Areas'!A:B,2,FALSE)</f>
        <v>Comptroller General</v>
      </c>
      <c r="D1138" s="237"/>
      <c r="E1138" s="265"/>
      <c r="G1138" s="122">
        <f>IFERROR(VLOOKUP($F:$F,'Lease Types with GL Accts'!A:B,2,FALSE),0)</f>
        <v>0</v>
      </c>
      <c r="H1138" s="122">
        <f>IFERROR(VLOOKUP($F:$F,'Lease Types with GL Accts'!$A:$C,3,FALSE),0)</f>
        <v>0</v>
      </c>
      <c r="I1138" s="122">
        <f>IFERROR(VLOOKUP($F:$F,'Lease Types with GL Accts'!$A:$D,4,FALSE),0)</f>
        <v>0</v>
      </c>
      <c r="J1138" s="293" t="str">
        <f>IF(AND(AB1138=1,K1138='Lease Rollforward'!$B$2),"Yes",IF(AB1138=1,"No",""))</f>
        <v/>
      </c>
      <c r="L1138" s="216"/>
      <c r="M1138" s="217"/>
      <c r="N1138" s="217"/>
      <c r="O1138" s="217"/>
      <c r="P1138" s="294">
        <f t="shared" si="153"/>
        <v>0</v>
      </c>
      <c r="Q1138" s="124"/>
      <c r="R1138" s="124"/>
      <c r="S1138" s="219"/>
      <c r="T1138" s="219"/>
      <c r="U1138" s="266"/>
      <c r="V1138" s="122" t="str">
        <f>IF($AB1138=1,VLOOKUP(U:U,'BW Asset Listing'!D:E,2,FALSE),"")</f>
        <v/>
      </c>
      <c r="W1138" s="122" t="str">
        <f>IF($AB1138=1,VLOOKUP(U:U,'BW Asset Listing'!D:F,3,FALSE),"")</f>
        <v/>
      </c>
      <c r="X1138" s="122" t="str">
        <f>IF($AB1138=1,VLOOKUP(U:U,'BW Asset Listing'!D:G,4,FALSE),"")</f>
        <v/>
      </c>
      <c r="Y1138" s="294" t="str">
        <f>IF($AB1138=1,VLOOKUP(U:U,'BW Asset Listing'!D:O,12,FALSE),"")</f>
        <v/>
      </c>
      <c r="Z1138" s="294" t="str">
        <f t="shared" si="154"/>
        <v/>
      </c>
      <c r="AA1138" s="294" t="str">
        <f t="shared" si="155"/>
        <v/>
      </c>
      <c r="AB1138" s="294">
        <f>COUNTIF($D$4:D1138,$D1138)</f>
        <v>0</v>
      </c>
      <c r="AE1138" s="122" t="str">
        <f t="shared" si="156"/>
        <v/>
      </c>
      <c r="AF1138" s="124">
        <f>SUMIFS('BW Expense Report GL'!I:I,'BW Expense Report GL'!F:F,AD:AD,'BW Expense Report GL'!G:G,G:G)</f>
        <v>0</v>
      </c>
      <c r="AG1138" s="124" t="str">
        <f t="shared" si="157"/>
        <v/>
      </c>
      <c r="AH1138" s="124">
        <f>SUMIFS('BW Expense Report GL'!I:I,'BW Expense Report GL'!F:F,AD:AD,'BW Expense Report GL'!G:G,H:H)</f>
        <v>0</v>
      </c>
      <c r="AI1138" s="124" t="str">
        <f t="shared" si="158"/>
        <v/>
      </c>
      <c r="AK1138" s="121">
        <f t="shared" si="159"/>
        <v>0</v>
      </c>
      <c r="AL1138" s="121">
        <f t="shared" si="160"/>
        <v>0</v>
      </c>
    </row>
    <row r="1139" spans="1:38" s="121" customFormat="1" ht="12.75" x14ac:dyDescent="0.2">
      <c r="A1139" s="293" t="str">
        <f>VLOOKUP(B:B,'ACFR Business Areas'!A:C,3,FALSE)</f>
        <v>A000</v>
      </c>
      <c r="B1139" s="293" t="str">
        <f>'Lease Rollforward'!$B$1</f>
        <v>E120</v>
      </c>
      <c r="C1139" s="122" t="str">
        <f>VLOOKUP(B:B,'ACFR Business Areas'!A:B,2,FALSE)</f>
        <v>Comptroller General</v>
      </c>
      <c r="D1139" s="237"/>
      <c r="E1139" s="265"/>
      <c r="G1139" s="122">
        <f>IFERROR(VLOOKUP($F:$F,'Lease Types with GL Accts'!A:B,2,FALSE),0)</f>
        <v>0</v>
      </c>
      <c r="H1139" s="122">
        <f>IFERROR(VLOOKUP($F:$F,'Lease Types with GL Accts'!$A:$C,3,FALSE),0)</f>
        <v>0</v>
      </c>
      <c r="I1139" s="122">
        <f>IFERROR(VLOOKUP($F:$F,'Lease Types with GL Accts'!$A:$D,4,FALSE),0)</f>
        <v>0</v>
      </c>
      <c r="J1139" s="293" t="str">
        <f>IF(AND(AB1139=1,K1139='Lease Rollforward'!$B$2),"Yes",IF(AB1139=1,"No",""))</f>
        <v/>
      </c>
      <c r="L1139" s="216"/>
      <c r="M1139" s="217"/>
      <c r="N1139" s="217"/>
      <c r="O1139" s="217"/>
      <c r="P1139" s="294">
        <f t="shared" si="153"/>
        <v>0</v>
      </c>
      <c r="Q1139" s="124"/>
      <c r="R1139" s="124"/>
      <c r="S1139" s="219"/>
      <c r="T1139" s="219"/>
      <c r="U1139" s="266"/>
      <c r="V1139" s="122" t="str">
        <f>IF($AB1139=1,VLOOKUP(U:U,'BW Asset Listing'!D:E,2,FALSE),"")</f>
        <v/>
      </c>
      <c r="W1139" s="122" t="str">
        <f>IF($AB1139=1,VLOOKUP(U:U,'BW Asset Listing'!D:F,3,FALSE),"")</f>
        <v/>
      </c>
      <c r="X1139" s="122" t="str">
        <f>IF($AB1139=1,VLOOKUP(U:U,'BW Asset Listing'!D:G,4,FALSE),"")</f>
        <v/>
      </c>
      <c r="Y1139" s="294" t="str">
        <f>IF($AB1139=1,VLOOKUP(U:U,'BW Asset Listing'!D:O,12,FALSE),"")</f>
        <v/>
      </c>
      <c r="Z1139" s="294" t="str">
        <f t="shared" si="154"/>
        <v/>
      </c>
      <c r="AA1139" s="294" t="str">
        <f t="shared" si="155"/>
        <v/>
      </c>
      <c r="AB1139" s="294">
        <f>COUNTIF($D$4:D1139,$D1139)</f>
        <v>0</v>
      </c>
      <c r="AE1139" s="122" t="str">
        <f t="shared" si="156"/>
        <v/>
      </c>
      <c r="AF1139" s="124">
        <f>SUMIFS('BW Expense Report GL'!I:I,'BW Expense Report GL'!F:F,AD:AD,'BW Expense Report GL'!G:G,G:G)</f>
        <v>0</v>
      </c>
      <c r="AG1139" s="124" t="str">
        <f t="shared" si="157"/>
        <v/>
      </c>
      <c r="AH1139" s="124">
        <f>SUMIFS('BW Expense Report GL'!I:I,'BW Expense Report GL'!F:F,AD:AD,'BW Expense Report GL'!G:G,H:H)</f>
        <v>0</v>
      </c>
      <c r="AI1139" s="124" t="str">
        <f t="shared" si="158"/>
        <v/>
      </c>
      <c r="AK1139" s="121">
        <f t="shared" si="159"/>
        <v>0</v>
      </c>
      <c r="AL1139" s="121">
        <f t="shared" si="160"/>
        <v>0</v>
      </c>
    </row>
    <row r="1140" spans="1:38" s="121" customFormat="1" ht="12.75" x14ac:dyDescent="0.2">
      <c r="A1140" s="293" t="str">
        <f>VLOOKUP(B:B,'ACFR Business Areas'!A:C,3,FALSE)</f>
        <v>A000</v>
      </c>
      <c r="B1140" s="293" t="str">
        <f>'Lease Rollforward'!$B$1</f>
        <v>E120</v>
      </c>
      <c r="C1140" s="122" t="str">
        <f>VLOOKUP(B:B,'ACFR Business Areas'!A:B,2,FALSE)</f>
        <v>Comptroller General</v>
      </c>
      <c r="D1140" s="237"/>
      <c r="E1140" s="265"/>
      <c r="G1140" s="122">
        <f>IFERROR(VLOOKUP($F:$F,'Lease Types with GL Accts'!A:B,2,FALSE),0)</f>
        <v>0</v>
      </c>
      <c r="H1140" s="122">
        <f>IFERROR(VLOOKUP($F:$F,'Lease Types with GL Accts'!$A:$C,3,FALSE),0)</f>
        <v>0</v>
      </c>
      <c r="I1140" s="122">
        <f>IFERROR(VLOOKUP($F:$F,'Lease Types with GL Accts'!$A:$D,4,FALSE),0)</f>
        <v>0</v>
      </c>
      <c r="J1140" s="293" t="str">
        <f>IF(AND(AB1140=1,K1140='Lease Rollforward'!$B$2),"Yes",IF(AB1140=1,"No",""))</f>
        <v/>
      </c>
      <c r="L1140" s="216"/>
      <c r="M1140" s="217"/>
      <c r="N1140" s="217"/>
      <c r="O1140" s="217"/>
      <c r="P1140" s="294">
        <f t="shared" si="153"/>
        <v>0</v>
      </c>
      <c r="Q1140" s="124"/>
      <c r="R1140" s="124"/>
      <c r="S1140" s="219"/>
      <c r="T1140" s="219"/>
      <c r="U1140" s="266"/>
      <c r="V1140" s="122" t="str">
        <f>IF($AB1140=1,VLOOKUP(U:U,'BW Asset Listing'!D:E,2,FALSE),"")</f>
        <v/>
      </c>
      <c r="W1140" s="122" t="str">
        <f>IF($AB1140=1,VLOOKUP(U:U,'BW Asset Listing'!D:F,3,FALSE),"")</f>
        <v/>
      </c>
      <c r="X1140" s="122" t="str">
        <f>IF($AB1140=1,VLOOKUP(U:U,'BW Asset Listing'!D:G,4,FALSE),"")</f>
        <v/>
      </c>
      <c r="Y1140" s="294" t="str">
        <f>IF($AB1140=1,VLOOKUP(U:U,'BW Asset Listing'!D:O,12,FALSE),"")</f>
        <v/>
      </c>
      <c r="Z1140" s="294" t="str">
        <f t="shared" si="154"/>
        <v/>
      </c>
      <c r="AA1140" s="294" t="str">
        <f t="shared" si="155"/>
        <v/>
      </c>
      <c r="AB1140" s="294">
        <f>COUNTIF($D$4:D1140,$D1140)</f>
        <v>0</v>
      </c>
      <c r="AE1140" s="122" t="str">
        <f t="shared" si="156"/>
        <v/>
      </c>
      <c r="AF1140" s="124">
        <f>SUMIFS('BW Expense Report GL'!I:I,'BW Expense Report GL'!F:F,AD:AD,'BW Expense Report GL'!G:G,G:G)</f>
        <v>0</v>
      </c>
      <c r="AG1140" s="124" t="str">
        <f t="shared" si="157"/>
        <v/>
      </c>
      <c r="AH1140" s="124">
        <f>SUMIFS('BW Expense Report GL'!I:I,'BW Expense Report GL'!F:F,AD:AD,'BW Expense Report GL'!G:G,H:H)</f>
        <v>0</v>
      </c>
      <c r="AI1140" s="124" t="str">
        <f t="shared" si="158"/>
        <v/>
      </c>
      <c r="AK1140" s="121">
        <f t="shared" si="159"/>
        <v>0</v>
      </c>
      <c r="AL1140" s="121">
        <f t="shared" si="160"/>
        <v>0</v>
      </c>
    </row>
    <row r="1141" spans="1:38" s="121" customFormat="1" ht="12.75" x14ac:dyDescent="0.2">
      <c r="A1141" s="293" t="str">
        <f>VLOOKUP(B:B,'ACFR Business Areas'!A:C,3,FALSE)</f>
        <v>A000</v>
      </c>
      <c r="B1141" s="293" t="str">
        <f>'Lease Rollforward'!$B$1</f>
        <v>E120</v>
      </c>
      <c r="C1141" s="122" t="str">
        <f>VLOOKUP(B:B,'ACFR Business Areas'!A:B,2,FALSE)</f>
        <v>Comptroller General</v>
      </c>
      <c r="D1141" s="237"/>
      <c r="E1141" s="265"/>
      <c r="G1141" s="122">
        <f>IFERROR(VLOOKUP($F:$F,'Lease Types with GL Accts'!A:B,2,FALSE),0)</f>
        <v>0</v>
      </c>
      <c r="H1141" s="122">
        <f>IFERROR(VLOOKUP($F:$F,'Lease Types with GL Accts'!$A:$C,3,FALSE),0)</f>
        <v>0</v>
      </c>
      <c r="I1141" s="122">
        <f>IFERROR(VLOOKUP($F:$F,'Lease Types with GL Accts'!$A:$D,4,FALSE),0)</f>
        <v>0</v>
      </c>
      <c r="J1141" s="293" t="str">
        <f>IF(AND(AB1141=1,K1141='Lease Rollforward'!$B$2),"Yes",IF(AB1141=1,"No",""))</f>
        <v/>
      </c>
      <c r="L1141" s="216"/>
      <c r="M1141" s="217"/>
      <c r="N1141" s="217"/>
      <c r="O1141" s="217"/>
      <c r="P1141" s="294">
        <f t="shared" si="153"/>
        <v>0</v>
      </c>
      <c r="Q1141" s="124"/>
      <c r="R1141" s="124"/>
      <c r="S1141" s="219"/>
      <c r="T1141" s="219"/>
      <c r="U1141" s="266"/>
      <c r="V1141" s="122" t="str">
        <f>IF($AB1141=1,VLOOKUP(U:U,'BW Asset Listing'!D:E,2,FALSE),"")</f>
        <v/>
      </c>
      <c r="W1141" s="122" t="str">
        <f>IF($AB1141=1,VLOOKUP(U:U,'BW Asset Listing'!D:F,3,FALSE),"")</f>
        <v/>
      </c>
      <c r="X1141" s="122" t="str">
        <f>IF($AB1141=1,VLOOKUP(U:U,'BW Asset Listing'!D:G,4,FALSE),"")</f>
        <v/>
      </c>
      <c r="Y1141" s="294" t="str">
        <f>IF($AB1141=1,VLOOKUP(U:U,'BW Asset Listing'!D:O,12,FALSE),"")</f>
        <v/>
      </c>
      <c r="Z1141" s="294" t="str">
        <f t="shared" si="154"/>
        <v/>
      </c>
      <c r="AA1141" s="294" t="str">
        <f t="shared" si="155"/>
        <v/>
      </c>
      <c r="AB1141" s="294">
        <f>COUNTIF($D$4:D1141,$D1141)</f>
        <v>0</v>
      </c>
      <c r="AE1141" s="122" t="str">
        <f t="shared" si="156"/>
        <v/>
      </c>
      <c r="AF1141" s="124">
        <f>SUMIFS('BW Expense Report GL'!I:I,'BW Expense Report GL'!F:F,AD:AD,'BW Expense Report GL'!G:G,G:G)</f>
        <v>0</v>
      </c>
      <c r="AG1141" s="124" t="str">
        <f t="shared" si="157"/>
        <v/>
      </c>
      <c r="AH1141" s="124">
        <f>SUMIFS('BW Expense Report GL'!I:I,'BW Expense Report GL'!F:F,AD:AD,'BW Expense Report GL'!G:G,H:H)</f>
        <v>0</v>
      </c>
      <c r="AI1141" s="124" t="str">
        <f t="shared" si="158"/>
        <v/>
      </c>
      <c r="AK1141" s="121">
        <f t="shared" si="159"/>
        <v>0</v>
      </c>
      <c r="AL1141" s="121">
        <f t="shared" si="160"/>
        <v>0</v>
      </c>
    </row>
    <row r="1142" spans="1:38" s="121" customFormat="1" ht="12.75" x14ac:dyDescent="0.2">
      <c r="A1142" s="293" t="str">
        <f>VLOOKUP(B:B,'ACFR Business Areas'!A:C,3,FALSE)</f>
        <v>A000</v>
      </c>
      <c r="B1142" s="293" t="str">
        <f>'Lease Rollforward'!$B$1</f>
        <v>E120</v>
      </c>
      <c r="C1142" s="122" t="str">
        <f>VLOOKUP(B:B,'ACFR Business Areas'!A:B,2,FALSE)</f>
        <v>Comptroller General</v>
      </c>
      <c r="D1142" s="237"/>
      <c r="E1142" s="265"/>
      <c r="G1142" s="122">
        <f>IFERROR(VLOOKUP($F:$F,'Lease Types with GL Accts'!A:B,2,FALSE),0)</f>
        <v>0</v>
      </c>
      <c r="H1142" s="122">
        <f>IFERROR(VLOOKUP($F:$F,'Lease Types with GL Accts'!$A:$C,3,FALSE),0)</f>
        <v>0</v>
      </c>
      <c r="I1142" s="122">
        <f>IFERROR(VLOOKUP($F:$F,'Lease Types with GL Accts'!$A:$D,4,FALSE),0)</f>
        <v>0</v>
      </c>
      <c r="J1142" s="293" t="str">
        <f>IF(AND(AB1142=1,K1142='Lease Rollforward'!$B$2),"Yes",IF(AB1142=1,"No",""))</f>
        <v/>
      </c>
      <c r="L1142" s="216"/>
      <c r="M1142" s="217"/>
      <c r="N1142" s="217"/>
      <c r="O1142" s="217"/>
      <c r="P1142" s="294">
        <f t="shared" si="153"/>
        <v>0</v>
      </c>
      <c r="Q1142" s="124"/>
      <c r="R1142" s="124"/>
      <c r="S1142" s="219"/>
      <c r="T1142" s="219"/>
      <c r="U1142" s="266"/>
      <c r="V1142" s="122" t="str">
        <f>IF($AB1142=1,VLOOKUP(U:U,'BW Asset Listing'!D:E,2,FALSE),"")</f>
        <v/>
      </c>
      <c r="W1142" s="122" t="str">
        <f>IF($AB1142=1,VLOOKUP(U:U,'BW Asset Listing'!D:F,3,FALSE),"")</f>
        <v/>
      </c>
      <c r="X1142" s="122" t="str">
        <f>IF($AB1142=1,VLOOKUP(U:U,'BW Asset Listing'!D:G,4,FALSE),"")</f>
        <v/>
      </c>
      <c r="Y1142" s="294" t="str">
        <f>IF($AB1142=1,VLOOKUP(U:U,'BW Asset Listing'!D:O,12,FALSE),"")</f>
        <v/>
      </c>
      <c r="Z1142" s="294" t="str">
        <f t="shared" si="154"/>
        <v/>
      </c>
      <c r="AA1142" s="294" t="str">
        <f t="shared" si="155"/>
        <v/>
      </c>
      <c r="AB1142" s="294">
        <f>COUNTIF($D$4:D1142,$D1142)</f>
        <v>0</v>
      </c>
      <c r="AE1142" s="122" t="str">
        <f t="shared" si="156"/>
        <v/>
      </c>
      <c r="AF1142" s="124">
        <f>SUMIFS('BW Expense Report GL'!I:I,'BW Expense Report GL'!F:F,AD:AD,'BW Expense Report GL'!G:G,G:G)</f>
        <v>0</v>
      </c>
      <c r="AG1142" s="124" t="str">
        <f t="shared" si="157"/>
        <v/>
      </c>
      <c r="AH1142" s="124">
        <f>SUMIFS('BW Expense Report GL'!I:I,'BW Expense Report GL'!F:F,AD:AD,'BW Expense Report GL'!G:G,H:H)</f>
        <v>0</v>
      </c>
      <c r="AI1142" s="124" t="str">
        <f t="shared" si="158"/>
        <v/>
      </c>
      <c r="AK1142" s="121">
        <f t="shared" si="159"/>
        <v>0</v>
      </c>
      <c r="AL1142" s="121">
        <f t="shared" si="160"/>
        <v>0</v>
      </c>
    </row>
    <row r="1143" spans="1:38" s="121" customFormat="1" ht="12.75" x14ac:dyDescent="0.2">
      <c r="A1143" s="293" t="str">
        <f>VLOOKUP(B:B,'ACFR Business Areas'!A:C,3,FALSE)</f>
        <v>A000</v>
      </c>
      <c r="B1143" s="293" t="str">
        <f>'Lease Rollforward'!$B$1</f>
        <v>E120</v>
      </c>
      <c r="C1143" s="122" t="str">
        <f>VLOOKUP(B:B,'ACFR Business Areas'!A:B,2,FALSE)</f>
        <v>Comptroller General</v>
      </c>
      <c r="D1143" s="237"/>
      <c r="E1143" s="265"/>
      <c r="G1143" s="122">
        <f>IFERROR(VLOOKUP($F:$F,'Lease Types with GL Accts'!A:B,2,FALSE),0)</f>
        <v>0</v>
      </c>
      <c r="H1143" s="122">
        <f>IFERROR(VLOOKUP($F:$F,'Lease Types with GL Accts'!$A:$C,3,FALSE),0)</f>
        <v>0</v>
      </c>
      <c r="I1143" s="122">
        <f>IFERROR(VLOOKUP($F:$F,'Lease Types with GL Accts'!$A:$D,4,FALSE),0)</f>
        <v>0</v>
      </c>
      <c r="J1143" s="293" t="str">
        <f>IF(AND(AB1143=1,K1143='Lease Rollforward'!$B$2),"Yes",IF(AB1143=1,"No",""))</f>
        <v/>
      </c>
      <c r="L1143" s="216"/>
      <c r="M1143" s="217"/>
      <c r="N1143" s="217"/>
      <c r="O1143" s="217"/>
      <c r="P1143" s="294">
        <f t="shared" si="153"/>
        <v>0</v>
      </c>
      <c r="Q1143" s="124"/>
      <c r="R1143" s="124"/>
      <c r="S1143" s="219"/>
      <c r="T1143" s="219"/>
      <c r="U1143" s="266"/>
      <c r="V1143" s="122" t="str">
        <f>IF($AB1143=1,VLOOKUP(U:U,'BW Asset Listing'!D:E,2,FALSE),"")</f>
        <v/>
      </c>
      <c r="W1143" s="122" t="str">
        <f>IF($AB1143=1,VLOOKUP(U:U,'BW Asset Listing'!D:F,3,FALSE),"")</f>
        <v/>
      </c>
      <c r="X1143" s="122" t="str">
        <f>IF($AB1143=1,VLOOKUP(U:U,'BW Asset Listing'!D:G,4,FALSE),"")</f>
        <v/>
      </c>
      <c r="Y1143" s="294" t="str">
        <f>IF($AB1143=1,VLOOKUP(U:U,'BW Asset Listing'!D:O,12,FALSE),"")</f>
        <v/>
      </c>
      <c r="Z1143" s="294" t="str">
        <f t="shared" si="154"/>
        <v/>
      </c>
      <c r="AA1143" s="294" t="str">
        <f t="shared" si="155"/>
        <v/>
      </c>
      <c r="AB1143" s="294">
        <f>COUNTIF($D$4:D1143,$D1143)</f>
        <v>0</v>
      </c>
      <c r="AE1143" s="122" t="str">
        <f t="shared" si="156"/>
        <v/>
      </c>
      <c r="AF1143" s="124">
        <f>SUMIFS('BW Expense Report GL'!I:I,'BW Expense Report GL'!F:F,AD:AD,'BW Expense Report GL'!G:G,G:G)</f>
        <v>0</v>
      </c>
      <c r="AG1143" s="124" t="str">
        <f t="shared" si="157"/>
        <v/>
      </c>
      <c r="AH1143" s="124">
        <f>SUMIFS('BW Expense Report GL'!I:I,'BW Expense Report GL'!F:F,AD:AD,'BW Expense Report GL'!G:G,H:H)</f>
        <v>0</v>
      </c>
      <c r="AI1143" s="124" t="str">
        <f t="shared" si="158"/>
        <v/>
      </c>
      <c r="AK1143" s="121">
        <f t="shared" si="159"/>
        <v>0</v>
      </c>
      <c r="AL1143" s="121">
        <f t="shared" si="160"/>
        <v>0</v>
      </c>
    </row>
    <row r="1144" spans="1:38" s="121" customFormat="1" ht="12.75" x14ac:dyDescent="0.2">
      <c r="A1144" s="293" t="str">
        <f>VLOOKUP(B:B,'ACFR Business Areas'!A:C,3,FALSE)</f>
        <v>A000</v>
      </c>
      <c r="B1144" s="293" t="str">
        <f>'Lease Rollforward'!$B$1</f>
        <v>E120</v>
      </c>
      <c r="C1144" s="122" t="str">
        <f>VLOOKUP(B:B,'ACFR Business Areas'!A:B,2,FALSE)</f>
        <v>Comptroller General</v>
      </c>
      <c r="D1144" s="237"/>
      <c r="E1144" s="265"/>
      <c r="G1144" s="122">
        <f>IFERROR(VLOOKUP($F:$F,'Lease Types with GL Accts'!A:B,2,FALSE),0)</f>
        <v>0</v>
      </c>
      <c r="H1144" s="122">
        <f>IFERROR(VLOOKUP($F:$F,'Lease Types with GL Accts'!$A:$C,3,FALSE),0)</f>
        <v>0</v>
      </c>
      <c r="I1144" s="122">
        <f>IFERROR(VLOOKUP($F:$F,'Lease Types with GL Accts'!$A:$D,4,FALSE),0)</f>
        <v>0</v>
      </c>
      <c r="J1144" s="293" t="str">
        <f>IF(AND(AB1144=1,K1144='Lease Rollforward'!$B$2),"Yes",IF(AB1144=1,"No",""))</f>
        <v/>
      </c>
      <c r="L1144" s="216"/>
      <c r="M1144" s="217"/>
      <c r="N1144" s="217"/>
      <c r="O1144" s="217"/>
      <c r="P1144" s="294">
        <f t="shared" si="153"/>
        <v>0</v>
      </c>
      <c r="Q1144" s="124"/>
      <c r="R1144" s="124"/>
      <c r="S1144" s="219"/>
      <c r="T1144" s="219"/>
      <c r="U1144" s="266"/>
      <c r="V1144" s="122" t="str">
        <f>IF($AB1144=1,VLOOKUP(U:U,'BW Asset Listing'!D:E,2,FALSE),"")</f>
        <v/>
      </c>
      <c r="W1144" s="122" t="str">
        <f>IF($AB1144=1,VLOOKUP(U:U,'BW Asset Listing'!D:F,3,FALSE),"")</f>
        <v/>
      </c>
      <c r="X1144" s="122" t="str">
        <f>IF($AB1144=1,VLOOKUP(U:U,'BW Asset Listing'!D:G,4,FALSE),"")</f>
        <v/>
      </c>
      <c r="Y1144" s="294" t="str">
        <f>IF($AB1144=1,VLOOKUP(U:U,'BW Asset Listing'!D:O,12,FALSE),"")</f>
        <v/>
      </c>
      <c r="Z1144" s="294" t="str">
        <f t="shared" si="154"/>
        <v/>
      </c>
      <c r="AA1144" s="294" t="str">
        <f t="shared" si="155"/>
        <v/>
      </c>
      <c r="AB1144" s="294">
        <f>COUNTIF($D$4:D1144,$D1144)</f>
        <v>0</v>
      </c>
      <c r="AE1144" s="122" t="str">
        <f t="shared" si="156"/>
        <v/>
      </c>
      <c r="AF1144" s="124">
        <f>SUMIFS('BW Expense Report GL'!I:I,'BW Expense Report GL'!F:F,AD:AD,'BW Expense Report GL'!G:G,G:G)</f>
        <v>0</v>
      </c>
      <c r="AG1144" s="124" t="str">
        <f t="shared" si="157"/>
        <v/>
      </c>
      <c r="AH1144" s="124">
        <f>SUMIFS('BW Expense Report GL'!I:I,'BW Expense Report GL'!F:F,AD:AD,'BW Expense Report GL'!G:G,H:H)</f>
        <v>0</v>
      </c>
      <c r="AI1144" s="124" t="str">
        <f t="shared" si="158"/>
        <v/>
      </c>
      <c r="AK1144" s="121">
        <f t="shared" si="159"/>
        <v>0</v>
      </c>
      <c r="AL1144" s="121">
        <f t="shared" si="160"/>
        <v>0</v>
      </c>
    </row>
    <row r="1145" spans="1:38" s="121" customFormat="1" ht="12.75" x14ac:dyDescent="0.2">
      <c r="A1145" s="293" t="str">
        <f>VLOOKUP(B:B,'ACFR Business Areas'!A:C,3,FALSE)</f>
        <v>A000</v>
      </c>
      <c r="B1145" s="293" t="str">
        <f>'Lease Rollforward'!$B$1</f>
        <v>E120</v>
      </c>
      <c r="C1145" s="122" t="str">
        <f>VLOOKUP(B:B,'ACFR Business Areas'!A:B,2,FALSE)</f>
        <v>Comptroller General</v>
      </c>
      <c r="D1145" s="237"/>
      <c r="E1145" s="265"/>
      <c r="G1145" s="122">
        <f>IFERROR(VLOOKUP($F:$F,'Lease Types with GL Accts'!A:B,2,FALSE),0)</f>
        <v>0</v>
      </c>
      <c r="H1145" s="122">
        <f>IFERROR(VLOOKUP($F:$F,'Lease Types with GL Accts'!$A:$C,3,FALSE),0)</f>
        <v>0</v>
      </c>
      <c r="I1145" s="122">
        <f>IFERROR(VLOOKUP($F:$F,'Lease Types with GL Accts'!$A:$D,4,FALSE),0)</f>
        <v>0</v>
      </c>
      <c r="J1145" s="293" t="str">
        <f>IF(AND(AB1145=1,K1145='Lease Rollforward'!$B$2),"Yes",IF(AB1145=1,"No",""))</f>
        <v/>
      </c>
      <c r="L1145" s="216"/>
      <c r="M1145" s="217"/>
      <c r="N1145" s="217"/>
      <c r="O1145" s="217"/>
      <c r="P1145" s="294">
        <f t="shared" si="153"/>
        <v>0</v>
      </c>
      <c r="Q1145" s="124"/>
      <c r="R1145" s="124"/>
      <c r="S1145" s="219"/>
      <c r="T1145" s="219"/>
      <c r="U1145" s="266"/>
      <c r="V1145" s="122" t="str">
        <f>IF($AB1145=1,VLOOKUP(U:U,'BW Asset Listing'!D:E,2,FALSE),"")</f>
        <v/>
      </c>
      <c r="W1145" s="122" t="str">
        <f>IF($AB1145=1,VLOOKUP(U:U,'BW Asset Listing'!D:F,3,FALSE),"")</f>
        <v/>
      </c>
      <c r="X1145" s="122" t="str">
        <f>IF($AB1145=1,VLOOKUP(U:U,'BW Asset Listing'!D:G,4,FALSE),"")</f>
        <v/>
      </c>
      <c r="Y1145" s="294" t="str">
        <f>IF($AB1145=1,VLOOKUP(U:U,'BW Asset Listing'!D:O,12,FALSE),"")</f>
        <v/>
      </c>
      <c r="Z1145" s="294" t="str">
        <f t="shared" si="154"/>
        <v/>
      </c>
      <c r="AA1145" s="294" t="str">
        <f t="shared" si="155"/>
        <v/>
      </c>
      <c r="AB1145" s="294">
        <f>COUNTIF($D$4:D1145,$D1145)</f>
        <v>0</v>
      </c>
      <c r="AE1145" s="122" t="str">
        <f t="shared" si="156"/>
        <v/>
      </c>
      <c r="AF1145" s="124">
        <f>SUMIFS('BW Expense Report GL'!I:I,'BW Expense Report GL'!F:F,AD:AD,'BW Expense Report GL'!G:G,G:G)</f>
        <v>0</v>
      </c>
      <c r="AG1145" s="124" t="str">
        <f t="shared" si="157"/>
        <v/>
      </c>
      <c r="AH1145" s="124">
        <f>SUMIFS('BW Expense Report GL'!I:I,'BW Expense Report GL'!F:F,AD:AD,'BW Expense Report GL'!G:G,H:H)</f>
        <v>0</v>
      </c>
      <c r="AI1145" s="124" t="str">
        <f t="shared" si="158"/>
        <v/>
      </c>
      <c r="AK1145" s="121">
        <f t="shared" si="159"/>
        <v>0</v>
      </c>
      <c r="AL1145" s="121">
        <f t="shared" si="160"/>
        <v>0</v>
      </c>
    </row>
    <row r="1146" spans="1:38" s="121" customFormat="1" ht="12.75" x14ac:dyDescent="0.2">
      <c r="A1146" s="293" t="str">
        <f>VLOOKUP(B:B,'ACFR Business Areas'!A:C,3,FALSE)</f>
        <v>A000</v>
      </c>
      <c r="B1146" s="293" t="str">
        <f>'Lease Rollforward'!$B$1</f>
        <v>E120</v>
      </c>
      <c r="C1146" s="122" t="str">
        <f>VLOOKUP(B:B,'ACFR Business Areas'!A:B,2,FALSE)</f>
        <v>Comptroller General</v>
      </c>
      <c r="D1146" s="237"/>
      <c r="E1146" s="265"/>
      <c r="G1146" s="122">
        <f>IFERROR(VLOOKUP($F:$F,'Lease Types with GL Accts'!A:B,2,FALSE),0)</f>
        <v>0</v>
      </c>
      <c r="H1146" s="122">
        <f>IFERROR(VLOOKUP($F:$F,'Lease Types with GL Accts'!$A:$C,3,FALSE),0)</f>
        <v>0</v>
      </c>
      <c r="I1146" s="122">
        <f>IFERROR(VLOOKUP($F:$F,'Lease Types with GL Accts'!$A:$D,4,FALSE),0)</f>
        <v>0</v>
      </c>
      <c r="J1146" s="293" t="str">
        <f>IF(AND(AB1146=1,K1146='Lease Rollforward'!$B$2),"Yes",IF(AB1146=1,"No",""))</f>
        <v/>
      </c>
      <c r="L1146" s="216"/>
      <c r="M1146" s="217"/>
      <c r="N1146" s="217"/>
      <c r="O1146" s="217"/>
      <c r="P1146" s="294">
        <f t="shared" si="153"/>
        <v>0</v>
      </c>
      <c r="Q1146" s="124"/>
      <c r="R1146" s="124"/>
      <c r="S1146" s="219"/>
      <c r="T1146" s="219"/>
      <c r="U1146" s="266"/>
      <c r="V1146" s="122" t="str">
        <f>IF($AB1146=1,VLOOKUP(U:U,'BW Asset Listing'!D:E,2,FALSE),"")</f>
        <v/>
      </c>
      <c r="W1146" s="122" t="str">
        <f>IF($AB1146=1,VLOOKUP(U:U,'BW Asset Listing'!D:F,3,FALSE),"")</f>
        <v/>
      </c>
      <c r="X1146" s="122" t="str">
        <f>IF($AB1146=1,VLOOKUP(U:U,'BW Asset Listing'!D:G,4,FALSE),"")</f>
        <v/>
      </c>
      <c r="Y1146" s="294" t="str">
        <f>IF($AB1146=1,VLOOKUP(U:U,'BW Asset Listing'!D:O,12,FALSE),"")</f>
        <v/>
      </c>
      <c r="Z1146" s="294" t="str">
        <f t="shared" si="154"/>
        <v/>
      </c>
      <c r="AA1146" s="294" t="str">
        <f t="shared" si="155"/>
        <v/>
      </c>
      <c r="AB1146" s="294">
        <f>COUNTIF($D$4:D1146,$D1146)</f>
        <v>0</v>
      </c>
      <c r="AE1146" s="122" t="str">
        <f t="shared" si="156"/>
        <v/>
      </c>
      <c r="AF1146" s="124">
        <f>SUMIFS('BW Expense Report GL'!I:I,'BW Expense Report GL'!F:F,AD:AD,'BW Expense Report GL'!G:G,G:G)</f>
        <v>0</v>
      </c>
      <c r="AG1146" s="124" t="str">
        <f t="shared" si="157"/>
        <v/>
      </c>
      <c r="AH1146" s="124">
        <f>SUMIFS('BW Expense Report GL'!I:I,'BW Expense Report GL'!F:F,AD:AD,'BW Expense Report GL'!G:G,H:H)</f>
        <v>0</v>
      </c>
      <c r="AI1146" s="124" t="str">
        <f t="shared" si="158"/>
        <v/>
      </c>
      <c r="AK1146" s="121">
        <f t="shared" si="159"/>
        <v>0</v>
      </c>
      <c r="AL1146" s="121">
        <f t="shared" si="160"/>
        <v>0</v>
      </c>
    </row>
    <row r="1147" spans="1:38" s="121" customFormat="1" ht="12.75" x14ac:dyDescent="0.2">
      <c r="A1147" s="293" t="str">
        <f>VLOOKUP(B:B,'ACFR Business Areas'!A:C,3,FALSE)</f>
        <v>A000</v>
      </c>
      <c r="B1147" s="293" t="str">
        <f>'Lease Rollforward'!$B$1</f>
        <v>E120</v>
      </c>
      <c r="C1147" s="122" t="str">
        <f>VLOOKUP(B:B,'ACFR Business Areas'!A:B,2,FALSE)</f>
        <v>Comptroller General</v>
      </c>
      <c r="D1147" s="237"/>
      <c r="E1147" s="265"/>
      <c r="G1147" s="122">
        <f>IFERROR(VLOOKUP($F:$F,'Lease Types with GL Accts'!A:B,2,FALSE),0)</f>
        <v>0</v>
      </c>
      <c r="H1147" s="122">
        <f>IFERROR(VLOOKUP($F:$F,'Lease Types with GL Accts'!$A:$C,3,FALSE),0)</f>
        <v>0</v>
      </c>
      <c r="I1147" s="122">
        <f>IFERROR(VLOOKUP($F:$F,'Lease Types with GL Accts'!$A:$D,4,FALSE),0)</f>
        <v>0</v>
      </c>
      <c r="J1147" s="293" t="str">
        <f>IF(AND(AB1147=1,K1147='Lease Rollforward'!$B$2),"Yes",IF(AB1147=1,"No",""))</f>
        <v/>
      </c>
      <c r="L1147" s="216"/>
      <c r="M1147" s="217"/>
      <c r="N1147" s="217"/>
      <c r="O1147" s="217"/>
      <c r="P1147" s="294">
        <f t="shared" si="153"/>
        <v>0</v>
      </c>
      <c r="Q1147" s="124"/>
      <c r="R1147" s="124"/>
      <c r="S1147" s="219"/>
      <c r="T1147" s="219"/>
      <c r="U1147" s="266"/>
      <c r="V1147" s="122" t="str">
        <f>IF($AB1147=1,VLOOKUP(U:U,'BW Asset Listing'!D:E,2,FALSE),"")</f>
        <v/>
      </c>
      <c r="W1147" s="122" t="str">
        <f>IF($AB1147=1,VLOOKUP(U:U,'BW Asset Listing'!D:F,3,FALSE),"")</f>
        <v/>
      </c>
      <c r="X1147" s="122" t="str">
        <f>IF($AB1147=1,VLOOKUP(U:U,'BW Asset Listing'!D:G,4,FALSE),"")</f>
        <v/>
      </c>
      <c r="Y1147" s="294" t="str">
        <f>IF($AB1147=1,VLOOKUP(U:U,'BW Asset Listing'!D:O,12,FALSE),"")</f>
        <v/>
      </c>
      <c r="Z1147" s="294" t="str">
        <f t="shared" si="154"/>
        <v/>
      </c>
      <c r="AA1147" s="294" t="str">
        <f t="shared" si="155"/>
        <v/>
      </c>
      <c r="AB1147" s="294">
        <f>COUNTIF($D$4:D1147,$D1147)</f>
        <v>0</v>
      </c>
      <c r="AE1147" s="122" t="str">
        <f t="shared" si="156"/>
        <v/>
      </c>
      <c r="AF1147" s="124">
        <f>SUMIFS('BW Expense Report GL'!I:I,'BW Expense Report GL'!F:F,AD:AD,'BW Expense Report GL'!G:G,G:G)</f>
        <v>0</v>
      </c>
      <c r="AG1147" s="124" t="str">
        <f t="shared" si="157"/>
        <v/>
      </c>
      <c r="AH1147" s="124">
        <f>SUMIFS('BW Expense Report GL'!I:I,'BW Expense Report GL'!F:F,AD:AD,'BW Expense Report GL'!G:G,H:H)</f>
        <v>0</v>
      </c>
      <c r="AI1147" s="124" t="str">
        <f t="shared" si="158"/>
        <v/>
      </c>
      <c r="AK1147" s="121">
        <f t="shared" si="159"/>
        <v>0</v>
      </c>
      <c r="AL1147" s="121">
        <f t="shared" si="160"/>
        <v>0</v>
      </c>
    </row>
    <row r="1148" spans="1:38" s="121" customFormat="1" ht="12.75" x14ac:dyDescent="0.2">
      <c r="A1148" s="293" t="str">
        <f>VLOOKUP(B:B,'ACFR Business Areas'!A:C,3,FALSE)</f>
        <v>A000</v>
      </c>
      <c r="B1148" s="293" t="str">
        <f>'Lease Rollforward'!$B$1</f>
        <v>E120</v>
      </c>
      <c r="C1148" s="122" t="str">
        <f>VLOOKUP(B:B,'ACFR Business Areas'!A:B,2,FALSE)</f>
        <v>Comptroller General</v>
      </c>
      <c r="D1148" s="237"/>
      <c r="E1148" s="265"/>
      <c r="G1148" s="122">
        <f>IFERROR(VLOOKUP($F:$F,'Lease Types with GL Accts'!A:B,2,FALSE),0)</f>
        <v>0</v>
      </c>
      <c r="H1148" s="122">
        <f>IFERROR(VLOOKUP($F:$F,'Lease Types with GL Accts'!$A:$C,3,FALSE),0)</f>
        <v>0</v>
      </c>
      <c r="I1148" s="122">
        <f>IFERROR(VLOOKUP($F:$F,'Lease Types with GL Accts'!$A:$D,4,FALSE),0)</f>
        <v>0</v>
      </c>
      <c r="J1148" s="293" t="str">
        <f>IF(AND(AB1148=1,K1148='Lease Rollforward'!$B$2),"Yes",IF(AB1148=1,"No",""))</f>
        <v/>
      </c>
      <c r="L1148" s="216"/>
      <c r="M1148" s="217"/>
      <c r="N1148" s="217"/>
      <c r="O1148" s="217"/>
      <c r="P1148" s="294">
        <f t="shared" si="153"/>
        <v>0</v>
      </c>
      <c r="Q1148" s="124"/>
      <c r="R1148" s="124"/>
      <c r="S1148" s="219"/>
      <c r="T1148" s="219"/>
      <c r="U1148" s="266"/>
      <c r="V1148" s="122" t="str">
        <f>IF($AB1148=1,VLOOKUP(U:U,'BW Asset Listing'!D:E,2,FALSE),"")</f>
        <v/>
      </c>
      <c r="W1148" s="122" t="str">
        <f>IF($AB1148=1,VLOOKUP(U:U,'BW Asset Listing'!D:F,3,FALSE),"")</f>
        <v/>
      </c>
      <c r="X1148" s="122" t="str">
        <f>IF($AB1148=1,VLOOKUP(U:U,'BW Asset Listing'!D:G,4,FALSE),"")</f>
        <v/>
      </c>
      <c r="Y1148" s="294" t="str">
        <f>IF($AB1148=1,VLOOKUP(U:U,'BW Asset Listing'!D:O,12,FALSE),"")</f>
        <v/>
      </c>
      <c r="Z1148" s="294" t="str">
        <f t="shared" si="154"/>
        <v/>
      </c>
      <c r="AA1148" s="294" t="str">
        <f t="shared" si="155"/>
        <v/>
      </c>
      <c r="AB1148" s="294">
        <f>COUNTIF($D$4:D1148,$D1148)</f>
        <v>0</v>
      </c>
      <c r="AE1148" s="122" t="str">
        <f t="shared" si="156"/>
        <v/>
      </c>
      <c r="AF1148" s="124">
        <f>SUMIFS('BW Expense Report GL'!I:I,'BW Expense Report GL'!F:F,AD:AD,'BW Expense Report GL'!G:G,G:G)</f>
        <v>0</v>
      </c>
      <c r="AG1148" s="124" t="str">
        <f t="shared" si="157"/>
        <v/>
      </c>
      <c r="AH1148" s="124">
        <f>SUMIFS('BW Expense Report GL'!I:I,'BW Expense Report GL'!F:F,AD:AD,'BW Expense Report GL'!G:G,H:H)</f>
        <v>0</v>
      </c>
      <c r="AI1148" s="124" t="str">
        <f t="shared" si="158"/>
        <v/>
      </c>
      <c r="AK1148" s="121">
        <f t="shared" si="159"/>
        <v>0</v>
      </c>
      <c r="AL1148" s="121">
        <f t="shared" si="160"/>
        <v>0</v>
      </c>
    </row>
    <row r="1149" spans="1:38" s="121" customFormat="1" ht="12.75" x14ac:dyDescent="0.2">
      <c r="A1149" s="293" t="str">
        <f>VLOOKUP(B:B,'ACFR Business Areas'!A:C,3,FALSE)</f>
        <v>A000</v>
      </c>
      <c r="B1149" s="293" t="str">
        <f>'Lease Rollforward'!$B$1</f>
        <v>E120</v>
      </c>
      <c r="C1149" s="122" t="str">
        <f>VLOOKUP(B:B,'ACFR Business Areas'!A:B,2,FALSE)</f>
        <v>Comptroller General</v>
      </c>
      <c r="D1149" s="237"/>
      <c r="E1149" s="265"/>
      <c r="G1149" s="122">
        <f>IFERROR(VLOOKUP($F:$F,'Lease Types with GL Accts'!A:B,2,FALSE),0)</f>
        <v>0</v>
      </c>
      <c r="H1149" s="122">
        <f>IFERROR(VLOOKUP($F:$F,'Lease Types with GL Accts'!$A:$C,3,FALSE),0)</f>
        <v>0</v>
      </c>
      <c r="I1149" s="122">
        <f>IFERROR(VLOOKUP($F:$F,'Lease Types with GL Accts'!$A:$D,4,FALSE),0)</f>
        <v>0</v>
      </c>
      <c r="J1149" s="293" t="str">
        <f>IF(AND(AB1149=1,K1149='Lease Rollforward'!$B$2),"Yes",IF(AB1149=1,"No",""))</f>
        <v/>
      </c>
      <c r="L1149" s="216"/>
      <c r="M1149" s="217"/>
      <c r="N1149" s="217"/>
      <c r="O1149" s="217"/>
      <c r="P1149" s="294">
        <f t="shared" si="153"/>
        <v>0</v>
      </c>
      <c r="Q1149" s="124"/>
      <c r="R1149" s="124"/>
      <c r="S1149" s="219"/>
      <c r="T1149" s="219"/>
      <c r="U1149" s="266"/>
      <c r="V1149" s="122" t="str">
        <f>IF($AB1149=1,VLOOKUP(U:U,'BW Asset Listing'!D:E,2,FALSE),"")</f>
        <v/>
      </c>
      <c r="W1149" s="122" t="str">
        <f>IF($AB1149=1,VLOOKUP(U:U,'BW Asset Listing'!D:F,3,FALSE),"")</f>
        <v/>
      </c>
      <c r="X1149" s="122" t="str">
        <f>IF($AB1149=1,VLOOKUP(U:U,'BW Asset Listing'!D:G,4,FALSE),"")</f>
        <v/>
      </c>
      <c r="Y1149" s="294" t="str">
        <f>IF($AB1149=1,VLOOKUP(U:U,'BW Asset Listing'!D:O,12,FALSE),"")</f>
        <v/>
      </c>
      <c r="Z1149" s="294" t="str">
        <f t="shared" si="154"/>
        <v/>
      </c>
      <c r="AA1149" s="294" t="str">
        <f t="shared" si="155"/>
        <v/>
      </c>
      <c r="AB1149" s="294">
        <f>COUNTIF($D$4:D1149,$D1149)</f>
        <v>0</v>
      </c>
      <c r="AE1149" s="122" t="str">
        <f t="shared" si="156"/>
        <v/>
      </c>
      <c r="AF1149" s="124">
        <f>SUMIFS('BW Expense Report GL'!I:I,'BW Expense Report GL'!F:F,AD:AD,'BW Expense Report GL'!G:G,G:G)</f>
        <v>0</v>
      </c>
      <c r="AG1149" s="124" t="str">
        <f t="shared" si="157"/>
        <v/>
      </c>
      <c r="AH1149" s="124">
        <f>SUMIFS('BW Expense Report GL'!I:I,'BW Expense Report GL'!F:F,AD:AD,'BW Expense Report GL'!G:G,H:H)</f>
        <v>0</v>
      </c>
      <c r="AI1149" s="124" t="str">
        <f t="shared" si="158"/>
        <v/>
      </c>
      <c r="AK1149" s="121">
        <f t="shared" si="159"/>
        <v>0</v>
      </c>
      <c r="AL1149" s="121">
        <f t="shared" si="160"/>
        <v>0</v>
      </c>
    </row>
    <row r="1150" spans="1:38" s="121" customFormat="1" ht="12.75" x14ac:dyDescent="0.2">
      <c r="A1150" s="293" t="str">
        <f>VLOOKUP(B:B,'ACFR Business Areas'!A:C,3,FALSE)</f>
        <v>A000</v>
      </c>
      <c r="B1150" s="293" t="str">
        <f>'Lease Rollforward'!$B$1</f>
        <v>E120</v>
      </c>
      <c r="C1150" s="122" t="str">
        <f>VLOOKUP(B:B,'ACFR Business Areas'!A:B,2,FALSE)</f>
        <v>Comptroller General</v>
      </c>
      <c r="D1150" s="237"/>
      <c r="E1150" s="265"/>
      <c r="G1150" s="122">
        <f>IFERROR(VLOOKUP($F:$F,'Lease Types with GL Accts'!A:B,2,FALSE),0)</f>
        <v>0</v>
      </c>
      <c r="H1150" s="122">
        <f>IFERROR(VLOOKUP($F:$F,'Lease Types with GL Accts'!$A:$C,3,FALSE),0)</f>
        <v>0</v>
      </c>
      <c r="I1150" s="122">
        <f>IFERROR(VLOOKUP($F:$F,'Lease Types with GL Accts'!$A:$D,4,FALSE),0)</f>
        <v>0</v>
      </c>
      <c r="J1150" s="293" t="str">
        <f>IF(AND(AB1150=1,K1150='Lease Rollforward'!$B$2),"Yes",IF(AB1150=1,"No",""))</f>
        <v/>
      </c>
      <c r="L1150" s="216"/>
      <c r="M1150" s="217"/>
      <c r="N1150" s="217"/>
      <c r="O1150" s="217"/>
      <c r="P1150" s="294">
        <f t="shared" si="153"/>
        <v>0</v>
      </c>
      <c r="Q1150" s="124"/>
      <c r="R1150" s="124"/>
      <c r="S1150" s="219"/>
      <c r="T1150" s="219"/>
      <c r="U1150" s="266"/>
      <c r="V1150" s="122" t="str">
        <f>IF($AB1150=1,VLOOKUP(U:U,'BW Asset Listing'!D:E,2,FALSE),"")</f>
        <v/>
      </c>
      <c r="W1150" s="122" t="str">
        <f>IF($AB1150=1,VLOOKUP(U:U,'BW Asset Listing'!D:F,3,FALSE),"")</f>
        <v/>
      </c>
      <c r="X1150" s="122" t="str">
        <f>IF($AB1150=1,VLOOKUP(U:U,'BW Asset Listing'!D:G,4,FALSE),"")</f>
        <v/>
      </c>
      <c r="Y1150" s="294" t="str">
        <f>IF($AB1150=1,VLOOKUP(U:U,'BW Asset Listing'!D:O,12,FALSE),"")</f>
        <v/>
      </c>
      <c r="Z1150" s="294" t="str">
        <f t="shared" si="154"/>
        <v/>
      </c>
      <c r="AA1150" s="294" t="str">
        <f t="shared" si="155"/>
        <v/>
      </c>
      <c r="AB1150" s="294">
        <f>COUNTIF($D$4:D1150,$D1150)</f>
        <v>0</v>
      </c>
      <c r="AE1150" s="122" t="str">
        <f t="shared" si="156"/>
        <v/>
      </c>
      <c r="AF1150" s="124">
        <f>SUMIFS('BW Expense Report GL'!I:I,'BW Expense Report GL'!F:F,AD:AD,'BW Expense Report GL'!G:G,G:G)</f>
        <v>0</v>
      </c>
      <c r="AG1150" s="124" t="str">
        <f t="shared" si="157"/>
        <v/>
      </c>
      <c r="AH1150" s="124">
        <f>SUMIFS('BW Expense Report GL'!I:I,'BW Expense Report GL'!F:F,AD:AD,'BW Expense Report GL'!G:G,H:H)</f>
        <v>0</v>
      </c>
      <c r="AI1150" s="124" t="str">
        <f t="shared" si="158"/>
        <v/>
      </c>
      <c r="AK1150" s="121">
        <f t="shared" si="159"/>
        <v>0</v>
      </c>
      <c r="AL1150" s="121">
        <f t="shared" si="160"/>
        <v>0</v>
      </c>
    </row>
    <row r="1151" spans="1:38" s="121" customFormat="1" ht="12.75" x14ac:dyDescent="0.2">
      <c r="A1151" s="293" t="str">
        <f>VLOOKUP(B:B,'ACFR Business Areas'!A:C,3,FALSE)</f>
        <v>A000</v>
      </c>
      <c r="B1151" s="293" t="str">
        <f>'Lease Rollforward'!$B$1</f>
        <v>E120</v>
      </c>
      <c r="C1151" s="122" t="str">
        <f>VLOOKUP(B:B,'ACFR Business Areas'!A:B,2,FALSE)</f>
        <v>Comptroller General</v>
      </c>
      <c r="D1151" s="237"/>
      <c r="E1151" s="265"/>
      <c r="G1151" s="122">
        <f>IFERROR(VLOOKUP($F:$F,'Lease Types with GL Accts'!A:B,2,FALSE),0)</f>
        <v>0</v>
      </c>
      <c r="H1151" s="122">
        <f>IFERROR(VLOOKUP($F:$F,'Lease Types with GL Accts'!$A:$C,3,FALSE),0)</f>
        <v>0</v>
      </c>
      <c r="I1151" s="122">
        <f>IFERROR(VLOOKUP($F:$F,'Lease Types with GL Accts'!$A:$D,4,FALSE),0)</f>
        <v>0</v>
      </c>
      <c r="J1151" s="293" t="str">
        <f>IF(AND(AB1151=1,K1151='Lease Rollforward'!$B$2),"Yes",IF(AB1151=1,"No",""))</f>
        <v/>
      </c>
      <c r="L1151" s="216"/>
      <c r="M1151" s="217"/>
      <c r="N1151" s="217"/>
      <c r="O1151" s="217"/>
      <c r="P1151" s="294">
        <f t="shared" si="153"/>
        <v>0</v>
      </c>
      <c r="Q1151" s="124"/>
      <c r="R1151" s="124"/>
      <c r="S1151" s="219"/>
      <c r="T1151" s="219"/>
      <c r="U1151" s="266"/>
      <c r="V1151" s="122" t="str">
        <f>IF($AB1151=1,VLOOKUP(U:U,'BW Asset Listing'!D:E,2,FALSE),"")</f>
        <v/>
      </c>
      <c r="W1151" s="122" t="str">
        <f>IF($AB1151=1,VLOOKUP(U:U,'BW Asset Listing'!D:F,3,FALSE),"")</f>
        <v/>
      </c>
      <c r="X1151" s="122" t="str">
        <f>IF($AB1151=1,VLOOKUP(U:U,'BW Asset Listing'!D:G,4,FALSE),"")</f>
        <v/>
      </c>
      <c r="Y1151" s="294" t="str">
        <f>IF($AB1151=1,VLOOKUP(U:U,'BW Asset Listing'!D:O,12,FALSE),"")</f>
        <v/>
      </c>
      <c r="Z1151" s="294" t="str">
        <f t="shared" si="154"/>
        <v/>
      </c>
      <c r="AA1151" s="294" t="str">
        <f t="shared" si="155"/>
        <v/>
      </c>
      <c r="AB1151" s="294">
        <f>COUNTIF($D$4:D1151,$D1151)</f>
        <v>0</v>
      </c>
      <c r="AE1151" s="122" t="str">
        <f t="shared" si="156"/>
        <v/>
      </c>
      <c r="AF1151" s="124">
        <f>SUMIFS('BW Expense Report GL'!I:I,'BW Expense Report GL'!F:F,AD:AD,'BW Expense Report GL'!G:G,G:G)</f>
        <v>0</v>
      </c>
      <c r="AG1151" s="124" t="str">
        <f t="shared" si="157"/>
        <v/>
      </c>
      <c r="AH1151" s="124">
        <f>SUMIFS('BW Expense Report GL'!I:I,'BW Expense Report GL'!F:F,AD:AD,'BW Expense Report GL'!G:G,H:H)</f>
        <v>0</v>
      </c>
      <c r="AI1151" s="124" t="str">
        <f t="shared" si="158"/>
        <v/>
      </c>
      <c r="AK1151" s="121">
        <f t="shared" si="159"/>
        <v>0</v>
      </c>
      <c r="AL1151" s="121">
        <f t="shared" si="160"/>
        <v>0</v>
      </c>
    </row>
    <row r="1152" spans="1:38" s="121" customFormat="1" ht="12.75" x14ac:dyDescent="0.2">
      <c r="A1152" s="293" t="str">
        <f>VLOOKUP(B:B,'ACFR Business Areas'!A:C,3,FALSE)</f>
        <v>A000</v>
      </c>
      <c r="B1152" s="293" t="str">
        <f>'Lease Rollforward'!$B$1</f>
        <v>E120</v>
      </c>
      <c r="C1152" s="122" t="str">
        <f>VLOOKUP(B:B,'ACFR Business Areas'!A:B,2,FALSE)</f>
        <v>Comptroller General</v>
      </c>
      <c r="D1152" s="237"/>
      <c r="E1152" s="265"/>
      <c r="G1152" s="122">
        <f>IFERROR(VLOOKUP($F:$F,'Lease Types with GL Accts'!A:B,2,FALSE),0)</f>
        <v>0</v>
      </c>
      <c r="H1152" s="122">
        <f>IFERROR(VLOOKUP($F:$F,'Lease Types with GL Accts'!$A:$C,3,FALSE),0)</f>
        <v>0</v>
      </c>
      <c r="I1152" s="122">
        <f>IFERROR(VLOOKUP($F:$F,'Lease Types with GL Accts'!$A:$D,4,FALSE),0)</f>
        <v>0</v>
      </c>
      <c r="J1152" s="293" t="str">
        <f>IF(AND(AB1152=1,K1152='Lease Rollforward'!$B$2),"Yes",IF(AB1152=1,"No",""))</f>
        <v/>
      </c>
      <c r="L1152" s="216"/>
      <c r="M1152" s="217"/>
      <c r="N1152" s="217"/>
      <c r="O1152" s="217"/>
      <c r="P1152" s="294">
        <f t="shared" si="153"/>
        <v>0</v>
      </c>
      <c r="Q1152" s="124"/>
      <c r="R1152" s="124"/>
      <c r="S1152" s="219"/>
      <c r="T1152" s="219"/>
      <c r="U1152" s="266"/>
      <c r="V1152" s="122" t="str">
        <f>IF($AB1152=1,VLOOKUP(U:U,'BW Asset Listing'!D:E,2,FALSE),"")</f>
        <v/>
      </c>
      <c r="W1152" s="122" t="str">
        <f>IF($AB1152=1,VLOOKUP(U:U,'BW Asset Listing'!D:F,3,FALSE),"")</f>
        <v/>
      </c>
      <c r="X1152" s="122" t="str">
        <f>IF($AB1152=1,VLOOKUP(U:U,'BW Asset Listing'!D:G,4,FALSE),"")</f>
        <v/>
      </c>
      <c r="Y1152" s="294" t="str">
        <f>IF($AB1152=1,VLOOKUP(U:U,'BW Asset Listing'!D:O,12,FALSE),"")</f>
        <v/>
      </c>
      <c r="Z1152" s="294" t="str">
        <f t="shared" si="154"/>
        <v/>
      </c>
      <c r="AA1152" s="294" t="str">
        <f t="shared" si="155"/>
        <v/>
      </c>
      <c r="AB1152" s="294">
        <f>COUNTIF($D$4:D1152,$D1152)</f>
        <v>0</v>
      </c>
      <c r="AE1152" s="122" t="str">
        <f t="shared" si="156"/>
        <v/>
      </c>
      <c r="AF1152" s="124">
        <f>SUMIFS('BW Expense Report GL'!I:I,'BW Expense Report GL'!F:F,AD:AD,'BW Expense Report GL'!G:G,G:G)</f>
        <v>0</v>
      </c>
      <c r="AG1152" s="124" t="str">
        <f t="shared" si="157"/>
        <v/>
      </c>
      <c r="AH1152" s="124">
        <f>SUMIFS('BW Expense Report GL'!I:I,'BW Expense Report GL'!F:F,AD:AD,'BW Expense Report GL'!G:G,H:H)</f>
        <v>0</v>
      </c>
      <c r="AI1152" s="124" t="str">
        <f t="shared" si="158"/>
        <v/>
      </c>
      <c r="AK1152" s="121">
        <f t="shared" si="159"/>
        <v>0</v>
      </c>
      <c r="AL1152" s="121">
        <f t="shared" si="160"/>
        <v>0</v>
      </c>
    </row>
    <row r="1153" spans="1:38" s="121" customFormat="1" ht="12.75" x14ac:dyDescent="0.2">
      <c r="A1153" s="293" t="str">
        <f>VLOOKUP(B:B,'ACFR Business Areas'!A:C,3,FALSE)</f>
        <v>A000</v>
      </c>
      <c r="B1153" s="293" t="str">
        <f>'Lease Rollforward'!$B$1</f>
        <v>E120</v>
      </c>
      <c r="C1153" s="122" t="str">
        <f>VLOOKUP(B:B,'ACFR Business Areas'!A:B,2,FALSE)</f>
        <v>Comptroller General</v>
      </c>
      <c r="D1153" s="237"/>
      <c r="E1153" s="265"/>
      <c r="G1153" s="122">
        <f>IFERROR(VLOOKUP($F:$F,'Lease Types with GL Accts'!A:B,2,FALSE),0)</f>
        <v>0</v>
      </c>
      <c r="H1153" s="122">
        <f>IFERROR(VLOOKUP($F:$F,'Lease Types with GL Accts'!$A:$C,3,FALSE),0)</f>
        <v>0</v>
      </c>
      <c r="I1153" s="122">
        <f>IFERROR(VLOOKUP($F:$F,'Lease Types with GL Accts'!$A:$D,4,FALSE),0)</f>
        <v>0</v>
      </c>
      <c r="J1153" s="293" t="str">
        <f>IF(AND(AB1153=1,K1153='Lease Rollforward'!$B$2),"Yes",IF(AB1153=1,"No",""))</f>
        <v/>
      </c>
      <c r="L1153" s="216"/>
      <c r="M1153" s="217"/>
      <c r="N1153" s="217"/>
      <c r="O1153" s="217"/>
      <c r="P1153" s="294">
        <f t="shared" si="153"/>
        <v>0</v>
      </c>
      <c r="Q1153" s="124"/>
      <c r="R1153" s="124"/>
      <c r="S1153" s="219"/>
      <c r="T1153" s="219"/>
      <c r="U1153" s="266"/>
      <c r="V1153" s="122" t="str">
        <f>IF($AB1153=1,VLOOKUP(U:U,'BW Asset Listing'!D:E,2,FALSE),"")</f>
        <v/>
      </c>
      <c r="W1153" s="122" t="str">
        <f>IF($AB1153=1,VLOOKUP(U:U,'BW Asset Listing'!D:F,3,FALSE),"")</f>
        <v/>
      </c>
      <c r="X1153" s="122" t="str">
        <f>IF($AB1153=1,VLOOKUP(U:U,'BW Asset Listing'!D:G,4,FALSE),"")</f>
        <v/>
      </c>
      <c r="Y1153" s="294" t="str">
        <f>IF($AB1153=1,VLOOKUP(U:U,'BW Asset Listing'!D:O,12,FALSE),"")</f>
        <v/>
      </c>
      <c r="Z1153" s="294" t="str">
        <f t="shared" si="154"/>
        <v/>
      </c>
      <c r="AA1153" s="294" t="str">
        <f t="shared" si="155"/>
        <v/>
      </c>
      <c r="AB1153" s="294">
        <f>COUNTIF($D$4:D1153,$D1153)</f>
        <v>0</v>
      </c>
      <c r="AE1153" s="122" t="str">
        <f t="shared" si="156"/>
        <v/>
      </c>
      <c r="AF1153" s="124">
        <f>SUMIFS('BW Expense Report GL'!I:I,'BW Expense Report GL'!F:F,AD:AD,'BW Expense Report GL'!G:G,G:G)</f>
        <v>0</v>
      </c>
      <c r="AG1153" s="124" t="str">
        <f t="shared" si="157"/>
        <v/>
      </c>
      <c r="AH1153" s="124">
        <f>SUMIFS('BW Expense Report GL'!I:I,'BW Expense Report GL'!F:F,AD:AD,'BW Expense Report GL'!G:G,H:H)</f>
        <v>0</v>
      </c>
      <c r="AI1153" s="124" t="str">
        <f t="shared" si="158"/>
        <v/>
      </c>
      <c r="AK1153" s="121">
        <f t="shared" si="159"/>
        <v>0</v>
      </c>
      <c r="AL1153" s="121">
        <f t="shared" si="160"/>
        <v>0</v>
      </c>
    </row>
    <row r="1154" spans="1:38" s="121" customFormat="1" ht="12.75" x14ac:dyDescent="0.2">
      <c r="A1154" s="293" t="str">
        <f>VLOOKUP(B:B,'ACFR Business Areas'!A:C,3,FALSE)</f>
        <v>A000</v>
      </c>
      <c r="B1154" s="293" t="str">
        <f>'Lease Rollforward'!$B$1</f>
        <v>E120</v>
      </c>
      <c r="C1154" s="122" t="str">
        <f>VLOOKUP(B:B,'ACFR Business Areas'!A:B,2,FALSE)</f>
        <v>Comptroller General</v>
      </c>
      <c r="D1154" s="237"/>
      <c r="E1154" s="265"/>
      <c r="G1154" s="122">
        <f>IFERROR(VLOOKUP($F:$F,'Lease Types with GL Accts'!A:B,2,FALSE),0)</f>
        <v>0</v>
      </c>
      <c r="H1154" s="122">
        <f>IFERROR(VLOOKUP($F:$F,'Lease Types with GL Accts'!$A:$C,3,FALSE),0)</f>
        <v>0</v>
      </c>
      <c r="I1154" s="122">
        <f>IFERROR(VLOOKUP($F:$F,'Lease Types with GL Accts'!$A:$D,4,FALSE),0)</f>
        <v>0</v>
      </c>
      <c r="J1154" s="293" t="str">
        <f>IF(AND(AB1154=1,K1154='Lease Rollforward'!$B$2),"Yes",IF(AB1154=1,"No",""))</f>
        <v/>
      </c>
      <c r="L1154" s="216"/>
      <c r="M1154" s="217"/>
      <c r="N1154" s="217"/>
      <c r="O1154" s="217"/>
      <c r="P1154" s="294">
        <f t="shared" si="153"/>
        <v>0</v>
      </c>
      <c r="Q1154" s="124"/>
      <c r="R1154" s="124"/>
      <c r="S1154" s="219"/>
      <c r="T1154" s="219"/>
      <c r="U1154" s="266"/>
      <c r="V1154" s="122" t="str">
        <f>IF($AB1154=1,VLOOKUP(U:U,'BW Asset Listing'!D:E,2,FALSE),"")</f>
        <v/>
      </c>
      <c r="W1154" s="122" t="str">
        <f>IF($AB1154=1,VLOOKUP(U:U,'BW Asset Listing'!D:F,3,FALSE),"")</f>
        <v/>
      </c>
      <c r="X1154" s="122" t="str">
        <f>IF($AB1154=1,VLOOKUP(U:U,'BW Asset Listing'!D:G,4,FALSE),"")</f>
        <v/>
      </c>
      <c r="Y1154" s="294" t="str">
        <f>IF($AB1154=1,VLOOKUP(U:U,'BW Asset Listing'!D:O,12,FALSE),"")</f>
        <v/>
      </c>
      <c r="Z1154" s="294" t="str">
        <f t="shared" si="154"/>
        <v/>
      </c>
      <c r="AA1154" s="294" t="str">
        <f t="shared" si="155"/>
        <v/>
      </c>
      <c r="AB1154" s="294">
        <f>COUNTIF($D$4:D1154,$D1154)</f>
        <v>0</v>
      </c>
      <c r="AE1154" s="122" t="str">
        <f t="shared" si="156"/>
        <v/>
      </c>
      <c r="AF1154" s="124">
        <f>SUMIFS('BW Expense Report GL'!I:I,'BW Expense Report GL'!F:F,AD:AD,'BW Expense Report GL'!G:G,G:G)</f>
        <v>0</v>
      </c>
      <c r="AG1154" s="124" t="str">
        <f t="shared" si="157"/>
        <v/>
      </c>
      <c r="AH1154" s="124">
        <f>SUMIFS('BW Expense Report GL'!I:I,'BW Expense Report GL'!F:F,AD:AD,'BW Expense Report GL'!G:G,H:H)</f>
        <v>0</v>
      </c>
      <c r="AI1154" s="124" t="str">
        <f t="shared" si="158"/>
        <v/>
      </c>
      <c r="AK1154" s="121">
        <f t="shared" si="159"/>
        <v>0</v>
      </c>
      <c r="AL1154" s="121">
        <f t="shared" si="160"/>
        <v>0</v>
      </c>
    </row>
    <row r="1155" spans="1:38" s="121" customFormat="1" ht="12.75" x14ac:dyDescent="0.2">
      <c r="A1155" s="293" t="str">
        <f>VLOOKUP(B:B,'ACFR Business Areas'!A:C,3,FALSE)</f>
        <v>A000</v>
      </c>
      <c r="B1155" s="293" t="str">
        <f>'Lease Rollforward'!$B$1</f>
        <v>E120</v>
      </c>
      <c r="C1155" s="122" t="str">
        <f>VLOOKUP(B:B,'ACFR Business Areas'!A:B,2,FALSE)</f>
        <v>Comptroller General</v>
      </c>
      <c r="D1155" s="237"/>
      <c r="E1155" s="265"/>
      <c r="G1155" s="122">
        <f>IFERROR(VLOOKUP($F:$F,'Lease Types with GL Accts'!A:B,2,FALSE),0)</f>
        <v>0</v>
      </c>
      <c r="H1155" s="122">
        <f>IFERROR(VLOOKUP($F:$F,'Lease Types with GL Accts'!$A:$C,3,FALSE),0)</f>
        <v>0</v>
      </c>
      <c r="I1155" s="122">
        <f>IFERROR(VLOOKUP($F:$F,'Lease Types with GL Accts'!$A:$D,4,FALSE),0)</f>
        <v>0</v>
      </c>
      <c r="J1155" s="293" t="str">
        <f>IF(AND(AB1155=1,K1155='Lease Rollforward'!$B$2),"Yes",IF(AB1155=1,"No",""))</f>
        <v/>
      </c>
      <c r="L1155" s="216"/>
      <c r="M1155" s="217"/>
      <c r="N1155" s="217"/>
      <c r="O1155" s="217"/>
      <c r="P1155" s="294">
        <f t="shared" si="153"/>
        <v>0</v>
      </c>
      <c r="Q1155" s="124"/>
      <c r="R1155" s="124"/>
      <c r="S1155" s="219"/>
      <c r="T1155" s="219"/>
      <c r="U1155" s="266"/>
      <c r="V1155" s="122" t="str">
        <f>IF($AB1155=1,VLOOKUP(U:U,'BW Asset Listing'!D:E,2,FALSE),"")</f>
        <v/>
      </c>
      <c r="W1155" s="122" t="str">
        <f>IF($AB1155=1,VLOOKUP(U:U,'BW Asset Listing'!D:F,3,FALSE),"")</f>
        <v/>
      </c>
      <c r="X1155" s="122" t="str">
        <f>IF($AB1155=1,VLOOKUP(U:U,'BW Asset Listing'!D:G,4,FALSE),"")</f>
        <v/>
      </c>
      <c r="Y1155" s="294" t="str">
        <f>IF($AB1155=1,VLOOKUP(U:U,'BW Asset Listing'!D:O,12,FALSE),"")</f>
        <v/>
      </c>
      <c r="Z1155" s="294" t="str">
        <f t="shared" si="154"/>
        <v/>
      </c>
      <c r="AA1155" s="294" t="str">
        <f t="shared" si="155"/>
        <v/>
      </c>
      <c r="AB1155" s="294">
        <f>COUNTIF($D$4:D1155,$D1155)</f>
        <v>0</v>
      </c>
      <c r="AE1155" s="122" t="str">
        <f t="shared" si="156"/>
        <v/>
      </c>
      <c r="AF1155" s="124">
        <f>SUMIFS('BW Expense Report GL'!I:I,'BW Expense Report GL'!F:F,AD:AD,'BW Expense Report GL'!G:G,G:G)</f>
        <v>0</v>
      </c>
      <c r="AG1155" s="124" t="str">
        <f t="shared" si="157"/>
        <v/>
      </c>
      <c r="AH1155" s="124">
        <f>SUMIFS('BW Expense Report GL'!I:I,'BW Expense Report GL'!F:F,AD:AD,'BW Expense Report GL'!G:G,H:H)</f>
        <v>0</v>
      </c>
      <c r="AI1155" s="124" t="str">
        <f t="shared" si="158"/>
        <v/>
      </c>
      <c r="AK1155" s="121">
        <f t="shared" si="159"/>
        <v>0</v>
      </c>
      <c r="AL1155" s="121">
        <f t="shared" si="160"/>
        <v>0</v>
      </c>
    </row>
    <row r="1156" spans="1:38" s="121" customFormat="1" ht="12.75" x14ac:dyDescent="0.2">
      <c r="A1156" s="293" t="str">
        <f>VLOOKUP(B:B,'ACFR Business Areas'!A:C,3,FALSE)</f>
        <v>A000</v>
      </c>
      <c r="B1156" s="293" t="str">
        <f>'Lease Rollforward'!$B$1</f>
        <v>E120</v>
      </c>
      <c r="C1156" s="122" t="str">
        <f>VLOOKUP(B:B,'ACFR Business Areas'!A:B,2,FALSE)</f>
        <v>Comptroller General</v>
      </c>
      <c r="D1156" s="237"/>
      <c r="E1156" s="265"/>
      <c r="G1156" s="122">
        <f>IFERROR(VLOOKUP($F:$F,'Lease Types with GL Accts'!A:B,2,FALSE),0)</f>
        <v>0</v>
      </c>
      <c r="H1156" s="122">
        <f>IFERROR(VLOOKUP($F:$F,'Lease Types with GL Accts'!$A:$C,3,FALSE),0)</f>
        <v>0</v>
      </c>
      <c r="I1156" s="122">
        <f>IFERROR(VLOOKUP($F:$F,'Lease Types with GL Accts'!$A:$D,4,FALSE),0)</f>
        <v>0</v>
      </c>
      <c r="J1156" s="293" t="str">
        <f>IF(AND(AB1156=1,K1156='Lease Rollforward'!$B$2),"Yes",IF(AB1156=1,"No",""))</f>
        <v/>
      </c>
      <c r="L1156" s="216"/>
      <c r="M1156" s="217"/>
      <c r="N1156" s="217"/>
      <c r="O1156" s="217"/>
      <c r="P1156" s="294">
        <f t="shared" si="153"/>
        <v>0</v>
      </c>
      <c r="Q1156" s="124"/>
      <c r="R1156" s="124"/>
      <c r="S1156" s="219"/>
      <c r="T1156" s="219"/>
      <c r="U1156" s="266"/>
      <c r="V1156" s="122" t="str">
        <f>IF($AB1156=1,VLOOKUP(U:U,'BW Asset Listing'!D:E,2,FALSE),"")</f>
        <v/>
      </c>
      <c r="W1156" s="122" t="str">
        <f>IF($AB1156=1,VLOOKUP(U:U,'BW Asset Listing'!D:F,3,FALSE),"")</f>
        <v/>
      </c>
      <c r="X1156" s="122" t="str">
        <f>IF($AB1156=1,VLOOKUP(U:U,'BW Asset Listing'!D:G,4,FALSE),"")</f>
        <v/>
      </c>
      <c r="Y1156" s="294" t="str">
        <f>IF($AB1156=1,VLOOKUP(U:U,'BW Asset Listing'!D:O,12,FALSE),"")</f>
        <v/>
      </c>
      <c r="Z1156" s="294" t="str">
        <f t="shared" si="154"/>
        <v/>
      </c>
      <c r="AA1156" s="294" t="str">
        <f t="shared" si="155"/>
        <v/>
      </c>
      <c r="AB1156" s="294">
        <f>COUNTIF($D$4:D1156,$D1156)</f>
        <v>0</v>
      </c>
      <c r="AE1156" s="122" t="str">
        <f t="shared" si="156"/>
        <v/>
      </c>
      <c r="AF1156" s="124">
        <f>SUMIFS('BW Expense Report GL'!I:I,'BW Expense Report GL'!F:F,AD:AD,'BW Expense Report GL'!G:G,G:G)</f>
        <v>0</v>
      </c>
      <c r="AG1156" s="124" t="str">
        <f t="shared" si="157"/>
        <v/>
      </c>
      <c r="AH1156" s="124">
        <f>SUMIFS('BW Expense Report GL'!I:I,'BW Expense Report GL'!F:F,AD:AD,'BW Expense Report GL'!G:G,H:H)</f>
        <v>0</v>
      </c>
      <c r="AI1156" s="124" t="str">
        <f t="shared" si="158"/>
        <v/>
      </c>
      <c r="AK1156" s="121">
        <f t="shared" si="159"/>
        <v>0</v>
      </c>
      <c r="AL1156" s="121">
        <f t="shared" si="160"/>
        <v>0</v>
      </c>
    </row>
    <row r="1157" spans="1:38" s="121" customFormat="1" ht="12.75" x14ac:dyDescent="0.2">
      <c r="A1157" s="293" t="str">
        <f>VLOOKUP(B:B,'ACFR Business Areas'!A:C,3,FALSE)</f>
        <v>A000</v>
      </c>
      <c r="B1157" s="293" t="str">
        <f>'Lease Rollforward'!$B$1</f>
        <v>E120</v>
      </c>
      <c r="C1157" s="122" t="str">
        <f>VLOOKUP(B:B,'ACFR Business Areas'!A:B,2,FALSE)</f>
        <v>Comptroller General</v>
      </c>
      <c r="D1157" s="237"/>
      <c r="E1157" s="265"/>
      <c r="G1157" s="122">
        <f>IFERROR(VLOOKUP($F:$F,'Lease Types with GL Accts'!A:B,2,FALSE),0)</f>
        <v>0</v>
      </c>
      <c r="H1157" s="122">
        <f>IFERROR(VLOOKUP($F:$F,'Lease Types with GL Accts'!$A:$C,3,FALSE),0)</f>
        <v>0</v>
      </c>
      <c r="I1157" s="122">
        <f>IFERROR(VLOOKUP($F:$F,'Lease Types with GL Accts'!$A:$D,4,FALSE),0)</f>
        <v>0</v>
      </c>
      <c r="J1157" s="293" t="str">
        <f>IF(AND(AB1157=1,K1157='Lease Rollforward'!$B$2),"Yes",IF(AB1157=1,"No",""))</f>
        <v/>
      </c>
      <c r="L1157" s="216"/>
      <c r="M1157" s="217"/>
      <c r="N1157" s="217"/>
      <c r="O1157" s="217"/>
      <c r="P1157" s="294">
        <f t="shared" si="153"/>
        <v>0</v>
      </c>
      <c r="Q1157" s="124"/>
      <c r="R1157" s="124"/>
      <c r="S1157" s="219"/>
      <c r="T1157" s="219"/>
      <c r="U1157" s="266"/>
      <c r="V1157" s="122" t="str">
        <f>IF($AB1157=1,VLOOKUP(U:U,'BW Asset Listing'!D:E,2,FALSE),"")</f>
        <v/>
      </c>
      <c r="W1157" s="122" t="str">
        <f>IF($AB1157=1,VLOOKUP(U:U,'BW Asset Listing'!D:F,3,FALSE),"")</f>
        <v/>
      </c>
      <c r="X1157" s="122" t="str">
        <f>IF($AB1157=1,VLOOKUP(U:U,'BW Asset Listing'!D:G,4,FALSE),"")</f>
        <v/>
      </c>
      <c r="Y1157" s="294" t="str">
        <f>IF($AB1157=1,VLOOKUP(U:U,'BW Asset Listing'!D:O,12,FALSE),"")</f>
        <v/>
      </c>
      <c r="Z1157" s="294" t="str">
        <f t="shared" si="154"/>
        <v/>
      </c>
      <c r="AA1157" s="294" t="str">
        <f t="shared" si="155"/>
        <v/>
      </c>
      <c r="AB1157" s="294">
        <f>COUNTIF($D$4:D1157,$D1157)</f>
        <v>0</v>
      </c>
      <c r="AE1157" s="122" t="str">
        <f t="shared" si="156"/>
        <v/>
      </c>
      <c r="AF1157" s="124">
        <f>SUMIFS('BW Expense Report GL'!I:I,'BW Expense Report GL'!F:F,AD:AD,'BW Expense Report GL'!G:G,G:G)</f>
        <v>0</v>
      </c>
      <c r="AG1157" s="124" t="str">
        <f t="shared" si="157"/>
        <v/>
      </c>
      <c r="AH1157" s="124">
        <f>SUMIFS('BW Expense Report GL'!I:I,'BW Expense Report GL'!F:F,AD:AD,'BW Expense Report GL'!G:G,H:H)</f>
        <v>0</v>
      </c>
      <c r="AI1157" s="124" t="str">
        <f t="shared" si="158"/>
        <v/>
      </c>
      <c r="AK1157" s="121">
        <f t="shared" si="159"/>
        <v>0</v>
      </c>
      <c r="AL1157" s="121">
        <f t="shared" si="160"/>
        <v>0</v>
      </c>
    </row>
    <row r="1158" spans="1:38" s="121" customFormat="1" ht="12.75" x14ac:dyDescent="0.2">
      <c r="A1158" s="293" t="str">
        <f>VLOOKUP(B:B,'ACFR Business Areas'!A:C,3,FALSE)</f>
        <v>A000</v>
      </c>
      <c r="B1158" s="293" t="str">
        <f>'Lease Rollforward'!$B$1</f>
        <v>E120</v>
      </c>
      <c r="C1158" s="122" t="str">
        <f>VLOOKUP(B:B,'ACFR Business Areas'!A:B,2,FALSE)</f>
        <v>Comptroller General</v>
      </c>
      <c r="D1158" s="237"/>
      <c r="E1158" s="265"/>
      <c r="G1158" s="122">
        <f>IFERROR(VLOOKUP($F:$F,'Lease Types with GL Accts'!A:B,2,FALSE),0)</f>
        <v>0</v>
      </c>
      <c r="H1158" s="122">
        <f>IFERROR(VLOOKUP($F:$F,'Lease Types with GL Accts'!$A:$C,3,FALSE),0)</f>
        <v>0</v>
      </c>
      <c r="I1158" s="122">
        <f>IFERROR(VLOOKUP($F:$F,'Lease Types with GL Accts'!$A:$D,4,FALSE),0)</f>
        <v>0</v>
      </c>
      <c r="J1158" s="293" t="str">
        <f>IF(AND(AB1158=1,K1158='Lease Rollforward'!$B$2),"Yes",IF(AB1158=1,"No",""))</f>
        <v/>
      </c>
      <c r="L1158" s="216"/>
      <c r="M1158" s="217"/>
      <c r="N1158" s="217"/>
      <c r="O1158" s="217"/>
      <c r="P1158" s="294">
        <f t="shared" si="153"/>
        <v>0</v>
      </c>
      <c r="Q1158" s="124"/>
      <c r="R1158" s="124"/>
      <c r="S1158" s="219"/>
      <c r="T1158" s="219"/>
      <c r="U1158" s="266"/>
      <c r="V1158" s="122" t="str">
        <f>IF($AB1158=1,VLOOKUP(U:U,'BW Asset Listing'!D:E,2,FALSE),"")</f>
        <v/>
      </c>
      <c r="W1158" s="122" t="str">
        <f>IF($AB1158=1,VLOOKUP(U:U,'BW Asset Listing'!D:F,3,FALSE),"")</f>
        <v/>
      </c>
      <c r="X1158" s="122" t="str">
        <f>IF($AB1158=1,VLOOKUP(U:U,'BW Asset Listing'!D:G,4,FALSE),"")</f>
        <v/>
      </c>
      <c r="Y1158" s="294" t="str">
        <f>IF($AB1158=1,VLOOKUP(U:U,'BW Asset Listing'!D:O,12,FALSE),"")</f>
        <v/>
      </c>
      <c r="Z1158" s="294" t="str">
        <f t="shared" si="154"/>
        <v/>
      </c>
      <c r="AA1158" s="294" t="str">
        <f t="shared" si="155"/>
        <v/>
      </c>
      <c r="AB1158" s="294">
        <f>COUNTIF($D$4:D1158,$D1158)</f>
        <v>0</v>
      </c>
      <c r="AE1158" s="122" t="str">
        <f t="shared" si="156"/>
        <v/>
      </c>
      <c r="AF1158" s="124">
        <f>SUMIFS('BW Expense Report GL'!I:I,'BW Expense Report GL'!F:F,AD:AD,'BW Expense Report GL'!G:G,G:G)</f>
        <v>0</v>
      </c>
      <c r="AG1158" s="124" t="str">
        <f t="shared" si="157"/>
        <v/>
      </c>
      <c r="AH1158" s="124">
        <f>SUMIFS('BW Expense Report GL'!I:I,'BW Expense Report GL'!F:F,AD:AD,'BW Expense Report GL'!G:G,H:H)</f>
        <v>0</v>
      </c>
      <c r="AI1158" s="124" t="str">
        <f t="shared" si="158"/>
        <v/>
      </c>
      <c r="AK1158" s="121">
        <f t="shared" si="159"/>
        <v>0</v>
      </c>
      <c r="AL1158" s="121">
        <f t="shared" si="160"/>
        <v>0</v>
      </c>
    </row>
    <row r="1159" spans="1:38" s="121" customFormat="1" ht="12.75" x14ac:dyDescent="0.2">
      <c r="A1159" s="293" t="str">
        <f>VLOOKUP(B:B,'ACFR Business Areas'!A:C,3,FALSE)</f>
        <v>A000</v>
      </c>
      <c r="B1159" s="293" t="str">
        <f>'Lease Rollforward'!$B$1</f>
        <v>E120</v>
      </c>
      <c r="C1159" s="122" t="str">
        <f>VLOOKUP(B:B,'ACFR Business Areas'!A:B,2,FALSE)</f>
        <v>Comptroller General</v>
      </c>
      <c r="D1159" s="237"/>
      <c r="E1159" s="265"/>
      <c r="G1159" s="122">
        <f>IFERROR(VLOOKUP($F:$F,'Lease Types with GL Accts'!A:B,2,FALSE),0)</f>
        <v>0</v>
      </c>
      <c r="H1159" s="122">
        <f>IFERROR(VLOOKUP($F:$F,'Lease Types with GL Accts'!$A:$C,3,FALSE),0)</f>
        <v>0</v>
      </c>
      <c r="I1159" s="122">
        <f>IFERROR(VLOOKUP($F:$F,'Lease Types with GL Accts'!$A:$D,4,FALSE),0)</f>
        <v>0</v>
      </c>
      <c r="J1159" s="293" t="str">
        <f>IF(AND(AB1159=1,K1159='Lease Rollforward'!$B$2),"Yes",IF(AB1159=1,"No",""))</f>
        <v/>
      </c>
      <c r="L1159" s="216"/>
      <c r="M1159" s="217"/>
      <c r="N1159" s="217"/>
      <c r="O1159" s="217"/>
      <c r="P1159" s="294">
        <f t="shared" si="153"/>
        <v>0</v>
      </c>
      <c r="Q1159" s="124"/>
      <c r="R1159" s="124"/>
      <c r="S1159" s="219"/>
      <c r="T1159" s="219"/>
      <c r="U1159" s="266"/>
      <c r="V1159" s="122" t="str">
        <f>IF($AB1159=1,VLOOKUP(U:U,'BW Asset Listing'!D:E,2,FALSE),"")</f>
        <v/>
      </c>
      <c r="W1159" s="122" t="str">
        <f>IF($AB1159=1,VLOOKUP(U:U,'BW Asset Listing'!D:F,3,FALSE),"")</f>
        <v/>
      </c>
      <c r="X1159" s="122" t="str">
        <f>IF($AB1159=1,VLOOKUP(U:U,'BW Asset Listing'!D:G,4,FALSE),"")</f>
        <v/>
      </c>
      <c r="Y1159" s="294" t="str">
        <f>IF($AB1159=1,VLOOKUP(U:U,'BW Asset Listing'!D:O,12,FALSE),"")</f>
        <v/>
      </c>
      <c r="Z1159" s="294" t="str">
        <f t="shared" si="154"/>
        <v/>
      </c>
      <c r="AA1159" s="294" t="str">
        <f t="shared" si="155"/>
        <v/>
      </c>
      <c r="AB1159" s="294">
        <f>COUNTIF($D$4:D1159,$D1159)</f>
        <v>0</v>
      </c>
      <c r="AE1159" s="122" t="str">
        <f t="shared" si="156"/>
        <v/>
      </c>
      <c r="AF1159" s="124">
        <f>SUMIFS('BW Expense Report GL'!I:I,'BW Expense Report GL'!F:F,AD:AD,'BW Expense Report GL'!G:G,G:G)</f>
        <v>0</v>
      </c>
      <c r="AG1159" s="124" t="str">
        <f t="shared" si="157"/>
        <v/>
      </c>
      <c r="AH1159" s="124">
        <f>SUMIFS('BW Expense Report GL'!I:I,'BW Expense Report GL'!F:F,AD:AD,'BW Expense Report GL'!G:G,H:H)</f>
        <v>0</v>
      </c>
      <c r="AI1159" s="124" t="str">
        <f t="shared" si="158"/>
        <v/>
      </c>
      <c r="AK1159" s="121">
        <f t="shared" si="159"/>
        <v>0</v>
      </c>
      <c r="AL1159" s="121">
        <f t="shared" si="160"/>
        <v>0</v>
      </c>
    </row>
    <row r="1160" spans="1:38" s="121" customFormat="1" ht="12.75" x14ac:dyDescent="0.2">
      <c r="A1160" s="293" t="str">
        <f>VLOOKUP(B:B,'ACFR Business Areas'!A:C,3,FALSE)</f>
        <v>A000</v>
      </c>
      <c r="B1160" s="293" t="str">
        <f>'Lease Rollforward'!$B$1</f>
        <v>E120</v>
      </c>
      <c r="C1160" s="122" t="str">
        <f>VLOOKUP(B:B,'ACFR Business Areas'!A:B,2,FALSE)</f>
        <v>Comptroller General</v>
      </c>
      <c r="D1160" s="237"/>
      <c r="E1160" s="265"/>
      <c r="G1160" s="122">
        <f>IFERROR(VLOOKUP($F:$F,'Lease Types with GL Accts'!A:B,2,FALSE),0)</f>
        <v>0</v>
      </c>
      <c r="H1160" s="122">
        <f>IFERROR(VLOOKUP($F:$F,'Lease Types with GL Accts'!$A:$C,3,FALSE),0)</f>
        <v>0</v>
      </c>
      <c r="I1160" s="122">
        <f>IFERROR(VLOOKUP($F:$F,'Lease Types with GL Accts'!$A:$D,4,FALSE),0)</f>
        <v>0</v>
      </c>
      <c r="J1160" s="293" t="str">
        <f>IF(AND(AB1160=1,K1160='Lease Rollforward'!$B$2),"Yes",IF(AB1160=1,"No",""))</f>
        <v/>
      </c>
      <c r="L1160" s="216"/>
      <c r="M1160" s="217"/>
      <c r="N1160" s="217"/>
      <c r="O1160" s="217"/>
      <c r="P1160" s="294">
        <f t="shared" ref="P1160:P1223" si="161">SUM(M1160:O1160)</f>
        <v>0</v>
      </c>
      <c r="Q1160" s="124"/>
      <c r="R1160" s="124"/>
      <c r="S1160" s="219"/>
      <c r="T1160" s="219"/>
      <c r="U1160" s="266"/>
      <c r="V1160" s="122" t="str">
        <f>IF($AB1160=1,VLOOKUP(U:U,'BW Asset Listing'!D:E,2,FALSE),"")</f>
        <v/>
      </c>
      <c r="W1160" s="122" t="str">
        <f>IF($AB1160=1,VLOOKUP(U:U,'BW Asset Listing'!D:F,3,FALSE),"")</f>
        <v/>
      </c>
      <c r="X1160" s="122" t="str">
        <f>IF($AB1160=1,VLOOKUP(U:U,'BW Asset Listing'!D:G,4,FALSE),"")</f>
        <v/>
      </c>
      <c r="Y1160" s="294" t="str">
        <f>IF($AB1160=1,VLOOKUP(U:U,'BW Asset Listing'!D:O,12,FALSE),"")</f>
        <v/>
      </c>
      <c r="Z1160" s="294" t="str">
        <f t="shared" ref="Z1160:Z1223" si="162">IF($AB1160=1,SUMIF(D:D,D1160,M:M),"")</f>
        <v/>
      </c>
      <c r="AA1160" s="294" t="str">
        <f t="shared" ref="AA1160:AA1223" si="163">IF($AB1160=1,Y1160-Z1160,"")</f>
        <v/>
      </c>
      <c r="AB1160" s="294">
        <f>COUNTIF($D$4:D1160,$D1160)</f>
        <v>0</v>
      </c>
      <c r="AE1160" s="122" t="str">
        <f t="shared" ref="AE1160:AE1223" si="164">IF(ISBLANK(D1160),"",D1160&amp;" Payment #"&amp;AB1160)</f>
        <v/>
      </c>
      <c r="AF1160" s="124">
        <f>SUMIFS('BW Expense Report GL'!I:I,'BW Expense Report GL'!F:F,AD:AD,'BW Expense Report GL'!G:G,G:G)</f>
        <v>0</v>
      </c>
      <c r="AG1160" s="124" t="str">
        <f t="shared" ref="AG1160:AG1223" si="165">IF(ISBLANK(AD1160),"",M1160-AF1160)</f>
        <v/>
      </c>
      <c r="AH1160" s="124">
        <f>SUMIFS('BW Expense Report GL'!I:I,'BW Expense Report GL'!F:F,AD:AD,'BW Expense Report GL'!G:G,H:H)</f>
        <v>0</v>
      </c>
      <c r="AI1160" s="124" t="str">
        <f t="shared" ref="AI1160:AI1223" si="166">IF(ISBLANK(AD1160),"",N1160-AH1160)</f>
        <v/>
      </c>
      <c r="AK1160" s="121">
        <f t="shared" ref="AK1160:AK1223" si="167">F1160</f>
        <v>0</v>
      </c>
      <c r="AL1160" s="121">
        <f t="shared" ref="AL1160:AL1223" si="168">D1160</f>
        <v>0</v>
      </c>
    </row>
    <row r="1161" spans="1:38" s="121" customFormat="1" ht="12.75" x14ac:dyDescent="0.2">
      <c r="A1161" s="293" t="str">
        <f>VLOOKUP(B:B,'ACFR Business Areas'!A:C,3,FALSE)</f>
        <v>A000</v>
      </c>
      <c r="B1161" s="293" t="str">
        <f>'Lease Rollforward'!$B$1</f>
        <v>E120</v>
      </c>
      <c r="C1161" s="122" t="str">
        <f>VLOOKUP(B:B,'ACFR Business Areas'!A:B,2,FALSE)</f>
        <v>Comptroller General</v>
      </c>
      <c r="D1161" s="237"/>
      <c r="E1161" s="265"/>
      <c r="G1161" s="122">
        <f>IFERROR(VLOOKUP($F:$F,'Lease Types with GL Accts'!A:B,2,FALSE),0)</f>
        <v>0</v>
      </c>
      <c r="H1161" s="122">
        <f>IFERROR(VLOOKUP($F:$F,'Lease Types with GL Accts'!$A:$C,3,FALSE),0)</f>
        <v>0</v>
      </c>
      <c r="I1161" s="122">
        <f>IFERROR(VLOOKUP($F:$F,'Lease Types with GL Accts'!$A:$D,4,FALSE),0)</f>
        <v>0</v>
      </c>
      <c r="J1161" s="293" t="str">
        <f>IF(AND(AB1161=1,K1161='Lease Rollforward'!$B$2),"Yes",IF(AB1161=1,"No",""))</f>
        <v/>
      </c>
      <c r="L1161" s="216"/>
      <c r="M1161" s="217"/>
      <c r="N1161" s="217"/>
      <c r="O1161" s="217"/>
      <c r="P1161" s="294">
        <f t="shared" si="161"/>
        <v>0</v>
      </c>
      <c r="Q1161" s="124"/>
      <c r="R1161" s="124"/>
      <c r="S1161" s="219"/>
      <c r="T1161" s="219"/>
      <c r="U1161" s="266"/>
      <c r="V1161" s="122" t="str">
        <f>IF($AB1161=1,VLOOKUP(U:U,'BW Asset Listing'!D:E,2,FALSE),"")</f>
        <v/>
      </c>
      <c r="W1161" s="122" t="str">
        <f>IF($AB1161=1,VLOOKUP(U:U,'BW Asset Listing'!D:F,3,FALSE),"")</f>
        <v/>
      </c>
      <c r="X1161" s="122" t="str">
        <f>IF($AB1161=1,VLOOKUP(U:U,'BW Asset Listing'!D:G,4,FALSE),"")</f>
        <v/>
      </c>
      <c r="Y1161" s="294" t="str">
        <f>IF($AB1161=1,VLOOKUP(U:U,'BW Asset Listing'!D:O,12,FALSE),"")</f>
        <v/>
      </c>
      <c r="Z1161" s="294" t="str">
        <f t="shared" si="162"/>
        <v/>
      </c>
      <c r="AA1161" s="294" t="str">
        <f t="shared" si="163"/>
        <v/>
      </c>
      <c r="AB1161" s="294">
        <f>COUNTIF($D$4:D1161,$D1161)</f>
        <v>0</v>
      </c>
      <c r="AE1161" s="122" t="str">
        <f t="shared" si="164"/>
        <v/>
      </c>
      <c r="AF1161" s="124">
        <f>SUMIFS('BW Expense Report GL'!I:I,'BW Expense Report GL'!F:F,AD:AD,'BW Expense Report GL'!G:G,G:G)</f>
        <v>0</v>
      </c>
      <c r="AG1161" s="124" t="str">
        <f t="shared" si="165"/>
        <v/>
      </c>
      <c r="AH1161" s="124">
        <f>SUMIFS('BW Expense Report GL'!I:I,'BW Expense Report GL'!F:F,AD:AD,'BW Expense Report GL'!G:G,H:H)</f>
        <v>0</v>
      </c>
      <c r="AI1161" s="124" t="str">
        <f t="shared" si="166"/>
        <v/>
      </c>
      <c r="AK1161" s="121">
        <f t="shared" si="167"/>
        <v>0</v>
      </c>
      <c r="AL1161" s="121">
        <f t="shared" si="168"/>
        <v>0</v>
      </c>
    </row>
    <row r="1162" spans="1:38" s="121" customFormat="1" ht="12.75" x14ac:dyDescent="0.2">
      <c r="A1162" s="293" t="str">
        <f>VLOOKUP(B:B,'ACFR Business Areas'!A:C,3,FALSE)</f>
        <v>A000</v>
      </c>
      <c r="B1162" s="293" t="str">
        <f>'Lease Rollforward'!$B$1</f>
        <v>E120</v>
      </c>
      <c r="C1162" s="122" t="str">
        <f>VLOOKUP(B:B,'ACFR Business Areas'!A:B,2,FALSE)</f>
        <v>Comptroller General</v>
      </c>
      <c r="D1162" s="237"/>
      <c r="E1162" s="265"/>
      <c r="G1162" s="122">
        <f>IFERROR(VLOOKUP($F:$F,'Lease Types with GL Accts'!A:B,2,FALSE),0)</f>
        <v>0</v>
      </c>
      <c r="H1162" s="122">
        <f>IFERROR(VLOOKUP($F:$F,'Lease Types with GL Accts'!$A:$C,3,FALSE),0)</f>
        <v>0</v>
      </c>
      <c r="I1162" s="122">
        <f>IFERROR(VLOOKUP($F:$F,'Lease Types with GL Accts'!$A:$D,4,FALSE),0)</f>
        <v>0</v>
      </c>
      <c r="J1162" s="293" t="str">
        <f>IF(AND(AB1162=1,K1162='Lease Rollforward'!$B$2),"Yes",IF(AB1162=1,"No",""))</f>
        <v/>
      </c>
      <c r="L1162" s="216"/>
      <c r="M1162" s="217"/>
      <c r="N1162" s="217"/>
      <c r="O1162" s="217"/>
      <c r="P1162" s="294">
        <f t="shared" si="161"/>
        <v>0</v>
      </c>
      <c r="Q1162" s="124"/>
      <c r="R1162" s="124"/>
      <c r="S1162" s="219"/>
      <c r="T1162" s="219"/>
      <c r="U1162" s="266"/>
      <c r="V1162" s="122" t="str">
        <f>IF($AB1162=1,VLOOKUP(U:U,'BW Asset Listing'!D:E,2,FALSE),"")</f>
        <v/>
      </c>
      <c r="W1162" s="122" t="str">
        <f>IF($AB1162=1,VLOOKUP(U:U,'BW Asset Listing'!D:F,3,FALSE),"")</f>
        <v/>
      </c>
      <c r="X1162" s="122" t="str">
        <f>IF($AB1162=1,VLOOKUP(U:U,'BW Asset Listing'!D:G,4,FALSE),"")</f>
        <v/>
      </c>
      <c r="Y1162" s="294" t="str">
        <f>IF($AB1162=1,VLOOKUP(U:U,'BW Asset Listing'!D:O,12,FALSE),"")</f>
        <v/>
      </c>
      <c r="Z1162" s="294" t="str">
        <f t="shared" si="162"/>
        <v/>
      </c>
      <c r="AA1162" s="294" t="str">
        <f t="shared" si="163"/>
        <v/>
      </c>
      <c r="AB1162" s="294">
        <f>COUNTIF($D$4:D1162,$D1162)</f>
        <v>0</v>
      </c>
      <c r="AE1162" s="122" t="str">
        <f t="shared" si="164"/>
        <v/>
      </c>
      <c r="AF1162" s="124">
        <f>SUMIFS('BW Expense Report GL'!I:I,'BW Expense Report GL'!F:F,AD:AD,'BW Expense Report GL'!G:G,G:G)</f>
        <v>0</v>
      </c>
      <c r="AG1162" s="124" t="str">
        <f t="shared" si="165"/>
        <v/>
      </c>
      <c r="AH1162" s="124">
        <f>SUMIFS('BW Expense Report GL'!I:I,'BW Expense Report GL'!F:F,AD:AD,'BW Expense Report GL'!G:G,H:H)</f>
        <v>0</v>
      </c>
      <c r="AI1162" s="124" t="str">
        <f t="shared" si="166"/>
        <v/>
      </c>
      <c r="AK1162" s="121">
        <f t="shared" si="167"/>
        <v>0</v>
      </c>
      <c r="AL1162" s="121">
        <f t="shared" si="168"/>
        <v>0</v>
      </c>
    </row>
    <row r="1163" spans="1:38" s="121" customFormat="1" ht="12.75" x14ac:dyDescent="0.2">
      <c r="A1163" s="293" t="str">
        <f>VLOOKUP(B:B,'ACFR Business Areas'!A:C,3,FALSE)</f>
        <v>A000</v>
      </c>
      <c r="B1163" s="293" t="str">
        <f>'Lease Rollforward'!$B$1</f>
        <v>E120</v>
      </c>
      <c r="C1163" s="122" t="str">
        <f>VLOOKUP(B:B,'ACFR Business Areas'!A:B,2,FALSE)</f>
        <v>Comptroller General</v>
      </c>
      <c r="D1163" s="237"/>
      <c r="E1163" s="265"/>
      <c r="G1163" s="122">
        <f>IFERROR(VLOOKUP($F:$F,'Lease Types with GL Accts'!A:B,2,FALSE),0)</f>
        <v>0</v>
      </c>
      <c r="H1163" s="122">
        <f>IFERROR(VLOOKUP($F:$F,'Lease Types with GL Accts'!$A:$C,3,FALSE),0)</f>
        <v>0</v>
      </c>
      <c r="I1163" s="122">
        <f>IFERROR(VLOOKUP($F:$F,'Lease Types with GL Accts'!$A:$D,4,FALSE),0)</f>
        <v>0</v>
      </c>
      <c r="J1163" s="293" t="str">
        <f>IF(AND(AB1163=1,K1163='Lease Rollforward'!$B$2),"Yes",IF(AB1163=1,"No",""))</f>
        <v/>
      </c>
      <c r="L1163" s="216"/>
      <c r="M1163" s="217"/>
      <c r="N1163" s="217"/>
      <c r="O1163" s="217"/>
      <c r="P1163" s="294">
        <f t="shared" si="161"/>
        <v>0</v>
      </c>
      <c r="Q1163" s="124"/>
      <c r="R1163" s="124"/>
      <c r="S1163" s="219"/>
      <c r="T1163" s="219"/>
      <c r="U1163" s="266"/>
      <c r="V1163" s="122" t="str">
        <f>IF($AB1163=1,VLOOKUP(U:U,'BW Asset Listing'!D:E,2,FALSE),"")</f>
        <v/>
      </c>
      <c r="W1163" s="122" t="str">
        <f>IF($AB1163=1,VLOOKUP(U:U,'BW Asset Listing'!D:F,3,FALSE),"")</f>
        <v/>
      </c>
      <c r="X1163" s="122" t="str">
        <f>IF($AB1163=1,VLOOKUP(U:U,'BW Asset Listing'!D:G,4,FALSE),"")</f>
        <v/>
      </c>
      <c r="Y1163" s="294" t="str">
        <f>IF($AB1163=1,VLOOKUP(U:U,'BW Asset Listing'!D:O,12,FALSE),"")</f>
        <v/>
      </c>
      <c r="Z1163" s="294" t="str">
        <f t="shared" si="162"/>
        <v/>
      </c>
      <c r="AA1163" s="294" t="str">
        <f t="shared" si="163"/>
        <v/>
      </c>
      <c r="AB1163" s="294">
        <f>COUNTIF($D$4:D1163,$D1163)</f>
        <v>0</v>
      </c>
      <c r="AE1163" s="122" t="str">
        <f t="shared" si="164"/>
        <v/>
      </c>
      <c r="AF1163" s="124">
        <f>SUMIFS('BW Expense Report GL'!I:I,'BW Expense Report GL'!F:F,AD:AD,'BW Expense Report GL'!G:G,G:G)</f>
        <v>0</v>
      </c>
      <c r="AG1163" s="124" t="str">
        <f t="shared" si="165"/>
        <v/>
      </c>
      <c r="AH1163" s="124">
        <f>SUMIFS('BW Expense Report GL'!I:I,'BW Expense Report GL'!F:F,AD:AD,'BW Expense Report GL'!G:G,H:H)</f>
        <v>0</v>
      </c>
      <c r="AI1163" s="124" t="str">
        <f t="shared" si="166"/>
        <v/>
      </c>
      <c r="AK1163" s="121">
        <f t="shared" si="167"/>
        <v>0</v>
      </c>
      <c r="AL1163" s="121">
        <f t="shared" si="168"/>
        <v>0</v>
      </c>
    </row>
    <row r="1164" spans="1:38" s="121" customFormat="1" ht="12.75" x14ac:dyDescent="0.2">
      <c r="A1164" s="293" t="str">
        <f>VLOOKUP(B:B,'ACFR Business Areas'!A:C,3,FALSE)</f>
        <v>A000</v>
      </c>
      <c r="B1164" s="293" t="str">
        <f>'Lease Rollforward'!$B$1</f>
        <v>E120</v>
      </c>
      <c r="C1164" s="122" t="str">
        <f>VLOOKUP(B:B,'ACFR Business Areas'!A:B,2,FALSE)</f>
        <v>Comptroller General</v>
      </c>
      <c r="D1164" s="237"/>
      <c r="E1164" s="265"/>
      <c r="G1164" s="122">
        <f>IFERROR(VLOOKUP($F:$F,'Lease Types with GL Accts'!A:B,2,FALSE),0)</f>
        <v>0</v>
      </c>
      <c r="H1164" s="122">
        <f>IFERROR(VLOOKUP($F:$F,'Lease Types with GL Accts'!$A:$C,3,FALSE),0)</f>
        <v>0</v>
      </c>
      <c r="I1164" s="122">
        <f>IFERROR(VLOOKUP($F:$F,'Lease Types with GL Accts'!$A:$D,4,FALSE),0)</f>
        <v>0</v>
      </c>
      <c r="J1164" s="293" t="str">
        <f>IF(AND(AB1164=1,K1164='Lease Rollforward'!$B$2),"Yes",IF(AB1164=1,"No",""))</f>
        <v/>
      </c>
      <c r="L1164" s="216"/>
      <c r="M1164" s="217"/>
      <c r="N1164" s="217"/>
      <c r="O1164" s="217"/>
      <c r="P1164" s="294">
        <f t="shared" si="161"/>
        <v>0</v>
      </c>
      <c r="Q1164" s="124"/>
      <c r="R1164" s="124"/>
      <c r="S1164" s="219"/>
      <c r="T1164" s="219"/>
      <c r="U1164" s="266"/>
      <c r="V1164" s="122" t="str">
        <f>IF($AB1164=1,VLOOKUP(U:U,'BW Asset Listing'!D:E,2,FALSE),"")</f>
        <v/>
      </c>
      <c r="W1164" s="122" t="str">
        <f>IF($AB1164=1,VLOOKUP(U:U,'BW Asset Listing'!D:F,3,FALSE),"")</f>
        <v/>
      </c>
      <c r="X1164" s="122" t="str">
        <f>IF($AB1164=1,VLOOKUP(U:U,'BW Asset Listing'!D:G,4,FALSE),"")</f>
        <v/>
      </c>
      <c r="Y1164" s="294" t="str">
        <f>IF($AB1164=1,VLOOKUP(U:U,'BW Asset Listing'!D:O,12,FALSE),"")</f>
        <v/>
      </c>
      <c r="Z1164" s="294" t="str">
        <f t="shared" si="162"/>
        <v/>
      </c>
      <c r="AA1164" s="294" t="str">
        <f t="shared" si="163"/>
        <v/>
      </c>
      <c r="AB1164" s="294">
        <f>COUNTIF($D$4:D1164,$D1164)</f>
        <v>0</v>
      </c>
      <c r="AE1164" s="122" t="str">
        <f t="shared" si="164"/>
        <v/>
      </c>
      <c r="AF1164" s="124">
        <f>SUMIFS('BW Expense Report GL'!I:I,'BW Expense Report GL'!F:F,AD:AD,'BW Expense Report GL'!G:G,G:G)</f>
        <v>0</v>
      </c>
      <c r="AG1164" s="124" t="str">
        <f t="shared" si="165"/>
        <v/>
      </c>
      <c r="AH1164" s="124">
        <f>SUMIFS('BW Expense Report GL'!I:I,'BW Expense Report GL'!F:F,AD:AD,'BW Expense Report GL'!G:G,H:H)</f>
        <v>0</v>
      </c>
      <c r="AI1164" s="124" t="str">
        <f t="shared" si="166"/>
        <v/>
      </c>
      <c r="AK1164" s="121">
        <f t="shared" si="167"/>
        <v>0</v>
      </c>
      <c r="AL1164" s="121">
        <f t="shared" si="168"/>
        <v>0</v>
      </c>
    </row>
    <row r="1165" spans="1:38" s="121" customFormat="1" ht="12.75" x14ac:dyDescent="0.2">
      <c r="A1165" s="293" t="str">
        <f>VLOOKUP(B:B,'ACFR Business Areas'!A:C,3,FALSE)</f>
        <v>A000</v>
      </c>
      <c r="B1165" s="293" t="str">
        <f>'Lease Rollforward'!$B$1</f>
        <v>E120</v>
      </c>
      <c r="C1165" s="122" t="str">
        <f>VLOOKUP(B:B,'ACFR Business Areas'!A:B,2,FALSE)</f>
        <v>Comptroller General</v>
      </c>
      <c r="D1165" s="237"/>
      <c r="E1165" s="265"/>
      <c r="G1165" s="122">
        <f>IFERROR(VLOOKUP($F:$F,'Lease Types with GL Accts'!A:B,2,FALSE),0)</f>
        <v>0</v>
      </c>
      <c r="H1165" s="122">
        <f>IFERROR(VLOOKUP($F:$F,'Lease Types with GL Accts'!$A:$C,3,FALSE),0)</f>
        <v>0</v>
      </c>
      <c r="I1165" s="122">
        <f>IFERROR(VLOOKUP($F:$F,'Lease Types with GL Accts'!$A:$D,4,FALSE),0)</f>
        <v>0</v>
      </c>
      <c r="J1165" s="293" t="str">
        <f>IF(AND(AB1165=1,K1165='Lease Rollforward'!$B$2),"Yes",IF(AB1165=1,"No",""))</f>
        <v/>
      </c>
      <c r="L1165" s="216"/>
      <c r="M1165" s="217"/>
      <c r="N1165" s="217"/>
      <c r="O1165" s="217"/>
      <c r="P1165" s="294">
        <f t="shared" si="161"/>
        <v>0</v>
      </c>
      <c r="Q1165" s="124"/>
      <c r="R1165" s="124"/>
      <c r="S1165" s="219"/>
      <c r="T1165" s="219"/>
      <c r="U1165" s="266"/>
      <c r="V1165" s="122" t="str">
        <f>IF($AB1165=1,VLOOKUP(U:U,'BW Asset Listing'!D:E,2,FALSE),"")</f>
        <v/>
      </c>
      <c r="W1165" s="122" t="str">
        <f>IF($AB1165=1,VLOOKUP(U:U,'BW Asset Listing'!D:F,3,FALSE),"")</f>
        <v/>
      </c>
      <c r="X1165" s="122" t="str">
        <f>IF($AB1165=1,VLOOKUP(U:U,'BW Asset Listing'!D:G,4,FALSE),"")</f>
        <v/>
      </c>
      <c r="Y1165" s="294" t="str">
        <f>IF($AB1165=1,VLOOKUP(U:U,'BW Asset Listing'!D:O,12,FALSE),"")</f>
        <v/>
      </c>
      <c r="Z1165" s="294" t="str">
        <f t="shared" si="162"/>
        <v/>
      </c>
      <c r="AA1165" s="294" t="str">
        <f t="shared" si="163"/>
        <v/>
      </c>
      <c r="AB1165" s="294">
        <f>COUNTIF($D$4:D1165,$D1165)</f>
        <v>0</v>
      </c>
      <c r="AE1165" s="122" t="str">
        <f t="shared" si="164"/>
        <v/>
      </c>
      <c r="AF1165" s="124">
        <f>SUMIFS('BW Expense Report GL'!I:I,'BW Expense Report GL'!F:F,AD:AD,'BW Expense Report GL'!G:G,G:G)</f>
        <v>0</v>
      </c>
      <c r="AG1165" s="124" t="str">
        <f t="shared" si="165"/>
        <v/>
      </c>
      <c r="AH1165" s="124">
        <f>SUMIFS('BW Expense Report GL'!I:I,'BW Expense Report GL'!F:F,AD:AD,'BW Expense Report GL'!G:G,H:H)</f>
        <v>0</v>
      </c>
      <c r="AI1165" s="124" t="str">
        <f t="shared" si="166"/>
        <v/>
      </c>
      <c r="AK1165" s="121">
        <f t="shared" si="167"/>
        <v>0</v>
      </c>
      <c r="AL1165" s="121">
        <f t="shared" si="168"/>
        <v>0</v>
      </c>
    </row>
    <row r="1166" spans="1:38" s="121" customFormat="1" ht="12.75" x14ac:dyDescent="0.2">
      <c r="A1166" s="293" t="str">
        <f>VLOOKUP(B:B,'ACFR Business Areas'!A:C,3,FALSE)</f>
        <v>A000</v>
      </c>
      <c r="B1166" s="293" t="str">
        <f>'Lease Rollforward'!$B$1</f>
        <v>E120</v>
      </c>
      <c r="C1166" s="122" t="str">
        <f>VLOOKUP(B:B,'ACFR Business Areas'!A:B,2,FALSE)</f>
        <v>Comptroller General</v>
      </c>
      <c r="D1166" s="237"/>
      <c r="E1166" s="265"/>
      <c r="G1166" s="122">
        <f>IFERROR(VLOOKUP($F:$F,'Lease Types with GL Accts'!A:B,2,FALSE),0)</f>
        <v>0</v>
      </c>
      <c r="H1166" s="122">
        <f>IFERROR(VLOOKUP($F:$F,'Lease Types with GL Accts'!$A:$C,3,FALSE),0)</f>
        <v>0</v>
      </c>
      <c r="I1166" s="122">
        <f>IFERROR(VLOOKUP($F:$F,'Lease Types with GL Accts'!$A:$D,4,FALSE),0)</f>
        <v>0</v>
      </c>
      <c r="J1166" s="293" t="str">
        <f>IF(AND(AB1166=1,K1166='Lease Rollforward'!$B$2),"Yes",IF(AB1166=1,"No",""))</f>
        <v/>
      </c>
      <c r="L1166" s="216"/>
      <c r="M1166" s="217"/>
      <c r="N1166" s="217"/>
      <c r="O1166" s="217"/>
      <c r="P1166" s="294">
        <f t="shared" si="161"/>
        <v>0</v>
      </c>
      <c r="Q1166" s="124"/>
      <c r="R1166" s="124"/>
      <c r="S1166" s="219"/>
      <c r="T1166" s="219"/>
      <c r="U1166" s="266"/>
      <c r="V1166" s="122" t="str">
        <f>IF($AB1166=1,VLOOKUP(U:U,'BW Asset Listing'!D:E,2,FALSE),"")</f>
        <v/>
      </c>
      <c r="W1166" s="122" t="str">
        <f>IF($AB1166=1,VLOOKUP(U:U,'BW Asset Listing'!D:F,3,FALSE),"")</f>
        <v/>
      </c>
      <c r="X1166" s="122" t="str">
        <f>IF($AB1166=1,VLOOKUP(U:U,'BW Asset Listing'!D:G,4,FALSE),"")</f>
        <v/>
      </c>
      <c r="Y1166" s="294" t="str">
        <f>IF($AB1166=1,VLOOKUP(U:U,'BW Asset Listing'!D:O,12,FALSE),"")</f>
        <v/>
      </c>
      <c r="Z1166" s="294" t="str">
        <f t="shared" si="162"/>
        <v/>
      </c>
      <c r="AA1166" s="294" t="str">
        <f t="shared" si="163"/>
        <v/>
      </c>
      <c r="AB1166" s="294">
        <f>COUNTIF($D$4:D1166,$D1166)</f>
        <v>0</v>
      </c>
      <c r="AE1166" s="122" t="str">
        <f t="shared" si="164"/>
        <v/>
      </c>
      <c r="AF1166" s="124">
        <f>SUMIFS('BW Expense Report GL'!I:I,'BW Expense Report GL'!F:F,AD:AD,'BW Expense Report GL'!G:G,G:G)</f>
        <v>0</v>
      </c>
      <c r="AG1166" s="124" t="str">
        <f t="shared" si="165"/>
        <v/>
      </c>
      <c r="AH1166" s="124">
        <f>SUMIFS('BW Expense Report GL'!I:I,'BW Expense Report GL'!F:F,AD:AD,'BW Expense Report GL'!G:G,H:H)</f>
        <v>0</v>
      </c>
      <c r="AI1166" s="124" t="str">
        <f t="shared" si="166"/>
        <v/>
      </c>
      <c r="AK1166" s="121">
        <f t="shared" si="167"/>
        <v>0</v>
      </c>
      <c r="AL1166" s="121">
        <f t="shared" si="168"/>
        <v>0</v>
      </c>
    </row>
    <row r="1167" spans="1:38" s="121" customFormat="1" ht="12.75" x14ac:dyDescent="0.2">
      <c r="A1167" s="293" t="str">
        <f>VLOOKUP(B:B,'ACFR Business Areas'!A:C,3,FALSE)</f>
        <v>A000</v>
      </c>
      <c r="B1167" s="293" t="str">
        <f>'Lease Rollforward'!$B$1</f>
        <v>E120</v>
      </c>
      <c r="C1167" s="122" t="str">
        <f>VLOOKUP(B:B,'ACFR Business Areas'!A:B,2,FALSE)</f>
        <v>Comptroller General</v>
      </c>
      <c r="D1167" s="237"/>
      <c r="E1167" s="265"/>
      <c r="G1167" s="122">
        <f>IFERROR(VLOOKUP($F:$F,'Lease Types with GL Accts'!A:B,2,FALSE),0)</f>
        <v>0</v>
      </c>
      <c r="H1167" s="122">
        <f>IFERROR(VLOOKUP($F:$F,'Lease Types with GL Accts'!$A:$C,3,FALSE),0)</f>
        <v>0</v>
      </c>
      <c r="I1167" s="122">
        <f>IFERROR(VLOOKUP($F:$F,'Lease Types with GL Accts'!$A:$D,4,FALSE),0)</f>
        <v>0</v>
      </c>
      <c r="J1167" s="293" t="str">
        <f>IF(AND(AB1167=1,K1167='Lease Rollforward'!$B$2),"Yes",IF(AB1167=1,"No",""))</f>
        <v/>
      </c>
      <c r="L1167" s="216"/>
      <c r="M1167" s="217"/>
      <c r="N1167" s="217"/>
      <c r="O1167" s="217"/>
      <c r="P1167" s="294">
        <f t="shared" si="161"/>
        <v>0</v>
      </c>
      <c r="Q1167" s="124"/>
      <c r="R1167" s="124"/>
      <c r="S1167" s="219"/>
      <c r="T1167" s="219"/>
      <c r="U1167" s="266"/>
      <c r="V1167" s="122" t="str">
        <f>IF($AB1167=1,VLOOKUP(U:U,'BW Asset Listing'!D:E,2,FALSE),"")</f>
        <v/>
      </c>
      <c r="W1167" s="122" t="str">
        <f>IF($AB1167=1,VLOOKUP(U:U,'BW Asset Listing'!D:F,3,FALSE),"")</f>
        <v/>
      </c>
      <c r="X1167" s="122" t="str">
        <f>IF($AB1167=1,VLOOKUP(U:U,'BW Asset Listing'!D:G,4,FALSE),"")</f>
        <v/>
      </c>
      <c r="Y1167" s="294" t="str">
        <f>IF($AB1167=1,VLOOKUP(U:U,'BW Asset Listing'!D:O,12,FALSE),"")</f>
        <v/>
      </c>
      <c r="Z1167" s="294" t="str">
        <f t="shared" si="162"/>
        <v/>
      </c>
      <c r="AA1167" s="294" t="str">
        <f t="shared" si="163"/>
        <v/>
      </c>
      <c r="AB1167" s="294">
        <f>COUNTIF($D$4:D1167,$D1167)</f>
        <v>0</v>
      </c>
      <c r="AE1167" s="122" t="str">
        <f t="shared" si="164"/>
        <v/>
      </c>
      <c r="AF1167" s="124">
        <f>SUMIFS('BW Expense Report GL'!I:I,'BW Expense Report GL'!F:F,AD:AD,'BW Expense Report GL'!G:G,G:G)</f>
        <v>0</v>
      </c>
      <c r="AG1167" s="124" t="str">
        <f t="shared" si="165"/>
        <v/>
      </c>
      <c r="AH1167" s="124">
        <f>SUMIFS('BW Expense Report GL'!I:I,'BW Expense Report GL'!F:F,AD:AD,'BW Expense Report GL'!G:G,H:H)</f>
        <v>0</v>
      </c>
      <c r="AI1167" s="124" t="str">
        <f t="shared" si="166"/>
        <v/>
      </c>
      <c r="AK1167" s="121">
        <f t="shared" si="167"/>
        <v>0</v>
      </c>
      <c r="AL1167" s="121">
        <f t="shared" si="168"/>
        <v>0</v>
      </c>
    </row>
    <row r="1168" spans="1:38" s="121" customFormat="1" ht="12.75" x14ac:dyDescent="0.2">
      <c r="A1168" s="293" t="str">
        <f>VLOOKUP(B:B,'ACFR Business Areas'!A:C,3,FALSE)</f>
        <v>A000</v>
      </c>
      <c r="B1168" s="293" t="str">
        <f>'Lease Rollforward'!$B$1</f>
        <v>E120</v>
      </c>
      <c r="C1168" s="122" t="str">
        <f>VLOOKUP(B:B,'ACFR Business Areas'!A:B,2,FALSE)</f>
        <v>Comptroller General</v>
      </c>
      <c r="D1168" s="237"/>
      <c r="E1168" s="265"/>
      <c r="G1168" s="122">
        <f>IFERROR(VLOOKUP($F:$F,'Lease Types with GL Accts'!A:B,2,FALSE),0)</f>
        <v>0</v>
      </c>
      <c r="H1168" s="122">
        <f>IFERROR(VLOOKUP($F:$F,'Lease Types with GL Accts'!$A:$C,3,FALSE),0)</f>
        <v>0</v>
      </c>
      <c r="I1168" s="122">
        <f>IFERROR(VLOOKUP($F:$F,'Lease Types with GL Accts'!$A:$D,4,FALSE),0)</f>
        <v>0</v>
      </c>
      <c r="J1168" s="293" t="str">
        <f>IF(AND(AB1168=1,K1168='Lease Rollforward'!$B$2),"Yes",IF(AB1168=1,"No",""))</f>
        <v/>
      </c>
      <c r="L1168" s="216"/>
      <c r="M1168" s="217"/>
      <c r="N1168" s="217"/>
      <c r="O1168" s="217"/>
      <c r="P1168" s="294">
        <f t="shared" si="161"/>
        <v>0</v>
      </c>
      <c r="Q1168" s="124"/>
      <c r="R1168" s="124"/>
      <c r="S1168" s="219"/>
      <c r="T1168" s="219"/>
      <c r="U1168" s="266"/>
      <c r="V1168" s="122" t="str">
        <f>IF($AB1168=1,VLOOKUP(U:U,'BW Asset Listing'!D:E,2,FALSE),"")</f>
        <v/>
      </c>
      <c r="W1168" s="122" t="str">
        <f>IF($AB1168=1,VLOOKUP(U:U,'BW Asset Listing'!D:F,3,FALSE),"")</f>
        <v/>
      </c>
      <c r="X1168" s="122" t="str">
        <f>IF($AB1168=1,VLOOKUP(U:U,'BW Asset Listing'!D:G,4,FALSE),"")</f>
        <v/>
      </c>
      <c r="Y1168" s="294" t="str">
        <f>IF($AB1168=1,VLOOKUP(U:U,'BW Asset Listing'!D:O,12,FALSE),"")</f>
        <v/>
      </c>
      <c r="Z1168" s="294" t="str">
        <f t="shared" si="162"/>
        <v/>
      </c>
      <c r="AA1168" s="294" t="str">
        <f t="shared" si="163"/>
        <v/>
      </c>
      <c r="AB1168" s="294">
        <f>COUNTIF($D$4:D1168,$D1168)</f>
        <v>0</v>
      </c>
      <c r="AE1168" s="122" t="str">
        <f t="shared" si="164"/>
        <v/>
      </c>
      <c r="AF1168" s="124">
        <f>SUMIFS('BW Expense Report GL'!I:I,'BW Expense Report GL'!F:F,AD:AD,'BW Expense Report GL'!G:G,G:G)</f>
        <v>0</v>
      </c>
      <c r="AG1168" s="124" t="str">
        <f t="shared" si="165"/>
        <v/>
      </c>
      <c r="AH1168" s="124">
        <f>SUMIFS('BW Expense Report GL'!I:I,'BW Expense Report GL'!F:F,AD:AD,'BW Expense Report GL'!G:G,H:H)</f>
        <v>0</v>
      </c>
      <c r="AI1168" s="124" t="str">
        <f t="shared" si="166"/>
        <v/>
      </c>
      <c r="AK1168" s="121">
        <f t="shared" si="167"/>
        <v>0</v>
      </c>
      <c r="AL1168" s="121">
        <f t="shared" si="168"/>
        <v>0</v>
      </c>
    </row>
    <row r="1169" spans="1:38" s="121" customFormat="1" ht="12.75" x14ac:dyDescent="0.2">
      <c r="A1169" s="293" t="str">
        <f>VLOOKUP(B:B,'ACFR Business Areas'!A:C,3,FALSE)</f>
        <v>A000</v>
      </c>
      <c r="B1169" s="293" t="str">
        <f>'Lease Rollforward'!$B$1</f>
        <v>E120</v>
      </c>
      <c r="C1169" s="122" t="str">
        <f>VLOOKUP(B:B,'ACFR Business Areas'!A:B,2,FALSE)</f>
        <v>Comptroller General</v>
      </c>
      <c r="D1169" s="237"/>
      <c r="E1169" s="265"/>
      <c r="G1169" s="122">
        <f>IFERROR(VLOOKUP($F:$F,'Lease Types with GL Accts'!A:B,2,FALSE),0)</f>
        <v>0</v>
      </c>
      <c r="H1169" s="122">
        <f>IFERROR(VLOOKUP($F:$F,'Lease Types with GL Accts'!$A:$C,3,FALSE),0)</f>
        <v>0</v>
      </c>
      <c r="I1169" s="122">
        <f>IFERROR(VLOOKUP($F:$F,'Lease Types with GL Accts'!$A:$D,4,FALSE),0)</f>
        <v>0</v>
      </c>
      <c r="J1169" s="293" t="str">
        <f>IF(AND(AB1169=1,K1169='Lease Rollforward'!$B$2),"Yes",IF(AB1169=1,"No",""))</f>
        <v/>
      </c>
      <c r="L1169" s="216"/>
      <c r="M1169" s="217"/>
      <c r="N1169" s="217"/>
      <c r="O1169" s="217"/>
      <c r="P1169" s="294">
        <f t="shared" si="161"/>
        <v>0</v>
      </c>
      <c r="Q1169" s="124"/>
      <c r="R1169" s="124"/>
      <c r="S1169" s="219"/>
      <c r="T1169" s="219"/>
      <c r="U1169" s="266"/>
      <c r="V1169" s="122" t="str">
        <f>IF($AB1169=1,VLOOKUP(U:U,'BW Asset Listing'!D:E,2,FALSE),"")</f>
        <v/>
      </c>
      <c r="W1169" s="122" t="str">
        <f>IF($AB1169=1,VLOOKUP(U:U,'BW Asset Listing'!D:F,3,FALSE),"")</f>
        <v/>
      </c>
      <c r="X1169" s="122" t="str">
        <f>IF($AB1169=1,VLOOKUP(U:U,'BW Asset Listing'!D:G,4,FALSE),"")</f>
        <v/>
      </c>
      <c r="Y1169" s="294" t="str">
        <f>IF($AB1169=1,VLOOKUP(U:U,'BW Asset Listing'!D:O,12,FALSE),"")</f>
        <v/>
      </c>
      <c r="Z1169" s="294" t="str">
        <f t="shared" si="162"/>
        <v/>
      </c>
      <c r="AA1169" s="294" t="str">
        <f t="shared" si="163"/>
        <v/>
      </c>
      <c r="AB1169" s="294">
        <f>COUNTIF($D$4:D1169,$D1169)</f>
        <v>0</v>
      </c>
      <c r="AE1169" s="122" t="str">
        <f t="shared" si="164"/>
        <v/>
      </c>
      <c r="AF1169" s="124">
        <f>SUMIFS('BW Expense Report GL'!I:I,'BW Expense Report GL'!F:F,AD:AD,'BW Expense Report GL'!G:G,G:G)</f>
        <v>0</v>
      </c>
      <c r="AG1169" s="124" t="str">
        <f t="shared" si="165"/>
        <v/>
      </c>
      <c r="AH1169" s="124">
        <f>SUMIFS('BW Expense Report GL'!I:I,'BW Expense Report GL'!F:F,AD:AD,'BW Expense Report GL'!G:G,H:H)</f>
        <v>0</v>
      </c>
      <c r="AI1169" s="124" t="str">
        <f t="shared" si="166"/>
        <v/>
      </c>
      <c r="AK1169" s="121">
        <f t="shared" si="167"/>
        <v>0</v>
      </c>
      <c r="AL1169" s="121">
        <f t="shared" si="168"/>
        <v>0</v>
      </c>
    </row>
    <row r="1170" spans="1:38" s="121" customFormat="1" ht="12.75" x14ac:dyDescent="0.2">
      <c r="A1170" s="293" t="str">
        <f>VLOOKUP(B:B,'ACFR Business Areas'!A:C,3,FALSE)</f>
        <v>A000</v>
      </c>
      <c r="B1170" s="293" t="str">
        <f>'Lease Rollforward'!$B$1</f>
        <v>E120</v>
      </c>
      <c r="C1170" s="122" t="str">
        <f>VLOOKUP(B:B,'ACFR Business Areas'!A:B,2,FALSE)</f>
        <v>Comptroller General</v>
      </c>
      <c r="D1170" s="237"/>
      <c r="E1170" s="265"/>
      <c r="G1170" s="122">
        <f>IFERROR(VLOOKUP($F:$F,'Lease Types with GL Accts'!A:B,2,FALSE),0)</f>
        <v>0</v>
      </c>
      <c r="H1170" s="122">
        <f>IFERROR(VLOOKUP($F:$F,'Lease Types with GL Accts'!$A:$C,3,FALSE),0)</f>
        <v>0</v>
      </c>
      <c r="I1170" s="122">
        <f>IFERROR(VLOOKUP($F:$F,'Lease Types with GL Accts'!$A:$D,4,FALSE),0)</f>
        <v>0</v>
      </c>
      <c r="J1170" s="293" t="str">
        <f>IF(AND(AB1170=1,K1170='Lease Rollforward'!$B$2),"Yes",IF(AB1170=1,"No",""))</f>
        <v/>
      </c>
      <c r="L1170" s="216"/>
      <c r="M1170" s="217"/>
      <c r="N1170" s="217"/>
      <c r="O1170" s="217"/>
      <c r="P1170" s="294">
        <f t="shared" si="161"/>
        <v>0</v>
      </c>
      <c r="Q1170" s="124"/>
      <c r="R1170" s="124"/>
      <c r="S1170" s="219"/>
      <c r="T1170" s="219"/>
      <c r="U1170" s="266"/>
      <c r="V1170" s="122" t="str">
        <f>IF($AB1170=1,VLOOKUP(U:U,'BW Asset Listing'!D:E,2,FALSE),"")</f>
        <v/>
      </c>
      <c r="W1170" s="122" t="str">
        <f>IF($AB1170=1,VLOOKUP(U:U,'BW Asset Listing'!D:F,3,FALSE),"")</f>
        <v/>
      </c>
      <c r="X1170" s="122" t="str">
        <f>IF($AB1170=1,VLOOKUP(U:U,'BW Asset Listing'!D:G,4,FALSE),"")</f>
        <v/>
      </c>
      <c r="Y1170" s="294" t="str">
        <f>IF($AB1170=1,VLOOKUP(U:U,'BW Asset Listing'!D:O,12,FALSE),"")</f>
        <v/>
      </c>
      <c r="Z1170" s="294" t="str">
        <f t="shared" si="162"/>
        <v/>
      </c>
      <c r="AA1170" s="294" t="str">
        <f t="shared" si="163"/>
        <v/>
      </c>
      <c r="AB1170" s="294">
        <f>COUNTIF($D$4:D1170,$D1170)</f>
        <v>0</v>
      </c>
      <c r="AE1170" s="122" t="str">
        <f t="shared" si="164"/>
        <v/>
      </c>
      <c r="AF1170" s="124">
        <f>SUMIFS('BW Expense Report GL'!I:I,'BW Expense Report GL'!F:F,AD:AD,'BW Expense Report GL'!G:G,G:G)</f>
        <v>0</v>
      </c>
      <c r="AG1170" s="124" t="str">
        <f t="shared" si="165"/>
        <v/>
      </c>
      <c r="AH1170" s="124">
        <f>SUMIFS('BW Expense Report GL'!I:I,'BW Expense Report GL'!F:F,AD:AD,'BW Expense Report GL'!G:G,H:H)</f>
        <v>0</v>
      </c>
      <c r="AI1170" s="124" t="str">
        <f t="shared" si="166"/>
        <v/>
      </c>
      <c r="AK1170" s="121">
        <f t="shared" si="167"/>
        <v>0</v>
      </c>
      <c r="AL1170" s="121">
        <f t="shared" si="168"/>
        <v>0</v>
      </c>
    </row>
    <row r="1171" spans="1:38" s="121" customFormat="1" ht="12.75" x14ac:dyDescent="0.2">
      <c r="A1171" s="293" t="str">
        <f>VLOOKUP(B:B,'ACFR Business Areas'!A:C,3,FALSE)</f>
        <v>A000</v>
      </c>
      <c r="B1171" s="293" t="str">
        <f>'Lease Rollforward'!$B$1</f>
        <v>E120</v>
      </c>
      <c r="C1171" s="122" t="str">
        <f>VLOOKUP(B:B,'ACFR Business Areas'!A:B,2,FALSE)</f>
        <v>Comptroller General</v>
      </c>
      <c r="D1171" s="237"/>
      <c r="E1171" s="265"/>
      <c r="G1171" s="122">
        <f>IFERROR(VLOOKUP($F:$F,'Lease Types with GL Accts'!A:B,2,FALSE),0)</f>
        <v>0</v>
      </c>
      <c r="H1171" s="122">
        <f>IFERROR(VLOOKUP($F:$F,'Lease Types with GL Accts'!$A:$C,3,FALSE),0)</f>
        <v>0</v>
      </c>
      <c r="I1171" s="122">
        <f>IFERROR(VLOOKUP($F:$F,'Lease Types with GL Accts'!$A:$D,4,FALSE),0)</f>
        <v>0</v>
      </c>
      <c r="J1171" s="293" t="str">
        <f>IF(AND(AB1171=1,K1171='Lease Rollforward'!$B$2),"Yes",IF(AB1171=1,"No",""))</f>
        <v/>
      </c>
      <c r="L1171" s="216"/>
      <c r="M1171" s="217"/>
      <c r="N1171" s="217"/>
      <c r="O1171" s="217"/>
      <c r="P1171" s="294">
        <f t="shared" si="161"/>
        <v>0</v>
      </c>
      <c r="Q1171" s="124"/>
      <c r="R1171" s="124"/>
      <c r="S1171" s="219"/>
      <c r="T1171" s="219"/>
      <c r="U1171" s="266"/>
      <c r="V1171" s="122" t="str">
        <f>IF($AB1171=1,VLOOKUP(U:U,'BW Asset Listing'!D:E,2,FALSE),"")</f>
        <v/>
      </c>
      <c r="W1171" s="122" t="str">
        <f>IF($AB1171=1,VLOOKUP(U:U,'BW Asset Listing'!D:F,3,FALSE),"")</f>
        <v/>
      </c>
      <c r="X1171" s="122" t="str">
        <f>IF($AB1171=1,VLOOKUP(U:U,'BW Asset Listing'!D:G,4,FALSE),"")</f>
        <v/>
      </c>
      <c r="Y1171" s="294" t="str">
        <f>IF($AB1171=1,VLOOKUP(U:U,'BW Asset Listing'!D:O,12,FALSE),"")</f>
        <v/>
      </c>
      <c r="Z1171" s="294" t="str">
        <f t="shared" si="162"/>
        <v/>
      </c>
      <c r="AA1171" s="294" t="str">
        <f t="shared" si="163"/>
        <v/>
      </c>
      <c r="AB1171" s="294">
        <f>COUNTIF($D$4:D1171,$D1171)</f>
        <v>0</v>
      </c>
      <c r="AE1171" s="122" t="str">
        <f t="shared" si="164"/>
        <v/>
      </c>
      <c r="AF1171" s="124">
        <f>SUMIFS('BW Expense Report GL'!I:I,'BW Expense Report GL'!F:F,AD:AD,'BW Expense Report GL'!G:G,G:G)</f>
        <v>0</v>
      </c>
      <c r="AG1171" s="124" t="str">
        <f t="shared" si="165"/>
        <v/>
      </c>
      <c r="AH1171" s="124">
        <f>SUMIFS('BW Expense Report GL'!I:I,'BW Expense Report GL'!F:F,AD:AD,'BW Expense Report GL'!G:G,H:H)</f>
        <v>0</v>
      </c>
      <c r="AI1171" s="124" t="str">
        <f t="shared" si="166"/>
        <v/>
      </c>
      <c r="AK1171" s="121">
        <f t="shared" si="167"/>
        <v>0</v>
      </c>
      <c r="AL1171" s="121">
        <f t="shared" si="168"/>
        <v>0</v>
      </c>
    </row>
    <row r="1172" spans="1:38" s="121" customFormat="1" ht="12.75" x14ac:dyDescent="0.2">
      <c r="A1172" s="293" t="str">
        <f>VLOOKUP(B:B,'ACFR Business Areas'!A:C,3,FALSE)</f>
        <v>A000</v>
      </c>
      <c r="B1172" s="293" t="str">
        <f>'Lease Rollforward'!$B$1</f>
        <v>E120</v>
      </c>
      <c r="C1172" s="122" t="str">
        <f>VLOOKUP(B:B,'ACFR Business Areas'!A:B,2,FALSE)</f>
        <v>Comptroller General</v>
      </c>
      <c r="D1172" s="237"/>
      <c r="E1172" s="265"/>
      <c r="G1172" s="122">
        <f>IFERROR(VLOOKUP($F:$F,'Lease Types with GL Accts'!A:B,2,FALSE),0)</f>
        <v>0</v>
      </c>
      <c r="H1172" s="122">
        <f>IFERROR(VLOOKUP($F:$F,'Lease Types with GL Accts'!$A:$C,3,FALSE),0)</f>
        <v>0</v>
      </c>
      <c r="I1172" s="122">
        <f>IFERROR(VLOOKUP($F:$F,'Lease Types with GL Accts'!$A:$D,4,FALSE),0)</f>
        <v>0</v>
      </c>
      <c r="J1172" s="293" t="str">
        <f>IF(AND(AB1172=1,K1172='Lease Rollforward'!$B$2),"Yes",IF(AB1172=1,"No",""))</f>
        <v/>
      </c>
      <c r="L1172" s="216"/>
      <c r="M1172" s="217"/>
      <c r="N1172" s="217"/>
      <c r="O1172" s="217"/>
      <c r="P1172" s="294">
        <f t="shared" si="161"/>
        <v>0</v>
      </c>
      <c r="Q1172" s="124"/>
      <c r="R1172" s="124"/>
      <c r="S1172" s="219"/>
      <c r="T1172" s="219"/>
      <c r="U1172" s="266"/>
      <c r="V1172" s="122" t="str">
        <f>IF($AB1172=1,VLOOKUP(U:U,'BW Asset Listing'!D:E,2,FALSE),"")</f>
        <v/>
      </c>
      <c r="W1172" s="122" t="str">
        <f>IF($AB1172=1,VLOOKUP(U:U,'BW Asset Listing'!D:F,3,FALSE),"")</f>
        <v/>
      </c>
      <c r="X1172" s="122" t="str">
        <f>IF($AB1172=1,VLOOKUP(U:U,'BW Asset Listing'!D:G,4,FALSE),"")</f>
        <v/>
      </c>
      <c r="Y1172" s="294" t="str">
        <f>IF($AB1172=1,VLOOKUP(U:U,'BW Asset Listing'!D:O,12,FALSE),"")</f>
        <v/>
      </c>
      <c r="Z1172" s="294" t="str">
        <f t="shared" si="162"/>
        <v/>
      </c>
      <c r="AA1172" s="294" t="str">
        <f t="shared" si="163"/>
        <v/>
      </c>
      <c r="AB1172" s="294">
        <f>COUNTIF($D$4:D1172,$D1172)</f>
        <v>0</v>
      </c>
      <c r="AE1172" s="122" t="str">
        <f t="shared" si="164"/>
        <v/>
      </c>
      <c r="AF1172" s="124">
        <f>SUMIFS('BW Expense Report GL'!I:I,'BW Expense Report GL'!F:F,AD:AD,'BW Expense Report GL'!G:G,G:G)</f>
        <v>0</v>
      </c>
      <c r="AG1172" s="124" t="str">
        <f t="shared" si="165"/>
        <v/>
      </c>
      <c r="AH1172" s="124">
        <f>SUMIFS('BW Expense Report GL'!I:I,'BW Expense Report GL'!F:F,AD:AD,'BW Expense Report GL'!G:G,H:H)</f>
        <v>0</v>
      </c>
      <c r="AI1172" s="124" t="str">
        <f t="shared" si="166"/>
        <v/>
      </c>
      <c r="AK1172" s="121">
        <f t="shared" si="167"/>
        <v>0</v>
      </c>
      <c r="AL1172" s="121">
        <f t="shared" si="168"/>
        <v>0</v>
      </c>
    </row>
    <row r="1173" spans="1:38" s="121" customFormat="1" ht="12.75" x14ac:dyDescent="0.2">
      <c r="A1173" s="293" t="str">
        <f>VLOOKUP(B:B,'ACFR Business Areas'!A:C,3,FALSE)</f>
        <v>A000</v>
      </c>
      <c r="B1173" s="293" t="str">
        <f>'Lease Rollforward'!$B$1</f>
        <v>E120</v>
      </c>
      <c r="C1173" s="122" t="str">
        <f>VLOOKUP(B:B,'ACFR Business Areas'!A:B,2,FALSE)</f>
        <v>Comptroller General</v>
      </c>
      <c r="D1173" s="237"/>
      <c r="E1173" s="265"/>
      <c r="G1173" s="122">
        <f>IFERROR(VLOOKUP($F:$F,'Lease Types with GL Accts'!A:B,2,FALSE),0)</f>
        <v>0</v>
      </c>
      <c r="H1173" s="122">
        <f>IFERROR(VLOOKUP($F:$F,'Lease Types with GL Accts'!$A:$C,3,FALSE),0)</f>
        <v>0</v>
      </c>
      <c r="I1173" s="122">
        <f>IFERROR(VLOOKUP($F:$F,'Lease Types with GL Accts'!$A:$D,4,FALSE),0)</f>
        <v>0</v>
      </c>
      <c r="J1173" s="293" t="str">
        <f>IF(AND(AB1173=1,K1173='Lease Rollforward'!$B$2),"Yes",IF(AB1173=1,"No",""))</f>
        <v/>
      </c>
      <c r="L1173" s="216"/>
      <c r="M1173" s="217"/>
      <c r="N1173" s="217"/>
      <c r="O1173" s="217"/>
      <c r="P1173" s="294">
        <f t="shared" si="161"/>
        <v>0</v>
      </c>
      <c r="Q1173" s="124"/>
      <c r="R1173" s="124"/>
      <c r="S1173" s="219"/>
      <c r="T1173" s="219"/>
      <c r="U1173" s="266"/>
      <c r="V1173" s="122" t="str">
        <f>IF($AB1173=1,VLOOKUP(U:U,'BW Asset Listing'!D:E,2,FALSE),"")</f>
        <v/>
      </c>
      <c r="W1173" s="122" t="str">
        <f>IF($AB1173=1,VLOOKUP(U:U,'BW Asset Listing'!D:F,3,FALSE),"")</f>
        <v/>
      </c>
      <c r="X1173" s="122" t="str">
        <f>IF($AB1173=1,VLOOKUP(U:U,'BW Asset Listing'!D:G,4,FALSE),"")</f>
        <v/>
      </c>
      <c r="Y1173" s="294" t="str">
        <f>IF($AB1173=1,VLOOKUP(U:U,'BW Asset Listing'!D:O,12,FALSE),"")</f>
        <v/>
      </c>
      <c r="Z1173" s="294" t="str">
        <f t="shared" si="162"/>
        <v/>
      </c>
      <c r="AA1173" s="294" t="str">
        <f t="shared" si="163"/>
        <v/>
      </c>
      <c r="AB1173" s="294">
        <f>COUNTIF($D$4:D1173,$D1173)</f>
        <v>0</v>
      </c>
      <c r="AE1173" s="122" t="str">
        <f t="shared" si="164"/>
        <v/>
      </c>
      <c r="AF1173" s="124">
        <f>SUMIFS('BW Expense Report GL'!I:I,'BW Expense Report GL'!F:F,AD:AD,'BW Expense Report GL'!G:G,G:G)</f>
        <v>0</v>
      </c>
      <c r="AG1173" s="124" t="str">
        <f t="shared" si="165"/>
        <v/>
      </c>
      <c r="AH1173" s="124">
        <f>SUMIFS('BW Expense Report GL'!I:I,'BW Expense Report GL'!F:F,AD:AD,'BW Expense Report GL'!G:G,H:H)</f>
        <v>0</v>
      </c>
      <c r="AI1173" s="124" t="str">
        <f t="shared" si="166"/>
        <v/>
      </c>
      <c r="AK1173" s="121">
        <f t="shared" si="167"/>
        <v>0</v>
      </c>
      <c r="AL1173" s="121">
        <f t="shared" si="168"/>
        <v>0</v>
      </c>
    </row>
    <row r="1174" spans="1:38" s="121" customFormat="1" ht="12.75" x14ac:dyDescent="0.2">
      <c r="A1174" s="293" t="str">
        <f>VLOOKUP(B:B,'ACFR Business Areas'!A:C,3,FALSE)</f>
        <v>A000</v>
      </c>
      <c r="B1174" s="293" t="str">
        <f>'Lease Rollforward'!$B$1</f>
        <v>E120</v>
      </c>
      <c r="C1174" s="122" t="str">
        <f>VLOOKUP(B:B,'ACFR Business Areas'!A:B,2,FALSE)</f>
        <v>Comptroller General</v>
      </c>
      <c r="D1174" s="237"/>
      <c r="E1174" s="265"/>
      <c r="G1174" s="122">
        <f>IFERROR(VLOOKUP($F:$F,'Lease Types with GL Accts'!A:B,2,FALSE),0)</f>
        <v>0</v>
      </c>
      <c r="H1174" s="122">
        <f>IFERROR(VLOOKUP($F:$F,'Lease Types with GL Accts'!$A:$C,3,FALSE),0)</f>
        <v>0</v>
      </c>
      <c r="I1174" s="122">
        <f>IFERROR(VLOOKUP($F:$F,'Lease Types with GL Accts'!$A:$D,4,FALSE),0)</f>
        <v>0</v>
      </c>
      <c r="J1174" s="293" t="str">
        <f>IF(AND(AB1174=1,K1174='Lease Rollforward'!$B$2),"Yes",IF(AB1174=1,"No",""))</f>
        <v/>
      </c>
      <c r="L1174" s="216"/>
      <c r="M1174" s="217"/>
      <c r="N1174" s="217"/>
      <c r="O1174" s="217"/>
      <c r="P1174" s="294">
        <f t="shared" si="161"/>
        <v>0</v>
      </c>
      <c r="Q1174" s="124"/>
      <c r="R1174" s="124"/>
      <c r="S1174" s="219"/>
      <c r="T1174" s="219"/>
      <c r="U1174" s="266"/>
      <c r="V1174" s="122" t="str">
        <f>IF($AB1174=1,VLOOKUP(U:U,'BW Asset Listing'!D:E,2,FALSE),"")</f>
        <v/>
      </c>
      <c r="W1174" s="122" t="str">
        <f>IF($AB1174=1,VLOOKUP(U:U,'BW Asset Listing'!D:F,3,FALSE),"")</f>
        <v/>
      </c>
      <c r="X1174" s="122" t="str">
        <f>IF($AB1174=1,VLOOKUP(U:U,'BW Asset Listing'!D:G,4,FALSE),"")</f>
        <v/>
      </c>
      <c r="Y1174" s="294" t="str">
        <f>IF($AB1174=1,VLOOKUP(U:U,'BW Asset Listing'!D:O,12,FALSE),"")</f>
        <v/>
      </c>
      <c r="Z1174" s="294" t="str">
        <f t="shared" si="162"/>
        <v/>
      </c>
      <c r="AA1174" s="294" t="str">
        <f t="shared" si="163"/>
        <v/>
      </c>
      <c r="AB1174" s="294">
        <f>COUNTIF($D$4:D1174,$D1174)</f>
        <v>0</v>
      </c>
      <c r="AE1174" s="122" t="str">
        <f t="shared" si="164"/>
        <v/>
      </c>
      <c r="AF1174" s="124">
        <f>SUMIFS('BW Expense Report GL'!I:I,'BW Expense Report GL'!F:F,AD:AD,'BW Expense Report GL'!G:G,G:G)</f>
        <v>0</v>
      </c>
      <c r="AG1174" s="124" t="str">
        <f t="shared" si="165"/>
        <v/>
      </c>
      <c r="AH1174" s="124">
        <f>SUMIFS('BW Expense Report GL'!I:I,'BW Expense Report GL'!F:F,AD:AD,'BW Expense Report GL'!G:G,H:H)</f>
        <v>0</v>
      </c>
      <c r="AI1174" s="124" t="str">
        <f t="shared" si="166"/>
        <v/>
      </c>
      <c r="AK1174" s="121">
        <f t="shared" si="167"/>
        <v>0</v>
      </c>
      <c r="AL1174" s="121">
        <f t="shared" si="168"/>
        <v>0</v>
      </c>
    </row>
    <row r="1175" spans="1:38" s="121" customFormat="1" ht="12.75" x14ac:dyDescent="0.2">
      <c r="A1175" s="293" t="str">
        <f>VLOOKUP(B:B,'ACFR Business Areas'!A:C,3,FALSE)</f>
        <v>A000</v>
      </c>
      <c r="B1175" s="293" t="str">
        <f>'Lease Rollforward'!$B$1</f>
        <v>E120</v>
      </c>
      <c r="C1175" s="122" t="str">
        <f>VLOOKUP(B:B,'ACFR Business Areas'!A:B,2,FALSE)</f>
        <v>Comptroller General</v>
      </c>
      <c r="D1175" s="237"/>
      <c r="E1175" s="265"/>
      <c r="G1175" s="122">
        <f>IFERROR(VLOOKUP($F:$F,'Lease Types with GL Accts'!A:B,2,FALSE),0)</f>
        <v>0</v>
      </c>
      <c r="H1175" s="122">
        <f>IFERROR(VLOOKUP($F:$F,'Lease Types with GL Accts'!$A:$C,3,FALSE),0)</f>
        <v>0</v>
      </c>
      <c r="I1175" s="122">
        <f>IFERROR(VLOOKUP($F:$F,'Lease Types with GL Accts'!$A:$D,4,FALSE),0)</f>
        <v>0</v>
      </c>
      <c r="J1175" s="293" t="str">
        <f>IF(AND(AB1175=1,K1175='Lease Rollforward'!$B$2),"Yes",IF(AB1175=1,"No",""))</f>
        <v/>
      </c>
      <c r="L1175" s="216"/>
      <c r="M1175" s="217"/>
      <c r="N1175" s="217"/>
      <c r="O1175" s="217"/>
      <c r="P1175" s="294">
        <f t="shared" si="161"/>
        <v>0</v>
      </c>
      <c r="Q1175" s="124"/>
      <c r="R1175" s="124"/>
      <c r="S1175" s="219"/>
      <c r="T1175" s="219"/>
      <c r="U1175" s="266"/>
      <c r="V1175" s="122" t="str">
        <f>IF($AB1175=1,VLOOKUP(U:U,'BW Asset Listing'!D:E,2,FALSE),"")</f>
        <v/>
      </c>
      <c r="W1175" s="122" t="str">
        <f>IF($AB1175=1,VLOOKUP(U:U,'BW Asset Listing'!D:F,3,FALSE),"")</f>
        <v/>
      </c>
      <c r="X1175" s="122" t="str">
        <f>IF($AB1175=1,VLOOKUP(U:U,'BW Asset Listing'!D:G,4,FALSE),"")</f>
        <v/>
      </c>
      <c r="Y1175" s="294" t="str">
        <f>IF($AB1175=1,VLOOKUP(U:U,'BW Asset Listing'!D:O,12,FALSE),"")</f>
        <v/>
      </c>
      <c r="Z1175" s="294" t="str">
        <f t="shared" si="162"/>
        <v/>
      </c>
      <c r="AA1175" s="294" t="str">
        <f t="shared" si="163"/>
        <v/>
      </c>
      <c r="AB1175" s="294">
        <f>COUNTIF($D$4:D1175,$D1175)</f>
        <v>0</v>
      </c>
      <c r="AE1175" s="122" t="str">
        <f t="shared" si="164"/>
        <v/>
      </c>
      <c r="AF1175" s="124">
        <f>SUMIFS('BW Expense Report GL'!I:I,'BW Expense Report GL'!F:F,AD:AD,'BW Expense Report GL'!G:G,G:G)</f>
        <v>0</v>
      </c>
      <c r="AG1175" s="124" t="str">
        <f t="shared" si="165"/>
        <v/>
      </c>
      <c r="AH1175" s="124">
        <f>SUMIFS('BW Expense Report GL'!I:I,'BW Expense Report GL'!F:F,AD:AD,'BW Expense Report GL'!G:G,H:H)</f>
        <v>0</v>
      </c>
      <c r="AI1175" s="124" t="str">
        <f t="shared" si="166"/>
        <v/>
      </c>
      <c r="AK1175" s="121">
        <f t="shared" si="167"/>
        <v>0</v>
      </c>
      <c r="AL1175" s="121">
        <f t="shared" si="168"/>
        <v>0</v>
      </c>
    </row>
    <row r="1176" spans="1:38" s="121" customFormat="1" ht="12.75" x14ac:dyDescent="0.2">
      <c r="A1176" s="293" t="str">
        <f>VLOOKUP(B:B,'ACFR Business Areas'!A:C,3,FALSE)</f>
        <v>A000</v>
      </c>
      <c r="B1176" s="293" t="str">
        <f>'Lease Rollforward'!$B$1</f>
        <v>E120</v>
      </c>
      <c r="C1176" s="122" t="str">
        <f>VLOOKUP(B:B,'ACFR Business Areas'!A:B,2,FALSE)</f>
        <v>Comptroller General</v>
      </c>
      <c r="D1176" s="237"/>
      <c r="E1176" s="265"/>
      <c r="G1176" s="122">
        <f>IFERROR(VLOOKUP($F:$F,'Lease Types with GL Accts'!A:B,2,FALSE),0)</f>
        <v>0</v>
      </c>
      <c r="H1176" s="122">
        <f>IFERROR(VLOOKUP($F:$F,'Lease Types with GL Accts'!$A:$C,3,FALSE),0)</f>
        <v>0</v>
      </c>
      <c r="I1176" s="122">
        <f>IFERROR(VLOOKUP($F:$F,'Lease Types with GL Accts'!$A:$D,4,FALSE),0)</f>
        <v>0</v>
      </c>
      <c r="J1176" s="293" t="str">
        <f>IF(AND(AB1176=1,K1176='Lease Rollforward'!$B$2),"Yes",IF(AB1176=1,"No",""))</f>
        <v/>
      </c>
      <c r="L1176" s="216"/>
      <c r="M1176" s="217"/>
      <c r="N1176" s="217"/>
      <c r="O1176" s="217"/>
      <c r="P1176" s="294">
        <f t="shared" si="161"/>
        <v>0</v>
      </c>
      <c r="Q1176" s="124"/>
      <c r="R1176" s="124"/>
      <c r="S1176" s="219"/>
      <c r="T1176" s="219"/>
      <c r="U1176" s="266"/>
      <c r="V1176" s="122" t="str">
        <f>IF($AB1176=1,VLOOKUP(U:U,'BW Asset Listing'!D:E,2,FALSE),"")</f>
        <v/>
      </c>
      <c r="W1176" s="122" t="str">
        <f>IF($AB1176=1,VLOOKUP(U:U,'BW Asset Listing'!D:F,3,FALSE),"")</f>
        <v/>
      </c>
      <c r="X1176" s="122" t="str">
        <f>IF($AB1176=1,VLOOKUP(U:U,'BW Asset Listing'!D:G,4,FALSE),"")</f>
        <v/>
      </c>
      <c r="Y1176" s="294" t="str">
        <f>IF($AB1176=1,VLOOKUP(U:U,'BW Asset Listing'!D:O,12,FALSE),"")</f>
        <v/>
      </c>
      <c r="Z1176" s="294" t="str">
        <f t="shared" si="162"/>
        <v/>
      </c>
      <c r="AA1176" s="294" t="str">
        <f t="shared" si="163"/>
        <v/>
      </c>
      <c r="AB1176" s="294">
        <f>COUNTIF($D$4:D1176,$D1176)</f>
        <v>0</v>
      </c>
      <c r="AE1176" s="122" t="str">
        <f t="shared" si="164"/>
        <v/>
      </c>
      <c r="AF1176" s="124">
        <f>SUMIFS('BW Expense Report GL'!I:I,'BW Expense Report GL'!F:F,AD:AD,'BW Expense Report GL'!G:G,G:G)</f>
        <v>0</v>
      </c>
      <c r="AG1176" s="124" t="str">
        <f t="shared" si="165"/>
        <v/>
      </c>
      <c r="AH1176" s="124">
        <f>SUMIFS('BW Expense Report GL'!I:I,'BW Expense Report GL'!F:F,AD:AD,'BW Expense Report GL'!G:G,H:H)</f>
        <v>0</v>
      </c>
      <c r="AI1176" s="124" t="str">
        <f t="shared" si="166"/>
        <v/>
      </c>
      <c r="AK1176" s="121">
        <f t="shared" si="167"/>
        <v>0</v>
      </c>
      <c r="AL1176" s="121">
        <f t="shared" si="168"/>
        <v>0</v>
      </c>
    </row>
    <row r="1177" spans="1:38" s="121" customFormat="1" ht="12.75" x14ac:dyDescent="0.2">
      <c r="A1177" s="293" t="str">
        <f>VLOOKUP(B:B,'ACFR Business Areas'!A:C,3,FALSE)</f>
        <v>A000</v>
      </c>
      <c r="B1177" s="293" t="str">
        <f>'Lease Rollforward'!$B$1</f>
        <v>E120</v>
      </c>
      <c r="C1177" s="122" t="str">
        <f>VLOOKUP(B:B,'ACFR Business Areas'!A:B,2,FALSE)</f>
        <v>Comptroller General</v>
      </c>
      <c r="D1177" s="237"/>
      <c r="E1177" s="265"/>
      <c r="G1177" s="122">
        <f>IFERROR(VLOOKUP($F:$F,'Lease Types with GL Accts'!A:B,2,FALSE),0)</f>
        <v>0</v>
      </c>
      <c r="H1177" s="122">
        <f>IFERROR(VLOOKUP($F:$F,'Lease Types with GL Accts'!$A:$C,3,FALSE),0)</f>
        <v>0</v>
      </c>
      <c r="I1177" s="122">
        <f>IFERROR(VLOOKUP($F:$F,'Lease Types with GL Accts'!$A:$D,4,FALSE),0)</f>
        <v>0</v>
      </c>
      <c r="J1177" s="293" t="str">
        <f>IF(AND(AB1177=1,K1177='Lease Rollforward'!$B$2),"Yes",IF(AB1177=1,"No",""))</f>
        <v/>
      </c>
      <c r="L1177" s="216"/>
      <c r="M1177" s="217"/>
      <c r="N1177" s="217"/>
      <c r="O1177" s="217"/>
      <c r="P1177" s="294">
        <f t="shared" si="161"/>
        <v>0</v>
      </c>
      <c r="Q1177" s="124"/>
      <c r="R1177" s="124"/>
      <c r="S1177" s="219"/>
      <c r="T1177" s="219"/>
      <c r="U1177" s="266"/>
      <c r="V1177" s="122" t="str">
        <f>IF($AB1177=1,VLOOKUP(U:U,'BW Asset Listing'!D:E,2,FALSE),"")</f>
        <v/>
      </c>
      <c r="W1177" s="122" t="str">
        <f>IF($AB1177=1,VLOOKUP(U:U,'BW Asset Listing'!D:F,3,FALSE),"")</f>
        <v/>
      </c>
      <c r="X1177" s="122" t="str">
        <f>IF($AB1177=1,VLOOKUP(U:U,'BW Asset Listing'!D:G,4,FALSE),"")</f>
        <v/>
      </c>
      <c r="Y1177" s="294" t="str">
        <f>IF($AB1177=1,VLOOKUP(U:U,'BW Asset Listing'!D:O,12,FALSE),"")</f>
        <v/>
      </c>
      <c r="Z1177" s="294" t="str">
        <f t="shared" si="162"/>
        <v/>
      </c>
      <c r="AA1177" s="294" t="str">
        <f t="shared" si="163"/>
        <v/>
      </c>
      <c r="AB1177" s="294">
        <f>COUNTIF($D$4:D1177,$D1177)</f>
        <v>0</v>
      </c>
      <c r="AE1177" s="122" t="str">
        <f t="shared" si="164"/>
        <v/>
      </c>
      <c r="AF1177" s="124">
        <f>SUMIFS('BW Expense Report GL'!I:I,'BW Expense Report GL'!F:F,AD:AD,'BW Expense Report GL'!G:G,G:G)</f>
        <v>0</v>
      </c>
      <c r="AG1177" s="124" t="str">
        <f t="shared" si="165"/>
        <v/>
      </c>
      <c r="AH1177" s="124">
        <f>SUMIFS('BW Expense Report GL'!I:I,'BW Expense Report GL'!F:F,AD:AD,'BW Expense Report GL'!G:G,H:H)</f>
        <v>0</v>
      </c>
      <c r="AI1177" s="124" t="str">
        <f t="shared" si="166"/>
        <v/>
      </c>
      <c r="AK1177" s="121">
        <f t="shared" si="167"/>
        <v>0</v>
      </c>
      <c r="AL1177" s="121">
        <f t="shared" si="168"/>
        <v>0</v>
      </c>
    </row>
    <row r="1178" spans="1:38" s="121" customFormat="1" ht="12.75" x14ac:dyDescent="0.2">
      <c r="A1178" s="293" t="str">
        <f>VLOOKUP(B:B,'ACFR Business Areas'!A:C,3,FALSE)</f>
        <v>A000</v>
      </c>
      <c r="B1178" s="293" t="str">
        <f>'Lease Rollforward'!$B$1</f>
        <v>E120</v>
      </c>
      <c r="C1178" s="122" t="str">
        <f>VLOOKUP(B:B,'ACFR Business Areas'!A:B,2,FALSE)</f>
        <v>Comptroller General</v>
      </c>
      <c r="D1178" s="237"/>
      <c r="E1178" s="265"/>
      <c r="G1178" s="122">
        <f>IFERROR(VLOOKUP($F:$F,'Lease Types with GL Accts'!A:B,2,FALSE),0)</f>
        <v>0</v>
      </c>
      <c r="H1178" s="122">
        <f>IFERROR(VLOOKUP($F:$F,'Lease Types with GL Accts'!$A:$C,3,FALSE),0)</f>
        <v>0</v>
      </c>
      <c r="I1178" s="122">
        <f>IFERROR(VLOOKUP($F:$F,'Lease Types with GL Accts'!$A:$D,4,FALSE),0)</f>
        <v>0</v>
      </c>
      <c r="J1178" s="293" t="str">
        <f>IF(AND(AB1178=1,K1178='Lease Rollforward'!$B$2),"Yes",IF(AB1178=1,"No",""))</f>
        <v/>
      </c>
      <c r="L1178" s="216"/>
      <c r="M1178" s="217"/>
      <c r="N1178" s="217"/>
      <c r="O1178" s="217"/>
      <c r="P1178" s="294">
        <f t="shared" si="161"/>
        <v>0</v>
      </c>
      <c r="Q1178" s="124"/>
      <c r="R1178" s="124"/>
      <c r="S1178" s="219"/>
      <c r="T1178" s="219"/>
      <c r="U1178" s="266"/>
      <c r="V1178" s="122" t="str">
        <f>IF($AB1178=1,VLOOKUP(U:U,'BW Asset Listing'!D:E,2,FALSE),"")</f>
        <v/>
      </c>
      <c r="W1178" s="122" t="str">
        <f>IF($AB1178=1,VLOOKUP(U:U,'BW Asset Listing'!D:F,3,FALSE),"")</f>
        <v/>
      </c>
      <c r="X1178" s="122" t="str">
        <f>IF($AB1178=1,VLOOKUP(U:U,'BW Asset Listing'!D:G,4,FALSE),"")</f>
        <v/>
      </c>
      <c r="Y1178" s="294" t="str">
        <f>IF($AB1178=1,VLOOKUP(U:U,'BW Asset Listing'!D:O,12,FALSE),"")</f>
        <v/>
      </c>
      <c r="Z1178" s="294" t="str">
        <f t="shared" si="162"/>
        <v/>
      </c>
      <c r="AA1178" s="294" t="str">
        <f t="shared" si="163"/>
        <v/>
      </c>
      <c r="AB1178" s="294">
        <f>COUNTIF($D$4:D1178,$D1178)</f>
        <v>0</v>
      </c>
      <c r="AE1178" s="122" t="str">
        <f t="shared" si="164"/>
        <v/>
      </c>
      <c r="AF1178" s="124">
        <f>SUMIFS('BW Expense Report GL'!I:I,'BW Expense Report GL'!F:F,AD:AD,'BW Expense Report GL'!G:G,G:G)</f>
        <v>0</v>
      </c>
      <c r="AG1178" s="124" t="str">
        <f t="shared" si="165"/>
        <v/>
      </c>
      <c r="AH1178" s="124">
        <f>SUMIFS('BW Expense Report GL'!I:I,'BW Expense Report GL'!F:F,AD:AD,'BW Expense Report GL'!G:G,H:H)</f>
        <v>0</v>
      </c>
      <c r="AI1178" s="124" t="str">
        <f t="shared" si="166"/>
        <v/>
      </c>
      <c r="AK1178" s="121">
        <f t="shared" si="167"/>
        <v>0</v>
      </c>
      <c r="AL1178" s="121">
        <f t="shared" si="168"/>
        <v>0</v>
      </c>
    </row>
    <row r="1179" spans="1:38" s="121" customFormat="1" ht="12.75" x14ac:dyDescent="0.2">
      <c r="A1179" s="293" t="str">
        <f>VLOOKUP(B:B,'ACFR Business Areas'!A:C,3,FALSE)</f>
        <v>A000</v>
      </c>
      <c r="B1179" s="293" t="str">
        <f>'Lease Rollforward'!$B$1</f>
        <v>E120</v>
      </c>
      <c r="C1179" s="122" t="str">
        <f>VLOOKUP(B:B,'ACFR Business Areas'!A:B,2,FALSE)</f>
        <v>Comptroller General</v>
      </c>
      <c r="D1179" s="237"/>
      <c r="E1179" s="265"/>
      <c r="G1179" s="122">
        <f>IFERROR(VLOOKUP($F:$F,'Lease Types with GL Accts'!A:B,2,FALSE),0)</f>
        <v>0</v>
      </c>
      <c r="H1179" s="122">
        <f>IFERROR(VLOOKUP($F:$F,'Lease Types with GL Accts'!$A:$C,3,FALSE),0)</f>
        <v>0</v>
      </c>
      <c r="I1179" s="122">
        <f>IFERROR(VLOOKUP($F:$F,'Lease Types with GL Accts'!$A:$D,4,FALSE),0)</f>
        <v>0</v>
      </c>
      <c r="J1179" s="293" t="str">
        <f>IF(AND(AB1179=1,K1179='Lease Rollforward'!$B$2),"Yes",IF(AB1179=1,"No",""))</f>
        <v/>
      </c>
      <c r="L1179" s="216"/>
      <c r="M1179" s="217"/>
      <c r="N1179" s="217"/>
      <c r="O1179" s="217"/>
      <c r="P1179" s="294">
        <f t="shared" si="161"/>
        <v>0</v>
      </c>
      <c r="Q1179" s="124"/>
      <c r="R1179" s="124"/>
      <c r="S1179" s="219"/>
      <c r="T1179" s="219"/>
      <c r="U1179" s="266"/>
      <c r="V1179" s="122" t="str">
        <f>IF($AB1179=1,VLOOKUP(U:U,'BW Asset Listing'!D:E,2,FALSE),"")</f>
        <v/>
      </c>
      <c r="W1179" s="122" t="str">
        <f>IF($AB1179=1,VLOOKUP(U:U,'BW Asset Listing'!D:F,3,FALSE),"")</f>
        <v/>
      </c>
      <c r="X1179" s="122" t="str">
        <f>IF($AB1179=1,VLOOKUP(U:U,'BW Asset Listing'!D:G,4,FALSE),"")</f>
        <v/>
      </c>
      <c r="Y1179" s="294" t="str">
        <f>IF($AB1179=1,VLOOKUP(U:U,'BW Asset Listing'!D:O,12,FALSE),"")</f>
        <v/>
      </c>
      <c r="Z1179" s="294" t="str">
        <f t="shared" si="162"/>
        <v/>
      </c>
      <c r="AA1179" s="294" t="str">
        <f t="shared" si="163"/>
        <v/>
      </c>
      <c r="AB1179" s="294">
        <f>COUNTIF($D$4:D1179,$D1179)</f>
        <v>0</v>
      </c>
      <c r="AE1179" s="122" t="str">
        <f t="shared" si="164"/>
        <v/>
      </c>
      <c r="AF1179" s="124">
        <f>SUMIFS('BW Expense Report GL'!I:I,'BW Expense Report GL'!F:F,AD:AD,'BW Expense Report GL'!G:G,G:G)</f>
        <v>0</v>
      </c>
      <c r="AG1179" s="124" t="str">
        <f t="shared" si="165"/>
        <v/>
      </c>
      <c r="AH1179" s="124">
        <f>SUMIFS('BW Expense Report GL'!I:I,'BW Expense Report GL'!F:F,AD:AD,'BW Expense Report GL'!G:G,H:H)</f>
        <v>0</v>
      </c>
      <c r="AI1179" s="124" t="str">
        <f t="shared" si="166"/>
        <v/>
      </c>
      <c r="AK1179" s="121">
        <f t="shared" si="167"/>
        <v>0</v>
      </c>
      <c r="AL1179" s="121">
        <f t="shared" si="168"/>
        <v>0</v>
      </c>
    </row>
    <row r="1180" spans="1:38" s="121" customFormat="1" ht="12.75" x14ac:dyDescent="0.2">
      <c r="A1180" s="293" t="str">
        <f>VLOOKUP(B:B,'ACFR Business Areas'!A:C,3,FALSE)</f>
        <v>A000</v>
      </c>
      <c r="B1180" s="293" t="str">
        <f>'Lease Rollforward'!$B$1</f>
        <v>E120</v>
      </c>
      <c r="C1180" s="122" t="str">
        <f>VLOOKUP(B:B,'ACFR Business Areas'!A:B,2,FALSE)</f>
        <v>Comptroller General</v>
      </c>
      <c r="D1180" s="237"/>
      <c r="E1180" s="265"/>
      <c r="G1180" s="122">
        <f>IFERROR(VLOOKUP($F:$F,'Lease Types with GL Accts'!A:B,2,FALSE),0)</f>
        <v>0</v>
      </c>
      <c r="H1180" s="122">
        <f>IFERROR(VLOOKUP($F:$F,'Lease Types with GL Accts'!$A:$C,3,FALSE),0)</f>
        <v>0</v>
      </c>
      <c r="I1180" s="122">
        <f>IFERROR(VLOOKUP($F:$F,'Lease Types with GL Accts'!$A:$D,4,FALSE),0)</f>
        <v>0</v>
      </c>
      <c r="J1180" s="293" t="str">
        <f>IF(AND(AB1180=1,K1180='Lease Rollforward'!$B$2),"Yes",IF(AB1180=1,"No",""))</f>
        <v/>
      </c>
      <c r="L1180" s="216"/>
      <c r="M1180" s="217"/>
      <c r="N1180" s="217"/>
      <c r="O1180" s="217"/>
      <c r="P1180" s="294">
        <f t="shared" si="161"/>
        <v>0</v>
      </c>
      <c r="Q1180" s="124"/>
      <c r="R1180" s="124"/>
      <c r="S1180" s="219"/>
      <c r="T1180" s="219"/>
      <c r="U1180" s="266"/>
      <c r="V1180" s="122" t="str">
        <f>IF($AB1180=1,VLOOKUP(U:U,'BW Asset Listing'!D:E,2,FALSE),"")</f>
        <v/>
      </c>
      <c r="W1180" s="122" t="str">
        <f>IF($AB1180=1,VLOOKUP(U:U,'BW Asset Listing'!D:F,3,FALSE),"")</f>
        <v/>
      </c>
      <c r="X1180" s="122" t="str">
        <f>IF($AB1180=1,VLOOKUP(U:U,'BW Asset Listing'!D:G,4,FALSE),"")</f>
        <v/>
      </c>
      <c r="Y1180" s="294" t="str">
        <f>IF($AB1180=1,VLOOKUP(U:U,'BW Asset Listing'!D:O,12,FALSE),"")</f>
        <v/>
      </c>
      <c r="Z1180" s="294" t="str">
        <f t="shared" si="162"/>
        <v/>
      </c>
      <c r="AA1180" s="294" t="str">
        <f t="shared" si="163"/>
        <v/>
      </c>
      <c r="AB1180" s="294">
        <f>COUNTIF($D$4:D1180,$D1180)</f>
        <v>0</v>
      </c>
      <c r="AE1180" s="122" t="str">
        <f t="shared" si="164"/>
        <v/>
      </c>
      <c r="AF1180" s="124">
        <f>SUMIFS('BW Expense Report GL'!I:I,'BW Expense Report GL'!F:F,AD:AD,'BW Expense Report GL'!G:G,G:G)</f>
        <v>0</v>
      </c>
      <c r="AG1180" s="124" t="str">
        <f t="shared" si="165"/>
        <v/>
      </c>
      <c r="AH1180" s="124">
        <f>SUMIFS('BW Expense Report GL'!I:I,'BW Expense Report GL'!F:F,AD:AD,'BW Expense Report GL'!G:G,H:H)</f>
        <v>0</v>
      </c>
      <c r="AI1180" s="124" t="str">
        <f t="shared" si="166"/>
        <v/>
      </c>
      <c r="AK1180" s="121">
        <f t="shared" si="167"/>
        <v>0</v>
      </c>
      <c r="AL1180" s="121">
        <f t="shared" si="168"/>
        <v>0</v>
      </c>
    </row>
    <row r="1181" spans="1:38" s="121" customFormat="1" ht="12.75" x14ac:dyDescent="0.2">
      <c r="A1181" s="293" t="str">
        <f>VLOOKUP(B:B,'ACFR Business Areas'!A:C,3,FALSE)</f>
        <v>A000</v>
      </c>
      <c r="B1181" s="293" t="str">
        <f>'Lease Rollforward'!$B$1</f>
        <v>E120</v>
      </c>
      <c r="C1181" s="122" t="str">
        <f>VLOOKUP(B:B,'ACFR Business Areas'!A:B,2,FALSE)</f>
        <v>Comptroller General</v>
      </c>
      <c r="D1181" s="237"/>
      <c r="E1181" s="265"/>
      <c r="G1181" s="122">
        <f>IFERROR(VLOOKUP($F:$F,'Lease Types with GL Accts'!A:B,2,FALSE),0)</f>
        <v>0</v>
      </c>
      <c r="H1181" s="122">
        <f>IFERROR(VLOOKUP($F:$F,'Lease Types with GL Accts'!$A:$C,3,FALSE),0)</f>
        <v>0</v>
      </c>
      <c r="I1181" s="122">
        <f>IFERROR(VLOOKUP($F:$F,'Lease Types with GL Accts'!$A:$D,4,FALSE),0)</f>
        <v>0</v>
      </c>
      <c r="J1181" s="293" t="str">
        <f>IF(AND(AB1181=1,K1181='Lease Rollforward'!$B$2),"Yes",IF(AB1181=1,"No",""))</f>
        <v/>
      </c>
      <c r="L1181" s="216"/>
      <c r="M1181" s="217"/>
      <c r="N1181" s="217"/>
      <c r="O1181" s="217"/>
      <c r="P1181" s="294">
        <f t="shared" si="161"/>
        <v>0</v>
      </c>
      <c r="Q1181" s="124"/>
      <c r="R1181" s="124"/>
      <c r="S1181" s="219"/>
      <c r="T1181" s="219"/>
      <c r="U1181" s="266"/>
      <c r="V1181" s="122" t="str">
        <f>IF($AB1181=1,VLOOKUP(U:U,'BW Asset Listing'!D:E,2,FALSE),"")</f>
        <v/>
      </c>
      <c r="W1181" s="122" t="str">
        <f>IF($AB1181=1,VLOOKUP(U:U,'BW Asset Listing'!D:F,3,FALSE),"")</f>
        <v/>
      </c>
      <c r="X1181" s="122" t="str">
        <f>IF($AB1181=1,VLOOKUP(U:U,'BW Asset Listing'!D:G,4,FALSE),"")</f>
        <v/>
      </c>
      <c r="Y1181" s="294" t="str">
        <f>IF($AB1181=1,VLOOKUP(U:U,'BW Asset Listing'!D:O,12,FALSE),"")</f>
        <v/>
      </c>
      <c r="Z1181" s="294" t="str">
        <f t="shared" si="162"/>
        <v/>
      </c>
      <c r="AA1181" s="294" t="str">
        <f t="shared" si="163"/>
        <v/>
      </c>
      <c r="AB1181" s="294">
        <f>COUNTIF($D$4:D1181,$D1181)</f>
        <v>0</v>
      </c>
      <c r="AE1181" s="122" t="str">
        <f t="shared" si="164"/>
        <v/>
      </c>
      <c r="AF1181" s="124">
        <f>SUMIFS('BW Expense Report GL'!I:I,'BW Expense Report GL'!F:F,AD:AD,'BW Expense Report GL'!G:G,G:G)</f>
        <v>0</v>
      </c>
      <c r="AG1181" s="124" t="str">
        <f t="shared" si="165"/>
        <v/>
      </c>
      <c r="AH1181" s="124">
        <f>SUMIFS('BW Expense Report GL'!I:I,'BW Expense Report GL'!F:F,AD:AD,'BW Expense Report GL'!G:G,H:H)</f>
        <v>0</v>
      </c>
      <c r="AI1181" s="124" t="str">
        <f t="shared" si="166"/>
        <v/>
      </c>
      <c r="AK1181" s="121">
        <f t="shared" si="167"/>
        <v>0</v>
      </c>
      <c r="AL1181" s="121">
        <f t="shared" si="168"/>
        <v>0</v>
      </c>
    </row>
    <row r="1182" spans="1:38" s="121" customFormat="1" ht="12.75" x14ac:dyDescent="0.2">
      <c r="A1182" s="293" t="str">
        <f>VLOOKUP(B:B,'ACFR Business Areas'!A:C,3,FALSE)</f>
        <v>A000</v>
      </c>
      <c r="B1182" s="293" t="str">
        <f>'Lease Rollforward'!$B$1</f>
        <v>E120</v>
      </c>
      <c r="C1182" s="122" t="str">
        <f>VLOOKUP(B:B,'ACFR Business Areas'!A:B,2,FALSE)</f>
        <v>Comptroller General</v>
      </c>
      <c r="D1182" s="237"/>
      <c r="E1182" s="265"/>
      <c r="G1182" s="122">
        <f>IFERROR(VLOOKUP($F:$F,'Lease Types with GL Accts'!A:B,2,FALSE),0)</f>
        <v>0</v>
      </c>
      <c r="H1182" s="122">
        <f>IFERROR(VLOOKUP($F:$F,'Lease Types with GL Accts'!$A:$C,3,FALSE),0)</f>
        <v>0</v>
      </c>
      <c r="I1182" s="122">
        <f>IFERROR(VLOOKUP($F:$F,'Lease Types with GL Accts'!$A:$D,4,FALSE),0)</f>
        <v>0</v>
      </c>
      <c r="J1182" s="293" t="str">
        <f>IF(AND(AB1182=1,K1182='Lease Rollforward'!$B$2),"Yes",IF(AB1182=1,"No",""))</f>
        <v/>
      </c>
      <c r="L1182" s="216"/>
      <c r="M1182" s="217"/>
      <c r="N1182" s="217"/>
      <c r="O1182" s="217"/>
      <c r="P1182" s="294">
        <f t="shared" si="161"/>
        <v>0</v>
      </c>
      <c r="Q1182" s="124"/>
      <c r="R1182" s="124"/>
      <c r="S1182" s="219"/>
      <c r="T1182" s="219"/>
      <c r="U1182" s="266"/>
      <c r="V1182" s="122" t="str">
        <f>IF($AB1182=1,VLOOKUP(U:U,'BW Asset Listing'!D:E,2,FALSE),"")</f>
        <v/>
      </c>
      <c r="W1182" s="122" t="str">
        <f>IF($AB1182=1,VLOOKUP(U:U,'BW Asset Listing'!D:F,3,FALSE),"")</f>
        <v/>
      </c>
      <c r="X1182" s="122" t="str">
        <f>IF($AB1182=1,VLOOKUP(U:U,'BW Asset Listing'!D:G,4,FALSE),"")</f>
        <v/>
      </c>
      <c r="Y1182" s="294" t="str">
        <f>IF($AB1182=1,VLOOKUP(U:U,'BW Asset Listing'!D:O,12,FALSE),"")</f>
        <v/>
      </c>
      <c r="Z1182" s="294" t="str">
        <f t="shared" si="162"/>
        <v/>
      </c>
      <c r="AA1182" s="294" t="str">
        <f t="shared" si="163"/>
        <v/>
      </c>
      <c r="AB1182" s="294">
        <f>COUNTIF($D$4:D1182,$D1182)</f>
        <v>0</v>
      </c>
      <c r="AE1182" s="122" t="str">
        <f t="shared" si="164"/>
        <v/>
      </c>
      <c r="AF1182" s="124">
        <f>SUMIFS('BW Expense Report GL'!I:I,'BW Expense Report GL'!F:F,AD:AD,'BW Expense Report GL'!G:G,G:G)</f>
        <v>0</v>
      </c>
      <c r="AG1182" s="124" t="str">
        <f t="shared" si="165"/>
        <v/>
      </c>
      <c r="AH1182" s="124">
        <f>SUMIFS('BW Expense Report GL'!I:I,'BW Expense Report GL'!F:F,AD:AD,'BW Expense Report GL'!G:G,H:H)</f>
        <v>0</v>
      </c>
      <c r="AI1182" s="124" t="str">
        <f t="shared" si="166"/>
        <v/>
      </c>
      <c r="AK1182" s="121">
        <f t="shared" si="167"/>
        <v>0</v>
      </c>
      <c r="AL1182" s="121">
        <f t="shared" si="168"/>
        <v>0</v>
      </c>
    </row>
    <row r="1183" spans="1:38" s="121" customFormat="1" ht="12.75" x14ac:dyDescent="0.2">
      <c r="A1183" s="293" t="str">
        <f>VLOOKUP(B:B,'ACFR Business Areas'!A:C,3,FALSE)</f>
        <v>A000</v>
      </c>
      <c r="B1183" s="293" t="str">
        <f>'Lease Rollforward'!$B$1</f>
        <v>E120</v>
      </c>
      <c r="C1183" s="122" t="str">
        <f>VLOOKUP(B:B,'ACFR Business Areas'!A:B,2,FALSE)</f>
        <v>Comptroller General</v>
      </c>
      <c r="D1183" s="237"/>
      <c r="E1183" s="265"/>
      <c r="G1183" s="122">
        <f>IFERROR(VLOOKUP($F:$F,'Lease Types with GL Accts'!A:B,2,FALSE),0)</f>
        <v>0</v>
      </c>
      <c r="H1183" s="122">
        <f>IFERROR(VLOOKUP($F:$F,'Lease Types with GL Accts'!$A:$C,3,FALSE),0)</f>
        <v>0</v>
      </c>
      <c r="I1183" s="122">
        <f>IFERROR(VLOOKUP($F:$F,'Lease Types with GL Accts'!$A:$D,4,FALSE),0)</f>
        <v>0</v>
      </c>
      <c r="J1183" s="293" t="str">
        <f>IF(AND(AB1183=1,K1183='Lease Rollforward'!$B$2),"Yes",IF(AB1183=1,"No",""))</f>
        <v/>
      </c>
      <c r="L1183" s="216"/>
      <c r="M1183" s="217"/>
      <c r="N1183" s="217"/>
      <c r="O1183" s="217"/>
      <c r="P1183" s="294">
        <f t="shared" si="161"/>
        <v>0</v>
      </c>
      <c r="Q1183" s="124"/>
      <c r="R1183" s="124"/>
      <c r="S1183" s="219"/>
      <c r="T1183" s="219"/>
      <c r="U1183" s="266"/>
      <c r="V1183" s="122" t="str">
        <f>IF($AB1183=1,VLOOKUP(U:U,'BW Asset Listing'!D:E,2,FALSE),"")</f>
        <v/>
      </c>
      <c r="W1183" s="122" t="str">
        <f>IF($AB1183=1,VLOOKUP(U:U,'BW Asset Listing'!D:F,3,FALSE),"")</f>
        <v/>
      </c>
      <c r="X1183" s="122" t="str">
        <f>IF($AB1183=1,VLOOKUP(U:U,'BW Asset Listing'!D:G,4,FALSE),"")</f>
        <v/>
      </c>
      <c r="Y1183" s="294" t="str">
        <f>IF($AB1183=1,VLOOKUP(U:U,'BW Asset Listing'!D:O,12,FALSE),"")</f>
        <v/>
      </c>
      <c r="Z1183" s="294" t="str">
        <f t="shared" si="162"/>
        <v/>
      </c>
      <c r="AA1183" s="294" t="str">
        <f t="shared" si="163"/>
        <v/>
      </c>
      <c r="AB1183" s="294">
        <f>COUNTIF($D$4:D1183,$D1183)</f>
        <v>0</v>
      </c>
      <c r="AE1183" s="122" t="str">
        <f t="shared" si="164"/>
        <v/>
      </c>
      <c r="AF1183" s="124">
        <f>SUMIFS('BW Expense Report GL'!I:I,'BW Expense Report GL'!F:F,AD:AD,'BW Expense Report GL'!G:G,G:G)</f>
        <v>0</v>
      </c>
      <c r="AG1183" s="124" t="str">
        <f t="shared" si="165"/>
        <v/>
      </c>
      <c r="AH1183" s="124">
        <f>SUMIFS('BW Expense Report GL'!I:I,'BW Expense Report GL'!F:F,AD:AD,'BW Expense Report GL'!G:G,H:H)</f>
        <v>0</v>
      </c>
      <c r="AI1183" s="124" t="str">
        <f t="shared" si="166"/>
        <v/>
      </c>
      <c r="AK1183" s="121">
        <f t="shared" si="167"/>
        <v>0</v>
      </c>
      <c r="AL1183" s="121">
        <f t="shared" si="168"/>
        <v>0</v>
      </c>
    </row>
    <row r="1184" spans="1:38" s="121" customFormat="1" ht="12.75" x14ac:dyDescent="0.2">
      <c r="A1184" s="293" t="str">
        <f>VLOOKUP(B:B,'ACFR Business Areas'!A:C,3,FALSE)</f>
        <v>A000</v>
      </c>
      <c r="B1184" s="293" t="str">
        <f>'Lease Rollforward'!$B$1</f>
        <v>E120</v>
      </c>
      <c r="C1184" s="122" t="str">
        <f>VLOOKUP(B:B,'ACFR Business Areas'!A:B,2,FALSE)</f>
        <v>Comptroller General</v>
      </c>
      <c r="D1184" s="237"/>
      <c r="E1184" s="265"/>
      <c r="G1184" s="122">
        <f>IFERROR(VLOOKUP($F:$F,'Lease Types with GL Accts'!A:B,2,FALSE),0)</f>
        <v>0</v>
      </c>
      <c r="H1184" s="122">
        <f>IFERROR(VLOOKUP($F:$F,'Lease Types with GL Accts'!$A:$C,3,FALSE),0)</f>
        <v>0</v>
      </c>
      <c r="I1184" s="122">
        <f>IFERROR(VLOOKUP($F:$F,'Lease Types with GL Accts'!$A:$D,4,FALSE),0)</f>
        <v>0</v>
      </c>
      <c r="J1184" s="293" t="str">
        <f>IF(AND(AB1184=1,K1184='Lease Rollforward'!$B$2),"Yes",IF(AB1184=1,"No",""))</f>
        <v/>
      </c>
      <c r="L1184" s="216"/>
      <c r="M1184" s="217"/>
      <c r="N1184" s="217"/>
      <c r="O1184" s="217"/>
      <c r="P1184" s="294">
        <f t="shared" si="161"/>
        <v>0</v>
      </c>
      <c r="Q1184" s="124"/>
      <c r="R1184" s="124"/>
      <c r="S1184" s="219"/>
      <c r="T1184" s="219"/>
      <c r="U1184" s="266"/>
      <c r="V1184" s="122" t="str">
        <f>IF($AB1184=1,VLOOKUP(U:U,'BW Asset Listing'!D:E,2,FALSE),"")</f>
        <v/>
      </c>
      <c r="W1184" s="122" t="str">
        <f>IF($AB1184=1,VLOOKUP(U:U,'BW Asset Listing'!D:F,3,FALSE),"")</f>
        <v/>
      </c>
      <c r="X1184" s="122" t="str">
        <f>IF($AB1184=1,VLOOKUP(U:U,'BW Asset Listing'!D:G,4,FALSE),"")</f>
        <v/>
      </c>
      <c r="Y1184" s="294" t="str">
        <f>IF($AB1184=1,VLOOKUP(U:U,'BW Asset Listing'!D:O,12,FALSE),"")</f>
        <v/>
      </c>
      <c r="Z1184" s="294" t="str">
        <f t="shared" si="162"/>
        <v/>
      </c>
      <c r="AA1184" s="294" t="str">
        <f t="shared" si="163"/>
        <v/>
      </c>
      <c r="AB1184" s="294">
        <f>COUNTIF($D$4:D1184,$D1184)</f>
        <v>0</v>
      </c>
      <c r="AE1184" s="122" t="str">
        <f t="shared" si="164"/>
        <v/>
      </c>
      <c r="AF1184" s="124">
        <f>SUMIFS('BW Expense Report GL'!I:I,'BW Expense Report GL'!F:F,AD:AD,'BW Expense Report GL'!G:G,G:G)</f>
        <v>0</v>
      </c>
      <c r="AG1184" s="124" t="str">
        <f t="shared" si="165"/>
        <v/>
      </c>
      <c r="AH1184" s="124">
        <f>SUMIFS('BW Expense Report GL'!I:I,'BW Expense Report GL'!F:F,AD:AD,'BW Expense Report GL'!G:G,H:H)</f>
        <v>0</v>
      </c>
      <c r="AI1184" s="124" t="str">
        <f t="shared" si="166"/>
        <v/>
      </c>
      <c r="AK1184" s="121">
        <f t="shared" si="167"/>
        <v>0</v>
      </c>
      <c r="AL1184" s="121">
        <f t="shared" si="168"/>
        <v>0</v>
      </c>
    </row>
    <row r="1185" spans="1:38" s="121" customFormat="1" ht="12.75" x14ac:dyDescent="0.2">
      <c r="A1185" s="293" t="str">
        <f>VLOOKUP(B:B,'ACFR Business Areas'!A:C,3,FALSE)</f>
        <v>A000</v>
      </c>
      <c r="B1185" s="293" t="str">
        <f>'Lease Rollforward'!$B$1</f>
        <v>E120</v>
      </c>
      <c r="C1185" s="122" t="str">
        <f>VLOOKUP(B:B,'ACFR Business Areas'!A:B,2,FALSE)</f>
        <v>Comptroller General</v>
      </c>
      <c r="D1185" s="237"/>
      <c r="E1185" s="265"/>
      <c r="G1185" s="122">
        <f>IFERROR(VLOOKUP($F:$F,'Lease Types with GL Accts'!A:B,2,FALSE),0)</f>
        <v>0</v>
      </c>
      <c r="H1185" s="122">
        <f>IFERROR(VLOOKUP($F:$F,'Lease Types with GL Accts'!$A:$C,3,FALSE),0)</f>
        <v>0</v>
      </c>
      <c r="I1185" s="122">
        <f>IFERROR(VLOOKUP($F:$F,'Lease Types with GL Accts'!$A:$D,4,FALSE),0)</f>
        <v>0</v>
      </c>
      <c r="J1185" s="293" t="str">
        <f>IF(AND(AB1185=1,K1185='Lease Rollforward'!$B$2),"Yes",IF(AB1185=1,"No",""))</f>
        <v/>
      </c>
      <c r="L1185" s="216"/>
      <c r="M1185" s="217"/>
      <c r="N1185" s="217"/>
      <c r="O1185" s="217"/>
      <c r="P1185" s="294">
        <f t="shared" si="161"/>
        <v>0</v>
      </c>
      <c r="Q1185" s="124"/>
      <c r="R1185" s="124"/>
      <c r="S1185" s="219"/>
      <c r="T1185" s="219"/>
      <c r="U1185" s="266"/>
      <c r="V1185" s="122" t="str">
        <f>IF($AB1185=1,VLOOKUP(U:U,'BW Asset Listing'!D:E,2,FALSE),"")</f>
        <v/>
      </c>
      <c r="W1185" s="122" t="str">
        <f>IF($AB1185=1,VLOOKUP(U:U,'BW Asset Listing'!D:F,3,FALSE),"")</f>
        <v/>
      </c>
      <c r="X1185" s="122" t="str">
        <f>IF($AB1185=1,VLOOKUP(U:U,'BW Asset Listing'!D:G,4,FALSE),"")</f>
        <v/>
      </c>
      <c r="Y1185" s="294" t="str">
        <f>IF($AB1185=1,VLOOKUP(U:U,'BW Asset Listing'!D:O,12,FALSE),"")</f>
        <v/>
      </c>
      <c r="Z1185" s="294" t="str">
        <f t="shared" si="162"/>
        <v/>
      </c>
      <c r="AA1185" s="294" t="str">
        <f t="shared" si="163"/>
        <v/>
      </c>
      <c r="AB1185" s="294">
        <f>COUNTIF($D$4:D1185,$D1185)</f>
        <v>0</v>
      </c>
      <c r="AE1185" s="122" t="str">
        <f t="shared" si="164"/>
        <v/>
      </c>
      <c r="AF1185" s="124">
        <f>SUMIFS('BW Expense Report GL'!I:I,'BW Expense Report GL'!F:F,AD:AD,'BW Expense Report GL'!G:G,G:G)</f>
        <v>0</v>
      </c>
      <c r="AG1185" s="124" t="str">
        <f t="shared" si="165"/>
        <v/>
      </c>
      <c r="AH1185" s="124">
        <f>SUMIFS('BW Expense Report GL'!I:I,'BW Expense Report GL'!F:F,AD:AD,'BW Expense Report GL'!G:G,H:H)</f>
        <v>0</v>
      </c>
      <c r="AI1185" s="124" t="str">
        <f t="shared" si="166"/>
        <v/>
      </c>
      <c r="AK1185" s="121">
        <f t="shared" si="167"/>
        <v>0</v>
      </c>
      <c r="AL1185" s="121">
        <f t="shared" si="168"/>
        <v>0</v>
      </c>
    </row>
    <row r="1186" spans="1:38" s="121" customFormat="1" ht="12.75" x14ac:dyDescent="0.2">
      <c r="A1186" s="293" t="str">
        <f>VLOOKUP(B:B,'ACFR Business Areas'!A:C,3,FALSE)</f>
        <v>A000</v>
      </c>
      <c r="B1186" s="293" t="str">
        <f>'Lease Rollforward'!$B$1</f>
        <v>E120</v>
      </c>
      <c r="C1186" s="122" t="str">
        <f>VLOOKUP(B:B,'ACFR Business Areas'!A:B,2,FALSE)</f>
        <v>Comptroller General</v>
      </c>
      <c r="D1186" s="237"/>
      <c r="E1186" s="265"/>
      <c r="G1186" s="122">
        <f>IFERROR(VLOOKUP($F:$F,'Lease Types with GL Accts'!A:B,2,FALSE),0)</f>
        <v>0</v>
      </c>
      <c r="H1186" s="122">
        <f>IFERROR(VLOOKUP($F:$F,'Lease Types with GL Accts'!$A:$C,3,FALSE),0)</f>
        <v>0</v>
      </c>
      <c r="I1186" s="122">
        <f>IFERROR(VLOOKUP($F:$F,'Lease Types with GL Accts'!$A:$D,4,FALSE),0)</f>
        <v>0</v>
      </c>
      <c r="J1186" s="293" t="str">
        <f>IF(AND(AB1186=1,K1186='Lease Rollforward'!$B$2),"Yes",IF(AB1186=1,"No",""))</f>
        <v/>
      </c>
      <c r="L1186" s="216"/>
      <c r="M1186" s="217"/>
      <c r="N1186" s="217"/>
      <c r="O1186" s="217"/>
      <c r="P1186" s="294">
        <f t="shared" si="161"/>
        <v>0</v>
      </c>
      <c r="Q1186" s="124"/>
      <c r="R1186" s="124"/>
      <c r="S1186" s="219"/>
      <c r="T1186" s="219"/>
      <c r="U1186" s="266"/>
      <c r="V1186" s="122" t="str">
        <f>IF($AB1186=1,VLOOKUP(U:U,'BW Asset Listing'!D:E,2,FALSE),"")</f>
        <v/>
      </c>
      <c r="W1186" s="122" t="str">
        <f>IF($AB1186=1,VLOOKUP(U:U,'BW Asset Listing'!D:F,3,FALSE),"")</f>
        <v/>
      </c>
      <c r="X1186" s="122" t="str">
        <f>IF($AB1186=1,VLOOKUP(U:U,'BW Asset Listing'!D:G,4,FALSE),"")</f>
        <v/>
      </c>
      <c r="Y1186" s="294" t="str">
        <f>IF($AB1186=1,VLOOKUP(U:U,'BW Asset Listing'!D:O,12,FALSE),"")</f>
        <v/>
      </c>
      <c r="Z1186" s="294" t="str">
        <f t="shared" si="162"/>
        <v/>
      </c>
      <c r="AA1186" s="294" t="str">
        <f t="shared" si="163"/>
        <v/>
      </c>
      <c r="AB1186" s="294">
        <f>COUNTIF($D$4:D1186,$D1186)</f>
        <v>0</v>
      </c>
      <c r="AE1186" s="122" t="str">
        <f t="shared" si="164"/>
        <v/>
      </c>
      <c r="AF1186" s="124">
        <f>SUMIFS('BW Expense Report GL'!I:I,'BW Expense Report GL'!F:F,AD:AD,'BW Expense Report GL'!G:G,G:G)</f>
        <v>0</v>
      </c>
      <c r="AG1186" s="124" t="str">
        <f t="shared" si="165"/>
        <v/>
      </c>
      <c r="AH1186" s="124">
        <f>SUMIFS('BW Expense Report GL'!I:I,'BW Expense Report GL'!F:F,AD:AD,'BW Expense Report GL'!G:G,H:H)</f>
        <v>0</v>
      </c>
      <c r="AI1186" s="124" t="str">
        <f t="shared" si="166"/>
        <v/>
      </c>
      <c r="AK1186" s="121">
        <f t="shared" si="167"/>
        <v>0</v>
      </c>
      <c r="AL1186" s="121">
        <f t="shared" si="168"/>
        <v>0</v>
      </c>
    </row>
    <row r="1187" spans="1:38" s="121" customFormat="1" ht="12.75" x14ac:dyDescent="0.2">
      <c r="A1187" s="293" t="str">
        <f>VLOOKUP(B:B,'ACFR Business Areas'!A:C,3,FALSE)</f>
        <v>A000</v>
      </c>
      <c r="B1187" s="293" t="str">
        <f>'Lease Rollforward'!$B$1</f>
        <v>E120</v>
      </c>
      <c r="C1187" s="122" t="str">
        <f>VLOOKUP(B:B,'ACFR Business Areas'!A:B,2,FALSE)</f>
        <v>Comptroller General</v>
      </c>
      <c r="D1187" s="237"/>
      <c r="E1187" s="265"/>
      <c r="G1187" s="122">
        <f>IFERROR(VLOOKUP($F:$F,'Lease Types with GL Accts'!A:B,2,FALSE),0)</f>
        <v>0</v>
      </c>
      <c r="H1187" s="122">
        <f>IFERROR(VLOOKUP($F:$F,'Lease Types with GL Accts'!$A:$C,3,FALSE),0)</f>
        <v>0</v>
      </c>
      <c r="I1187" s="122">
        <f>IFERROR(VLOOKUP($F:$F,'Lease Types with GL Accts'!$A:$D,4,FALSE),0)</f>
        <v>0</v>
      </c>
      <c r="J1187" s="293" t="str">
        <f>IF(AND(AB1187=1,K1187='Lease Rollforward'!$B$2),"Yes",IF(AB1187=1,"No",""))</f>
        <v/>
      </c>
      <c r="L1187" s="216"/>
      <c r="M1187" s="217"/>
      <c r="N1187" s="217"/>
      <c r="O1187" s="217"/>
      <c r="P1187" s="294">
        <f t="shared" si="161"/>
        <v>0</v>
      </c>
      <c r="Q1187" s="124"/>
      <c r="R1187" s="124"/>
      <c r="S1187" s="219"/>
      <c r="T1187" s="219"/>
      <c r="U1187" s="266"/>
      <c r="V1187" s="122" t="str">
        <f>IF($AB1187=1,VLOOKUP(U:U,'BW Asset Listing'!D:E,2,FALSE),"")</f>
        <v/>
      </c>
      <c r="W1187" s="122" t="str">
        <f>IF($AB1187=1,VLOOKUP(U:U,'BW Asset Listing'!D:F,3,FALSE),"")</f>
        <v/>
      </c>
      <c r="X1187" s="122" t="str">
        <f>IF($AB1187=1,VLOOKUP(U:U,'BW Asset Listing'!D:G,4,FALSE),"")</f>
        <v/>
      </c>
      <c r="Y1187" s="294" t="str">
        <f>IF($AB1187=1,VLOOKUP(U:U,'BW Asset Listing'!D:O,12,FALSE),"")</f>
        <v/>
      </c>
      <c r="Z1187" s="294" t="str">
        <f t="shared" si="162"/>
        <v/>
      </c>
      <c r="AA1187" s="294" t="str">
        <f t="shared" si="163"/>
        <v/>
      </c>
      <c r="AB1187" s="294">
        <f>COUNTIF($D$4:D1187,$D1187)</f>
        <v>0</v>
      </c>
      <c r="AE1187" s="122" t="str">
        <f t="shared" si="164"/>
        <v/>
      </c>
      <c r="AF1187" s="124">
        <f>SUMIFS('BW Expense Report GL'!I:I,'BW Expense Report GL'!F:F,AD:AD,'BW Expense Report GL'!G:G,G:G)</f>
        <v>0</v>
      </c>
      <c r="AG1187" s="124" t="str">
        <f t="shared" si="165"/>
        <v/>
      </c>
      <c r="AH1187" s="124">
        <f>SUMIFS('BW Expense Report GL'!I:I,'BW Expense Report GL'!F:F,AD:AD,'BW Expense Report GL'!G:G,H:H)</f>
        <v>0</v>
      </c>
      <c r="AI1187" s="124" t="str">
        <f t="shared" si="166"/>
        <v/>
      </c>
      <c r="AK1187" s="121">
        <f t="shared" si="167"/>
        <v>0</v>
      </c>
      <c r="AL1187" s="121">
        <f t="shared" si="168"/>
        <v>0</v>
      </c>
    </row>
    <row r="1188" spans="1:38" s="121" customFormat="1" ht="12.75" x14ac:dyDescent="0.2">
      <c r="A1188" s="293" t="str">
        <f>VLOOKUP(B:B,'ACFR Business Areas'!A:C,3,FALSE)</f>
        <v>A000</v>
      </c>
      <c r="B1188" s="293" t="str">
        <f>'Lease Rollforward'!$B$1</f>
        <v>E120</v>
      </c>
      <c r="C1188" s="122" t="str">
        <f>VLOOKUP(B:B,'ACFR Business Areas'!A:B,2,FALSE)</f>
        <v>Comptroller General</v>
      </c>
      <c r="D1188" s="237"/>
      <c r="E1188" s="265"/>
      <c r="G1188" s="122">
        <f>IFERROR(VLOOKUP($F:$F,'Lease Types with GL Accts'!A:B,2,FALSE),0)</f>
        <v>0</v>
      </c>
      <c r="H1188" s="122">
        <f>IFERROR(VLOOKUP($F:$F,'Lease Types with GL Accts'!$A:$C,3,FALSE),0)</f>
        <v>0</v>
      </c>
      <c r="I1188" s="122">
        <f>IFERROR(VLOOKUP($F:$F,'Lease Types with GL Accts'!$A:$D,4,FALSE),0)</f>
        <v>0</v>
      </c>
      <c r="J1188" s="293" t="str">
        <f>IF(AND(AB1188=1,K1188='Lease Rollforward'!$B$2),"Yes",IF(AB1188=1,"No",""))</f>
        <v/>
      </c>
      <c r="L1188" s="216"/>
      <c r="M1188" s="217"/>
      <c r="N1188" s="217"/>
      <c r="O1188" s="217"/>
      <c r="P1188" s="294">
        <f t="shared" si="161"/>
        <v>0</v>
      </c>
      <c r="Q1188" s="124"/>
      <c r="R1188" s="124"/>
      <c r="S1188" s="219"/>
      <c r="T1188" s="219"/>
      <c r="U1188" s="266"/>
      <c r="V1188" s="122" t="str">
        <f>IF($AB1188=1,VLOOKUP(U:U,'BW Asset Listing'!D:E,2,FALSE),"")</f>
        <v/>
      </c>
      <c r="W1188" s="122" t="str">
        <f>IF($AB1188=1,VLOOKUP(U:U,'BW Asset Listing'!D:F,3,FALSE),"")</f>
        <v/>
      </c>
      <c r="X1188" s="122" t="str">
        <f>IF($AB1188=1,VLOOKUP(U:U,'BW Asset Listing'!D:G,4,FALSE),"")</f>
        <v/>
      </c>
      <c r="Y1188" s="294" t="str">
        <f>IF($AB1188=1,VLOOKUP(U:U,'BW Asset Listing'!D:O,12,FALSE),"")</f>
        <v/>
      </c>
      <c r="Z1188" s="294" t="str">
        <f t="shared" si="162"/>
        <v/>
      </c>
      <c r="AA1188" s="294" t="str">
        <f t="shared" si="163"/>
        <v/>
      </c>
      <c r="AB1188" s="294">
        <f>COUNTIF($D$4:D1188,$D1188)</f>
        <v>0</v>
      </c>
      <c r="AE1188" s="122" t="str">
        <f t="shared" si="164"/>
        <v/>
      </c>
      <c r="AF1188" s="124">
        <f>SUMIFS('BW Expense Report GL'!I:I,'BW Expense Report GL'!F:F,AD:AD,'BW Expense Report GL'!G:G,G:G)</f>
        <v>0</v>
      </c>
      <c r="AG1188" s="124" t="str">
        <f t="shared" si="165"/>
        <v/>
      </c>
      <c r="AH1188" s="124">
        <f>SUMIFS('BW Expense Report GL'!I:I,'BW Expense Report GL'!F:F,AD:AD,'BW Expense Report GL'!G:G,H:H)</f>
        <v>0</v>
      </c>
      <c r="AI1188" s="124" t="str">
        <f t="shared" si="166"/>
        <v/>
      </c>
      <c r="AK1188" s="121">
        <f t="shared" si="167"/>
        <v>0</v>
      </c>
      <c r="AL1188" s="121">
        <f t="shared" si="168"/>
        <v>0</v>
      </c>
    </row>
    <row r="1189" spans="1:38" s="121" customFormat="1" ht="12.75" x14ac:dyDescent="0.2">
      <c r="A1189" s="293" t="str">
        <f>VLOOKUP(B:B,'ACFR Business Areas'!A:C,3,FALSE)</f>
        <v>A000</v>
      </c>
      <c r="B1189" s="293" t="str">
        <f>'Lease Rollforward'!$B$1</f>
        <v>E120</v>
      </c>
      <c r="C1189" s="122" t="str">
        <f>VLOOKUP(B:B,'ACFR Business Areas'!A:B,2,FALSE)</f>
        <v>Comptroller General</v>
      </c>
      <c r="D1189" s="237"/>
      <c r="E1189" s="265"/>
      <c r="G1189" s="122">
        <f>IFERROR(VLOOKUP($F:$F,'Lease Types with GL Accts'!A:B,2,FALSE),0)</f>
        <v>0</v>
      </c>
      <c r="H1189" s="122">
        <f>IFERROR(VLOOKUP($F:$F,'Lease Types with GL Accts'!$A:$C,3,FALSE),0)</f>
        <v>0</v>
      </c>
      <c r="I1189" s="122">
        <f>IFERROR(VLOOKUP($F:$F,'Lease Types with GL Accts'!$A:$D,4,FALSE),0)</f>
        <v>0</v>
      </c>
      <c r="J1189" s="293" t="str">
        <f>IF(AND(AB1189=1,K1189='Lease Rollforward'!$B$2),"Yes",IF(AB1189=1,"No",""))</f>
        <v/>
      </c>
      <c r="L1189" s="216"/>
      <c r="M1189" s="217"/>
      <c r="N1189" s="217"/>
      <c r="O1189" s="217"/>
      <c r="P1189" s="294">
        <f t="shared" si="161"/>
        <v>0</v>
      </c>
      <c r="Q1189" s="124"/>
      <c r="R1189" s="124"/>
      <c r="S1189" s="219"/>
      <c r="T1189" s="219"/>
      <c r="U1189" s="266"/>
      <c r="V1189" s="122" t="str">
        <f>IF($AB1189=1,VLOOKUP(U:U,'BW Asset Listing'!D:E,2,FALSE),"")</f>
        <v/>
      </c>
      <c r="W1189" s="122" t="str">
        <f>IF($AB1189=1,VLOOKUP(U:U,'BW Asset Listing'!D:F,3,FALSE),"")</f>
        <v/>
      </c>
      <c r="X1189" s="122" t="str">
        <f>IF($AB1189=1,VLOOKUP(U:U,'BW Asset Listing'!D:G,4,FALSE),"")</f>
        <v/>
      </c>
      <c r="Y1189" s="294" t="str">
        <f>IF($AB1189=1,VLOOKUP(U:U,'BW Asset Listing'!D:O,12,FALSE),"")</f>
        <v/>
      </c>
      <c r="Z1189" s="294" t="str">
        <f t="shared" si="162"/>
        <v/>
      </c>
      <c r="AA1189" s="294" t="str">
        <f t="shared" si="163"/>
        <v/>
      </c>
      <c r="AB1189" s="294">
        <f>COUNTIF($D$4:D1189,$D1189)</f>
        <v>0</v>
      </c>
      <c r="AE1189" s="122" t="str">
        <f t="shared" si="164"/>
        <v/>
      </c>
      <c r="AF1189" s="124">
        <f>SUMIFS('BW Expense Report GL'!I:I,'BW Expense Report GL'!F:F,AD:AD,'BW Expense Report GL'!G:G,G:G)</f>
        <v>0</v>
      </c>
      <c r="AG1189" s="124" t="str">
        <f t="shared" si="165"/>
        <v/>
      </c>
      <c r="AH1189" s="124">
        <f>SUMIFS('BW Expense Report GL'!I:I,'BW Expense Report GL'!F:F,AD:AD,'BW Expense Report GL'!G:G,H:H)</f>
        <v>0</v>
      </c>
      <c r="AI1189" s="124" t="str">
        <f t="shared" si="166"/>
        <v/>
      </c>
      <c r="AK1189" s="121">
        <f t="shared" si="167"/>
        <v>0</v>
      </c>
      <c r="AL1189" s="121">
        <f t="shared" si="168"/>
        <v>0</v>
      </c>
    </row>
    <row r="1190" spans="1:38" s="121" customFormat="1" ht="12.75" x14ac:dyDescent="0.2">
      <c r="A1190" s="293" t="str">
        <f>VLOOKUP(B:B,'ACFR Business Areas'!A:C,3,FALSE)</f>
        <v>A000</v>
      </c>
      <c r="B1190" s="293" t="str">
        <f>'Lease Rollforward'!$B$1</f>
        <v>E120</v>
      </c>
      <c r="C1190" s="122" t="str">
        <f>VLOOKUP(B:B,'ACFR Business Areas'!A:B,2,FALSE)</f>
        <v>Comptroller General</v>
      </c>
      <c r="D1190" s="237"/>
      <c r="E1190" s="265"/>
      <c r="G1190" s="122">
        <f>IFERROR(VLOOKUP($F:$F,'Lease Types with GL Accts'!A:B,2,FALSE),0)</f>
        <v>0</v>
      </c>
      <c r="H1190" s="122">
        <f>IFERROR(VLOOKUP($F:$F,'Lease Types with GL Accts'!$A:$C,3,FALSE),0)</f>
        <v>0</v>
      </c>
      <c r="I1190" s="122">
        <f>IFERROR(VLOOKUP($F:$F,'Lease Types with GL Accts'!$A:$D,4,FALSE),0)</f>
        <v>0</v>
      </c>
      <c r="J1190" s="293" t="str">
        <f>IF(AND(AB1190=1,K1190='Lease Rollforward'!$B$2),"Yes",IF(AB1190=1,"No",""))</f>
        <v/>
      </c>
      <c r="L1190" s="216"/>
      <c r="M1190" s="217"/>
      <c r="N1190" s="217"/>
      <c r="O1190" s="217"/>
      <c r="P1190" s="294">
        <f t="shared" si="161"/>
        <v>0</v>
      </c>
      <c r="Q1190" s="124"/>
      <c r="R1190" s="124"/>
      <c r="S1190" s="219"/>
      <c r="T1190" s="219"/>
      <c r="U1190" s="266"/>
      <c r="V1190" s="122" t="str">
        <f>IF($AB1190=1,VLOOKUP(U:U,'BW Asset Listing'!D:E,2,FALSE),"")</f>
        <v/>
      </c>
      <c r="W1190" s="122" t="str">
        <f>IF($AB1190=1,VLOOKUP(U:U,'BW Asset Listing'!D:F,3,FALSE),"")</f>
        <v/>
      </c>
      <c r="X1190" s="122" t="str">
        <f>IF($AB1190=1,VLOOKUP(U:U,'BW Asset Listing'!D:G,4,FALSE),"")</f>
        <v/>
      </c>
      <c r="Y1190" s="294" t="str">
        <f>IF($AB1190=1,VLOOKUP(U:U,'BW Asset Listing'!D:O,12,FALSE),"")</f>
        <v/>
      </c>
      <c r="Z1190" s="294" t="str">
        <f t="shared" si="162"/>
        <v/>
      </c>
      <c r="AA1190" s="294" t="str">
        <f t="shared" si="163"/>
        <v/>
      </c>
      <c r="AB1190" s="294">
        <f>COUNTIF($D$4:D1190,$D1190)</f>
        <v>0</v>
      </c>
      <c r="AE1190" s="122" t="str">
        <f t="shared" si="164"/>
        <v/>
      </c>
      <c r="AF1190" s="124">
        <f>SUMIFS('BW Expense Report GL'!I:I,'BW Expense Report GL'!F:F,AD:AD,'BW Expense Report GL'!G:G,G:G)</f>
        <v>0</v>
      </c>
      <c r="AG1190" s="124" t="str">
        <f t="shared" si="165"/>
        <v/>
      </c>
      <c r="AH1190" s="124">
        <f>SUMIFS('BW Expense Report GL'!I:I,'BW Expense Report GL'!F:F,AD:AD,'BW Expense Report GL'!G:G,H:H)</f>
        <v>0</v>
      </c>
      <c r="AI1190" s="124" t="str">
        <f t="shared" si="166"/>
        <v/>
      </c>
      <c r="AK1190" s="121">
        <f t="shared" si="167"/>
        <v>0</v>
      </c>
      <c r="AL1190" s="121">
        <f t="shared" si="168"/>
        <v>0</v>
      </c>
    </row>
    <row r="1191" spans="1:38" s="121" customFormat="1" ht="12.75" x14ac:dyDescent="0.2">
      <c r="A1191" s="293" t="str">
        <f>VLOOKUP(B:B,'ACFR Business Areas'!A:C,3,FALSE)</f>
        <v>A000</v>
      </c>
      <c r="B1191" s="293" t="str">
        <f>'Lease Rollforward'!$B$1</f>
        <v>E120</v>
      </c>
      <c r="C1191" s="122" t="str">
        <f>VLOOKUP(B:B,'ACFR Business Areas'!A:B,2,FALSE)</f>
        <v>Comptroller General</v>
      </c>
      <c r="D1191" s="237"/>
      <c r="E1191" s="265"/>
      <c r="G1191" s="122">
        <f>IFERROR(VLOOKUP($F:$F,'Lease Types with GL Accts'!A:B,2,FALSE),0)</f>
        <v>0</v>
      </c>
      <c r="H1191" s="122">
        <f>IFERROR(VLOOKUP($F:$F,'Lease Types with GL Accts'!$A:$C,3,FALSE),0)</f>
        <v>0</v>
      </c>
      <c r="I1191" s="122">
        <f>IFERROR(VLOOKUP($F:$F,'Lease Types with GL Accts'!$A:$D,4,FALSE),0)</f>
        <v>0</v>
      </c>
      <c r="J1191" s="293" t="str">
        <f>IF(AND(AB1191=1,K1191='Lease Rollforward'!$B$2),"Yes",IF(AB1191=1,"No",""))</f>
        <v/>
      </c>
      <c r="L1191" s="216"/>
      <c r="M1191" s="217"/>
      <c r="N1191" s="217"/>
      <c r="O1191" s="217"/>
      <c r="P1191" s="294">
        <f t="shared" si="161"/>
        <v>0</v>
      </c>
      <c r="Q1191" s="124"/>
      <c r="R1191" s="124"/>
      <c r="S1191" s="219"/>
      <c r="T1191" s="219"/>
      <c r="U1191" s="266"/>
      <c r="V1191" s="122" t="str">
        <f>IF($AB1191=1,VLOOKUP(U:U,'BW Asset Listing'!D:E,2,FALSE),"")</f>
        <v/>
      </c>
      <c r="W1191" s="122" t="str">
        <f>IF($AB1191=1,VLOOKUP(U:U,'BW Asset Listing'!D:F,3,FALSE),"")</f>
        <v/>
      </c>
      <c r="X1191" s="122" t="str">
        <f>IF($AB1191=1,VLOOKUP(U:U,'BW Asset Listing'!D:G,4,FALSE),"")</f>
        <v/>
      </c>
      <c r="Y1191" s="294" t="str">
        <f>IF($AB1191=1,VLOOKUP(U:U,'BW Asset Listing'!D:O,12,FALSE),"")</f>
        <v/>
      </c>
      <c r="Z1191" s="294" t="str">
        <f t="shared" si="162"/>
        <v/>
      </c>
      <c r="AA1191" s="294" t="str">
        <f t="shared" si="163"/>
        <v/>
      </c>
      <c r="AB1191" s="294">
        <f>COUNTIF($D$4:D1191,$D1191)</f>
        <v>0</v>
      </c>
      <c r="AE1191" s="122" t="str">
        <f t="shared" si="164"/>
        <v/>
      </c>
      <c r="AF1191" s="124">
        <f>SUMIFS('BW Expense Report GL'!I:I,'BW Expense Report GL'!F:F,AD:AD,'BW Expense Report GL'!G:G,G:G)</f>
        <v>0</v>
      </c>
      <c r="AG1191" s="124" t="str">
        <f t="shared" si="165"/>
        <v/>
      </c>
      <c r="AH1191" s="124">
        <f>SUMIFS('BW Expense Report GL'!I:I,'BW Expense Report GL'!F:F,AD:AD,'BW Expense Report GL'!G:G,H:H)</f>
        <v>0</v>
      </c>
      <c r="AI1191" s="124" t="str">
        <f t="shared" si="166"/>
        <v/>
      </c>
      <c r="AK1191" s="121">
        <f t="shared" si="167"/>
        <v>0</v>
      </c>
      <c r="AL1191" s="121">
        <f t="shared" si="168"/>
        <v>0</v>
      </c>
    </row>
    <row r="1192" spans="1:38" s="121" customFormat="1" ht="12.75" x14ac:dyDescent="0.2">
      <c r="A1192" s="293" t="str">
        <f>VLOOKUP(B:B,'ACFR Business Areas'!A:C,3,FALSE)</f>
        <v>A000</v>
      </c>
      <c r="B1192" s="293" t="str">
        <f>'Lease Rollforward'!$B$1</f>
        <v>E120</v>
      </c>
      <c r="C1192" s="122" t="str">
        <f>VLOOKUP(B:B,'ACFR Business Areas'!A:B,2,FALSE)</f>
        <v>Comptroller General</v>
      </c>
      <c r="D1192" s="237"/>
      <c r="E1192" s="265"/>
      <c r="G1192" s="122">
        <f>IFERROR(VLOOKUP($F:$F,'Lease Types with GL Accts'!A:B,2,FALSE),0)</f>
        <v>0</v>
      </c>
      <c r="H1192" s="122">
        <f>IFERROR(VLOOKUP($F:$F,'Lease Types with GL Accts'!$A:$C,3,FALSE),0)</f>
        <v>0</v>
      </c>
      <c r="I1192" s="122">
        <f>IFERROR(VLOOKUP($F:$F,'Lease Types with GL Accts'!$A:$D,4,FALSE),0)</f>
        <v>0</v>
      </c>
      <c r="J1192" s="293" t="str">
        <f>IF(AND(AB1192=1,K1192='Lease Rollforward'!$B$2),"Yes",IF(AB1192=1,"No",""))</f>
        <v/>
      </c>
      <c r="L1192" s="216"/>
      <c r="M1192" s="217"/>
      <c r="N1192" s="217"/>
      <c r="O1192" s="217"/>
      <c r="P1192" s="294">
        <f t="shared" si="161"/>
        <v>0</v>
      </c>
      <c r="Q1192" s="124"/>
      <c r="R1192" s="124"/>
      <c r="S1192" s="219"/>
      <c r="T1192" s="219"/>
      <c r="U1192" s="266"/>
      <c r="V1192" s="122" t="str">
        <f>IF($AB1192=1,VLOOKUP(U:U,'BW Asset Listing'!D:E,2,FALSE),"")</f>
        <v/>
      </c>
      <c r="W1192" s="122" t="str">
        <f>IF($AB1192=1,VLOOKUP(U:U,'BW Asset Listing'!D:F,3,FALSE),"")</f>
        <v/>
      </c>
      <c r="X1192" s="122" t="str">
        <f>IF($AB1192=1,VLOOKUP(U:U,'BW Asset Listing'!D:G,4,FALSE),"")</f>
        <v/>
      </c>
      <c r="Y1192" s="294" t="str">
        <f>IF($AB1192=1,VLOOKUP(U:U,'BW Asset Listing'!D:O,12,FALSE),"")</f>
        <v/>
      </c>
      <c r="Z1192" s="294" t="str">
        <f t="shared" si="162"/>
        <v/>
      </c>
      <c r="AA1192" s="294" t="str">
        <f t="shared" si="163"/>
        <v/>
      </c>
      <c r="AB1192" s="294">
        <f>COUNTIF($D$4:D1192,$D1192)</f>
        <v>0</v>
      </c>
      <c r="AE1192" s="122" t="str">
        <f t="shared" si="164"/>
        <v/>
      </c>
      <c r="AF1192" s="124">
        <f>SUMIFS('BW Expense Report GL'!I:I,'BW Expense Report GL'!F:F,AD:AD,'BW Expense Report GL'!G:G,G:G)</f>
        <v>0</v>
      </c>
      <c r="AG1192" s="124" t="str">
        <f t="shared" si="165"/>
        <v/>
      </c>
      <c r="AH1192" s="124">
        <f>SUMIFS('BW Expense Report GL'!I:I,'BW Expense Report GL'!F:F,AD:AD,'BW Expense Report GL'!G:G,H:H)</f>
        <v>0</v>
      </c>
      <c r="AI1192" s="124" t="str">
        <f t="shared" si="166"/>
        <v/>
      </c>
      <c r="AK1192" s="121">
        <f t="shared" si="167"/>
        <v>0</v>
      </c>
      <c r="AL1192" s="121">
        <f t="shared" si="168"/>
        <v>0</v>
      </c>
    </row>
    <row r="1193" spans="1:38" s="121" customFormat="1" ht="12.75" x14ac:dyDescent="0.2">
      <c r="A1193" s="293" t="str">
        <f>VLOOKUP(B:B,'ACFR Business Areas'!A:C,3,FALSE)</f>
        <v>A000</v>
      </c>
      <c r="B1193" s="293" t="str">
        <f>'Lease Rollforward'!$B$1</f>
        <v>E120</v>
      </c>
      <c r="C1193" s="122" t="str">
        <f>VLOOKUP(B:B,'ACFR Business Areas'!A:B,2,FALSE)</f>
        <v>Comptroller General</v>
      </c>
      <c r="D1193" s="237"/>
      <c r="E1193" s="265"/>
      <c r="G1193" s="122">
        <f>IFERROR(VLOOKUP($F:$F,'Lease Types with GL Accts'!A:B,2,FALSE),0)</f>
        <v>0</v>
      </c>
      <c r="H1193" s="122">
        <f>IFERROR(VLOOKUP($F:$F,'Lease Types with GL Accts'!$A:$C,3,FALSE),0)</f>
        <v>0</v>
      </c>
      <c r="I1193" s="122">
        <f>IFERROR(VLOOKUP($F:$F,'Lease Types with GL Accts'!$A:$D,4,FALSE),0)</f>
        <v>0</v>
      </c>
      <c r="J1193" s="293" t="str">
        <f>IF(AND(AB1193=1,K1193='Lease Rollforward'!$B$2),"Yes",IF(AB1193=1,"No",""))</f>
        <v/>
      </c>
      <c r="L1193" s="216"/>
      <c r="M1193" s="217"/>
      <c r="N1193" s="217"/>
      <c r="O1193" s="217"/>
      <c r="P1193" s="294">
        <f t="shared" si="161"/>
        <v>0</v>
      </c>
      <c r="Q1193" s="124"/>
      <c r="R1193" s="124"/>
      <c r="S1193" s="219"/>
      <c r="T1193" s="219"/>
      <c r="U1193" s="266"/>
      <c r="V1193" s="122" t="str">
        <f>IF($AB1193=1,VLOOKUP(U:U,'BW Asset Listing'!D:E,2,FALSE),"")</f>
        <v/>
      </c>
      <c r="W1193" s="122" t="str">
        <f>IF($AB1193=1,VLOOKUP(U:U,'BW Asset Listing'!D:F,3,FALSE),"")</f>
        <v/>
      </c>
      <c r="X1193" s="122" t="str">
        <f>IF($AB1193=1,VLOOKUP(U:U,'BW Asset Listing'!D:G,4,FALSE),"")</f>
        <v/>
      </c>
      <c r="Y1193" s="294" t="str">
        <f>IF($AB1193=1,VLOOKUP(U:U,'BW Asset Listing'!D:O,12,FALSE),"")</f>
        <v/>
      </c>
      <c r="Z1193" s="294" t="str">
        <f t="shared" si="162"/>
        <v/>
      </c>
      <c r="AA1193" s="294" t="str">
        <f t="shared" si="163"/>
        <v/>
      </c>
      <c r="AB1193" s="294">
        <f>COUNTIF($D$4:D1193,$D1193)</f>
        <v>0</v>
      </c>
      <c r="AE1193" s="122" t="str">
        <f t="shared" si="164"/>
        <v/>
      </c>
      <c r="AF1193" s="124">
        <f>SUMIFS('BW Expense Report GL'!I:I,'BW Expense Report GL'!F:F,AD:AD,'BW Expense Report GL'!G:G,G:G)</f>
        <v>0</v>
      </c>
      <c r="AG1193" s="124" t="str">
        <f t="shared" si="165"/>
        <v/>
      </c>
      <c r="AH1193" s="124">
        <f>SUMIFS('BW Expense Report GL'!I:I,'BW Expense Report GL'!F:F,AD:AD,'BW Expense Report GL'!G:G,H:H)</f>
        <v>0</v>
      </c>
      <c r="AI1193" s="124" t="str">
        <f t="shared" si="166"/>
        <v/>
      </c>
      <c r="AK1193" s="121">
        <f t="shared" si="167"/>
        <v>0</v>
      </c>
      <c r="AL1193" s="121">
        <f t="shared" si="168"/>
        <v>0</v>
      </c>
    </row>
    <row r="1194" spans="1:38" s="121" customFormat="1" ht="12.75" x14ac:dyDescent="0.2">
      <c r="A1194" s="293" t="str">
        <f>VLOOKUP(B:B,'ACFR Business Areas'!A:C,3,FALSE)</f>
        <v>A000</v>
      </c>
      <c r="B1194" s="293" t="str">
        <f>'Lease Rollforward'!$B$1</f>
        <v>E120</v>
      </c>
      <c r="C1194" s="122" t="str">
        <f>VLOOKUP(B:B,'ACFR Business Areas'!A:B,2,FALSE)</f>
        <v>Comptroller General</v>
      </c>
      <c r="D1194" s="237"/>
      <c r="E1194" s="265"/>
      <c r="G1194" s="122">
        <f>IFERROR(VLOOKUP($F:$F,'Lease Types with GL Accts'!A:B,2,FALSE),0)</f>
        <v>0</v>
      </c>
      <c r="H1194" s="122">
        <f>IFERROR(VLOOKUP($F:$F,'Lease Types with GL Accts'!$A:$C,3,FALSE),0)</f>
        <v>0</v>
      </c>
      <c r="I1194" s="122">
        <f>IFERROR(VLOOKUP($F:$F,'Lease Types with GL Accts'!$A:$D,4,FALSE),0)</f>
        <v>0</v>
      </c>
      <c r="J1194" s="293" t="str">
        <f>IF(AND(AB1194=1,K1194='Lease Rollforward'!$B$2),"Yes",IF(AB1194=1,"No",""))</f>
        <v/>
      </c>
      <c r="L1194" s="216"/>
      <c r="M1194" s="217"/>
      <c r="N1194" s="217"/>
      <c r="O1194" s="217"/>
      <c r="P1194" s="294">
        <f t="shared" si="161"/>
        <v>0</v>
      </c>
      <c r="Q1194" s="124"/>
      <c r="R1194" s="124"/>
      <c r="S1194" s="219"/>
      <c r="T1194" s="219"/>
      <c r="U1194" s="266"/>
      <c r="V1194" s="122" t="str">
        <f>IF($AB1194=1,VLOOKUP(U:U,'BW Asset Listing'!D:E,2,FALSE),"")</f>
        <v/>
      </c>
      <c r="W1194" s="122" t="str">
        <f>IF($AB1194=1,VLOOKUP(U:U,'BW Asset Listing'!D:F,3,FALSE),"")</f>
        <v/>
      </c>
      <c r="X1194" s="122" t="str">
        <f>IF($AB1194=1,VLOOKUP(U:U,'BW Asset Listing'!D:G,4,FALSE),"")</f>
        <v/>
      </c>
      <c r="Y1194" s="294" t="str">
        <f>IF($AB1194=1,VLOOKUP(U:U,'BW Asset Listing'!D:O,12,FALSE),"")</f>
        <v/>
      </c>
      <c r="Z1194" s="294" t="str">
        <f t="shared" si="162"/>
        <v/>
      </c>
      <c r="AA1194" s="294" t="str">
        <f t="shared" si="163"/>
        <v/>
      </c>
      <c r="AB1194" s="294">
        <f>COUNTIF($D$4:D1194,$D1194)</f>
        <v>0</v>
      </c>
      <c r="AE1194" s="122" t="str">
        <f t="shared" si="164"/>
        <v/>
      </c>
      <c r="AF1194" s="124">
        <f>SUMIFS('BW Expense Report GL'!I:I,'BW Expense Report GL'!F:F,AD:AD,'BW Expense Report GL'!G:G,G:G)</f>
        <v>0</v>
      </c>
      <c r="AG1194" s="124" t="str">
        <f t="shared" si="165"/>
        <v/>
      </c>
      <c r="AH1194" s="124">
        <f>SUMIFS('BW Expense Report GL'!I:I,'BW Expense Report GL'!F:F,AD:AD,'BW Expense Report GL'!G:G,H:H)</f>
        <v>0</v>
      </c>
      <c r="AI1194" s="124" t="str">
        <f t="shared" si="166"/>
        <v/>
      </c>
      <c r="AK1194" s="121">
        <f t="shared" si="167"/>
        <v>0</v>
      </c>
      <c r="AL1194" s="121">
        <f t="shared" si="168"/>
        <v>0</v>
      </c>
    </row>
    <row r="1195" spans="1:38" s="121" customFormat="1" ht="12.75" x14ac:dyDescent="0.2">
      <c r="A1195" s="293" t="str">
        <f>VLOOKUP(B:B,'ACFR Business Areas'!A:C,3,FALSE)</f>
        <v>A000</v>
      </c>
      <c r="B1195" s="293" t="str">
        <f>'Lease Rollforward'!$B$1</f>
        <v>E120</v>
      </c>
      <c r="C1195" s="122" t="str">
        <f>VLOOKUP(B:B,'ACFR Business Areas'!A:B,2,FALSE)</f>
        <v>Comptroller General</v>
      </c>
      <c r="D1195" s="237"/>
      <c r="E1195" s="265"/>
      <c r="G1195" s="122">
        <f>IFERROR(VLOOKUP($F:$F,'Lease Types with GL Accts'!A:B,2,FALSE),0)</f>
        <v>0</v>
      </c>
      <c r="H1195" s="122">
        <f>IFERROR(VLOOKUP($F:$F,'Lease Types with GL Accts'!$A:$C,3,FALSE),0)</f>
        <v>0</v>
      </c>
      <c r="I1195" s="122">
        <f>IFERROR(VLOOKUP($F:$F,'Lease Types with GL Accts'!$A:$D,4,FALSE),0)</f>
        <v>0</v>
      </c>
      <c r="J1195" s="293" t="str">
        <f>IF(AND(AB1195=1,K1195='Lease Rollforward'!$B$2),"Yes",IF(AB1195=1,"No",""))</f>
        <v/>
      </c>
      <c r="L1195" s="216"/>
      <c r="M1195" s="217"/>
      <c r="N1195" s="217"/>
      <c r="O1195" s="217"/>
      <c r="P1195" s="294">
        <f t="shared" si="161"/>
        <v>0</v>
      </c>
      <c r="Q1195" s="124"/>
      <c r="R1195" s="124"/>
      <c r="S1195" s="219"/>
      <c r="T1195" s="219"/>
      <c r="U1195" s="266"/>
      <c r="V1195" s="122" t="str">
        <f>IF($AB1195=1,VLOOKUP(U:U,'BW Asset Listing'!D:E,2,FALSE),"")</f>
        <v/>
      </c>
      <c r="W1195" s="122" t="str">
        <f>IF($AB1195=1,VLOOKUP(U:U,'BW Asset Listing'!D:F,3,FALSE),"")</f>
        <v/>
      </c>
      <c r="X1195" s="122" t="str">
        <f>IF($AB1195=1,VLOOKUP(U:U,'BW Asset Listing'!D:G,4,FALSE),"")</f>
        <v/>
      </c>
      <c r="Y1195" s="294" t="str">
        <f>IF($AB1195=1,VLOOKUP(U:U,'BW Asset Listing'!D:O,12,FALSE),"")</f>
        <v/>
      </c>
      <c r="Z1195" s="294" t="str">
        <f t="shared" si="162"/>
        <v/>
      </c>
      <c r="AA1195" s="294" t="str">
        <f t="shared" si="163"/>
        <v/>
      </c>
      <c r="AB1195" s="294">
        <f>COUNTIF($D$4:D1195,$D1195)</f>
        <v>0</v>
      </c>
      <c r="AE1195" s="122" t="str">
        <f t="shared" si="164"/>
        <v/>
      </c>
      <c r="AF1195" s="124">
        <f>SUMIFS('BW Expense Report GL'!I:I,'BW Expense Report GL'!F:F,AD:AD,'BW Expense Report GL'!G:G,G:G)</f>
        <v>0</v>
      </c>
      <c r="AG1195" s="124" t="str">
        <f t="shared" si="165"/>
        <v/>
      </c>
      <c r="AH1195" s="124">
        <f>SUMIFS('BW Expense Report GL'!I:I,'BW Expense Report GL'!F:F,AD:AD,'BW Expense Report GL'!G:G,H:H)</f>
        <v>0</v>
      </c>
      <c r="AI1195" s="124" t="str">
        <f t="shared" si="166"/>
        <v/>
      </c>
      <c r="AK1195" s="121">
        <f t="shared" si="167"/>
        <v>0</v>
      </c>
      <c r="AL1195" s="121">
        <f t="shared" si="168"/>
        <v>0</v>
      </c>
    </row>
    <row r="1196" spans="1:38" s="121" customFormat="1" ht="12.75" x14ac:dyDescent="0.2">
      <c r="A1196" s="293" t="str">
        <f>VLOOKUP(B:B,'ACFR Business Areas'!A:C,3,FALSE)</f>
        <v>A000</v>
      </c>
      <c r="B1196" s="293" t="str">
        <f>'Lease Rollforward'!$B$1</f>
        <v>E120</v>
      </c>
      <c r="C1196" s="122" t="str">
        <f>VLOOKUP(B:B,'ACFR Business Areas'!A:B,2,FALSE)</f>
        <v>Comptroller General</v>
      </c>
      <c r="D1196" s="237"/>
      <c r="E1196" s="265"/>
      <c r="G1196" s="122">
        <f>IFERROR(VLOOKUP($F:$F,'Lease Types with GL Accts'!A:B,2,FALSE),0)</f>
        <v>0</v>
      </c>
      <c r="H1196" s="122">
        <f>IFERROR(VLOOKUP($F:$F,'Lease Types with GL Accts'!$A:$C,3,FALSE),0)</f>
        <v>0</v>
      </c>
      <c r="I1196" s="122">
        <f>IFERROR(VLOOKUP($F:$F,'Lease Types with GL Accts'!$A:$D,4,FALSE),0)</f>
        <v>0</v>
      </c>
      <c r="J1196" s="293" t="str">
        <f>IF(AND(AB1196=1,K1196='Lease Rollforward'!$B$2),"Yes",IF(AB1196=1,"No",""))</f>
        <v/>
      </c>
      <c r="L1196" s="216"/>
      <c r="M1196" s="217"/>
      <c r="N1196" s="217"/>
      <c r="O1196" s="217"/>
      <c r="P1196" s="294">
        <f t="shared" si="161"/>
        <v>0</v>
      </c>
      <c r="Q1196" s="124"/>
      <c r="R1196" s="124"/>
      <c r="S1196" s="219"/>
      <c r="T1196" s="219"/>
      <c r="U1196" s="266"/>
      <c r="V1196" s="122" t="str">
        <f>IF($AB1196=1,VLOOKUP(U:U,'BW Asset Listing'!D:E,2,FALSE),"")</f>
        <v/>
      </c>
      <c r="W1196" s="122" t="str">
        <f>IF($AB1196=1,VLOOKUP(U:U,'BW Asset Listing'!D:F,3,FALSE),"")</f>
        <v/>
      </c>
      <c r="X1196" s="122" t="str">
        <f>IF($AB1196=1,VLOOKUP(U:U,'BW Asset Listing'!D:G,4,FALSE),"")</f>
        <v/>
      </c>
      <c r="Y1196" s="294" t="str">
        <f>IF($AB1196=1,VLOOKUP(U:U,'BW Asset Listing'!D:O,12,FALSE),"")</f>
        <v/>
      </c>
      <c r="Z1196" s="294" t="str">
        <f t="shared" si="162"/>
        <v/>
      </c>
      <c r="AA1196" s="294" t="str">
        <f t="shared" si="163"/>
        <v/>
      </c>
      <c r="AB1196" s="294">
        <f>COUNTIF($D$4:D1196,$D1196)</f>
        <v>0</v>
      </c>
      <c r="AE1196" s="122" t="str">
        <f t="shared" si="164"/>
        <v/>
      </c>
      <c r="AF1196" s="124">
        <f>SUMIFS('BW Expense Report GL'!I:I,'BW Expense Report GL'!F:F,AD:AD,'BW Expense Report GL'!G:G,G:G)</f>
        <v>0</v>
      </c>
      <c r="AG1196" s="124" t="str">
        <f t="shared" si="165"/>
        <v/>
      </c>
      <c r="AH1196" s="124">
        <f>SUMIFS('BW Expense Report GL'!I:I,'BW Expense Report GL'!F:F,AD:AD,'BW Expense Report GL'!G:G,H:H)</f>
        <v>0</v>
      </c>
      <c r="AI1196" s="124" t="str">
        <f t="shared" si="166"/>
        <v/>
      </c>
      <c r="AK1196" s="121">
        <f t="shared" si="167"/>
        <v>0</v>
      </c>
      <c r="AL1196" s="121">
        <f t="shared" si="168"/>
        <v>0</v>
      </c>
    </row>
    <row r="1197" spans="1:38" s="121" customFormat="1" ht="12.75" x14ac:dyDescent="0.2">
      <c r="A1197" s="293" t="str">
        <f>VLOOKUP(B:B,'ACFR Business Areas'!A:C,3,FALSE)</f>
        <v>A000</v>
      </c>
      <c r="B1197" s="293" t="str">
        <f>'Lease Rollforward'!$B$1</f>
        <v>E120</v>
      </c>
      <c r="C1197" s="122" t="str">
        <f>VLOOKUP(B:B,'ACFR Business Areas'!A:B,2,FALSE)</f>
        <v>Comptroller General</v>
      </c>
      <c r="D1197" s="237"/>
      <c r="E1197" s="265"/>
      <c r="G1197" s="122">
        <f>IFERROR(VLOOKUP($F:$F,'Lease Types with GL Accts'!A:B,2,FALSE),0)</f>
        <v>0</v>
      </c>
      <c r="H1197" s="122">
        <f>IFERROR(VLOOKUP($F:$F,'Lease Types with GL Accts'!$A:$C,3,FALSE),0)</f>
        <v>0</v>
      </c>
      <c r="I1197" s="122">
        <f>IFERROR(VLOOKUP($F:$F,'Lease Types with GL Accts'!$A:$D,4,FALSE),0)</f>
        <v>0</v>
      </c>
      <c r="J1197" s="293" t="str">
        <f>IF(AND(AB1197=1,K1197='Lease Rollforward'!$B$2),"Yes",IF(AB1197=1,"No",""))</f>
        <v/>
      </c>
      <c r="L1197" s="216"/>
      <c r="M1197" s="217"/>
      <c r="N1197" s="217"/>
      <c r="O1197" s="217"/>
      <c r="P1197" s="294">
        <f t="shared" si="161"/>
        <v>0</v>
      </c>
      <c r="Q1197" s="124"/>
      <c r="R1197" s="124"/>
      <c r="S1197" s="219"/>
      <c r="T1197" s="219"/>
      <c r="U1197" s="266"/>
      <c r="V1197" s="122" t="str">
        <f>IF($AB1197=1,VLOOKUP(U:U,'BW Asset Listing'!D:E,2,FALSE),"")</f>
        <v/>
      </c>
      <c r="W1197" s="122" t="str">
        <f>IF($AB1197=1,VLOOKUP(U:U,'BW Asset Listing'!D:F,3,FALSE),"")</f>
        <v/>
      </c>
      <c r="X1197" s="122" t="str">
        <f>IF($AB1197=1,VLOOKUP(U:U,'BW Asset Listing'!D:G,4,FALSE),"")</f>
        <v/>
      </c>
      <c r="Y1197" s="294" t="str">
        <f>IF($AB1197=1,VLOOKUP(U:U,'BW Asset Listing'!D:O,12,FALSE),"")</f>
        <v/>
      </c>
      <c r="Z1197" s="294" t="str">
        <f t="shared" si="162"/>
        <v/>
      </c>
      <c r="AA1197" s="294" t="str">
        <f t="shared" si="163"/>
        <v/>
      </c>
      <c r="AB1197" s="294">
        <f>COUNTIF($D$4:D1197,$D1197)</f>
        <v>0</v>
      </c>
      <c r="AE1197" s="122" t="str">
        <f t="shared" si="164"/>
        <v/>
      </c>
      <c r="AF1197" s="124">
        <f>SUMIFS('BW Expense Report GL'!I:I,'BW Expense Report GL'!F:F,AD:AD,'BW Expense Report GL'!G:G,G:G)</f>
        <v>0</v>
      </c>
      <c r="AG1197" s="124" t="str">
        <f t="shared" si="165"/>
        <v/>
      </c>
      <c r="AH1197" s="124">
        <f>SUMIFS('BW Expense Report GL'!I:I,'BW Expense Report GL'!F:F,AD:AD,'BW Expense Report GL'!G:G,H:H)</f>
        <v>0</v>
      </c>
      <c r="AI1197" s="124" t="str">
        <f t="shared" si="166"/>
        <v/>
      </c>
      <c r="AK1197" s="121">
        <f t="shared" si="167"/>
        <v>0</v>
      </c>
      <c r="AL1197" s="121">
        <f t="shared" si="168"/>
        <v>0</v>
      </c>
    </row>
    <row r="1198" spans="1:38" s="121" customFormat="1" ht="12.75" x14ac:dyDescent="0.2">
      <c r="A1198" s="293" t="str">
        <f>VLOOKUP(B:B,'ACFR Business Areas'!A:C,3,FALSE)</f>
        <v>A000</v>
      </c>
      <c r="B1198" s="293" t="str">
        <f>'Lease Rollforward'!$B$1</f>
        <v>E120</v>
      </c>
      <c r="C1198" s="122" t="str">
        <f>VLOOKUP(B:B,'ACFR Business Areas'!A:B,2,FALSE)</f>
        <v>Comptroller General</v>
      </c>
      <c r="D1198" s="237"/>
      <c r="E1198" s="265"/>
      <c r="G1198" s="122">
        <f>IFERROR(VLOOKUP($F:$F,'Lease Types with GL Accts'!A:B,2,FALSE),0)</f>
        <v>0</v>
      </c>
      <c r="H1198" s="122">
        <f>IFERROR(VLOOKUP($F:$F,'Lease Types with GL Accts'!$A:$C,3,FALSE),0)</f>
        <v>0</v>
      </c>
      <c r="I1198" s="122">
        <f>IFERROR(VLOOKUP($F:$F,'Lease Types with GL Accts'!$A:$D,4,FALSE),0)</f>
        <v>0</v>
      </c>
      <c r="J1198" s="293" t="str">
        <f>IF(AND(AB1198=1,K1198='Lease Rollforward'!$B$2),"Yes",IF(AB1198=1,"No",""))</f>
        <v/>
      </c>
      <c r="L1198" s="216"/>
      <c r="M1198" s="217"/>
      <c r="N1198" s="217"/>
      <c r="O1198" s="217"/>
      <c r="P1198" s="294">
        <f t="shared" si="161"/>
        <v>0</v>
      </c>
      <c r="Q1198" s="124"/>
      <c r="R1198" s="124"/>
      <c r="S1198" s="219"/>
      <c r="T1198" s="219"/>
      <c r="U1198" s="266"/>
      <c r="V1198" s="122" t="str">
        <f>IF($AB1198=1,VLOOKUP(U:U,'BW Asset Listing'!D:E,2,FALSE),"")</f>
        <v/>
      </c>
      <c r="W1198" s="122" t="str">
        <f>IF($AB1198=1,VLOOKUP(U:U,'BW Asset Listing'!D:F,3,FALSE),"")</f>
        <v/>
      </c>
      <c r="X1198" s="122" t="str">
        <f>IF($AB1198=1,VLOOKUP(U:U,'BW Asset Listing'!D:G,4,FALSE),"")</f>
        <v/>
      </c>
      <c r="Y1198" s="294" t="str">
        <f>IF($AB1198=1,VLOOKUP(U:U,'BW Asset Listing'!D:O,12,FALSE),"")</f>
        <v/>
      </c>
      <c r="Z1198" s="294" t="str">
        <f t="shared" si="162"/>
        <v/>
      </c>
      <c r="AA1198" s="294" t="str">
        <f t="shared" si="163"/>
        <v/>
      </c>
      <c r="AB1198" s="294">
        <f>COUNTIF($D$4:D1198,$D1198)</f>
        <v>0</v>
      </c>
      <c r="AE1198" s="122" t="str">
        <f t="shared" si="164"/>
        <v/>
      </c>
      <c r="AF1198" s="124">
        <f>SUMIFS('BW Expense Report GL'!I:I,'BW Expense Report GL'!F:F,AD:AD,'BW Expense Report GL'!G:G,G:G)</f>
        <v>0</v>
      </c>
      <c r="AG1198" s="124" t="str">
        <f t="shared" si="165"/>
        <v/>
      </c>
      <c r="AH1198" s="124">
        <f>SUMIFS('BW Expense Report GL'!I:I,'BW Expense Report GL'!F:F,AD:AD,'BW Expense Report GL'!G:G,H:H)</f>
        <v>0</v>
      </c>
      <c r="AI1198" s="124" t="str">
        <f t="shared" si="166"/>
        <v/>
      </c>
      <c r="AK1198" s="121">
        <f t="shared" si="167"/>
        <v>0</v>
      </c>
      <c r="AL1198" s="121">
        <f t="shared" si="168"/>
        <v>0</v>
      </c>
    </row>
    <row r="1199" spans="1:38" s="121" customFormat="1" ht="12.75" x14ac:dyDescent="0.2">
      <c r="A1199" s="293" t="str">
        <f>VLOOKUP(B:B,'ACFR Business Areas'!A:C,3,FALSE)</f>
        <v>A000</v>
      </c>
      <c r="B1199" s="293" t="str">
        <f>'Lease Rollforward'!$B$1</f>
        <v>E120</v>
      </c>
      <c r="C1199" s="122" t="str">
        <f>VLOOKUP(B:B,'ACFR Business Areas'!A:B,2,FALSE)</f>
        <v>Comptroller General</v>
      </c>
      <c r="D1199" s="237"/>
      <c r="E1199" s="265"/>
      <c r="G1199" s="122">
        <f>IFERROR(VLOOKUP($F:$F,'Lease Types with GL Accts'!A:B,2,FALSE),0)</f>
        <v>0</v>
      </c>
      <c r="H1199" s="122">
        <f>IFERROR(VLOOKUP($F:$F,'Lease Types with GL Accts'!$A:$C,3,FALSE),0)</f>
        <v>0</v>
      </c>
      <c r="I1199" s="122">
        <f>IFERROR(VLOOKUP($F:$F,'Lease Types with GL Accts'!$A:$D,4,FALSE),0)</f>
        <v>0</v>
      </c>
      <c r="J1199" s="293" t="str">
        <f>IF(AND(AB1199=1,K1199='Lease Rollforward'!$B$2),"Yes",IF(AB1199=1,"No",""))</f>
        <v/>
      </c>
      <c r="L1199" s="216"/>
      <c r="M1199" s="217"/>
      <c r="N1199" s="217"/>
      <c r="O1199" s="217"/>
      <c r="P1199" s="294">
        <f t="shared" si="161"/>
        <v>0</v>
      </c>
      <c r="Q1199" s="124"/>
      <c r="R1199" s="124"/>
      <c r="S1199" s="219"/>
      <c r="T1199" s="219"/>
      <c r="U1199" s="266"/>
      <c r="V1199" s="122" t="str">
        <f>IF($AB1199=1,VLOOKUP(U:U,'BW Asset Listing'!D:E,2,FALSE),"")</f>
        <v/>
      </c>
      <c r="W1199" s="122" t="str">
        <f>IF($AB1199=1,VLOOKUP(U:U,'BW Asset Listing'!D:F,3,FALSE),"")</f>
        <v/>
      </c>
      <c r="X1199" s="122" t="str">
        <f>IF($AB1199=1,VLOOKUP(U:U,'BW Asset Listing'!D:G,4,FALSE),"")</f>
        <v/>
      </c>
      <c r="Y1199" s="294" t="str">
        <f>IF($AB1199=1,VLOOKUP(U:U,'BW Asset Listing'!D:O,12,FALSE),"")</f>
        <v/>
      </c>
      <c r="Z1199" s="294" t="str">
        <f t="shared" si="162"/>
        <v/>
      </c>
      <c r="AA1199" s="294" t="str">
        <f t="shared" si="163"/>
        <v/>
      </c>
      <c r="AB1199" s="294">
        <f>COUNTIF($D$4:D1199,$D1199)</f>
        <v>0</v>
      </c>
      <c r="AE1199" s="122" t="str">
        <f t="shared" si="164"/>
        <v/>
      </c>
      <c r="AF1199" s="124">
        <f>SUMIFS('BW Expense Report GL'!I:I,'BW Expense Report GL'!F:F,AD:AD,'BW Expense Report GL'!G:G,G:G)</f>
        <v>0</v>
      </c>
      <c r="AG1199" s="124" t="str">
        <f t="shared" si="165"/>
        <v/>
      </c>
      <c r="AH1199" s="124">
        <f>SUMIFS('BW Expense Report GL'!I:I,'BW Expense Report GL'!F:F,AD:AD,'BW Expense Report GL'!G:G,H:H)</f>
        <v>0</v>
      </c>
      <c r="AI1199" s="124" t="str">
        <f t="shared" si="166"/>
        <v/>
      </c>
      <c r="AK1199" s="121">
        <f t="shared" si="167"/>
        <v>0</v>
      </c>
      <c r="AL1199" s="121">
        <f t="shared" si="168"/>
        <v>0</v>
      </c>
    </row>
    <row r="1200" spans="1:38" s="121" customFormat="1" ht="12.75" x14ac:dyDescent="0.2">
      <c r="A1200" s="293" t="str">
        <f>VLOOKUP(B:B,'ACFR Business Areas'!A:C,3,FALSE)</f>
        <v>A000</v>
      </c>
      <c r="B1200" s="293" t="str">
        <f>'Lease Rollforward'!$B$1</f>
        <v>E120</v>
      </c>
      <c r="C1200" s="122" t="str">
        <f>VLOOKUP(B:B,'ACFR Business Areas'!A:B,2,FALSE)</f>
        <v>Comptroller General</v>
      </c>
      <c r="D1200" s="237"/>
      <c r="E1200" s="265"/>
      <c r="G1200" s="122">
        <f>IFERROR(VLOOKUP($F:$F,'Lease Types with GL Accts'!A:B,2,FALSE),0)</f>
        <v>0</v>
      </c>
      <c r="H1200" s="122">
        <f>IFERROR(VLOOKUP($F:$F,'Lease Types with GL Accts'!$A:$C,3,FALSE),0)</f>
        <v>0</v>
      </c>
      <c r="I1200" s="122">
        <f>IFERROR(VLOOKUP($F:$F,'Lease Types with GL Accts'!$A:$D,4,FALSE),0)</f>
        <v>0</v>
      </c>
      <c r="J1200" s="293" t="str">
        <f>IF(AND(AB1200=1,K1200='Lease Rollforward'!$B$2),"Yes",IF(AB1200=1,"No",""))</f>
        <v/>
      </c>
      <c r="L1200" s="216"/>
      <c r="M1200" s="217"/>
      <c r="N1200" s="217"/>
      <c r="O1200" s="217"/>
      <c r="P1200" s="294">
        <f t="shared" si="161"/>
        <v>0</v>
      </c>
      <c r="Q1200" s="124"/>
      <c r="R1200" s="124"/>
      <c r="S1200" s="219"/>
      <c r="T1200" s="219"/>
      <c r="U1200" s="266"/>
      <c r="V1200" s="122" t="str">
        <f>IF($AB1200=1,VLOOKUP(U:U,'BW Asset Listing'!D:E,2,FALSE),"")</f>
        <v/>
      </c>
      <c r="W1200" s="122" t="str">
        <f>IF($AB1200=1,VLOOKUP(U:U,'BW Asset Listing'!D:F,3,FALSE),"")</f>
        <v/>
      </c>
      <c r="X1200" s="122" t="str">
        <f>IF($AB1200=1,VLOOKUP(U:U,'BW Asset Listing'!D:G,4,FALSE),"")</f>
        <v/>
      </c>
      <c r="Y1200" s="294" t="str">
        <f>IF($AB1200=1,VLOOKUP(U:U,'BW Asset Listing'!D:O,12,FALSE),"")</f>
        <v/>
      </c>
      <c r="Z1200" s="294" t="str">
        <f t="shared" si="162"/>
        <v/>
      </c>
      <c r="AA1200" s="294" t="str">
        <f t="shared" si="163"/>
        <v/>
      </c>
      <c r="AB1200" s="294">
        <f>COUNTIF($D$4:D1200,$D1200)</f>
        <v>0</v>
      </c>
      <c r="AE1200" s="122" t="str">
        <f t="shared" si="164"/>
        <v/>
      </c>
      <c r="AF1200" s="124">
        <f>SUMIFS('BW Expense Report GL'!I:I,'BW Expense Report GL'!F:F,AD:AD,'BW Expense Report GL'!G:G,G:G)</f>
        <v>0</v>
      </c>
      <c r="AG1200" s="124" t="str">
        <f t="shared" si="165"/>
        <v/>
      </c>
      <c r="AH1200" s="124">
        <f>SUMIFS('BW Expense Report GL'!I:I,'BW Expense Report GL'!F:F,AD:AD,'BW Expense Report GL'!G:G,H:H)</f>
        <v>0</v>
      </c>
      <c r="AI1200" s="124" t="str">
        <f t="shared" si="166"/>
        <v/>
      </c>
      <c r="AK1200" s="121">
        <f t="shared" si="167"/>
        <v>0</v>
      </c>
      <c r="AL1200" s="121">
        <f t="shared" si="168"/>
        <v>0</v>
      </c>
    </row>
    <row r="1201" spans="1:38" s="121" customFormat="1" ht="12.75" x14ac:dyDescent="0.2">
      <c r="A1201" s="293" t="str">
        <f>VLOOKUP(B:B,'ACFR Business Areas'!A:C,3,FALSE)</f>
        <v>A000</v>
      </c>
      <c r="B1201" s="293" t="str">
        <f>'Lease Rollforward'!$B$1</f>
        <v>E120</v>
      </c>
      <c r="C1201" s="122" t="str">
        <f>VLOOKUP(B:B,'ACFR Business Areas'!A:B,2,FALSE)</f>
        <v>Comptroller General</v>
      </c>
      <c r="D1201" s="237"/>
      <c r="E1201" s="265"/>
      <c r="G1201" s="122">
        <f>IFERROR(VLOOKUP($F:$F,'Lease Types with GL Accts'!A:B,2,FALSE),0)</f>
        <v>0</v>
      </c>
      <c r="H1201" s="122">
        <f>IFERROR(VLOOKUP($F:$F,'Lease Types with GL Accts'!$A:$C,3,FALSE),0)</f>
        <v>0</v>
      </c>
      <c r="I1201" s="122">
        <f>IFERROR(VLOOKUP($F:$F,'Lease Types with GL Accts'!$A:$D,4,FALSE),0)</f>
        <v>0</v>
      </c>
      <c r="J1201" s="293" t="str">
        <f>IF(AND(AB1201=1,K1201='Lease Rollforward'!$B$2),"Yes",IF(AB1201=1,"No",""))</f>
        <v/>
      </c>
      <c r="L1201" s="216"/>
      <c r="M1201" s="217"/>
      <c r="N1201" s="217"/>
      <c r="O1201" s="217"/>
      <c r="P1201" s="294">
        <f t="shared" si="161"/>
        <v>0</v>
      </c>
      <c r="Q1201" s="124"/>
      <c r="R1201" s="124"/>
      <c r="S1201" s="219"/>
      <c r="T1201" s="219"/>
      <c r="U1201" s="266"/>
      <c r="V1201" s="122" t="str">
        <f>IF($AB1201=1,VLOOKUP(U:U,'BW Asset Listing'!D:E,2,FALSE),"")</f>
        <v/>
      </c>
      <c r="W1201" s="122" t="str">
        <f>IF($AB1201=1,VLOOKUP(U:U,'BW Asset Listing'!D:F,3,FALSE),"")</f>
        <v/>
      </c>
      <c r="X1201" s="122" t="str">
        <f>IF($AB1201=1,VLOOKUP(U:U,'BW Asset Listing'!D:G,4,FALSE),"")</f>
        <v/>
      </c>
      <c r="Y1201" s="294" t="str">
        <f>IF($AB1201=1,VLOOKUP(U:U,'BW Asset Listing'!D:O,12,FALSE),"")</f>
        <v/>
      </c>
      <c r="Z1201" s="294" t="str">
        <f t="shared" si="162"/>
        <v/>
      </c>
      <c r="AA1201" s="294" t="str">
        <f t="shared" si="163"/>
        <v/>
      </c>
      <c r="AB1201" s="294">
        <f>COUNTIF($D$4:D1201,$D1201)</f>
        <v>0</v>
      </c>
      <c r="AE1201" s="122" t="str">
        <f t="shared" si="164"/>
        <v/>
      </c>
      <c r="AF1201" s="124">
        <f>SUMIFS('BW Expense Report GL'!I:I,'BW Expense Report GL'!F:F,AD:AD,'BW Expense Report GL'!G:G,G:G)</f>
        <v>0</v>
      </c>
      <c r="AG1201" s="124" t="str">
        <f t="shared" si="165"/>
        <v/>
      </c>
      <c r="AH1201" s="124">
        <f>SUMIFS('BW Expense Report GL'!I:I,'BW Expense Report GL'!F:F,AD:AD,'BW Expense Report GL'!G:G,H:H)</f>
        <v>0</v>
      </c>
      <c r="AI1201" s="124" t="str">
        <f t="shared" si="166"/>
        <v/>
      </c>
      <c r="AK1201" s="121">
        <f t="shared" si="167"/>
        <v>0</v>
      </c>
      <c r="AL1201" s="121">
        <f t="shared" si="168"/>
        <v>0</v>
      </c>
    </row>
    <row r="1202" spans="1:38" s="121" customFormat="1" ht="12.75" x14ac:dyDescent="0.2">
      <c r="A1202" s="293" t="str">
        <f>VLOOKUP(B:B,'ACFR Business Areas'!A:C,3,FALSE)</f>
        <v>A000</v>
      </c>
      <c r="B1202" s="293" t="str">
        <f>'Lease Rollforward'!$B$1</f>
        <v>E120</v>
      </c>
      <c r="C1202" s="122" t="str">
        <f>VLOOKUP(B:B,'ACFR Business Areas'!A:B,2,FALSE)</f>
        <v>Comptroller General</v>
      </c>
      <c r="D1202" s="237"/>
      <c r="E1202" s="265"/>
      <c r="G1202" s="122">
        <f>IFERROR(VLOOKUP($F:$F,'Lease Types with GL Accts'!A:B,2,FALSE),0)</f>
        <v>0</v>
      </c>
      <c r="H1202" s="122">
        <f>IFERROR(VLOOKUP($F:$F,'Lease Types with GL Accts'!$A:$C,3,FALSE),0)</f>
        <v>0</v>
      </c>
      <c r="I1202" s="122">
        <f>IFERROR(VLOOKUP($F:$F,'Lease Types with GL Accts'!$A:$D,4,FALSE),0)</f>
        <v>0</v>
      </c>
      <c r="J1202" s="293" t="str">
        <f>IF(AND(AB1202=1,K1202='Lease Rollforward'!$B$2),"Yes",IF(AB1202=1,"No",""))</f>
        <v/>
      </c>
      <c r="L1202" s="216"/>
      <c r="M1202" s="217"/>
      <c r="N1202" s="217"/>
      <c r="O1202" s="217"/>
      <c r="P1202" s="294">
        <f t="shared" si="161"/>
        <v>0</v>
      </c>
      <c r="Q1202" s="124"/>
      <c r="R1202" s="124"/>
      <c r="S1202" s="219"/>
      <c r="T1202" s="219"/>
      <c r="U1202" s="266"/>
      <c r="V1202" s="122" t="str">
        <f>IF($AB1202=1,VLOOKUP(U:U,'BW Asset Listing'!D:E,2,FALSE),"")</f>
        <v/>
      </c>
      <c r="W1202" s="122" t="str">
        <f>IF($AB1202=1,VLOOKUP(U:U,'BW Asset Listing'!D:F,3,FALSE),"")</f>
        <v/>
      </c>
      <c r="X1202" s="122" t="str">
        <f>IF($AB1202=1,VLOOKUP(U:U,'BW Asset Listing'!D:G,4,FALSE),"")</f>
        <v/>
      </c>
      <c r="Y1202" s="294" t="str">
        <f>IF($AB1202=1,VLOOKUP(U:U,'BW Asset Listing'!D:O,12,FALSE),"")</f>
        <v/>
      </c>
      <c r="Z1202" s="294" t="str">
        <f t="shared" si="162"/>
        <v/>
      </c>
      <c r="AA1202" s="294" t="str">
        <f t="shared" si="163"/>
        <v/>
      </c>
      <c r="AB1202" s="294">
        <f>COUNTIF($D$4:D1202,$D1202)</f>
        <v>0</v>
      </c>
      <c r="AE1202" s="122" t="str">
        <f t="shared" si="164"/>
        <v/>
      </c>
      <c r="AF1202" s="124">
        <f>SUMIFS('BW Expense Report GL'!I:I,'BW Expense Report GL'!F:F,AD:AD,'BW Expense Report GL'!G:G,G:G)</f>
        <v>0</v>
      </c>
      <c r="AG1202" s="124" t="str">
        <f t="shared" si="165"/>
        <v/>
      </c>
      <c r="AH1202" s="124">
        <f>SUMIFS('BW Expense Report GL'!I:I,'BW Expense Report GL'!F:F,AD:AD,'BW Expense Report GL'!G:G,H:H)</f>
        <v>0</v>
      </c>
      <c r="AI1202" s="124" t="str">
        <f t="shared" si="166"/>
        <v/>
      </c>
      <c r="AK1202" s="121">
        <f t="shared" si="167"/>
        <v>0</v>
      </c>
      <c r="AL1202" s="121">
        <f t="shared" si="168"/>
        <v>0</v>
      </c>
    </row>
    <row r="1203" spans="1:38" s="121" customFormat="1" ht="12.75" x14ac:dyDescent="0.2">
      <c r="A1203" s="293" t="str">
        <f>VLOOKUP(B:B,'ACFR Business Areas'!A:C,3,FALSE)</f>
        <v>A000</v>
      </c>
      <c r="B1203" s="293" t="str">
        <f>'Lease Rollforward'!$B$1</f>
        <v>E120</v>
      </c>
      <c r="C1203" s="122" t="str">
        <f>VLOOKUP(B:B,'ACFR Business Areas'!A:B,2,FALSE)</f>
        <v>Comptroller General</v>
      </c>
      <c r="D1203" s="237"/>
      <c r="E1203" s="265"/>
      <c r="G1203" s="122">
        <f>IFERROR(VLOOKUP($F:$F,'Lease Types with GL Accts'!A:B,2,FALSE),0)</f>
        <v>0</v>
      </c>
      <c r="H1203" s="122">
        <f>IFERROR(VLOOKUP($F:$F,'Lease Types with GL Accts'!$A:$C,3,FALSE),0)</f>
        <v>0</v>
      </c>
      <c r="I1203" s="122">
        <f>IFERROR(VLOOKUP($F:$F,'Lease Types with GL Accts'!$A:$D,4,FALSE),0)</f>
        <v>0</v>
      </c>
      <c r="J1203" s="293" t="str">
        <f>IF(AND(AB1203=1,K1203='Lease Rollforward'!$B$2),"Yes",IF(AB1203=1,"No",""))</f>
        <v/>
      </c>
      <c r="L1203" s="216"/>
      <c r="M1203" s="217"/>
      <c r="N1203" s="217"/>
      <c r="O1203" s="217"/>
      <c r="P1203" s="294">
        <f t="shared" si="161"/>
        <v>0</v>
      </c>
      <c r="Q1203" s="124"/>
      <c r="R1203" s="124"/>
      <c r="S1203" s="219"/>
      <c r="T1203" s="219"/>
      <c r="U1203" s="266"/>
      <c r="V1203" s="122" t="str">
        <f>IF($AB1203=1,VLOOKUP(U:U,'BW Asset Listing'!D:E,2,FALSE),"")</f>
        <v/>
      </c>
      <c r="W1203" s="122" t="str">
        <f>IF($AB1203=1,VLOOKUP(U:U,'BW Asset Listing'!D:F,3,FALSE),"")</f>
        <v/>
      </c>
      <c r="X1203" s="122" t="str">
        <f>IF($AB1203=1,VLOOKUP(U:U,'BW Asset Listing'!D:G,4,FALSE),"")</f>
        <v/>
      </c>
      <c r="Y1203" s="294" t="str">
        <f>IF($AB1203=1,VLOOKUP(U:U,'BW Asset Listing'!D:O,12,FALSE),"")</f>
        <v/>
      </c>
      <c r="Z1203" s="294" t="str">
        <f t="shared" si="162"/>
        <v/>
      </c>
      <c r="AA1203" s="294" t="str">
        <f t="shared" si="163"/>
        <v/>
      </c>
      <c r="AB1203" s="294">
        <f>COUNTIF($D$4:D1203,$D1203)</f>
        <v>0</v>
      </c>
      <c r="AE1203" s="122" t="str">
        <f t="shared" si="164"/>
        <v/>
      </c>
      <c r="AF1203" s="124">
        <f>SUMIFS('BW Expense Report GL'!I:I,'BW Expense Report GL'!F:F,AD:AD,'BW Expense Report GL'!G:G,G:G)</f>
        <v>0</v>
      </c>
      <c r="AG1203" s="124" t="str">
        <f t="shared" si="165"/>
        <v/>
      </c>
      <c r="AH1203" s="124">
        <f>SUMIFS('BW Expense Report GL'!I:I,'BW Expense Report GL'!F:F,AD:AD,'BW Expense Report GL'!G:G,H:H)</f>
        <v>0</v>
      </c>
      <c r="AI1203" s="124" t="str">
        <f t="shared" si="166"/>
        <v/>
      </c>
      <c r="AK1203" s="121">
        <f t="shared" si="167"/>
        <v>0</v>
      </c>
      <c r="AL1203" s="121">
        <f t="shared" si="168"/>
        <v>0</v>
      </c>
    </row>
    <row r="1204" spans="1:38" s="121" customFormat="1" ht="12.75" x14ac:dyDescent="0.2">
      <c r="A1204" s="293" t="str">
        <f>VLOOKUP(B:B,'ACFR Business Areas'!A:C,3,FALSE)</f>
        <v>A000</v>
      </c>
      <c r="B1204" s="293" t="str">
        <f>'Lease Rollforward'!$B$1</f>
        <v>E120</v>
      </c>
      <c r="C1204" s="122" t="str">
        <f>VLOOKUP(B:B,'ACFR Business Areas'!A:B,2,FALSE)</f>
        <v>Comptroller General</v>
      </c>
      <c r="D1204" s="237"/>
      <c r="E1204" s="265"/>
      <c r="G1204" s="122">
        <f>IFERROR(VLOOKUP($F:$F,'Lease Types with GL Accts'!A:B,2,FALSE),0)</f>
        <v>0</v>
      </c>
      <c r="H1204" s="122">
        <f>IFERROR(VLOOKUP($F:$F,'Lease Types with GL Accts'!$A:$C,3,FALSE),0)</f>
        <v>0</v>
      </c>
      <c r="I1204" s="122">
        <f>IFERROR(VLOOKUP($F:$F,'Lease Types with GL Accts'!$A:$D,4,FALSE),0)</f>
        <v>0</v>
      </c>
      <c r="J1204" s="293" t="str">
        <f>IF(AND(AB1204=1,K1204='Lease Rollforward'!$B$2),"Yes",IF(AB1204=1,"No",""))</f>
        <v/>
      </c>
      <c r="L1204" s="216"/>
      <c r="M1204" s="217"/>
      <c r="N1204" s="217"/>
      <c r="O1204" s="217"/>
      <c r="P1204" s="294">
        <f t="shared" si="161"/>
        <v>0</v>
      </c>
      <c r="Q1204" s="124"/>
      <c r="R1204" s="124"/>
      <c r="S1204" s="219"/>
      <c r="T1204" s="219"/>
      <c r="U1204" s="266"/>
      <c r="V1204" s="122" t="str">
        <f>IF($AB1204=1,VLOOKUP(U:U,'BW Asset Listing'!D:E,2,FALSE),"")</f>
        <v/>
      </c>
      <c r="W1204" s="122" t="str">
        <f>IF($AB1204=1,VLOOKUP(U:U,'BW Asset Listing'!D:F,3,FALSE),"")</f>
        <v/>
      </c>
      <c r="X1204" s="122" t="str">
        <f>IF($AB1204=1,VLOOKUP(U:U,'BW Asset Listing'!D:G,4,FALSE),"")</f>
        <v/>
      </c>
      <c r="Y1204" s="294" t="str">
        <f>IF($AB1204=1,VLOOKUP(U:U,'BW Asset Listing'!D:O,12,FALSE),"")</f>
        <v/>
      </c>
      <c r="Z1204" s="294" t="str">
        <f t="shared" si="162"/>
        <v/>
      </c>
      <c r="AA1204" s="294" t="str">
        <f t="shared" si="163"/>
        <v/>
      </c>
      <c r="AB1204" s="294">
        <f>COUNTIF($D$4:D1204,$D1204)</f>
        <v>0</v>
      </c>
      <c r="AE1204" s="122" t="str">
        <f t="shared" si="164"/>
        <v/>
      </c>
      <c r="AF1204" s="124">
        <f>SUMIFS('BW Expense Report GL'!I:I,'BW Expense Report GL'!F:F,AD:AD,'BW Expense Report GL'!G:G,G:G)</f>
        <v>0</v>
      </c>
      <c r="AG1204" s="124" t="str">
        <f t="shared" si="165"/>
        <v/>
      </c>
      <c r="AH1204" s="124">
        <f>SUMIFS('BW Expense Report GL'!I:I,'BW Expense Report GL'!F:F,AD:AD,'BW Expense Report GL'!G:G,H:H)</f>
        <v>0</v>
      </c>
      <c r="AI1204" s="124" t="str">
        <f t="shared" si="166"/>
        <v/>
      </c>
      <c r="AK1204" s="121">
        <f t="shared" si="167"/>
        <v>0</v>
      </c>
      <c r="AL1204" s="121">
        <f t="shared" si="168"/>
        <v>0</v>
      </c>
    </row>
    <row r="1205" spans="1:38" s="121" customFormat="1" ht="12.75" x14ac:dyDescent="0.2">
      <c r="A1205" s="293" t="str">
        <f>VLOOKUP(B:B,'ACFR Business Areas'!A:C,3,FALSE)</f>
        <v>A000</v>
      </c>
      <c r="B1205" s="293" t="str">
        <f>'Lease Rollforward'!$B$1</f>
        <v>E120</v>
      </c>
      <c r="C1205" s="122" t="str">
        <f>VLOOKUP(B:B,'ACFR Business Areas'!A:B,2,FALSE)</f>
        <v>Comptroller General</v>
      </c>
      <c r="D1205" s="237"/>
      <c r="E1205" s="265"/>
      <c r="G1205" s="122">
        <f>IFERROR(VLOOKUP($F:$F,'Lease Types with GL Accts'!A:B,2,FALSE),0)</f>
        <v>0</v>
      </c>
      <c r="H1205" s="122">
        <f>IFERROR(VLOOKUP($F:$F,'Lease Types with GL Accts'!$A:$C,3,FALSE),0)</f>
        <v>0</v>
      </c>
      <c r="I1205" s="122">
        <f>IFERROR(VLOOKUP($F:$F,'Lease Types with GL Accts'!$A:$D,4,FALSE),0)</f>
        <v>0</v>
      </c>
      <c r="J1205" s="293" t="str">
        <f>IF(AND(AB1205=1,K1205='Lease Rollforward'!$B$2),"Yes",IF(AB1205=1,"No",""))</f>
        <v/>
      </c>
      <c r="L1205" s="216"/>
      <c r="M1205" s="217"/>
      <c r="N1205" s="217"/>
      <c r="O1205" s="217"/>
      <c r="P1205" s="294">
        <f t="shared" si="161"/>
        <v>0</v>
      </c>
      <c r="Q1205" s="124"/>
      <c r="R1205" s="124"/>
      <c r="S1205" s="219"/>
      <c r="T1205" s="219"/>
      <c r="U1205" s="266"/>
      <c r="V1205" s="122" t="str">
        <f>IF($AB1205=1,VLOOKUP(U:U,'BW Asset Listing'!D:E,2,FALSE),"")</f>
        <v/>
      </c>
      <c r="W1205" s="122" t="str">
        <f>IF($AB1205=1,VLOOKUP(U:U,'BW Asset Listing'!D:F,3,FALSE),"")</f>
        <v/>
      </c>
      <c r="X1205" s="122" t="str">
        <f>IF($AB1205=1,VLOOKUP(U:U,'BW Asset Listing'!D:G,4,FALSE),"")</f>
        <v/>
      </c>
      <c r="Y1205" s="294" t="str">
        <f>IF($AB1205=1,VLOOKUP(U:U,'BW Asset Listing'!D:O,12,FALSE),"")</f>
        <v/>
      </c>
      <c r="Z1205" s="294" t="str">
        <f t="shared" si="162"/>
        <v/>
      </c>
      <c r="AA1205" s="294" t="str">
        <f t="shared" si="163"/>
        <v/>
      </c>
      <c r="AB1205" s="294">
        <f>COUNTIF($D$4:D1205,$D1205)</f>
        <v>0</v>
      </c>
      <c r="AE1205" s="122" t="str">
        <f t="shared" si="164"/>
        <v/>
      </c>
      <c r="AF1205" s="124">
        <f>SUMIFS('BW Expense Report GL'!I:I,'BW Expense Report GL'!F:F,AD:AD,'BW Expense Report GL'!G:G,G:G)</f>
        <v>0</v>
      </c>
      <c r="AG1205" s="124" t="str">
        <f t="shared" si="165"/>
        <v/>
      </c>
      <c r="AH1205" s="124">
        <f>SUMIFS('BW Expense Report GL'!I:I,'BW Expense Report GL'!F:F,AD:AD,'BW Expense Report GL'!G:G,H:H)</f>
        <v>0</v>
      </c>
      <c r="AI1205" s="124" t="str">
        <f t="shared" si="166"/>
        <v/>
      </c>
      <c r="AK1205" s="121">
        <f t="shared" si="167"/>
        <v>0</v>
      </c>
      <c r="AL1205" s="121">
        <f t="shared" si="168"/>
        <v>0</v>
      </c>
    </row>
    <row r="1206" spans="1:38" s="121" customFormat="1" ht="12.75" x14ac:dyDescent="0.2">
      <c r="A1206" s="293" t="str">
        <f>VLOOKUP(B:B,'ACFR Business Areas'!A:C,3,FALSE)</f>
        <v>A000</v>
      </c>
      <c r="B1206" s="293" t="str">
        <f>'Lease Rollforward'!$B$1</f>
        <v>E120</v>
      </c>
      <c r="C1206" s="122" t="str">
        <f>VLOOKUP(B:B,'ACFR Business Areas'!A:B,2,FALSE)</f>
        <v>Comptroller General</v>
      </c>
      <c r="D1206" s="237"/>
      <c r="E1206" s="265"/>
      <c r="G1206" s="122">
        <f>IFERROR(VLOOKUP($F:$F,'Lease Types with GL Accts'!A:B,2,FALSE),0)</f>
        <v>0</v>
      </c>
      <c r="H1206" s="122">
        <f>IFERROR(VLOOKUP($F:$F,'Lease Types with GL Accts'!$A:$C,3,FALSE),0)</f>
        <v>0</v>
      </c>
      <c r="I1206" s="122">
        <f>IFERROR(VLOOKUP($F:$F,'Lease Types with GL Accts'!$A:$D,4,FALSE),0)</f>
        <v>0</v>
      </c>
      <c r="J1206" s="293" t="str">
        <f>IF(AND(AB1206=1,K1206='Lease Rollforward'!$B$2),"Yes",IF(AB1206=1,"No",""))</f>
        <v/>
      </c>
      <c r="L1206" s="216"/>
      <c r="M1206" s="217"/>
      <c r="N1206" s="217"/>
      <c r="O1206" s="217"/>
      <c r="P1206" s="294">
        <f t="shared" si="161"/>
        <v>0</v>
      </c>
      <c r="Q1206" s="124"/>
      <c r="R1206" s="124"/>
      <c r="S1206" s="219"/>
      <c r="T1206" s="219"/>
      <c r="U1206" s="266"/>
      <c r="V1206" s="122" t="str">
        <f>IF($AB1206=1,VLOOKUP(U:U,'BW Asset Listing'!D:E,2,FALSE),"")</f>
        <v/>
      </c>
      <c r="W1206" s="122" t="str">
        <f>IF($AB1206=1,VLOOKUP(U:U,'BW Asset Listing'!D:F,3,FALSE),"")</f>
        <v/>
      </c>
      <c r="X1206" s="122" t="str">
        <f>IF($AB1206=1,VLOOKUP(U:U,'BW Asset Listing'!D:G,4,FALSE),"")</f>
        <v/>
      </c>
      <c r="Y1206" s="294" t="str">
        <f>IF($AB1206=1,VLOOKUP(U:U,'BW Asset Listing'!D:O,12,FALSE),"")</f>
        <v/>
      </c>
      <c r="Z1206" s="294" t="str">
        <f t="shared" si="162"/>
        <v/>
      </c>
      <c r="AA1206" s="294" t="str">
        <f t="shared" si="163"/>
        <v/>
      </c>
      <c r="AB1206" s="294">
        <f>COUNTIF($D$4:D1206,$D1206)</f>
        <v>0</v>
      </c>
      <c r="AE1206" s="122" t="str">
        <f t="shared" si="164"/>
        <v/>
      </c>
      <c r="AF1206" s="124">
        <f>SUMIFS('BW Expense Report GL'!I:I,'BW Expense Report GL'!F:F,AD:AD,'BW Expense Report GL'!G:G,G:G)</f>
        <v>0</v>
      </c>
      <c r="AG1206" s="124" t="str">
        <f t="shared" si="165"/>
        <v/>
      </c>
      <c r="AH1206" s="124">
        <f>SUMIFS('BW Expense Report GL'!I:I,'BW Expense Report GL'!F:F,AD:AD,'BW Expense Report GL'!G:G,H:H)</f>
        <v>0</v>
      </c>
      <c r="AI1206" s="124" t="str">
        <f t="shared" si="166"/>
        <v/>
      </c>
      <c r="AK1206" s="121">
        <f t="shared" si="167"/>
        <v>0</v>
      </c>
      <c r="AL1206" s="121">
        <f t="shared" si="168"/>
        <v>0</v>
      </c>
    </row>
    <row r="1207" spans="1:38" s="121" customFormat="1" ht="12.75" x14ac:dyDescent="0.2">
      <c r="A1207" s="293" t="str">
        <f>VLOOKUP(B:B,'ACFR Business Areas'!A:C,3,FALSE)</f>
        <v>A000</v>
      </c>
      <c r="B1207" s="293" t="str">
        <f>'Lease Rollforward'!$B$1</f>
        <v>E120</v>
      </c>
      <c r="C1207" s="122" t="str">
        <f>VLOOKUP(B:B,'ACFR Business Areas'!A:B,2,FALSE)</f>
        <v>Comptroller General</v>
      </c>
      <c r="D1207" s="237"/>
      <c r="E1207" s="265"/>
      <c r="G1207" s="122">
        <f>IFERROR(VLOOKUP($F:$F,'Lease Types with GL Accts'!A:B,2,FALSE),0)</f>
        <v>0</v>
      </c>
      <c r="H1207" s="122">
        <f>IFERROR(VLOOKUP($F:$F,'Lease Types with GL Accts'!$A:$C,3,FALSE),0)</f>
        <v>0</v>
      </c>
      <c r="I1207" s="122">
        <f>IFERROR(VLOOKUP($F:$F,'Lease Types with GL Accts'!$A:$D,4,FALSE),0)</f>
        <v>0</v>
      </c>
      <c r="J1207" s="293" t="str">
        <f>IF(AND(AB1207=1,K1207='Lease Rollforward'!$B$2),"Yes",IF(AB1207=1,"No",""))</f>
        <v/>
      </c>
      <c r="L1207" s="216"/>
      <c r="M1207" s="217"/>
      <c r="N1207" s="217"/>
      <c r="O1207" s="217"/>
      <c r="P1207" s="294">
        <f t="shared" si="161"/>
        <v>0</v>
      </c>
      <c r="Q1207" s="124"/>
      <c r="R1207" s="124"/>
      <c r="S1207" s="219"/>
      <c r="T1207" s="219"/>
      <c r="U1207" s="266"/>
      <c r="V1207" s="122" t="str">
        <f>IF($AB1207=1,VLOOKUP(U:U,'BW Asset Listing'!D:E,2,FALSE),"")</f>
        <v/>
      </c>
      <c r="W1207" s="122" t="str">
        <f>IF($AB1207=1,VLOOKUP(U:U,'BW Asset Listing'!D:F,3,FALSE),"")</f>
        <v/>
      </c>
      <c r="X1207" s="122" t="str">
        <f>IF($AB1207=1,VLOOKUP(U:U,'BW Asset Listing'!D:G,4,FALSE),"")</f>
        <v/>
      </c>
      <c r="Y1207" s="294" t="str">
        <f>IF($AB1207=1,VLOOKUP(U:U,'BW Asset Listing'!D:O,12,FALSE),"")</f>
        <v/>
      </c>
      <c r="Z1207" s="294" t="str">
        <f t="shared" si="162"/>
        <v/>
      </c>
      <c r="AA1207" s="294" t="str">
        <f t="shared" si="163"/>
        <v/>
      </c>
      <c r="AB1207" s="294">
        <f>COUNTIF($D$4:D1207,$D1207)</f>
        <v>0</v>
      </c>
      <c r="AE1207" s="122" t="str">
        <f t="shared" si="164"/>
        <v/>
      </c>
      <c r="AF1207" s="124">
        <f>SUMIFS('BW Expense Report GL'!I:I,'BW Expense Report GL'!F:F,AD:AD,'BW Expense Report GL'!G:G,G:G)</f>
        <v>0</v>
      </c>
      <c r="AG1207" s="124" t="str">
        <f t="shared" si="165"/>
        <v/>
      </c>
      <c r="AH1207" s="124">
        <f>SUMIFS('BW Expense Report GL'!I:I,'BW Expense Report GL'!F:F,AD:AD,'BW Expense Report GL'!G:G,H:H)</f>
        <v>0</v>
      </c>
      <c r="AI1207" s="124" t="str">
        <f t="shared" si="166"/>
        <v/>
      </c>
      <c r="AK1207" s="121">
        <f t="shared" si="167"/>
        <v>0</v>
      </c>
      <c r="AL1207" s="121">
        <f t="shared" si="168"/>
        <v>0</v>
      </c>
    </row>
    <row r="1208" spans="1:38" s="121" customFormat="1" ht="12.75" x14ac:dyDescent="0.2">
      <c r="A1208" s="293" t="str">
        <f>VLOOKUP(B:B,'ACFR Business Areas'!A:C,3,FALSE)</f>
        <v>A000</v>
      </c>
      <c r="B1208" s="293" t="str">
        <f>'Lease Rollforward'!$B$1</f>
        <v>E120</v>
      </c>
      <c r="C1208" s="122" t="str">
        <f>VLOOKUP(B:B,'ACFR Business Areas'!A:B,2,FALSE)</f>
        <v>Comptroller General</v>
      </c>
      <c r="D1208" s="237"/>
      <c r="E1208" s="265"/>
      <c r="G1208" s="122">
        <f>IFERROR(VLOOKUP($F:$F,'Lease Types with GL Accts'!A:B,2,FALSE),0)</f>
        <v>0</v>
      </c>
      <c r="H1208" s="122">
        <f>IFERROR(VLOOKUP($F:$F,'Lease Types with GL Accts'!$A:$C,3,FALSE),0)</f>
        <v>0</v>
      </c>
      <c r="I1208" s="122">
        <f>IFERROR(VLOOKUP($F:$F,'Lease Types with GL Accts'!$A:$D,4,FALSE),0)</f>
        <v>0</v>
      </c>
      <c r="J1208" s="293" t="str">
        <f>IF(AND(AB1208=1,K1208='Lease Rollforward'!$B$2),"Yes",IF(AB1208=1,"No",""))</f>
        <v/>
      </c>
      <c r="L1208" s="216"/>
      <c r="M1208" s="217"/>
      <c r="N1208" s="217"/>
      <c r="O1208" s="217"/>
      <c r="P1208" s="294">
        <f t="shared" si="161"/>
        <v>0</v>
      </c>
      <c r="Q1208" s="124"/>
      <c r="R1208" s="124"/>
      <c r="S1208" s="219"/>
      <c r="T1208" s="219"/>
      <c r="U1208" s="266"/>
      <c r="V1208" s="122" t="str">
        <f>IF($AB1208=1,VLOOKUP(U:U,'BW Asset Listing'!D:E,2,FALSE),"")</f>
        <v/>
      </c>
      <c r="W1208" s="122" t="str">
        <f>IF($AB1208=1,VLOOKUP(U:U,'BW Asset Listing'!D:F,3,FALSE),"")</f>
        <v/>
      </c>
      <c r="X1208" s="122" t="str">
        <f>IF($AB1208=1,VLOOKUP(U:U,'BW Asset Listing'!D:G,4,FALSE),"")</f>
        <v/>
      </c>
      <c r="Y1208" s="294" t="str">
        <f>IF($AB1208=1,VLOOKUP(U:U,'BW Asset Listing'!D:O,12,FALSE),"")</f>
        <v/>
      </c>
      <c r="Z1208" s="294" t="str">
        <f t="shared" si="162"/>
        <v/>
      </c>
      <c r="AA1208" s="294" t="str">
        <f t="shared" si="163"/>
        <v/>
      </c>
      <c r="AB1208" s="294">
        <f>COUNTIF($D$4:D1208,$D1208)</f>
        <v>0</v>
      </c>
      <c r="AE1208" s="122" t="str">
        <f t="shared" si="164"/>
        <v/>
      </c>
      <c r="AF1208" s="124">
        <f>SUMIFS('BW Expense Report GL'!I:I,'BW Expense Report GL'!F:F,AD:AD,'BW Expense Report GL'!G:G,G:G)</f>
        <v>0</v>
      </c>
      <c r="AG1208" s="124" t="str">
        <f t="shared" si="165"/>
        <v/>
      </c>
      <c r="AH1208" s="124">
        <f>SUMIFS('BW Expense Report GL'!I:I,'BW Expense Report GL'!F:F,AD:AD,'BW Expense Report GL'!G:G,H:H)</f>
        <v>0</v>
      </c>
      <c r="AI1208" s="124" t="str">
        <f t="shared" si="166"/>
        <v/>
      </c>
      <c r="AK1208" s="121">
        <f t="shared" si="167"/>
        <v>0</v>
      </c>
      <c r="AL1208" s="121">
        <f t="shared" si="168"/>
        <v>0</v>
      </c>
    </row>
    <row r="1209" spans="1:38" s="121" customFormat="1" ht="12.75" x14ac:dyDescent="0.2">
      <c r="A1209" s="293" t="str">
        <f>VLOOKUP(B:B,'ACFR Business Areas'!A:C,3,FALSE)</f>
        <v>A000</v>
      </c>
      <c r="B1209" s="293" t="str">
        <f>'Lease Rollforward'!$B$1</f>
        <v>E120</v>
      </c>
      <c r="C1209" s="122" t="str">
        <f>VLOOKUP(B:B,'ACFR Business Areas'!A:B,2,FALSE)</f>
        <v>Comptroller General</v>
      </c>
      <c r="D1209" s="237"/>
      <c r="E1209" s="265"/>
      <c r="G1209" s="122">
        <f>IFERROR(VLOOKUP($F:$F,'Lease Types with GL Accts'!A:B,2,FALSE),0)</f>
        <v>0</v>
      </c>
      <c r="H1209" s="122">
        <f>IFERROR(VLOOKUP($F:$F,'Lease Types with GL Accts'!$A:$C,3,FALSE),0)</f>
        <v>0</v>
      </c>
      <c r="I1209" s="122">
        <f>IFERROR(VLOOKUP($F:$F,'Lease Types with GL Accts'!$A:$D,4,FALSE),0)</f>
        <v>0</v>
      </c>
      <c r="J1209" s="293" t="str">
        <f>IF(AND(AB1209=1,K1209='Lease Rollforward'!$B$2),"Yes",IF(AB1209=1,"No",""))</f>
        <v/>
      </c>
      <c r="L1209" s="216"/>
      <c r="M1209" s="217"/>
      <c r="N1209" s="217"/>
      <c r="O1209" s="217"/>
      <c r="P1209" s="294">
        <f t="shared" si="161"/>
        <v>0</v>
      </c>
      <c r="Q1209" s="124"/>
      <c r="R1209" s="124"/>
      <c r="S1209" s="219"/>
      <c r="T1209" s="219"/>
      <c r="U1209" s="266"/>
      <c r="V1209" s="122" t="str">
        <f>IF($AB1209=1,VLOOKUP(U:U,'BW Asset Listing'!D:E,2,FALSE),"")</f>
        <v/>
      </c>
      <c r="W1209" s="122" t="str">
        <f>IF($AB1209=1,VLOOKUP(U:U,'BW Asset Listing'!D:F,3,FALSE),"")</f>
        <v/>
      </c>
      <c r="X1209" s="122" t="str">
        <f>IF($AB1209=1,VLOOKUP(U:U,'BW Asset Listing'!D:G,4,FALSE),"")</f>
        <v/>
      </c>
      <c r="Y1209" s="294" t="str">
        <f>IF($AB1209=1,VLOOKUP(U:U,'BW Asset Listing'!D:O,12,FALSE),"")</f>
        <v/>
      </c>
      <c r="Z1209" s="294" t="str">
        <f t="shared" si="162"/>
        <v/>
      </c>
      <c r="AA1209" s="294" t="str">
        <f t="shared" si="163"/>
        <v/>
      </c>
      <c r="AB1209" s="294">
        <f>COUNTIF($D$4:D1209,$D1209)</f>
        <v>0</v>
      </c>
      <c r="AE1209" s="122" t="str">
        <f t="shared" si="164"/>
        <v/>
      </c>
      <c r="AF1209" s="124">
        <f>SUMIFS('BW Expense Report GL'!I:I,'BW Expense Report GL'!F:F,AD:AD,'BW Expense Report GL'!G:G,G:G)</f>
        <v>0</v>
      </c>
      <c r="AG1209" s="124" t="str">
        <f t="shared" si="165"/>
        <v/>
      </c>
      <c r="AH1209" s="124">
        <f>SUMIFS('BW Expense Report GL'!I:I,'BW Expense Report GL'!F:F,AD:AD,'BW Expense Report GL'!G:G,H:H)</f>
        <v>0</v>
      </c>
      <c r="AI1209" s="124" t="str">
        <f t="shared" si="166"/>
        <v/>
      </c>
      <c r="AK1209" s="121">
        <f t="shared" si="167"/>
        <v>0</v>
      </c>
      <c r="AL1209" s="121">
        <f t="shared" si="168"/>
        <v>0</v>
      </c>
    </row>
    <row r="1210" spans="1:38" s="121" customFormat="1" ht="12.75" x14ac:dyDescent="0.2">
      <c r="A1210" s="293" t="str">
        <f>VLOOKUP(B:B,'ACFR Business Areas'!A:C,3,FALSE)</f>
        <v>A000</v>
      </c>
      <c r="B1210" s="293" t="str">
        <f>'Lease Rollforward'!$B$1</f>
        <v>E120</v>
      </c>
      <c r="C1210" s="122" t="str">
        <f>VLOOKUP(B:B,'ACFR Business Areas'!A:B,2,FALSE)</f>
        <v>Comptroller General</v>
      </c>
      <c r="D1210" s="237"/>
      <c r="E1210" s="265"/>
      <c r="G1210" s="122">
        <f>IFERROR(VLOOKUP($F:$F,'Lease Types with GL Accts'!A:B,2,FALSE),0)</f>
        <v>0</v>
      </c>
      <c r="H1210" s="122">
        <f>IFERROR(VLOOKUP($F:$F,'Lease Types with GL Accts'!$A:$C,3,FALSE),0)</f>
        <v>0</v>
      </c>
      <c r="I1210" s="122">
        <f>IFERROR(VLOOKUP($F:$F,'Lease Types with GL Accts'!$A:$D,4,FALSE),0)</f>
        <v>0</v>
      </c>
      <c r="J1210" s="293" t="str">
        <f>IF(AND(AB1210=1,K1210='Lease Rollforward'!$B$2),"Yes",IF(AB1210=1,"No",""))</f>
        <v/>
      </c>
      <c r="L1210" s="216"/>
      <c r="M1210" s="217"/>
      <c r="N1210" s="217"/>
      <c r="O1210" s="217"/>
      <c r="P1210" s="294">
        <f t="shared" si="161"/>
        <v>0</v>
      </c>
      <c r="Q1210" s="124"/>
      <c r="R1210" s="124"/>
      <c r="S1210" s="219"/>
      <c r="T1210" s="219"/>
      <c r="U1210" s="266"/>
      <c r="V1210" s="122" t="str">
        <f>IF($AB1210=1,VLOOKUP(U:U,'BW Asset Listing'!D:E,2,FALSE),"")</f>
        <v/>
      </c>
      <c r="W1210" s="122" t="str">
        <f>IF($AB1210=1,VLOOKUP(U:U,'BW Asset Listing'!D:F,3,FALSE),"")</f>
        <v/>
      </c>
      <c r="X1210" s="122" t="str">
        <f>IF($AB1210=1,VLOOKUP(U:U,'BW Asset Listing'!D:G,4,FALSE),"")</f>
        <v/>
      </c>
      <c r="Y1210" s="294" t="str">
        <f>IF($AB1210=1,VLOOKUP(U:U,'BW Asset Listing'!D:O,12,FALSE),"")</f>
        <v/>
      </c>
      <c r="Z1210" s="294" t="str">
        <f t="shared" si="162"/>
        <v/>
      </c>
      <c r="AA1210" s="294" t="str">
        <f t="shared" si="163"/>
        <v/>
      </c>
      <c r="AB1210" s="294">
        <f>COUNTIF($D$4:D1210,$D1210)</f>
        <v>0</v>
      </c>
      <c r="AE1210" s="122" t="str">
        <f t="shared" si="164"/>
        <v/>
      </c>
      <c r="AF1210" s="124">
        <f>SUMIFS('BW Expense Report GL'!I:I,'BW Expense Report GL'!F:F,AD:AD,'BW Expense Report GL'!G:G,G:G)</f>
        <v>0</v>
      </c>
      <c r="AG1210" s="124" t="str">
        <f t="shared" si="165"/>
        <v/>
      </c>
      <c r="AH1210" s="124">
        <f>SUMIFS('BW Expense Report GL'!I:I,'BW Expense Report GL'!F:F,AD:AD,'BW Expense Report GL'!G:G,H:H)</f>
        <v>0</v>
      </c>
      <c r="AI1210" s="124" t="str">
        <f t="shared" si="166"/>
        <v/>
      </c>
      <c r="AK1210" s="121">
        <f t="shared" si="167"/>
        <v>0</v>
      </c>
      <c r="AL1210" s="121">
        <f t="shared" si="168"/>
        <v>0</v>
      </c>
    </row>
    <row r="1211" spans="1:38" s="121" customFormat="1" ht="12.75" x14ac:dyDescent="0.2">
      <c r="A1211" s="293" t="str">
        <f>VLOOKUP(B:B,'ACFR Business Areas'!A:C,3,FALSE)</f>
        <v>A000</v>
      </c>
      <c r="B1211" s="293" t="str">
        <f>'Lease Rollforward'!$B$1</f>
        <v>E120</v>
      </c>
      <c r="C1211" s="122" t="str">
        <f>VLOOKUP(B:B,'ACFR Business Areas'!A:B,2,FALSE)</f>
        <v>Comptroller General</v>
      </c>
      <c r="D1211" s="237"/>
      <c r="E1211" s="265"/>
      <c r="G1211" s="122">
        <f>IFERROR(VLOOKUP($F:$F,'Lease Types with GL Accts'!A:B,2,FALSE),0)</f>
        <v>0</v>
      </c>
      <c r="H1211" s="122">
        <f>IFERROR(VLOOKUP($F:$F,'Lease Types with GL Accts'!$A:$C,3,FALSE),0)</f>
        <v>0</v>
      </c>
      <c r="I1211" s="122">
        <f>IFERROR(VLOOKUP($F:$F,'Lease Types with GL Accts'!$A:$D,4,FALSE),0)</f>
        <v>0</v>
      </c>
      <c r="J1211" s="293" t="str">
        <f>IF(AND(AB1211=1,K1211='Lease Rollforward'!$B$2),"Yes",IF(AB1211=1,"No",""))</f>
        <v/>
      </c>
      <c r="L1211" s="216"/>
      <c r="M1211" s="217"/>
      <c r="N1211" s="217"/>
      <c r="O1211" s="217"/>
      <c r="P1211" s="294">
        <f t="shared" si="161"/>
        <v>0</v>
      </c>
      <c r="Q1211" s="124"/>
      <c r="R1211" s="124"/>
      <c r="S1211" s="219"/>
      <c r="T1211" s="219"/>
      <c r="U1211" s="266"/>
      <c r="V1211" s="122" t="str">
        <f>IF($AB1211=1,VLOOKUP(U:U,'BW Asset Listing'!D:E,2,FALSE),"")</f>
        <v/>
      </c>
      <c r="W1211" s="122" t="str">
        <f>IF($AB1211=1,VLOOKUP(U:U,'BW Asset Listing'!D:F,3,FALSE),"")</f>
        <v/>
      </c>
      <c r="X1211" s="122" t="str">
        <f>IF($AB1211=1,VLOOKUP(U:U,'BW Asset Listing'!D:G,4,FALSE),"")</f>
        <v/>
      </c>
      <c r="Y1211" s="294" t="str">
        <f>IF($AB1211=1,VLOOKUP(U:U,'BW Asset Listing'!D:O,12,FALSE),"")</f>
        <v/>
      </c>
      <c r="Z1211" s="294" t="str">
        <f t="shared" si="162"/>
        <v/>
      </c>
      <c r="AA1211" s="294" t="str">
        <f t="shared" si="163"/>
        <v/>
      </c>
      <c r="AB1211" s="294">
        <f>COUNTIF($D$4:D1211,$D1211)</f>
        <v>0</v>
      </c>
      <c r="AE1211" s="122" t="str">
        <f t="shared" si="164"/>
        <v/>
      </c>
      <c r="AF1211" s="124">
        <f>SUMIFS('BW Expense Report GL'!I:I,'BW Expense Report GL'!F:F,AD:AD,'BW Expense Report GL'!G:G,G:G)</f>
        <v>0</v>
      </c>
      <c r="AG1211" s="124" t="str">
        <f t="shared" si="165"/>
        <v/>
      </c>
      <c r="AH1211" s="124">
        <f>SUMIFS('BW Expense Report GL'!I:I,'BW Expense Report GL'!F:F,AD:AD,'BW Expense Report GL'!G:G,H:H)</f>
        <v>0</v>
      </c>
      <c r="AI1211" s="124" t="str">
        <f t="shared" si="166"/>
        <v/>
      </c>
      <c r="AK1211" s="121">
        <f t="shared" si="167"/>
        <v>0</v>
      </c>
      <c r="AL1211" s="121">
        <f t="shared" si="168"/>
        <v>0</v>
      </c>
    </row>
    <row r="1212" spans="1:38" s="121" customFormat="1" ht="12.75" x14ac:dyDescent="0.2">
      <c r="A1212" s="293" t="str">
        <f>VLOOKUP(B:B,'ACFR Business Areas'!A:C,3,FALSE)</f>
        <v>A000</v>
      </c>
      <c r="B1212" s="293" t="str">
        <f>'Lease Rollforward'!$B$1</f>
        <v>E120</v>
      </c>
      <c r="C1212" s="122" t="str">
        <f>VLOOKUP(B:B,'ACFR Business Areas'!A:B,2,FALSE)</f>
        <v>Comptroller General</v>
      </c>
      <c r="D1212" s="237"/>
      <c r="E1212" s="265"/>
      <c r="G1212" s="122">
        <f>IFERROR(VLOOKUP($F:$F,'Lease Types with GL Accts'!A:B,2,FALSE),0)</f>
        <v>0</v>
      </c>
      <c r="H1212" s="122">
        <f>IFERROR(VLOOKUP($F:$F,'Lease Types with GL Accts'!$A:$C,3,FALSE),0)</f>
        <v>0</v>
      </c>
      <c r="I1212" s="122">
        <f>IFERROR(VLOOKUP($F:$F,'Lease Types with GL Accts'!$A:$D,4,FALSE),0)</f>
        <v>0</v>
      </c>
      <c r="J1212" s="293" t="str">
        <f>IF(AND(AB1212=1,K1212='Lease Rollforward'!$B$2),"Yes",IF(AB1212=1,"No",""))</f>
        <v/>
      </c>
      <c r="L1212" s="216"/>
      <c r="M1212" s="217"/>
      <c r="N1212" s="217"/>
      <c r="O1212" s="217"/>
      <c r="P1212" s="294">
        <f t="shared" si="161"/>
        <v>0</v>
      </c>
      <c r="Q1212" s="124"/>
      <c r="R1212" s="124"/>
      <c r="S1212" s="219"/>
      <c r="T1212" s="219"/>
      <c r="U1212" s="266"/>
      <c r="V1212" s="122" t="str">
        <f>IF($AB1212=1,VLOOKUP(U:U,'BW Asset Listing'!D:E,2,FALSE),"")</f>
        <v/>
      </c>
      <c r="W1212" s="122" t="str">
        <f>IF($AB1212=1,VLOOKUP(U:U,'BW Asset Listing'!D:F,3,FALSE),"")</f>
        <v/>
      </c>
      <c r="X1212" s="122" t="str">
        <f>IF($AB1212=1,VLOOKUP(U:U,'BW Asset Listing'!D:G,4,FALSE),"")</f>
        <v/>
      </c>
      <c r="Y1212" s="294" t="str">
        <f>IF($AB1212=1,VLOOKUP(U:U,'BW Asset Listing'!D:O,12,FALSE),"")</f>
        <v/>
      </c>
      <c r="Z1212" s="294" t="str">
        <f t="shared" si="162"/>
        <v/>
      </c>
      <c r="AA1212" s="294" t="str">
        <f t="shared" si="163"/>
        <v/>
      </c>
      <c r="AB1212" s="294">
        <f>COUNTIF($D$4:D1212,$D1212)</f>
        <v>0</v>
      </c>
      <c r="AE1212" s="122" t="str">
        <f t="shared" si="164"/>
        <v/>
      </c>
      <c r="AF1212" s="124">
        <f>SUMIFS('BW Expense Report GL'!I:I,'BW Expense Report GL'!F:F,AD:AD,'BW Expense Report GL'!G:G,G:G)</f>
        <v>0</v>
      </c>
      <c r="AG1212" s="124" t="str">
        <f t="shared" si="165"/>
        <v/>
      </c>
      <c r="AH1212" s="124">
        <f>SUMIFS('BW Expense Report GL'!I:I,'BW Expense Report GL'!F:F,AD:AD,'BW Expense Report GL'!G:G,H:H)</f>
        <v>0</v>
      </c>
      <c r="AI1212" s="124" t="str">
        <f t="shared" si="166"/>
        <v/>
      </c>
      <c r="AK1212" s="121">
        <f t="shared" si="167"/>
        <v>0</v>
      </c>
      <c r="AL1212" s="121">
        <f t="shared" si="168"/>
        <v>0</v>
      </c>
    </row>
    <row r="1213" spans="1:38" s="121" customFormat="1" ht="12.75" x14ac:dyDescent="0.2">
      <c r="A1213" s="293" t="str">
        <f>VLOOKUP(B:B,'ACFR Business Areas'!A:C,3,FALSE)</f>
        <v>A000</v>
      </c>
      <c r="B1213" s="293" t="str">
        <f>'Lease Rollforward'!$B$1</f>
        <v>E120</v>
      </c>
      <c r="C1213" s="122" t="str">
        <f>VLOOKUP(B:B,'ACFR Business Areas'!A:B,2,FALSE)</f>
        <v>Comptroller General</v>
      </c>
      <c r="D1213" s="237"/>
      <c r="E1213" s="265"/>
      <c r="G1213" s="122">
        <f>IFERROR(VLOOKUP($F:$F,'Lease Types with GL Accts'!A:B,2,FALSE),0)</f>
        <v>0</v>
      </c>
      <c r="H1213" s="122">
        <f>IFERROR(VLOOKUP($F:$F,'Lease Types with GL Accts'!$A:$C,3,FALSE),0)</f>
        <v>0</v>
      </c>
      <c r="I1213" s="122">
        <f>IFERROR(VLOOKUP($F:$F,'Lease Types with GL Accts'!$A:$D,4,FALSE),0)</f>
        <v>0</v>
      </c>
      <c r="J1213" s="293" t="str">
        <f>IF(AND(AB1213=1,K1213='Lease Rollforward'!$B$2),"Yes",IF(AB1213=1,"No",""))</f>
        <v/>
      </c>
      <c r="L1213" s="216"/>
      <c r="M1213" s="217"/>
      <c r="N1213" s="217"/>
      <c r="O1213" s="217"/>
      <c r="P1213" s="294">
        <f t="shared" si="161"/>
        <v>0</v>
      </c>
      <c r="Q1213" s="124"/>
      <c r="R1213" s="124"/>
      <c r="S1213" s="219"/>
      <c r="T1213" s="219"/>
      <c r="U1213" s="266"/>
      <c r="V1213" s="122" t="str">
        <f>IF($AB1213=1,VLOOKUP(U:U,'BW Asset Listing'!D:E,2,FALSE),"")</f>
        <v/>
      </c>
      <c r="W1213" s="122" t="str">
        <f>IF($AB1213=1,VLOOKUP(U:U,'BW Asset Listing'!D:F,3,FALSE),"")</f>
        <v/>
      </c>
      <c r="X1213" s="122" t="str">
        <f>IF($AB1213=1,VLOOKUP(U:U,'BW Asset Listing'!D:G,4,FALSE),"")</f>
        <v/>
      </c>
      <c r="Y1213" s="294" t="str">
        <f>IF($AB1213=1,VLOOKUP(U:U,'BW Asset Listing'!D:O,12,FALSE),"")</f>
        <v/>
      </c>
      <c r="Z1213" s="294" t="str">
        <f t="shared" si="162"/>
        <v/>
      </c>
      <c r="AA1213" s="294" t="str">
        <f t="shared" si="163"/>
        <v/>
      </c>
      <c r="AB1213" s="294">
        <f>COUNTIF($D$4:D1213,$D1213)</f>
        <v>0</v>
      </c>
      <c r="AE1213" s="122" t="str">
        <f t="shared" si="164"/>
        <v/>
      </c>
      <c r="AF1213" s="124">
        <f>SUMIFS('BW Expense Report GL'!I:I,'BW Expense Report GL'!F:F,AD:AD,'BW Expense Report GL'!G:G,G:G)</f>
        <v>0</v>
      </c>
      <c r="AG1213" s="124" t="str">
        <f t="shared" si="165"/>
        <v/>
      </c>
      <c r="AH1213" s="124">
        <f>SUMIFS('BW Expense Report GL'!I:I,'BW Expense Report GL'!F:F,AD:AD,'BW Expense Report GL'!G:G,H:H)</f>
        <v>0</v>
      </c>
      <c r="AI1213" s="124" t="str">
        <f t="shared" si="166"/>
        <v/>
      </c>
      <c r="AK1213" s="121">
        <f t="shared" si="167"/>
        <v>0</v>
      </c>
      <c r="AL1213" s="121">
        <f t="shared" si="168"/>
        <v>0</v>
      </c>
    </row>
    <row r="1214" spans="1:38" s="121" customFormat="1" ht="12.75" x14ac:dyDescent="0.2">
      <c r="A1214" s="293" t="str">
        <f>VLOOKUP(B:B,'ACFR Business Areas'!A:C,3,FALSE)</f>
        <v>A000</v>
      </c>
      <c r="B1214" s="293" t="str">
        <f>'Lease Rollforward'!$B$1</f>
        <v>E120</v>
      </c>
      <c r="C1214" s="122" t="str">
        <f>VLOOKUP(B:B,'ACFR Business Areas'!A:B,2,FALSE)</f>
        <v>Comptroller General</v>
      </c>
      <c r="D1214" s="237"/>
      <c r="E1214" s="265"/>
      <c r="G1214" s="122">
        <f>IFERROR(VLOOKUP($F:$F,'Lease Types with GL Accts'!A:B,2,FALSE),0)</f>
        <v>0</v>
      </c>
      <c r="H1214" s="122">
        <f>IFERROR(VLOOKUP($F:$F,'Lease Types with GL Accts'!$A:$C,3,FALSE),0)</f>
        <v>0</v>
      </c>
      <c r="I1214" s="122">
        <f>IFERROR(VLOOKUP($F:$F,'Lease Types with GL Accts'!$A:$D,4,FALSE),0)</f>
        <v>0</v>
      </c>
      <c r="J1214" s="293" t="str">
        <f>IF(AND(AB1214=1,K1214='Lease Rollforward'!$B$2),"Yes",IF(AB1214=1,"No",""))</f>
        <v/>
      </c>
      <c r="L1214" s="216"/>
      <c r="M1214" s="217"/>
      <c r="N1214" s="217"/>
      <c r="O1214" s="217"/>
      <c r="P1214" s="294">
        <f t="shared" si="161"/>
        <v>0</v>
      </c>
      <c r="Q1214" s="124"/>
      <c r="R1214" s="124"/>
      <c r="S1214" s="219"/>
      <c r="T1214" s="219"/>
      <c r="U1214" s="266"/>
      <c r="V1214" s="122" t="str">
        <f>IF($AB1214=1,VLOOKUP(U:U,'BW Asset Listing'!D:E,2,FALSE),"")</f>
        <v/>
      </c>
      <c r="W1214" s="122" t="str">
        <f>IF($AB1214=1,VLOOKUP(U:U,'BW Asset Listing'!D:F,3,FALSE),"")</f>
        <v/>
      </c>
      <c r="X1214" s="122" t="str">
        <f>IF($AB1214=1,VLOOKUP(U:U,'BW Asset Listing'!D:G,4,FALSE),"")</f>
        <v/>
      </c>
      <c r="Y1214" s="294" t="str">
        <f>IF($AB1214=1,VLOOKUP(U:U,'BW Asset Listing'!D:O,12,FALSE),"")</f>
        <v/>
      </c>
      <c r="Z1214" s="294" t="str">
        <f t="shared" si="162"/>
        <v/>
      </c>
      <c r="AA1214" s="294" t="str">
        <f t="shared" si="163"/>
        <v/>
      </c>
      <c r="AB1214" s="294">
        <f>COUNTIF($D$4:D1214,$D1214)</f>
        <v>0</v>
      </c>
      <c r="AE1214" s="122" t="str">
        <f t="shared" si="164"/>
        <v/>
      </c>
      <c r="AF1214" s="124">
        <f>SUMIFS('BW Expense Report GL'!I:I,'BW Expense Report GL'!F:F,AD:AD,'BW Expense Report GL'!G:G,G:G)</f>
        <v>0</v>
      </c>
      <c r="AG1214" s="124" t="str">
        <f t="shared" si="165"/>
        <v/>
      </c>
      <c r="AH1214" s="124">
        <f>SUMIFS('BW Expense Report GL'!I:I,'BW Expense Report GL'!F:F,AD:AD,'BW Expense Report GL'!G:G,H:H)</f>
        <v>0</v>
      </c>
      <c r="AI1214" s="124" t="str">
        <f t="shared" si="166"/>
        <v/>
      </c>
      <c r="AK1214" s="121">
        <f t="shared" si="167"/>
        <v>0</v>
      </c>
      <c r="AL1214" s="121">
        <f t="shared" si="168"/>
        <v>0</v>
      </c>
    </row>
    <row r="1215" spans="1:38" s="121" customFormat="1" ht="12.75" x14ac:dyDescent="0.2">
      <c r="A1215" s="293" t="str">
        <f>VLOOKUP(B:B,'ACFR Business Areas'!A:C,3,FALSE)</f>
        <v>A000</v>
      </c>
      <c r="B1215" s="293" t="str">
        <f>'Lease Rollforward'!$B$1</f>
        <v>E120</v>
      </c>
      <c r="C1215" s="122" t="str">
        <f>VLOOKUP(B:B,'ACFR Business Areas'!A:B,2,FALSE)</f>
        <v>Comptroller General</v>
      </c>
      <c r="D1215" s="237"/>
      <c r="E1215" s="265"/>
      <c r="G1215" s="122">
        <f>IFERROR(VLOOKUP($F:$F,'Lease Types with GL Accts'!A:B,2,FALSE),0)</f>
        <v>0</v>
      </c>
      <c r="H1215" s="122">
        <f>IFERROR(VLOOKUP($F:$F,'Lease Types with GL Accts'!$A:$C,3,FALSE),0)</f>
        <v>0</v>
      </c>
      <c r="I1215" s="122">
        <f>IFERROR(VLOOKUP($F:$F,'Lease Types with GL Accts'!$A:$D,4,FALSE),0)</f>
        <v>0</v>
      </c>
      <c r="J1215" s="293" t="str">
        <f>IF(AND(AB1215=1,K1215='Lease Rollforward'!$B$2),"Yes",IF(AB1215=1,"No",""))</f>
        <v/>
      </c>
      <c r="L1215" s="216"/>
      <c r="M1215" s="217"/>
      <c r="N1215" s="217"/>
      <c r="O1215" s="217"/>
      <c r="P1215" s="294">
        <f t="shared" si="161"/>
        <v>0</v>
      </c>
      <c r="Q1215" s="124"/>
      <c r="R1215" s="124"/>
      <c r="S1215" s="219"/>
      <c r="T1215" s="219"/>
      <c r="U1215" s="266"/>
      <c r="V1215" s="122" t="str">
        <f>IF($AB1215=1,VLOOKUP(U:U,'BW Asset Listing'!D:E,2,FALSE),"")</f>
        <v/>
      </c>
      <c r="W1215" s="122" t="str">
        <f>IF($AB1215=1,VLOOKUP(U:U,'BW Asset Listing'!D:F,3,FALSE),"")</f>
        <v/>
      </c>
      <c r="X1215" s="122" t="str">
        <f>IF($AB1215=1,VLOOKUP(U:U,'BW Asset Listing'!D:G,4,FALSE),"")</f>
        <v/>
      </c>
      <c r="Y1215" s="294" t="str">
        <f>IF($AB1215=1,VLOOKUP(U:U,'BW Asset Listing'!D:O,12,FALSE),"")</f>
        <v/>
      </c>
      <c r="Z1215" s="294" t="str">
        <f t="shared" si="162"/>
        <v/>
      </c>
      <c r="AA1215" s="294" t="str">
        <f t="shared" si="163"/>
        <v/>
      </c>
      <c r="AB1215" s="294">
        <f>COUNTIF($D$4:D1215,$D1215)</f>
        <v>0</v>
      </c>
      <c r="AE1215" s="122" t="str">
        <f t="shared" si="164"/>
        <v/>
      </c>
      <c r="AF1215" s="124">
        <f>SUMIFS('BW Expense Report GL'!I:I,'BW Expense Report GL'!F:F,AD:AD,'BW Expense Report GL'!G:G,G:G)</f>
        <v>0</v>
      </c>
      <c r="AG1215" s="124" t="str">
        <f t="shared" si="165"/>
        <v/>
      </c>
      <c r="AH1215" s="124">
        <f>SUMIFS('BW Expense Report GL'!I:I,'BW Expense Report GL'!F:F,AD:AD,'BW Expense Report GL'!G:G,H:H)</f>
        <v>0</v>
      </c>
      <c r="AI1215" s="124" t="str">
        <f t="shared" si="166"/>
        <v/>
      </c>
      <c r="AK1215" s="121">
        <f t="shared" si="167"/>
        <v>0</v>
      </c>
      <c r="AL1215" s="121">
        <f t="shared" si="168"/>
        <v>0</v>
      </c>
    </row>
    <row r="1216" spans="1:38" s="121" customFormat="1" ht="12.75" x14ac:dyDescent="0.2">
      <c r="A1216" s="293" t="str">
        <f>VLOOKUP(B:B,'ACFR Business Areas'!A:C,3,FALSE)</f>
        <v>A000</v>
      </c>
      <c r="B1216" s="293" t="str">
        <f>'Lease Rollforward'!$B$1</f>
        <v>E120</v>
      </c>
      <c r="C1216" s="122" t="str">
        <f>VLOOKUP(B:B,'ACFR Business Areas'!A:B,2,FALSE)</f>
        <v>Comptroller General</v>
      </c>
      <c r="D1216" s="237"/>
      <c r="E1216" s="265"/>
      <c r="G1216" s="122">
        <f>IFERROR(VLOOKUP($F:$F,'Lease Types with GL Accts'!A:B,2,FALSE),0)</f>
        <v>0</v>
      </c>
      <c r="H1216" s="122">
        <f>IFERROR(VLOOKUP($F:$F,'Lease Types with GL Accts'!$A:$C,3,FALSE),0)</f>
        <v>0</v>
      </c>
      <c r="I1216" s="122">
        <f>IFERROR(VLOOKUP($F:$F,'Lease Types with GL Accts'!$A:$D,4,FALSE),0)</f>
        <v>0</v>
      </c>
      <c r="J1216" s="293" t="str">
        <f>IF(AND(AB1216=1,K1216='Lease Rollforward'!$B$2),"Yes",IF(AB1216=1,"No",""))</f>
        <v/>
      </c>
      <c r="L1216" s="216"/>
      <c r="M1216" s="217"/>
      <c r="N1216" s="217"/>
      <c r="O1216" s="217"/>
      <c r="P1216" s="294">
        <f t="shared" si="161"/>
        <v>0</v>
      </c>
      <c r="Q1216" s="124"/>
      <c r="R1216" s="124"/>
      <c r="S1216" s="219"/>
      <c r="T1216" s="219"/>
      <c r="U1216" s="266"/>
      <c r="V1216" s="122" t="str">
        <f>IF($AB1216=1,VLOOKUP(U:U,'BW Asset Listing'!D:E,2,FALSE),"")</f>
        <v/>
      </c>
      <c r="W1216" s="122" t="str">
        <f>IF($AB1216=1,VLOOKUP(U:U,'BW Asset Listing'!D:F,3,FALSE),"")</f>
        <v/>
      </c>
      <c r="X1216" s="122" t="str">
        <f>IF($AB1216=1,VLOOKUP(U:U,'BW Asset Listing'!D:G,4,FALSE),"")</f>
        <v/>
      </c>
      <c r="Y1216" s="294" t="str">
        <f>IF($AB1216=1,VLOOKUP(U:U,'BW Asset Listing'!D:O,12,FALSE),"")</f>
        <v/>
      </c>
      <c r="Z1216" s="294" t="str">
        <f t="shared" si="162"/>
        <v/>
      </c>
      <c r="AA1216" s="294" t="str">
        <f t="shared" si="163"/>
        <v/>
      </c>
      <c r="AB1216" s="294">
        <f>COUNTIF($D$4:D1216,$D1216)</f>
        <v>0</v>
      </c>
      <c r="AE1216" s="122" t="str">
        <f t="shared" si="164"/>
        <v/>
      </c>
      <c r="AF1216" s="124">
        <f>SUMIFS('BW Expense Report GL'!I:I,'BW Expense Report GL'!F:F,AD:AD,'BW Expense Report GL'!G:G,G:G)</f>
        <v>0</v>
      </c>
      <c r="AG1216" s="124" t="str">
        <f t="shared" si="165"/>
        <v/>
      </c>
      <c r="AH1216" s="124">
        <f>SUMIFS('BW Expense Report GL'!I:I,'BW Expense Report GL'!F:F,AD:AD,'BW Expense Report GL'!G:G,H:H)</f>
        <v>0</v>
      </c>
      <c r="AI1216" s="124" t="str">
        <f t="shared" si="166"/>
        <v/>
      </c>
      <c r="AK1216" s="121">
        <f t="shared" si="167"/>
        <v>0</v>
      </c>
      <c r="AL1216" s="121">
        <f t="shared" si="168"/>
        <v>0</v>
      </c>
    </row>
    <row r="1217" spans="1:38" s="121" customFormat="1" ht="12.75" x14ac:dyDescent="0.2">
      <c r="A1217" s="293" t="str">
        <f>VLOOKUP(B:B,'ACFR Business Areas'!A:C,3,FALSE)</f>
        <v>A000</v>
      </c>
      <c r="B1217" s="293" t="str">
        <f>'Lease Rollforward'!$B$1</f>
        <v>E120</v>
      </c>
      <c r="C1217" s="122" t="str">
        <f>VLOOKUP(B:B,'ACFR Business Areas'!A:B,2,FALSE)</f>
        <v>Comptroller General</v>
      </c>
      <c r="D1217" s="237"/>
      <c r="E1217" s="265"/>
      <c r="G1217" s="122">
        <f>IFERROR(VLOOKUP($F:$F,'Lease Types with GL Accts'!A:B,2,FALSE),0)</f>
        <v>0</v>
      </c>
      <c r="H1217" s="122">
        <f>IFERROR(VLOOKUP($F:$F,'Lease Types with GL Accts'!$A:$C,3,FALSE),0)</f>
        <v>0</v>
      </c>
      <c r="I1217" s="122">
        <f>IFERROR(VLOOKUP($F:$F,'Lease Types with GL Accts'!$A:$D,4,FALSE),0)</f>
        <v>0</v>
      </c>
      <c r="J1217" s="293" t="str">
        <f>IF(AND(AB1217=1,K1217='Lease Rollforward'!$B$2),"Yes",IF(AB1217=1,"No",""))</f>
        <v/>
      </c>
      <c r="L1217" s="216"/>
      <c r="M1217" s="217"/>
      <c r="N1217" s="217"/>
      <c r="O1217" s="217"/>
      <c r="P1217" s="294">
        <f t="shared" si="161"/>
        <v>0</v>
      </c>
      <c r="Q1217" s="124"/>
      <c r="R1217" s="124"/>
      <c r="S1217" s="219"/>
      <c r="T1217" s="219"/>
      <c r="U1217" s="266"/>
      <c r="V1217" s="122" t="str">
        <f>IF($AB1217=1,VLOOKUP(U:U,'BW Asset Listing'!D:E,2,FALSE),"")</f>
        <v/>
      </c>
      <c r="W1217" s="122" t="str">
        <f>IF($AB1217=1,VLOOKUP(U:U,'BW Asset Listing'!D:F,3,FALSE),"")</f>
        <v/>
      </c>
      <c r="X1217" s="122" t="str">
        <f>IF($AB1217=1,VLOOKUP(U:U,'BW Asset Listing'!D:G,4,FALSE),"")</f>
        <v/>
      </c>
      <c r="Y1217" s="294" t="str">
        <f>IF($AB1217=1,VLOOKUP(U:U,'BW Asset Listing'!D:O,12,FALSE),"")</f>
        <v/>
      </c>
      <c r="Z1217" s="294" t="str">
        <f t="shared" si="162"/>
        <v/>
      </c>
      <c r="AA1217" s="294" t="str">
        <f t="shared" si="163"/>
        <v/>
      </c>
      <c r="AB1217" s="294">
        <f>COUNTIF($D$4:D1217,$D1217)</f>
        <v>0</v>
      </c>
      <c r="AE1217" s="122" t="str">
        <f t="shared" si="164"/>
        <v/>
      </c>
      <c r="AF1217" s="124">
        <f>SUMIFS('BW Expense Report GL'!I:I,'BW Expense Report GL'!F:F,AD:AD,'BW Expense Report GL'!G:G,G:G)</f>
        <v>0</v>
      </c>
      <c r="AG1217" s="124" t="str">
        <f t="shared" si="165"/>
        <v/>
      </c>
      <c r="AH1217" s="124">
        <f>SUMIFS('BW Expense Report GL'!I:I,'BW Expense Report GL'!F:F,AD:AD,'BW Expense Report GL'!G:G,H:H)</f>
        <v>0</v>
      </c>
      <c r="AI1217" s="124" t="str">
        <f t="shared" si="166"/>
        <v/>
      </c>
      <c r="AK1217" s="121">
        <f t="shared" si="167"/>
        <v>0</v>
      </c>
      <c r="AL1217" s="121">
        <f t="shared" si="168"/>
        <v>0</v>
      </c>
    </row>
    <row r="1218" spans="1:38" s="121" customFormat="1" ht="12.75" x14ac:dyDescent="0.2">
      <c r="A1218" s="293" t="str">
        <f>VLOOKUP(B:B,'ACFR Business Areas'!A:C,3,FALSE)</f>
        <v>A000</v>
      </c>
      <c r="B1218" s="293" t="str">
        <f>'Lease Rollforward'!$B$1</f>
        <v>E120</v>
      </c>
      <c r="C1218" s="122" t="str">
        <f>VLOOKUP(B:B,'ACFR Business Areas'!A:B,2,FALSE)</f>
        <v>Comptroller General</v>
      </c>
      <c r="D1218" s="237"/>
      <c r="E1218" s="265"/>
      <c r="G1218" s="122">
        <f>IFERROR(VLOOKUP($F:$F,'Lease Types with GL Accts'!A:B,2,FALSE),0)</f>
        <v>0</v>
      </c>
      <c r="H1218" s="122">
        <f>IFERROR(VLOOKUP($F:$F,'Lease Types with GL Accts'!$A:$C,3,FALSE),0)</f>
        <v>0</v>
      </c>
      <c r="I1218" s="122">
        <f>IFERROR(VLOOKUP($F:$F,'Lease Types with GL Accts'!$A:$D,4,FALSE),0)</f>
        <v>0</v>
      </c>
      <c r="J1218" s="293" t="str">
        <f>IF(AND(AB1218=1,K1218='Lease Rollforward'!$B$2),"Yes",IF(AB1218=1,"No",""))</f>
        <v/>
      </c>
      <c r="L1218" s="216"/>
      <c r="M1218" s="217"/>
      <c r="N1218" s="217"/>
      <c r="O1218" s="217"/>
      <c r="P1218" s="294">
        <f t="shared" si="161"/>
        <v>0</v>
      </c>
      <c r="Q1218" s="124"/>
      <c r="R1218" s="124"/>
      <c r="S1218" s="219"/>
      <c r="T1218" s="219"/>
      <c r="U1218" s="266"/>
      <c r="V1218" s="122" t="str">
        <f>IF($AB1218=1,VLOOKUP(U:U,'BW Asset Listing'!D:E,2,FALSE),"")</f>
        <v/>
      </c>
      <c r="W1218" s="122" t="str">
        <f>IF($AB1218=1,VLOOKUP(U:U,'BW Asset Listing'!D:F,3,FALSE),"")</f>
        <v/>
      </c>
      <c r="X1218" s="122" t="str">
        <f>IF($AB1218=1,VLOOKUP(U:U,'BW Asset Listing'!D:G,4,FALSE),"")</f>
        <v/>
      </c>
      <c r="Y1218" s="294" t="str">
        <f>IF($AB1218=1,VLOOKUP(U:U,'BW Asset Listing'!D:O,12,FALSE),"")</f>
        <v/>
      </c>
      <c r="Z1218" s="294" t="str">
        <f t="shared" si="162"/>
        <v/>
      </c>
      <c r="AA1218" s="294" t="str">
        <f t="shared" si="163"/>
        <v/>
      </c>
      <c r="AB1218" s="294">
        <f>COUNTIF($D$4:D1218,$D1218)</f>
        <v>0</v>
      </c>
      <c r="AE1218" s="122" t="str">
        <f t="shared" si="164"/>
        <v/>
      </c>
      <c r="AF1218" s="124">
        <f>SUMIFS('BW Expense Report GL'!I:I,'BW Expense Report GL'!F:F,AD:AD,'BW Expense Report GL'!G:G,G:G)</f>
        <v>0</v>
      </c>
      <c r="AG1218" s="124" t="str">
        <f t="shared" si="165"/>
        <v/>
      </c>
      <c r="AH1218" s="124">
        <f>SUMIFS('BW Expense Report GL'!I:I,'BW Expense Report GL'!F:F,AD:AD,'BW Expense Report GL'!G:G,H:H)</f>
        <v>0</v>
      </c>
      <c r="AI1218" s="124" t="str">
        <f t="shared" si="166"/>
        <v/>
      </c>
      <c r="AK1218" s="121">
        <f t="shared" si="167"/>
        <v>0</v>
      </c>
      <c r="AL1218" s="121">
        <f t="shared" si="168"/>
        <v>0</v>
      </c>
    </row>
    <row r="1219" spans="1:38" s="121" customFormat="1" ht="12.75" x14ac:dyDescent="0.2">
      <c r="A1219" s="293" t="str">
        <f>VLOOKUP(B:B,'ACFR Business Areas'!A:C,3,FALSE)</f>
        <v>A000</v>
      </c>
      <c r="B1219" s="293" t="str">
        <f>'Lease Rollforward'!$B$1</f>
        <v>E120</v>
      </c>
      <c r="C1219" s="122" t="str">
        <f>VLOOKUP(B:B,'ACFR Business Areas'!A:B,2,FALSE)</f>
        <v>Comptroller General</v>
      </c>
      <c r="D1219" s="237"/>
      <c r="E1219" s="265"/>
      <c r="G1219" s="122">
        <f>IFERROR(VLOOKUP($F:$F,'Lease Types with GL Accts'!A:B,2,FALSE),0)</f>
        <v>0</v>
      </c>
      <c r="H1219" s="122">
        <f>IFERROR(VLOOKUP($F:$F,'Lease Types with GL Accts'!$A:$C,3,FALSE),0)</f>
        <v>0</v>
      </c>
      <c r="I1219" s="122">
        <f>IFERROR(VLOOKUP($F:$F,'Lease Types with GL Accts'!$A:$D,4,FALSE),0)</f>
        <v>0</v>
      </c>
      <c r="J1219" s="293" t="str">
        <f>IF(AND(AB1219=1,K1219='Lease Rollforward'!$B$2),"Yes",IF(AB1219=1,"No",""))</f>
        <v/>
      </c>
      <c r="L1219" s="216"/>
      <c r="M1219" s="217"/>
      <c r="N1219" s="217"/>
      <c r="O1219" s="217"/>
      <c r="P1219" s="294">
        <f t="shared" si="161"/>
        <v>0</v>
      </c>
      <c r="Q1219" s="124"/>
      <c r="R1219" s="124"/>
      <c r="S1219" s="219"/>
      <c r="T1219" s="219"/>
      <c r="U1219" s="266"/>
      <c r="V1219" s="122" t="str">
        <f>IF($AB1219=1,VLOOKUP(U:U,'BW Asset Listing'!D:E,2,FALSE),"")</f>
        <v/>
      </c>
      <c r="W1219" s="122" t="str">
        <f>IF($AB1219=1,VLOOKUP(U:U,'BW Asset Listing'!D:F,3,FALSE),"")</f>
        <v/>
      </c>
      <c r="X1219" s="122" t="str">
        <f>IF($AB1219=1,VLOOKUP(U:U,'BW Asset Listing'!D:G,4,FALSE),"")</f>
        <v/>
      </c>
      <c r="Y1219" s="294" t="str">
        <f>IF($AB1219=1,VLOOKUP(U:U,'BW Asset Listing'!D:O,12,FALSE),"")</f>
        <v/>
      </c>
      <c r="Z1219" s="294" t="str">
        <f t="shared" si="162"/>
        <v/>
      </c>
      <c r="AA1219" s="294" t="str">
        <f t="shared" si="163"/>
        <v/>
      </c>
      <c r="AB1219" s="294">
        <f>COUNTIF($D$4:D1219,$D1219)</f>
        <v>0</v>
      </c>
      <c r="AE1219" s="122" t="str">
        <f t="shared" si="164"/>
        <v/>
      </c>
      <c r="AF1219" s="124">
        <f>SUMIFS('BW Expense Report GL'!I:I,'BW Expense Report GL'!F:F,AD:AD,'BW Expense Report GL'!G:G,G:G)</f>
        <v>0</v>
      </c>
      <c r="AG1219" s="124" t="str">
        <f t="shared" si="165"/>
        <v/>
      </c>
      <c r="AH1219" s="124">
        <f>SUMIFS('BW Expense Report GL'!I:I,'BW Expense Report GL'!F:F,AD:AD,'BW Expense Report GL'!G:G,H:H)</f>
        <v>0</v>
      </c>
      <c r="AI1219" s="124" t="str">
        <f t="shared" si="166"/>
        <v/>
      </c>
      <c r="AK1219" s="121">
        <f t="shared" si="167"/>
        <v>0</v>
      </c>
      <c r="AL1219" s="121">
        <f t="shared" si="168"/>
        <v>0</v>
      </c>
    </row>
    <row r="1220" spans="1:38" s="121" customFormat="1" ht="12.75" x14ac:dyDescent="0.2">
      <c r="A1220" s="293" t="str">
        <f>VLOOKUP(B:B,'ACFR Business Areas'!A:C,3,FALSE)</f>
        <v>A000</v>
      </c>
      <c r="B1220" s="293" t="str">
        <f>'Lease Rollforward'!$B$1</f>
        <v>E120</v>
      </c>
      <c r="C1220" s="122" t="str">
        <f>VLOOKUP(B:B,'ACFR Business Areas'!A:B,2,FALSE)</f>
        <v>Comptroller General</v>
      </c>
      <c r="D1220" s="237"/>
      <c r="E1220" s="265"/>
      <c r="G1220" s="122">
        <f>IFERROR(VLOOKUP($F:$F,'Lease Types with GL Accts'!A:B,2,FALSE),0)</f>
        <v>0</v>
      </c>
      <c r="H1220" s="122">
        <f>IFERROR(VLOOKUP($F:$F,'Lease Types with GL Accts'!$A:$C,3,FALSE),0)</f>
        <v>0</v>
      </c>
      <c r="I1220" s="122">
        <f>IFERROR(VLOOKUP($F:$F,'Lease Types with GL Accts'!$A:$D,4,FALSE),0)</f>
        <v>0</v>
      </c>
      <c r="J1220" s="293" t="str">
        <f>IF(AND(AB1220=1,K1220='Lease Rollforward'!$B$2),"Yes",IF(AB1220=1,"No",""))</f>
        <v/>
      </c>
      <c r="L1220" s="216"/>
      <c r="M1220" s="217"/>
      <c r="N1220" s="217"/>
      <c r="O1220" s="217"/>
      <c r="P1220" s="294">
        <f t="shared" si="161"/>
        <v>0</v>
      </c>
      <c r="Q1220" s="124"/>
      <c r="R1220" s="124"/>
      <c r="S1220" s="219"/>
      <c r="T1220" s="219"/>
      <c r="U1220" s="266"/>
      <c r="V1220" s="122" t="str">
        <f>IF($AB1220=1,VLOOKUP(U:U,'BW Asset Listing'!D:E,2,FALSE),"")</f>
        <v/>
      </c>
      <c r="W1220" s="122" t="str">
        <f>IF($AB1220=1,VLOOKUP(U:U,'BW Asset Listing'!D:F,3,FALSE),"")</f>
        <v/>
      </c>
      <c r="X1220" s="122" t="str">
        <f>IF($AB1220=1,VLOOKUP(U:U,'BW Asset Listing'!D:G,4,FALSE),"")</f>
        <v/>
      </c>
      <c r="Y1220" s="294" t="str">
        <f>IF($AB1220=1,VLOOKUP(U:U,'BW Asset Listing'!D:O,12,FALSE),"")</f>
        <v/>
      </c>
      <c r="Z1220" s="294" t="str">
        <f t="shared" si="162"/>
        <v/>
      </c>
      <c r="AA1220" s="294" t="str">
        <f t="shared" si="163"/>
        <v/>
      </c>
      <c r="AB1220" s="294">
        <f>COUNTIF($D$4:D1220,$D1220)</f>
        <v>0</v>
      </c>
      <c r="AE1220" s="122" t="str">
        <f t="shared" si="164"/>
        <v/>
      </c>
      <c r="AF1220" s="124">
        <f>SUMIFS('BW Expense Report GL'!I:I,'BW Expense Report GL'!F:F,AD:AD,'BW Expense Report GL'!G:G,G:G)</f>
        <v>0</v>
      </c>
      <c r="AG1220" s="124" t="str">
        <f t="shared" si="165"/>
        <v/>
      </c>
      <c r="AH1220" s="124">
        <f>SUMIFS('BW Expense Report GL'!I:I,'BW Expense Report GL'!F:F,AD:AD,'BW Expense Report GL'!G:G,H:H)</f>
        <v>0</v>
      </c>
      <c r="AI1220" s="124" t="str">
        <f t="shared" si="166"/>
        <v/>
      </c>
      <c r="AK1220" s="121">
        <f t="shared" si="167"/>
        <v>0</v>
      </c>
      <c r="AL1220" s="121">
        <f t="shared" si="168"/>
        <v>0</v>
      </c>
    </row>
    <row r="1221" spans="1:38" s="121" customFormat="1" ht="12.75" x14ac:dyDescent="0.2">
      <c r="A1221" s="293" t="str">
        <f>VLOOKUP(B:B,'ACFR Business Areas'!A:C,3,FALSE)</f>
        <v>A000</v>
      </c>
      <c r="B1221" s="293" t="str">
        <f>'Lease Rollforward'!$B$1</f>
        <v>E120</v>
      </c>
      <c r="C1221" s="122" t="str">
        <f>VLOOKUP(B:B,'ACFR Business Areas'!A:B,2,FALSE)</f>
        <v>Comptroller General</v>
      </c>
      <c r="D1221" s="237"/>
      <c r="E1221" s="265"/>
      <c r="G1221" s="122">
        <f>IFERROR(VLOOKUP($F:$F,'Lease Types with GL Accts'!A:B,2,FALSE),0)</f>
        <v>0</v>
      </c>
      <c r="H1221" s="122">
        <f>IFERROR(VLOOKUP($F:$F,'Lease Types with GL Accts'!$A:$C,3,FALSE),0)</f>
        <v>0</v>
      </c>
      <c r="I1221" s="122">
        <f>IFERROR(VLOOKUP($F:$F,'Lease Types with GL Accts'!$A:$D,4,FALSE),0)</f>
        <v>0</v>
      </c>
      <c r="J1221" s="293" t="str">
        <f>IF(AND(AB1221=1,K1221='Lease Rollforward'!$B$2),"Yes",IF(AB1221=1,"No",""))</f>
        <v/>
      </c>
      <c r="L1221" s="216"/>
      <c r="M1221" s="217"/>
      <c r="N1221" s="217"/>
      <c r="O1221" s="217"/>
      <c r="P1221" s="294">
        <f t="shared" si="161"/>
        <v>0</v>
      </c>
      <c r="Q1221" s="124"/>
      <c r="R1221" s="124"/>
      <c r="S1221" s="219"/>
      <c r="T1221" s="219"/>
      <c r="U1221" s="266"/>
      <c r="V1221" s="122" t="str">
        <f>IF($AB1221=1,VLOOKUP(U:U,'BW Asset Listing'!D:E,2,FALSE),"")</f>
        <v/>
      </c>
      <c r="W1221" s="122" t="str">
        <f>IF($AB1221=1,VLOOKUP(U:U,'BW Asset Listing'!D:F,3,FALSE),"")</f>
        <v/>
      </c>
      <c r="X1221" s="122" t="str">
        <f>IF($AB1221=1,VLOOKUP(U:U,'BW Asset Listing'!D:G,4,FALSE),"")</f>
        <v/>
      </c>
      <c r="Y1221" s="294" t="str">
        <f>IF($AB1221=1,VLOOKUP(U:U,'BW Asset Listing'!D:O,12,FALSE),"")</f>
        <v/>
      </c>
      <c r="Z1221" s="294" t="str">
        <f t="shared" si="162"/>
        <v/>
      </c>
      <c r="AA1221" s="294" t="str">
        <f t="shared" si="163"/>
        <v/>
      </c>
      <c r="AB1221" s="294">
        <f>COUNTIF($D$4:D1221,$D1221)</f>
        <v>0</v>
      </c>
      <c r="AE1221" s="122" t="str">
        <f t="shared" si="164"/>
        <v/>
      </c>
      <c r="AF1221" s="124">
        <f>SUMIFS('BW Expense Report GL'!I:I,'BW Expense Report GL'!F:F,AD:AD,'BW Expense Report GL'!G:G,G:G)</f>
        <v>0</v>
      </c>
      <c r="AG1221" s="124" t="str">
        <f t="shared" si="165"/>
        <v/>
      </c>
      <c r="AH1221" s="124">
        <f>SUMIFS('BW Expense Report GL'!I:I,'BW Expense Report GL'!F:F,AD:AD,'BW Expense Report GL'!G:G,H:H)</f>
        <v>0</v>
      </c>
      <c r="AI1221" s="124" t="str">
        <f t="shared" si="166"/>
        <v/>
      </c>
      <c r="AK1221" s="121">
        <f t="shared" si="167"/>
        <v>0</v>
      </c>
      <c r="AL1221" s="121">
        <f t="shared" si="168"/>
        <v>0</v>
      </c>
    </row>
    <row r="1222" spans="1:38" s="121" customFormat="1" ht="12.75" x14ac:dyDescent="0.2">
      <c r="A1222" s="293" t="str">
        <f>VLOOKUP(B:B,'ACFR Business Areas'!A:C,3,FALSE)</f>
        <v>A000</v>
      </c>
      <c r="B1222" s="293" t="str">
        <f>'Lease Rollforward'!$B$1</f>
        <v>E120</v>
      </c>
      <c r="C1222" s="122" t="str">
        <f>VLOOKUP(B:B,'ACFR Business Areas'!A:B,2,FALSE)</f>
        <v>Comptroller General</v>
      </c>
      <c r="D1222" s="237"/>
      <c r="E1222" s="265"/>
      <c r="G1222" s="122">
        <f>IFERROR(VLOOKUP($F:$F,'Lease Types with GL Accts'!A:B,2,FALSE),0)</f>
        <v>0</v>
      </c>
      <c r="H1222" s="122">
        <f>IFERROR(VLOOKUP($F:$F,'Lease Types with GL Accts'!$A:$C,3,FALSE),0)</f>
        <v>0</v>
      </c>
      <c r="I1222" s="122">
        <f>IFERROR(VLOOKUP($F:$F,'Lease Types with GL Accts'!$A:$D,4,FALSE),0)</f>
        <v>0</v>
      </c>
      <c r="J1222" s="293" t="str">
        <f>IF(AND(AB1222=1,K1222='Lease Rollforward'!$B$2),"Yes",IF(AB1222=1,"No",""))</f>
        <v/>
      </c>
      <c r="L1222" s="216"/>
      <c r="M1222" s="217"/>
      <c r="N1222" s="217"/>
      <c r="O1222" s="217"/>
      <c r="P1222" s="294">
        <f t="shared" si="161"/>
        <v>0</v>
      </c>
      <c r="Q1222" s="124"/>
      <c r="R1222" s="124"/>
      <c r="S1222" s="219"/>
      <c r="T1222" s="219"/>
      <c r="U1222" s="266"/>
      <c r="V1222" s="122" t="str">
        <f>IF($AB1222=1,VLOOKUP(U:U,'BW Asset Listing'!D:E,2,FALSE),"")</f>
        <v/>
      </c>
      <c r="W1222" s="122" t="str">
        <f>IF($AB1222=1,VLOOKUP(U:U,'BW Asset Listing'!D:F,3,FALSE),"")</f>
        <v/>
      </c>
      <c r="X1222" s="122" t="str">
        <f>IF($AB1222=1,VLOOKUP(U:U,'BW Asset Listing'!D:G,4,FALSE),"")</f>
        <v/>
      </c>
      <c r="Y1222" s="294" t="str">
        <f>IF($AB1222=1,VLOOKUP(U:U,'BW Asset Listing'!D:O,12,FALSE),"")</f>
        <v/>
      </c>
      <c r="Z1222" s="294" t="str">
        <f t="shared" si="162"/>
        <v/>
      </c>
      <c r="AA1222" s="294" t="str">
        <f t="shared" si="163"/>
        <v/>
      </c>
      <c r="AB1222" s="294">
        <f>COUNTIF($D$4:D1222,$D1222)</f>
        <v>0</v>
      </c>
      <c r="AE1222" s="122" t="str">
        <f t="shared" si="164"/>
        <v/>
      </c>
      <c r="AF1222" s="124">
        <f>SUMIFS('BW Expense Report GL'!I:I,'BW Expense Report GL'!F:F,AD:AD,'BW Expense Report GL'!G:G,G:G)</f>
        <v>0</v>
      </c>
      <c r="AG1222" s="124" t="str">
        <f t="shared" si="165"/>
        <v/>
      </c>
      <c r="AH1222" s="124">
        <f>SUMIFS('BW Expense Report GL'!I:I,'BW Expense Report GL'!F:F,AD:AD,'BW Expense Report GL'!G:G,H:H)</f>
        <v>0</v>
      </c>
      <c r="AI1222" s="124" t="str">
        <f t="shared" si="166"/>
        <v/>
      </c>
      <c r="AK1222" s="121">
        <f t="shared" si="167"/>
        <v>0</v>
      </c>
      <c r="AL1222" s="121">
        <f t="shared" si="168"/>
        <v>0</v>
      </c>
    </row>
    <row r="1223" spans="1:38" s="121" customFormat="1" ht="12.75" x14ac:dyDescent="0.2">
      <c r="A1223" s="293" t="str">
        <f>VLOOKUP(B:B,'ACFR Business Areas'!A:C,3,FALSE)</f>
        <v>A000</v>
      </c>
      <c r="B1223" s="293" t="str">
        <f>'Lease Rollforward'!$B$1</f>
        <v>E120</v>
      </c>
      <c r="C1223" s="122" t="str">
        <f>VLOOKUP(B:B,'ACFR Business Areas'!A:B,2,FALSE)</f>
        <v>Comptroller General</v>
      </c>
      <c r="D1223" s="237"/>
      <c r="E1223" s="265"/>
      <c r="G1223" s="122">
        <f>IFERROR(VLOOKUP($F:$F,'Lease Types with GL Accts'!A:B,2,FALSE),0)</f>
        <v>0</v>
      </c>
      <c r="H1223" s="122">
        <f>IFERROR(VLOOKUP($F:$F,'Lease Types with GL Accts'!$A:$C,3,FALSE),0)</f>
        <v>0</v>
      </c>
      <c r="I1223" s="122">
        <f>IFERROR(VLOOKUP($F:$F,'Lease Types with GL Accts'!$A:$D,4,FALSE),0)</f>
        <v>0</v>
      </c>
      <c r="J1223" s="293" t="str">
        <f>IF(AND(AB1223=1,K1223='Lease Rollforward'!$B$2),"Yes",IF(AB1223=1,"No",""))</f>
        <v/>
      </c>
      <c r="L1223" s="216"/>
      <c r="M1223" s="217"/>
      <c r="N1223" s="217"/>
      <c r="O1223" s="217"/>
      <c r="P1223" s="294">
        <f t="shared" si="161"/>
        <v>0</v>
      </c>
      <c r="Q1223" s="124"/>
      <c r="R1223" s="124"/>
      <c r="S1223" s="219"/>
      <c r="T1223" s="219"/>
      <c r="U1223" s="266"/>
      <c r="V1223" s="122" t="str">
        <f>IF($AB1223=1,VLOOKUP(U:U,'BW Asset Listing'!D:E,2,FALSE),"")</f>
        <v/>
      </c>
      <c r="W1223" s="122" t="str">
        <f>IF($AB1223=1,VLOOKUP(U:U,'BW Asset Listing'!D:F,3,FALSE),"")</f>
        <v/>
      </c>
      <c r="X1223" s="122" t="str">
        <f>IF($AB1223=1,VLOOKUP(U:U,'BW Asset Listing'!D:G,4,FALSE),"")</f>
        <v/>
      </c>
      <c r="Y1223" s="294" t="str">
        <f>IF($AB1223=1,VLOOKUP(U:U,'BW Asset Listing'!D:O,12,FALSE),"")</f>
        <v/>
      </c>
      <c r="Z1223" s="294" t="str">
        <f t="shared" si="162"/>
        <v/>
      </c>
      <c r="AA1223" s="294" t="str">
        <f t="shared" si="163"/>
        <v/>
      </c>
      <c r="AB1223" s="294">
        <f>COUNTIF($D$4:D1223,$D1223)</f>
        <v>0</v>
      </c>
      <c r="AE1223" s="122" t="str">
        <f t="shared" si="164"/>
        <v/>
      </c>
      <c r="AF1223" s="124">
        <f>SUMIFS('BW Expense Report GL'!I:I,'BW Expense Report GL'!F:F,AD:AD,'BW Expense Report GL'!G:G,G:G)</f>
        <v>0</v>
      </c>
      <c r="AG1223" s="124" t="str">
        <f t="shared" si="165"/>
        <v/>
      </c>
      <c r="AH1223" s="124">
        <f>SUMIFS('BW Expense Report GL'!I:I,'BW Expense Report GL'!F:F,AD:AD,'BW Expense Report GL'!G:G,H:H)</f>
        <v>0</v>
      </c>
      <c r="AI1223" s="124" t="str">
        <f t="shared" si="166"/>
        <v/>
      </c>
      <c r="AK1223" s="121">
        <f t="shared" si="167"/>
        <v>0</v>
      </c>
      <c r="AL1223" s="121">
        <f t="shared" si="168"/>
        <v>0</v>
      </c>
    </row>
    <row r="1224" spans="1:38" s="121" customFormat="1" ht="12.75" x14ac:dyDescent="0.2">
      <c r="A1224" s="293" t="str">
        <f>VLOOKUP(B:B,'ACFR Business Areas'!A:C,3,FALSE)</f>
        <v>A000</v>
      </c>
      <c r="B1224" s="293" t="str">
        <f>'Lease Rollforward'!$B$1</f>
        <v>E120</v>
      </c>
      <c r="C1224" s="122" t="str">
        <f>VLOOKUP(B:B,'ACFR Business Areas'!A:B,2,FALSE)</f>
        <v>Comptroller General</v>
      </c>
      <c r="D1224" s="237"/>
      <c r="E1224" s="265"/>
      <c r="G1224" s="122">
        <f>IFERROR(VLOOKUP($F:$F,'Lease Types with GL Accts'!A:B,2,FALSE),0)</f>
        <v>0</v>
      </c>
      <c r="H1224" s="122">
        <f>IFERROR(VLOOKUP($F:$F,'Lease Types with GL Accts'!$A:$C,3,FALSE),0)</f>
        <v>0</v>
      </c>
      <c r="I1224" s="122">
        <f>IFERROR(VLOOKUP($F:$F,'Lease Types with GL Accts'!$A:$D,4,FALSE),0)</f>
        <v>0</v>
      </c>
      <c r="J1224" s="293" t="str">
        <f>IF(AND(AB1224=1,K1224='Lease Rollforward'!$B$2),"Yes",IF(AB1224=1,"No",""))</f>
        <v/>
      </c>
      <c r="L1224" s="216"/>
      <c r="M1224" s="217"/>
      <c r="N1224" s="217"/>
      <c r="O1224" s="217"/>
      <c r="P1224" s="294">
        <f t="shared" ref="P1224:P1287" si="169">SUM(M1224:O1224)</f>
        <v>0</v>
      </c>
      <c r="Q1224" s="124"/>
      <c r="R1224" s="124"/>
      <c r="S1224" s="219"/>
      <c r="T1224" s="219"/>
      <c r="U1224" s="266"/>
      <c r="V1224" s="122" t="str">
        <f>IF($AB1224=1,VLOOKUP(U:U,'BW Asset Listing'!D:E,2,FALSE),"")</f>
        <v/>
      </c>
      <c r="W1224" s="122" t="str">
        <f>IF($AB1224=1,VLOOKUP(U:U,'BW Asset Listing'!D:F,3,FALSE),"")</f>
        <v/>
      </c>
      <c r="X1224" s="122" t="str">
        <f>IF($AB1224=1,VLOOKUP(U:U,'BW Asset Listing'!D:G,4,FALSE),"")</f>
        <v/>
      </c>
      <c r="Y1224" s="294" t="str">
        <f>IF($AB1224=1,VLOOKUP(U:U,'BW Asset Listing'!D:O,12,FALSE),"")</f>
        <v/>
      </c>
      <c r="Z1224" s="294" t="str">
        <f t="shared" ref="Z1224:Z1287" si="170">IF($AB1224=1,SUMIF(D:D,D1224,M:M),"")</f>
        <v/>
      </c>
      <c r="AA1224" s="294" t="str">
        <f t="shared" ref="AA1224:AA1287" si="171">IF($AB1224=1,Y1224-Z1224,"")</f>
        <v/>
      </c>
      <c r="AB1224" s="294">
        <f>COUNTIF($D$4:D1224,$D1224)</f>
        <v>0</v>
      </c>
      <c r="AE1224" s="122" t="str">
        <f t="shared" ref="AE1224:AE1287" si="172">IF(ISBLANK(D1224),"",D1224&amp;" Payment #"&amp;AB1224)</f>
        <v/>
      </c>
      <c r="AF1224" s="124">
        <f>SUMIFS('BW Expense Report GL'!I:I,'BW Expense Report GL'!F:F,AD:AD,'BW Expense Report GL'!G:G,G:G)</f>
        <v>0</v>
      </c>
      <c r="AG1224" s="124" t="str">
        <f t="shared" ref="AG1224:AG1287" si="173">IF(ISBLANK(AD1224),"",M1224-AF1224)</f>
        <v/>
      </c>
      <c r="AH1224" s="124">
        <f>SUMIFS('BW Expense Report GL'!I:I,'BW Expense Report GL'!F:F,AD:AD,'BW Expense Report GL'!G:G,H:H)</f>
        <v>0</v>
      </c>
      <c r="AI1224" s="124" t="str">
        <f t="shared" ref="AI1224:AI1287" si="174">IF(ISBLANK(AD1224),"",N1224-AH1224)</f>
        <v/>
      </c>
      <c r="AK1224" s="121">
        <f t="shared" ref="AK1224:AK1287" si="175">F1224</f>
        <v>0</v>
      </c>
      <c r="AL1224" s="121">
        <f t="shared" ref="AL1224:AL1287" si="176">D1224</f>
        <v>0</v>
      </c>
    </row>
    <row r="1225" spans="1:38" s="121" customFormat="1" ht="12.75" x14ac:dyDescent="0.2">
      <c r="A1225" s="293" t="str">
        <f>VLOOKUP(B:B,'ACFR Business Areas'!A:C,3,FALSE)</f>
        <v>A000</v>
      </c>
      <c r="B1225" s="293" t="str">
        <f>'Lease Rollforward'!$B$1</f>
        <v>E120</v>
      </c>
      <c r="C1225" s="122" t="str">
        <f>VLOOKUP(B:B,'ACFR Business Areas'!A:B,2,FALSE)</f>
        <v>Comptroller General</v>
      </c>
      <c r="D1225" s="237"/>
      <c r="E1225" s="265"/>
      <c r="G1225" s="122">
        <f>IFERROR(VLOOKUP($F:$F,'Lease Types with GL Accts'!A:B,2,FALSE),0)</f>
        <v>0</v>
      </c>
      <c r="H1225" s="122">
        <f>IFERROR(VLOOKUP($F:$F,'Lease Types with GL Accts'!$A:$C,3,FALSE),0)</f>
        <v>0</v>
      </c>
      <c r="I1225" s="122">
        <f>IFERROR(VLOOKUP($F:$F,'Lease Types with GL Accts'!$A:$D,4,FALSE),0)</f>
        <v>0</v>
      </c>
      <c r="J1225" s="293" t="str">
        <f>IF(AND(AB1225=1,K1225='Lease Rollforward'!$B$2),"Yes",IF(AB1225=1,"No",""))</f>
        <v/>
      </c>
      <c r="L1225" s="216"/>
      <c r="M1225" s="217"/>
      <c r="N1225" s="217"/>
      <c r="O1225" s="217"/>
      <c r="P1225" s="294">
        <f t="shared" si="169"/>
        <v>0</v>
      </c>
      <c r="Q1225" s="124"/>
      <c r="R1225" s="124"/>
      <c r="S1225" s="219"/>
      <c r="T1225" s="219"/>
      <c r="U1225" s="266"/>
      <c r="V1225" s="122" t="str">
        <f>IF($AB1225=1,VLOOKUP(U:U,'BW Asset Listing'!D:E,2,FALSE),"")</f>
        <v/>
      </c>
      <c r="W1225" s="122" t="str">
        <f>IF($AB1225=1,VLOOKUP(U:U,'BW Asset Listing'!D:F,3,FALSE),"")</f>
        <v/>
      </c>
      <c r="X1225" s="122" t="str">
        <f>IF($AB1225=1,VLOOKUP(U:U,'BW Asset Listing'!D:G,4,FALSE),"")</f>
        <v/>
      </c>
      <c r="Y1225" s="294" t="str">
        <f>IF($AB1225=1,VLOOKUP(U:U,'BW Asset Listing'!D:O,12,FALSE),"")</f>
        <v/>
      </c>
      <c r="Z1225" s="294" t="str">
        <f t="shared" si="170"/>
        <v/>
      </c>
      <c r="AA1225" s="294" t="str">
        <f t="shared" si="171"/>
        <v/>
      </c>
      <c r="AB1225" s="294">
        <f>COUNTIF($D$4:D1225,$D1225)</f>
        <v>0</v>
      </c>
      <c r="AE1225" s="122" t="str">
        <f t="shared" si="172"/>
        <v/>
      </c>
      <c r="AF1225" s="124">
        <f>SUMIFS('BW Expense Report GL'!I:I,'BW Expense Report GL'!F:F,AD:AD,'BW Expense Report GL'!G:G,G:G)</f>
        <v>0</v>
      </c>
      <c r="AG1225" s="124" t="str">
        <f t="shared" si="173"/>
        <v/>
      </c>
      <c r="AH1225" s="124">
        <f>SUMIFS('BW Expense Report GL'!I:I,'BW Expense Report GL'!F:F,AD:AD,'BW Expense Report GL'!G:G,H:H)</f>
        <v>0</v>
      </c>
      <c r="AI1225" s="124" t="str">
        <f t="shared" si="174"/>
        <v/>
      </c>
      <c r="AK1225" s="121">
        <f t="shared" si="175"/>
        <v>0</v>
      </c>
      <c r="AL1225" s="121">
        <f t="shared" si="176"/>
        <v>0</v>
      </c>
    </row>
    <row r="1226" spans="1:38" s="121" customFormat="1" ht="12.75" x14ac:dyDescent="0.2">
      <c r="A1226" s="293" t="str">
        <f>VLOOKUP(B:B,'ACFR Business Areas'!A:C,3,FALSE)</f>
        <v>A000</v>
      </c>
      <c r="B1226" s="293" t="str">
        <f>'Lease Rollforward'!$B$1</f>
        <v>E120</v>
      </c>
      <c r="C1226" s="122" t="str">
        <f>VLOOKUP(B:B,'ACFR Business Areas'!A:B,2,FALSE)</f>
        <v>Comptroller General</v>
      </c>
      <c r="D1226" s="237"/>
      <c r="E1226" s="265"/>
      <c r="G1226" s="122">
        <f>IFERROR(VLOOKUP($F:$F,'Lease Types with GL Accts'!A:B,2,FALSE),0)</f>
        <v>0</v>
      </c>
      <c r="H1226" s="122">
        <f>IFERROR(VLOOKUP($F:$F,'Lease Types with GL Accts'!$A:$C,3,FALSE),0)</f>
        <v>0</v>
      </c>
      <c r="I1226" s="122">
        <f>IFERROR(VLOOKUP($F:$F,'Lease Types with GL Accts'!$A:$D,4,FALSE),0)</f>
        <v>0</v>
      </c>
      <c r="J1226" s="293" t="str">
        <f>IF(AND(AB1226=1,K1226='Lease Rollforward'!$B$2),"Yes",IF(AB1226=1,"No",""))</f>
        <v/>
      </c>
      <c r="L1226" s="216"/>
      <c r="M1226" s="217"/>
      <c r="N1226" s="217"/>
      <c r="O1226" s="217"/>
      <c r="P1226" s="294">
        <f t="shared" si="169"/>
        <v>0</v>
      </c>
      <c r="Q1226" s="124"/>
      <c r="R1226" s="124"/>
      <c r="S1226" s="219"/>
      <c r="T1226" s="219"/>
      <c r="U1226" s="266"/>
      <c r="V1226" s="122" t="str">
        <f>IF($AB1226=1,VLOOKUP(U:U,'BW Asset Listing'!D:E,2,FALSE),"")</f>
        <v/>
      </c>
      <c r="W1226" s="122" t="str">
        <f>IF($AB1226=1,VLOOKUP(U:U,'BW Asset Listing'!D:F,3,FALSE),"")</f>
        <v/>
      </c>
      <c r="X1226" s="122" t="str">
        <f>IF($AB1226=1,VLOOKUP(U:U,'BW Asset Listing'!D:G,4,FALSE),"")</f>
        <v/>
      </c>
      <c r="Y1226" s="294" t="str">
        <f>IF($AB1226=1,VLOOKUP(U:U,'BW Asset Listing'!D:O,12,FALSE),"")</f>
        <v/>
      </c>
      <c r="Z1226" s="294" t="str">
        <f t="shared" si="170"/>
        <v/>
      </c>
      <c r="AA1226" s="294" t="str">
        <f t="shared" si="171"/>
        <v/>
      </c>
      <c r="AB1226" s="294">
        <f>COUNTIF($D$4:D1226,$D1226)</f>
        <v>0</v>
      </c>
      <c r="AE1226" s="122" t="str">
        <f t="shared" si="172"/>
        <v/>
      </c>
      <c r="AF1226" s="124">
        <f>SUMIFS('BW Expense Report GL'!I:I,'BW Expense Report GL'!F:F,AD:AD,'BW Expense Report GL'!G:G,G:G)</f>
        <v>0</v>
      </c>
      <c r="AG1226" s="124" t="str">
        <f t="shared" si="173"/>
        <v/>
      </c>
      <c r="AH1226" s="124">
        <f>SUMIFS('BW Expense Report GL'!I:I,'BW Expense Report GL'!F:F,AD:AD,'BW Expense Report GL'!G:G,H:H)</f>
        <v>0</v>
      </c>
      <c r="AI1226" s="124" t="str">
        <f t="shared" si="174"/>
        <v/>
      </c>
      <c r="AK1226" s="121">
        <f t="shared" si="175"/>
        <v>0</v>
      </c>
      <c r="AL1226" s="121">
        <f t="shared" si="176"/>
        <v>0</v>
      </c>
    </row>
    <row r="1227" spans="1:38" s="121" customFormat="1" ht="12.75" x14ac:dyDescent="0.2">
      <c r="A1227" s="293" t="str">
        <f>VLOOKUP(B:B,'ACFR Business Areas'!A:C,3,FALSE)</f>
        <v>A000</v>
      </c>
      <c r="B1227" s="293" t="str">
        <f>'Lease Rollforward'!$B$1</f>
        <v>E120</v>
      </c>
      <c r="C1227" s="122" t="str">
        <f>VLOOKUP(B:B,'ACFR Business Areas'!A:B,2,FALSE)</f>
        <v>Comptroller General</v>
      </c>
      <c r="D1227" s="237"/>
      <c r="E1227" s="265"/>
      <c r="G1227" s="122">
        <f>IFERROR(VLOOKUP($F:$F,'Lease Types with GL Accts'!A:B,2,FALSE),0)</f>
        <v>0</v>
      </c>
      <c r="H1227" s="122">
        <f>IFERROR(VLOOKUP($F:$F,'Lease Types with GL Accts'!$A:$C,3,FALSE),0)</f>
        <v>0</v>
      </c>
      <c r="I1227" s="122">
        <f>IFERROR(VLOOKUP($F:$F,'Lease Types with GL Accts'!$A:$D,4,FALSE),0)</f>
        <v>0</v>
      </c>
      <c r="J1227" s="293" t="str">
        <f>IF(AND(AB1227=1,K1227='Lease Rollforward'!$B$2),"Yes",IF(AB1227=1,"No",""))</f>
        <v/>
      </c>
      <c r="L1227" s="216"/>
      <c r="M1227" s="217"/>
      <c r="N1227" s="217"/>
      <c r="O1227" s="217"/>
      <c r="P1227" s="294">
        <f t="shared" si="169"/>
        <v>0</v>
      </c>
      <c r="Q1227" s="124"/>
      <c r="R1227" s="124"/>
      <c r="S1227" s="219"/>
      <c r="T1227" s="219"/>
      <c r="U1227" s="266"/>
      <c r="V1227" s="122" t="str">
        <f>IF($AB1227=1,VLOOKUP(U:U,'BW Asset Listing'!D:E,2,FALSE),"")</f>
        <v/>
      </c>
      <c r="W1227" s="122" t="str">
        <f>IF($AB1227=1,VLOOKUP(U:U,'BW Asset Listing'!D:F,3,FALSE),"")</f>
        <v/>
      </c>
      <c r="X1227" s="122" t="str">
        <f>IF($AB1227=1,VLOOKUP(U:U,'BW Asset Listing'!D:G,4,FALSE),"")</f>
        <v/>
      </c>
      <c r="Y1227" s="294" t="str">
        <f>IF($AB1227=1,VLOOKUP(U:U,'BW Asset Listing'!D:O,12,FALSE),"")</f>
        <v/>
      </c>
      <c r="Z1227" s="294" t="str">
        <f t="shared" si="170"/>
        <v/>
      </c>
      <c r="AA1227" s="294" t="str">
        <f t="shared" si="171"/>
        <v/>
      </c>
      <c r="AB1227" s="294">
        <f>COUNTIF($D$4:D1227,$D1227)</f>
        <v>0</v>
      </c>
      <c r="AE1227" s="122" t="str">
        <f t="shared" si="172"/>
        <v/>
      </c>
      <c r="AF1227" s="124">
        <f>SUMIFS('BW Expense Report GL'!I:I,'BW Expense Report GL'!F:F,AD:AD,'BW Expense Report GL'!G:G,G:G)</f>
        <v>0</v>
      </c>
      <c r="AG1227" s="124" t="str">
        <f t="shared" si="173"/>
        <v/>
      </c>
      <c r="AH1227" s="124">
        <f>SUMIFS('BW Expense Report GL'!I:I,'BW Expense Report GL'!F:F,AD:AD,'BW Expense Report GL'!G:G,H:H)</f>
        <v>0</v>
      </c>
      <c r="AI1227" s="124" t="str">
        <f t="shared" si="174"/>
        <v/>
      </c>
      <c r="AK1227" s="121">
        <f t="shared" si="175"/>
        <v>0</v>
      </c>
      <c r="AL1227" s="121">
        <f t="shared" si="176"/>
        <v>0</v>
      </c>
    </row>
    <row r="1228" spans="1:38" s="121" customFormat="1" ht="12.75" x14ac:dyDescent="0.2">
      <c r="A1228" s="293" t="str">
        <f>VLOOKUP(B:B,'ACFR Business Areas'!A:C,3,FALSE)</f>
        <v>A000</v>
      </c>
      <c r="B1228" s="293" t="str">
        <f>'Lease Rollforward'!$B$1</f>
        <v>E120</v>
      </c>
      <c r="C1228" s="122" t="str">
        <f>VLOOKUP(B:B,'ACFR Business Areas'!A:B,2,FALSE)</f>
        <v>Comptroller General</v>
      </c>
      <c r="D1228" s="237"/>
      <c r="E1228" s="265"/>
      <c r="G1228" s="122">
        <f>IFERROR(VLOOKUP($F:$F,'Lease Types with GL Accts'!A:B,2,FALSE),0)</f>
        <v>0</v>
      </c>
      <c r="H1228" s="122">
        <f>IFERROR(VLOOKUP($F:$F,'Lease Types with GL Accts'!$A:$C,3,FALSE),0)</f>
        <v>0</v>
      </c>
      <c r="I1228" s="122">
        <f>IFERROR(VLOOKUP($F:$F,'Lease Types with GL Accts'!$A:$D,4,FALSE),0)</f>
        <v>0</v>
      </c>
      <c r="J1228" s="293" t="str">
        <f>IF(AND(AB1228=1,K1228='Lease Rollforward'!$B$2),"Yes",IF(AB1228=1,"No",""))</f>
        <v/>
      </c>
      <c r="L1228" s="216"/>
      <c r="M1228" s="217"/>
      <c r="N1228" s="217"/>
      <c r="O1228" s="217"/>
      <c r="P1228" s="294">
        <f t="shared" si="169"/>
        <v>0</v>
      </c>
      <c r="Q1228" s="124"/>
      <c r="R1228" s="124"/>
      <c r="S1228" s="219"/>
      <c r="T1228" s="219"/>
      <c r="U1228" s="266"/>
      <c r="V1228" s="122" t="str">
        <f>IF($AB1228=1,VLOOKUP(U:U,'BW Asset Listing'!D:E,2,FALSE),"")</f>
        <v/>
      </c>
      <c r="W1228" s="122" t="str">
        <f>IF($AB1228=1,VLOOKUP(U:U,'BW Asset Listing'!D:F,3,FALSE),"")</f>
        <v/>
      </c>
      <c r="X1228" s="122" t="str">
        <f>IF($AB1228=1,VLOOKUP(U:U,'BW Asset Listing'!D:G,4,FALSE),"")</f>
        <v/>
      </c>
      <c r="Y1228" s="294" t="str">
        <f>IF($AB1228=1,VLOOKUP(U:U,'BW Asset Listing'!D:O,12,FALSE),"")</f>
        <v/>
      </c>
      <c r="Z1228" s="294" t="str">
        <f t="shared" si="170"/>
        <v/>
      </c>
      <c r="AA1228" s="294" t="str">
        <f t="shared" si="171"/>
        <v/>
      </c>
      <c r="AB1228" s="294">
        <f>COUNTIF($D$4:D1228,$D1228)</f>
        <v>0</v>
      </c>
      <c r="AE1228" s="122" t="str">
        <f t="shared" si="172"/>
        <v/>
      </c>
      <c r="AF1228" s="124">
        <f>SUMIFS('BW Expense Report GL'!I:I,'BW Expense Report GL'!F:F,AD:AD,'BW Expense Report GL'!G:G,G:G)</f>
        <v>0</v>
      </c>
      <c r="AG1228" s="124" t="str">
        <f t="shared" si="173"/>
        <v/>
      </c>
      <c r="AH1228" s="124">
        <f>SUMIFS('BW Expense Report GL'!I:I,'BW Expense Report GL'!F:F,AD:AD,'BW Expense Report GL'!G:G,H:H)</f>
        <v>0</v>
      </c>
      <c r="AI1228" s="124" t="str">
        <f t="shared" si="174"/>
        <v/>
      </c>
      <c r="AK1228" s="121">
        <f t="shared" si="175"/>
        <v>0</v>
      </c>
      <c r="AL1228" s="121">
        <f t="shared" si="176"/>
        <v>0</v>
      </c>
    </row>
    <row r="1229" spans="1:38" s="121" customFormat="1" ht="12.75" x14ac:dyDescent="0.2">
      <c r="A1229" s="293" t="str">
        <f>VLOOKUP(B:B,'ACFR Business Areas'!A:C,3,FALSE)</f>
        <v>A000</v>
      </c>
      <c r="B1229" s="293" t="str">
        <f>'Lease Rollforward'!$B$1</f>
        <v>E120</v>
      </c>
      <c r="C1229" s="122" t="str">
        <f>VLOOKUP(B:B,'ACFR Business Areas'!A:B,2,FALSE)</f>
        <v>Comptroller General</v>
      </c>
      <c r="D1229" s="237"/>
      <c r="E1229" s="265"/>
      <c r="G1229" s="122">
        <f>IFERROR(VLOOKUP($F:$F,'Lease Types with GL Accts'!A:B,2,FALSE),0)</f>
        <v>0</v>
      </c>
      <c r="H1229" s="122">
        <f>IFERROR(VLOOKUP($F:$F,'Lease Types with GL Accts'!$A:$C,3,FALSE),0)</f>
        <v>0</v>
      </c>
      <c r="I1229" s="122">
        <f>IFERROR(VLOOKUP($F:$F,'Lease Types with GL Accts'!$A:$D,4,FALSE),0)</f>
        <v>0</v>
      </c>
      <c r="J1229" s="293" t="str">
        <f>IF(AND(AB1229=1,K1229='Lease Rollforward'!$B$2),"Yes",IF(AB1229=1,"No",""))</f>
        <v/>
      </c>
      <c r="L1229" s="216"/>
      <c r="M1229" s="217"/>
      <c r="N1229" s="217"/>
      <c r="O1229" s="217"/>
      <c r="P1229" s="294">
        <f t="shared" si="169"/>
        <v>0</v>
      </c>
      <c r="Q1229" s="124"/>
      <c r="R1229" s="124"/>
      <c r="S1229" s="219"/>
      <c r="T1229" s="219"/>
      <c r="U1229" s="266"/>
      <c r="V1229" s="122" t="str">
        <f>IF($AB1229=1,VLOOKUP(U:U,'BW Asset Listing'!D:E,2,FALSE),"")</f>
        <v/>
      </c>
      <c r="W1229" s="122" t="str">
        <f>IF($AB1229=1,VLOOKUP(U:U,'BW Asset Listing'!D:F,3,FALSE),"")</f>
        <v/>
      </c>
      <c r="X1229" s="122" t="str">
        <f>IF($AB1229=1,VLOOKUP(U:U,'BW Asset Listing'!D:G,4,FALSE),"")</f>
        <v/>
      </c>
      <c r="Y1229" s="294" t="str">
        <f>IF($AB1229=1,VLOOKUP(U:U,'BW Asset Listing'!D:O,12,FALSE),"")</f>
        <v/>
      </c>
      <c r="Z1229" s="294" t="str">
        <f t="shared" si="170"/>
        <v/>
      </c>
      <c r="AA1229" s="294" t="str">
        <f t="shared" si="171"/>
        <v/>
      </c>
      <c r="AB1229" s="294">
        <f>COUNTIF($D$4:D1229,$D1229)</f>
        <v>0</v>
      </c>
      <c r="AE1229" s="122" t="str">
        <f t="shared" si="172"/>
        <v/>
      </c>
      <c r="AF1229" s="124">
        <f>SUMIFS('BW Expense Report GL'!I:I,'BW Expense Report GL'!F:F,AD:AD,'BW Expense Report GL'!G:G,G:G)</f>
        <v>0</v>
      </c>
      <c r="AG1229" s="124" t="str">
        <f t="shared" si="173"/>
        <v/>
      </c>
      <c r="AH1229" s="124">
        <f>SUMIFS('BW Expense Report GL'!I:I,'BW Expense Report GL'!F:F,AD:AD,'BW Expense Report GL'!G:G,H:H)</f>
        <v>0</v>
      </c>
      <c r="AI1229" s="124" t="str">
        <f t="shared" si="174"/>
        <v/>
      </c>
      <c r="AK1229" s="121">
        <f t="shared" si="175"/>
        <v>0</v>
      </c>
      <c r="AL1229" s="121">
        <f t="shared" si="176"/>
        <v>0</v>
      </c>
    </row>
    <row r="1230" spans="1:38" s="121" customFormat="1" ht="12.75" x14ac:dyDescent="0.2">
      <c r="A1230" s="293" t="str">
        <f>VLOOKUP(B:B,'ACFR Business Areas'!A:C,3,FALSE)</f>
        <v>A000</v>
      </c>
      <c r="B1230" s="293" t="str">
        <f>'Lease Rollforward'!$B$1</f>
        <v>E120</v>
      </c>
      <c r="C1230" s="122" t="str">
        <f>VLOOKUP(B:B,'ACFR Business Areas'!A:B,2,FALSE)</f>
        <v>Comptroller General</v>
      </c>
      <c r="D1230" s="237"/>
      <c r="E1230" s="265"/>
      <c r="G1230" s="122">
        <f>IFERROR(VLOOKUP($F:$F,'Lease Types with GL Accts'!A:B,2,FALSE),0)</f>
        <v>0</v>
      </c>
      <c r="H1230" s="122">
        <f>IFERROR(VLOOKUP($F:$F,'Lease Types with GL Accts'!$A:$C,3,FALSE),0)</f>
        <v>0</v>
      </c>
      <c r="I1230" s="122">
        <f>IFERROR(VLOOKUP($F:$F,'Lease Types with GL Accts'!$A:$D,4,FALSE),0)</f>
        <v>0</v>
      </c>
      <c r="J1230" s="293" t="str">
        <f>IF(AND(AB1230=1,K1230='Lease Rollforward'!$B$2),"Yes",IF(AB1230=1,"No",""))</f>
        <v/>
      </c>
      <c r="L1230" s="216"/>
      <c r="M1230" s="217"/>
      <c r="N1230" s="217"/>
      <c r="O1230" s="217"/>
      <c r="P1230" s="294">
        <f t="shared" si="169"/>
        <v>0</v>
      </c>
      <c r="Q1230" s="124"/>
      <c r="R1230" s="124"/>
      <c r="S1230" s="219"/>
      <c r="T1230" s="219"/>
      <c r="U1230" s="266"/>
      <c r="V1230" s="122" t="str">
        <f>IF($AB1230=1,VLOOKUP(U:U,'BW Asset Listing'!D:E,2,FALSE),"")</f>
        <v/>
      </c>
      <c r="W1230" s="122" t="str">
        <f>IF($AB1230=1,VLOOKUP(U:U,'BW Asset Listing'!D:F,3,FALSE),"")</f>
        <v/>
      </c>
      <c r="X1230" s="122" t="str">
        <f>IF($AB1230=1,VLOOKUP(U:U,'BW Asset Listing'!D:G,4,FALSE),"")</f>
        <v/>
      </c>
      <c r="Y1230" s="294" t="str">
        <f>IF($AB1230=1,VLOOKUP(U:U,'BW Asset Listing'!D:O,12,FALSE),"")</f>
        <v/>
      </c>
      <c r="Z1230" s="294" t="str">
        <f t="shared" si="170"/>
        <v/>
      </c>
      <c r="AA1230" s="294" t="str">
        <f t="shared" si="171"/>
        <v/>
      </c>
      <c r="AB1230" s="294">
        <f>COUNTIF($D$4:D1230,$D1230)</f>
        <v>0</v>
      </c>
      <c r="AE1230" s="122" t="str">
        <f t="shared" si="172"/>
        <v/>
      </c>
      <c r="AF1230" s="124">
        <f>SUMIFS('BW Expense Report GL'!I:I,'BW Expense Report GL'!F:F,AD:AD,'BW Expense Report GL'!G:G,G:G)</f>
        <v>0</v>
      </c>
      <c r="AG1230" s="124" t="str">
        <f t="shared" si="173"/>
        <v/>
      </c>
      <c r="AH1230" s="124">
        <f>SUMIFS('BW Expense Report GL'!I:I,'BW Expense Report GL'!F:F,AD:AD,'BW Expense Report GL'!G:G,H:H)</f>
        <v>0</v>
      </c>
      <c r="AI1230" s="124" t="str">
        <f t="shared" si="174"/>
        <v/>
      </c>
      <c r="AK1230" s="121">
        <f t="shared" si="175"/>
        <v>0</v>
      </c>
      <c r="AL1230" s="121">
        <f t="shared" si="176"/>
        <v>0</v>
      </c>
    </row>
    <row r="1231" spans="1:38" s="121" customFormat="1" ht="12.75" x14ac:dyDescent="0.2">
      <c r="A1231" s="293" t="str">
        <f>VLOOKUP(B:B,'ACFR Business Areas'!A:C,3,FALSE)</f>
        <v>A000</v>
      </c>
      <c r="B1231" s="293" t="str">
        <f>'Lease Rollforward'!$B$1</f>
        <v>E120</v>
      </c>
      <c r="C1231" s="122" t="str">
        <f>VLOOKUP(B:B,'ACFR Business Areas'!A:B,2,FALSE)</f>
        <v>Comptroller General</v>
      </c>
      <c r="D1231" s="237"/>
      <c r="E1231" s="265"/>
      <c r="G1231" s="122">
        <f>IFERROR(VLOOKUP($F:$F,'Lease Types with GL Accts'!A:B,2,FALSE),0)</f>
        <v>0</v>
      </c>
      <c r="H1231" s="122">
        <f>IFERROR(VLOOKUP($F:$F,'Lease Types with GL Accts'!$A:$C,3,FALSE),0)</f>
        <v>0</v>
      </c>
      <c r="I1231" s="122">
        <f>IFERROR(VLOOKUP($F:$F,'Lease Types with GL Accts'!$A:$D,4,FALSE),0)</f>
        <v>0</v>
      </c>
      <c r="J1231" s="293" t="str">
        <f>IF(AND(AB1231=1,K1231='Lease Rollforward'!$B$2),"Yes",IF(AB1231=1,"No",""))</f>
        <v/>
      </c>
      <c r="L1231" s="216"/>
      <c r="M1231" s="217"/>
      <c r="N1231" s="217"/>
      <c r="O1231" s="217"/>
      <c r="P1231" s="294">
        <f t="shared" si="169"/>
        <v>0</v>
      </c>
      <c r="Q1231" s="124"/>
      <c r="R1231" s="124"/>
      <c r="S1231" s="219"/>
      <c r="T1231" s="219"/>
      <c r="U1231" s="266"/>
      <c r="V1231" s="122" t="str">
        <f>IF($AB1231=1,VLOOKUP(U:U,'BW Asset Listing'!D:E,2,FALSE),"")</f>
        <v/>
      </c>
      <c r="W1231" s="122" t="str">
        <f>IF($AB1231=1,VLOOKUP(U:U,'BW Asset Listing'!D:F,3,FALSE),"")</f>
        <v/>
      </c>
      <c r="X1231" s="122" t="str">
        <f>IF($AB1231=1,VLOOKUP(U:U,'BW Asset Listing'!D:G,4,FALSE),"")</f>
        <v/>
      </c>
      <c r="Y1231" s="294" t="str">
        <f>IF($AB1231=1,VLOOKUP(U:U,'BW Asset Listing'!D:O,12,FALSE),"")</f>
        <v/>
      </c>
      <c r="Z1231" s="294" t="str">
        <f t="shared" si="170"/>
        <v/>
      </c>
      <c r="AA1231" s="294" t="str">
        <f t="shared" si="171"/>
        <v/>
      </c>
      <c r="AB1231" s="294">
        <f>COUNTIF($D$4:D1231,$D1231)</f>
        <v>0</v>
      </c>
      <c r="AE1231" s="122" t="str">
        <f t="shared" si="172"/>
        <v/>
      </c>
      <c r="AF1231" s="124">
        <f>SUMIFS('BW Expense Report GL'!I:I,'BW Expense Report GL'!F:F,AD:AD,'BW Expense Report GL'!G:G,G:G)</f>
        <v>0</v>
      </c>
      <c r="AG1231" s="124" t="str">
        <f t="shared" si="173"/>
        <v/>
      </c>
      <c r="AH1231" s="124">
        <f>SUMIFS('BW Expense Report GL'!I:I,'BW Expense Report GL'!F:F,AD:AD,'BW Expense Report GL'!G:G,H:H)</f>
        <v>0</v>
      </c>
      <c r="AI1231" s="124" t="str">
        <f t="shared" si="174"/>
        <v/>
      </c>
      <c r="AK1231" s="121">
        <f t="shared" si="175"/>
        <v>0</v>
      </c>
      <c r="AL1231" s="121">
        <f t="shared" si="176"/>
        <v>0</v>
      </c>
    </row>
    <row r="1232" spans="1:38" s="121" customFormat="1" ht="12.75" x14ac:dyDescent="0.2">
      <c r="A1232" s="293" t="str">
        <f>VLOOKUP(B:B,'ACFR Business Areas'!A:C,3,FALSE)</f>
        <v>A000</v>
      </c>
      <c r="B1232" s="293" t="str">
        <f>'Lease Rollforward'!$B$1</f>
        <v>E120</v>
      </c>
      <c r="C1232" s="122" t="str">
        <f>VLOOKUP(B:B,'ACFR Business Areas'!A:B,2,FALSE)</f>
        <v>Comptroller General</v>
      </c>
      <c r="D1232" s="237"/>
      <c r="E1232" s="265"/>
      <c r="G1232" s="122">
        <f>IFERROR(VLOOKUP($F:$F,'Lease Types with GL Accts'!A:B,2,FALSE),0)</f>
        <v>0</v>
      </c>
      <c r="H1232" s="122">
        <f>IFERROR(VLOOKUP($F:$F,'Lease Types with GL Accts'!$A:$C,3,FALSE),0)</f>
        <v>0</v>
      </c>
      <c r="I1232" s="122">
        <f>IFERROR(VLOOKUP($F:$F,'Lease Types with GL Accts'!$A:$D,4,FALSE),0)</f>
        <v>0</v>
      </c>
      <c r="J1232" s="293" t="str">
        <f>IF(AND(AB1232=1,K1232='Lease Rollforward'!$B$2),"Yes",IF(AB1232=1,"No",""))</f>
        <v/>
      </c>
      <c r="L1232" s="216"/>
      <c r="M1232" s="217"/>
      <c r="N1232" s="217"/>
      <c r="O1232" s="217"/>
      <c r="P1232" s="294">
        <f t="shared" si="169"/>
        <v>0</v>
      </c>
      <c r="Q1232" s="124"/>
      <c r="R1232" s="124"/>
      <c r="S1232" s="219"/>
      <c r="T1232" s="219"/>
      <c r="U1232" s="266"/>
      <c r="V1232" s="122" t="str">
        <f>IF($AB1232=1,VLOOKUP(U:U,'BW Asset Listing'!D:E,2,FALSE),"")</f>
        <v/>
      </c>
      <c r="W1232" s="122" t="str">
        <f>IF($AB1232=1,VLOOKUP(U:U,'BW Asset Listing'!D:F,3,FALSE),"")</f>
        <v/>
      </c>
      <c r="X1232" s="122" t="str">
        <f>IF($AB1232=1,VLOOKUP(U:U,'BW Asset Listing'!D:G,4,FALSE),"")</f>
        <v/>
      </c>
      <c r="Y1232" s="294" t="str">
        <f>IF($AB1232=1,VLOOKUP(U:U,'BW Asset Listing'!D:O,12,FALSE),"")</f>
        <v/>
      </c>
      <c r="Z1232" s="294" t="str">
        <f t="shared" si="170"/>
        <v/>
      </c>
      <c r="AA1232" s="294" t="str">
        <f t="shared" si="171"/>
        <v/>
      </c>
      <c r="AB1232" s="294">
        <f>COUNTIF($D$4:D1232,$D1232)</f>
        <v>0</v>
      </c>
      <c r="AE1232" s="122" t="str">
        <f t="shared" si="172"/>
        <v/>
      </c>
      <c r="AF1232" s="124">
        <f>SUMIFS('BW Expense Report GL'!I:I,'BW Expense Report GL'!F:F,AD:AD,'BW Expense Report GL'!G:G,G:G)</f>
        <v>0</v>
      </c>
      <c r="AG1232" s="124" t="str">
        <f t="shared" si="173"/>
        <v/>
      </c>
      <c r="AH1232" s="124">
        <f>SUMIFS('BW Expense Report GL'!I:I,'BW Expense Report GL'!F:F,AD:AD,'BW Expense Report GL'!G:G,H:H)</f>
        <v>0</v>
      </c>
      <c r="AI1232" s="124" t="str">
        <f t="shared" si="174"/>
        <v/>
      </c>
      <c r="AK1232" s="121">
        <f t="shared" si="175"/>
        <v>0</v>
      </c>
      <c r="AL1232" s="121">
        <f t="shared" si="176"/>
        <v>0</v>
      </c>
    </row>
    <row r="1233" spans="1:38" s="121" customFormat="1" ht="12.75" x14ac:dyDescent="0.2">
      <c r="A1233" s="293" t="str">
        <f>VLOOKUP(B:B,'ACFR Business Areas'!A:C,3,FALSE)</f>
        <v>A000</v>
      </c>
      <c r="B1233" s="293" t="str">
        <f>'Lease Rollforward'!$B$1</f>
        <v>E120</v>
      </c>
      <c r="C1233" s="122" t="str">
        <f>VLOOKUP(B:B,'ACFR Business Areas'!A:B,2,FALSE)</f>
        <v>Comptroller General</v>
      </c>
      <c r="D1233" s="237"/>
      <c r="E1233" s="265"/>
      <c r="G1233" s="122">
        <f>IFERROR(VLOOKUP($F:$F,'Lease Types with GL Accts'!A:B,2,FALSE),0)</f>
        <v>0</v>
      </c>
      <c r="H1233" s="122">
        <f>IFERROR(VLOOKUP($F:$F,'Lease Types with GL Accts'!$A:$C,3,FALSE),0)</f>
        <v>0</v>
      </c>
      <c r="I1233" s="122">
        <f>IFERROR(VLOOKUP($F:$F,'Lease Types with GL Accts'!$A:$D,4,FALSE),0)</f>
        <v>0</v>
      </c>
      <c r="J1233" s="293" t="str">
        <f>IF(AND(AB1233=1,K1233='Lease Rollforward'!$B$2),"Yes",IF(AB1233=1,"No",""))</f>
        <v/>
      </c>
      <c r="L1233" s="216"/>
      <c r="M1233" s="217"/>
      <c r="N1233" s="217"/>
      <c r="O1233" s="217"/>
      <c r="P1233" s="294">
        <f t="shared" si="169"/>
        <v>0</v>
      </c>
      <c r="Q1233" s="124"/>
      <c r="R1233" s="124"/>
      <c r="S1233" s="219"/>
      <c r="T1233" s="219"/>
      <c r="U1233" s="266"/>
      <c r="V1233" s="122" t="str">
        <f>IF($AB1233=1,VLOOKUP(U:U,'BW Asset Listing'!D:E,2,FALSE),"")</f>
        <v/>
      </c>
      <c r="W1233" s="122" t="str">
        <f>IF($AB1233=1,VLOOKUP(U:U,'BW Asset Listing'!D:F,3,FALSE),"")</f>
        <v/>
      </c>
      <c r="X1233" s="122" t="str">
        <f>IF($AB1233=1,VLOOKUP(U:U,'BW Asset Listing'!D:G,4,FALSE),"")</f>
        <v/>
      </c>
      <c r="Y1233" s="294" t="str">
        <f>IF($AB1233=1,VLOOKUP(U:U,'BW Asset Listing'!D:O,12,FALSE),"")</f>
        <v/>
      </c>
      <c r="Z1233" s="294" t="str">
        <f t="shared" si="170"/>
        <v/>
      </c>
      <c r="AA1233" s="294" t="str">
        <f t="shared" si="171"/>
        <v/>
      </c>
      <c r="AB1233" s="294">
        <f>COUNTIF($D$4:D1233,$D1233)</f>
        <v>0</v>
      </c>
      <c r="AE1233" s="122" t="str">
        <f t="shared" si="172"/>
        <v/>
      </c>
      <c r="AF1233" s="124">
        <f>SUMIFS('BW Expense Report GL'!I:I,'BW Expense Report GL'!F:F,AD:AD,'BW Expense Report GL'!G:G,G:G)</f>
        <v>0</v>
      </c>
      <c r="AG1233" s="124" t="str">
        <f t="shared" si="173"/>
        <v/>
      </c>
      <c r="AH1233" s="124">
        <f>SUMIFS('BW Expense Report GL'!I:I,'BW Expense Report GL'!F:F,AD:AD,'BW Expense Report GL'!G:G,H:H)</f>
        <v>0</v>
      </c>
      <c r="AI1233" s="124" t="str">
        <f t="shared" si="174"/>
        <v/>
      </c>
      <c r="AK1233" s="121">
        <f t="shared" si="175"/>
        <v>0</v>
      </c>
      <c r="AL1233" s="121">
        <f t="shared" si="176"/>
        <v>0</v>
      </c>
    </row>
    <row r="1234" spans="1:38" s="121" customFormat="1" ht="12.75" x14ac:dyDescent="0.2">
      <c r="A1234" s="293" t="str">
        <f>VLOOKUP(B:B,'ACFR Business Areas'!A:C,3,FALSE)</f>
        <v>A000</v>
      </c>
      <c r="B1234" s="293" t="str">
        <f>'Lease Rollforward'!$B$1</f>
        <v>E120</v>
      </c>
      <c r="C1234" s="122" t="str">
        <f>VLOOKUP(B:B,'ACFR Business Areas'!A:B,2,FALSE)</f>
        <v>Comptroller General</v>
      </c>
      <c r="D1234" s="237"/>
      <c r="E1234" s="265"/>
      <c r="G1234" s="122">
        <f>IFERROR(VLOOKUP($F:$F,'Lease Types with GL Accts'!A:B,2,FALSE),0)</f>
        <v>0</v>
      </c>
      <c r="H1234" s="122">
        <f>IFERROR(VLOOKUP($F:$F,'Lease Types with GL Accts'!$A:$C,3,FALSE),0)</f>
        <v>0</v>
      </c>
      <c r="I1234" s="122">
        <f>IFERROR(VLOOKUP($F:$F,'Lease Types with GL Accts'!$A:$D,4,FALSE),0)</f>
        <v>0</v>
      </c>
      <c r="J1234" s="293" t="str">
        <f>IF(AND(AB1234=1,K1234='Lease Rollforward'!$B$2),"Yes",IF(AB1234=1,"No",""))</f>
        <v/>
      </c>
      <c r="L1234" s="216"/>
      <c r="M1234" s="217"/>
      <c r="N1234" s="217"/>
      <c r="O1234" s="217"/>
      <c r="P1234" s="294">
        <f t="shared" si="169"/>
        <v>0</v>
      </c>
      <c r="Q1234" s="124"/>
      <c r="R1234" s="124"/>
      <c r="S1234" s="219"/>
      <c r="T1234" s="219"/>
      <c r="U1234" s="266"/>
      <c r="V1234" s="122" t="str">
        <f>IF($AB1234=1,VLOOKUP(U:U,'BW Asset Listing'!D:E,2,FALSE),"")</f>
        <v/>
      </c>
      <c r="W1234" s="122" t="str">
        <f>IF($AB1234=1,VLOOKUP(U:U,'BW Asset Listing'!D:F,3,FALSE),"")</f>
        <v/>
      </c>
      <c r="X1234" s="122" t="str">
        <f>IF($AB1234=1,VLOOKUP(U:U,'BW Asset Listing'!D:G,4,FALSE),"")</f>
        <v/>
      </c>
      <c r="Y1234" s="294" t="str">
        <f>IF($AB1234=1,VLOOKUP(U:U,'BW Asset Listing'!D:O,12,FALSE),"")</f>
        <v/>
      </c>
      <c r="Z1234" s="294" t="str">
        <f t="shared" si="170"/>
        <v/>
      </c>
      <c r="AA1234" s="294" t="str">
        <f t="shared" si="171"/>
        <v/>
      </c>
      <c r="AB1234" s="294">
        <f>COUNTIF($D$4:D1234,$D1234)</f>
        <v>0</v>
      </c>
      <c r="AE1234" s="122" t="str">
        <f t="shared" si="172"/>
        <v/>
      </c>
      <c r="AF1234" s="124">
        <f>SUMIFS('BW Expense Report GL'!I:I,'BW Expense Report GL'!F:F,AD:AD,'BW Expense Report GL'!G:G,G:G)</f>
        <v>0</v>
      </c>
      <c r="AG1234" s="124" t="str">
        <f t="shared" si="173"/>
        <v/>
      </c>
      <c r="AH1234" s="124">
        <f>SUMIFS('BW Expense Report GL'!I:I,'BW Expense Report GL'!F:F,AD:AD,'BW Expense Report GL'!G:G,H:H)</f>
        <v>0</v>
      </c>
      <c r="AI1234" s="124" t="str">
        <f t="shared" si="174"/>
        <v/>
      </c>
      <c r="AK1234" s="121">
        <f t="shared" si="175"/>
        <v>0</v>
      </c>
      <c r="AL1234" s="121">
        <f t="shared" si="176"/>
        <v>0</v>
      </c>
    </row>
    <row r="1235" spans="1:38" s="121" customFormat="1" ht="12.75" x14ac:dyDescent="0.2">
      <c r="A1235" s="293" t="str">
        <f>VLOOKUP(B:B,'ACFR Business Areas'!A:C,3,FALSE)</f>
        <v>A000</v>
      </c>
      <c r="B1235" s="293" t="str">
        <f>'Lease Rollforward'!$B$1</f>
        <v>E120</v>
      </c>
      <c r="C1235" s="122" t="str">
        <f>VLOOKUP(B:B,'ACFR Business Areas'!A:B,2,FALSE)</f>
        <v>Comptroller General</v>
      </c>
      <c r="D1235" s="237"/>
      <c r="E1235" s="265"/>
      <c r="G1235" s="122">
        <f>IFERROR(VLOOKUP($F:$F,'Lease Types with GL Accts'!A:B,2,FALSE),0)</f>
        <v>0</v>
      </c>
      <c r="H1235" s="122">
        <f>IFERROR(VLOOKUP($F:$F,'Lease Types with GL Accts'!$A:$C,3,FALSE),0)</f>
        <v>0</v>
      </c>
      <c r="I1235" s="122">
        <f>IFERROR(VLOOKUP($F:$F,'Lease Types with GL Accts'!$A:$D,4,FALSE),0)</f>
        <v>0</v>
      </c>
      <c r="J1235" s="293" t="str">
        <f>IF(AND(AB1235=1,K1235='Lease Rollforward'!$B$2),"Yes",IF(AB1235=1,"No",""))</f>
        <v/>
      </c>
      <c r="L1235" s="216"/>
      <c r="M1235" s="217"/>
      <c r="N1235" s="217"/>
      <c r="O1235" s="217"/>
      <c r="P1235" s="294">
        <f t="shared" si="169"/>
        <v>0</v>
      </c>
      <c r="Q1235" s="124"/>
      <c r="R1235" s="124"/>
      <c r="S1235" s="219"/>
      <c r="T1235" s="219"/>
      <c r="U1235" s="266"/>
      <c r="V1235" s="122" t="str">
        <f>IF($AB1235=1,VLOOKUP(U:U,'BW Asset Listing'!D:E,2,FALSE),"")</f>
        <v/>
      </c>
      <c r="W1235" s="122" t="str">
        <f>IF($AB1235=1,VLOOKUP(U:U,'BW Asset Listing'!D:F,3,FALSE),"")</f>
        <v/>
      </c>
      <c r="X1235" s="122" t="str">
        <f>IF($AB1235=1,VLOOKUP(U:U,'BW Asset Listing'!D:G,4,FALSE),"")</f>
        <v/>
      </c>
      <c r="Y1235" s="294" t="str">
        <f>IF($AB1235=1,VLOOKUP(U:U,'BW Asset Listing'!D:O,12,FALSE),"")</f>
        <v/>
      </c>
      <c r="Z1235" s="294" t="str">
        <f t="shared" si="170"/>
        <v/>
      </c>
      <c r="AA1235" s="294" t="str">
        <f t="shared" si="171"/>
        <v/>
      </c>
      <c r="AB1235" s="294">
        <f>COUNTIF($D$4:D1235,$D1235)</f>
        <v>0</v>
      </c>
      <c r="AE1235" s="122" t="str">
        <f t="shared" si="172"/>
        <v/>
      </c>
      <c r="AF1235" s="124">
        <f>SUMIFS('BW Expense Report GL'!I:I,'BW Expense Report GL'!F:F,AD:AD,'BW Expense Report GL'!G:G,G:G)</f>
        <v>0</v>
      </c>
      <c r="AG1235" s="124" t="str">
        <f t="shared" si="173"/>
        <v/>
      </c>
      <c r="AH1235" s="124">
        <f>SUMIFS('BW Expense Report GL'!I:I,'BW Expense Report GL'!F:F,AD:AD,'BW Expense Report GL'!G:G,H:H)</f>
        <v>0</v>
      </c>
      <c r="AI1235" s="124" t="str">
        <f t="shared" si="174"/>
        <v/>
      </c>
      <c r="AK1235" s="121">
        <f t="shared" si="175"/>
        <v>0</v>
      </c>
      <c r="AL1235" s="121">
        <f t="shared" si="176"/>
        <v>0</v>
      </c>
    </row>
    <row r="1236" spans="1:38" s="121" customFormat="1" ht="12.75" x14ac:dyDescent="0.2">
      <c r="A1236" s="293" t="str">
        <f>VLOOKUP(B:B,'ACFR Business Areas'!A:C,3,FALSE)</f>
        <v>A000</v>
      </c>
      <c r="B1236" s="293" t="str">
        <f>'Lease Rollforward'!$B$1</f>
        <v>E120</v>
      </c>
      <c r="C1236" s="122" t="str">
        <f>VLOOKUP(B:B,'ACFR Business Areas'!A:B,2,FALSE)</f>
        <v>Comptroller General</v>
      </c>
      <c r="D1236" s="237"/>
      <c r="E1236" s="265"/>
      <c r="G1236" s="122">
        <f>IFERROR(VLOOKUP($F:$F,'Lease Types with GL Accts'!A:B,2,FALSE),0)</f>
        <v>0</v>
      </c>
      <c r="H1236" s="122">
        <f>IFERROR(VLOOKUP($F:$F,'Lease Types with GL Accts'!$A:$C,3,FALSE),0)</f>
        <v>0</v>
      </c>
      <c r="I1236" s="122">
        <f>IFERROR(VLOOKUP($F:$F,'Lease Types with GL Accts'!$A:$D,4,FALSE),0)</f>
        <v>0</v>
      </c>
      <c r="J1236" s="293" t="str">
        <f>IF(AND(AB1236=1,K1236='Lease Rollforward'!$B$2),"Yes",IF(AB1236=1,"No",""))</f>
        <v/>
      </c>
      <c r="L1236" s="216"/>
      <c r="M1236" s="217"/>
      <c r="N1236" s="217"/>
      <c r="O1236" s="217"/>
      <c r="P1236" s="294">
        <f t="shared" si="169"/>
        <v>0</v>
      </c>
      <c r="Q1236" s="124"/>
      <c r="R1236" s="124"/>
      <c r="S1236" s="219"/>
      <c r="T1236" s="219"/>
      <c r="U1236" s="266"/>
      <c r="V1236" s="122" t="str">
        <f>IF($AB1236=1,VLOOKUP(U:U,'BW Asset Listing'!D:E,2,FALSE),"")</f>
        <v/>
      </c>
      <c r="W1236" s="122" t="str">
        <f>IF($AB1236=1,VLOOKUP(U:U,'BW Asset Listing'!D:F,3,FALSE),"")</f>
        <v/>
      </c>
      <c r="X1236" s="122" t="str">
        <f>IF($AB1236=1,VLOOKUP(U:U,'BW Asset Listing'!D:G,4,FALSE),"")</f>
        <v/>
      </c>
      <c r="Y1236" s="294" t="str">
        <f>IF($AB1236=1,VLOOKUP(U:U,'BW Asset Listing'!D:O,12,FALSE),"")</f>
        <v/>
      </c>
      <c r="Z1236" s="294" t="str">
        <f t="shared" si="170"/>
        <v/>
      </c>
      <c r="AA1236" s="294" t="str">
        <f t="shared" si="171"/>
        <v/>
      </c>
      <c r="AB1236" s="294">
        <f>COUNTIF($D$4:D1236,$D1236)</f>
        <v>0</v>
      </c>
      <c r="AE1236" s="122" t="str">
        <f t="shared" si="172"/>
        <v/>
      </c>
      <c r="AF1236" s="124">
        <f>SUMIFS('BW Expense Report GL'!I:I,'BW Expense Report GL'!F:F,AD:AD,'BW Expense Report GL'!G:G,G:G)</f>
        <v>0</v>
      </c>
      <c r="AG1236" s="124" t="str">
        <f t="shared" si="173"/>
        <v/>
      </c>
      <c r="AH1236" s="124">
        <f>SUMIFS('BW Expense Report GL'!I:I,'BW Expense Report GL'!F:F,AD:AD,'BW Expense Report GL'!G:G,H:H)</f>
        <v>0</v>
      </c>
      <c r="AI1236" s="124" t="str">
        <f t="shared" si="174"/>
        <v/>
      </c>
      <c r="AK1236" s="121">
        <f t="shared" si="175"/>
        <v>0</v>
      </c>
      <c r="AL1236" s="121">
        <f t="shared" si="176"/>
        <v>0</v>
      </c>
    </row>
    <row r="1237" spans="1:38" s="121" customFormat="1" ht="12.75" x14ac:dyDescent="0.2">
      <c r="A1237" s="293" t="str">
        <f>VLOOKUP(B:B,'ACFR Business Areas'!A:C,3,FALSE)</f>
        <v>A000</v>
      </c>
      <c r="B1237" s="293" t="str">
        <f>'Lease Rollforward'!$B$1</f>
        <v>E120</v>
      </c>
      <c r="C1237" s="122" t="str">
        <f>VLOOKUP(B:B,'ACFR Business Areas'!A:B,2,FALSE)</f>
        <v>Comptroller General</v>
      </c>
      <c r="D1237" s="237"/>
      <c r="E1237" s="265"/>
      <c r="G1237" s="122">
        <f>IFERROR(VLOOKUP($F:$F,'Lease Types with GL Accts'!A:B,2,FALSE),0)</f>
        <v>0</v>
      </c>
      <c r="H1237" s="122">
        <f>IFERROR(VLOOKUP($F:$F,'Lease Types with GL Accts'!$A:$C,3,FALSE),0)</f>
        <v>0</v>
      </c>
      <c r="I1237" s="122">
        <f>IFERROR(VLOOKUP($F:$F,'Lease Types with GL Accts'!$A:$D,4,FALSE),0)</f>
        <v>0</v>
      </c>
      <c r="J1237" s="293" t="str">
        <f>IF(AND(AB1237=1,K1237='Lease Rollforward'!$B$2),"Yes",IF(AB1237=1,"No",""))</f>
        <v/>
      </c>
      <c r="L1237" s="216"/>
      <c r="M1237" s="217"/>
      <c r="N1237" s="217"/>
      <c r="O1237" s="217"/>
      <c r="P1237" s="294">
        <f t="shared" si="169"/>
        <v>0</v>
      </c>
      <c r="Q1237" s="124"/>
      <c r="R1237" s="124"/>
      <c r="S1237" s="219"/>
      <c r="T1237" s="219"/>
      <c r="U1237" s="266"/>
      <c r="V1237" s="122" t="str">
        <f>IF($AB1237=1,VLOOKUP(U:U,'BW Asset Listing'!D:E,2,FALSE),"")</f>
        <v/>
      </c>
      <c r="W1237" s="122" t="str">
        <f>IF($AB1237=1,VLOOKUP(U:U,'BW Asset Listing'!D:F,3,FALSE),"")</f>
        <v/>
      </c>
      <c r="X1237" s="122" t="str">
        <f>IF($AB1237=1,VLOOKUP(U:U,'BW Asset Listing'!D:G,4,FALSE),"")</f>
        <v/>
      </c>
      <c r="Y1237" s="294" t="str">
        <f>IF($AB1237=1,VLOOKUP(U:U,'BW Asset Listing'!D:O,12,FALSE),"")</f>
        <v/>
      </c>
      <c r="Z1237" s="294" t="str">
        <f t="shared" si="170"/>
        <v/>
      </c>
      <c r="AA1237" s="294" t="str">
        <f t="shared" si="171"/>
        <v/>
      </c>
      <c r="AB1237" s="294">
        <f>COUNTIF($D$4:D1237,$D1237)</f>
        <v>0</v>
      </c>
      <c r="AE1237" s="122" t="str">
        <f t="shared" si="172"/>
        <v/>
      </c>
      <c r="AF1237" s="124">
        <f>SUMIFS('BW Expense Report GL'!I:I,'BW Expense Report GL'!F:F,AD:AD,'BW Expense Report GL'!G:G,G:G)</f>
        <v>0</v>
      </c>
      <c r="AG1237" s="124" t="str">
        <f t="shared" si="173"/>
        <v/>
      </c>
      <c r="AH1237" s="124">
        <f>SUMIFS('BW Expense Report GL'!I:I,'BW Expense Report GL'!F:F,AD:AD,'BW Expense Report GL'!G:G,H:H)</f>
        <v>0</v>
      </c>
      <c r="AI1237" s="124" t="str">
        <f t="shared" si="174"/>
        <v/>
      </c>
      <c r="AK1237" s="121">
        <f t="shared" si="175"/>
        <v>0</v>
      </c>
      <c r="AL1237" s="121">
        <f t="shared" si="176"/>
        <v>0</v>
      </c>
    </row>
    <row r="1238" spans="1:38" s="121" customFormat="1" ht="12.75" x14ac:dyDescent="0.2">
      <c r="A1238" s="293" t="str">
        <f>VLOOKUP(B:B,'ACFR Business Areas'!A:C,3,FALSE)</f>
        <v>A000</v>
      </c>
      <c r="B1238" s="293" t="str">
        <f>'Lease Rollforward'!$B$1</f>
        <v>E120</v>
      </c>
      <c r="C1238" s="122" t="str">
        <f>VLOOKUP(B:B,'ACFR Business Areas'!A:B,2,FALSE)</f>
        <v>Comptroller General</v>
      </c>
      <c r="D1238" s="237"/>
      <c r="E1238" s="265"/>
      <c r="G1238" s="122">
        <f>IFERROR(VLOOKUP($F:$F,'Lease Types with GL Accts'!A:B,2,FALSE),0)</f>
        <v>0</v>
      </c>
      <c r="H1238" s="122">
        <f>IFERROR(VLOOKUP($F:$F,'Lease Types with GL Accts'!$A:$C,3,FALSE),0)</f>
        <v>0</v>
      </c>
      <c r="I1238" s="122">
        <f>IFERROR(VLOOKUP($F:$F,'Lease Types with GL Accts'!$A:$D,4,FALSE),0)</f>
        <v>0</v>
      </c>
      <c r="J1238" s="293" t="str">
        <f>IF(AND(AB1238=1,K1238='Lease Rollforward'!$B$2),"Yes",IF(AB1238=1,"No",""))</f>
        <v/>
      </c>
      <c r="L1238" s="216"/>
      <c r="M1238" s="217"/>
      <c r="N1238" s="217"/>
      <c r="O1238" s="217"/>
      <c r="P1238" s="294">
        <f t="shared" si="169"/>
        <v>0</v>
      </c>
      <c r="Q1238" s="124"/>
      <c r="R1238" s="124"/>
      <c r="S1238" s="219"/>
      <c r="T1238" s="219"/>
      <c r="U1238" s="266"/>
      <c r="V1238" s="122" t="str">
        <f>IF($AB1238=1,VLOOKUP(U:U,'BW Asset Listing'!D:E,2,FALSE),"")</f>
        <v/>
      </c>
      <c r="W1238" s="122" t="str">
        <f>IF($AB1238=1,VLOOKUP(U:U,'BW Asset Listing'!D:F,3,FALSE),"")</f>
        <v/>
      </c>
      <c r="X1238" s="122" t="str">
        <f>IF($AB1238=1,VLOOKUP(U:U,'BW Asset Listing'!D:G,4,FALSE),"")</f>
        <v/>
      </c>
      <c r="Y1238" s="294" t="str">
        <f>IF($AB1238=1,VLOOKUP(U:U,'BW Asset Listing'!D:O,12,FALSE),"")</f>
        <v/>
      </c>
      <c r="Z1238" s="294" t="str">
        <f t="shared" si="170"/>
        <v/>
      </c>
      <c r="AA1238" s="294" t="str">
        <f t="shared" si="171"/>
        <v/>
      </c>
      <c r="AB1238" s="294">
        <f>COUNTIF($D$4:D1238,$D1238)</f>
        <v>0</v>
      </c>
      <c r="AE1238" s="122" t="str">
        <f t="shared" si="172"/>
        <v/>
      </c>
      <c r="AF1238" s="124">
        <f>SUMIFS('BW Expense Report GL'!I:I,'BW Expense Report GL'!F:F,AD:AD,'BW Expense Report GL'!G:G,G:G)</f>
        <v>0</v>
      </c>
      <c r="AG1238" s="124" t="str">
        <f t="shared" si="173"/>
        <v/>
      </c>
      <c r="AH1238" s="124">
        <f>SUMIFS('BW Expense Report GL'!I:I,'BW Expense Report GL'!F:F,AD:AD,'BW Expense Report GL'!G:G,H:H)</f>
        <v>0</v>
      </c>
      <c r="AI1238" s="124" t="str">
        <f t="shared" si="174"/>
        <v/>
      </c>
      <c r="AK1238" s="121">
        <f t="shared" si="175"/>
        <v>0</v>
      </c>
      <c r="AL1238" s="121">
        <f t="shared" si="176"/>
        <v>0</v>
      </c>
    </row>
    <row r="1239" spans="1:38" s="121" customFormat="1" ht="12.75" x14ac:dyDescent="0.2">
      <c r="A1239" s="293" t="str">
        <f>VLOOKUP(B:B,'ACFR Business Areas'!A:C,3,FALSE)</f>
        <v>A000</v>
      </c>
      <c r="B1239" s="293" t="str">
        <f>'Lease Rollforward'!$B$1</f>
        <v>E120</v>
      </c>
      <c r="C1239" s="122" t="str">
        <f>VLOOKUP(B:B,'ACFR Business Areas'!A:B,2,FALSE)</f>
        <v>Comptroller General</v>
      </c>
      <c r="D1239" s="237"/>
      <c r="E1239" s="265"/>
      <c r="G1239" s="122">
        <f>IFERROR(VLOOKUP($F:$F,'Lease Types with GL Accts'!A:B,2,FALSE),0)</f>
        <v>0</v>
      </c>
      <c r="H1239" s="122">
        <f>IFERROR(VLOOKUP($F:$F,'Lease Types with GL Accts'!$A:$C,3,FALSE),0)</f>
        <v>0</v>
      </c>
      <c r="I1239" s="122">
        <f>IFERROR(VLOOKUP($F:$F,'Lease Types with GL Accts'!$A:$D,4,FALSE),0)</f>
        <v>0</v>
      </c>
      <c r="J1239" s="293" t="str">
        <f>IF(AND(AB1239=1,K1239='Lease Rollforward'!$B$2),"Yes",IF(AB1239=1,"No",""))</f>
        <v/>
      </c>
      <c r="L1239" s="216"/>
      <c r="M1239" s="217"/>
      <c r="N1239" s="217"/>
      <c r="O1239" s="217"/>
      <c r="P1239" s="294">
        <f t="shared" si="169"/>
        <v>0</v>
      </c>
      <c r="Q1239" s="124"/>
      <c r="R1239" s="124"/>
      <c r="S1239" s="219"/>
      <c r="T1239" s="219"/>
      <c r="U1239" s="266"/>
      <c r="V1239" s="122" t="str">
        <f>IF($AB1239=1,VLOOKUP(U:U,'BW Asset Listing'!D:E,2,FALSE),"")</f>
        <v/>
      </c>
      <c r="W1239" s="122" t="str">
        <f>IF($AB1239=1,VLOOKUP(U:U,'BW Asset Listing'!D:F,3,FALSE),"")</f>
        <v/>
      </c>
      <c r="X1239" s="122" t="str">
        <f>IF($AB1239=1,VLOOKUP(U:U,'BW Asset Listing'!D:G,4,FALSE),"")</f>
        <v/>
      </c>
      <c r="Y1239" s="294" t="str">
        <f>IF($AB1239=1,VLOOKUP(U:U,'BW Asset Listing'!D:O,12,FALSE),"")</f>
        <v/>
      </c>
      <c r="Z1239" s="294" t="str">
        <f t="shared" si="170"/>
        <v/>
      </c>
      <c r="AA1239" s="294" t="str">
        <f t="shared" si="171"/>
        <v/>
      </c>
      <c r="AB1239" s="294">
        <f>COUNTIF($D$4:D1239,$D1239)</f>
        <v>0</v>
      </c>
      <c r="AE1239" s="122" t="str">
        <f t="shared" si="172"/>
        <v/>
      </c>
      <c r="AF1239" s="124">
        <f>SUMIFS('BW Expense Report GL'!I:I,'BW Expense Report GL'!F:F,AD:AD,'BW Expense Report GL'!G:G,G:G)</f>
        <v>0</v>
      </c>
      <c r="AG1239" s="124" t="str">
        <f t="shared" si="173"/>
        <v/>
      </c>
      <c r="AH1239" s="124">
        <f>SUMIFS('BW Expense Report GL'!I:I,'BW Expense Report GL'!F:F,AD:AD,'BW Expense Report GL'!G:G,H:H)</f>
        <v>0</v>
      </c>
      <c r="AI1239" s="124" t="str">
        <f t="shared" si="174"/>
        <v/>
      </c>
      <c r="AK1239" s="121">
        <f t="shared" si="175"/>
        <v>0</v>
      </c>
      <c r="AL1239" s="121">
        <f t="shared" si="176"/>
        <v>0</v>
      </c>
    </row>
    <row r="1240" spans="1:38" s="121" customFormat="1" ht="12.75" x14ac:dyDescent="0.2">
      <c r="A1240" s="293" t="str">
        <f>VLOOKUP(B:B,'ACFR Business Areas'!A:C,3,FALSE)</f>
        <v>A000</v>
      </c>
      <c r="B1240" s="293" t="str">
        <f>'Lease Rollforward'!$B$1</f>
        <v>E120</v>
      </c>
      <c r="C1240" s="122" t="str">
        <f>VLOOKUP(B:B,'ACFR Business Areas'!A:B,2,FALSE)</f>
        <v>Comptroller General</v>
      </c>
      <c r="D1240" s="237"/>
      <c r="E1240" s="265"/>
      <c r="G1240" s="122">
        <f>IFERROR(VLOOKUP($F:$F,'Lease Types with GL Accts'!A:B,2,FALSE),0)</f>
        <v>0</v>
      </c>
      <c r="H1240" s="122">
        <f>IFERROR(VLOOKUP($F:$F,'Lease Types with GL Accts'!$A:$C,3,FALSE),0)</f>
        <v>0</v>
      </c>
      <c r="I1240" s="122">
        <f>IFERROR(VLOOKUP($F:$F,'Lease Types with GL Accts'!$A:$D,4,FALSE),0)</f>
        <v>0</v>
      </c>
      <c r="J1240" s="293" t="str">
        <f>IF(AND(AB1240=1,K1240='Lease Rollforward'!$B$2),"Yes",IF(AB1240=1,"No",""))</f>
        <v/>
      </c>
      <c r="L1240" s="216"/>
      <c r="M1240" s="217"/>
      <c r="N1240" s="217"/>
      <c r="O1240" s="217"/>
      <c r="P1240" s="294">
        <f t="shared" si="169"/>
        <v>0</v>
      </c>
      <c r="Q1240" s="124"/>
      <c r="R1240" s="124"/>
      <c r="S1240" s="219"/>
      <c r="T1240" s="219"/>
      <c r="U1240" s="266"/>
      <c r="V1240" s="122" t="str">
        <f>IF($AB1240=1,VLOOKUP(U:U,'BW Asset Listing'!D:E,2,FALSE),"")</f>
        <v/>
      </c>
      <c r="W1240" s="122" t="str">
        <f>IF($AB1240=1,VLOOKUP(U:U,'BW Asset Listing'!D:F,3,FALSE),"")</f>
        <v/>
      </c>
      <c r="X1240" s="122" t="str">
        <f>IF($AB1240=1,VLOOKUP(U:U,'BW Asset Listing'!D:G,4,FALSE),"")</f>
        <v/>
      </c>
      <c r="Y1240" s="294" t="str">
        <f>IF($AB1240=1,VLOOKUP(U:U,'BW Asset Listing'!D:O,12,FALSE),"")</f>
        <v/>
      </c>
      <c r="Z1240" s="294" t="str">
        <f t="shared" si="170"/>
        <v/>
      </c>
      <c r="AA1240" s="294" t="str">
        <f t="shared" si="171"/>
        <v/>
      </c>
      <c r="AB1240" s="294">
        <f>COUNTIF($D$4:D1240,$D1240)</f>
        <v>0</v>
      </c>
      <c r="AE1240" s="122" t="str">
        <f t="shared" si="172"/>
        <v/>
      </c>
      <c r="AF1240" s="124">
        <f>SUMIFS('BW Expense Report GL'!I:I,'BW Expense Report GL'!F:F,AD:AD,'BW Expense Report GL'!G:G,G:G)</f>
        <v>0</v>
      </c>
      <c r="AG1240" s="124" t="str">
        <f t="shared" si="173"/>
        <v/>
      </c>
      <c r="AH1240" s="124">
        <f>SUMIFS('BW Expense Report GL'!I:I,'BW Expense Report GL'!F:F,AD:AD,'BW Expense Report GL'!G:G,H:H)</f>
        <v>0</v>
      </c>
      <c r="AI1240" s="124" t="str">
        <f t="shared" si="174"/>
        <v/>
      </c>
      <c r="AK1240" s="121">
        <f t="shared" si="175"/>
        <v>0</v>
      </c>
      <c r="AL1240" s="121">
        <f t="shared" si="176"/>
        <v>0</v>
      </c>
    </row>
    <row r="1241" spans="1:38" s="121" customFormat="1" ht="12.75" x14ac:dyDescent="0.2">
      <c r="A1241" s="293" t="str">
        <f>VLOOKUP(B:B,'ACFR Business Areas'!A:C,3,FALSE)</f>
        <v>A000</v>
      </c>
      <c r="B1241" s="293" t="str">
        <f>'Lease Rollforward'!$B$1</f>
        <v>E120</v>
      </c>
      <c r="C1241" s="122" t="str">
        <f>VLOOKUP(B:B,'ACFR Business Areas'!A:B,2,FALSE)</f>
        <v>Comptroller General</v>
      </c>
      <c r="D1241" s="237"/>
      <c r="E1241" s="265"/>
      <c r="G1241" s="122">
        <f>IFERROR(VLOOKUP($F:$F,'Lease Types with GL Accts'!A:B,2,FALSE),0)</f>
        <v>0</v>
      </c>
      <c r="H1241" s="122">
        <f>IFERROR(VLOOKUP($F:$F,'Lease Types with GL Accts'!$A:$C,3,FALSE),0)</f>
        <v>0</v>
      </c>
      <c r="I1241" s="122">
        <f>IFERROR(VLOOKUP($F:$F,'Lease Types with GL Accts'!$A:$D,4,FALSE),0)</f>
        <v>0</v>
      </c>
      <c r="J1241" s="293" t="str">
        <f>IF(AND(AB1241=1,K1241='Lease Rollforward'!$B$2),"Yes",IF(AB1241=1,"No",""))</f>
        <v/>
      </c>
      <c r="L1241" s="216"/>
      <c r="M1241" s="217"/>
      <c r="N1241" s="217"/>
      <c r="O1241" s="217"/>
      <c r="P1241" s="294">
        <f t="shared" si="169"/>
        <v>0</v>
      </c>
      <c r="Q1241" s="124"/>
      <c r="R1241" s="124"/>
      <c r="S1241" s="219"/>
      <c r="T1241" s="219"/>
      <c r="U1241" s="266"/>
      <c r="V1241" s="122" t="str">
        <f>IF($AB1241=1,VLOOKUP(U:U,'BW Asset Listing'!D:E,2,FALSE),"")</f>
        <v/>
      </c>
      <c r="W1241" s="122" t="str">
        <f>IF($AB1241=1,VLOOKUP(U:U,'BW Asset Listing'!D:F,3,FALSE),"")</f>
        <v/>
      </c>
      <c r="X1241" s="122" t="str">
        <f>IF($AB1241=1,VLOOKUP(U:U,'BW Asset Listing'!D:G,4,FALSE),"")</f>
        <v/>
      </c>
      <c r="Y1241" s="294" t="str">
        <f>IF($AB1241=1,VLOOKUP(U:U,'BW Asset Listing'!D:O,12,FALSE),"")</f>
        <v/>
      </c>
      <c r="Z1241" s="294" t="str">
        <f t="shared" si="170"/>
        <v/>
      </c>
      <c r="AA1241" s="294" t="str">
        <f t="shared" si="171"/>
        <v/>
      </c>
      <c r="AB1241" s="294">
        <f>COUNTIF($D$4:D1241,$D1241)</f>
        <v>0</v>
      </c>
      <c r="AE1241" s="122" t="str">
        <f t="shared" si="172"/>
        <v/>
      </c>
      <c r="AF1241" s="124">
        <f>SUMIFS('BW Expense Report GL'!I:I,'BW Expense Report GL'!F:F,AD:AD,'BW Expense Report GL'!G:G,G:G)</f>
        <v>0</v>
      </c>
      <c r="AG1241" s="124" t="str">
        <f t="shared" si="173"/>
        <v/>
      </c>
      <c r="AH1241" s="124">
        <f>SUMIFS('BW Expense Report GL'!I:I,'BW Expense Report GL'!F:F,AD:AD,'BW Expense Report GL'!G:G,H:H)</f>
        <v>0</v>
      </c>
      <c r="AI1241" s="124" t="str">
        <f t="shared" si="174"/>
        <v/>
      </c>
      <c r="AK1241" s="121">
        <f t="shared" si="175"/>
        <v>0</v>
      </c>
      <c r="AL1241" s="121">
        <f t="shared" si="176"/>
        <v>0</v>
      </c>
    </row>
    <row r="1242" spans="1:38" s="121" customFormat="1" ht="12.75" x14ac:dyDescent="0.2">
      <c r="A1242" s="293" t="str">
        <f>VLOOKUP(B:B,'ACFR Business Areas'!A:C,3,FALSE)</f>
        <v>A000</v>
      </c>
      <c r="B1242" s="293" t="str">
        <f>'Lease Rollforward'!$B$1</f>
        <v>E120</v>
      </c>
      <c r="C1242" s="122" t="str">
        <f>VLOOKUP(B:B,'ACFR Business Areas'!A:B,2,FALSE)</f>
        <v>Comptroller General</v>
      </c>
      <c r="D1242" s="237"/>
      <c r="E1242" s="265"/>
      <c r="G1242" s="122">
        <f>IFERROR(VLOOKUP($F:$F,'Lease Types with GL Accts'!A:B,2,FALSE),0)</f>
        <v>0</v>
      </c>
      <c r="H1242" s="122">
        <f>IFERROR(VLOOKUP($F:$F,'Lease Types with GL Accts'!$A:$C,3,FALSE),0)</f>
        <v>0</v>
      </c>
      <c r="I1242" s="122">
        <f>IFERROR(VLOOKUP($F:$F,'Lease Types with GL Accts'!$A:$D,4,FALSE),0)</f>
        <v>0</v>
      </c>
      <c r="J1242" s="293" t="str">
        <f>IF(AND(AB1242=1,K1242='Lease Rollforward'!$B$2),"Yes",IF(AB1242=1,"No",""))</f>
        <v/>
      </c>
      <c r="L1242" s="216"/>
      <c r="M1242" s="217"/>
      <c r="N1242" s="217"/>
      <c r="O1242" s="217"/>
      <c r="P1242" s="294">
        <f t="shared" si="169"/>
        <v>0</v>
      </c>
      <c r="Q1242" s="124"/>
      <c r="R1242" s="124"/>
      <c r="S1242" s="219"/>
      <c r="T1242" s="219"/>
      <c r="U1242" s="266"/>
      <c r="V1242" s="122" t="str">
        <f>IF($AB1242=1,VLOOKUP(U:U,'BW Asset Listing'!D:E,2,FALSE),"")</f>
        <v/>
      </c>
      <c r="W1242" s="122" t="str">
        <f>IF($AB1242=1,VLOOKUP(U:U,'BW Asset Listing'!D:F,3,FALSE),"")</f>
        <v/>
      </c>
      <c r="X1242" s="122" t="str">
        <f>IF($AB1242=1,VLOOKUP(U:U,'BW Asset Listing'!D:G,4,FALSE),"")</f>
        <v/>
      </c>
      <c r="Y1242" s="294" t="str">
        <f>IF($AB1242=1,VLOOKUP(U:U,'BW Asset Listing'!D:O,12,FALSE),"")</f>
        <v/>
      </c>
      <c r="Z1242" s="294" t="str">
        <f t="shared" si="170"/>
        <v/>
      </c>
      <c r="AA1242" s="294" t="str">
        <f t="shared" si="171"/>
        <v/>
      </c>
      <c r="AB1242" s="294">
        <f>COUNTIF($D$4:D1242,$D1242)</f>
        <v>0</v>
      </c>
      <c r="AE1242" s="122" t="str">
        <f t="shared" si="172"/>
        <v/>
      </c>
      <c r="AF1242" s="124">
        <f>SUMIFS('BW Expense Report GL'!I:I,'BW Expense Report GL'!F:F,AD:AD,'BW Expense Report GL'!G:G,G:G)</f>
        <v>0</v>
      </c>
      <c r="AG1242" s="124" t="str">
        <f t="shared" si="173"/>
        <v/>
      </c>
      <c r="AH1242" s="124">
        <f>SUMIFS('BW Expense Report GL'!I:I,'BW Expense Report GL'!F:F,AD:AD,'BW Expense Report GL'!G:G,H:H)</f>
        <v>0</v>
      </c>
      <c r="AI1242" s="124" t="str">
        <f t="shared" si="174"/>
        <v/>
      </c>
      <c r="AK1242" s="121">
        <f t="shared" si="175"/>
        <v>0</v>
      </c>
      <c r="AL1242" s="121">
        <f t="shared" si="176"/>
        <v>0</v>
      </c>
    </row>
    <row r="1243" spans="1:38" s="121" customFormat="1" ht="12.75" x14ac:dyDescent="0.2">
      <c r="A1243" s="293" t="str">
        <f>VLOOKUP(B:B,'ACFR Business Areas'!A:C,3,FALSE)</f>
        <v>A000</v>
      </c>
      <c r="B1243" s="293" t="str">
        <f>'Lease Rollforward'!$B$1</f>
        <v>E120</v>
      </c>
      <c r="C1243" s="122" t="str">
        <f>VLOOKUP(B:B,'ACFR Business Areas'!A:B,2,FALSE)</f>
        <v>Comptroller General</v>
      </c>
      <c r="D1243" s="237"/>
      <c r="E1243" s="265"/>
      <c r="G1243" s="122">
        <f>IFERROR(VLOOKUP($F:$F,'Lease Types with GL Accts'!A:B,2,FALSE),0)</f>
        <v>0</v>
      </c>
      <c r="H1243" s="122">
        <f>IFERROR(VLOOKUP($F:$F,'Lease Types with GL Accts'!$A:$C,3,FALSE),0)</f>
        <v>0</v>
      </c>
      <c r="I1243" s="122">
        <f>IFERROR(VLOOKUP($F:$F,'Lease Types with GL Accts'!$A:$D,4,FALSE),0)</f>
        <v>0</v>
      </c>
      <c r="J1243" s="293" t="str">
        <f>IF(AND(AB1243=1,K1243='Lease Rollforward'!$B$2),"Yes",IF(AB1243=1,"No",""))</f>
        <v/>
      </c>
      <c r="L1243" s="216"/>
      <c r="M1243" s="217"/>
      <c r="N1243" s="217"/>
      <c r="O1243" s="217"/>
      <c r="P1243" s="294">
        <f t="shared" si="169"/>
        <v>0</v>
      </c>
      <c r="Q1243" s="124"/>
      <c r="R1243" s="124"/>
      <c r="S1243" s="219"/>
      <c r="T1243" s="219"/>
      <c r="U1243" s="266"/>
      <c r="V1243" s="122" t="str">
        <f>IF($AB1243=1,VLOOKUP(U:U,'BW Asset Listing'!D:E,2,FALSE),"")</f>
        <v/>
      </c>
      <c r="W1243" s="122" t="str">
        <f>IF($AB1243=1,VLOOKUP(U:U,'BW Asset Listing'!D:F,3,FALSE),"")</f>
        <v/>
      </c>
      <c r="X1243" s="122" t="str">
        <f>IF($AB1243=1,VLOOKUP(U:U,'BW Asset Listing'!D:G,4,FALSE),"")</f>
        <v/>
      </c>
      <c r="Y1243" s="294" t="str">
        <f>IF($AB1243=1,VLOOKUP(U:U,'BW Asset Listing'!D:O,12,FALSE),"")</f>
        <v/>
      </c>
      <c r="Z1243" s="294" t="str">
        <f t="shared" si="170"/>
        <v/>
      </c>
      <c r="AA1243" s="294" t="str">
        <f t="shared" si="171"/>
        <v/>
      </c>
      <c r="AB1243" s="294">
        <f>COUNTIF($D$4:D1243,$D1243)</f>
        <v>0</v>
      </c>
      <c r="AE1243" s="122" t="str">
        <f t="shared" si="172"/>
        <v/>
      </c>
      <c r="AF1243" s="124">
        <f>SUMIFS('BW Expense Report GL'!I:I,'BW Expense Report GL'!F:F,AD:AD,'BW Expense Report GL'!G:G,G:G)</f>
        <v>0</v>
      </c>
      <c r="AG1243" s="124" t="str">
        <f t="shared" si="173"/>
        <v/>
      </c>
      <c r="AH1243" s="124">
        <f>SUMIFS('BW Expense Report GL'!I:I,'BW Expense Report GL'!F:F,AD:AD,'BW Expense Report GL'!G:G,H:H)</f>
        <v>0</v>
      </c>
      <c r="AI1243" s="124" t="str">
        <f t="shared" si="174"/>
        <v/>
      </c>
      <c r="AK1243" s="121">
        <f t="shared" si="175"/>
        <v>0</v>
      </c>
      <c r="AL1243" s="121">
        <f t="shared" si="176"/>
        <v>0</v>
      </c>
    </row>
    <row r="1244" spans="1:38" s="121" customFormat="1" ht="12.75" x14ac:dyDescent="0.2">
      <c r="A1244" s="293" t="str">
        <f>VLOOKUP(B:B,'ACFR Business Areas'!A:C,3,FALSE)</f>
        <v>A000</v>
      </c>
      <c r="B1244" s="293" t="str">
        <f>'Lease Rollforward'!$B$1</f>
        <v>E120</v>
      </c>
      <c r="C1244" s="122" t="str">
        <f>VLOOKUP(B:B,'ACFR Business Areas'!A:B,2,FALSE)</f>
        <v>Comptroller General</v>
      </c>
      <c r="D1244" s="237"/>
      <c r="E1244" s="265"/>
      <c r="G1244" s="122">
        <f>IFERROR(VLOOKUP($F:$F,'Lease Types with GL Accts'!A:B,2,FALSE),0)</f>
        <v>0</v>
      </c>
      <c r="H1244" s="122">
        <f>IFERROR(VLOOKUP($F:$F,'Lease Types with GL Accts'!$A:$C,3,FALSE),0)</f>
        <v>0</v>
      </c>
      <c r="I1244" s="122">
        <f>IFERROR(VLOOKUP($F:$F,'Lease Types with GL Accts'!$A:$D,4,FALSE),0)</f>
        <v>0</v>
      </c>
      <c r="J1244" s="293" t="str">
        <f>IF(AND(AB1244=1,K1244='Lease Rollforward'!$B$2),"Yes",IF(AB1244=1,"No",""))</f>
        <v/>
      </c>
      <c r="L1244" s="216"/>
      <c r="M1244" s="217"/>
      <c r="N1244" s="217"/>
      <c r="O1244" s="217"/>
      <c r="P1244" s="294">
        <f t="shared" si="169"/>
        <v>0</v>
      </c>
      <c r="Q1244" s="124"/>
      <c r="R1244" s="124"/>
      <c r="S1244" s="219"/>
      <c r="T1244" s="219"/>
      <c r="U1244" s="266"/>
      <c r="V1244" s="122" t="str">
        <f>IF($AB1244=1,VLOOKUP(U:U,'BW Asset Listing'!D:E,2,FALSE),"")</f>
        <v/>
      </c>
      <c r="W1244" s="122" t="str">
        <f>IF($AB1244=1,VLOOKUP(U:U,'BW Asset Listing'!D:F,3,FALSE),"")</f>
        <v/>
      </c>
      <c r="X1244" s="122" t="str">
        <f>IF($AB1244=1,VLOOKUP(U:U,'BW Asset Listing'!D:G,4,FALSE),"")</f>
        <v/>
      </c>
      <c r="Y1244" s="294" t="str">
        <f>IF($AB1244=1,VLOOKUP(U:U,'BW Asset Listing'!D:O,12,FALSE),"")</f>
        <v/>
      </c>
      <c r="Z1244" s="294" t="str">
        <f t="shared" si="170"/>
        <v/>
      </c>
      <c r="AA1244" s="294" t="str">
        <f t="shared" si="171"/>
        <v/>
      </c>
      <c r="AB1244" s="294">
        <f>COUNTIF($D$4:D1244,$D1244)</f>
        <v>0</v>
      </c>
      <c r="AE1244" s="122" t="str">
        <f t="shared" si="172"/>
        <v/>
      </c>
      <c r="AF1244" s="124">
        <f>SUMIFS('BW Expense Report GL'!I:I,'BW Expense Report GL'!F:F,AD:AD,'BW Expense Report GL'!G:G,G:G)</f>
        <v>0</v>
      </c>
      <c r="AG1244" s="124" t="str">
        <f t="shared" si="173"/>
        <v/>
      </c>
      <c r="AH1244" s="124">
        <f>SUMIFS('BW Expense Report GL'!I:I,'BW Expense Report GL'!F:F,AD:AD,'BW Expense Report GL'!G:G,H:H)</f>
        <v>0</v>
      </c>
      <c r="AI1244" s="124" t="str">
        <f t="shared" si="174"/>
        <v/>
      </c>
      <c r="AK1244" s="121">
        <f t="shared" si="175"/>
        <v>0</v>
      </c>
      <c r="AL1244" s="121">
        <f t="shared" si="176"/>
        <v>0</v>
      </c>
    </row>
    <row r="1245" spans="1:38" s="121" customFormat="1" ht="12.75" x14ac:dyDescent="0.2">
      <c r="A1245" s="293" t="str">
        <f>VLOOKUP(B:B,'ACFR Business Areas'!A:C,3,FALSE)</f>
        <v>A000</v>
      </c>
      <c r="B1245" s="293" t="str">
        <f>'Lease Rollforward'!$B$1</f>
        <v>E120</v>
      </c>
      <c r="C1245" s="122" t="str">
        <f>VLOOKUP(B:B,'ACFR Business Areas'!A:B,2,FALSE)</f>
        <v>Comptroller General</v>
      </c>
      <c r="D1245" s="237"/>
      <c r="E1245" s="265"/>
      <c r="G1245" s="122">
        <f>IFERROR(VLOOKUP($F:$F,'Lease Types with GL Accts'!A:B,2,FALSE),0)</f>
        <v>0</v>
      </c>
      <c r="H1245" s="122">
        <f>IFERROR(VLOOKUP($F:$F,'Lease Types with GL Accts'!$A:$C,3,FALSE),0)</f>
        <v>0</v>
      </c>
      <c r="I1245" s="122">
        <f>IFERROR(VLOOKUP($F:$F,'Lease Types with GL Accts'!$A:$D,4,FALSE),0)</f>
        <v>0</v>
      </c>
      <c r="J1245" s="293" t="str">
        <f>IF(AND(AB1245=1,K1245='Lease Rollforward'!$B$2),"Yes",IF(AB1245=1,"No",""))</f>
        <v/>
      </c>
      <c r="L1245" s="216"/>
      <c r="M1245" s="217"/>
      <c r="N1245" s="217"/>
      <c r="O1245" s="217"/>
      <c r="P1245" s="294">
        <f t="shared" si="169"/>
        <v>0</v>
      </c>
      <c r="Q1245" s="124"/>
      <c r="R1245" s="124"/>
      <c r="S1245" s="219"/>
      <c r="T1245" s="219"/>
      <c r="U1245" s="266"/>
      <c r="V1245" s="122" t="str">
        <f>IF($AB1245=1,VLOOKUP(U:U,'BW Asset Listing'!D:E,2,FALSE),"")</f>
        <v/>
      </c>
      <c r="W1245" s="122" t="str">
        <f>IF($AB1245=1,VLOOKUP(U:U,'BW Asset Listing'!D:F,3,FALSE),"")</f>
        <v/>
      </c>
      <c r="X1245" s="122" t="str">
        <f>IF($AB1245=1,VLOOKUP(U:U,'BW Asset Listing'!D:G,4,FALSE),"")</f>
        <v/>
      </c>
      <c r="Y1245" s="294" t="str">
        <f>IF($AB1245=1,VLOOKUP(U:U,'BW Asset Listing'!D:O,12,FALSE),"")</f>
        <v/>
      </c>
      <c r="Z1245" s="294" t="str">
        <f t="shared" si="170"/>
        <v/>
      </c>
      <c r="AA1245" s="294" t="str">
        <f t="shared" si="171"/>
        <v/>
      </c>
      <c r="AB1245" s="294">
        <f>COUNTIF($D$4:D1245,$D1245)</f>
        <v>0</v>
      </c>
      <c r="AE1245" s="122" t="str">
        <f t="shared" si="172"/>
        <v/>
      </c>
      <c r="AF1245" s="124">
        <f>SUMIFS('BW Expense Report GL'!I:I,'BW Expense Report GL'!F:F,AD:AD,'BW Expense Report GL'!G:G,G:G)</f>
        <v>0</v>
      </c>
      <c r="AG1245" s="124" t="str">
        <f t="shared" si="173"/>
        <v/>
      </c>
      <c r="AH1245" s="124">
        <f>SUMIFS('BW Expense Report GL'!I:I,'BW Expense Report GL'!F:F,AD:AD,'BW Expense Report GL'!G:G,H:H)</f>
        <v>0</v>
      </c>
      <c r="AI1245" s="124" t="str">
        <f t="shared" si="174"/>
        <v/>
      </c>
      <c r="AK1245" s="121">
        <f t="shared" si="175"/>
        <v>0</v>
      </c>
      <c r="AL1245" s="121">
        <f t="shared" si="176"/>
        <v>0</v>
      </c>
    </row>
    <row r="1246" spans="1:38" s="121" customFormat="1" ht="12.75" x14ac:dyDescent="0.2">
      <c r="A1246" s="293" t="str">
        <f>VLOOKUP(B:B,'ACFR Business Areas'!A:C,3,FALSE)</f>
        <v>A000</v>
      </c>
      <c r="B1246" s="293" t="str">
        <f>'Lease Rollforward'!$B$1</f>
        <v>E120</v>
      </c>
      <c r="C1246" s="122" t="str">
        <f>VLOOKUP(B:B,'ACFR Business Areas'!A:B,2,FALSE)</f>
        <v>Comptroller General</v>
      </c>
      <c r="D1246" s="237"/>
      <c r="E1246" s="265"/>
      <c r="G1246" s="122">
        <f>IFERROR(VLOOKUP($F:$F,'Lease Types with GL Accts'!A:B,2,FALSE),0)</f>
        <v>0</v>
      </c>
      <c r="H1246" s="122">
        <f>IFERROR(VLOOKUP($F:$F,'Lease Types with GL Accts'!$A:$C,3,FALSE),0)</f>
        <v>0</v>
      </c>
      <c r="I1246" s="122">
        <f>IFERROR(VLOOKUP($F:$F,'Lease Types with GL Accts'!$A:$D,4,FALSE),0)</f>
        <v>0</v>
      </c>
      <c r="J1246" s="293" t="str">
        <f>IF(AND(AB1246=1,K1246='Lease Rollforward'!$B$2),"Yes",IF(AB1246=1,"No",""))</f>
        <v/>
      </c>
      <c r="L1246" s="216"/>
      <c r="M1246" s="217"/>
      <c r="N1246" s="217"/>
      <c r="O1246" s="217"/>
      <c r="P1246" s="294">
        <f t="shared" si="169"/>
        <v>0</v>
      </c>
      <c r="Q1246" s="124"/>
      <c r="R1246" s="124"/>
      <c r="S1246" s="219"/>
      <c r="T1246" s="219"/>
      <c r="U1246" s="266"/>
      <c r="V1246" s="122" t="str">
        <f>IF($AB1246=1,VLOOKUP(U:U,'BW Asset Listing'!D:E,2,FALSE),"")</f>
        <v/>
      </c>
      <c r="W1246" s="122" t="str">
        <f>IF($AB1246=1,VLOOKUP(U:U,'BW Asset Listing'!D:F,3,FALSE),"")</f>
        <v/>
      </c>
      <c r="X1246" s="122" t="str">
        <f>IF($AB1246=1,VLOOKUP(U:U,'BW Asset Listing'!D:G,4,FALSE),"")</f>
        <v/>
      </c>
      <c r="Y1246" s="294" t="str">
        <f>IF($AB1246=1,VLOOKUP(U:U,'BW Asset Listing'!D:O,12,FALSE),"")</f>
        <v/>
      </c>
      <c r="Z1246" s="294" t="str">
        <f t="shared" si="170"/>
        <v/>
      </c>
      <c r="AA1246" s="294" t="str">
        <f t="shared" si="171"/>
        <v/>
      </c>
      <c r="AB1246" s="294">
        <f>COUNTIF($D$4:D1246,$D1246)</f>
        <v>0</v>
      </c>
      <c r="AE1246" s="122" t="str">
        <f t="shared" si="172"/>
        <v/>
      </c>
      <c r="AF1246" s="124">
        <f>SUMIFS('BW Expense Report GL'!I:I,'BW Expense Report GL'!F:F,AD:AD,'BW Expense Report GL'!G:G,G:G)</f>
        <v>0</v>
      </c>
      <c r="AG1246" s="124" t="str">
        <f t="shared" si="173"/>
        <v/>
      </c>
      <c r="AH1246" s="124">
        <f>SUMIFS('BW Expense Report GL'!I:I,'BW Expense Report GL'!F:F,AD:AD,'BW Expense Report GL'!G:G,H:H)</f>
        <v>0</v>
      </c>
      <c r="AI1246" s="124" t="str">
        <f t="shared" si="174"/>
        <v/>
      </c>
      <c r="AK1246" s="121">
        <f t="shared" si="175"/>
        <v>0</v>
      </c>
      <c r="AL1246" s="121">
        <f t="shared" si="176"/>
        <v>0</v>
      </c>
    </row>
    <row r="1247" spans="1:38" s="121" customFormat="1" ht="12.75" x14ac:dyDescent="0.2">
      <c r="A1247" s="293" t="str">
        <f>VLOOKUP(B:B,'ACFR Business Areas'!A:C,3,FALSE)</f>
        <v>A000</v>
      </c>
      <c r="B1247" s="293" t="str">
        <f>'Lease Rollforward'!$B$1</f>
        <v>E120</v>
      </c>
      <c r="C1247" s="122" t="str">
        <f>VLOOKUP(B:B,'ACFR Business Areas'!A:B,2,FALSE)</f>
        <v>Comptroller General</v>
      </c>
      <c r="D1247" s="237"/>
      <c r="E1247" s="265"/>
      <c r="G1247" s="122">
        <f>IFERROR(VLOOKUP($F:$F,'Lease Types with GL Accts'!A:B,2,FALSE),0)</f>
        <v>0</v>
      </c>
      <c r="H1247" s="122">
        <f>IFERROR(VLOOKUP($F:$F,'Lease Types with GL Accts'!$A:$C,3,FALSE),0)</f>
        <v>0</v>
      </c>
      <c r="I1247" s="122">
        <f>IFERROR(VLOOKUP($F:$F,'Lease Types with GL Accts'!$A:$D,4,FALSE),0)</f>
        <v>0</v>
      </c>
      <c r="J1247" s="293" t="str">
        <f>IF(AND(AB1247=1,K1247='Lease Rollforward'!$B$2),"Yes",IF(AB1247=1,"No",""))</f>
        <v/>
      </c>
      <c r="L1247" s="216"/>
      <c r="M1247" s="217"/>
      <c r="N1247" s="217"/>
      <c r="O1247" s="217"/>
      <c r="P1247" s="294">
        <f t="shared" si="169"/>
        <v>0</v>
      </c>
      <c r="Q1247" s="124"/>
      <c r="R1247" s="124"/>
      <c r="S1247" s="219"/>
      <c r="T1247" s="219"/>
      <c r="U1247" s="266"/>
      <c r="V1247" s="122" t="str">
        <f>IF($AB1247=1,VLOOKUP(U:U,'BW Asset Listing'!D:E,2,FALSE),"")</f>
        <v/>
      </c>
      <c r="W1247" s="122" t="str">
        <f>IF($AB1247=1,VLOOKUP(U:U,'BW Asset Listing'!D:F,3,FALSE),"")</f>
        <v/>
      </c>
      <c r="X1247" s="122" t="str">
        <f>IF($AB1247=1,VLOOKUP(U:U,'BW Asset Listing'!D:G,4,FALSE),"")</f>
        <v/>
      </c>
      <c r="Y1247" s="294" t="str">
        <f>IF($AB1247=1,VLOOKUP(U:U,'BW Asset Listing'!D:O,12,FALSE),"")</f>
        <v/>
      </c>
      <c r="Z1247" s="294" t="str">
        <f t="shared" si="170"/>
        <v/>
      </c>
      <c r="AA1247" s="294" t="str">
        <f t="shared" si="171"/>
        <v/>
      </c>
      <c r="AB1247" s="294">
        <f>COUNTIF($D$4:D1247,$D1247)</f>
        <v>0</v>
      </c>
      <c r="AE1247" s="122" t="str">
        <f t="shared" si="172"/>
        <v/>
      </c>
      <c r="AF1247" s="124">
        <f>SUMIFS('BW Expense Report GL'!I:I,'BW Expense Report GL'!F:F,AD:AD,'BW Expense Report GL'!G:G,G:G)</f>
        <v>0</v>
      </c>
      <c r="AG1247" s="124" t="str">
        <f t="shared" si="173"/>
        <v/>
      </c>
      <c r="AH1247" s="124">
        <f>SUMIFS('BW Expense Report GL'!I:I,'BW Expense Report GL'!F:F,AD:AD,'BW Expense Report GL'!G:G,H:H)</f>
        <v>0</v>
      </c>
      <c r="AI1247" s="124" t="str">
        <f t="shared" si="174"/>
        <v/>
      </c>
      <c r="AK1247" s="121">
        <f t="shared" si="175"/>
        <v>0</v>
      </c>
      <c r="AL1247" s="121">
        <f t="shared" si="176"/>
        <v>0</v>
      </c>
    </row>
    <row r="1248" spans="1:38" s="121" customFormat="1" ht="12.75" x14ac:dyDescent="0.2">
      <c r="A1248" s="293" t="str">
        <f>VLOOKUP(B:B,'ACFR Business Areas'!A:C,3,FALSE)</f>
        <v>A000</v>
      </c>
      <c r="B1248" s="293" t="str">
        <f>'Lease Rollforward'!$B$1</f>
        <v>E120</v>
      </c>
      <c r="C1248" s="122" t="str">
        <f>VLOOKUP(B:B,'ACFR Business Areas'!A:B,2,FALSE)</f>
        <v>Comptroller General</v>
      </c>
      <c r="D1248" s="237"/>
      <c r="E1248" s="265"/>
      <c r="G1248" s="122">
        <f>IFERROR(VLOOKUP($F:$F,'Lease Types with GL Accts'!A:B,2,FALSE),0)</f>
        <v>0</v>
      </c>
      <c r="H1248" s="122">
        <f>IFERROR(VLOOKUP($F:$F,'Lease Types with GL Accts'!$A:$C,3,FALSE),0)</f>
        <v>0</v>
      </c>
      <c r="I1248" s="122">
        <f>IFERROR(VLOOKUP($F:$F,'Lease Types with GL Accts'!$A:$D,4,FALSE),0)</f>
        <v>0</v>
      </c>
      <c r="J1248" s="293" t="str">
        <f>IF(AND(AB1248=1,K1248='Lease Rollforward'!$B$2),"Yes",IF(AB1248=1,"No",""))</f>
        <v/>
      </c>
      <c r="L1248" s="216"/>
      <c r="M1248" s="217"/>
      <c r="N1248" s="217"/>
      <c r="O1248" s="217"/>
      <c r="P1248" s="294">
        <f t="shared" si="169"/>
        <v>0</v>
      </c>
      <c r="Q1248" s="124"/>
      <c r="R1248" s="124"/>
      <c r="S1248" s="219"/>
      <c r="T1248" s="219"/>
      <c r="U1248" s="266"/>
      <c r="V1248" s="122" t="str">
        <f>IF($AB1248=1,VLOOKUP(U:U,'BW Asset Listing'!D:E,2,FALSE),"")</f>
        <v/>
      </c>
      <c r="W1248" s="122" t="str">
        <f>IF($AB1248=1,VLOOKUP(U:U,'BW Asset Listing'!D:F,3,FALSE),"")</f>
        <v/>
      </c>
      <c r="X1248" s="122" t="str">
        <f>IF($AB1248=1,VLOOKUP(U:U,'BW Asset Listing'!D:G,4,FALSE),"")</f>
        <v/>
      </c>
      <c r="Y1248" s="294" t="str">
        <f>IF($AB1248=1,VLOOKUP(U:U,'BW Asset Listing'!D:O,12,FALSE),"")</f>
        <v/>
      </c>
      <c r="Z1248" s="294" t="str">
        <f t="shared" si="170"/>
        <v/>
      </c>
      <c r="AA1248" s="294" t="str">
        <f t="shared" si="171"/>
        <v/>
      </c>
      <c r="AB1248" s="294">
        <f>COUNTIF($D$4:D1248,$D1248)</f>
        <v>0</v>
      </c>
      <c r="AE1248" s="122" t="str">
        <f t="shared" si="172"/>
        <v/>
      </c>
      <c r="AF1248" s="124">
        <f>SUMIFS('BW Expense Report GL'!I:I,'BW Expense Report GL'!F:F,AD:AD,'BW Expense Report GL'!G:G,G:G)</f>
        <v>0</v>
      </c>
      <c r="AG1248" s="124" t="str">
        <f t="shared" si="173"/>
        <v/>
      </c>
      <c r="AH1248" s="124">
        <f>SUMIFS('BW Expense Report GL'!I:I,'BW Expense Report GL'!F:F,AD:AD,'BW Expense Report GL'!G:G,H:H)</f>
        <v>0</v>
      </c>
      <c r="AI1248" s="124" t="str">
        <f t="shared" si="174"/>
        <v/>
      </c>
      <c r="AK1248" s="121">
        <f t="shared" si="175"/>
        <v>0</v>
      </c>
      <c r="AL1248" s="121">
        <f t="shared" si="176"/>
        <v>0</v>
      </c>
    </row>
    <row r="1249" spans="1:38" s="121" customFormat="1" ht="12.75" x14ac:dyDescent="0.2">
      <c r="A1249" s="293" t="str">
        <f>VLOOKUP(B:B,'ACFR Business Areas'!A:C,3,FALSE)</f>
        <v>A000</v>
      </c>
      <c r="B1249" s="293" t="str">
        <f>'Lease Rollforward'!$B$1</f>
        <v>E120</v>
      </c>
      <c r="C1249" s="122" t="str">
        <f>VLOOKUP(B:B,'ACFR Business Areas'!A:B,2,FALSE)</f>
        <v>Comptroller General</v>
      </c>
      <c r="D1249" s="237"/>
      <c r="E1249" s="265"/>
      <c r="G1249" s="122">
        <f>IFERROR(VLOOKUP($F:$F,'Lease Types with GL Accts'!A:B,2,FALSE),0)</f>
        <v>0</v>
      </c>
      <c r="H1249" s="122">
        <f>IFERROR(VLOOKUP($F:$F,'Lease Types with GL Accts'!$A:$C,3,FALSE),0)</f>
        <v>0</v>
      </c>
      <c r="I1249" s="122">
        <f>IFERROR(VLOOKUP($F:$F,'Lease Types with GL Accts'!$A:$D,4,FALSE),0)</f>
        <v>0</v>
      </c>
      <c r="J1249" s="293" t="str">
        <f>IF(AND(AB1249=1,K1249='Lease Rollforward'!$B$2),"Yes",IF(AB1249=1,"No",""))</f>
        <v/>
      </c>
      <c r="L1249" s="216"/>
      <c r="M1249" s="217"/>
      <c r="N1249" s="217"/>
      <c r="O1249" s="217"/>
      <c r="P1249" s="294">
        <f t="shared" si="169"/>
        <v>0</v>
      </c>
      <c r="Q1249" s="124"/>
      <c r="R1249" s="124"/>
      <c r="S1249" s="219"/>
      <c r="T1249" s="219"/>
      <c r="U1249" s="266"/>
      <c r="V1249" s="122" t="str">
        <f>IF($AB1249=1,VLOOKUP(U:U,'BW Asset Listing'!D:E,2,FALSE),"")</f>
        <v/>
      </c>
      <c r="W1249" s="122" t="str">
        <f>IF($AB1249=1,VLOOKUP(U:U,'BW Asset Listing'!D:F,3,FALSE),"")</f>
        <v/>
      </c>
      <c r="X1249" s="122" t="str">
        <f>IF($AB1249=1,VLOOKUP(U:U,'BW Asset Listing'!D:G,4,FALSE),"")</f>
        <v/>
      </c>
      <c r="Y1249" s="294" t="str">
        <f>IF($AB1249=1,VLOOKUP(U:U,'BW Asset Listing'!D:O,12,FALSE),"")</f>
        <v/>
      </c>
      <c r="Z1249" s="294" t="str">
        <f t="shared" si="170"/>
        <v/>
      </c>
      <c r="AA1249" s="294" t="str">
        <f t="shared" si="171"/>
        <v/>
      </c>
      <c r="AB1249" s="294">
        <f>COUNTIF($D$4:D1249,$D1249)</f>
        <v>0</v>
      </c>
      <c r="AE1249" s="122" t="str">
        <f t="shared" si="172"/>
        <v/>
      </c>
      <c r="AF1249" s="124">
        <f>SUMIFS('BW Expense Report GL'!I:I,'BW Expense Report GL'!F:F,AD:AD,'BW Expense Report GL'!G:G,G:G)</f>
        <v>0</v>
      </c>
      <c r="AG1249" s="124" t="str">
        <f t="shared" si="173"/>
        <v/>
      </c>
      <c r="AH1249" s="124">
        <f>SUMIFS('BW Expense Report GL'!I:I,'BW Expense Report GL'!F:F,AD:AD,'BW Expense Report GL'!G:G,H:H)</f>
        <v>0</v>
      </c>
      <c r="AI1249" s="124" t="str">
        <f t="shared" si="174"/>
        <v/>
      </c>
      <c r="AK1249" s="121">
        <f t="shared" si="175"/>
        <v>0</v>
      </c>
      <c r="AL1249" s="121">
        <f t="shared" si="176"/>
        <v>0</v>
      </c>
    </row>
    <row r="1250" spans="1:38" s="121" customFormat="1" ht="12.75" x14ac:dyDescent="0.2">
      <c r="A1250" s="293" t="str">
        <f>VLOOKUP(B:B,'ACFR Business Areas'!A:C,3,FALSE)</f>
        <v>A000</v>
      </c>
      <c r="B1250" s="293" t="str">
        <f>'Lease Rollforward'!$B$1</f>
        <v>E120</v>
      </c>
      <c r="C1250" s="122" t="str">
        <f>VLOOKUP(B:B,'ACFR Business Areas'!A:B,2,FALSE)</f>
        <v>Comptroller General</v>
      </c>
      <c r="D1250" s="237"/>
      <c r="E1250" s="265"/>
      <c r="G1250" s="122">
        <f>IFERROR(VLOOKUP($F:$F,'Lease Types with GL Accts'!A:B,2,FALSE),0)</f>
        <v>0</v>
      </c>
      <c r="H1250" s="122">
        <f>IFERROR(VLOOKUP($F:$F,'Lease Types with GL Accts'!$A:$C,3,FALSE),0)</f>
        <v>0</v>
      </c>
      <c r="I1250" s="122">
        <f>IFERROR(VLOOKUP($F:$F,'Lease Types with GL Accts'!$A:$D,4,FALSE),0)</f>
        <v>0</v>
      </c>
      <c r="J1250" s="293" t="str">
        <f>IF(AND(AB1250=1,K1250='Lease Rollforward'!$B$2),"Yes",IF(AB1250=1,"No",""))</f>
        <v/>
      </c>
      <c r="L1250" s="216"/>
      <c r="M1250" s="217"/>
      <c r="N1250" s="217"/>
      <c r="O1250" s="217"/>
      <c r="P1250" s="294">
        <f t="shared" si="169"/>
        <v>0</v>
      </c>
      <c r="Q1250" s="124"/>
      <c r="R1250" s="124"/>
      <c r="S1250" s="219"/>
      <c r="T1250" s="219"/>
      <c r="U1250" s="266"/>
      <c r="V1250" s="122" t="str">
        <f>IF($AB1250=1,VLOOKUP(U:U,'BW Asset Listing'!D:E,2,FALSE),"")</f>
        <v/>
      </c>
      <c r="W1250" s="122" t="str">
        <f>IF($AB1250=1,VLOOKUP(U:U,'BW Asset Listing'!D:F,3,FALSE),"")</f>
        <v/>
      </c>
      <c r="X1250" s="122" t="str">
        <f>IF($AB1250=1,VLOOKUP(U:U,'BW Asset Listing'!D:G,4,FALSE),"")</f>
        <v/>
      </c>
      <c r="Y1250" s="294" t="str">
        <f>IF($AB1250=1,VLOOKUP(U:U,'BW Asset Listing'!D:O,12,FALSE),"")</f>
        <v/>
      </c>
      <c r="Z1250" s="294" t="str">
        <f t="shared" si="170"/>
        <v/>
      </c>
      <c r="AA1250" s="294" t="str">
        <f t="shared" si="171"/>
        <v/>
      </c>
      <c r="AB1250" s="294">
        <f>COUNTIF($D$4:D1250,$D1250)</f>
        <v>0</v>
      </c>
      <c r="AE1250" s="122" t="str">
        <f t="shared" si="172"/>
        <v/>
      </c>
      <c r="AF1250" s="124">
        <f>SUMIFS('BW Expense Report GL'!I:I,'BW Expense Report GL'!F:F,AD:AD,'BW Expense Report GL'!G:G,G:G)</f>
        <v>0</v>
      </c>
      <c r="AG1250" s="124" t="str">
        <f t="shared" si="173"/>
        <v/>
      </c>
      <c r="AH1250" s="124">
        <f>SUMIFS('BW Expense Report GL'!I:I,'BW Expense Report GL'!F:F,AD:AD,'BW Expense Report GL'!G:G,H:H)</f>
        <v>0</v>
      </c>
      <c r="AI1250" s="124" t="str">
        <f t="shared" si="174"/>
        <v/>
      </c>
      <c r="AK1250" s="121">
        <f t="shared" si="175"/>
        <v>0</v>
      </c>
      <c r="AL1250" s="121">
        <f t="shared" si="176"/>
        <v>0</v>
      </c>
    </row>
    <row r="1251" spans="1:38" s="121" customFormat="1" ht="12.75" x14ac:dyDescent="0.2">
      <c r="A1251" s="293" t="str">
        <f>VLOOKUP(B:B,'ACFR Business Areas'!A:C,3,FALSE)</f>
        <v>A000</v>
      </c>
      <c r="B1251" s="293" t="str">
        <f>'Lease Rollforward'!$B$1</f>
        <v>E120</v>
      </c>
      <c r="C1251" s="122" t="str">
        <f>VLOOKUP(B:B,'ACFR Business Areas'!A:B,2,FALSE)</f>
        <v>Comptroller General</v>
      </c>
      <c r="D1251" s="237"/>
      <c r="E1251" s="265"/>
      <c r="G1251" s="122">
        <f>IFERROR(VLOOKUP($F:$F,'Lease Types with GL Accts'!A:B,2,FALSE),0)</f>
        <v>0</v>
      </c>
      <c r="H1251" s="122">
        <f>IFERROR(VLOOKUP($F:$F,'Lease Types with GL Accts'!$A:$C,3,FALSE),0)</f>
        <v>0</v>
      </c>
      <c r="I1251" s="122">
        <f>IFERROR(VLOOKUP($F:$F,'Lease Types with GL Accts'!$A:$D,4,FALSE),0)</f>
        <v>0</v>
      </c>
      <c r="J1251" s="293" t="str">
        <f>IF(AND(AB1251=1,K1251='Lease Rollforward'!$B$2),"Yes",IF(AB1251=1,"No",""))</f>
        <v/>
      </c>
      <c r="L1251" s="216"/>
      <c r="M1251" s="217"/>
      <c r="N1251" s="217"/>
      <c r="O1251" s="217"/>
      <c r="P1251" s="294">
        <f t="shared" si="169"/>
        <v>0</v>
      </c>
      <c r="Q1251" s="124"/>
      <c r="R1251" s="124"/>
      <c r="S1251" s="219"/>
      <c r="T1251" s="219"/>
      <c r="U1251" s="266"/>
      <c r="V1251" s="122" t="str">
        <f>IF($AB1251=1,VLOOKUP(U:U,'BW Asset Listing'!D:E,2,FALSE),"")</f>
        <v/>
      </c>
      <c r="W1251" s="122" t="str">
        <f>IF($AB1251=1,VLOOKUP(U:U,'BW Asset Listing'!D:F,3,FALSE),"")</f>
        <v/>
      </c>
      <c r="X1251" s="122" t="str">
        <f>IF($AB1251=1,VLOOKUP(U:U,'BW Asset Listing'!D:G,4,FALSE),"")</f>
        <v/>
      </c>
      <c r="Y1251" s="294" t="str">
        <f>IF($AB1251=1,VLOOKUP(U:U,'BW Asset Listing'!D:O,12,FALSE),"")</f>
        <v/>
      </c>
      <c r="Z1251" s="294" t="str">
        <f t="shared" si="170"/>
        <v/>
      </c>
      <c r="AA1251" s="294" t="str">
        <f t="shared" si="171"/>
        <v/>
      </c>
      <c r="AB1251" s="294">
        <f>COUNTIF($D$4:D1251,$D1251)</f>
        <v>0</v>
      </c>
      <c r="AE1251" s="122" t="str">
        <f t="shared" si="172"/>
        <v/>
      </c>
      <c r="AF1251" s="124">
        <f>SUMIFS('BW Expense Report GL'!I:I,'BW Expense Report GL'!F:F,AD:AD,'BW Expense Report GL'!G:G,G:G)</f>
        <v>0</v>
      </c>
      <c r="AG1251" s="124" t="str">
        <f t="shared" si="173"/>
        <v/>
      </c>
      <c r="AH1251" s="124">
        <f>SUMIFS('BW Expense Report GL'!I:I,'BW Expense Report GL'!F:F,AD:AD,'BW Expense Report GL'!G:G,H:H)</f>
        <v>0</v>
      </c>
      <c r="AI1251" s="124" t="str">
        <f t="shared" si="174"/>
        <v/>
      </c>
      <c r="AK1251" s="121">
        <f t="shared" si="175"/>
        <v>0</v>
      </c>
      <c r="AL1251" s="121">
        <f t="shared" si="176"/>
        <v>0</v>
      </c>
    </row>
    <row r="1252" spans="1:38" s="121" customFormat="1" ht="12.75" x14ac:dyDescent="0.2">
      <c r="A1252" s="293" t="str">
        <f>VLOOKUP(B:B,'ACFR Business Areas'!A:C,3,FALSE)</f>
        <v>A000</v>
      </c>
      <c r="B1252" s="293" t="str">
        <f>'Lease Rollforward'!$B$1</f>
        <v>E120</v>
      </c>
      <c r="C1252" s="122" t="str">
        <f>VLOOKUP(B:B,'ACFR Business Areas'!A:B,2,FALSE)</f>
        <v>Comptroller General</v>
      </c>
      <c r="D1252" s="237"/>
      <c r="E1252" s="265"/>
      <c r="G1252" s="122">
        <f>IFERROR(VLOOKUP($F:$F,'Lease Types with GL Accts'!A:B,2,FALSE),0)</f>
        <v>0</v>
      </c>
      <c r="H1252" s="122">
        <f>IFERROR(VLOOKUP($F:$F,'Lease Types with GL Accts'!$A:$C,3,FALSE),0)</f>
        <v>0</v>
      </c>
      <c r="I1252" s="122">
        <f>IFERROR(VLOOKUP($F:$F,'Lease Types with GL Accts'!$A:$D,4,FALSE),0)</f>
        <v>0</v>
      </c>
      <c r="J1252" s="293" t="str">
        <f>IF(AND(AB1252=1,K1252='Lease Rollforward'!$B$2),"Yes",IF(AB1252=1,"No",""))</f>
        <v/>
      </c>
      <c r="L1252" s="216"/>
      <c r="M1252" s="217"/>
      <c r="N1252" s="217"/>
      <c r="O1252" s="217"/>
      <c r="P1252" s="294">
        <f t="shared" si="169"/>
        <v>0</v>
      </c>
      <c r="Q1252" s="124"/>
      <c r="R1252" s="124"/>
      <c r="S1252" s="219"/>
      <c r="T1252" s="219"/>
      <c r="U1252" s="266"/>
      <c r="V1252" s="122" t="str">
        <f>IF($AB1252=1,VLOOKUP(U:U,'BW Asset Listing'!D:E,2,FALSE),"")</f>
        <v/>
      </c>
      <c r="W1252" s="122" t="str">
        <f>IF($AB1252=1,VLOOKUP(U:U,'BW Asset Listing'!D:F,3,FALSE),"")</f>
        <v/>
      </c>
      <c r="X1252" s="122" t="str">
        <f>IF($AB1252=1,VLOOKUP(U:U,'BW Asset Listing'!D:G,4,FALSE),"")</f>
        <v/>
      </c>
      <c r="Y1252" s="294" t="str">
        <f>IF($AB1252=1,VLOOKUP(U:U,'BW Asset Listing'!D:O,12,FALSE),"")</f>
        <v/>
      </c>
      <c r="Z1252" s="294" t="str">
        <f t="shared" si="170"/>
        <v/>
      </c>
      <c r="AA1252" s="294" t="str">
        <f t="shared" si="171"/>
        <v/>
      </c>
      <c r="AB1252" s="294">
        <f>COUNTIF($D$4:D1252,$D1252)</f>
        <v>0</v>
      </c>
      <c r="AE1252" s="122" t="str">
        <f t="shared" si="172"/>
        <v/>
      </c>
      <c r="AF1252" s="124">
        <f>SUMIFS('BW Expense Report GL'!I:I,'BW Expense Report GL'!F:F,AD:AD,'BW Expense Report GL'!G:G,G:G)</f>
        <v>0</v>
      </c>
      <c r="AG1252" s="124" t="str">
        <f t="shared" si="173"/>
        <v/>
      </c>
      <c r="AH1252" s="124">
        <f>SUMIFS('BW Expense Report GL'!I:I,'BW Expense Report GL'!F:F,AD:AD,'BW Expense Report GL'!G:G,H:H)</f>
        <v>0</v>
      </c>
      <c r="AI1252" s="124" t="str">
        <f t="shared" si="174"/>
        <v/>
      </c>
      <c r="AK1252" s="121">
        <f t="shared" si="175"/>
        <v>0</v>
      </c>
      <c r="AL1252" s="121">
        <f t="shared" si="176"/>
        <v>0</v>
      </c>
    </row>
    <row r="1253" spans="1:38" s="121" customFormat="1" ht="12.75" x14ac:dyDescent="0.2">
      <c r="A1253" s="293" t="str">
        <f>VLOOKUP(B:B,'ACFR Business Areas'!A:C,3,FALSE)</f>
        <v>A000</v>
      </c>
      <c r="B1253" s="293" t="str">
        <f>'Lease Rollforward'!$B$1</f>
        <v>E120</v>
      </c>
      <c r="C1253" s="122" t="str">
        <f>VLOOKUP(B:B,'ACFR Business Areas'!A:B,2,FALSE)</f>
        <v>Comptroller General</v>
      </c>
      <c r="D1253" s="237"/>
      <c r="E1253" s="265"/>
      <c r="G1253" s="122">
        <f>IFERROR(VLOOKUP($F:$F,'Lease Types with GL Accts'!A:B,2,FALSE),0)</f>
        <v>0</v>
      </c>
      <c r="H1253" s="122">
        <f>IFERROR(VLOOKUP($F:$F,'Lease Types with GL Accts'!$A:$C,3,FALSE),0)</f>
        <v>0</v>
      </c>
      <c r="I1253" s="122">
        <f>IFERROR(VLOOKUP($F:$F,'Lease Types with GL Accts'!$A:$D,4,FALSE),0)</f>
        <v>0</v>
      </c>
      <c r="J1253" s="293" t="str">
        <f>IF(AND(AB1253=1,K1253='Lease Rollforward'!$B$2),"Yes",IF(AB1253=1,"No",""))</f>
        <v/>
      </c>
      <c r="L1253" s="216"/>
      <c r="M1253" s="217"/>
      <c r="N1253" s="217"/>
      <c r="O1253" s="217"/>
      <c r="P1253" s="294">
        <f t="shared" si="169"/>
        <v>0</v>
      </c>
      <c r="Q1253" s="124"/>
      <c r="R1253" s="124"/>
      <c r="S1253" s="219"/>
      <c r="T1253" s="219"/>
      <c r="U1253" s="266"/>
      <c r="V1253" s="122" t="str">
        <f>IF($AB1253=1,VLOOKUP(U:U,'BW Asset Listing'!D:E,2,FALSE),"")</f>
        <v/>
      </c>
      <c r="W1253" s="122" t="str">
        <f>IF($AB1253=1,VLOOKUP(U:U,'BW Asset Listing'!D:F,3,FALSE),"")</f>
        <v/>
      </c>
      <c r="X1253" s="122" t="str">
        <f>IF($AB1253=1,VLOOKUP(U:U,'BW Asset Listing'!D:G,4,FALSE),"")</f>
        <v/>
      </c>
      <c r="Y1253" s="294" t="str">
        <f>IF($AB1253=1,VLOOKUP(U:U,'BW Asset Listing'!D:O,12,FALSE),"")</f>
        <v/>
      </c>
      <c r="Z1253" s="294" t="str">
        <f t="shared" si="170"/>
        <v/>
      </c>
      <c r="AA1253" s="294" t="str">
        <f t="shared" si="171"/>
        <v/>
      </c>
      <c r="AB1253" s="294">
        <f>COUNTIF($D$4:D1253,$D1253)</f>
        <v>0</v>
      </c>
      <c r="AE1253" s="122" t="str">
        <f t="shared" si="172"/>
        <v/>
      </c>
      <c r="AF1253" s="124">
        <f>SUMIFS('BW Expense Report GL'!I:I,'BW Expense Report GL'!F:F,AD:AD,'BW Expense Report GL'!G:G,G:G)</f>
        <v>0</v>
      </c>
      <c r="AG1253" s="124" t="str">
        <f t="shared" si="173"/>
        <v/>
      </c>
      <c r="AH1253" s="124">
        <f>SUMIFS('BW Expense Report GL'!I:I,'BW Expense Report GL'!F:F,AD:AD,'BW Expense Report GL'!G:G,H:H)</f>
        <v>0</v>
      </c>
      <c r="AI1253" s="124" t="str">
        <f t="shared" si="174"/>
        <v/>
      </c>
      <c r="AK1253" s="121">
        <f t="shared" si="175"/>
        <v>0</v>
      </c>
      <c r="AL1253" s="121">
        <f t="shared" si="176"/>
        <v>0</v>
      </c>
    </row>
    <row r="1254" spans="1:38" s="121" customFormat="1" ht="12.75" x14ac:dyDescent="0.2">
      <c r="A1254" s="293" t="str">
        <f>VLOOKUP(B:B,'ACFR Business Areas'!A:C,3,FALSE)</f>
        <v>A000</v>
      </c>
      <c r="B1254" s="293" t="str">
        <f>'Lease Rollforward'!$B$1</f>
        <v>E120</v>
      </c>
      <c r="C1254" s="122" t="str">
        <f>VLOOKUP(B:B,'ACFR Business Areas'!A:B,2,FALSE)</f>
        <v>Comptroller General</v>
      </c>
      <c r="D1254" s="237"/>
      <c r="E1254" s="265"/>
      <c r="G1254" s="122">
        <f>IFERROR(VLOOKUP($F:$F,'Lease Types with GL Accts'!A:B,2,FALSE),0)</f>
        <v>0</v>
      </c>
      <c r="H1254" s="122">
        <f>IFERROR(VLOOKUP($F:$F,'Lease Types with GL Accts'!$A:$C,3,FALSE),0)</f>
        <v>0</v>
      </c>
      <c r="I1254" s="122">
        <f>IFERROR(VLOOKUP($F:$F,'Lease Types with GL Accts'!$A:$D,4,FALSE),0)</f>
        <v>0</v>
      </c>
      <c r="J1254" s="293" t="str">
        <f>IF(AND(AB1254=1,K1254='Lease Rollforward'!$B$2),"Yes",IF(AB1254=1,"No",""))</f>
        <v/>
      </c>
      <c r="L1254" s="216"/>
      <c r="M1254" s="217"/>
      <c r="N1254" s="217"/>
      <c r="O1254" s="217"/>
      <c r="P1254" s="294">
        <f t="shared" si="169"/>
        <v>0</v>
      </c>
      <c r="Q1254" s="124"/>
      <c r="R1254" s="124"/>
      <c r="S1254" s="219"/>
      <c r="T1254" s="219"/>
      <c r="U1254" s="266"/>
      <c r="V1254" s="122" t="str">
        <f>IF($AB1254=1,VLOOKUP(U:U,'BW Asset Listing'!D:E,2,FALSE),"")</f>
        <v/>
      </c>
      <c r="W1254" s="122" t="str">
        <f>IF($AB1254=1,VLOOKUP(U:U,'BW Asset Listing'!D:F,3,FALSE),"")</f>
        <v/>
      </c>
      <c r="X1254" s="122" t="str">
        <f>IF($AB1254=1,VLOOKUP(U:U,'BW Asset Listing'!D:G,4,FALSE),"")</f>
        <v/>
      </c>
      <c r="Y1254" s="294" t="str">
        <f>IF($AB1254=1,VLOOKUP(U:U,'BW Asset Listing'!D:O,12,FALSE),"")</f>
        <v/>
      </c>
      <c r="Z1254" s="294" t="str">
        <f t="shared" si="170"/>
        <v/>
      </c>
      <c r="AA1254" s="294" t="str">
        <f t="shared" si="171"/>
        <v/>
      </c>
      <c r="AB1254" s="294">
        <f>COUNTIF($D$4:D1254,$D1254)</f>
        <v>0</v>
      </c>
      <c r="AE1254" s="122" t="str">
        <f t="shared" si="172"/>
        <v/>
      </c>
      <c r="AF1254" s="124">
        <f>SUMIFS('BW Expense Report GL'!I:I,'BW Expense Report GL'!F:F,AD:AD,'BW Expense Report GL'!G:G,G:G)</f>
        <v>0</v>
      </c>
      <c r="AG1254" s="124" t="str">
        <f t="shared" si="173"/>
        <v/>
      </c>
      <c r="AH1254" s="124">
        <f>SUMIFS('BW Expense Report GL'!I:I,'BW Expense Report GL'!F:F,AD:AD,'BW Expense Report GL'!G:G,H:H)</f>
        <v>0</v>
      </c>
      <c r="AI1254" s="124" t="str">
        <f t="shared" si="174"/>
        <v/>
      </c>
      <c r="AK1254" s="121">
        <f t="shared" si="175"/>
        <v>0</v>
      </c>
      <c r="AL1254" s="121">
        <f t="shared" si="176"/>
        <v>0</v>
      </c>
    </row>
    <row r="1255" spans="1:38" s="121" customFormat="1" ht="12.75" x14ac:dyDescent="0.2">
      <c r="A1255" s="293" t="str">
        <f>VLOOKUP(B:B,'ACFR Business Areas'!A:C,3,FALSE)</f>
        <v>A000</v>
      </c>
      <c r="B1255" s="293" t="str">
        <f>'Lease Rollforward'!$B$1</f>
        <v>E120</v>
      </c>
      <c r="C1255" s="122" t="str">
        <f>VLOOKUP(B:B,'ACFR Business Areas'!A:B,2,FALSE)</f>
        <v>Comptroller General</v>
      </c>
      <c r="D1255" s="237"/>
      <c r="E1255" s="265"/>
      <c r="G1255" s="122">
        <f>IFERROR(VLOOKUP($F:$F,'Lease Types with GL Accts'!A:B,2,FALSE),0)</f>
        <v>0</v>
      </c>
      <c r="H1255" s="122">
        <f>IFERROR(VLOOKUP($F:$F,'Lease Types with GL Accts'!$A:$C,3,FALSE),0)</f>
        <v>0</v>
      </c>
      <c r="I1255" s="122">
        <f>IFERROR(VLOOKUP($F:$F,'Lease Types with GL Accts'!$A:$D,4,FALSE),0)</f>
        <v>0</v>
      </c>
      <c r="J1255" s="293" t="str">
        <f>IF(AND(AB1255=1,K1255='Lease Rollforward'!$B$2),"Yes",IF(AB1255=1,"No",""))</f>
        <v/>
      </c>
      <c r="L1255" s="216"/>
      <c r="M1255" s="217"/>
      <c r="N1255" s="217"/>
      <c r="O1255" s="217"/>
      <c r="P1255" s="294">
        <f t="shared" si="169"/>
        <v>0</v>
      </c>
      <c r="Q1255" s="124"/>
      <c r="R1255" s="124"/>
      <c r="S1255" s="219"/>
      <c r="T1255" s="219"/>
      <c r="U1255" s="266"/>
      <c r="V1255" s="122" t="str">
        <f>IF($AB1255=1,VLOOKUP(U:U,'BW Asset Listing'!D:E,2,FALSE),"")</f>
        <v/>
      </c>
      <c r="W1255" s="122" t="str">
        <f>IF($AB1255=1,VLOOKUP(U:U,'BW Asset Listing'!D:F,3,FALSE),"")</f>
        <v/>
      </c>
      <c r="X1255" s="122" t="str">
        <f>IF($AB1255=1,VLOOKUP(U:U,'BW Asset Listing'!D:G,4,FALSE),"")</f>
        <v/>
      </c>
      <c r="Y1255" s="294" t="str">
        <f>IF($AB1255=1,VLOOKUP(U:U,'BW Asset Listing'!D:O,12,FALSE),"")</f>
        <v/>
      </c>
      <c r="Z1255" s="294" t="str">
        <f t="shared" si="170"/>
        <v/>
      </c>
      <c r="AA1255" s="294" t="str">
        <f t="shared" si="171"/>
        <v/>
      </c>
      <c r="AB1255" s="294">
        <f>COUNTIF($D$4:D1255,$D1255)</f>
        <v>0</v>
      </c>
      <c r="AE1255" s="122" t="str">
        <f t="shared" si="172"/>
        <v/>
      </c>
      <c r="AF1255" s="124">
        <f>SUMIFS('BW Expense Report GL'!I:I,'BW Expense Report GL'!F:F,AD:AD,'BW Expense Report GL'!G:G,G:G)</f>
        <v>0</v>
      </c>
      <c r="AG1255" s="124" t="str">
        <f t="shared" si="173"/>
        <v/>
      </c>
      <c r="AH1255" s="124">
        <f>SUMIFS('BW Expense Report GL'!I:I,'BW Expense Report GL'!F:F,AD:AD,'BW Expense Report GL'!G:G,H:H)</f>
        <v>0</v>
      </c>
      <c r="AI1255" s="124" t="str">
        <f t="shared" si="174"/>
        <v/>
      </c>
      <c r="AK1255" s="121">
        <f t="shared" si="175"/>
        <v>0</v>
      </c>
      <c r="AL1255" s="121">
        <f t="shared" si="176"/>
        <v>0</v>
      </c>
    </row>
    <row r="1256" spans="1:38" s="121" customFormat="1" ht="12.75" x14ac:dyDescent="0.2">
      <c r="A1256" s="293" t="str">
        <f>VLOOKUP(B:B,'ACFR Business Areas'!A:C,3,FALSE)</f>
        <v>A000</v>
      </c>
      <c r="B1256" s="293" t="str">
        <f>'Lease Rollforward'!$B$1</f>
        <v>E120</v>
      </c>
      <c r="C1256" s="122" t="str">
        <f>VLOOKUP(B:B,'ACFR Business Areas'!A:B,2,FALSE)</f>
        <v>Comptroller General</v>
      </c>
      <c r="D1256" s="237"/>
      <c r="E1256" s="265"/>
      <c r="G1256" s="122">
        <f>IFERROR(VLOOKUP($F:$F,'Lease Types with GL Accts'!A:B,2,FALSE),0)</f>
        <v>0</v>
      </c>
      <c r="H1256" s="122">
        <f>IFERROR(VLOOKUP($F:$F,'Lease Types with GL Accts'!$A:$C,3,FALSE),0)</f>
        <v>0</v>
      </c>
      <c r="I1256" s="122">
        <f>IFERROR(VLOOKUP($F:$F,'Lease Types with GL Accts'!$A:$D,4,FALSE),0)</f>
        <v>0</v>
      </c>
      <c r="J1256" s="293" t="str">
        <f>IF(AND(AB1256=1,K1256='Lease Rollforward'!$B$2),"Yes",IF(AB1256=1,"No",""))</f>
        <v/>
      </c>
      <c r="L1256" s="216"/>
      <c r="M1256" s="217"/>
      <c r="N1256" s="217"/>
      <c r="O1256" s="217"/>
      <c r="P1256" s="294">
        <f t="shared" si="169"/>
        <v>0</v>
      </c>
      <c r="Q1256" s="124"/>
      <c r="R1256" s="124"/>
      <c r="S1256" s="219"/>
      <c r="T1256" s="219"/>
      <c r="U1256" s="266"/>
      <c r="V1256" s="122" t="str">
        <f>IF($AB1256=1,VLOOKUP(U:U,'BW Asset Listing'!D:E,2,FALSE),"")</f>
        <v/>
      </c>
      <c r="W1256" s="122" t="str">
        <f>IF($AB1256=1,VLOOKUP(U:U,'BW Asset Listing'!D:F,3,FALSE),"")</f>
        <v/>
      </c>
      <c r="X1256" s="122" t="str">
        <f>IF($AB1256=1,VLOOKUP(U:U,'BW Asset Listing'!D:G,4,FALSE),"")</f>
        <v/>
      </c>
      <c r="Y1256" s="294" t="str">
        <f>IF($AB1256=1,VLOOKUP(U:U,'BW Asset Listing'!D:O,12,FALSE),"")</f>
        <v/>
      </c>
      <c r="Z1256" s="294" t="str">
        <f t="shared" si="170"/>
        <v/>
      </c>
      <c r="AA1256" s="294" t="str">
        <f t="shared" si="171"/>
        <v/>
      </c>
      <c r="AB1256" s="294">
        <f>COUNTIF($D$4:D1256,$D1256)</f>
        <v>0</v>
      </c>
      <c r="AE1256" s="122" t="str">
        <f t="shared" si="172"/>
        <v/>
      </c>
      <c r="AF1256" s="124">
        <f>SUMIFS('BW Expense Report GL'!I:I,'BW Expense Report GL'!F:F,AD:AD,'BW Expense Report GL'!G:G,G:G)</f>
        <v>0</v>
      </c>
      <c r="AG1256" s="124" t="str">
        <f t="shared" si="173"/>
        <v/>
      </c>
      <c r="AH1256" s="124">
        <f>SUMIFS('BW Expense Report GL'!I:I,'BW Expense Report GL'!F:F,AD:AD,'BW Expense Report GL'!G:G,H:H)</f>
        <v>0</v>
      </c>
      <c r="AI1256" s="124" t="str">
        <f t="shared" si="174"/>
        <v/>
      </c>
      <c r="AK1256" s="121">
        <f t="shared" si="175"/>
        <v>0</v>
      </c>
      <c r="AL1256" s="121">
        <f t="shared" si="176"/>
        <v>0</v>
      </c>
    </row>
    <row r="1257" spans="1:38" s="121" customFormat="1" ht="12.75" x14ac:dyDescent="0.2">
      <c r="A1257" s="293" t="str">
        <f>VLOOKUP(B:B,'ACFR Business Areas'!A:C,3,FALSE)</f>
        <v>A000</v>
      </c>
      <c r="B1257" s="293" t="str">
        <f>'Lease Rollforward'!$B$1</f>
        <v>E120</v>
      </c>
      <c r="C1257" s="122" t="str">
        <f>VLOOKUP(B:B,'ACFR Business Areas'!A:B,2,FALSE)</f>
        <v>Comptroller General</v>
      </c>
      <c r="D1257" s="237"/>
      <c r="E1257" s="265"/>
      <c r="G1257" s="122">
        <f>IFERROR(VLOOKUP($F:$F,'Lease Types with GL Accts'!A:B,2,FALSE),0)</f>
        <v>0</v>
      </c>
      <c r="H1257" s="122">
        <f>IFERROR(VLOOKUP($F:$F,'Lease Types with GL Accts'!$A:$C,3,FALSE),0)</f>
        <v>0</v>
      </c>
      <c r="I1257" s="122">
        <f>IFERROR(VLOOKUP($F:$F,'Lease Types with GL Accts'!$A:$D,4,FALSE),0)</f>
        <v>0</v>
      </c>
      <c r="J1257" s="293" t="str">
        <f>IF(AND(AB1257=1,K1257='Lease Rollforward'!$B$2),"Yes",IF(AB1257=1,"No",""))</f>
        <v/>
      </c>
      <c r="L1257" s="216"/>
      <c r="M1257" s="217"/>
      <c r="N1257" s="217"/>
      <c r="O1257" s="217"/>
      <c r="P1257" s="294">
        <f t="shared" si="169"/>
        <v>0</v>
      </c>
      <c r="Q1257" s="124"/>
      <c r="R1257" s="124"/>
      <c r="S1257" s="219"/>
      <c r="T1257" s="219"/>
      <c r="U1257" s="266"/>
      <c r="V1257" s="122" t="str">
        <f>IF($AB1257=1,VLOOKUP(U:U,'BW Asset Listing'!D:E,2,FALSE),"")</f>
        <v/>
      </c>
      <c r="W1257" s="122" t="str">
        <f>IF($AB1257=1,VLOOKUP(U:U,'BW Asset Listing'!D:F,3,FALSE),"")</f>
        <v/>
      </c>
      <c r="X1257" s="122" t="str">
        <f>IF($AB1257=1,VLOOKUP(U:U,'BW Asset Listing'!D:G,4,FALSE),"")</f>
        <v/>
      </c>
      <c r="Y1257" s="294" t="str">
        <f>IF($AB1257=1,VLOOKUP(U:U,'BW Asset Listing'!D:O,12,FALSE),"")</f>
        <v/>
      </c>
      <c r="Z1257" s="294" t="str">
        <f t="shared" si="170"/>
        <v/>
      </c>
      <c r="AA1257" s="294" t="str">
        <f t="shared" si="171"/>
        <v/>
      </c>
      <c r="AB1257" s="294">
        <f>COUNTIF($D$4:D1257,$D1257)</f>
        <v>0</v>
      </c>
      <c r="AE1257" s="122" t="str">
        <f t="shared" si="172"/>
        <v/>
      </c>
      <c r="AF1257" s="124">
        <f>SUMIFS('BW Expense Report GL'!I:I,'BW Expense Report GL'!F:F,AD:AD,'BW Expense Report GL'!G:G,G:G)</f>
        <v>0</v>
      </c>
      <c r="AG1257" s="124" t="str">
        <f t="shared" si="173"/>
        <v/>
      </c>
      <c r="AH1257" s="124">
        <f>SUMIFS('BW Expense Report GL'!I:I,'BW Expense Report GL'!F:F,AD:AD,'BW Expense Report GL'!G:G,H:H)</f>
        <v>0</v>
      </c>
      <c r="AI1257" s="124" t="str">
        <f t="shared" si="174"/>
        <v/>
      </c>
      <c r="AK1257" s="121">
        <f t="shared" si="175"/>
        <v>0</v>
      </c>
      <c r="AL1257" s="121">
        <f t="shared" si="176"/>
        <v>0</v>
      </c>
    </row>
    <row r="1258" spans="1:38" s="121" customFormat="1" ht="12.75" x14ac:dyDescent="0.2">
      <c r="A1258" s="293" t="str">
        <f>VLOOKUP(B:B,'ACFR Business Areas'!A:C,3,FALSE)</f>
        <v>A000</v>
      </c>
      <c r="B1258" s="293" t="str">
        <f>'Lease Rollforward'!$B$1</f>
        <v>E120</v>
      </c>
      <c r="C1258" s="122" t="str">
        <f>VLOOKUP(B:B,'ACFR Business Areas'!A:B,2,FALSE)</f>
        <v>Comptroller General</v>
      </c>
      <c r="D1258" s="237"/>
      <c r="E1258" s="265"/>
      <c r="G1258" s="122">
        <f>IFERROR(VLOOKUP($F:$F,'Lease Types with GL Accts'!A:B,2,FALSE),0)</f>
        <v>0</v>
      </c>
      <c r="H1258" s="122">
        <f>IFERROR(VLOOKUP($F:$F,'Lease Types with GL Accts'!$A:$C,3,FALSE),0)</f>
        <v>0</v>
      </c>
      <c r="I1258" s="122">
        <f>IFERROR(VLOOKUP($F:$F,'Lease Types with GL Accts'!$A:$D,4,FALSE),0)</f>
        <v>0</v>
      </c>
      <c r="J1258" s="293" t="str">
        <f>IF(AND(AB1258=1,K1258='Lease Rollforward'!$B$2),"Yes",IF(AB1258=1,"No",""))</f>
        <v/>
      </c>
      <c r="L1258" s="216"/>
      <c r="M1258" s="217"/>
      <c r="N1258" s="217"/>
      <c r="O1258" s="217"/>
      <c r="P1258" s="294">
        <f t="shared" si="169"/>
        <v>0</v>
      </c>
      <c r="Q1258" s="124"/>
      <c r="R1258" s="124"/>
      <c r="S1258" s="219"/>
      <c r="T1258" s="219"/>
      <c r="U1258" s="266"/>
      <c r="V1258" s="122" t="str">
        <f>IF($AB1258=1,VLOOKUP(U:U,'BW Asset Listing'!D:E,2,FALSE),"")</f>
        <v/>
      </c>
      <c r="W1258" s="122" t="str">
        <f>IF($AB1258=1,VLOOKUP(U:U,'BW Asset Listing'!D:F,3,FALSE),"")</f>
        <v/>
      </c>
      <c r="X1258" s="122" t="str">
        <f>IF($AB1258=1,VLOOKUP(U:U,'BW Asset Listing'!D:G,4,FALSE),"")</f>
        <v/>
      </c>
      <c r="Y1258" s="294" t="str">
        <f>IF($AB1258=1,VLOOKUP(U:U,'BW Asset Listing'!D:O,12,FALSE),"")</f>
        <v/>
      </c>
      <c r="Z1258" s="294" t="str">
        <f t="shared" si="170"/>
        <v/>
      </c>
      <c r="AA1258" s="294" t="str">
        <f t="shared" si="171"/>
        <v/>
      </c>
      <c r="AB1258" s="294">
        <f>COUNTIF($D$4:D1258,$D1258)</f>
        <v>0</v>
      </c>
      <c r="AE1258" s="122" t="str">
        <f t="shared" si="172"/>
        <v/>
      </c>
      <c r="AF1258" s="124">
        <f>SUMIFS('BW Expense Report GL'!I:I,'BW Expense Report GL'!F:F,AD:AD,'BW Expense Report GL'!G:G,G:G)</f>
        <v>0</v>
      </c>
      <c r="AG1258" s="124" t="str">
        <f t="shared" si="173"/>
        <v/>
      </c>
      <c r="AH1258" s="124">
        <f>SUMIFS('BW Expense Report GL'!I:I,'BW Expense Report GL'!F:F,AD:AD,'BW Expense Report GL'!G:G,H:H)</f>
        <v>0</v>
      </c>
      <c r="AI1258" s="124" t="str">
        <f t="shared" si="174"/>
        <v/>
      </c>
      <c r="AK1258" s="121">
        <f t="shared" si="175"/>
        <v>0</v>
      </c>
      <c r="AL1258" s="121">
        <f t="shared" si="176"/>
        <v>0</v>
      </c>
    </row>
    <row r="1259" spans="1:38" s="121" customFormat="1" ht="12.75" x14ac:dyDescent="0.2">
      <c r="A1259" s="293" t="str">
        <f>VLOOKUP(B:B,'ACFR Business Areas'!A:C,3,FALSE)</f>
        <v>A000</v>
      </c>
      <c r="B1259" s="293" t="str">
        <f>'Lease Rollforward'!$B$1</f>
        <v>E120</v>
      </c>
      <c r="C1259" s="122" t="str">
        <f>VLOOKUP(B:B,'ACFR Business Areas'!A:B,2,FALSE)</f>
        <v>Comptroller General</v>
      </c>
      <c r="D1259" s="237"/>
      <c r="E1259" s="265"/>
      <c r="G1259" s="122">
        <f>IFERROR(VLOOKUP($F:$F,'Lease Types with GL Accts'!A:B,2,FALSE),0)</f>
        <v>0</v>
      </c>
      <c r="H1259" s="122">
        <f>IFERROR(VLOOKUP($F:$F,'Lease Types with GL Accts'!$A:$C,3,FALSE),0)</f>
        <v>0</v>
      </c>
      <c r="I1259" s="122">
        <f>IFERROR(VLOOKUP($F:$F,'Lease Types with GL Accts'!$A:$D,4,FALSE),0)</f>
        <v>0</v>
      </c>
      <c r="J1259" s="293" t="str">
        <f>IF(AND(AB1259=1,K1259='Lease Rollforward'!$B$2),"Yes",IF(AB1259=1,"No",""))</f>
        <v/>
      </c>
      <c r="L1259" s="216"/>
      <c r="M1259" s="217"/>
      <c r="N1259" s="217"/>
      <c r="O1259" s="217"/>
      <c r="P1259" s="294">
        <f t="shared" si="169"/>
        <v>0</v>
      </c>
      <c r="Q1259" s="124"/>
      <c r="R1259" s="124"/>
      <c r="S1259" s="219"/>
      <c r="T1259" s="219"/>
      <c r="U1259" s="266"/>
      <c r="V1259" s="122" t="str">
        <f>IF($AB1259=1,VLOOKUP(U:U,'BW Asset Listing'!D:E,2,FALSE),"")</f>
        <v/>
      </c>
      <c r="W1259" s="122" t="str">
        <f>IF($AB1259=1,VLOOKUP(U:U,'BW Asset Listing'!D:F,3,FALSE),"")</f>
        <v/>
      </c>
      <c r="X1259" s="122" t="str">
        <f>IF($AB1259=1,VLOOKUP(U:U,'BW Asset Listing'!D:G,4,FALSE),"")</f>
        <v/>
      </c>
      <c r="Y1259" s="294" t="str">
        <f>IF($AB1259=1,VLOOKUP(U:U,'BW Asset Listing'!D:O,12,FALSE),"")</f>
        <v/>
      </c>
      <c r="Z1259" s="294" t="str">
        <f t="shared" si="170"/>
        <v/>
      </c>
      <c r="AA1259" s="294" t="str">
        <f t="shared" si="171"/>
        <v/>
      </c>
      <c r="AB1259" s="294">
        <f>COUNTIF($D$4:D1259,$D1259)</f>
        <v>0</v>
      </c>
      <c r="AE1259" s="122" t="str">
        <f t="shared" si="172"/>
        <v/>
      </c>
      <c r="AF1259" s="124">
        <f>SUMIFS('BW Expense Report GL'!I:I,'BW Expense Report GL'!F:F,AD:AD,'BW Expense Report GL'!G:G,G:G)</f>
        <v>0</v>
      </c>
      <c r="AG1259" s="124" t="str">
        <f t="shared" si="173"/>
        <v/>
      </c>
      <c r="AH1259" s="124">
        <f>SUMIFS('BW Expense Report GL'!I:I,'BW Expense Report GL'!F:F,AD:AD,'BW Expense Report GL'!G:G,H:H)</f>
        <v>0</v>
      </c>
      <c r="AI1259" s="124" t="str">
        <f t="shared" si="174"/>
        <v/>
      </c>
      <c r="AK1259" s="121">
        <f t="shared" si="175"/>
        <v>0</v>
      </c>
      <c r="AL1259" s="121">
        <f t="shared" si="176"/>
        <v>0</v>
      </c>
    </row>
    <row r="1260" spans="1:38" s="121" customFormat="1" ht="12.75" x14ac:dyDescent="0.2">
      <c r="A1260" s="293" t="str">
        <f>VLOOKUP(B:B,'ACFR Business Areas'!A:C,3,FALSE)</f>
        <v>A000</v>
      </c>
      <c r="B1260" s="293" t="str">
        <f>'Lease Rollforward'!$B$1</f>
        <v>E120</v>
      </c>
      <c r="C1260" s="122" t="str">
        <f>VLOOKUP(B:B,'ACFR Business Areas'!A:B,2,FALSE)</f>
        <v>Comptroller General</v>
      </c>
      <c r="D1260" s="237"/>
      <c r="E1260" s="265"/>
      <c r="G1260" s="122">
        <f>IFERROR(VLOOKUP($F:$F,'Lease Types with GL Accts'!A:B,2,FALSE),0)</f>
        <v>0</v>
      </c>
      <c r="H1260" s="122">
        <f>IFERROR(VLOOKUP($F:$F,'Lease Types with GL Accts'!$A:$C,3,FALSE),0)</f>
        <v>0</v>
      </c>
      <c r="I1260" s="122">
        <f>IFERROR(VLOOKUP($F:$F,'Lease Types with GL Accts'!$A:$D,4,FALSE),0)</f>
        <v>0</v>
      </c>
      <c r="J1260" s="293" t="str">
        <f>IF(AND(AB1260=1,K1260='Lease Rollforward'!$B$2),"Yes",IF(AB1260=1,"No",""))</f>
        <v/>
      </c>
      <c r="L1260" s="216"/>
      <c r="M1260" s="217"/>
      <c r="N1260" s="217"/>
      <c r="O1260" s="217"/>
      <c r="P1260" s="294">
        <f t="shared" si="169"/>
        <v>0</v>
      </c>
      <c r="Q1260" s="124"/>
      <c r="R1260" s="124"/>
      <c r="S1260" s="219"/>
      <c r="T1260" s="219"/>
      <c r="U1260" s="266"/>
      <c r="V1260" s="122" t="str">
        <f>IF($AB1260=1,VLOOKUP(U:U,'BW Asset Listing'!D:E,2,FALSE),"")</f>
        <v/>
      </c>
      <c r="W1260" s="122" t="str">
        <f>IF($AB1260=1,VLOOKUP(U:U,'BW Asset Listing'!D:F,3,FALSE),"")</f>
        <v/>
      </c>
      <c r="X1260" s="122" t="str">
        <f>IF($AB1260=1,VLOOKUP(U:U,'BW Asset Listing'!D:G,4,FALSE),"")</f>
        <v/>
      </c>
      <c r="Y1260" s="294" t="str">
        <f>IF($AB1260=1,VLOOKUP(U:U,'BW Asset Listing'!D:O,12,FALSE),"")</f>
        <v/>
      </c>
      <c r="Z1260" s="294" t="str">
        <f t="shared" si="170"/>
        <v/>
      </c>
      <c r="AA1260" s="294" t="str">
        <f t="shared" si="171"/>
        <v/>
      </c>
      <c r="AB1260" s="294">
        <f>COUNTIF($D$4:D1260,$D1260)</f>
        <v>0</v>
      </c>
      <c r="AE1260" s="122" t="str">
        <f t="shared" si="172"/>
        <v/>
      </c>
      <c r="AF1260" s="124">
        <f>SUMIFS('BW Expense Report GL'!I:I,'BW Expense Report GL'!F:F,AD:AD,'BW Expense Report GL'!G:G,G:G)</f>
        <v>0</v>
      </c>
      <c r="AG1260" s="124" t="str">
        <f t="shared" si="173"/>
        <v/>
      </c>
      <c r="AH1260" s="124">
        <f>SUMIFS('BW Expense Report GL'!I:I,'BW Expense Report GL'!F:F,AD:AD,'BW Expense Report GL'!G:G,H:H)</f>
        <v>0</v>
      </c>
      <c r="AI1260" s="124" t="str">
        <f t="shared" si="174"/>
        <v/>
      </c>
      <c r="AK1260" s="121">
        <f t="shared" si="175"/>
        <v>0</v>
      </c>
      <c r="AL1260" s="121">
        <f t="shared" si="176"/>
        <v>0</v>
      </c>
    </row>
    <row r="1261" spans="1:38" s="121" customFormat="1" ht="12.75" x14ac:dyDescent="0.2">
      <c r="A1261" s="293" t="str">
        <f>VLOOKUP(B:B,'ACFR Business Areas'!A:C,3,FALSE)</f>
        <v>A000</v>
      </c>
      <c r="B1261" s="293" t="str">
        <f>'Lease Rollforward'!$B$1</f>
        <v>E120</v>
      </c>
      <c r="C1261" s="122" t="str">
        <f>VLOOKUP(B:B,'ACFR Business Areas'!A:B,2,FALSE)</f>
        <v>Comptroller General</v>
      </c>
      <c r="D1261" s="237"/>
      <c r="E1261" s="265"/>
      <c r="G1261" s="122">
        <f>IFERROR(VLOOKUP($F:$F,'Lease Types with GL Accts'!A:B,2,FALSE),0)</f>
        <v>0</v>
      </c>
      <c r="H1261" s="122">
        <f>IFERROR(VLOOKUP($F:$F,'Lease Types with GL Accts'!$A:$C,3,FALSE),0)</f>
        <v>0</v>
      </c>
      <c r="I1261" s="122">
        <f>IFERROR(VLOOKUP($F:$F,'Lease Types with GL Accts'!$A:$D,4,FALSE),0)</f>
        <v>0</v>
      </c>
      <c r="J1261" s="293" t="str">
        <f>IF(AND(AB1261=1,K1261='Lease Rollforward'!$B$2),"Yes",IF(AB1261=1,"No",""))</f>
        <v/>
      </c>
      <c r="L1261" s="216"/>
      <c r="M1261" s="217"/>
      <c r="N1261" s="217"/>
      <c r="O1261" s="217"/>
      <c r="P1261" s="294">
        <f t="shared" si="169"/>
        <v>0</v>
      </c>
      <c r="Q1261" s="124"/>
      <c r="R1261" s="124"/>
      <c r="S1261" s="219"/>
      <c r="T1261" s="219"/>
      <c r="U1261" s="266"/>
      <c r="V1261" s="122" t="str">
        <f>IF($AB1261=1,VLOOKUP(U:U,'BW Asset Listing'!D:E,2,FALSE),"")</f>
        <v/>
      </c>
      <c r="W1261" s="122" t="str">
        <f>IF($AB1261=1,VLOOKUP(U:U,'BW Asset Listing'!D:F,3,FALSE),"")</f>
        <v/>
      </c>
      <c r="X1261" s="122" t="str">
        <f>IF($AB1261=1,VLOOKUP(U:U,'BW Asset Listing'!D:G,4,FALSE),"")</f>
        <v/>
      </c>
      <c r="Y1261" s="294" t="str">
        <f>IF($AB1261=1,VLOOKUP(U:U,'BW Asset Listing'!D:O,12,FALSE),"")</f>
        <v/>
      </c>
      <c r="Z1261" s="294" t="str">
        <f t="shared" si="170"/>
        <v/>
      </c>
      <c r="AA1261" s="294" t="str">
        <f t="shared" si="171"/>
        <v/>
      </c>
      <c r="AB1261" s="294">
        <f>COUNTIF($D$4:D1261,$D1261)</f>
        <v>0</v>
      </c>
      <c r="AE1261" s="122" t="str">
        <f t="shared" si="172"/>
        <v/>
      </c>
      <c r="AF1261" s="124">
        <f>SUMIFS('BW Expense Report GL'!I:I,'BW Expense Report GL'!F:F,AD:AD,'BW Expense Report GL'!G:G,G:G)</f>
        <v>0</v>
      </c>
      <c r="AG1261" s="124" t="str">
        <f t="shared" si="173"/>
        <v/>
      </c>
      <c r="AH1261" s="124">
        <f>SUMIFS('BW Expense Report GL'!I:I,'BW Expense Report GL'!F:F,AD:AD,'BW Expense Report GL'!G:G,H:H)</f>
        <v>0</v>
      </c>
      <c r="AI1261" s="124" t="str">
        <f t="shared" si="174"/>
        <v/>
      </c>
      <c r="AK1261" s="121">
        <f t="shared" si="175"/>
        <v>0</v>
      </c>
      <c r="AL1261" s="121">
        <f t="shared" si="176"/>
        <v>0</v>
      </c>
    </row>
    <row r="1262" spans="1:38" s="121" customFormat="1" ht="12.75" x14ac:dyDescent="0.2">
      <c r="A1262" s="293" t="str">
        <f>VLOOKUP(B:B,'ACFR Business Areas'!A:C,3,FALSE)</f>
        <v>A000</v>
      </c>
      <c r="B1262" s="293" t="str">
        <f>'Lease Rollforward'!$B$1</f>
        <v>E120</v>
      </c>
      <c r="C1262" s="122" t="str">
        <f>VLOOKUP(B:B,'ACFR Business Areas'!A:B,2,FALSE)</f>
        <v>Comptroller General</v>
      </c>
      <c r="D1262" s="237"/>
      <c r="E1262" s="265"/>
      <c r="G1262" s="122">
        <f>IFERROR(VLOOKUP($F:$F,'Lease Types with GL Accts'!A:B,2,FALSE),0)</f>
        <v>0</v>
      </c>
      <c r="H1262" s="122">
        <f>IFERROR(VLOOKUP($F:$F,'Lease Types with GL Accts'!$A:$C,3,FALSE),0)</f>
        <v>0</v>
      </c>
      <c r="I1262" s="122">
        <f>IFERROR(VLOOKUP($F:$F,'Lease Types with GL Accts'!$A:$D,4,FALSE),0)</f>
        <v>0</v>
      </c>
      <c r="J1262" s="293" t="str">
        <f>IF(AND(AB1262=1,K1262='Lease Rollforward'!$B$2),"Yes",IF(AB1262=1,"No",""))</f>
        <v/>
      </c>
      <c r="L1262" s="216"/>
      <c r="M1262" s="217"/>
      <c r="N1262" s="217"/>
      <c r="O1262" s="217"/>
      <c r="P1262" s="294">
        <f t="shared" si="169"/>
        <v>0</v>
      </c>
      <c r="Q1262" s="124"/>
      <c r="R1262" s="124"/>
      <c r="S1262" s="219"/>
      <c r="T1262" s="219"/>
      <c r="U1262" s="266"/>
      <c r="V1262" s="122" t="str">
        <f>IF($AB1262=1,VLOOKUP(U:U,'BW Asset Listing'!D:E,2,FALSE),"")</f>
        <v/>
      </c>
      <c r="W1262" s="122" t="str">
        <f>IF($AB1262=1,VLOOKUP(U:U,'BW Asset Listing'!D:F,3,FALSE),"")</f>
        <v/>
      </c>
      <c r="X1262" s="122" t="str">
        <f>IF($AB1262=1,VLOOKUP(U:U,'BW Asset Listing'!D:G,4,FALSE),"")</f>
        <v/>
      </c>
      <c r="Y1262" s="294" t="str">
        <f>IF($AB1262=1,VLOOKUP(U:U,'BW Asset Listing'!D:O,12,FALSE),"")</f>
        <v/>
      </c>
      <c r="Z1262" s="294" t="str">
        <f t="shared" si="170"/>
        <v/>
      </c>
      <c r="AA1262" s="294" t="str">
        <f t="shared" si="171"/>
        <v/>
      </c>
      <c r="AB1262" s="294">
        <f>COUNTIF($D$4:D1262,$D1262)</f>
        <v>0</v>
      </c>
      <c r="AE1262" s="122" t="str">
        <f t="shared" si="172"/>
        <v/>
      </c>
      <c r="AF1262" s="124">
        <f>SUMIFS('BW Expense Report GL'!I:I,'BW Expense Report GL'!F:F,AD:AD,'BW Expense Report GL'!G:G,G:G)</f>
        <v>0</v>
      </c>
      <c r="AG1262" s="124" t="str">
        <f t="shared" si="173"/>
        <v/>
      </c>
      <c r="AH1262" s="124">
        <f>SUMIFS('BW Expense Report GL'!I:I,'BW Expense Report GL'!F:F,AD:AD,'BW Expense Report GL'!G:G,H:H)</f>
        <v>0</v>
      </c>
      <c r="AI1262" s="124" t="str">
        <f t="shared" si="174"/>
        <v/>
      </c>
      <c r="AK1262" s="121">
        <f t="shared" si="175"/>
        <v>0</v>
      </c>
      <c r="AL1262" s="121">
        <f t="shared" si="176"/>
        <v>0</v>
      </c>
    </row>
    <row r="1263" spans="1:38" s="121" customFormat="1" ht="12.75" x14ac:dyDescent="0.2">
      <c r="A1263" s="293" t="str">
        <f>VLOOKUP(B:B,'ACFR Business Areas'!A:C,3,FALSE)</f>
        <v>A000</v>
      </c>
      <c r="B1263" s="293" t="str">
        <f>'Lease Rollforward'!$B$1</f>
        <v>E120</v>
      </c>
      <c r="C1263" s="122" t="str">
        <f>VLOOKUP(B:B,'ACFR Business Areas'!A:B,2,FALSE)</f>
        <v>Comptroller General</v>
      </c>
      <c r="D1263" s="237"/>
      <c r="E1263" s="265"/>
      <c r="G1263" s="122">
        <f>IFERROR(VLOOKUP($F:$F,'Lease Types with GL Accts'!A:B,2,FALSE),0)</f>
        <v>0</v>
      </c>
      <c r="H1263" s="122">
        <f>IFERROR(VLOOKUP($F:$F,'Lease Types with GL Accts'!$A:$C,3,FALSE),0)</f>
        <v>0</v>
      </c>
      <c r="I1263" s="122">
        <f>IFERROR(VLOOKUP($F:$F,'Lease Types with GL Accts'!$A:$D,4,FALSE),0)</f>
        <v>0</v>
      </c>
      <c r="J1263" s="293" t="str">
        <f>IF(AND(AB1263=1,K1263='Lease Rollforward'!$B$2),"Yes",IF(AB1263=1,"No",""))</f>
        <v/>
      </c>
      <c r="L1263" s="216"/>
      <c r="M1263" s="217"/>
      <c r="N1263" s="217"/>
      <c r="O1263" s="217"/>
      <c r="P1263" s="294">
        <f t="shared" si="169"/>
        <v>0</v>
      </c>
      <c r="Q1263" s="124"/>
      <c r="R1263" s="124"/>
      <c r="S1263" s="219"/>
      <c r="T1263" s="219"/>
      <c r="U1263" s="266"/>
      <c r="V1263" s="122" t="str">
        <f>IF($AB1263=1,VLOOKUP(U:U,'BW Asset Listing'!D:E,2,FALSE),"")</f>
        <v/>
      </c>
      <c r="W1263" s="122" t="str">
        <f>IF($AB1263=1,VLOOKUP(U:U,'BW Asset Listing'!D:F,3,FALSE),"")</f>
        <v/>
      </c>
      <c r="X1263" s="122" t="str">
        <f>IF($AB1263=1,VLOOKUP(U:U,'BW Asset Listing'!D:G,4,FALSE),"")</f>
        <v/>
      </c>
      <c r="Y1263" s="294" t="str">
        <f>IF($AB1263=1,VLOOKUP(U:U,'BW Asset Listing'!D:O,12,FALSE),"")</f>
        <v/>
      </c>
      <c r="Z1263" s="294" t="str">
        <f t="shared" si="170"/>
        <v/>
      </c>
      <c r="AA1263" s="294" t="str">
        <f t="shared" si="171"/>
        <v/>
      </c>
      <c r="AB1263" s="294">
        <f>COUNTIF($D$4:D1263,$D1263)</f>
        <v>0</v>
      </c>
      <c r="AE1263" s="122" t="str">
        <f t="shared" si="172"/>
        <v/>
      </c>
      <c r="AF1263" s="124">
        <f>SUMIFS('BW Expense Report GL'!I:I,'BW Expense Report GL'!F:F,AD:AD,'BW Expense Report GL'!G:G,G:G)</f>
        <v>0</v>
      </c>
      <c r="AG1263" s="124" t="str">
        <f t="shared" si="173"/>
        <v/>
      </c>
      <c r="AH1263" s="124">
        <f>SUMIFS('BW Expense Report GL'!I:I,'BW Expense Report GL'!F:F,AD:AD,'BW Expense Report GL'!G:G,H:H)</f>
        <v>0</v>
      </c>
      <c r="AI1263" s="124" t="str">
        <f t="shared" si="174"/>
        <v/>
      </c>
      <c r="AK1263" s="121">
        <f t="shared" si="175"/>
        <v>0</v>
      </c>
      <c r="AL1263" s="121">
        <f t="shared" si="176"/>
        <v>0</v>
      </c>
    </row>
    <row r="1264" spans="1:38" s="121" customFormat="1" ht="12.75" x14ac:dyDescent="0.2">
      <c r="A1264" s="293" t="str">
        <f>VLOOKUP(B:B,'ACFR Business Areas'!A:C,3,FALSE)</f>
        <v>A000</v>
      </c>
      <c r="B1264" s="293" t="str">
        <f>'Lease Rollforward'!$B$1</f>
        <v>E120</v>
      </c>
      <c r="C1264" s="122" t="str">
        <f>VLOOKUP(B:B,'ACFR Business Areas'!A:B,2,FALSE)</f>
        <v>Comptroller General</v>
      </c>
      <c r="D1264" s="237"/>
      <c r="E1264" s="265"/>
      <c r="G1264" s="122">
        <f>IFERROR(VLOOKUP($F:$F,'Lease Types with GL Accts'!A:B,2,FALSE),0)</f>
        <v>0</v>
      </c>
      <c r="H1264" s="122">
        <f>IFERROR(VLOOKUP($F:$F,'Lease Types with GL Accts'!$A:$C,3,FALSE),0)</f>
        <v>0</v>
      </c>
      <c r="I1264" s="122">
        <f>IFERROR(VLOOKUP($F:$F,'Lease Types with GL Accts'!$A:$D,4,FALSE),0)</f>
        <v>0</v>
      </c>
      <c r="J1264" s="293" t="str">
        <f>IF(AND(AB1264=1,K1264='Lease Rollforward'!$B$2),"Yes",IF(AB1264=1,"No",""))</f>
        <v/>
      </c>
      <c r="L1264" s="216"/>
      <c r="M1264" s="217"/>
      <c r="N1264" s="217"/>
      <c r="O1264" s="217"/>
      <c r="P1264" s="294">
        <f t="shared" si="169"/>
        <v>0</v>
      </c>
      <c r="Q1264" s="124"/>
      <c r="R1264" s="124"/>
      <c r="S1264" s="219"/>
      <c r="T1264" s="219"/>
      <c r="U1264" s="266"/>
      <c r="V1264" s="122" t="str">
        <f>IF($AB1264=1,VLOOKUP(U:U,'BW Asset Listing'!D:E,2,FALSE),"")</f>
        <v/>
      </c>
      <c r="W1264" s="122" t="str">
        <f>IF($AB1264=1,VLOOKUP(U:U,'BW Asset Listing'!D:F,3,FALSE),"")</f>
        <v/>
      </c>
      <c r="X1264" s="122" t="str">
        <f>IF($AB1264=1,VLOOKUP(U:U,'BW Asset Listing'!D:G,4,FALSE),"")</f>
        <v/>
      </c>
      <c r="Y1264" s="294" t="str">
        <f>IF($AB1264=1,VLOOKUP(U:U,'BW Asset Listing'!D:O,12,FALSE),"")</f>
        <v/>
      </c>
      <c r="Z1264" s="294" t="str">
        <f t="shared" si="170"/>
        <v/>
      </c>
      <c r="AA1264" s="294" t="str">
        <f t="shared" si="171"/>
        <v/>
      </c>
      <c r="AB1264" s="294">
        <f>COUNTIF($D$4:D1264,$D1264)</f>
        <v>0</v>
      </c>
      <c r="AE1264" s="122" t="str">
        <f t="shared" si="172"/>
        <v/>
      </c>
      <c r="AF1264" s="124">
        <f>SUMIFS('BW Expense Report GL'!I:I,'BW Expense Report GL'!F:F,AD:AD,'BW Expense Report GL'!G:G,G:G)</f>
        <v>0</v>
      </c>
      <c r="AG1264" s="124" t="str">
        <f t="shared" si="173"/>
        <v/>
      </c>
      <c r="AH1264" s="124">
        <f>SUMIFS('BW Expense Report GL'!I:I,'BW Expense Report GL'!F:F,AD:AD,'BW Expense Report GL'!G:G,H:H)</f>
        <v>0</v>
      </c>
      <c r="AI1264" s="124" t="str">
        <f t="shared" si="174"/>
        <v/>
      </c>
      <c r="AK1264" s="121">
        <f t="shared" si="175"/>
        <v>0</v>
      </c>
      <c r="AL1264" s="121">
        <f t="shared" si="176"/>
        <v>0</v>
      </c>
    </row>
    <row r="1265" spans="1:38" s="121" customFormat="1" ht="12.75" x14ac:dyDescent="0.2">
      <c r="A1265" s="293" t="str">
        <f>VLOOKUP(B:B,'ACFR Business Areas'!A:C,3,FALSE)</f>
        <v>A000</v>
      </c>
      <c r="B1265" s="293" t="str">
        <f>'Lease Rollforward'!$B$1</f>
        <v>E120</v>
      </c>
      <c r="C1265" s="122" t="str">
        <f>VLOOKUP(B:B,'ACFR Business Areas'!A:B,2,FALSE)</f>
        <v>Comptroller General</v>
      </c>
      <c r="D1265" s="237"/>
      <c r="E1265" s="265"/>
      <c r="G1265" s="122">
        <f>IFERROR(VLOOKUP($F:$F,'Lease Types with GL Accts'!A:B,2,FALSE),0)</f>
        <v>0</v>
      </c>
      <c r="H1265" s="122">
        <f>IFERROR(VLOOKUP($F:$F,'Lease Types with GL Accts'!$A:$C,3,FALSE),0)</f>
        <v>0</v>
      </c>
      <c r="I1265" s="122">
        <f>IFERROR(VLOOKUP($F:$F,'Lease Types with GL Accts'!$A:$D,4,FALSE),0)</f>
        <v>0</v>
      </c>
      <c r="J1265" s="293" t="str">
        <f>IF(AND(AB1265=1,K1265='Lease Rollforward'!$B$2),"Yes",IF(AB1265=1,"No",""))</f>
        <v/>
      </c>
      <c r="L1265" s="216"/>
      <c r="M1265" s="217"/>
      <c r="N1265" s="217"/>
      <c r="O1265" s="217"/>
      <c r="P1265" s="294">
        <f t="shared" si="169"/>
        <v>0</v>
      </c>
      <c r="Q1265" s="124"/>
      <c r="R1265" s="124"/>
      <c r="S1265" s="219"/>
      <c r="T1265" s="219"/>
      <c r="U1265" s="266"/>
      <c r="V1265" s="122" t="str">
        <f>IF($AB1265=1,VLOOKUP(U:U,'BW Asset Listing'!D:E,2,FALSE),"")</f>
        <v/>
      </c>
      <c r="W1265" s="122" t="str">
        <f>IF($AB1265=1,VLOOKUP(U:U,'BW Asset Listing'!D:F,3,FALSE),"")</f>
        <v/>
      </c>
      <c r="X1265" s="122" t="str">
        <f>IF($AB1265=1,VLOOKUP(U:U,'BW Asset Listing'!D:G,4,FALSE),"")</f>
        <v/>
      </c>
      <c r="Y1265" s="294" t="str">
        <f>IF($AB1265=1,VLOOKUP(U:U,'BW Asset Listing'!D:O,12,FALSE),"")</f>
        <v/>
      </c>
      <c r="Z1265" s="294" t="str">
        <f t="shared" si="170"/>
        <v/>
      </c>
      <c r="AA1265" s="294" t="str">
        <f t="shared" si="171"/>
        <v/>
      </c>
      <c r="AB1265" s="294">
        <f>COUNTIF($D$4:D1265,$D1265)</f>
        <v>0</v>
      </c>
      <c r="AE1265" s="122" t="str">
        <f t="shared" si="172"/>
        <v/>
      </c>
      <c r="AF1265" s="124">
        <f>SUMIFS('BW Expense Report GL'!I:I,'BW Expense Report GL'!F:F,AD:AD,'BW Expense Report GL'!G:G,G:G)</f>
        <v>0</v>
      </c>
      <c r="AG1265" s="124" t="str">
        <f t="shared" si="173"/>
        <v/>
      </c>
      <c r="AH1265" s="124">
        <f>SUMIFS('BW Expense Report GL'!I:I,'BW Expense Report GL'!F:F,AD:AD,'BW Expense Report GL'!G:G,H:H)</f>
        <v>0</v>
      </c>
      <c r="AI1265" s="124" t="str">
        <f t="shared" si="174"/>
        <v/>
      </c>
      <c r="AK1265" s="121">
        <f t="shared" si="175"/>
        <v>0</v>
      </c>
      <c r="AL1265" s="121">
        <f t="shared" si="176"/>
        <v>0</v>
      </c>
    </row>
    <row r="1266" spans="1:38" s="121" customFormat="1" ht="12.75" x14ac:dyDescent="0.2">
      <c r="A1266" s="293" t="str">
        <f>VLOOKUP(B:B,'ACFR Business Areas'!A:C,3,FALSE)</f>
        <v>A000</v>
      </c>
      <c r="B1266" s="293" t="str">
        <f>'Lease Rollforward'!$B$1</f>
        <v>E120</v>
      </c>
      <c r="C1266" s="122" t="str">
        <f>VLOOKUP(B:B,'ACFR Business Areas'!A:B,2,FALSE)</f>
        <v>Comptroller General</v>
      </c>
      <c r="D1266" s="237"/>
      <c r="E1266" s="265"/>
      <c r="G1266" s="122">
        <f>IFERROR(VLOOKUP($F:$F,'Lease Types with GL Accts'!A:B,2,FALSE),0)</f>
        <v>0</v>
      </c>
      <c r="H1266" s="122">
        <f>IFERROR(VLOOKUP($F:$F,'Lease Types with GL Accts'!$A:$C,3,FALSE),0)</f>
        <v>0</v>
      </c>
      <c r="I1266" s="122">
        <f>IFERROR(VLOOKUP($F:$F,'Lease Types with GL Accts'!$A:$D,4,FALSE),0)</f>
        <v>0</v>
      </c>
      <c r="J1266" s="293" t="str">
        <f>IF(AND(AB1266=1,K1266='Lease Rollforward'!$B$2),"Yes",IF(AB1266=1,"No",""))</f>
        <v/>
      </c>
      <c r="L1266" s="216"/>
      <c r="M1266" s="217"/>
      <c r="N1266" s="217"/>
      <c r="O1266" s="217"/>
      <c r="P1266" s="294">
        <f t="shared" si="169"/>
        <v>0</v>
      </c>
      <c r="Q1266" s="124"/>
      <c r="R1266" s="124"/>
      <c r="S1266" s="219"/>
      <c r="T1266" s="219"/>
      <c r="U1266" s="266"/>
      <c r="V1266" s="122" t="str">
        <f>IF($AB1266=1,VLOOKUP(U:U,'BW Asset Listing'!D:E,2,FALSE),"")</f>
        <v/>
      </c>
      <c r="W1266" s="122" t="str">
        <f>IF($AB1266=1,VLOOKUP(U:U,'BW Asset Listing'!D:F,3,FALSE),"")</f>
        <v/>
      </c>
      <c r="X1266" s="122" t="str">
        <f>IF($AB1266=1,VLOOKUP(U:U,'BW Asset Listing'!D:G,4,FALSE),"")</f>
        <v/>
      </c>
      <c r="Y1266" s="294" t="str">
        <f>IF($AB1266=1,VLOOKUP(U:U,'BW Asset Listing'!D:O,12,FALSE),"")</f>
        <v/>
      </c>
      <c r="Z1266" s="294" t="str">
        <f t="shared" si="170"/>
        <v/>
      </c>
      <c r="AA1266" s="294" t="str">
        <f t="shared" si="171"/>
        <v/>
      </c>
      <c r="AB1266" s="294">
        <f>COUNTIF($D$4:D1266,$D1266)</f>
        <v>0</v>
      </c>
      <c r="AE1266" s="122" t="str">
        <f t="shared" si="172"/>
        <v/>
      </c>
      <c r="AF1266" s="124">
        <f>SUMIFS('BW Expense Report GL'!I:I,'BW Expense Report GL'!F:F,AD:AD,'BW Expense Report GL'!G:G,G:G)</f>
        <v>0</v>
      </c>
      <c r="AG1266" s="124" t="str">
        <f t="shared" si="173"/>
        <v/>
      </c>
      <c r="AH1266" s="124">
        <f>SUMIFS('BW Expense Report GL'!I:I,'BW Expense Report GL'!F:F,AD:AD,'BW Expense Report GL'!G:G,H:H)</f>
        <v>0</v>
      </c>
      <c r="AI1266" s="124" t="str">
        <f t="shared" si="174"/>
        <v/>
      </c>
      <c r="AK1266" s="121">
        <f t="shared" si="175"/>
        <v>0</v>
      </c>
      <c r="AL1266" s="121">
        <f t="shared" si="176"/>
        <v>0</v>
      </c>
    </row>
    <row r="1267" spans="1:38" s="121" customFormat="1" ht="12.75" x14ac:dyDescent="0.2">
      <c r="A1267" s="293" t="str">
        <f>VLOOKUP(B:B,'ACFR Business Areas'!A:C,3,FALSE)</f>
        <v>A000</v>
      </c>
      <c r="B1267" s="293" t="str">
        <f>'Lease Rollforward'!$B$1</f>
        <v>E120</v>
      </c>
      <c r="C1267" s="122" t="str">
        <f>VLOOKUP(B:B,'ACFR Business Areas'!A:B,2,FALSE)</f>
        <v>Comptroller General</v>
      </c>
      <c r="D1267" s="237"/>
      <c r="E1267" s="265"/>
      <c r="G1267" s="122">
        <f>IFERROR(VLOOKUP($F:$F,'Lease Types with GL Accts'!A:B,2,FALSE),0)</f>
        <v>0</v>
      </c>
      <c r="H1267" s="122">
        <f>IFERROR(VLOOKUP($F:$F,'Lease Types with GL Accts'!$A:$C,3,FALSE),0)</f>
        <v>0</v>
      </c>
      <c r="I1267" s="122">
        <f>IFERROR(VLOOKUP($F:$F,'Lease Types with GL Accts'!$A:$D,4,FALSE),0)</f>
        <v>0</v>
      </c>
      <c r="J1267" s="293" t="str">
        <f>IF(AND(AB1267=1,K1267='Lease Rollforward'!$B$2),"Yes",IF(AB1267=1,"No",""))</f>
        <v/>
      </c>
      <c r="L1267" s="216"/>
      <c r="M1267" s="217"/>
      <c r="N1267" s="217"/>
      <c r="O1267" s="217"/>
      <c r="P1267" s="294">
        <f t="shared" si="169"/>
        <v>0</v>
      </c>
      <c r="Q1267" s="124"/>
      <c r="R1267" s="124"/>
      <c r="S1267" s="219"/>
      <c r="T1267" s="219"/>
      <c r="U1267" s="266"/>
      <c r="V1267" s="122" t="str">
        <f>IF($AB1267=1,VLOOKUP(U:U,'BW Asset Listing'!D:E,2,FALSE),"")</f>
        <v/>
      </c>
      <c r="W1267" s="122" t="str">
        <f>IF($AB1267=1,VLOOKUP(U:U,'BW Asset Listing'!D:F,3,FALSE),"")</f>
        <v/>
      </c>
      <c r="X1267" s="122" t="str">
        <f>IF($AB1267=1,VLOOKUP(U:U,'BW Asset Listing'!D:G,4,FALSE),"")</f>
        <v/>
      </c>
      <c r="Y1267" s="294" t="str">
        <f>IF($AB1267=1,VLOOKUP(U:U,'BW Asset Listing'!D:O,12,FALSE),"")</f>
        <v/>
      </c>
      <c r="Z1267" s="294" t="str">
        <f t="shared" si="170"/>
        <v/>
      </c>
      <c r="AA1267" s="294" t="str">
        <f t="shared" si="171"/>
        <v/>
      </c>
      <c r="AB1267" s="294">
        <f>COUNTIF($D$4:D1267,$D1267)</f>
        <v>0</v>
      </c>
      <c r="AE1267" s="122" t="str">
        <f t="shared" si="172"/>
        <v/>
      </c>
      <c r="AF1267" s="124">
        <f>SUMIFS('BW Expense Report GL'!I:I,'BW Expense Report GL'!F:F,AD:AD,'BW Expense Report GL'!G:G,G:G)</f>
        <v>0</v>
      </c>
      <c r="AG1267" s="124" t="str">
        <f t="shared" si="173"/>
        <v/>
      </c>
      <c r="AH1267" s="124">
        <f>SUMIFS('BW Expense Report GL'!I:I,'BW Expense Report GL'!F:F,AD:AD,'BW Expense Report GL'!G:G,H:H)</f>
        <v>0</v>
      </c>
      <c r="AI1267" s="124" t="str">
        <f t="shared" si="174"/>
        <v/>
      </c>
      <c r="AK1267" s="121">
        <f t="shared" si="175"/>
        <v>0</v>
      </c>
      <c r="AL1267" s="121">
        <f t="shared" si="176"/>
        <v>0</v>
      </c>
    </row>
    <row r="1268" spans="1:38" s="121" customFormat="1" ht="12.75" x14ac:dyDescent="0.2">
      <c r="A1268" s="293" t="str">
        <f>VLOOKUP(B:B,'ACFR Business Areas'!A:C,3,FALSE)</f>
        <v>A000</v>
      </c>
      <c r="B1268" s="293" t="str">
        <f>'Lease Rollforward'!$B$1</f>
        <v>E120</v>
      </c>
      <c r="C1268" s="122" t="str">
        <f>VLOOKUP(B:B,'ACFR Business Areas'!A:B,2,FALSE)</f>
        <v>Comptroller General</v>
      </c>
      <c r="D1268" s="237"/>
      <c r="E1268" s="265"/>
      <c r="G1268" s="122">
        <f>IFERROR(VLOOKUP($F:$F,'Lease Types with GL Accts'!A:B,2,FALSE),0)</f>
        <v>0</v>
      </c>
      <c r="H1268" s="122">
        <f>IFERROR(VLOOKUP($F:$F,'Lease Types with GL Accts'!$A:$C,3,FALSE),0)</f>
        <v>0</v>
      </c>
      <c r="I1268" s="122">
        <f>IFERROR(VLOOKUP($F:$F,'Lease Types with GL Accts'!$A:$D,4,FALSE),0)</f>
        <v>0</v>
      </c>
      <c r="J1268" s="293" t="str">
        <f>IF(AND(AB1268=1,K1268='Lease Rollforward'!$B$2),"Yes",IF(AB1268=1,"No",""))</f>
        <v/>
      </c>
      <c r="L1268" s="216"/>
      <c r="M1268" s="217"/>
      <c r="N1268" s="217"/>
      <c r="O1268" s="217"/>
      <c r="P1268" s="294">
        <f t="shared" si="169"/>
        <v>0</v>
      </c>
      <c r="Q1268" s="124"/>
      <c r="R1268" s="124"/>
      <c r="S1268" s="219"/>
      <c r="T1268" s="219"/>
      <c r="U1268" s="266"/>
      <c r="V1268" s="122" t="str">
        <f>IF($AB1268=1,VLOOKUP(U:U,'BW Asset Listing'!D:E,2,FALSE),"")</f>
        <v/>
      </c>
      <c r="W1268" s="122" t="str">
        <f>IF($AB1268=1,VLOOKUP(U:U,'BW Asset Listing'!D:F,3,FALSE),"")</f>
        <v/>
      </c>
      <c r="X1268" s="122" t="str">
        <f>IF($AB1268=1,VLOOKUP(U:U,'BW Asset Listing'!D:G,4,FALSE),"")</f>
        <v/>
      </c>
      <c r="Y1268" s="294" t="str">
        <f>IF($AB1268=1,VLOOKUP(U:U,'BW Asset Listing'!D:O,12,FALSE),"")</f>
        <v/>
      </c>
      <c r="Z1268" s="294" t="str">
        <f t="shared" si="170"/>
        <v/>
      </c>
      <c r="AA1268" s="294" t="str">
        <f t="shared" si="171"/>
        <v/>
      </c>
      <c r="AB1268" s="294">
        <f>COUNTIF($D$4:D1268,$D1268)</f>
        <v>0</v>
      </c>
      <c r="AE1268" s="122" t="str">
        <f t="shared" si="172"/>
        <v/>
      </c>
      <c r="AF1268" s="124">
        <f>SUMIFS('BW Expense Report GL'!I:I,'BW Expense Report GL'!F:F,AD:AD,'BW Expense Report GL'!G:G,G:G)</f>
        <v>0</v>
      </c>
      <c r="AG1268" s="124" t="str">
        <f t="shared" si="173"/>
        <v/>
      </c>
      <c r="AH1268" s="124">
        <f>SUMIFS('BW Expense Report GL'!I:I,'BW Expense Report GL'!F:F,AD:AD,'BW Expense Report GL'!G:G,H:H)</f>
        <v>0</v>
      </c>
      <c r="AI1268" s="124" t="str">
        <f t="shared" si="174"/>
        <v/>
      </c>
      <c r="AK1268" s="121">
        <f t="shared" si="175"/>
        <v>0</v>
      </c>
      <c r="AL1268" s="121">
        <f t="shared" si="176"/>
        <v>0</v>
      </c>
    </row>
    <row r="1269" spans="1:38" s="121" customFormat="1" ht="12.75" x14ac:dyDescent="0.2">
      <c r="A1269" s="293" t="str">
        <f>VLOOKUP(B:B,'ACFR Business Areas'!A:C,3,FALSE)</f>
        <v>A000</v>
      </c>
      <c r="B1269" s="293" t="str">
        <f>'Lease Rollforward'!$B$1</f>
        <v>E120</v>
      </c>
      <c r="C1269" s="122" t="str">
        <f>VLOOKUP(B:B,'ACFR Business Areas'!A:B,2,FALSE)</f>
        <v>Comptroller General</v>
      </c>
      <c r="D1269" s="237"/>
      <c r="E1269" s="265"/>
      <c r="G1269" s="122">
        <f>IFERROR(VLOOKUP($F:$F,'Lease Types with GL Accts'!A:B,2,FALSE),0)</f>
        <v>0</v>
      </c>
      <c r="H1269" s="122">
        <f>IFERROR(VLOOKUP($F:$F,'Lease Types with GL Accts'!$A:$C,3,FALSE),0)</f>
        <v>0</v>
      </c>
      <c r="I1269" s="122">
        <f>IFERROR(VLOOKUP($F:$F,'Lease Types with GL Accts'!$A:$D,4,FALSE),0)</f>
        <v>0</v>
      </c>
      <c r="J1269" s="293" t="str">
        <f>IF(AND(AB1269=1,K1269='Lease Rollforward'!$B$2),"Yes",IF(AB1269=1,"No",""))</f>
        <v/>
      </c>
      <c r="L1269" s="216"/>
      <c r="M1269" s="217"/>
      <c r="N1269" s="217"/>
      <c r="O1269" s="217"/>
      <c r="P1269" s="294">
        <f t="shared" si="169"/>
        <v>0</v>
      </c>
      <c r="Q1269" s="124"/>
      <c r="R1269" s="124"/>
      <c r="S1269" s="219"/>
      <c r="T1269" s="219"/>
      <c r="U1269" s="266"/>
      <c r="V1269" s="122" t="str">
        <f>IF($AB1269=1,VLOOKUP(U:U,'BW Asset Listing'!D:E,2,FALSE),"")</f>
        <v/>
      </c>
      <c r="W1269" s="122" t="str">
        <f>IF($AB1269=1,VLOOKUP(U:U,'BW Asset Listing'!D:F,3,FALSE),"")</f>
        <v/>
      </c>
      <c r="X1269" s="122" t="str">
        <f>IF($AB1269=1,VLOOKUP(U:U,'BW Asset Listing'!D:G,4,FALSE),"")</f>
        <v/>
      </c>
      <c r="Y1269" s="294" t="str">
        <f>IF($AB1269=1,VLOOKUP(U:U,'BW Asset Listing'!D:O,12,FALSE),"")</f>
        <v/>
      </c>
      <c r="Z1269" s="294" t="str">
        <f t="shared" si="170"/>
        <v/>
      </c>
      <c r="AA1269" s="294" t="str">
        <f t="shared" si="171"/>
        <v/>
      </c>
      <c r="AB1269" s="294">
        <f>COUNTIF($D$4:D1269,$D1269)</f>
        <v>0</v>
      </c>
      <c r="AE1269" s="122" t="str">
        <f t="shared" si="172"/>
        <v/>
      </c>
      <c r="AF1269" s="124">
        <f>SUMIFS('BW Expense Report GL'!I:I,'BW Expense Report GL'!F:F,AD:AD,'BW Expense Report GL'!G:G,G:G)</f>
        <v>0</v>
      </c>
      <c r="AG1269" s="124" t="str">
        <f t="shared" si="173"/>
        <v/>
      </c>
      <c r="AH1269" s="124">
        <f>SUMIFS('BW Expense Report GL'!I:I,'BW Expense Report GL'!F:F,AD:AD,'BW Expense Report GL'!G:G,H:H)</f>
        <v>0</v>
      </c>
      <c r="AI1269" s="124" t="str">
        <f t="shared" si="174"/>
        <v/>
      </c>
      <c r="AK1269" s="121">
        <f t="shared" si="175"/>
        <v>0</v>
      </c>
      <c r="AL1269" s="121">
        <f t="shared" si="176"/>
        <v>0</v>
      </c>
    </row>
    <row r="1270" spans="1:38" s="121" customFormat="1" ht="12.75" x14ac:dyDescent="0.2">
      <c r="A1270" s="293" t="str">
        <f>VLOOKUP(B:B,'ACFR Business Areas'!A:C,3,FALSE)</f>
        <v>A000</v>
      </c>
      <c r="B1270" s="293" t="str">
        <f>'Lease Rollforward'!$B$1</f>
        <v>E120</v>
      </c>
      <c r="C1270" s="122" t="str">
        <f>VLOOKUP(B:B,'ACFR Business Areas'!A:B,2,FALSE)</f>
        <v>Comptroller General</v>
      </c>
      <c r="D1270" s="237"/>
      <c r="E1270" s="265"/>
      <c r="G1270" s="122">
        <f>IFERROR(VLOOKUP($F:$F,'Lease Types with GL Accts'!A:B,2,FALSE),0)</f>
        <v>0</v>
      </c>
      <c r="H1270" s="122">
        <f>IFERROR(VLOOKUP($F:$F,'Lease Types with GL Accts'!$A:$C,3,FALSE),0)</f>
        <v>0</v>
      </c>
      <c r="I1270" s="122">
        <f>IFERROR(VLOOKUP($F:$F,'Lease Types with GL Accts'!$A:$D,4,FALSE),0)</f>
        <v>0</v>
      </c>
      <c r="J1270" s="293" t="str">
        <f>IF(AND(AB1270=1,K1270='Lease Rollforward'!$B$2),"Yes",IF(AB1270=1,"No",""))</f>
        <v/>
      </c>
      <c r="L1270" s="216"/>
      <c r="M1270" s="217"/>
      <c r="N1270" s="217"/>
      <c r="O1270" s="217"/>
      <c r="P1270" s="294">
        <f t="shared" si="169"/>
        <v>0</v>
      </c>
      <c r="Q1270" s="124"/>
      <c r="R1270" s="124"/>
      <c r="S1270" s="219"/>
      <c r="T1270" s="219"/>
      <c r="U1270" s="266"/>
      <c r="V1270" s="122" t="str">
        <f>IF($AB1270=1,VLOOKUP(U:U,'BW Asset Listing'!D:E,2,FALSE),"")</f>
        <v/>
      </c>
      <c r="W1270" s="122" t="str">
        <f>IF($AB1270=1,VLOOKUP(U:U,'BW Asset Listing'!D:F,3,FALSE),"")</f>
        <v/>
      </c>
      <c r="X1270" s="122" t="str">
        <f>IF($AB1270=1,VLOOKUP(U:U,'BW Asset Listing'!D:G,4,FALSE),"")</f>
        <v/>
      </c>
      <c r="Y1270" s="294" t="str">
        <f>IF($AB1270=1,VLOOKUP(U:U,'BW Asset Listing'!D:O,12,FALSE),"")</f>
        <v/>
      </c>
      <c r="Z1270" s="294" t="str">
        <f t="shared" si="170"/>
        <v/>
      </c>
      <c r="AA1270" s="294" t="str">
        <f t="shared" si="171"/>
        <v/>
      </c>
      <c r="AB1270" s="294">
        <f>COUNTIF($D$4:D1270,$D1270)</f>
        <v>0</v>
      </c>
      <c r="AE1270" s="122" t="str">
        <f t="shared" si="172"/>
        <v/>
      </c>
      <c r="AF1270" s="124">
        <f>SUMIFS('BW Expense Report GL'!I:I,'BW Expense Report GL'!F:F,AD:AD,'BW Expense Report GL'!G:G,G:G)</f>
        <v>0</v>
      </c>
      <c r="AG1270" s="124" t="str">
        <f t="shared" si="173"/>
        <v/>
      </c>
      <c r="AH1270" s="124">
        <f>SUMIFS('BW Expense Report GL'!I:I,'BW Expense Report GL'!F:F,AD:AD,'BW Expense Report GL'!G:G,H:H)</f>
        <v>0</v>
      </c>
      <c r="AI1270" s="124" t="str">
        <f t="shared" si="174"/>
        <v/>
      </c>
      <c r="AK1270" s="121">
        <f t="shared" si="175"/>
        <v>0</v>
      </c>
      <c r="AL1270" s="121">
        <f t="shared" si="176"/>
        <v>0</v>
      </c>
    </row>
    <row r="1271" spans="1:38" s="121" customFormat="1" ht="12.75" x14ac:dyDescent="0.2">
      <c r="A1271" s="293" t="str">
        <f>VLOOKUP(B:B,'ACFR Business Areas'!A:C,3,FALSE)</f>
        <v>A000</v>
      </c>
      <c r="B1271" s="293" t="str">
        <f>'Lease Rollforward'!$B$1</f>
        <v>E120</v>
      </c>
      <c r="C1271" s="122" t="str">
        <f>VLOOKUP(B:B,'ACFR Business Areas'!A:B,2,FALSE)</f>
        <v>Comptroller General</v>
      </c>
      <c r="D1271" s="237"/>
      <c r="E1271" s="265"/>
      <c r="G1271" s="122">
        <f>IFERROR(VLOOKUP($F:$F,'Lease Types with GL Accts'!A:B,2,FALSE),0)</f>
        <v>0</v>
      </c>
      <c r="H1271" s="122">
        <f>IFERROR(VLOOKUP($F:$F,'Lease Types with GL Accts'!$A:$C,3,FALSE),0)</f>
        <v>0</v>
      </c>
      <c r="I1271" s="122">
        <f>IFERROR(VLOOKUP($F:$F,'Lease Types with GL Accts'!$A:$D,4,FALSE),0)</f>
        <v>0</v>
      </c>
      <c r="J1271" s="293" t="str">
        <f>IF(AND(AB1271=1,K1271='Lease Rollforward'!$B$2),"Yes",IF(AB1271=1,"No",""))</f>
        <v/>
      </c>
      <c r="L1271" s="216"/>
      <c r="M1271" s="217"/>
      <c r="N1271" s="217"/>
      <c r="O1271" s="217"/>
      <c r="P1271" s="294">
        <f t="shared" si="169"/>
        <v>0</v>
      </c>
      <c r="Q1271" s="124"/>
      <c r="R1271" s="124"/>
      <c r="S1271" s="219"/>
      <c r="T1271" s="219"/>
      <c r="U1271" s="266"/>
      <c r="V1271" s="122" t="str">
        <f>IF($AB1271=1,VLOOKUP(U:U,'BW Asset Listing'!D:E,2,FALSE),"")</f>
        <v/>
      </c>
      <c r="W1271" s="122" t="str">
        <f>IF($AB1271=1,VLOOKUP(U:U,'BW Asset Listing'!D:F,3,FALSE),"")</f>
        <v/>
      </c>
      <c r="X1271" s="122" t="str">
        <f>IF($AB1271=1,VLOOKUP(U:U,'BW Asset Listing'!D:G,4,FALSE),"")</f>
        <v/>
      </c>
      <c r="Y1271" s="294" t="str">
        <f>IF($AB1271=1,VLOOKUP(U:U,'BW Asset Listing'!D:O,12,FALSE),"")</f>
        <v/>
      </c>
      <c r="Z1271" s="294" t="str">
        <f t="shared" si="170"/>
        <v/>
      </c>
      <c r="AA1271" s="294" t="str">
        <f t="shared" si="171"/>
        <v/>
      </c>
      <c r="AB1271" s="294">
        <f>COUNTIF($D$4:D1271,$D1271)</f>
        <v>0</v>
      </c>
      <c r="AE1271" s="122" t="str">
        <f t="shared" si="172"/>
        <v/>
      </c>
      <c r="AF1271" s="124">
        <f>SUMIFS('BW Expense Report GL'!I:I,'BW Expense Report GL'!F:F,AD:AD,'BW Expense Report GL'!G:G,G:G)</f>
        <v>0</v>
      </c>
      <c r="AG1271" s="124" t="str">
        <f t="shared" si="173"/>
        <v/>
      </c>
      <c r="AH1271" s="124">
        <f>SUMIFS('BW Expense Report GL'!I:I,'BW Expense Report GL'!F:F,AD:AD,'BW Expense Report GL'!G:G,H:H)</f>
        <v>0</v>
      </c>
      <c r="AI1271" s="124" t="str">
        <f t="shared" si="174"/>
        <v/>
      </c>
      <c r="AK1271" s="121">
        <f t="shared" si="175"/>
        <v>0</v>
      </c>
      <c r="AL1271" s="121">
        <f t="shared" si="176"/>
        <v>0</v>
      </c>
    </row>
    <row r="1272" spans="1:38" s="121" customFormat="1" ht="12.75" x14ac:dyDescent="0.2">
      <c r="A1272" s="293" t="str">
        <f>VLOOKUP(B:B,'ACFR Business Areas'!A:C,3,FALSE)</f>
        <v>A000</v>
      </c>
      <c r="B1272" s="293" t="str">
        <f>'Lease Rollforward'!$B$1</f>
        <v>E120</v>
      </c>
      <c r="C1272" s="122" t="str">
        <f>VLOOKUP(B:B,'ACFR Business Areas'!A:B,2,FALSE)</f>
        <v>Comptroller General</v>
      </c>
      <c r="D1272" s="237"/>
      <c r="E1272" s="265"/>
      <c r="G1272" s="122">
        <f>IFERROR(VLOOKUP($F:$F,'Lease Types with GL Accts'!A:B,2,FALSE),0)</f>
        <v>0</v>
      </c>
      <c r="H1272" s="122">
        <f>IFERROR(VLOOKUP($F:$F,'Lease Types with GL Accts'!$A:$C,3,FALSE),0)</f>
        <v>0</v>
      </c>
      <c r="I1272" s="122">
        <f>IFERROR(VLOOKUP($F:$F,'Lease Types with GL Accts'!$A:$D,4,FALSE),0)</f>
        <v>0</v>
      </c>
      <c r="J1272" s="293" t="str">
        <f>IF(AND(AB1272=1,K1272='Lease Rollforward'!$B$2),"Yes",IF(AB1272=1,"No",""))</f>
        <v/>
      </c>
      <c r="L1272" s="216"/>
      <c r="M1272" s="217"/>
      <c r="N1272" s="217"/>
      <c r="O1272" s="217"/>
      <c r="P1272" s="294">
        <f t="shared" si="169"/>
        <v>0</v>
      </c>
      <c r="Q1272" s="124"/>
      <c r="R1272" s="124"/>
      <c r="S1272" s="219"/>
      <c r="T1272" s="219"/>
      <c r="U1272" s="266"/>
      <c r="V1272" s="122" t="str">
        <f>IF($AB1272=1,VLOOKUP(U:U,'BW Asset Listing'!D:E,2,FALSE),"")</f>
        <v/>
      </c>
      <c r="W1272" s="122" t="str">
        <f>IF($AB1272=1,VLOOKUP(U:U,'BW Asset Listing'!D:F,3,FALSE),"")</f>
        <v/>
      </c>
      <c r="X1272" s="122" t="str">
        <f>IF($AB1272=1,VLOOKUP(U:U,'BW Asset Listing'!D:G,4,FALSE),"")</f>
        <v/>
      </c>
      <c r="Y1272" s="294" t="str">
        <f>IF($AB1272=1,VLOOKUP(U:U,'BW Asset Listing'!D:O,12,FALSE),"")</f>
        <v/>
      </c>
      <c r="Z1272" s="294" t="str">
        <f t="shared" si="170"/>
        <v/>
      </c>
      <c r="AA1272" s="294" t="str">
        <f t="shared" si="171"/>
        <v/>
      </c>
      <c r="AB1272" s="294">
        <f>COUNTIF($D$4:D1272,$D1272)</f>
        <v>0</v>
      </c>
      <c r="AE1272" s="122" t="str">
        <f t="shared" si="172"/>
        <v/>
      </c>
      <c r="AF1272" s="124">
        <f>SUMIFS('BW Expense Report GL'!I:I,'BW Expense Report GL'!F:F,AD:AD,'BW Expense Report GL'!G:G,G:G)</f>
        <v>0</v>
      </c>
      <c r="AG1272" s="124" t="str">
        <f t="shared" si="173"/>
        <v/>
      </c>
      <c r="AH1272" s="124">
        <f>SUMIFS('BW Expense Report GL'!I:I,'BW Expense Report GL'!F:F,AD:AD,'BW Expense Report GL'!G:G,H:H)</f>
        <v>0</v>
      </c>
      <c r="AI1272" s="124" t="str">
        <f t="shared" si="174"/>
        <v/>
      </c>
      <c r="AK1272" s="121">
        <f t="shared" si="175"/>
        <v>0</v>
      </c>
      <c r="AL1272" s="121">
        <f t="shared" si="176"/>
        <v>0</v>
      </c>
    </row>
    <row r="1273" spans="1:38" s="121" customFormat="1" ht="12.75" x14ac:dyDescent="0.2">
      <c r="A1273" s="293" t="str">
        <f>VLOOKUP(B:B,'ACFR Business Areas'!A:C,3,FALSE)</f>
        <v>A000</v>
      </c>
      <c r="B1273" s="293" t="str">
        <f>'Lease Rollforward'!$B$1</f>
        <v>E120</v>
      </c>
      <c r="C1273" s="122" t="str">
        <f>VLOOKUP(B:B,'ACFR Business Areas'!A:B,2,FALSE)</f>
        <v>Comptroller General</v>
      </c>
      <c r="D1273" s="237"/>
      <c r="E1273" s="265"/>
      <c r="G1273" s="122">
        <f>IFERROR(VLOOKUP($F:$F,'Lease Types with GL Accts'!A:B,2,FALSE),0)</f>
        <v>0</v>
      </c>
      <c r="H1273" s="122">
        <f>IFERROR(VLOOKUP($F:$F,'Lease Types with GL Accts'!$A:$C,3,FALSE),0)</f>
        <v>0</v>
      </c>
      <c r="I1273" s="122">
        <f>IFERROR(VLOOKUP($F:$F,'Lease Types with GL Accts'!$A:$D,4,FALSE),0)</f>
        <v>0</v>
      </c>
      <c r="J1273" s="293" t="str">
        <f>IF(AND(AB1273=1,K1273='Lease Rollforward'!$B$2),"Yes",IF(AB1273=1,"No",""))</f>
        <v/>
      </c>
      <c r="L1273" s="216"/>
      <c r="M1273" s="217"/>
      <c r="N1273" s="217"/>
      <c r="O1273" s="217"/>
      <c r="P1273" s="294">
        <f t="shared" si="169"/>
        <v>0</v>
      </c>
      <c r="Q1273" s="124"/>
      <c r="R1273" s="124"/>
      <c r="S1273" s="219"/>
      <c r="T1273" s="219"/>
      <c r="U1273" s="266"/>
      <c r="V1273" s="122" t="str">
        <f>IF($AB1273=1,VLOOKUP(U:U,'BW Asset Listing'!D:E,2,FALSE),"")</f>
        <v/>
      </c>
      <c r="W1273" s="122" t="str">
        <f>IF($AB1273=1,VLOOKUP(U:U,'BW Asset Listing'!D:F,3,FALSE),"")</f>
        <v/>
      </c>
      <c r="X1273" s="122" t="str">
        <f>IF($AB1273=1,VLOOKUP(U:U,'BW Asset Listing'!D:G,4,FALSE),"")</f>
        <v/>
      </c>
      <c r="Y1273" s="294" t="str">
        <f>IF($AB1273=1,VLOOKUP(U:U,'BW Asset Listing'!D:O,12,FALSE),"")</f>
        <v/>
      </c>
      <c r="Z1273" s="294" t="str">
        <f t="shared" si="170"/>
        <v/>
      </c>
      <c r="AA1273" s="294" t="str">
        <f t="shared" si="171"/>
        <v/>
      </c>
      <c r="AB1273" s="294">
        <f>COUNTIF($D$4:D1273,$D1273)</f>
        <v>0</v>
      </c>
      <c r="AE1273" s="122" t="str">
        <f t="shared" si="172"/>
        <v/>
      </c>
      <c r="AF1273" s="124">
        <f>SUMIFS('BW Expense Report GL'!I:I,'BW Expense Report GL'!F:F,AD:AD,'BW Expense Report GL'!G:G,G:G)</f>
        <v>0</v>
      </c>
      <c r="AG1273" s="124" t="str">
        <f t="shared" si="173"/>
        <v/>
      </c>
      <c r="AH1273" s="124">
        <f>SUMIFS('BW Expense Report GL'!I:I,'BW Expense Report GL'!F:F,AD:AD,'BW Expense Report GL'!G:G,H:H)</f>
        <v>0</v>
      </c>
      <c r="AI1273" s="124" t="str">
        <f t="shared" si="174"/>
        <v/>
      </c>
      <c r="AK1273" s="121">
        <f t="shared" si="175"/>
        <v>0</v>
      </c>
      <c r="AL1273" s="121">
        <f t="shared" si="176"/>
        <v>0</v>
      </c>
    </row>
    <row r="1274" spans="1:38" s="121" customFormat="1" ht="12.75" x14ac:dyDescent="0.2">
      <c r="A1274" s="293" t="str">
        <f>VLOOKUP(B:B,'ACFR Business Areas'!A:C,3,FALSE)</f>
        <v>A000</v>
      </c>
      <c r="B1274" s="293" t="str">
        <f>'Lease Rollforward'!$B$1</f>
        <v>E120</v>
      </c>
      <c r="C1274" s="122" t="str">
        <f>VLOOKUP(B:B,'ACFR Business Areas'!A:B,2,FALSE)</f>
        <v>Comptroller General</v>
      </c>
      <c r="D1274" s="237"/>
      <c r="E1274" s="265"/>
      <c r="G1274" s="122">
        <f>IFERROR(VLOOKUP($F:$F,'Lease Types with GL Accts'!A:B,2,FALSE),0)</f>
        <v>0</v>
      </c>
      <c r="H1274" s="122">
        <f>IFERROR(VLOOKUP($F:$F,'Lease Types with GL Accts'!$A:$C,3,FALSE),0)</f>
        <v>0</v>
      </c>
      <c r="I1274" s="122">
        <f>IFERROR(VLOOKUP($F:$F,'Lease Types with GL Accts'!$A:$D,4,FALSE),0)</f>
        <v>0</v>
      </c>
      <c r="J1274" s="293" t="str">
        <f>IF(AND(AB1274=1,K1274='Lease Rollforward'!$B$2),"Yes",IF(AB1274=1,"No",""))</f>
        <v/>
      </c>
      <c r="L1274" s="216"/>
      <c r="M1274" s="217"/>
      <c r="N1274" s="217"/>
      <c r="O1274" s="217"/>
      <c r="P1274" s="294">
        <f t="shared" si="169"/>
        <v>0</v>
      </c>
      <c r="Q1274" s="124"/>
      <c r="R1274" s="124"/>
      <c r="S1274" s="219"/>
      <c r="T1274" s="219"/>
      <c r="U1274" s="266"/>
      <c r="V1274" s="122" t="str">
        <f>IF($AB1274=1,VLOOKUP(U:U,'BW Asset Listing'!D:E,2,FALSE),"")</f>
        <v/>
      </c>
      <c r="W1274" s="122" t="str">
        <f>IF($AB1274=1,VLOOKUP(U:U,'BW Asset Listing'!D:F,3,FALSE),"")</f>
        <v/>
      </c>
      <c r="X1274" s="122" t="str">
        <f>IF($AB1274=1,VLOOKUP(U:U,'BW Asset Listing'!D:G,4,FALSE),"")</f>
        <v/>
      </c>
      <c r="Y1274" s="294" t="str">
        <f>IF($AB1274=1,VLOOKUP(U:U,'BW Asset Listing'!D:O,12,FALSE),"")</f>
        <v/>
      </c>
      <c r="Z1274" s="294" t="str">
        <f t="shared" si="170"/>
        <v/>
      </c>
      <c r="AA1274" s="294" t="str">
        <f t="shared" si="171"/>
        <v/>
      </c>
      <c r="AB1274" s="294">
        <f>COUNTIF($D$4:D1274,$D1274)</f>
        <v>0</v>
      </c>
      <c r="AE1274" s="122" t="str">
        <f t="shared" si="172"/>
        <v/>
      </c>
      <c r="AF1274" s="124">
        <f>SUMIFS('BW Expense Report GL'!I:I,'BW Expense Report GL'!F:F,AD:AD,'BW Expense Report GL'!G:G,G:G)</f>
        <v>0</v>
      </c>
      <c r="AG1274" s="124" t="str">
        <f t="shared" si="173"/>
        <v/>
      </c>
      <c r="AH1274" s="124">
        <f>SUMIFS('BW Expense Report GL'!I:I,'BW Expense Report GL'!F:F,AD:AD,'BW Expense Report GL'!G:G,H:H)</f>
        <v>0</v>
      </c>
      <c r="AI1274" s="124" t="str">
        <f t="shared" si="174"/>
        <v/>
      </c>
      <c r="AK1274" s="121">
        <f t="shared" si="175"/>
        <v>0</v>
      </c>
      <c r="AL1274" s="121">
        <f t="shared" si="176"/>
        <v>0</v>
      </c>
    </row>
    <row r="1275" spans="1:38" s="121" customFormat="1" ht="12.75" x14ac:dyDescent="0.2">
      <c r="A1275" s="293" t="str">
        <f>VLOOKUP(B:B,'ACFR Business Areas'!A:C,3,FALSE)</f>
        <v>A000</v>
      </c>
      <c r="B1275" s="293" t="str">
        <f>'Lease Rollforward'!$B$1</f>
        <v>E120</v>
      </c>
      <c r="C1275" s="122" t="str">
        <f>VLOOKUP(B:B,'ACFR Business Areas'!A:B,2,FALSE)</f>
        <v>Comptroller General</v>
      </c>
      <c r="D1275" s="237"/>
      <c r="E1275" s="265"/>
      <c r="G1275" s="122">
        <f>IFERROR(VLOOKUP($F:$F,'Lease Types with GL Accts'!A:B,2,FALSE),0)</f>
        <v>0</v>
      </c>
      <c r="H1275" s="122">
        <f>IFERROR(VLOOKUP($F:$F,'Lease Types with GL Accts'!$A:$C,3,FALSE),0)</f>
        <v>0</v>
      </c>
      <c r="I1275" s="122">
        <f>IFERROR(VLOOKUP($F:$F,'Lease Types with GL Accts'!$A:$D,4,FALSE),0)</f>
        <v>0</v>
      </c>
      <c r="J1275" s="293" t="str">
        <f>IF(AND(AB1275=1,K1275='Lease Rollforward'!$B$2),"Yes",IF(AB1275=1,"No",""))</f>
        <v/>
      </c>
      <c r="L1275" s="216"/>
      <c r="M1275" s="217"/>
      <c r="N1275" s="217"/>
      <c r="O1275" s="217"/>
      <c r="P1275" s="294">
        <f t="shared" si="169"/>
        <v>0</v>
      </c>
      <c r="Q1275" s="124"/>
      <c r="R1275" s="124"/>
      <c r="S1275" s="219"/>
      <c r="T1275" s="219"/>
      <c r="U1275" s="266"/>
      <c r="V1275" s="122" t="str">
        <f>IF($AB1275=1,VLOOKUP(U:U,'BW Asset Listing'!D:E,2,FALSE),"")</f>
        <v/>
      </c>
      <c r="W1275" s="122" t="str">
        <f>IF($AB1275=1,VLOOKUP(U:U,'BW Asset Listing'!D:F,3,FALSE),"")</f>
        <v/>
      </c>
      <c r="X1275" s="122" t="str">
        <f>IF($AB1275=1,VLOOKUP(U:U,'BW Asset Listing'!D:G,4,FALSE),"")</f>
        <v/>
      </c>
      <c r="Y1275" s="294" t="str">
        <f>IF($AB1275=1,VLOOKUP(U:U,'BW Asset Listing'!D:O,12,FALSE),"")</f>
        <v/>
      </c>
      <c r="Z1275" s="294" t="str">
        <f t="shared" si="170"/>
        <v/>
      </c>
      <c r="AA1275" s="294" t="str">
        <f t="shared" si="171"/>
        <v/>
      </c>
      <c r="AB1275" s="294">
        <f>COUNTIF($D$4:D1275,$D1275)</f>
        <v>0</v>
      </c>
      <c r="AE1275" s="122" t="str">
        <f t="shared" si="172"/>
        <v/>
      </c>
      <c r="AF1275" s="124">
        <f>SUMIFS('BW Expense Report GL'!I:I,'BW Expense Report GL'!F:F,AD:AD,'BW Expense Report GL'!G:G,G:G)</f>
        <v>0</v>
      </c>
      <c r="AG1275" s="124" t="str">
        <f t="shared" si="173"/>
        <v/>
      </c>
      <c r="AH1275" s="124">
        <f>SUMIFS('BW Expense Report GL'!I:I,'BW Expense Report GL'!F:F,AD:AD,'BW Expense Report GL'!G:G,H:H)</f>
        <v>0</v>
      </c>
      <c r="AI1275" s="124" t="str">
        <f t="shared" si="174"/>
        <v/>
      </c>
      <c r="AK1275" s="121">
        <f t="shared" si="175"/>
        <v>0</v>
      </c>
      <c r="AL1275" s="121">
        <f t="shared" si="176"/>
        <v>0</v>
      </c>
    </row>
    <row r="1276" spans="1:38" s="121" customFormat="1" ht="12.75" x14ac:dyDescent="0.2">
      <c r="A1276" s="293" t="str">
        <f>VLOOKUP(B:B,'ACFR Business Areas'!A:C,3,FALSE)</f>
        <v>A000</v>
      </c>
      <c r="B1276" s="293" t="str">
        <f>'Lease Rollforward'!$B$1</f>
        <v>E120</v>
      </c>
      <c r="C1276" s="122" t="str">
        <f>VLOOKUP(B:B,'ACFR Business Areas'!A:B,2,FALSE)</f>
        <v>Comptroller General</v>
      </c>
      <c r="D1276" s="237"/>
      <c r="E1276" s="265"/>
      <c r="G1276" s="122">
        <f>IFERROR(VLOOKUP($F:$F,'Lease Types with GL Accts'!A:B,2,FALSE),0)</f>
        <v>0</v>
      </c>
      <c r="H1276" s="122">
        <f>IFERROR(VLOOKUP($F:$F,'Lease Types with GL Accts'!$A:$C,3,FALSE),0)</f>
        <v>0</v>
      </c>
      <c r="I1276" s="122">
        <f>IFERROR(VLOOKUP($F:$F,'Lease Types with GL Accts'!$A:$D,4,FALSE),0)</f>
        <v>0</v>
      </c>
      <c r="J1276" s="293" t="str">
        <f>IF(AND(AB1276=1,K1276='Lease Rollforward'!$B$2),"Yes",IF(AB1276=1,"No",""))</f>
        <v/>
      </c>
      <c r="L1276" s="216"/>
      <c r="M1276" s="217"/>
      <c r="N1276" s="217"/>
      <c r="O1276" s="217"/>
      <c r="P1276" s="294">
        <f t="shared" si="169"/>
        <v>0</v>
      </c>
      <c r="Q1276" s="124"/>
      <c r="R1276" s="124"/>
      <c r="S1276" s="219"/>
      <c r="T1276" s="219"/>
      <c r="U1276" s="266"/>
      <c r="V1276" s="122" t="str">
        <f>IF($AB1276=1,VLOOKUP(U:U,'BW Asset Listing'!D:E,2,FALSE),"")</f>
        <v/>
      </c>
      <c r="W1276" s="122" t="str">
        <f>IF($AB1276=1,VLOOKUP(U:U,'BW Asset Listing'!D:F,3,FALSE),"")</f>
        <v/>
      </c>
      <c r="X1276" s="122" t="str">
        <f>IF($AB1276=1,VLOOKUP(U:U,'BW Asset Listing'!D:G,4,FALSE),"")</f>
        <v/>
      </c>
      <c r="Y1276" s="294" t="str">
        <f>IF($AB1276=1,VLOOKUP(U:U,'BW Asset Listing'!D:O,12,FALSE),"")</f>
        <v/>
      </c>
      <c r="Z1276" s="294" t="str">
        <f t="shared" si="170"/>
        <v/>
      </c>
      <c r="AA1276" s="294" t="str">
        <f t="shared" si="171"/>
        <v/>
      </c>
      <c r="AB1276" s="294">
        <f>COUNTIF($D$4:D1276,$D1276)</f>
        <v>0</v>
      </c>
      <c r="AE1276" s="122" t="str">
        <f t="shared" si="172"/>
        <v/>
      </c>
      <c r="AF1276" s="124">
        <f>SUMIFS('BW Expense Report GL'!I:I,'BW Expense Report GL'!F:F,AD:AD,'BW Expense Report GL'!G:G,G:G)</f>
        <v>0</v>
      </c>
      <c r="AG1276" s="124" t="str">
        <f t="shared" si="173"/>
        <v/>
      </c>
      <c r="AH1276" s="124">
        <f>SUMIFS('BW Expense Report GL'!I:I,'BW Expense Report GL'!F:F,AD:AD,'BW Expense Report GL'!G:G,H:H)</f>
        <v>0</v>
      </c>
      <c r="AI1276" s="124" t="str">
        <f t="shared" si="174"/>
        <v/>
      </c>
      <c r="AK1276" s="121">
        <f t="shared" si="175"/>
        <v>0</v>
      </c>
      <c r="AL1276" s="121">
        <f t="shared" si="176"/>
        <v>0</v>
      </c>
    </row>
    <row r="1277" spans="1:38" s="121" customFormat="1" ht="12.75" x14ac:dyDescent="0.2">
      <c r="A1277" s="293" t="str">
        <f>VLOOKUP(B:B,'ACFR Business Areas'!A:C,3,FALSE)</f>
        <v>A000</v>
      </c>
      <c r="B1277" s="293" t="str">
        <f>'Lease Rollforward'!$B$1</f>
        <v>E120</v>
      </c>
      <c r="C1277" s="122" t="str">
        <f>VLOOKUP(B:B,'ACFR Business Areas'!A:B,2,FALSE)</f>
        <v>Comptroller General</v>
      </c>
      <c r="D1277" s="237"/>
      <c r="E1277" s="265"/>
      <c r="G1277" s="122">
        <f>IFERROR(VLOOKUP($F:$F,'Lease Types with GL Accts'!A:B,2,FALSE),0)</f>
        <v>0</v>
      </c>
      <c r="H1277" s="122">
        <f>IFERROR(VLOOKUP($F:$F,'Lease Types with GL Accts'!$A:$C,3,FALSE),0)</f>
        <v>0</v>
      </c>
      <c r="I1277" s="122">
        <f>IFERROR(VLOOKUP($F:$F,'Lease Types with GL Accts'!$A:$D,4,FALSE),0)</f>
        <v>0</v>
      </c>
      <c r="J1277" s="293" t="str">
        <f>IF(AND(AB1277=1,K1277='Lease Rollforward'!$B$2),"Yes",IF(AB1277=1,"No",""))</f>
        <v/>
      </c>
      <c r="L1277" s="216"/>
      <c r="M1277" s="217"/>
      <c r="N1277" s="217"/>
      <c r="O1277" s="217"/>
      <c r="P1277" s="294">
        <f t="shared" si="169"/>
        <v>0</v>
      </c>
      <c r="Q1277" s="124"/>
      <c r="R1277" s="124"/>
      <c r="S1277" s="219"/>
      <c r="T1277" s="219"/>
      <c r="U1277" s="266"/>
      <c r="V1277" s="122" t="str">
        <f>IF($AB1277=1,VLOOKUP(U:U,'BW Asset Listing'!D:E,2,FALSE),"")</f>
        <v/>
      </c>
      <c r="W1277" s="122" t="str">
        <f>IF($AB1277=1,VLOOKUP(U:U,'BW Asset Listing'!D:F,3,FALSE),"")</f>
        <v/>
      </c>
      <c r="X1277" s="122" t="str">
        <f>IF($AB1277=1,VLOOKUP(U:U,'BW Asset Listing'!D:G,4,FALSE),"")</f>
        <v/>
      </c>
      <c r="Y1277" s="294" t="str">
        <f>IF($AB1277=1,VLOOKUP(U:U,'BW Asset Listing'!D:O,12,FALSE),"")</f>
        <v/>
      </c>
      <c r="Z1277" s="294" t="str">
        <f t="shared" si="170"/>
        <v/>
      </c>
      <c r="AA1277" s="294" t="str">
        <f t="shared" si="171"/>
        <v/>
      </c>
      <c r="AB1277" s="294">
        <f>COUNTIF($D$4:D1277,$D1277)</f>
        <v>0</v>
      </c>
      <c r="AE1277" s="122" t="str">
        <f t="shared" si="172"/>
        <v/>
      </c>
      <c r="AF1277" s="124">
        <f>SUMIFS('BW Expense Report GL'!I:I,'BW Expense Report GL'!F:F,AD:AD,'BW Expense Report GL'!G:G,G:G)</f>
        <v>0</v>
      </c>
      <c r="AG1277" s="124" t="str">
        <f t="shared" si="173"/>
        <v/>
      </c>
      <c r="AH1277" s="124">
        <f>SUMIFS('BW Expense Report GL'!I:I,'BW Expense Report GL'!F:F,AD:AD,'BW Expense Report GL'!G:G,H:H)</f>
        <v>0</v>
      </c>
      <c r="AI1277" s="124" t="str">
        <f t="shared" si="174"/>
        <v/>
      </c>
      <c r="AK1277" s="121">
        <f t="shared" si="175"/>
        <v>0</v>
      </c>
      <c r="AL1277" s="121">
        <f t="shared" si="176"/>
        <v>0</v>
      </c>
    </row>
    <row r="1278" spans="1:38" s="121" customFormat="1" ht="12.75" x14ac:dyDescent="0.2">
      <c r="A1278" s="293" t="str">
        <f>VLOOKUP(B:B,'ACFR Business Areas'!A:C,3,FALSE)</f>
        <v>A000</v>
      </c>
      <c r="B1278" s="293" t="str">
        <f>'Lease Rollforward'!$B$1</f>
        <v>E120</v>
      </c>
      <c r="C1278" s="122" t="str">
        <f>VLOOKUP(B:B,'ACFR Business Areas'!A:B,2,FALSE)</f>
        <v>Comptroller General</v>
      </c>
      <c r="D1278" s="237"/>
      <c r="E1278" s="265"/>
      <c r="G1278" s="122">
        <f>IFERROR(VLOOKUP($F:$F,'Lease Types with GL Accts'!A:B,2,FALSE),0)</f>
        <v>0</v>
      </c>
      <c r="H1278" s="122">
        <f>IFERROR(VLOOKUP($F:$F,'Lease Types with GL Accts'!$A:$C,3,FALSE),0)</f>
        <v>0</v>
      </c>
      <c r="I1278" s="122">
        <f>IFERROR(VLOOKUP($F:$F,'Lease Types with GL Accts'!$A:$D,4,FALSE),0)</f>
        <v>0</v>
      </c>
      <c r="J1278" s="293" t="str">
        <f>IF(AND(AB1278=1,K1278='Lease Rollforward'!$B$2),"Yes",IF(AB1278=1,"No",""))</f>
        <v/>
      </c>
      <c r="L1278" s="216"/>
      <c r="M1278" s="217"/>
      <c r="N1278" s="217"/>
      <c r="O1278" s="217"/>
      <c r="P1278" s="294">
        <f t="shared" si="169"/>
        <v>0</v>
      </c>
      <c r="Q1278" s="124"/>
      <c r="R1278" s="124"/>
      <c r="S1278" s="219"/>
      <c r="T1278" s="219"/>
      <c r="U1278" s="266"/>
      <c r="V1278" s="122" t="str">
        <f>IF($AB1278=1,VLOOKUP(U:U,'BW Asset Listing'!D:E,2,FALSE),"")</f>
        <v/>
      </c>
      <c r="W1278" s="122" t="str">
        <f>IF($AB1278=1,VLOOKUP(U:U,'BW Asset Listing'!D:F,3,FALSE),"")</f>
        <v/>
      </c>
      <c r="X1278" s="122" t="str">
        <f>IF($AB1278=1,VLOOKUP(U:U,'BW Asset Listing'!D:G,4,FALSE),"")</f>
        <v/>
      </c>
      <c r="Y1278" s="294" t="str">
        <f>IF($AB1278=1,VLOOKUP(U:U,'BW Asset Listing'!D:O,12,FALSE),"")</f>
        <v/>
      </c>
      <c r="Z1278" s="294" t="str">
        <f t="shared" si="170"/>
        <v/>
      </c>
      <c r="AA1278" s="294" t="str">
        <f t="shared" si="171"/>
        <v/>
      </c>
      <c r="AB1278" s="294">
        <f>COUNTIF($D$4:D1278,$D1278)</f>
        <v>0</v>
      </c>
      <c r="AE1278" s="122" t="str">
        <f t="shared" si="172"/>
        <v/>
      </c>
      <c r="AF1278" s="124">
        <f>SUMIFS('BW Expense Report GL'!I:I,'BW Expense Report GL'!F:F,AD:AD,'BW Expense Report GL'!G:G,G:G)</f>
        <v>0</v>
      </c>
      <c r="AG1278" s="124" t="str">
        <f t="shared" si="173"/>
        <v/>
      </c>
      <c r="AH1278" s="124">
        <f>SUMIFS('BW Expense Report GL'!I:I,'BW Expense Report GL'!F:F,AD:AD,'BW Expense Report GL'!G:G,H:H)</f>
        <v>0</v>
      </c>
      <c r="AI1278" s="124" t="str">
        <f t="shared" si="174"/>
        <v/>
      </c>
      <c r="AK1278" s="121">
        <f t="shared" si="175"/>
        <v>0</v>
      </c>
      <c r="AL1278" s="121">
        <f t="shared" si="176"/>
        <v>0</v>
      </c>
    </row>
    <row r="1279" spans="1:38" s="121" customFormat="1" ht="12.75" x14ac:dyDescent="0.2">
      <c r="A1279" s="293" t="str">
        <f>VLOOKUP(B:B,'ACFR Business Areas'!A:C,3,FALSE)</f>
        <v>A000</v>
      </c>
      <c r="B1279" s="293" t="str">
        <f>'Lease Rollforward'!$B$1</f>
        <v>E120</v>
      </c>
      <c r="C1279" s="122" t="str">
        <f>VLOOKUP(B:B,'ACFR Business Areas'!A:B,2,FALSE)</f>
        <v>Comptroller General</v>
      </c>
      <c r="D1279" s="237"/>
      <c r="E1279" s="265"/>
      <c r="G1279" s="122">
        <f>IFERROR(VLOOKUP($F:$F,'Lease Types with GL Accts'!A:B,2,FALSE),0)</f>
        <v>0</v>
      </c>
      <c r="H1279" s="122">
        <f>IFERROR(VLOOKUP($F:$F,'Lease Types with GL Accts'!$A:$C,3,FALSE),0)</f>
        <v>0</v>
      </c>
      <c r="I1279" s="122">
        <f>IFERROR(VLOOKUP($F:$F,'Lease Types with GL Accts'!$A:$D,4,FALSE),0)</f>
        <v>0</v>
      </c>
      <c r="J1279" s="293" t="str">
        <f>IF(AND(AB1279=1,K1279='Lease Rollforward'!$B$2),"Yes",IF(AB1279=1,"No",""))</f>
        <v/>
      </c>
      <c r="L1279" s="216"/>
      <c r="M1279" s="217"/>
      <c r="N1279" s="217"/>
      <c r="O1279" s="217"/>
      <c r="P1279" s="294">
        <f t="shared" si="169"/>
        <v>0</v>
      </c>
      <c r="Q1279" s="124"/>
      <c r="R1279" s="124"/>
      <c r="S1279" s="219"/>
      <c r="T1279" s="219"/>
      <c r="U1279" s="266"/>
      <c r="V1279" s="122" t="str">
        <f>IF($AB1279=1,VLOOKUP(U:U,'BW Asset Listing'!D:E,2,FALSE),"")</f>
        <v/>
      </c>
      <c r="W1279" s="122" t="str">
        <f>IF($AB1279=1,VLOOKUP(U:U,'BW Asset Listing'!D:F,3,FALSE),"")</f>
        <v/>
      </c>
      <c r="X1279" s="122" t="str">
        <f>IF($AB1279=1,VLOOKUP(U:U,'BW Asset Listing'!D:G,4,FALSE),"")</f>
        <v/>
      </c>
      <c r="Y1279" s="294" t="str">
        <f>IF($AB1279=1,VLOOKUP(U:U,'BW Asset Listing'!D:O,12,FALSE),"")</f>
        <v/>
      </c>
      <c r="Z1279" s="294" t="str">
        <f t="shared" si="170"/>
        <v/>
      </c>
      <c r="AA1279" s="294" t="str">
        <f t="shared" si="171"/>
        <v/>
      </c>
      <c r="AB1279" s="294">
        <f>COUNTIF($D$4:D1279,$D1279)</f>
        <v>0</v>
      </c>
      <c r="AE1279" s="122" t="str">
        <f t="shared" si="172"/>
        <v/>
      </c>
      <c r="AF1279" s="124">
        <f>SUMIFS('BW Expense Report GL'!I:I,'BW Expense Report GL'!F:F,AD:AD,'BW Expense Report GL'!G:G,G:G)</f>
        <v>0</v>
      </c>
      <c r="AG1279" s="124" t="str">
        <f t="shared" si="173"/>
        <v/>
      </c>
      <c r="AH1279" s="124">
        <f>SUMIFS('BW Expense Report GL'!I:I,'BW Expense Report GL'!F:F,AD:AD,'BW Expense Report GL'!G:G,H:H)</f>
        <v>0</v>
      </c>
      <c r="AI1279" s="124" t="str">
        <f t="shared" si="174"/>
        <v/>
      </c>
      <c r="AK1279" s="121">
        <f t="shared" si="175"/>
        <v>0</v>
      </c>
      <c r="AL1279" s="121">
        <f t="shared" si="176"/>
        <v>0</v>
      </c>
    </row>
    <row r="1280" spans="1:38" s="121" customFormat="1" ht="12.75" x14ac:dyDescent="0.2">
      <c r="A1280" s="293" t="str">
        <f>VLOOKUP(B:B,'ACFR Business Areas'!A:C,3,FALSE)</f>
        <v>A000</v>
      </c>
      <c r="B1280" s="293" t="str">
        <f>'Lease Rollforward'!$B$1</f>
        <v>E120</v>
      </c>
      <c r="C1280" s="122" t="str">
        <f>VLOOKUP(B:B,'ACFR Business Areas'!A:B,2,FALSE)</f>
        <v>Comptroller General</v>
      </c>
      <c r="D1280" s="237"/>
      <c r="E1280" s="265"/>
      <c r="G1280" s="122">
        <f>IFERROR(VLOOKUP($F:$F,'Lease Types with GL Accts'!A:B,2,FALSE),0)</f>
        <v>0</v>
      </c>
      <c r="H1280" s="122">
        <f>IFERROR(VLOOKUP($F:$F,'Lease Types with GL Accts'!$A:$C,3,FALSE),0)</f>
        <v>0</v>
      </c>
      <c r="I1280" s="122">
        <f>IFERROR(VLOOKUP($F:$F,'Lease Types with GL Accts'!$A:$D,4,FALSE),0)</f>
        <v>0</v>
      </c>
      <c r="J1280" s="293" t="str">
        <f>IF(AND(AB1280=1,K1280='Lease Rollforward'!$B$2),"Yes",IF(AB1280=1,"No",""))</f>
        <v/>
      </c>
      <c r="L1280" s="216"/>
      <c r="M1280" s="217"/>
      <c r="N1280" s="217"/>
      <c r="O1280" s="217"/>
      <c r="P1280" s="294">
        <f t="shared" si="169"/>
        <v>0</v>
      </c>
      <c r="Q1280" s="124"/>
      <c r="R1280" s="124"/>
      <c r="S1280" s="219"/>
      <c r="T1280" s="219"/>
      <c r="U1280" s="266"/>
      <c r="V1280" s="122" t="str">
        <f>IF($AB1280=1,VLOOKUP(U:U,'BW Asset Listing'!D:E,2,FALSE),"")</f>
        <v/>
      </c>
      <c r="W1280" s="122" t="str">
        <f>IF($AB1280=1,VLOOKUP(U:U,'BW Asset Listing'!D:F,3,FALSE),"")</f>
        <v/>
      </c>
      <c r="X1280" s="122" t="str">
        <f>IF($AB1280=1,VLOOKUP(U:U,'BW Asset Listing'!D:G,4,FALSE),"")</f>
        <v/>
      </c>
      <c r="Y1280" s="294" t="str">
        <f>IF($AB1280=1,VLOOKUP(U:U,'BW Asset Listing'!D:O,12,FALSE),"")</f>
        <v/>
      </c>
      <c r="Z1280" s="294" t="str">
        <f t="shared" si="170"/>
        <v/>
      </c>
      <c r="AA1280" s="294" t="str">
        <f t="shared" si="171"/>
        <v/>
      </c>
      <c r="AB1280" s="294">
        <f>COUNTIF($D$4:D1280,$D1280)</f>
        <v>0</v>
      </c>
      <c r="AE1280" s="122" t="str">
        <f t="shared" si="172"/>
        <v/>
      </c>
      <c r="AF1280" s="124">
        <f>SUMIFS('BW Expense Report GL'!I:I,'BW Expense Report GL'!F:F,AD:AD,'BW Expense Report GL'!G:G,G:G)</f>
        <v>0</v>
      </c>
      <c r="AG1280" s="124" t="str">
        <f t="shared" si="173"/>
        <v/>
      </c>
      <c r="AH1280" s="124">
        <f>SUMIFS('BW Expense Report GL'!I:I,'BW Expense Report GL'!F:F,AD:AD,'BW Expense Report GL'!G:G,H:H)</f>
        <v>0</v>
      </c>
      <c r="AI1280" s="124" t="str">
        <f t="shared" si="174"/>
        <v/>
      </c>
      <c r="AK1280" s="121">
        <f t="shared" si="175"/>
        <v>0</v>
      </c>
      <c r="AL1280" s="121">
        <f t="shared" si="176"/>
        <v>0</v>
      </c>
    </row>
    <row r="1281" spans="1:38" s="121" customFormat="1" ht="12.75" x14ac:dyDescent="0.2">
      <c r="A1281" s="293" t="str">
        <f>VLOOKUP(B:B,'ACFR Business Areas'!A:C,3,FALSE)</f>
        <v>A000</v>
      </c>
      <c r="B1281" s="293" t="str">
        <f>'Lease Rollforward'!$B$1</f>
        <v>E120</v>
      </c>
      <c r="C1281" s="122" t="str">
        <f>VLOOKUP(B:B,'ACFR Business Areas'!A:B,2,FALSE)</f>
        <v>Comptroller General</v>
      </c>
      <c r="D1281" s="237"/>
      <c r="E1281" s="265"/>
      <c r="G1281" s="122">
        <f>IFERROR(VLOOKUP($F:$F,'Lease Types with GL Accts'!A:B,2,FALSE),0)</f>
        <v>0</v>
      </c>
      <c r="H1281" s="122">
        <f>IFERROR(VLOOKUP($F:$F,'Lease Types with GL Accts'!$A:$C,3,FALSE),0)</f>
        <v>0</v>
      </c>
      <c r="I1281" s="122">
        <f>IFERROR(VLOOKUP($F:$F,'Lease Types with GL Accts'!$A:$D,4,FALSE),0)</f>
        <v>0</v>
      </c>
      <c r="J1281" s="293" t="str">
        <f>IF(AND(AB1281=1,K1281='Lease Rollforward'!$B$2),"Yes",IF(AB1281=1,"No",""))</f>
        <v/>
      </c>
      <c r="L1281" s="216"/>
      <c r="M1281" s="217"/>
      <c r="N1281" s="217"/>
      <c r="O1281" s="217"/>
      <c r="P1281" s="294">
        <f t="shared" si="169"/>
        <v>0</v>
      </c>
      <c r="Q1281" s="124"/>
      <c r="R1281" s="124"/>
      <c r="S1281" s="219"/>
      <c r="T1281" s="219"/>
      <c r="U1281" s="266"/>
      <c r="V1281" s="122" t="str">
        <f>IF($AB1281=1,VLOOKUP(U:U,'BW Asset Listing'!D:E,2,FALSE),"")</f>
        <v/>
      </c>
      <c r="W1281" s="122" t="str">
        <f>IF($AB1281=1,VLOOKUP(U:U,'BW Asset Listing'!D:F,3,FALSE),"")</f>
        <v/>
      </c>
      <c r="X1281" s="122" t="str">
        <f>IF($AB1281=1,VLOOKUP(U:U,'BW Asset Listing'!D:G,4,FALSE),"")</f>
        <v/>
      </c>
      <c r="Y1281" s="294" t="str">
        <f>IF($AB1281=1,VLOOKUP(U:U,'BW Asset Listing'!D:O,12,FALSE),"")</f>
        <v/>
      </c>
      <c r="Z1281" s="294" t="str">
        <f t="shared" si="170"/>
        <v/>
      </c>
      <c r="AA1281" s="294" t="str">
        <f t="shared" si="171"/>
        <v/>
      </c>
      <c r="AB1281" s="294">
        <f>COUNTIF($D$4:D1281,$D1281)</f>
        <v>0</v>
      </c>
      <c r="AE1281" s="122" t="str">
        <f t="shared" si="172"/>
        <v/>
      </c>
      <c r="AF1281" s="124">
        <f>SUMIFS('BW Expense Report GL'!I:I,'BW Expense Report GL'!F:F,AD:AD,'BW Expense Report GL'!G:G,G:G)</f>
        <v>0</v>
      </c>
      <c r="AG1281" s="124" t="str">
        <f t="shared" si="173"/>
        <v/>
      </c>
      <c r="AH1281" s="124">
        <f>SUMIFS('BW Expense Report GL'!I:I,'BW Expense Report GL'!F:F,AD:AD,'BW Expense Report GL'!G:G,H:H)</f>
        <v>0</v>
      </c>
      <c r="AI1281" s="124" t="str">
        <f t="shared" si="174"/>
        <v/>
      </c>
      <c r="AK1281" s="121">
        <f t="shared" si="175"/>
        <v>0</v>
      </c>
      <c r="AL1281" s="121">
        <f t="shared" si="176"/>
        <v>0</v>
      </c>
    </row>
    <row r="1282" spans="1:38" s="121" customFormat="1" ht="12.75" x14ac:dyDescent="0.2">
      <c r="A1282" s="293" t="str">
        <f>VLOOKUP(B:B,'ACFR Business Areas'!A:C,3,FALSE)</f>
        <v>A000</v>
      </c>
      <c r="B1282" s="293" t="str">
        <f>'Lease Rollforward'!$B$1</f>
        <v>E120</v>
      </c>
      <c r="C1282" s="122" t="str">
        <f>VLOOKUP(B:B,'ACFR Business Areas'!A:B,2,FALSE)</f>
        <v>Comptroller General</v>
      </c>
      <c r="D1282" s="237"/>
      <c r="E1282" s="265"/>
      <c r="G1282" s="122">
        <f>IFERROR(VLOOKUP($F:$F,'Lease Types with GL Accts'!A:B,2,FALSE),0)</f>
        <v>0</v>
      </c>
      <c r="H1282" s="122">
        <f>IFERROR(VLOOKUP($F:$F,'Lease Types with GL Accts'!$A:$C,3,FALSE),0)</f>
        <v>0</v>
      </c>
      <c r="I1282" s="122">
        <f>IFERROR(VLOOKUP($F:$F,'Lease Types with GL Accts'!$A:$D,4,FALSE),0)</f>
        <v>0</v>
      </c>
      <c r="J1282" s="293" t="str">
        <f>IF(AND(AB1282=1,K1282='Lease Rollforward'!$B$2),"Yes",IF(AB1282=1,"No",""))</f>
        <v/>
      </c>
      <c r="L1282" s="216"/>
      <c r="M1282" s="217"/>
      <c r="N1282" s="217"/>
      <c r="O1282" s="217"/>
      <c r="P1282" s="294">
        <f t="shared" si="169"/>
        <v>0</v>
      </c>
      <c r="Q1282" s="124"/>
      <c r="R1282" s="124"/>
      <c r="S1282" s="219"/>
      <c r="T1282" s="219"/>
      <c r="U1282" s="266"/>
      <c r="V1282" s="122" t="str">
        <f>IF($AB1282=1,VLOOKUP(U:U,'BW Asset Listing'!D:E,2,FALSE),"")</f>
        <v/>
      </c>
      <c r="W1282" s="122" t="str">
        <f>IF($AB1282=1,VLOOKUP(U:U,'BW Asset Listing'!D:F,3,FALSE),"")</f>
        <v/>
      </c>
      <c r="X1282" s="122" t="str">
        <f>IF($AB1282=1,VLOOKUP(U:U,'BW Asset Listing'!D:G,4,FALSE),"")</f>
        <v/>
      </c>
      <c r="Y1282" s="294" t="str">
        <f>IF($AB1282=1,VLOOKUP(U:U,'BW Asset Listing'!D:O,12,FALSE),"")</f>
        <v/>
      </c>
      <c r="Z1282" s="294" t="str">
        <f t="shared" si="170"/>
        <v/>
      </c>
      <c r="AA1282" s="294" t="str">
        <f t="shared" si="171"/>
        <v/>
      </c>
      <c r="AB1282" s="294">
        <f>COUNTIF($D$4:D1282,$D1282)</f>
        <v>0</v>
      </c>
      <c r="AE1282" s="122" t="str">
        <f t="shared" si="172"/>
        <v/>
      </c>
      <c r="AF1282" s="124">
        <f>SUMIFS('BW Expense Report GL'!I:I,'BW Expense Report GL'!F:F,AD:AD,'BW Expense Report GL'!G:G,G:G)</f>
        <v>0</v>
      </c>
      <c r="AG1282" s="124" t="str">
        <f t="shared" si="173"/>
        <v/>
      </c>
      <c r="AH1282" s="124">
        <f>SUMIFS('BW Expense Report GL'!I:I,'BW Expense Report GL'!F:F,AD:AD,'BW Expense Report GL'!G:G,H:H)</f>
        <v>0</v>
      </c>
      <c r="AI1282" s="124" t="str">
        <f t="shared" si="174"/>
        <v/>
      </c>
      <c r="AK1282" s="121">
        <f t="shared" si="175"/>
        <v>0</v>
      </c>
      <c r="AL1282" s="121">
        <f t="shared" si="176"/>
        <v>0</v>
      </c>
    </row>
    <row r="1283" spans="1:38" s="121" customFormat="1" ht="12.75" x14ac:dyDescent="0.2">
      <c r="A1283" s="293" t="str">
        <f>VLOOKUP(B:B,'ACFR Business Areas'!A:C,3,FALSE)</f>
        <v>A000</v>
      </c>
      <c r="B1283" s="293" t="str">
        <f>'Lease Rollforward'!$B$1</f>
        <v>E120</v>
      </c>
      <c r="C1283" s="122" t="str">
        <f>VLOOKUP(B:B,'ACFR Business Areas'!A:B,2,FALSE)</f>
        <v>Comptroller General</v>
      </c>
      <c r="D1283" s="237"/>
      <c r="E1283" s="265"/>
      <c r="G1283" s="122">
        <f>IFERROR(VLOOKUP($F:$F,'Lease Types with GL Accts'!A:B,2,FALSE),0)</f>
        <v>0</v>
      </c>
      <c r="H1283" s="122">
        <f>IFERROR(VLOOKUP($F:$F,'Lease Types with GL Accts'!$A:$C,3,FALSE),0)</f>
        <v>0</v>
      </c>
      <c r="I1283" s="122">
        <f>IFERROR(VLOOKUP($F:$F,'Lease Types with GL Accts'!$A:$D,4,FALSE),0)</f>
        <v>0</v>
      </c>
      <c r="J1283" s="293" t="str">
        <f>IF(AND(AB1283=1,K1283='Lease Rollforward'!$B$2),"Yes",IF(AB1283=1,"No",""))</f>
        <v/>
      </c>
      <c r="L1283" s="216"/>
      <c r="M1283" s="217"/>
      <c r="N1283" s="217"/>
      <c r="O1283" s="217"/>
      <c r="P1283" s="294">
        <f t="shared" si="169"/>
        <v>0</v>
      </c>
      <c r="Q1283" s="124"/>
      <c r="R1283" s="124"/>
      <c r="S1283" s="219"/>
      <c r="T1283" s="219"/>
      <c r="U1283" s="266"/>
      <c r="V1283" s="122" t="str">
        <f>IF($AB1283=1,VLOOKUP(U:U,'BW Asset Listing'!D:E,2,FALSE),"")</f>
        <v/>
      </c>
      <c r="W1283" s="122" t="str">
        <f>IF($AB1283=1,VLOOKUP(U:U,'BW Asset Listing'!D:F,3,FALSE),"")</f>
        <v/>
      </c>
      <c r="X1283" s="122" t="str">
        <f>IF($AB1283=1,VLOOKUP(U:U,'BW Asset Listing'!D:G,4,FALSE),"")</f>
        <v/>
      </c>
      <c r="Y1283" s="294" t="str">
        <f>IF($AB1283=1,VLOOKUP(U:U,'BW Asset Listing'!D:O,12,FALSE),"")</f>
        <v/>
      </c>
      <c r="Z1283" s="294" t="str">
        <f t="shared" si="170"/>
        <v/>
      </c>
      <c r="AA1283" s="294" t="str">
        <f t="shared" si="171"/>
        <v/>
      </c>
      <c r="AB1283" s="294">
        <f>COUNTIF($D$4:D1283,$D1283)</f>
        <v>0</v>
      </c>
      <c r="AE1283" s="122" t="str">
        <f t="shared" si="172"/>
        <v/>
      </c>
      <c r="AF1283" s="124">
        <f>SUMIFS('BW Expense Report GL'!I:I,'BW Expense Report GL'!F:F,AD:AD,'BW Expense Report GL'!G:G,G:G)</f>
        <v>0</v>
      </c>
      <c r="AG1283" s="124" t="str">
        <f t="shared" si="173"/>
        <v/>
      </c>
      <c r="AH1283" s="124">
        <f>SUMIFS('BW Expense Report GL'!I:I,'BW Expense Report GL'!F:F,AD:AD,'BW Expense Report GL'!G:G,H:H)</f>
        <v>0</v>
      </c>
      <c r="AI1283" s="124" t="str">
        <f t="shared" si="174"/>
        <v/>
      </c>
      <c r="AK1283" s="121">
        <f t="shared" si="175"/>
        <v>0</v>
      </c>
      <c r="AL1283" s="121">
        <f t="shared" si="176"/>
        <v>0</v>
      </c>
    </row>
    <row r="1284" spans="1:38" s="121" customFormat="1" ht="12.75" x14ac:dyDescent="0.2">
      <c r="A1284" s="293" t="str">
        <f>VLOOKUP(B:B,'ACFR Business Areas'!A:C,3,FALSE)</f>
        <v>A000</v>
      </c>
      <c r="B1284" s="293" t="str">
        <f>'Lease Rollforward'!$B$1</f>
        <v>E120</v>
      </c>
      <c r="C1284" s="122" t="str">
        <f>VLOOKUP(B:B,'ACFR Business Areas'!A:B,2,FALSE)</f>
        <v>Comptroller General</v>
      </c>
      <c r="D1284" s="237"/>
      <c r="E1284" s="265"/>
      <c r="G1284" s="122">
        <f>IFERROR(VLOOKUP($F:$F,'Lease Types with GL Accts'!A:B,2,FALSE),0)</f>
        <v>0</v>
      </c>
      <c r="H1284" s="122">
        <f>IFERROR(VLOOKUP($F:$F,'Lease Types with GL Accts'!$A:$C,3,FALSE),0)</f>
        <v>0</v>
      </c>
      <c r="I1284" s="122">
        <f>IFERROR(VLOOKUP($F:$F,'Lease Types with GL Accts'!$A:$D,4,FALSE),0)</f>
        <v>0</v>
      </c>
      <c r="J1284" s="293" t="str">
        <f>IF(AND(AB1284=1,K1284='Lease Rollforward'!$B$2),"Yes",IF(AB1284=1,"No",""))</f>
        <v/>
      </c>
      <c r="L1284" s="216"/>
      <c r="M1284" s="217"/>
      <c r="N1284" s="217"/>
      <c r="O1284" s="217"/>
      <c r="P1284" s="294">
        <f t="shared" si="169"/>
        <v>0</v>
      </c>
      <c r="Q1284" s="124"/>
      <c r="R1284" s="124"/>
      <c r="S1284" s="219"/>
      <c r="T1284" s="219"/>
      <c r="U1284" s="266"/>
      <c r="V1284" s="122" t="str">
        <f>IF($AB1284=1,VLOOKUP(U:U,'BW Asset Listing'!D:E,2,FALSE),"")</f>
        <v/>
      </c>
      <c r="W1284" s="122" t="str">
        <f>IF($AB1284=1,VLOOKUP(U:U,'BW Asset Listing'!D:F,3,FALSE),"")</f>
        <v/>
      </c>
      <c r="X1284" s="122" t="str">
        <f>IF($AB1284=1,VLOOKUP(U:U,'BW Asset Listing'!D:G,4,FALSE),"")</f>
        <v/>
      </c>
      <c r="Y1284" s="294" t="str">
        <f>IF($AB1284=1,VLOOKUP(U:U,'BW Asset Listing'!D:O,12,FALSE),"")</f>
        <v/>
      </c>
      <c r="Z1284" s="294" t="str">
        <f t="shared" si="170"/>
        <v/>
      </c>
      <c r="AA1284" s="294" t="str">
        <f t="shared" si="171"/>
        <v/>
      </c>
      <c r="AB1284" s="294">
        <f>COUNTIF($D$4:D1284,$D1284)</f>
        <v>0</v>
      </c>
      <c r="AE1284" s="122" t="str">
        <f t="shared" si="172"/>
        <v/>
      </c>
      <c r="AF1284" s="124">
        <f>SUMIFS('BW Expense Report GL'!I:I,'BW Expense Report GL'!F:F,AD:AD,'BW Expense Report GL'!G:G,G:G)</f>
        <v>0</v>
      </c>
      <c r="AG1284" s="124" t="str">
        <f t="shared" si="173"/>
        <v/>
      </c>
      <c r="AH1284" s="124">
        <f>SUMIFS('BW Expense Report GL'!I:I,'BW Expense Report GL'!F:F,AD:AD,'BW Expense Report GL'!G:G,H:H)</f>
        <v>0</v>
      </c>
      <c r="AI1284" s="124" t="str">
        <f t="shared" si="174"/>
        <v/>
      </c>
      <c r="AK1284" s="121">
        <f t="shared" si="175"/>
        <v>0</v>
      </c>
      <c r="AL1284" s="121">
        <f t="shared" si="176"/>
        <v>0</v>
      </c>
    </row>
    <row r="1285" spans="1:38" s="121" customFormat="1" ht="12.75" x14ac:dyDescent="0.2">
      <c r="A1285" s="293" t="str">
        <f>VLOOKUP(B:B,'ACFR Business Areas'!A:C,3,FALSE)</f>
        <v>A000</v>
      </c>
      <c r="B1285" s="293" t="str">
        <f>'Lease Rollforward'!$B$1</f>
        <v>E120</v>
      </c>
      <c r="C1285" s="122" t="str">
        <f>VLOOKUP(B:B,'ACFR Business Areas'!A:B,2,FALSE)</f>
        <v>Comptroller General</v>
      </c>
      <c r="D1285" s="237"/>
      <c r="E1285" s="265"/>
      <c r="G1285" s="122">
        <f>IFERROR(VLOOKUP($F:$F,'Lease Types with GL Accts'!A:B,2,FALSE),0)</f>
        <v>0</v>
      </c>
      <c r="H1285" s="122">
        <f>IFERROR(VLOOKUP($F:$F,'Lease Types with GL Accts'!$A:$C,3,FALSE),0)</f>
        <v>0</v>
      </c>
      <c r="I1285" s="122">
        <f>IFERROR(VLOOKUP($F:$F,'Lease Types with GL Accts'!$A:$D,4,FALSE),0)</f>
        <v>0</v>
      </c>
      <c r="J1285" s="293" t="str">
        <f>IF(AND(AB1285=1,K1285='Lease Rollforward'!$B$2),"Yes",IF(AB1285=1,"No",""))</f>
        <v/>
      </c>
      <c r="L1285" s="216"/>
      <c r="M1285" s="217"/>
      <c r="N1285" s="217"/>
      <c r="O1285" s="217"/>
      <c r="P1285" s="294">
        <f t="shared" si="169"/>
        <v>0</v>
      </c>
      <c r="Q1285" s="124"/>
      <c r="R1285" s="124"/>
      <c r="S1285" s="219"/>
      <c r="T1285" s="219"/>
      <c r="U1285" s="266"/>
      <c r="V1285" s="122" t="str">
        <f>IF($AB1285=1,VLOOKUP(U:U,'BW Asset Listing'!D:E,2,FALSE),"")</f>
        <v/>
      </c>
      <c r="W1285" s="122" t="str">
        <f>IF($AB1285=1,VLOOKUP(U:U,'BW Asset Listing'!D:F,3,FALSE),"")</f>
        <v/>
      </c>
      <c r="X1285" s="122" t="str">
        <f>IF($AB1285=1,VLOOKUP(U:U,'BW Asset Listing'!D:G,4,FALSE),"")</f>
        <v/>
      </c>
      <c r="Y1285" s="294" t="str">
        <f>IF($AB1285=1,VLOOKUP(U:U,'BW Asset Listing'!D:O,12,FALSE),"")</f>
        <v/>
      </c>
      <c r="Z1285" s="294" t="str">
        <f t="shared" si="170"/>
        <v/>
      </c>
      <c r="AA1285" s="294" t="str">
        <f t="shared" si="171"/>
        <v/>
      </c>
      <c r="AB1285" s="294">
        <f>COUNTIF($D$4:D1285,$D1285)</f>
        <v>0</v>
      </c>
      <c r="AE1285" s="122" t="str">
        <f t="shared" si="172"/>
        <v/>
      </c>
      <c r="AF1285" s="124">
        <f>SUMIFS('BW Expense Report GL'!I:I,'BW Expense Report GL'!F:F,AD:AD,'BW Expense Report GL'!G:G,G:G)</f>
        <v>0</v>
      </c>
      <c r="AG1285" s="124" t="str">
        <f t="shared" si="173"/>
        <v/>
      </c>
      <c r="AH1285" s="124">
        <f>SUMIFS('BW Expense Report GL'!I:I,'BW Expense Report GL'!F:F,AD:AD,'BW Expense Report GL'!G:G,H:H)</f>
        <v>0</v>
      </c>
      <c r="AI1285" s="124" t="str">
        <f t="shared" si="174"/>
        <v/>
      </c>
      <c r="AK1285" s="121">
        <f t="shared" si="175"/>
        <v>0</v>
      </c>
      <c r="AL1285" s="121">
        <f t="shared" si="176"/>
        <v>0</v>
      </c>
    </row>
    <row r="1286" spans="1:38" s="121" customFormat="1" ht="12.75" x14ac:dyDescent="0.2">
      <c r="A1286" s="293" t="str">
        <f>VLOOKUP(B:B,'ACFR Business Areas'!A:C,3,FALSE)</f>
        <v>A000</v>
      </c>
      <c r="B1286" s="293" t="str">
        <f>'Lease Rollforward'!$B$1</f>
        <v>E120</v>
      </c>
      <c r="C1286" s="122" t="str">
        <f>VLOOKUP(B:B,'ACFR Business Areas'!A:B,2,FALSE)</f>
        <v>Comptroller General</v>
      </c>
      <c r="D1286" s="237"/>
      <c r="E1286" s="265"/>
      <c r="G1286" s="122">
        <f>IFERROR(VLOOKUP($F:$F,'Lease Types with GL Accts'!A:B,2,FALSE),0)</f>
        <v>0</v>
      </c>
      <c r="H1286" s="122">
        <f>IFERROR(VLOOKUP($F:$F,'Lease Types with GL Accts'!$A:$C,3,FALSE),0)</f>
        <v>0</v>
      </c>
      <c r="I1286" s="122">
        <f>IFERROR(VLOOKUP($F:$F,'Lease Types with GL Accts'!$A:$D,4,FALSE),0)</f>
        <v>0</v>
      </c>
      <c r="J1286" s="293" t="str">
        <f>IF(AND(AB1286=1,K1286='Lease Rollforward'!$B$2),"Yes",IF(AB1286=1,"No",""))</f>
        <v/>
      </c>
      <c r="L1286" s="216"/>
      <c r="M1286" s="217"/>
      <c r="N1286" s="217"/>
      <c r="O1286" s="217"/>
      <c r="P1286" s="294">
        <f t="shared" si="169"/>
        <v>0</v>
      </c>
      <c r="Q1286" s="124"/>
      <c r="R1286" s="124"/>
      <c r="S1286" s="219"/>
      <c r="T1286" s="219"/>
      <c r="U1286" s="266"/>
      <c r="V1286" s="122" t="str">
        <f>IF($AB1286=1,VLOOKUP(U:U,'BW Asset Listing'!D:E,2,FALSE),"")</f>
        <v/>
      </c>
      <c r="W1286" s="122" t="str">
        <f>IF($AB1286=1,VLOOKUP(U:U,'BW Asset Listing'!D:F,3,FALSE),"")</f>
        <v/>
      </c>
      <c r="X1286" s="122" t="str">
        <f>IF($AB1286=1,VLOOKUP(U:U,'BW Asset Listing'!D:G,4,FALSE),"")</f>
        <v/>
      </c>
      <c r="Y1286" s="294" t="str">
        <f>IF($AB1286=1,VLOOKUP(U:U,'BW Asset Listing'!D:O,12,FALSE),"")</f>
        <v/>
      </c>
      <c r="Z1286" s="294" t="str">
        <f t="shared" si="170"/>
        <v/>
      </c>
      <c r="AA1286" s="294" t="str">
        <f t="shared" si="171"/>
        <v/>
      </c>
      <c r="AB1286" s="294">
        <f>COUNTIF($D$4:D1286,$D1286)</f>
        <v>0</v>
      </c>
      <c r="AE1286" s="122" t="str">
        <f t="shared" si="172"/>
        <v/>
      </c>
      <c r="AF1286" s="124">
        <f>SUMIFS('BW Expense Report GL'!I:I,'BW Expense Report GL'!F:F,AD:AD,'BW Expense Report GL'!G:G,G:G)</f>
        <v>0</v>
      </c>
      <c r="AG1286" s="124" t="str">
        <f t="shared" si="173"/>
        <v/>
      </c>
      <c r="AH1286" s="124">
        <f>SUMIFS('BW Expense Report GL'!I:I,'BW Expense Report GL'!F:F,AD:AD,'BW Expense Report GL'!G:G,H:H)</f>
        <v>0</v>
      </c>
      <c r="AI1286" s="124" t="str">
        <f t="shared" si="174"/>
        <v/>
      </c>
      <c r="AK1286" s="121">
        <f t="shared" si="175"/>
        <v>0</v>
      </c>
      <c r="AL1286" s="121">
        <f t="shared" si="176"/>
        <v>0</v>
      </c>
    </row>
    <row r="1287" spans="1:38" s="121" customFormat="1" ht="12.75" x14ac:dyDescent="0.2">
      <c r="A1287" s="293" t="str">
        <f>VLOOKUP(B:B,'ACFR Business Areas'!A:C,3,FALSE)</f>
        <v>A000</v>
      </c>
      <c r="B1287" s="293" t="str">
        <f>'Lease Rollforward'!$B$1</f>
        <v>E120</v>
      </c>
      <c r="C1287" s="122" t="str">
        <f>VLOOKUP(B:B,'ACFR Business Areas'!A:B,2,FALSE)</f>
        <v>Comptroller General</v>
      </c>
      <c r="D1287" s="237"/>
      <c r="E1287" s="265"/>
      <c r="G1287" s="122">
        <f>IFERROR(VLOOKUP($F:$F,'Lease Types with GL Accts'!A:B,2,FALSE),0)</f>
        <v>0</v>
      </c>
      <c r="H1287" s="122">
        <f>IFERROR(VLOOKUP($F:$F,'Lease Types with GL Accts'!$A:$C,3,FALSE),0)</f>
        <v>0</v>
      </c>
      <c r="I1287" s="122">
        <f>IFERROR(VLOOKUP($F:$F,'Lease Types with GL Accts'!$A:$D,4,FALSE),0)</f>
        <v>0</v>
      </c>
      <c r="J1287" s="293" t="str">
        <f>IF(AND(AB1287=1,K1287='Lease Rollforward'!$B$2),"Yes",IF(AB1287=1,"No",""))</f>
        <v/>
      </c>
      <c r="L1287" s="216"/>
      <c r="M1287" s="217"/>
      <c r="N1287" s="217"/>
      <c r="O1287" s="217"/>
      <c r="P1287" s="294">
        <f t="shared" si="169"/>
        <v>0</v>
      </c>
      <c r="Q1287" s="124"/>
      <c r="R1287" s="124"/>
      <c r="S1287" s="219"/>
      <c r="T1287" s="219"/>
      <c r="U1287" s="266"/>
      <c r="V1287" s="122" t="str">
        <f>IF($AB1287=1,VLOOKUP(U:U,'BW Asset Listing'!D:E,2,FALSE),"")</f>
        <v/>
      </c>
      <c r="W1287" s="122" t="str">
        <f>IF($AB1287=1,VLOOKUP(U:U,'BW Asset Listing'!D:F,3,FALSE),"")</f>
        <v/>
      </c>
      <c r="X1287" s="122" t="str">
        <f>IF($AB1287=1,VLOOKUP(U:U,'BW Asset Listing'!D:G,4,FALSE),"")</f>
        <v/>
      </c>
      <c r="Y1287" s="294" t="str">
        <f>IF($AB1287=1,VLOOKUP(U:U,'BW Asset Listing'!D:O,12,FALSE),"")</f>
        <v/>
      </c>
      <c r="Z1287" s="294" t="str">
        <f t="shared" si="170"/>
        <v/>
      </c>
      <c r="AA1287" s="294" t="str">
        <f t="shared" si="171"/>
        <v/>
      </c>
      <c r="AB1287" s="294">
        <f>COUNTIF($D$4:D1287,$D1287)</f>
        <v>0</v>
      </c>
      <c r="AE1287" s="122" t="str">
        <f t="shared" si="172"/>
        <v/>
      </c>
      <c r="AF1287" s="124">
        <f>SUMIFS('BW Expense Report GL'!I:I,'BW Expense Report GL'!F:F,AD:AD,'BW Expense Report GL'!G:G,G:G)</f>
        <v>0</v>
      </c>
      <c r="AG1287" s="124" t="str">
        <f t="shared" si="173"/>
        <v/>
      </c>
      <c r="AH1287" s="124">
        <f>SUMIFS('BW Expense Report GL'!I:I,'BW Expense Report GL'!F:F,AD:AD,'BW Expense Report GL'!G:G,H:H)</f>
        <v>0</v>
      </c>
      <c r="AI1287" s="124" t="str">
        <f t="shared" si="174"/>
        <v/>
      </c>
      <c r="AK1287" s="121">
        <f t="shared" si="175"/>
        <v>0</v>
      </c>
      <c r="AL1287" s="121">
        <f t="shared" si="176"/>
        <v>0</v>
      </c>
    </row>
    <row r="1288" spans="1:38" s="121" customFormat="1" ht="12.75" x14ac:dyDescent="0.2">
      <c r="A1288" s="293" t="str">
        <f>VLOOKUP(B:B,'ACFR Business Areas'!A:C,3,FALSE)</f>
        <v>A000</v>
      </c>
      <c r="B1288" s="293" t="str">
        <f>'Lease Rollforward'!$B$1</f>
        <v>E120</v>
      </c>
      <c r="C1288" s="122" t="str">
        <f>VLOOKUP(B:B,'ACFR Business Areas'!A:B,2,FALSE)</f>
        <v>Comptroller General</v>
      </c>
      <c r="D1288" s="237"/>
      <c r="E1288" s="265"/>
      <c r="G1288" s="122">
        <f>IFERROR(VLOOKUP($F:$F,'Lease Types with GL Accts'!A:B,2,FALSE),0)</f>
        <v>0</v>
      </c>
      <c r="H1288" s="122">
        <f>IFERROR(VLOOKUP($F:$F,'Lease Types with GL Accts'!$A:$C,3,FALSE),0)</f>
        <v>0</v>
      </c>
      <c r="I1288" s="122">
        <f>IFERROR(VLOOKUP($F:$F,'Lease Types with GL Accts'!$A:$D,4,FALSE),0)</f>
        <v>0</v>
      </c>
      <c r="J1288" s="293" t="str">
        <f>IF(AND(AB1288=1,K1288='Lease Rollforward'!$B$2),"Yes",IF(AB1288=1,"No",""))</f>
        <v/>
      </c>
      <c r="L1288" s="216"/>
      <c r="M1288" s="217"/>
      <c r="N1288" s="217"/>
      <c r="O1288" s="217"/>
      <c r="P1288" s="294">
        <f t="shared" ref="P1288:P1351" si="177">SUM(M1288:O1288)</f>
        <v>0</v>
      </c>
      <c r="Q1288" s="124"/>
      <c r="R1288" s="124"/>
      <c r="S1288" s="219"/>
      <c r="T1288" s="219"/>
      <c r="U1288" s="266"/>
      <c r="V1288" s="122" t="str">
        <f>IF($AB1288=1,VLOOKUP(U:U,'BW Asset Listing'!D:E,2,FALSE),"")</f>
        <v/>
      </c>
      <c r="W1288" s="122" t="str">
        <f>IF($AB1288=1,VLOOKUP(U:U,'BW Asset Listing'!D:F,3,FALSE),"")</f>
        <v/>
      </c>
      <c r="X1288" s="122" t="str">
        <f>IF($AB1288=1,VLOOKUP(U:U,'BW Asset Listing'!D:G,4,FALSE),"")</f>
        <v/>
      </c>
      <c r="Y1288" s="294" t="str">
        <f>IF($AB1288=1,VLOOKUP(U:U,'BW Asset Listing'!D:O,12,FALSE),"")</f>
        <v/>
      </c>
      <c r="Z1288" s="294" t="str">
        <f t="shared" ref="Z1288:Z1351" si="178">IF($AB1288=1,SUMIF(D:D,D1288,M:M),"")</f>
        <v/>
      </c>
      <c r="AA1288" s="294" t="str">
        <f t="shared" ref="AA1288:AA1351" si="179">IF($AB1288=1,Y1288-Z1288,"")</f>
        <v/>
      </c>
      <c r="AB1288" s="294">
        <f>COUNTIF($D$4:D1288,$D1288)</f>
        <v>0</v>
      </c>
      <c r="AE1288" s="122" t="str">
        <f t="shared" ref="AE1288:AE1351" si="180">IF(ISBLANK(D1288),"",D1288&amp;" Payment #"&amp;AB1288)</f>
        <v/>
      </c>
      <c r="AF1288" s="124">
        <f>SUMIFS('BW Expense Report GL'!I:I,'BW Expense Report GL'!F:F,AD:AD,'BW Expense Report GL'!G:G,G:G)</f>
        <v>0</v>
      </c>
      <c r="AG1288" s="124" t="str">
        <f t="shared" ref="AG1288:AG1351" si="181">IF(ISBLANK(AD1288),"",M1288-AF1288)</f>
        <v/>
      </c>
      <c r="AH1288" s="124">
        <f>SUMIFS('BW Expense Report GL'!I:I,'BW Expense Report GL'!F:F,AD:AD,'BW Expense Report GL'!G:G,H:H)</f>
        <v>0</v>
      </c>
      <c r="AI1288" s="124" t="str">
        <f t="shared" ref="AI1288:AI1351" si="182">IF(ISBLANK(AD1288),"",N1288-AH1288)</f>
        <v/>
      </c>
      <c r="AK1288" s="121">
        <f t="shared" ref="AK1288:AK1351" si="183">F1288</f>
        <v>0</v>
      </c>
      <c r="AL1288" s="121">
        <f t="shared" ref="AL1288:AL1351" si="184">D1288</f>
        <v>0</v>
      </c>
    </row>
    <row r="1289" spans="1:38" s="121" customFormat="1" ht="12.75" x14ac:dyDescent="0.2">
      <c r="A1289" s="293" t="str">
        <f>VLOOKUP(B:B,'ACFR Business Areas'!A:C,3,FALSE)</f>
        <v>A000</v>
      </c>
      <c r="B1289" s="293" t="str">
        <f>'Lease Rollforward'!$B$1</f>
        <v>E120</v>
      </c>
      <c r="C1289" s="122" t="str">
        <f>VLOOKUP(B:B,'ACFR Business Areas'!A:B,2,FALSE)</f>
        <v>Comptroller General</v>
      </c>
      <c r="D1289" s="237"/>
      <c r="E1289" s="265"/>
      <c r="G1289" s="122">
        <f>IFERROR(VLOOKUP($F:$F,'Lease Types with GL Accts'!A:B,2,FALSE),0)</f>
        <v>0</v>
      </c>
      <c r="H1289" s="122">
        <f>IFERROR(VLOOKUP($F:$F,'Lease Types with GL Accts'!$A:$C,3,FALSE),0)</f>
        <v>0</v>
      </c>
      <c r="I1289" s="122">
        <f>IFERROR(VLOOKUP($F:$F,'Lease Types with GL Accts'!$A:$D,4,FALSE),0)</f>
        <v>0</v>
      </c>
      <c r="J1289" s="293" t="str">
        <f>IF(AND(AB1289=1,K1289='Lease Rollforward'!$B$2),"Yes",IF(AB1289=1,"No",""))</f>
        <v/>
      </c>
      <c r="L1289" s="216"/>
      <c r="M1289" s="217"/>
      <c r="N1289" s="217"/>
      <c r="O1289" s="217"/>
      <c r="P1289" s="294">
        <f t="shared" si="177"/>
        <v>0</v>
      </c>
      <c r="Q1289" s="124"/>
      <c r="R1289" s="124"/>
      <c r="S1289" s="219"/>
      <c r="T1289" s="219"/>
      <c r="U1289" s="266"/>
      <c r="V1289" s="122" t="str">
        <f>IF($AB1289=1,VLOOKUP(U:U,'BW Asset Listing'!D:E,2,FALSE),"")</f>
        <v/>
      </c>
      <c r="W1289" s="122" t="str">
        <f>IF($AB1289=1,VLOOKUP(U:U,'BW Asset Listing'!D:F,3,FALSE),"")</f>
        <v/>
      </c>
      <c r="X1289" s="122" t="str">
        <f>IF($AB1289=1,VLOOKUP(U:U,'BW Asset Listing'!D:G,4,FALSE),"")</f>
        <v/>
      </c>
      <c r="Y1289" s="294" t="str">
        <f>IF($AB1289=1,VLOOKUP(U:U,'BW Asset Listing'!D:O,12,FALSE),"")</f>
        <v/>
      </c>
      <c r="Z1289" s="294" t="str">
        <f t="shared" si="178"/>
        <v/>
      </c>
      <c r="AA1289" s="294" t="str">
        <f t="shared" si="179"/>
        <v/>
      </c>
      <c r="AB1289" s="294">
        <f>COUNTIF($D$4:D1289,$D1289)</f>
        <v>0</v>
      </c>
      <c r="AE1289" s="122" t="str">
        <f t="shared" si="180"/>
        <v/>
      </c>
      <c r="AF1289" s="124">
        <f>SUMIFS('BW Expense Report GL'!I:I,'BW Expense Report GL'!F:F,AD:AD,'BW Expense Report GL'!G:G,G:G)</f>
        <v>0</v>
      </c>
      <c r="AG1289" s="124" t="str">
        <f t="shared" si="181"/>
        <v/>
      </c>
      <c r="AH1289" s="124">
        <f>SUMIFS('BW Expense Report GL'!I:I,'BW Expense Report GL'!F:F,AD:AD,'BW Expense Report GL'!G:G,H:H)</f>
        <v>0</v>
      </c>
      <c r="AI1289" s="124" t="str">
        <f t="shared" si="182"/>
        <v/>
      </c>
      <c r="AK1289" s="121">
        <f t="shared" si="183"/>
        <v>0</v>
      </c>
      <c r="AL1289" s="121">
        <f t="shared" si="184"/>
        <v>0</v>
      </c>
    </row>
    <row r="1290" spans="1:38" s="121" customFormat="1" ht="12.75" x14ac:dyDescent="0.2">
      <c r="A1290" s="293" t="str">
        <f>VLOOKUP(B:B,'ACFR Business Areas'!A:C,3,FALSE)</f>
        <v>A000</v>
      </c>
      <c r="B1290" s="293" t="str">
        <f>'Lease Rollforward'!$B$1</f>
        <v>E120</v>
      </c>
      <c r="C1290" s="122" t="str">
        <f>VLOOKUP(B:B,'ACFR Business Areas'!A:B,2,FALSE)</f>
        <v>Comptroller General</v>
      </c>
      <c r="D1290" s="237"/>
      <c r="E1290" s="265"/>
      <c r="G1290" s="122">
        <f>IFERROR(VLOOKUP($F:$F,'Lease Types with GL Accts'!A:B,2,FALSE),0)</f>
        <v>0</v>
      </c>
      <c r="H1290" s="122">
        <f>IFERROR(VLOOKUP($F:$F,'Lease Types with GL Accts'!$A:$C,3,FALSE),0)</f>
        <v>0</v>
      </c>
      <c r="I1290" s="122">
        <f>IFERROR(VLOOKUP($F:$F,'Lease Types with GL Accts'!$A:$D,4,FALSE),0)</f>
        <v>0</v>
      </c>
      <c r="J1290" s="293" t="str">
        <f>IF(AND(AB1290=1,K1290='Lease Rollforward'!$B$2),"Yes",IF(AB1290=1,"No",""))</f>
        <v/>
      </c>
      <c r="L1290" s="216"/>
      <c r="M1290" s="217"/>
      <c r="N1290" s="217"/>
      <c r="O1290" s="217"/>
      <c r="P1290" s="294">
        <f t="shared" si="177"/>
        <v>0</v>
      </c>
      <c r="Q1290" s="124"/>
      <c r="R1290" s="124"/>
      <c r="S1290" s="219"/>
      <c r="T1290" s="219"/>
      <c r="U1290" s="266"/>
      <c r="V1290" s="122" t="str">
        <f>IF($AB1290=1,VLOOKUP(U:U,'BW Asset Listing'!D:E,2,FALSE),"")</f>
        <v/>
      </c>
      <c r="W1290" s="122" t="str">
        <f>IF($AB1290=1,VLOOKUP(U:U,'BW Asset Listing'!D:F,3,FALSE),"")</f>
        <v/>
      </c>
      <c r="X1290" s="122" t="str">
        <f>IF($AB1290=1,VLOOKUP(U:U,'BW Asset Listing'!D:G,4,FALSE),"")</f>
        <v/>
      </c>
      <c r="Y1290" s="294" t="str">
        <f>IF($AB1290=1,VLOOKUP(U:U,'BW Asset Listing'!D:O,12,FALSE),"")</f>
        <v/>
      </c>
      <c r="Z1290" s="294" t="str">
        <f t="shared" si="178"/>
        <v/>
      </c>
      <c r="AA1290" s="294" t="str">
        <f t="shared" si="179"/>
        <v/>
      </c>
      <c r="AB1290" s="294">
        <f>COUNTIF($D$4:D1290,$D1290)</f>
        <v>0</v>
      </c>
      <c r="AE1290" s="122" t="str">
        <f t="shared" si="180"/>
        <v/>
      </c>
      <c r="AF1290" s="124">
        <f>SUMIFS('BW Expense Report GL'!I:I,'BW Expense Report GL'!F:F,AD:AD,'BW Expense Report GL'!G:G,G:G)</f>
        <v>0</v>
      </c>
      <c r="AG1290" s="124" t="str">
        <f t="shared" si="181"/>
        <v/>
      </c>
      <c r="AH1290" s="124">
        <f>SUMIFS('BW Expense Report GL'!I:I,'BW Expense Report GL'!F:F,AD:AD,'BW Expense Report GL'!G:G,H:H)</f>
        <v>0</v>
      </c>
      <c r="AI1290" s="124" t="str">
        <f t="shared" si="182"/>
        <v/>
      </c>
      <c r="AK1290" s="121">
        <f t="shared" si="183"/>
        <v>0</v>
      </c>
      <c r="AL1290" s="121">
        <f t="shared" si="184"/>
        <v>0</v>
      </c>
    </row>
    <row r="1291" spans="1:38" s="121" customFormat="1" ht="12.75" x14ac:dyDescent="0.2">
      <c r="A1291" s="293" t="str">
        <f>VLOOKUP(B:B,'ACFR Business Areas'!A:C,3,FALSE)</f>
        <v>A000</v>
      </c>
      <c r="B1291" s="293" t="str">
        <f>'Lease Rollforward'!$B$1</f>
        <v>E120</v>
      </c>
      <c r="C1291" s="122" t="str">
        <f>VLOOKUP(B:B,'ACFR Business Areas'!A:B,2,FALSE)</f>
        <v>Comptroller General</v>
      </c>
      <c r="D1291" s="237"/>
      <c r="E1291" s="265"/>
      <c r="G1291" s="122">
        <f>IFERROR(VLOOKUP($F:$F,'Lease Types with GL Accts'!A:B,2,FALSE),0)</f>
        <v>0</v>
      </c>
      <c r="H1291" s="122">
        <f>IFERROR(VLOOKUP($F:$F,'Lease Types with GL Accts'!$A:$C,3,FALSE),0)</f>
        <v>0</v>
      </c>
      <c r="I1291" s="122">
        <f>IFERROR(VLOOKUP($F:$F,'Lease Types with GL Accts'!$A:$D,4,FALSE),0)</f>
        <v>0</v>
      </c>
      <c r="J1291" s="293" t="str">
        <f>IF(AND(AB1291=1,K1291='Lease Rollforward'!$B$2),"Yes",IF(AB1291=1,"No",""))</f>
        <v/>
      </c>
      <c r="L1291" s="216"/>
      <c r="M1291" s="217"/>
      <c r="N1291" s="217"/>
      <c r="O1291" s="217"/>
      <c r="P1291" s="294">
        <f t="shared" si="177"/>
        <v>0</v>
      </c>
      <c r="Q1291" s="124"/>
      <c r="R1291" s="124"/>
      <c r="S1291" s="219"/>
      <c r="T1291" s="219"/>
      <c r="U1291" s="266"/>
      <c r="V1291" s="122" t="str">
        <f>IF($AB1291=1,VLOOKUP(U:U,'BW Asset Listing'!D:E,2,FALSE),"")</f>
        <v/>
      </c>
      <c r="W1291" s="122" t="str">
        <f>IF($AB1291=1,VLOOKUP(U:U,'BW Asset Listing'!D:F,3,FALSE),"")</f>
        <v/>
      </c>
      <c r="X1291" s="122" t="str">
        <f>IF($AB1291=1,VLOOKUP(U:U,'BW Asset Listing'!D:G,4,FALSE),"")</f>
        <v/>
      </c>
      <c r="Y1291" s="294" t="str">
        <f>IF($AB1291=1,VLOOKUP(U:U,'BW Asset Listing'!D:O,12,FALSE),"")</f>
        <v/>
      </c>
      <c r="Z1291" s="294" t="str">
        <f t="shared" si="178"/>
        <v/>
      </c>
      <c r="AA1291" s="294" t="str">
        <f t="shared" si="179"/>
        <v/>
      </c>
      <c r="AB1291" s="294">
        <f>COUNTIF($D$4:D1291,$D1291)</f>
        <v>0</v>
      </c>
      <c r="AE1291" s="122" t="str">
        <f t="shared" si="180"/>
        <v/>
      </c>
      <c r="AF1291" s="124">
        <f>SUMIFS('BW Expense Report GL'!I:I,'BW Expense Report GL'!F:F,AD:AD,'BW Expense Report GL'!G:G,G:G)</f>
        <v>0</v>
      </c>
      <c r="AG1291" s="124" t="str">
        <f t="shared" si="181"/>
        <v/>
      </c>
      <c r="AH1291" s="124">
        <f>SUMIFS('BW Expense Report GL'!I:I,'BW Expense Report GL'!F:F,AD:AD,'BW Expense Report GL'!G:G,H:H)</f>
        <v>0</v>
      </c>
      <c r="AI1291" s="124" t="str">
        <f t="shared" si="182"/>
        <v/>
      </c>
      <c r="AK1291" s="121">
        <f t="shared" si="183"/>
        <v>0</v>
      </c>
      <c r="AL1291" s="121">
        <f t="shared" si="184"/>
        <v>0</v>
      </c>
    </row>
    <row r="1292" spans="1:38" s="121" customFormat="1" ht="12.75" x14ac:dyDescent="0.2">
      <c r="A1292" s="293" t="str">
        <f>VLOOKUP(B:B,'ACFR Business Areas'!A:C,3,FALSE)</f>
        <v>A000</v>
      </c>
      <c r="B1292" s="293" t="str">
        <f>'Lease Rollforward'!$B$1</f>
        <v>E120</v>
      </c>
      <c r="C1292" s="122" t="str">
        <f>VLOOKUP(B:B,'ACFR Business Areas'!A:B,2,FALSE)</f>
        <v>Comptroller General</v>
      </c>
      <c r="D1292" s="237"/>
      <c r="E1292" s="265"/>
      <c r="G1292" s="122">
        <f>IFERROR(VLOOKUP($F:$F,'Lease Types with GL Accts'!A:B,2,FALSE),0)</f>
        <v>0</v>
      </c>
      <c r="H1292" s="122">
        <f>IFERROR(VLOOKUP($F:$F,'Lease Types with GL Accts'!$A:$C,3,FALSE),0)</f>
        <v>0</v>
      </c>
      <c r="I1292" s="122">
        <f>IFERROR(VLOOKUP($F:$F,'Lease Types with GL Accts'!$A:$D,4,FALSE),0)</f>
        <v>0</v>
      </c>
      <c r="J1292" s="293" t="str">
        <f>IF(AND(AB1292=1,K1292='Lease Rollforward'!$B$2),"Yes",IF(AB1292=1,"No",""))</f>
        <v/>
      </c>
      <c r="L1292" s="216"/>
      <c r="M1292" s="217"/>
      <c r="N1292" s="217"/>
      <c r="O1292" s="217"/>
      <c r="P1292" s="294">
        <f t="shared" si="177"/>
        <v>0</v>
      </c>
      <c r="Q1292" s="124"/>
      <c r="R1292" s="124"/>
      <c r="S1292" s="219"/>
      <c r="T1292" s="219"/>
      <c r="U1292" s="266"/>
      <c r="V1292" s="122" t="str">
        <f>IF($AB1292=1,VLOOKUP(U:U,'BW Asset Listing'!D:E,2,FALSE),"")</f>
        <v/>
      </c>
      <c r="W1292" s="122" t="str">
        <f>IF($AB1292=1,VLOOKUP(U:U,'BW Asset Listing'!D:F,3,FALSE),"")</f>
        <v/>
      </c>
      <c r="X1292" s="122" t="str">
        <f>IF($AB1292=1,VLOOKUP(U:U,'BW Asset Listing'!D:G,4,FALSE),"")</f>
        <v/>
      </c>
      <c r="Y1292" s="294" t="str">
        <f>IF($AB1292=1,VLOOKUP(U:U,'BW Asset Listing'!D:O,12,FALSE),"")</f>
        <v/>
      </c>
      <c r="Z1292" s="294" t="str">
        <f t="shared" si="178"/>
        <v/>
      </c>
      <c r="AA1292" s="294" t="str">
        <f t="shared" si="179"/>
        <v/>
      </c>
      <c r="AB1292" s="294">
        <f>COUNTIF($D$4:D1292,$D1292)</f>
        <v>0</v>
      </c>
      <c r="AE1292" s="122" t="str">
        <f t="shared" si="180"/>
        <v/>
      </c>
      <c r="AF1292" s="124">
        <f>SUMIFS('BW Expense Report GL'!I:I,'BW Expense Report GL'!F:F,AD:AD,'BW Expense Report GL'!G:G,G:G)</f>
        <v>0</v>
      </c>
      <c r="AG1292" s="124" t="str">
        <f t="shared" si="181"/>
        <v/>
      </c>
      <c r="AH1292" s="124">
        <f>SUMIFS('BW Expense Report GL'!I:I,'BW Expense Report GL'!F:F,AD:AD,'BW Expense Report GL'!G:G,H:H)</f>
        <v>0</v>
      </c>
      <c r="AI1292" s="124" t="str">
        <f t="shared" si="182"/>
        <v/>
      </c>
      <c r="AK1292" s="121">
        <f t="shared" si="183"/>
        <v>0</v>
      </c>
      <c r="AL1292" s="121">
        <f t="shared" si="184"/>
        <v>0</v>
      </c>
    </row>
    <row r="1293" spans="1:38" s="121" customFormat="1" ht="12.75" x14ac:dyDescent="0.2">
      <c r="A1293" s="293" t="str">
        <f>VLOOKUP(B:B,'ACFR Business Areas'!A:C,3,FALSE)</f>
        <v>A000</v>
      </c>
      <c r="B1293" s="293" t="str">
        <f>'Lease Rollforward'!$B$1</f>
        <v>E120</v>
      </c>
      <c r="C1293" s="122" t="str">
        <f>VLOOKUP(B:B,'ACFR Business Areas'!A:B,2,FALSE)</f>
        <v>Comptroller General</v>
      </c>
      <c r="D1293" s="237"/>
      <c r="E1293" s="265"/>
      <c r="G1293" s="122">
        <f>IFERROR(VLOOKUP($F:$F,'Lease Types with GL Accts'!A:B,2,FALSE),0)</f>
        <v>0</v>
      </c>
      <c r="H1293" s="122">
        <f>IFERROR(VLOOKUP($F:$F,'Lease Types with GL Accts'!$A:$C,3,FALSE),0)</f>
        <v>0</v>
      </c>
      <c r="I1293" s="122">
        <f>IFERROR(VLOOKUP($F:$F,'Lease Types with GL Accts'!$A:$D,4,FALSE),0)</f>
        <v>0</v>
      </c>
      <c r="J1293" s="293" t="str">
        <f>IF(AND(AB1293=1,K1293='Lease Rollforward'!$B$2),"Yes",IF(AB1293=1,"No",""))</f>
        <v/>
      </c>
      <c r="L1293" s="216"/>
      <c r="M1293" s="217"/>
      <c r="N1293" s="217"/>
      <c r="O1293" s="217"/>
      <c r="P1293" s="294">
        <f t="shared" si="177"/>
        <v>0</v>
      </c>
      <c r="Q1293" s="124"/>
      <c r="R1293" s="124"/>
      <c r="S1293" s="219"/>
      <c r="T1293" s="219"/>
      <c r="U1293" s="266"/>
      <c r="V1293" s="122" t="str">
        <f>IF($AB1293=1,VLOOKUP(U:U,'BW Asset Listing'!D:E,2,FALSE),"")</f>
        <v/>
      </c>
      <c r="W1293" s="122" t="str">
        <f>IF($AB1293=1,VLOOKUP(U:U,'BW Asset Listing'!D:F,3,FALSE),"")</f>
        <v/>
      </c>
      <c r="X1293" s="122" t="str">
        <f>IF($AB1293=1,VLOOKUP(U:U,'BW Asset Listing'!D:G,4,FALSE),"")</f>
        <v/>
      </c>
      <c r="Y1293" s="294" t="str">
        <f>IF($AB1293=1,VLOOKUP(U:U,'BW Asset Listing'!D:O,12,FALSE),"")</f>
        <v/>
      </c>
      <c r="Z1293" s="294" t="str">
        <f t="shared" si="178"/>
        <v/>
      </c>
      <c r="AA1293" s="294" t="str">
        <f t="shared" si="179"/>
        <v/>
      </c>
      <c r="AB1293" s="294">
        <f>COUNTIF($D$4:D1293,$D1293)</f>
        <v>0</v>
      </c>
      <c r="AE1293" s="122" t="str">
        <f t="shared" si="180"/>
        <v/>
      </c>
      <c r="AF1293" s="124">
        <f>SUMIFS('BW Expense Report GL'!I:I,'BW Expense Report GL'!F:F,AD:AD,'BW Expense Report GL'!G:G,G:G)</f>
        <v>0</v>
      </c>
      <c r="AG1293" s="124" t="str">
        <f t="shared" si="181"/>
        <v/>
      </c>
      <c r="AH1293" s="124">
        <f>SUMIFS('BW Expense Report GL'!I:I,'BW Expense Report GL'!F:F,AD:AD,'BW Expense Report GL'!G:G,H:H)</f>
        <v>0</v>
      </c>
      <c r="AI1293" s="124" t="str">
        <f t="shared" si="182"/>
        <v/>
      </c>
      <c r="AK1293" s="121">
        <f t="shared" si="183"/>
        <v>0</v>
      </c>
      <c r="AL1293" s="121">
        <f t="shared" si="184"/>
        <v>0</v>
      </c>
    </row>
    <row r="1294" spans="1:38" s="121" customFormat="1" ht="12.75" x14ac:dyDescent="0.2">
      <c r="A1294" s="293" t="str">
        <f>VLOOKUP(B:B,'ACFR Business Areas'!A:C,3,FALSE)</f>
        <v>A000</v>
      </c>
      <c r="B1294" s="293" t="str">
        <f>'Lease Rollforward'!$B$1</f>
        <v>E120</v>
      </c>
      <c r="C1294" s="122" t="str">
        <f>VLOOKUP(B:B,'ACFR Business Areas'!A:B,2,FALSE)</f>
        <v>Comptroller General</v>
      </c>
      <c r="D1294" s="237"/>
      <c r="E1294" s="265"/>
      <c r="G1294" s="122">
        <f>IFERROR(VLOOKUP($F:$F,'Lease Types with GL Accts'!A:B,2,FALSE),0)</f>
        <v>0</v>
      </c>
      <c r="H1294" s="122">
        <f>IFERROR(VLOOKUP($F:$F,'Lease Types with GL Accts'!$A:$C,3,FALSE),0)</f>
        <v>0</v>
      </c>
      <c r="I1294" s="122">
        <f>IFERROR(VLOOKUP($F:$F,'Lease Types with GL Accts'!$A:$D,4,FALSE),0)</f>
        <v>0</v>
      </c>
      <c r="J1294" s="293" t="str">
        <f>IF(AND(AB1294=1,K1294='Lease Rollforward'!$B$2),"Yes",IF(AB1294=1,"No",""))</f>
        <v/>
      </c>
      <c r="L1294" s="216"/>
      <c r="M1294" s="217"/>
      <c r="N1294" s="217"/>
      <c r="O1294" s="217"/>
      <c r="P1294" s="294">
        <f t="shared" si="177"/>
        <v>0</v>
      </c>
      <c r="Q1294" s="124"/>
      <c r="R1294" s="124"/>
      <c r="S1294" s="219"/>
      <c r="T1294" s="219"/>
      <c r="U1294" s="266"/>
      <c r="V1294" s="122" t="str">
        <f>IF($AB1294=1,VLOOKUP(U:U,'BW Asset Listing'!D:E,2,FALSE),"")</f>
        <v/>
      </c>
      <c r="W1294" s="122" t="str">
        <f>IF($AB1294=1,VLOOKUP(U:U,'BW Asset Listing'!D:F,3,FALSE),"")</f>
        <v/>
      </c>
      <c r="X1294" s="122" t="str">
        <f>IF($AB1294=1,VLOOKUP(U:U,'BW Asset Listing'!D:G,4,FALSE),"")</f>
        <v/>
      </c>
      <c r="Y1294" s="294" t="str">
        <f>IF($AB1294=1,VLOOKUP(U:U,'BW Asset Listing'!D:O,12,FALSE),"")</f>
        <v/>
      </c>
      <c r="Z1294" s="294" t="str">
        <f t="shared" si="178"/>
        <v/>
      </c>
      <c r="AA1294" s="294" t="str">
        <f t="shared" si="179"/>
        <v/>
      </c>
      <c r="AB1294" s="294">
        <f>COUNTIF($D$4:D1294,$D1294)</f>
        <v>0</v>
      </c>
      <c r="AE1294" s="122" t="str">
        <f t="shared" si="180"/>
        <v/>
      </c>
      <c r="AF1294" s="124">
        <f>SUMIFS('BW Expense Report GL'!I:I,'BW Expense Report GL'!F:F,AD:AD,'BW Expense Report GL'!G:G,G:G)</f>
        <v>0</v>
      </c>
      <c r="AG1294" s="124" t="str">
        <f t="shared" si="181"/>
        <v/>
      </c>
      <c r="AH1294" s="124">
        <f>SUMIFS('BW Expense Report GL'!I:I,'BW Expense Report GL'!F:F,AD:AD,'BW Expense Report GL'!G:G,H:H)</f>
        <v>0</v>
      </c>
      <c r="AI1294" s="124" t="str">
        <f t="shared" si="182"/>
        <v/>
      </c>
      <c r="AK1294" s="121">
        <f t="shared" si="183"/>
        <v>0</v>
      </c>
      <c r="AL1294" s="121">
        <f t="shared" si="184"/>
        <v>0</v>
      </c>
    </row>
    <row r="1295" spans="1:38" s="121" customFormat="1" ht="12.75" x14ac:dyDescent="0.2">
      <c r="A1295" s="293" t="str">
        <f>VLOOKUP(B:B,'ACFR Business Areas'!A:C,3,FALSE)</f>
        <v>A000</v>
      </c>
      <c r="B1295" s="293" t="str">
        <f>'Lease Rollforward'!$B$1</f>
        <v>E120</v>
      </c>
      <c r="C1295" s="122" t="str">
        <f>VLOOKUP(B:B,'ACFR Business Areas'!A:B,2,FALSE)</f>
        <v>Comptroller General</v>
      </c>
      <c r="D1295" s="237"/>
      <c r="E1295" s="265"/>
      <c r="G1295" s="122">
        <f>IFERROR(VLOOKUP($F:$F,'Lease Types with GL Accts'!A:B,2,FALSE),0)</f>
        <v>0</v>
      </c>
      <c r="H1295" s="122">
        <f>IFERROR(VLOOKUP($F:$F,'Lease Types with GL Accts'!$A:$C,3,FALSE),0)</f>
        <v>0</v>
      </c>
      <c r="I1295" s="122">
        <f>IFERROR(VLOOKUP($F:$F,'Lease Types with GL Accts'!$A:$D,4,FALSE),0)</f>
        <v>0</v>
      </c>
      <c r="J1295" s="293" t="str">
        <f>IF(AND(AB1295=1,K1295='Lease Rollforward'!$B$2),"Yes",IF(AB1295=1,"No",""))</f>
        <v/>
      </c>
      <c r="L1295" s="216"/>
      <c r="M1295" s="217"/>
      <c r="N1295" s="217"/>
      <c r="O1295" s="217"/>
      <c r="P1295" s="294">
        <f t="shared" si="177"/>
        <v>0</v>
      </c>
      <c r="Q1295" s="124"/>
      <c r="R1295" s="124"/>
      <c r="S1295" s="219"/>
      <c r="T1295" s="219"/>
      <c r="U1295" s="266"/>
      <c r="V1295" s="122" t="str">
        <f>IF($AB1295=1,VLOOKUP(U:U,'BW Asset Listing'!D:E,2,FALSE),"")</f>
        <v/>
      </c>
      <c r="W1295" s="122" t="str">
        <f>IF($AB1295=1,VLOOKUP(U:U,'BW Asset Listing'!D:F,3,FALSE),"")</f>
        <v/>
      </c>
      <c r="X1295" s="122" t="str">
        <f>IF($AB1295=1,VLOOKUP(U:U,'BW Asset Listing'!D:G,4,FALSE),"")</f>
        <v/>
      </c>
      <c r="Y1295" s="294" t="str">
        <f>IF($AB1295=1,VLOOKUP(U:U,'BW Asset Listing'!D:O,12,FALSE),"")</f>
        <v/>
      </c>
      <c r="Z1295" s="294" t="str">
        <f t="shared" si="178"/>
        <v/>
      </c>
      <c r="AA1295" s="294" t="str">
        <f t="shared" si="179"/>
        <v/>
      </c>
      <c r="AB1295" s="294">
        <f>COUNTIF($D$4:D1295,$D1295)</f>
        <v>0</v>
      </c>
      <c r="AE1295" s="122" t="str">
        <f t="shared" si="180"/>
        <v/>
      </c>
      <c r="AF1295" s="124">
        <f>SUMIFS('BW Expense Report GL'!I:I,'BW Expense Report GL'!F:F,AD:AD,'BW Expense Report GL'!G:G,G:G)</f>
        <v>0</v>
      </c>
      <c r="AG1295" s="124" t="str">
        <f t="shared" si="181"/>
        <v/>
      </c>
      <c r="AH1295" s="124">
        <f>SUMIFS('BW Expense Report GL'!I:I,'BW Expense Report GL'!F:F,AD:AD,'BW Expense Report GL'!G:G,H:H)</f>
        <v>0</v>
      </c>
      <c r="AI1295" s="124" t="str">
        <f t="shared" si="182"/>
        <v/>
      </c>
      <c r="AK1295" s="121">
        <f t="shared" si="183"/>
        <v>0</v>
      </c>
      <c r="AL1295" s="121">
        <f t="shared" si="184"/>
        <v>0</v>
      </c>
    </row>
    <row r="1296" spans="1:38" s="121" customFormat="1" ht="12.75" x14ac:dyDescent="0.2">
      <c r="A1296" s="293" t="str">
        <f>VLOOKUP(B:B,'ACFR Business Areas'!A:C,3,FALSE)</f>
        <v>A000</v>
      </c>
      <c r="B1296" s="293" t="str">
        <f>'Lease Rollforward'!$B$1</f>
        <v>E120</v>
      </c>
      <c r="C1296" s="122" t="str">
        <f>VLOOKUP(B:B,'ACFR Business Areas'!A:B,2,FALSE)</f>
        <v>Comptroller General</v>
      </c>
      <c r="D1296" s="237"/>
      <c r="E1296" s="265"/>
      <c r="G1296" s="122">
        <f>IFERROR(VLOOKUP($F:$F,'Lease Types with GL Accts'!A:B,2,FALSE),0)</f>
        <v>0</v>
      </c>
      <c r="H1296" s="122">
        <f>IFERROR(VLOOKUP($F:$F,'Lease Types with GL Accts'!$A:$C,3,FALSE),0)</f>
        <v>0</v>
      </c>
      <c r="I1296" s="122">
        <f>IFERROR(VLOOKUP($F:$F,'Lease Types with GL Accts'!$A:$D,4,FALSE),0)</f>
        <v>0</v>
      </c>
      <c r="J1296" s="293" t="str">
        <f>IF(AND(AB1296=1,K1296='Lease Rollforward'!$B$2),"Yes",IF(AB1296=1,"No",""))</f>
        <v/>
      </c>
      <c r="L1296" s="216"/>
      <c r="M1296" s="217"/>
      <c r="N1296" s="217"/>
      <c r="O1296" s="217"/>
      <c r="P1296" s="294">
        <f t="shared" si="177"/>
        <v>0</v>
      </c>
      <c r="Q1296" s="124"/>
      <c r="R1296" s="124"/>
      <c r="S1296" s="219"/>
      <c r="T1296" s="219"/>
      <c r="U1296" s="266"/>
      <c r="V1296" s="122" t="str">
        <f>IF($AB1296=1,VLOOKUP(U:U,'BW Asset Listing'!D:E,2,FALSE),"")</f>
        <v/>
      </c>
      <c r="W1296" s="122" t="str">
        <f>IF($AB1296=1,VLOOKUP(U:U,'BW Asset Listing'!D:F,3,FALSE),"")</f>
        <v/>
      </c>
      <c r="X1296" s="122" t="str">
        <f>IF($AB1296=1,VLOOKUP(U:U,'BW Asset Listing'!D:G,4,FALSE),"")</f>
        <v/>
      </c>
      <c r="Y1296" s="294" t="str">
        <f>IF($AB1296=1,VLOOKUP(U:U,'BW Asset Listing'!D:O,12,FALSE),"")</f>
        <v/>
      </c>
      <c r="Z1296" s="294" t="str">
        <f t="shared" si="178"/>
        <v/>
      </c>
      <c r="AA1296" s="294" t="str">
        <f t="shared" si="179"/>
        <v/>
      </c>
      <c r="AB1296" s="294">
        <f>COUNTIF($D$4:D1296,$D1296)</f>
        <v>0</v>
      </c>
      <c r="AE1296" s="122" t="str">
        <f t="shared" si="180"/>
        <v/>
      </c>
      <c r="AF1296" s="124">
        <f>SUMIFS('BW Expense Report GL'!I:I,'BW Expense Report GL'!F:F,AD:AD,'BW Expense Report GL'!G:G,G:G)</f>
        <v>0</v>
      </c>
      <c r="AG1296" s="124" t="str">
        <f t="shared" si="181"/>
        <v/>
      </c>
      <c r="AH1296" s="124">
        <f>SUMIFS('BW Expense Report GL'!I:I,'BW Expense Report GL'!F:F,AD:AD,'BW Expense Report GL'!G:G,H:H)</f>
        <v>0</v>
      </c>
      <c r="AI1296" s="124" t="str">
        <f t="shared" si="182"/>
        <v/>
      </c>
      <c r="AK1296" s="121">
        <f t="shared" si="183"/>
        <v>0</v>
      </c>
      <c r="AL1296" s="121">
        <f t="shared" si="184"/>
        <v>0</v>
      </c>
    </row>
    <row r="1297" spans="1:38" s="121" customFormat="1" ht="12.75" x14ac:dyDescent="0.2">
      <c r="A1297" s="293" t="str">
        <f>VLOOKUP(B:B,'ACFR Business Areas'!A:C,3,FALSE)</f>
        <v>A000</v>
      </c>
      <c r="B1297" s="293" t="str">
        <f>'Lease Rollforward'!$B$1</f>
        <v>E120</v>
      </c>
      <c r="C1297" s="122" t="str">
        <f>VLOOKUP(B:B,'ACFR Business Areas'!A:B,2,FALSE)</f>
        <v>Comptroller General</v>
      </c>
      <c r="D1297" s="237"/>
      <c r="E1297" s="265"/>
      <c r="G1297" s="122">
        <f>IFERROR(VLOOKUP($F:$F,'Lease Types with GL Accts'!A:B,2,FALSE),0)</f>
        <v>0</v>
      </c>
      <c r="H1297" s="122">
        <f>IFERROR(VLOOKUP($F:$F,'Lease Types with GL Accts'!$A:$C,3,FALSE),0)</f>
        <v>0</v>
      </c>
      <c r="I1297" s="122">
        <f>IFERROR(VLOOKUP($F:$F,'Lease Types with GL Accts'!$A:$D,4,FALSE),0)</f>
        <v>0</v>
      </c>
      <c r="J1297" s="293" t="str">
        <f>IF(AND(AB1297=1,K1297='Lease Rollforward'!$B$2),"Yes",IF(AB1297=1,"No",""))</f>
        <v/>
      </c>
      <c r="L1297" s="216"/>
      <c r="M1297" s="217"/>
      <c r="N1297" s="217"/>
      <c r="O1297" s="217"/>
      <c r="P1297" s="294">
        <f t="shared" si="177"/>
        <v>0</v>
      </c>
      <c r="Q1297" s="124"/>
      <c r="R1297" s="124"/>
      <c r="S1297" s="219"/>
      <c r="T1297" s="219"/>
      <c r="U1297" s="266"/>
      <c r="V1297" s="122" t="str">
        <f>IF($AB1297=1,VLOOKUP(U:U,'BW Asset Listing'!D:E,2,FALSE),"")</f>
        <v/>
      </c>
      <c r="W1297" s="122" t="str">
        <f>IF($AB1297=1,VLOOKUP(U:U,'BW Asset Listing'!D:F,3,FALSE),"")</f>
        <v/>
      </c>
      <c r="X1297" s="122" t="str">
        <f>IF($AB1297=1,VLOOKUP(U:U,'BW Asset Listing'!D:G,4,FALSE),"")</f>
        <v/>
      </c>
      <c r="Y1297" s="294" t="str">
        <f>IF($AB1297=1,VLOOKUP(U:U,'BW Asset Listing'!D:O,12,FALSE),"")</f>
        <v/>
      </c>
      <c r="Z1297" s="294" t="str">
        <f t="shared" si="178"/>
        <v/>
      </c>
      <c r="AA1297" s="294" t="str">
        <f t="shared" si="179"/>
        <v/>
      </c>
      <c r="AB1297" s="294">
        <f>COUNTIF($D$4:D1297,$D1297)</f>
        <v>0</v>
      </c>
      <c r="AE1297" s="122" t="str">
        <f t="shared" si="180"/>
        <v/>
      </c>
      <c r="AF1297" s="124">
        <f>SUMIFS('BW Expense Report GL'!I:I,'BW Expense Report GL'!F:F,AD:AD,'BW Expense Report GL'!G:G,G:G)</f>
        <v>0</v>
      </c>
      <c r="AG1297" s="124" t="str">
        <f t="shared" si="181"/>
        <v/>
      </c>
      <c r="AH1297" s="124">
        <f>SUMIFS('BW Expense Report GL'!I:I,'BW Expense Report GL'!F:F,AD:AD,'BW Expense Report GL'!G:G,H:H)</f>
        <v>0</v>
      </c>
      <c r="AI1297" s="124" t="str">
        <f t="shared" si="182"/>
        <v/>
      </c>
      <c r="AK1297" s="121">
        <f t="shared" si="183"/>
        <v>0</v>
      </c>
      <c r="AL1297" s="121">
        <f t="shared" si="184"/>
        <v>0</v>
      </c>
    </row>
    <row r="1298" spans="1:38" s="121" customFormat="1" ht="12.75" x14ac:dyDescent="0.2">
      <c r="A1298" s="293" t="str">
        <f>VLOOKUP(B:B,'ACFR Business Areas'!A:C,3,FALSE)</f>
        <v>A000</v>
      </c>
      <c r="B1298" s="293" t="str">
        <f>'Lease Rollforward'!$B$1</f>
        <v>E120</v>
      </c>
      <c r="C1298" s="122" t="str">
        <f>VLOOKUP(B:B,'ACFR Business Areas'!A:B,2,FALSE)</f>
        <v>Comptroller General</v>
      </c>
      <c r="D1298" s="237"/>
      <c r="E1298" s="265"/>
      <c r="G1298" s="122">
        <f>IFERROR(VLOOKUP($F:$F,'Lease Types with GL Accts'!A:B,2,FALSE),0)</f>
        <v>0</v>
      </c>
      <c r="H1298" s="122">
        <f>IFERROR(VLOOKUP($F:$F,'Lease Types with GL Accts'!$A:$C,3,FALSE),0)</f>
        <v>0</v>
      </c>
      <c r="I1298" s="122">
        <f>IFERROR(VLOOKUP($F:$F,'Lease Types with GL Accts'!$A:$D,4,FALSE),0)</f>
        <v>0</v>
      </c>
      <c r="J1298" s="293" t="str">
        <f>IF(AND(AB1298=1,K1298='Lease Rollforward'!$B$2),"Yes",IF(AB1298=1,"No",""))</f>
        <v/>
      </c>
      <c r="L1298" s="216"/>
      <c r="M1298" s="217"/>
      <c r="N1298" s="217"/>
      <c r="O1298" s="217"/>
      <c r="P1298" s="294">
        <f t="shared" si="177"/>
        <v>0</v>
      </c>
      <c r="Q1298" s="124"/>
      <c r="R1298" s="124"/>
      <c r="S1298" s="219"/>
      <c r="T1298" s="219"/>
      <c r="U1298" s="266"/>
      <c r="V1298" s="122" t="str">
        <f>IF($AB1298=1,VLOOKUP(U:U,'BW Asset Listing'!D:E,2,FALSE),"")</f>
        <v/>
      </c>
      <c r="W1298" s="122" t="str">
        <f>IF($AB1298=1,VLOOKUP(U:U,'BW Asset Listing'!D:F,3,FALSE),"")</f>
        <v/>
      </c>
      <c r="X1298" s="122" t="str">
        <f>IF($AB1298=1,VLOOKUP(U:U,'BW Asset Listing'!D:G,4,FALSE),"")</f>
        <v/>
      </c>
      <c r="Y1298" s="294" t="str">
        <f>IF($AB1298=1,VLOOKUP(U:U,'BW Asset Listing'!D:O,12,FALSE),"")</f>
        <v/>
      </c>
      <c r="Z1298" s="294" t="str">
        <f t="shared" si="178"/>
        <v/>
      </c>
      <c r="AA1298" s="294" t="str">
        <f t="shared" si="179"/>
        <v/>
      </c>
      <c r="AB1298" s="294">
        <f>COUNTIF($D$4:D1298,$D1298)</f>
        <v>0</v>
      </c>
      <c r="AE1298" s="122" t="str">
        <f t="shared" si="180"/>
        <v/>
      </c>
      <c r="AF1298" s="124">
        <f>SUMIFS('BW Expense Report GL'!I:I,'BW Expense Report GL'!F:F,AD:AD,'BW Expense Report GL'!G:G,G:G)</f>
        <v>0</v>
      </c>
      <c r="AG1298" s="124" t="str">
        <f t="shared" si="181"/>
        <v/>
      </c>
      <c r="AH1298" s="124">
        <f>SUMIFS('BW Expense Report GL'!I:I,'BW Expense Report GL'!F:F,AD:AD,'BW Expense Report GL'!G:G,H:H)</f>
        <v>0</v>
      </c>
      <c r="AI1298" s="124" t="str">
        <f t="shared" si="182"/>
        <v/>
      </c>
      <c r="AK1298" s="121">
        <f t="shared" si="183"/>
        <v>0</v>
      </c>
      <c r="AL1298" s="121">
        <f t="shared" si="184"/>
        <v>0</v>
      </c>
    </row>
    <row r="1299" spans="1:38" s="121" customFormat="1" ht="12.75" x14ac:dyDescent="0.2">
      <c r="A1299" s="293" t="str">
        <f>VLOOKUP(B:B,'ACFR Business Areas'!A:C,3,FALSE)</f>
        <v>A000</v>
      </c>
      <c r="B1299" s="293" t="str">
        <f>'Lease Rollforward'!$B$1</f>
        <v>E120</v>
      </c>
      <c r="C1299" s="122" t="str">
        <f>VLOOKUP(B:B,'ACFR Business Areas'!A:B,2,FALSE)</f>
        <v>Comptroller General</v>
      </c>
      <c r="D1299" s="237"/>
      <c r="E1299" s="265"/>
      <c r="G1299" s="122">
        <f>IFERROR(VLOOKUP($F:$F,'Lease Types with GL Accts'!A:B,2,FALSE),0)</f>
        <v>0</v>
      </c>
      <c r="H1299" s="122">
        <f>IFERROR(VLOOKUP($F:$F,'Lease Types with GL Accts'!$A:$C,3,FALSE),0)</f>
        <v>0</v>
      </c>
      <c r="I1299" s="122">
        <f>IFERROR(VLOOKUP($F:$F,'Lease Types with GL Accts'!$A:$D,4,FALSE),0)</f>
        <v>0</v>
      </c>
      <c r="J1299" s="293" t="str">
        <f>IF(AND(AB1299=1,K1299='Lease Rollforward'!$B$2),"Yes",IF(AB1299=1,"No",""))</f>
        <v/>
      </c>
      <c r="L1299" s="216"/>
      <c r="M1299" s="217"/>
      <c r="N1299" s="217"/>
      <c r="O1299" s="217"/>
      <c r="P1299" s="294">
        <f t="shared" si="177"/>
        <v>0</v>
      </c>
      <c r="Q1299" s="124"/>
      <c r="R1299" s="124"/>
      <c r="S1299" s="219"/>
      <c r="T1299" s="219"/>
      <c r="U1299" s="266"/>
      <c r="V1299" s="122" t="str">
        <f>IF($AB1299=1,VLOOKUP(U:U,'BW Asset Listing'!D:E,2,FALSE),"")</f>
        <v/>
      </c>
      <c r="W1299" s="122" t="str">
        <f>IF($AB1299=1,VLOOKUP(U:U,'BW Asset Listing'!D:F,3,FALSE),"")</f>
        <v/>
      </c>
      <c r="X1299" s="122" t="str">
        <f>IF($AB1299=1,VLOOKUP(U:U,'BW Asset Listing'!D:G,4,FALSE),"")</f>
        <v/>
      </c>
      <c r="Y1299" s="294" t="str">
        <f>IF($AB1299=1,VLOOKUP(U:U,'BW Asset Listing'!D:O,12,FALSE),"")</f>
        <v/>
      </c>
      <c r="Z1299" s="294" t="str">
        <f t="shared" si="178"/>
        <v/>
      </c>
      <c r="AA1299" s="294" t="str">
        <f t="shared" si="179"/>
        <v/>
      </c>
      <c r="AB1299" s="294">
        <f>COUNTIF($D$4:D1299,$D1299)</f>
        <v>0</v>
      </c>
      <c r="AE1299" s="122" t="str">
        <f t="shared" si="180"/>
        <v/>
      </c>
      <c r="AF1299" s="124">
        <f>SUMIFS('BW Expense Report GL'!I:I,'BW Expense Report GL'!F:F,AD:AD,'BW Expense Report GL'!G:G,G:G)</f>
        <v>0</v>
      </c>
      <c r="AG1299" s="124" t="str">
        <f t="shared" si="181"/>
        <v/>
      </c>
      <c r="AH1299" s="124">
        <f>SUMIFS('BW Expense Report GL'!I:I,'BW Expense Report GL'!F:F,AD:AD,'BW Expense Report GL'!G:G,H:H)</f>
        <v>0</v>
      </c>
      <c r="AI1299" s="124" t="str">
        <f t="shared" si="182"/>
        <v/>
      </c>
      <c r="AK1299" s="121">
        <f t="shared" si="183"/>
        <v>0</v>
      </c>
      <c r="AL1299" s="121">
        <f t="shared" si="184"/>
        <v>0</v>
      </c>
    </row>
    <row r="1300" spans="1:38" s="121" customFormat="1" ht="12.75" x14ac:dyDescent="0.2">
      <c r="A1300" s="293" t="str">
        <f>VLOOKUP(B:B,'ACFR Business Areas'!A:C,3,FALSE)</f>
        <v>A000</v>
      </c>
      <c r="B1300" s="293" t="str">
        <f>'Lease Rollforward'!$B$1</f>
        <v>E120</v>
      </c>
      <c r="C1300" s="122" t="str">
        <f>VLOOKUP(B:B,'ACFR Business Areas'!A:B,2,FALSE)</f>
        <v>Comptroller General</v>
      </c>
      <c r="D1300" s="237"/>
      <c r="E1300" s="265"/>
      <c r="G1300" s="122">
        <f>IFERROR(VLOOKUP($F:$F,'Lease Types with GL Accts'!A:B,2,FALSE),0)</f>
        <v>0</v>
      </c>
      <c r="H1300" s="122">
        <f>IFERROR(VLOOKUP($F:$F,'Lease Types with GL Accts'!$A:$C,3,FALSE),0)</f>
        <v>0</v>
      </c>
      <c r="I1300" s="122">
        <f>IFERROR(VLOOKUP($F:$F,'Lease Types with GL Accts'!$A:$D,4,FALSE),0)</f>
        <v>0</v>
      </c>
      <c r="J1300" s="293" t="str">
        <f>IF(AND(AB1300=1,K1300='Lease Rollforward'!$B$2),"Yes",IF(AB1300=1,"No",""))</f>
        <v/>
      </c>
      <c r="L1300" s="216"/>
      <c r="M1300" s="217"/>
      <c r="N1300" s="217"/>
      <c r="O1300" s="217"/>
      <c r="P1300" s="294">
        <f t="shared" si="177"/>
        <v>0</v>
      </c>
      <c r="Q1300" s="124"/>
      <c r="R1300" s="124"/>
      <c r="S1300" s="219"/>
      <c r="T1300" s="219"/>
      <c r="U1300" s="266"/>
      <c r="V1300" s="122" t="str">
        <f>IF($AB1300=1,VLOOKUP(U:U,'BW Asset Listing'!D:E,2,FALSE),"")</f>
        <v/>
      </c>
      <c r="W1300" s="122" t="str">
        <f>IF($AB1300=1,VLOOKUP(U:U,'BW Asset Listing'!D:F,3,FALSE),"")</f>
        <v/>
      </c>
      <c r="X1300" s="122" t="str">
        <f>IF($AB1300=1,VLOOKUP(U:U,'BW Asset Listing'!D:G,4,FALSE),"")</f>
        <v/>
      </c>
      <c r="Y1300" s="294" t="str">
        <f>IF($AB1300=1,VLOOKUP(U:U,'BW Asset Listing'!D:O,12,FALSE),"")</f>
        <v/>
      </c>
      <c r="Z1300" s="294" t="str">
        <f t="shared" si="178"/>
        <v/>
      </c>
      <c r="AA1300" s="294" t="str">
        <f t="shared" si="179"/>
        <v/>
      </c>
      <c r="AB1300" s="294">
        <f>COUNTIF($D$4:D1300,$D1300)</f>
        <v>0</v>
      </c>
      <c r="AE1300" s="122" t="str">
        <f t="shared" si="180"/>
        <v/>
      </c>
      <c r="AF1300" s="124">
        <f>SUMIFS('BW Expense Report GL'!I:I,'BW Expense Report GL'!F:F,AD:AD,'BW Expense Report GL'!G:G,G:G)</f>
        <v>0</v>
      </c>
      <c r="AG1300" s="124" t="str">
        <f t="shared" si="181"/>
        <v/>
      </c>
      <c r="AH1300" s="124">
        <f>SUMIFS('BW Expense Report GL'!I:I,'BW Expense Report GL'!F:F,AD:AD,'BW Expense Report GL'!G:G,H:H)</f>
        <v>0</v>
      </c>
      <c r="AI1300" s="124" t="str">
        <f t="shared" si="182"/>
        <v/>
      </c>
      <c r="AK1300" s="121">
        <f t="shared" si="183"/>
        <v>0</v>
      </c>
      <c r="AL1300" s="121">
        <f t="shared" si="184"/>
        <v>0</v>
      </c>
    </row>
    <row r="1301" spans="1:38" s="121" customFormat="1" ht="12.75" x14ac:dyDescent="0.2">
      <c r="A1301" s="293" t="str">
        <f>VLOOKUP(B:B,'ACFR Business Areas'!A:C,3,FALSE)</f>
        <v>A000</v>
      </c>
      <c r="B1301" s="293" t="str">
        <f>'Lease Rollforward'!$B$1</f>
        <v>E120</v>
      </c>
      <c r="C1301" s="122" t="str">
        <f>VLOOKUP(B:B,'ACFR Business Areas'!A:B,2,FALSE)</f>
        <v>Comptroller General</v>
      </c>
      <c r="D1301" s="237"/>
      <c r="E1301" s="265"/>
      <c r="G1301" s="122">
        <f>IFERROR(VLOOKUP($F:$F,'Lease Types with GL Accts'!A:B,2,FALSE),0)</f>
        <v>0</v>
      </c>
      <c r="H1301" s="122">
        <f>IFERROR(VLOOKUP($F:$F,'Lease Types with GL Accts'!$A:$C,3,FALSE),0)</f>
        <v>0</v>
      </c>
      <c r="I1301" s="122">
        <f>IFERROR(VLOOKUP($F:$F,'Lease Types with GL Accts'!$A:$D,4,FALSE),0)</f>
        <v>0</v>
      </c>
      <c r="J1301" s="293" t="str">
        <f>IF(AND(AB1301=1,K1301='Lease Rollforward'!$B$2),"Yes",IF(AB1301=1,"No",""))</f>
        <v/>
      </c>
      <c r="L1301" s="216"/>
      <c r="M1301" s="217"/>
      <c r="N1301" s="217"/>
      <c r="O1301" s="217"/>
      <c r="P1301" s="294">
        <f t="shared" si="177"/>
        <v>0</v>
      </c>
      <c r="Q1301" s="124"/>
      <c r="R1301" s="124"/>
      <c r="S1301" s="219"/>
      <c r="T1301" s="219"/>
      <c r="U1301" s="266"/>
      <c r="V1301" s="122" t="str">
        <f>IF($AB1301=1,VLOOKUP(U:U,'BW Asset Listing'!D:E,2,FALSE),"")</f>
        <v/>
      </c>
      <c r="W1301" s="122" t="str">
        <f>IF($AB1301=1,VLOOKUP(U:U,'BW Asset Listing'!D:F,3,FALSE),"")</f>
        <v/>
      </c>
      <c r="X1301" s="122" t="str">
        <f>IF($AB1301=1,VLOOKUP(U:U,'BW Asset Listing'!D:G,4,FALSE),"")</f>
        <v/>
      </c>
      <c r="Y1301" s="294" t="str">
        <f>IF($AB1301=1,VLOOKUP(U:U,'BW Asset Listing'!D:O,12,FALSE),"")</f>
        <v/>
      </c>
      <c r="Z1301" s="294" t="str">
        <f t="shared" si="178"/>
        <v/>
      </c>
      <c r="AA1301" s="294" t="str">
        <f t="shared" si="179"/>
        <v/>
      </c>
      <c r="AB1301" s="294">
        <f>COUNTIF($D$4:D1301,$D1301)</f>
        <v>0</v>
      </c>
      <c r="AE1301" s="122" t="str">
        <f t="shared" si="180"/>
        <v/>
      </c>
      <c r="AF1301" s="124">
        <f>SUMIFS('BW Expense Report GL'!I:I,'BW Expense Report GL'!F:F,AD:AD,'BW Expense Report GL'!G:G,G:G)</f>
        <v>0</v>
      </c>
      <c r="AG1301" s="124" t="str">
        <f t="shared" si="181"/>
        <v/>
      </c>
      <c r="AH1301" s="124">
        <f>SUMIFS('BW Expense Report GL'!I:I,'BW Expense Report GL'!F:F,AD:AD,'BW Expense Report GL'!G:G,H:H)</f>
        <v>0</v>
      </c>
      <c r="AI1301" s="124" t="str">
        <f t="shared" si="182"/>
        <v/>
      </c>
      <c r="AK1301" s="121">
        <f t="shared" si="183"/>
        <v>0</v>
      </c>
      <c r="AL1301" s="121">
        <f t="shared" si="184"/>
        <v>0</v>
      </c>
    </row>
    <row r="1302" spans="1:38" s="121" customFormat="1" ht="12.75" x14ac:dyDescent="0.2">
      <c r="A1302" s="293" t="str">
        <f>VLOOKUP(B:B,'ACFR Business Areas'!A:C,3,FALSE)</f>
        <v>A000</v>
      </c>
      <c r="B1302" s="293" t="str">
        <f>'Lease Rollforward'!$B$1</f>
        <v>E120</v>
      </c>
      <c r="C1302" s="122" t="str">
        <f>VLOOKUP(B:B,'ACFR Business Areas'!A:B,2,FALSE)</f>
        <v>Comptroller General</v>
      </c>
      <c r="D1302" s="237"/>
      <c r="E1302" s="265"/>
      <c r="G1302" s="122">
        <f>IFERROR(VLOOKUP($F:$F,'Lease Types with GL Accts'!A:B,2,FALSE),0)</f>
        <v>0</v>
      </c>
      <c r="H1302" s="122">
        <f>IFERROR(VLOOKUP($F:$F,'Lease Types with GL Accts'!$A:$C,3,FALSE),0)</f>
        <v>0</v>
      </c>
      <c r="I1302" s="122">
        <f>IFERROR(VLOOKUP($F:$F,'Lease Types with GL Accts'!$A:$D,4,FALSE),0)</f>
        <v>0</v>
      </c>
      <c r="J1302" s="293" t="str">
        <f>IF(AND(AB1302=1,K1302='Lease Rollforward'!$B$2),"Yes",IF(AB1302=1,"No",""))</f>
        <v/>
      </c>
      <c r="L1302" s="216"/>
      <c r="M1302" s="217"/>
      <c r="N1302" s="217"/>
      <c r="O1302" s="217"/>
      <c r="P1302" s="294">
        <f t="shared" si="177"/>
        <v>0</v>
      </c>
      <c r="Q1302" s="124"/>
      <c r="R1302" s="124"/>
      <c r="S1302" s="219"/>
      <c r="T1302" s="219"/>
      <c r="U1302" s="266"/>
      <c r="V1302" s="122" t="str">
        <f>IF($AB1302=1,VLOOKUP(U:U,'BW Asset Listing'!D:E,2,FALSE),"")</f>
        <v/>
      </c>
      <c r="W1302" s="122" t="str">
        <f>IF($AB1302=1,VLOOKUP(U:U,'BW Asset Listing'!D:F,3,FALSE),"")</f>
        <v/>
      </c>
      <c r="X1302" s="122" t="str">
        <f>IF($AB1302=1,VLOOKUP(U:U,'BW Asset Listing'!D:G,4,FALSE),"")</f>
        <v/>
      </c>
      <c r="Y1302" s="294" t="str">
        <f>IF($AB1302=1,VLOOKUP(U:U,'BW Asset Listing'!D:O,12,FALSE),"")</f>
        <v/>
      </c>
      <c r="Z1302" s="294" t="str">
        <f t="shared" si="178"/>
        <v/>
      </c>
      <c r="AA1302" s="294" t="str">
        <f t="shared" si="179"/>
        <v/>
      </c>
      <c r="AB1302" s="294">
        <f>COUNTIF($D$4:D1302,$D1302)</f>
        <v>0</v>
      </c>
      <c r="AE1302" s="122" t="str">
        <f t="shared" si="180"/>
        <v/>
      </c>
      <c r="AF1302" s="124">
        <f>SUMIFS('BW Expense Report GL'!I:I,'BW Expense Report GL'!F:F,AD:AD,'BW Expense Report GL'!G:G,G:G)</f>
        <v>0</v>
      </c>
      <c r="AG1302" s="124" t="str">
        <f t="shared" si="181"/>
        <v/>
      </c>
      <c r="AH1302" s="124">
        <f>SUMIFS('BW Expense Report GL'!I:I,'BW Expense Report GL'!F:F,AD:AD,'BW Expense Report GL'!G:G,H:H)</f>
        <v>0</v>
      </c>
      <c r="AI1302" s="124" t="str">
        <f t="shared" si="182"/>
        <v/>
      </c>
      <c r="AK1302" s="121">
        <f t="shared" si="183"/>
        <v>0</v>
      </c>
      <c r="AL1302" s="121">
        <f t="shared" si="184"/>
        <v>0</v>
      </c>
    </row>
    <row r="1303" spans="1:38" s="121" customFormat="1" ht="12.75" x14ac:dyDescent="0.2">
      <c r="A1303" s="293" t="str">
        <f>VLOOKUP(B:B,'ACFR Business Areas'!A:C,3,FALSE)</f>
        <v>A000</v>
      </c>
      <c r="B1303" s="293" t="str">
        <f>'Lease Rollforward'!$B$1</f>
        <v>E120</v>
      </c>
      <c r="C1303" s="122" t="str">
        <f>VLOOKUP(B:B,'ACFR Business Areas'!A:B,2,FALSE)</f>
        <v>Comptroller General</v>
      </c>
      <c r="D1303" s="237"/>
      <c r="E1303" s="265"/>
      <c r="G1303" s="122">
        <f>IFERROR(VLOOKUP($F:$F,'Lease Types with GL Accts'!A:B,2,FALSE),0)</f>
        <v>0</v>
      </c>
      <c r="H1303" s="122">
        <f>IFERROR(VLOOKUP($F:$F,'Lease Types with GL Accts'!$A:$C,3,FALSE),0)</f>
        <v>0</v>
      </c>
      <c r="I1303" s="122">
        <f>IFERROR(VLOOKUP($F:$F,'Lease Types with GL Accts'!$A:$D,4,FALSE),0)</f>
        <v>0</v>
      </c>
      <c r="J1303" s="293" t="str">
        <f>IF(AND(AB1303=1,K1303='Lease Rollforward'!$B$2),"Yes",IF(AB1303=1,"No",""))</f>
        <v/>
      </c>
      <c r="L1303" s="216"/>
      <c r="M1303" s="217"/>
      <c r="N1303" s="217"/>
      <c r="O1303" s="217"/>
      <c r="P1303" s="294">
        <f t="shared" si="177"/>
        <v>0</v>
      </c>
      <c r="Q1303" s="124"/>
      <c r="R1303" s="124"/>
      <c r="S1303" s="219"/>
      <c r="T1303" s="219"/>
      <c r="U1303" s="266"/>
      <c r="V1303" s="122" t="str">
        <f>IF($AB1303=1,VLOOKUP(U:U,'BW Asset Listing'!D:E,2,FALSE),"")</f>
        <v/>
      </c>
      <c r="W1303" s="122" t="str">
        <f>IF($AB1303=1,VLOOKUP(U:U,'BW Asset Listing'!D:F,3,FALSE),"")</f>
        <v/>
      </c>
      <c r="X1303" s="122" t="str">
        <f>IF($AB1303=1,VLOOKUP(U:U,'BW Asset Listing'!D:G,4,FALSE),"")</f>
        <v/>
      </c>
      <c r="Y1303" s="294" t="str">
        <f>IF($AB1303=1,VLOOKUP(U:U,'BW Asset Listing'!D:O,12,FALSE),"")</f>
        <v/>
      </c>
      <c r="Z1303" s="294" t="str">
        <f t="shared" si="178"/>
        <v/>
      </c>
      <c r="AA1303" s="294" t="str">
        <f t="shared" si="179"/>
        <v/>
      </c>
      <c r="AB1303" s="294">
        <f>COUNTIF($D$4:D1303,$D1303)</f>
        <v>0</v>
      </c>
      <c r="AE1303" s="122" t="str">
        <f t="shared" si="180"/>
        <v/>
      </c>
      <c r="AF1303" s="124">
        <f>SUMIFS('BW Expense Report GL'!I:I,'BW Expense Report GL'!F:F,AD:AD,'BW Expense Report GL'!G:G,G:G)</f>
        <v>0</v>
      </c>
      <c r="AG1303" s="124" t="str">
        <f t="shared" si="181"/>
        <v/>
      </c>
      <c r="AH1303" s="124">
        <f>SUMIFS('BW Expense Report GL'!I:I,'BW Expense Report GL'!F:F,AD:AD,'BW Expense Report GL'!G:G,H:H)</f>
        <v>0</v>
      </c>
      <c r="AI1303" s="124" t="str">
        <f t="shared" si="182"/>
        <v/>
      </c>
      <c r="AK1303" s="121">
        <f t="shared" si="183"/>
        <v>0</v>
      </c>
      <c r="AL1303" s="121">
        <f t="shared" si="184"/>
        <v>0</v>
      </c>
    </row>
    <row r="1304" spans="1:38" s="121" customFormat="1" ht="12.75" x14ac:dyDescent="0.2">
      <c r="A1304" s="293" t="str">
        <f>VLOOKUP(B:B,'ACFR Business Areas'!A:C,3,FALSE)</f>
        <v>A000</v>
      </c>
      <c r="B1304" s="293" t="str">
        <f>'Lease Rollforward'!$B$1</f>
        <v>E120</v>
      </c>
      <c r="C1304" s="122" t="str">
        <f>VLOOKUP(B:B,'ACFR Business Areas'!A:B,2,FALSE)</f>
        <v>Comptroller General</v>
      </c>
      <c r="D1304" s="237"/>
      <c r="E1304" s="265"/>
      <c r="G1304" s="122">
        <f>IFERROR(VLOOKUP($F:$F,'Lease Types with GL Accts'!A:B,2,FALSE),0)</f>
        <v>0</v>
      </c>
      <c r="H1304" s="122">
        <f>IFERROR(VLOOKUP($F:$F,'Lease Types with GL Accts'!$A:$C,3,FALSE),0)</f>
        <v>0</v>
      </c>
      <c r="I1304" s="122">
        <f>IFERROR(VLOOKUP($F:$F,'Lease Types with GL Accts'!$A:$D,4,FALSE),0)</f>
        <v>0</v>
      </c>
      <c r="J1304" s="293" t="str">
        <f>IF(AND(AB1304=1,K1304='Lease Rollforward'!$B$2),"Yes",IF(AB1304=1,"No",""))</f>
        <v/>
      </c>
      <c r="L1304" s="216"/>
      <c r="M1304" s="217"/>
      <c r="N1304" s="217"/>
      <c r="O1304" s="217"/>
      <c r="P1304" s="294">
        <f t="shared" si="177"/>
        <v>0</v>
      </c>
      <c r="Q1304" s="124"/>
      <c r="R1304" s="124"/>
      <c r="S1304" s="219"/>
      <c r="T1304" s="219"/>
      <c r="U1304" s="266"/>
      <c r="V1304" s="122" t="str">
        <f>IF($AB1304=1,VLOOKUP(U:U,'BW Asset Listing'!D:E,2,FALSE),"")</f>
        <v/>
      </c>
      <c r="W1304" s="122" t="str">
        <f>IF($AB1304=1,VLOOKUP(U:U,'BW Asset Listing'!D:F,3,FALSE),"")</f>
        <v/>
      </c>
      <c r="X1304" s="122" t="str">
        <f>IF($AB1304=1,VLOOKUP(U:U,'BW Asset Listing'!D:G,4,FALSE),"")</f>
        <v/>
      </c>
      <c r="Y1304" s="294" t="str">
        <f>IF($AB1304=1,VLOOKUP(U:U,'BW Asset Listing'!D:O,12,FALSE),"")</f>
        <v/>
      </c>
      <c r="Z1304" s="294" t="str">
        <f t="shared" si="178"/>
        <v/>
      </c>
      <c r="AA1304" s="294" t="str">
        <f t="shared" si="179"/>
        <v/>
      </c>
      <c r="AB1304" s="294">
        <f>COUNTIF($D$4:D1304,$D1304)</f>
        <v>0</v>
      </c>
      <c r="AE1304" s="122" t="str">
        <f t="shared" si="180"/>
        <v/>
      </c>
      <c r="AF1304" s="124">
        <f>SUMIFS('BW Expense Report GL'!I:I,'BW Expense Report GL'!F:F,AD:AD,'BW Expense Report GL'!G:G,G:G)</f>
        <v>0</v>
      </c>
      <c r="AG1304" s="124" t="str">
        <f t="shared" si="181"/>
        <v/>
      </c>
      <c r="AH1304" s="124">
        <f>SUMIFS('BW Expense Report GL'!I:I,'BW Expense Report GL'!F:F,AD:AD,'BW Expense Report GL'!G:G,H:H)</f>
        <v>0</v>
      </c>
      <c r="AI1304" s="124" t="str">
        <f t="shared" si="182"/>
        <v/>
      </c>
      <c r="AK1304" s="121">
        <f t="shared" si="183"/>
        <v>0</v>
      </c>
      <c r="AL1304" s="121">
        <f t="shared" si="184"/>
        <v>0</v>
      </c>
    </row>
    <row r="1305" spans="1:38" s="121" customFormat="1" ht="12.75" x14ac:dyDescent="0.2">
      <c r="A1305" s="293" t="str">
        <f>VLOOKUP(B:B,'ACFR Business Areas'!A:C,3,FALSE)</f>
        <v>A000</v>
      </c>
      <c r="B1305" s="293" t="str">
        <f>'Lease Rollforward'!$B$1</f>
        <v>E120</v>
      </c>
      <c r="C1305" s="122" t="str">
        <f>VLOOKUP(B:B,'ACFR Business Areas'!A:B,2,FALSE)</f>
        <v>Comptroller General</v>
      </c>
      <c r="D1305" s="237"/>
      <c r="E1305" s="265"/>
      <c r="G1305" s="122">
        <f>IFERROR(VLOOKUP($F:$F,'Lease Types with GL Accts'!A:B,2,FALSE),0)</f>
        <v>0</v>
      </c>
      <c r="H1305" s="122">
        <f>IFERROR(VLOOKUP($F:$F,'Lease Types with GL Accts'!$A:$C,3,FALSE),0)</f>
        <v>0</v>
      </c>
      <c r="I1305" s="122">
        <f>IFERROR(VLOOKUP($F:$F,'Lease Types with GL Accts'!$A:$D,4,FALSE),0)</f>
        <v>0</v>
      </c>
      <c r="J1305" s="293" t="str">
        <f>IF(AND(AB1305=1,K1305='Lease Rollforward'!$B$2),"Yes",IF(AB1305=1,"No",""))</f>
        <v/>
      </c>
      <c r="L1305" s="216"/>
      <c r="M1305" s="217"/>
      <c r="N1305" s="217"/>
      <c r="O1305" s="217"/>
      <c r="P1305" s="294">
        <f t="shared" si="177"/>
        <v>0</v>
      </c>
      <c r="Q1305" s="124"/>
      <c r="R1305" s="124"/>
      <c r="S1305" s="219"/>
      <c r="T1305" s="219"/>
      <c r="U1305" s="266"/>
      <c r="V1305" s="122" t="str">
        <f>IF($AB1305=1,VLOOKUP(U:U,'BW Asset Listing'!D:E,2,FALSE),"")</f>
        <v/>
      </c>
      <c r="W1305" s="122" t="str">
        <f>IF($AB1305=1,VLOOKUP(U:U,'BW Asset Listing'!D:F,3,FALSE),"")</f>
        <v/>
      </c>
      <c r="X1305" s="122" t="str">
        <f>IF($AB1305=1,VLOOKUP(U:U,'BW Asset Listing'!D:G,4,FALSE),"")</f>
        <v/>
      </c>
      <c r="Y1305" s="294" t="str">
        <f>IF($AB1305=1,VLOOKUP(U:U,'BW Asset Listing'!D:O,12,FALSE),"")</f>
        <v/>
      </c>
      <c r="Z1305" s="294" t="str">
        <f t="shared" si="178"/>
        <v/>
      </c>
      <c r="AA1305" s="294" t="str">
        <f t="shared" si="179"/>
        <v/>
      </c>
      <c r="AB1305" s="294">
        <f>COUNTIF($D$4:D1305,$D1305)</f>
        <v>0</v>
      </c>
      <c r="AE1305" s="122" t="str">
        <f t="shared" si="180"/>
        <v/>
      </c>
      <c r="AF1305" s="124">
        <f>SUMIFS('BW Expense Report GL'!I:I,'BW Expense Report GL'!F:F,AD:AD,'BW Expense Report GL'!G:G,G:G)</f>
        <v>0</v>
      </c>
      <c r="AG1305" s="124" t="str">
        <f t="shared" si="181"/>
        <v/>
      </c>
      <c r="AH1305" s="124">
        <f>SUMIFS('BW Expense Report GL'!I:I,'BW Expense Report GL'!F:F,AD:AD,'BW Expense Report GL'!G:G,H:H)</f>
        <v>0</v>
      </c>
      <c r="AI1305" s="124" t="str">
        <f t="shared" si="182"/>
        <v/>
      </c>
      <c r="AK1305" s="121">
        <f t="shared" si="183"/>
        <v>0</v>
      </c>
      <c r="AL1305" s="121">
        <f t="shared" si="184"/>
        <v>0</v>
      </c>
    </row>
    <row r="1306" spans="1:38" s="121" customFormat="1" ht="12.75" x14ac:dyDescent="0.2">
      <c r="A1306" s="293" t="str">
        <f>VLOOKUP(B:B,'ACFR Business Areas'!A:C,3,FALSE)</f>
        <v>A000</v>
      </c>
      <c r="B1306" s="293" t="str">
        <f>'Lease Rollforward'!$B$1</f>
        <v>E120</v>
      </c>
      <c r="C1306" s="122" t="str">
        <f>VLOOKUP(B:B,'ACFR Business Areas'!A:B,2,FALSE)</f>
        <v>Comptroller General</v>
      </c>
      <c r="D1306" s="237"/>
      <c r="E1306" s="265"/>
      <c r="G1306" s="122">
        <f>IFERROR(VLOOKUP($F:$F,'Lease Types with GL Accts'!A:B,2,FALSE),0)</f>
        <v>0</v>
      </c>
      <c r="H1306" s="122">
        <f>IFERROR(VLOOKUP($F:$F,'Lease Types with GL Accts'!$A:$C,3,FALSE),0)</f>
        <v>0</v>
      </c>
      <c r="I1306" s="122">
        <f>IFERROR(VLOOKUP($F:$F,'Lease Types with GL Accts'!$A:$D,4,FALSE),0)</f>
        <v>0</v>
      </c>
      <c r="J1306" s="293" t="str">
        <f>IF(AND(AB1306=1,K1306='Lease Rollforward'!$B$2),"Yes",IF(AB1306=1,"No",""))</f>
        <v/>
      </c>
      <c r="L1306" s="216"/>
      <c r="M1306" s="217"/>
      <c r="N1306" s="217"/>
      <c r="O1306" s="217"/>
      <c r="P1306" s="294">
        <f t="shared" si="177"/>
        <v>0</v>
      </c>
      <c r="Q1306" s="124"/>
      <c r="R1306" s="124"/>
      <c r="S1306" s="219"/>
      <c r="T1306" s="219"/>
      <c r="U1306" s="266"/>
      <c r="V1306" s="122" t="str">
        <f>IF($AB1306=1,VLOOKUP(U:U,'BW Asset Listing'!D:E,2,FALSE),"")</f>
        <v/>
      </c>
      <c r="W1306" s="122" t="str">
        <f>IF($AB1306=1,VLOOKUP(U:U,'BW Asset Listing'!D:F,3,FALSE),"")</f>
        <v/>
      </c>
      <c r="X1306" s="122" t="str">
        <f>IF($AB1306=1,VLOOKUP(U:U,'BW Asset Listing'!D:G,4,FALSE),"")</f>
        <v/>
      </c>
      <c r="Y1306" s="294" t="str">
        <f>IF($AB1306=1,VLOOKUP(U:U,'BW Asset Listing'!D:O,12,FALSE),"")</f>
        <v/>
      </c>
      <c r="Z1306" s="294" t="str">
        <f t="shared" si="178"/>
        <v/>
      </c>
      <c r="AA1306" s="294" t="str">
        <f t="shared" si="179"/>
        <v/>
      </c>
      <c r="AB1306" s="294">
        <f>COUNTIF($D$4:D1306,$D1306)</f>
        <v>0</v>
      </c>
      <c r="AE1306" s="122" t="str">
        <f t="shared" si="180"/>
        <v/>
      </c>
      <c r="AF1306" s="124">
        <f>SUMIFS('BW Expense Report GL'!I:I,'BW Expense Report GL'!F:F,AD:AD,'BW Expense Report GL'!G:G,G:G)</f>
        <v>0</v>
      </c>
      <c r="AG1306" s="124" t="str">
        <f t="shared" si="181"/>
        <v/>
      </c>
      <c r="AH1306" s="124">
        <f>SUMIFS('BW Expense Report GL'!I:I,'BW Expense Report GL'!F:F,AD:AD,'BW Expense Report GL'!G:G,H:H)</f>
        <v>0</v>
      </c>
      <c r="AI1306" s="124" t="str">
        <f t="shared" si="182"/>
        <v/>
      </c>
      <c r="AK1306" s="121">
        <f t="shared" si="183"/>
        <v>0</v>
      </c>
      <c r="AL1306" s="121">
        <f t="shared" si="184"/>
        <v>0</v>
      </c>
    </row>
    <row r="1307" spans="1:38" s="121" customFormat="1" ht="12.75" x14ac:dyDescent="0.2">
      <c r="A1307" s="293" t="str">
        <f>VLOOKUP(B:B,'ACFR Business Areas'!A:C,3,FALSE)</f>
        <v>A000</v>
      </c>
      <c r="B1307" s="293" t="str">
        <f>'Lease Rollforward'!$B$1</f>
        <v>E120</v>
      </c>
      <c r="C1307" s="122" t="str">
        <f>VLOOKUP(B:B,'ACFR Business Areas'!A:B,2,FALSE)</f>
        <v>Comptroller General</v>
      </c>
      <c r="D1307" s="237"/>
      <c r="E1307" s="265"/>
      <c r="G1307" s="122">
        <f>IFERROR(VLOOKUP($F:$F,'Lease Types with GL Accts'!A:B,2,FALSE),0)</f>
        <v>0</v>
      </c>
      <c r="H1307" s="122">
        <f>IFERROR(VLOOKUP($F:$F,'Lease Types with GL Accts'!$A:$C,3,FALSE),0)</f>
        <v>0</v>
      </c>
      <c r="I1307" s="122">
        <f>IFERROR(VLOOKUP($F:$F,'Lease Types with GL Accts'!$A:$D,4,FALSE),0)</f>
        <v>0</v>
      </c>
      <c r="J1307" s="293" t="str">
        <f>IF(AND(AB1307=1,K1307='Lease Rollforward'!$B$2),"Yes",IF(AB1307=1,"No",""))</f>
        <v/>
      </c>
      <c r="L1307" s="216"/>
      <c r="M1307" s="217"/>
      <c r="N1307" s="217"/>
      <c r="O1307" s="217"/>
      <c r="P1307" s="294">
        <f t="shared" si="177"/>
        <v>0</v>
      </c>
      <c r="Q1307" s="124"/>
      <c r="R1307" s="124"/>
      <c r="S1307" s="219"/>
      <c r="T1307" s="219"/>
      <c r="U1307" s="266"/>
      <c r="V1307" s="122" t="str">
        <f>IF($AB1307=1,VLOOKUP(U:U,'BW Asset Listing'!D:E,2,FALSE),"")</f>
        <v/>
      </c>
      <c r="W1307" s="122" t="str">
        <f>IF($AB1307=1,VLOOKUP(U:U,'BW Asset Listing'!D:F,3,FALSE),"")</f>
        <v/>
      </c>
      <c r="X1307" s="122" t="str">
        <f>IF($AB1307=1,VLOOKUP(U:U,'BW Asset Listing'!D:G,4,FALSE),"")</f>
        <v/>
      </c>
      <c r="Y1307" s="294" t="str">
        <f>IF($AB1307=1,VLOOKUP(U:U,'BW Asset Listing'!D:O,12,FALSE),"")</f>
        <v/>
      </c>
      <c r="Z1307" s="294" t="str">
        <f t="shared" si="178"/>
        <v/>
      </c>
      <c r="AA1307" s="294" t="str">
        <f t="shared" si="179"/>
        <v/>
      </c>
      <c r="AB1307" s="294">
        <f>COUNTIF($D$4:D1307,$D1307)</f>
        <v>0</v>
      </c>
      <c r="AE1307" s="122" t="str">
        <f t="shared" si="180"/>
        <v/>
      </c>
      <c r="AF1307" s="124">
        <f>SUMIFS('BW Expense Report GL'!I:I,'BW Expense Report GL'!F:F,AD:AD,'BW Expense Report GL'!G:G,G:G)</f>
        <v>0</v>
      </c>
      <c r="AG1307" s="124" t="str">
        <f t="shared" si="181"/>
        <v/>
      </c>
      <c r="AH1307" s="124">
        <f>SUMIFS('BW Expense Report GL'!I:I,'BW Expense Report GL'!F:F,AD:AD,'BW Expense Report GL'!G:G,H:H)</f>
        <v>0</v>
      </c>
      <c r="AI1307" s="124" t="str">
        <f t="shared" si="182"/>
        <v/>
      </c>
      <c r="AK1307" s="121">
        <f t="shared" si="183"/>
        <v>0</v>
      </c>
      <c r="AL1307" s="121">
        <f t="shared" si="184"/>
        <v>0</v>
      </c>
    </row>
    <row r="1308" spans="1:38" s="121" customFormat="1" ht="12.75" x14ac:dyDescent="0.2">
      <c r="A1308" s="293" t="str">
        <f>VLOOKUP(B:B,'ACFR Business Areas'!A:C,3,FALSE)</f>
        <v>A000</v>
      </c>
      <c r="B1308" s="293" t="str">
        <f>'Lease Rollforward'!$B$1</f>
        <v>E120</v>
      </c>
      <c r="C1308" s="122" t="str">
        <f>VLOOKUP(B:B,'ACFR Business Areas'!A:B,2,FALSE)</f>
        <v>Comptroller General</v>
      </c>
      <c r="D1308" s="237"/>
      <c r="E1308" s="265"/>
      <c r="G1308" s="122">
        <f>IFERROR(VLOOKUP($F:$F,'Lease Types with GL Accts'!A:B,2,FALSE),0)</f>
        <v>0</v>
      </c>
      <c r="H1308" s="122">
        <f>IFERROR(VLOOKUP($F:$F,'Lease Types with GL Accts'!$A:$C,3,FALSE),0)</f>
        <v>0</v>
      </c>
      <c r="I1308" s="122">
        <f>IFERROR(VLOOKUP($F:$F,'Lease Types with GL Accts'!$A:$D,4,FALSE),0)</f>
        <v>0</v>
      </c>
      <c r="J1308" s="293" t="str">
        <f>IF(AND(AB1308=1,K1308='Lease Rollforward'!$B$2),"Yes",IF(AB1308=1,"No",""))</f>
        <v/>
      </c>
      <c r="L1308" s="216"/>
      <c r="M1308" s="217"/>
      <c r="N1308" s="217"/>
      <c r="O1308" s="217"/>
      <c r="P1308" s="294">
        <f t="shared" si="177"/>
        <v>0</v>
      </c>
      <c r="Q1308" s="124"/>
      <c r="R1308" s="124"/>
      <c r="S1308" s="219"/>
      <c r="T1308" s="219"/>
      <c r="U1308" s="266"/>
      <c r="V1308" s="122" t="str">
        <f>IF($AB1308=1,VLOOKUP(U:U,'BW Asset Listing'!D:E,2,FALSE),"")</f>
        <v/>
      </c>
      <c r="W1308" s="122" t="str">
        <f>IF($AB1308=1,VLOOKUP(U:U,'BW Asset Listing'!D:F,3,FALSE),"")</f>
        <v/>
      </c>
      <c r="X1308" s="122" t="str">
        <f>IF($AB1308=1,VLOOKUP(U:U,'BW Asset Listing'!D:G,4,FALSE),"")</f>
        <v/>
      </c>
      <c r="Y1308" s="294" t="str">
        <f>IF($AB1308=1,VLOOKUP(U:U,'BW Asset Listing'!D:O,12,FALSE),"")</f>
        <v/>
      </c>
      <c r="Z1308" s="294" t="str">
        <f t="shared" si="178"/>
        <v/>
      </c>
      <c r="AA1308" s="294" t="str">
        <f t="shared" si="179"/>
        <v/>
      </c>
      <c r="AB1308" s="294">
        <f>COUNTIF($D$4:D1308,$D1308)</f>
        <v>0</v>
      </c>
      <c r="AE1308" s="122" t="str">
        <f t="shared" si="180"/>
        <v/>
      </c>
      <c r="AF1308" s="124">
        <f>SUMIFS('BW Expense Report GL'!I:I,'BW Expense Report GL'!F:F,AD:AD,'BW Expense Report GL'!G:G,G:G)</f>
        <v>0</v>
      </c>
      <c r="AG1308" s="124" t="str">
        <f t="shared" si="181"/>
        <v/>
      </c>
      <c r="AH1308" s="124">
        <f>SUMIFS('BW Expense Report GL'!I:I,'BW Expense Report GL'!F:F,AD:AD,'BW Expense Report GL'!G:G,H:H)</f>
        <v>0</v>
      </c>
      <c r="AI1308" s="124" t="str">
        <f t="shared" si="182"/>
        <v/>
      </c>
      <c r="AK1308" s="121">
        <f t="shared" si="183"/>
        <v>0</v>
      </c>
      <c r="AL1308" s="121">
        <f t="shared" si="184"/>
        <v>0</v>
      </c>
    </row>
    <row r="1309" spans="1:38" s="121" customFormat="1" ht="12.75" x14ac:dyDescent="0.2">
      <c r="A1309" s="293" t="str">
        <f>VLOOKUP(B:B,'ACFR Business Areas'!A:C,3,FALSE)</f>
        <v>A000</v>
      </c>
      <c r="B1309" s="293" t="str">
        <f>'Lease Rollforward'!$B$1</f>
        <v>E120</v>
      </c>
      <c r="C1309" s="122" t="str">
        <f>VLOOKUP(B:B,'ACFR Business Areas'!A:B,2,FALSE)</f>
        <v>Comptroller General</v>
      </c>
      <c r="D1309" s="237"/>
      <c r="E1309" s="265"/>
      <c r="G1309" s="122">
        <f>IFERROR(VLOOKUP($F:$F,'Lease Types with GL Accts'!A:B,2,FALSE),0)</f>
        <v>0</v>
      </c>
      <c r="H1309" s="122">
        <f>IFERROR(VLOOKUP($F:$F,'Lease Types with GL Accts'!$A:$C,3,FALSE),0)</f>
        <v>0</v>
      </c>
      <c r="I1309" s="122">
        <f>IFERROR(VLOOKUP($F:$F,'Lease Types with GL Accts'!$A:$D,4,FALSE),0)</f>
        <v>0</v>
      </c>
      <c r="J1309" s="293" t="str">
        <f>IF(AND(AB1309=1,K1309='Lease Rollforward'!$B$2),"Yes",IF(AB1309=1,"No",""))</f>
        <v/>
      </c>
      <c r="L1309" s="216"/>
      <c r="M1309" s="217"/>
      <c r="N1309" s="217"/>
      <c r="O1309" s="217"/>
      <c r="P1309" s="294">
        <f t="shared" si="177"/>
        <v>0</v>
      </c>
      <c r="Q1309" s="124"/>
      <c r="R1309" s="124"/>
      <c r="S1309" s="219"/>
      <c r="T1309" s="219"/>
      <c r="U1309" s="266"/>
      <c r="V1309" s="122" t="str">
        <f>IF($AB1309=1,VLOOKUP(U:U,'BW Asset Listing'!D:E,2,FALSE),"")</f>
        <v/>
      </c>
      <c r="W1309" s="122" t="str">
        <f>IF($AB1309=1,VLOOKUP(U:U,'BW Asset Listing'!D:F,3,FALSE),"")</f>
        <v/>
      </c>
      <c r="X1309" s="122" t="str">
        <f>IF($AB1309=1,VLOOKUP(U:U,'BW Asset Listing'!D:G,4,FALSE),"")</f>
        <v/>
      </c>
      <c r="Y1309" s="294" t="str">
        <f>IF($AB1309=1,VLOOKUP(U:U,'BW Asset Listing'!D:O,12,FALSE),"")</f>
        <v/>
      </c>
      <c r="Z1309" s="294" t="str">
        <f t="shared" si="178"/>
        <v/>
      </c>
      <c r="AA1309" s="294" t="str">
        <f t="shared" si="179"/>
        <v/>
      </c>
      <c r="AB1309" s="294">
        <f>COUNTIF($D$4:D1309,$D1309)</f>
        <v>0</v>
      </c>
      <c r="AE1309" s="122" t="str">
        <f t="shared" si="180"/>
        <v/>
      </c>
      <c r="AF1309" s="124">
        <f>SUMIFS('BW Expense Report GL'!I:I,'BW Expense Report GL'!F:F,AD:AD,'BW Expense Report GL'!G:G,G:G)</f>
        <v>0</v>
      </c>
      <c r="AG1309" s="124" t="str">
        <f t="shared" si="181"/>
        <v/>
      </c>
      <c r="AH1309" s="124">
        <f>SUMIFS('BW Expense Report GL'!I:I,'BW Expense Report GL'!F:F,AD:AD,'BW Expense Report GL'!G:G,H:H)</f>
        <v>0</v>
      </c>
      <c r="AI1309" s="124" t="str">
        <f t="shared" si="182"/>
        <v/>
      </c>
      <c r="AK1309" s="121">
        <f t="shared" si="183"/>
        <v>0</v>
      </c>
      <c r="AL1309" s="121">
        <f t="shared" si="184"/>
        <v>0</v>
      </c>
    </row>
    <row r="1310" spans="1:38" s="121" customFormat="1" ht="12.75" x14ac:dyDescent="0.2">
      <c r="A1310" s="293" t="str">
        <f>VLOOKUP(B:B,'ACFR Business Areas'!A:C,3,FALSE)</f>
        <v>A000</v>
      </c>
      <c r="B1310" s="293" t="str">
        <f>'Lease Rollforward'!$B$1</f>
        <v>E120</v>
      </c>
      <c r="C1310" s="122" t="str">
        <f>VLOOKUP(B:B,'ACFR Business Areas'!A:B,2,FALSE)</f>
        <v>Comptroller General</v>
      </c>
      <c r="D1310" s="237"/>
      <c r="E1310" s="265"/>
      <c r="G1310" s="122">
        <f>IFERROR(VLOOKUP($F:$F,'Lease Types with GL Accts'!A:B,2,FALSE),0)</f>
        <v>0</v>
      </c>
      <c r="H1310" s="122">
        <f>IFERROR(VLOOKUP($F:$F,'Lease Types with GL Accts'!$A:$C,3,FALSE),0)</f>
        <v>0</v>
      </c>
      <c r="I1310" s="122">
        <f>IFERROR(VLOOKUP($F:$F,'Lease Types with GL Accts'!$A:$D,4,FALSE),0)</f>
        <v>0</v>
      </c>
      <c r="J1310" s="293" t="str">
        <f>IF(AND(AB1310=1,K1310='Lease Rollforward'!$B$2),"Yes",IF(AB1310=1,"No",""))</f>
        <v/>
      </c>
      <c r="L1310" s="216"/>
      <c r="M1310" s="217"/>
      <c r="N1310" s="217"/>
      <c r="O1310" s="217"/>
      <c r="P1310" s="294">
        <f t="shared" si="177"/>
        <v>0</v>
      </c>
      <c r="Q1310" s="124"/>
      <c r="R1310" s="124"/>
      <c r="S1310" s="219"/>
      <c r="T1310" s="219"/>
      <c r="U1310" s="266"/>
      <c r="V1310" s="122" t="str">
        <f>IF($AB1310=1,VLOOKUP(U:U,'BW Asset Listing'!D:E,2,FALSE),"")</f>
        <v/>
      </c>
      <c r="W1310" s="122" t="str">
        <f>IF($AB1310=1,VLOOKUP(U:U,'BW Asset Listing'!D:F,3,FALSE),"")</f>
        <v/>
      </c>
      <c r="X1310" s="122" t="str">
        <f>IF($AB1310=1,VLOOKUP(U:U,'BW Asset Listing'!D:G,4,FALSE),"")</f>
        <v/>
      </c>
      <c r="Y1310" s="294" t="str">
        <f>IF($AB1310=1,VLOOKUP(U:U,'BW Asset Listing'!D:O,12,FALSE),"")</f>
        <v/>
      </c>
      <c r="Z1310" s="294" t="str">
        <f t="shared" si="178"/>
        <v/>
      </c>
      <c r="AA1310" s="294" t="str">
        <f t="shared" si="179"/>
        <v/>
      </c>
      <c r="AB1310" s="294">
        <f>COUNTIF($D$4:D1310,$D1310)</f>
        <v>0</v>
      </c>
      <c r="AE1310" s="122" t="str">
        <f t="shared" si="180"/>
        <v/>
      </c>
      <c r="AF1310" s="124">
        <f>SUMIFS('BW Expense Report GL'!I:I,'BW Expense Report GL'!F:F,AD:AD,'BW Expense Report GL'!G:G,G:G)</f>
        <v>0</v>
      </c>
      <c r="AG1310" s="124" t="str">
        <f t="shared" si="181"/>
        <v/>
      </c>
      <c r="AH1310" s="124">
        <f>SUMIFS('BW Expense Report GL'!I:I,'BW Expense Report GL'!F:F,AD:AD,'BW Expense Report GL'!G:G,H:H)</f>
        <v>0</v>
      </c>
      <c r="AI1310" s="124" t="str">
        <f t="shared" si="182"/>
        <v/>
      </c>
      <c r="AK1310" s="121">
        <f t="shared" si="183"/>
        <v>0</v>
      </c>
      <c r="AL1310" s="121">
        <f t="shared" si="184"/>
        <v>0</v>
      </c>
    </row>
    <row r="1311" spans="1:38" s="121" customFormat="1" ht="12.75" x14ac:dyDescent="0.2">
      <c r="A1311" s="293" t="str">
        <f>VLOOKUP(B:B,'ACFR Business Areas'!A:C,3,FALSE)</f>
        <v>A000</v>
      </c>
      <c r="B1311" s="293" t="str">
        <f>'Lease Rollforward'!$B$1</f>
        <v>E120</v>
      </c>
      <c r="C1311" s="122" t="str">
        <f>VLOOKUP(B:B,'ACFR Business Areas'!A:B,2,FALSE)</f>
        <v>Comptroller General</v>
      </c>
      <c r="D1311" s="237"/>
      <c r="E1311" s="265"/>
      <c r="G1311" s="122">
        <f>IFERROR(VLOOKUP($F:$F,'Lease Types with GL Accts'!A:B,2,FALSE),0)</f>
        <v>0</v>
      </c>
      <c r="H1311" s="122">
        <f>IFERROR(VLOOKUP($F:$F,'Lease Types with GL Accts'!$A:$C,3,FALSE),0)</f>
        <v>0</v>
      </c>
      <c r="I1311" s="122">
        <f>IFERROR(VLOOKUP($F:$F,'Lease Types with GL Accts'!$A:$D,4,FALSE),0)</f>
        <v>0</v>
      </c>
      <c r="J1311" s="293" t="str">
        <f>IF(AND(AB1311=1,K1311='Lease Rollforward'!$B$2),"Yes",IF(AB1311=1,"No",""))</f>
        <v/>
      </c>
      <c r="L1311" s="216"/>
      <c r="M1311" s="217"/>
      <c r="N1311" s="217"/>
      <c r="O1311" s="217"/>
      <c r="P1311" s="294">
        <f t="shared" si="177"/>
        <v>0</v>
      </c>
      <c r="Q1311" s="124"/>
      <c r="R1311" s="124"/>
      <c r="S1311" s="219"/>
      <c r="T1311" s="219"/>
      <c r="U1311" s="266"/>
      <c r="V1311" s="122" t="str">
        <f>IF($AB1311=1,VLOOKUP(U:U,'BW Asset Listing'!D:E,2,FALSE),"")</f>
        <v/>
      </c>
      <c r="W1311" s="122" t="str">
        <f>IF($AB1311=1,VLOOKUP(U:U,'BW Asset Listing'!D:F,3,FALSE),"")</f>
        <v/>
      </c>
      <c r="X1311" s="122" t="str">
        <f>IF($AB1311=1,VLOOKUP(U:U,'BW Asset Listing'!D:G,4,FALSE),"")</f>
        <v/>
      </c>
      <c r="Y1311" s="294" t="str">
        <f>IF($AB1311=1,VLOOKUP(U:U,'BW Asset Listing'!D:O,12,FALSE),"")</f>
        <v/>
      </c>
      <c r="Z1311" s="294" t="str">
        <f t="shared" si="178"/>
        <v/>
      </c>
      <c r="AA1311" s="294" t="str">
        <f t="shared" si="179"/>
        <v/>
      </c>
      <c r="AB1311" s="294">
        <f>COUNTIF($D$4:D1311,$D1311)</f>
        <v>0</v>
      </c>
      <c r="AE1311" s="122" t="str">
        <f t="shared" si="180"/>
        <v/>
      </c>
      <c r="AF1311" s="124">
        <f>SUMIFS('BW Expense Report GL'!I:I,'BW Expense Report GL'!F:F,AD:AD,'BW Expense Report GL'!G:G,G:G)</f>
        <v>0</v>
      </c>
      <c r="AG1311" s="124" t="str">
        <f t="shared" si="181"/>
        <v/>
      </c>
      <c r="AH1311" s="124">
        <f>SUMIFS('BW Expense Report GL'!I:I,'BW Expense Report GL'!F:F,AD:AD,'BW Expense Report GL'!G:G,H:H)</f>
        <v>0</v>
      </c>
      <c r="AI1311" s="124" t="str">
        <f t="shared" si="182"/>
        <v/>
      </c>
      <c r="AK1311" s="121">
        <f t="shared" si="183"/>
        <v>0</v>
      </c>
      <c r="AL1311" s="121">
        <f t="shared" si="184"/>
        <v>0</v>
      </c>
    </row>
    <row r="1312" spans="1:38" s="121" customFormat="1" ht="12.75" x14ac:dyDescent="0.2">
      <c r="A1312" s="293" t="str">
        <f>VLOOKUP(B:B,'ACFR Business Areas'!A:C,3,FALSE)</f>
        <v>A000</v>
      </c>
      <c r="B1312" s="293" t="str">
        <f>'Lease Rollforward'!$B$1</f>
        <v>E120</v>
      </c>
      <c r="C1312" s="122" t="str">
        <f>VLOOKUP(B:B,'ACFR Business Areas'!A:B,2,FALSE)</f>
        <v>Comptroller General</v>
      </c>
      <c r="D1312" s="237"/>
      <c r="E1312" s="265"/>
      <c r="G1312" s="122">
        <f>IFERROR(VLOOKUP($F:$F,'Lease Types with GL Accts'!A:B,2,FALSE),0)</f>
        <v>0</v>
      </c>
      <c r="H1312" s="122">
        <f>IFERROR(VLOOKUP($F:$F,'Lease Types with GL Accts'!$A:$C,3,FALSE),0)</f>
        <v>0</v>
      </c>
      <c r="I1312" s="122">
        <f>IFERROR(VLOOKUP($F:$F,'Lease Types with GL Accts'!$A:$D,4,FALSE),0)</f>
        <v>0</v>
      </c>
      <c r="J1312" s="293" t="str">
        <f>IF(AND(AB1312=1,K1312='Lease Rollforward'!$B$2),"Yes",IF(AB1312=1,"No",""))</f>
        <v/>
      </c>
      <c r="L1312" s="216"/>
      <c r="M1312" s="217"/>
      <c r="N1312" s="217"/>
      <c r="O1312" s="217"/>
      <c r="P1312" s="294">
        <f t="shared" si="177"/>
        <v>0</v>
      </c>
      <c r="Q1312" s="124"/>
      <c r="R1312" s="124"/>
      <c r="S1312" s="219"/>
      <c r="T1312" s="219"/>
      <c r="U1312" s="266"/>
      <c r="V1312" s="122" t="str">
        <f>IF($AB1312=1,VLOOKUP(U:U,'BW Asset Listing'!D:E,2,FALSE),"")</f>
        <v/>
      </c>
      <c r="W1312" s="122" t="str">
        <f>IF($AB1312=1,VLOOKUP(U:U,'BW Asset Listing'!D:F,3,FALSE),"")</f>
        <v/>
      </c>
      <c r="X1312" s="122" t="str">
        <f>IF($AB1312=1,VLOOKUP(U:U,'BW Asset Listing'!D:G,4,FALSE),"")</f>
        <v/>
      </c>
      <c r="Y1312" s="294" t="str">
        <f>IF($AB1312=1,VLOOKUP(U:U,'BW Asset Listing'!D:O,12,FALSE),"")</f>
        <v/>
      </c>
      <c r="Z1312" s="294" t="str">
        <f t="shared" si="178"/>
        <v/>
      </c>
      <c r="AA1312" s="294" t="str">
        <f t="shared" si="179"/>
        <v/>
      </c>
      <c r="AB1312" s="294">
        <f>COUNTIF($D$4:D1312,$D1312)</f>
        <v>0</v>
      </c>
      <c r="AE1312" s="122" t="str">
        <f t="shared" si="180"/>
        <v/>
      </c>
      <c r="AF1312" s="124">
        <f>SUMIFS('BW Expense Report GL'!I:I,'BW Expense Report GL'!F:F,AD:AD,'BW Expense Report GL'!G:G,G:G)</f>
        <v>0</v>
      </c>
      <c r="AG1312" s="124" t="str">
        <f t="shared" si="181"/>
        <v/>
      </c>
      <c r="AH1312" s="124">
        <f>SUMIFS('BW Expense Report GL'!I:I,'BW Expense Report GL'!F:F,AD:AD,'BW Expense Report GL'!G:G,H:H)</f>
        <v>0</v>
      </c>
      <c r="AI1312" s="124" t="str">
        <f t="shared" si="182"/>
        <v/>
      </c>
      <c r="AK1312" s="121">
        <f t="shared" si="183"/>
        <v>0</v>
      </c>
      <c r="AL1312" s="121">
        <f t="shared" si="184"/>
        <v>0</v>
      </c>
    </row>
    <row r="1313" spans="1:38" s="121" customFormat="1" ht="12.75" x14ac:dyDescent="0.2">
      <c r="A1313" s="293" t="str">
        <f>VLOOKUP(B:B,'ACFR Business Areas'!A:C,3,FALSE)</f>
        <v>A000</v>
      </c>
      <c r="B1313" s="293" t="str">
        <f>'Lease Rollforward'!$B$1</f>
        <v>E120</v>
      </c>
      <c r="C1313" s="122" t="str">
        <f>VLOOKUP(B:B,'ACFR Business Areas'!A:B,2,FALSE)</f>
        <v>Comptroller General</v>
      </c>
      <c r="D1313" s="237"/>
      <c r="E1313" s="265"/>
      <c r="G1313" s="122">
        <f>IFERROR(VLOOKUP($F:$F,'Lease Types with GL Accts'!A:B,2,FALSE),0)</f>
        <v>0</v>
      </c>
      <c r="H1313" s="122">
        <f>IFERROR(VLOOKUP($F:$F,'Lease Types with GL Accts'!$A:$C,3,FALSE),0)</f>
        <v>0</v>
      </c>
      <c r="I1313" s="122">
        <f>IFERROR(VLOOKUP($F:$F,'Lease Types with GL Accts'!$A:$D,4,FALSE),0)</f>
        <v>0</v>
      </c>
      <c r="J1313" s="293" t="str">
        <f>IF(AND(AB1313=1,K1313='Lease Rollforward'!$B$2),"Yes",IF(AB1313=1,"No",""))</f>
        <v/>
      </c>
      <c r="L1313" s="216"/>
      <c r="M1313" s="217"/>
      <c r="N1313" s="217"/>
      <c r="O1313" s="217"/>
      <c r="P1313" s="294">
        <f t="shared" si="177"/>
        <v>0</v>
      </c>
      <c r="Q1313" s="124"/>
      <c r="R1313" s="124"/>
      <c r="S1313" s="219"/>
      <c r="T1313" s="219"/>
      <c r="U1313" s="266"/>
      <c r="V1313" s="122" t="str">
        <f>IF($AB1313=1,VLOOKUP(U:U,'BW Asset Listing'!D:E,2,FALSE),"")</f>
        <v/>
      </c>
      <c r="W1313" s="122" t="str">
        <f>IF($AB1313=1,VLOOKUP(U:U,'BW Asset Listing'!D:F,3,FALSE),"")</f>
        <v/>
      </c>
      <c r="X1313" s="122" t="str">
        <f>IF($AB1313=1,VLOOKUP(U:U,'BW Asset Listing'!D:G,4,FALSE),"")</f>
        <v/>
      </c>
      <c r="Y1313" s="294" t="str">
        <f>IF($AB1313=1,VLOOKUP(U:U,'BW Asset Listing'!D:O,12,FALSE),"")</f>
        <v/>
      </c>
      <c r="Z1313" s="294" t="str">
        <f t="shared" si="178"/>
        <v/>
      </c>
      <c r="AA1313" s="294" t="str">
        <f t="shared" si="179"/>
        <v/>
      </c>
      <c r="AB1313" s="294">
        <f>COUNTIF($D$4:D1313,$D1313)</f>
        <v>0</v>
      </c>
      <c r="AE1313" s="122" t="str">
        <f t="shared" si="180"/>
        <v/>
      </c>
      <c r="AF1313" s="124">
        <f>SUMIFS('BW Expense Report GL'!I:I,'BW Expense Report GL'!F:F,AD:AD,'BW Expense Report GL'!G:G,G:G)</f>
        <v>0</v>
      </c>
      <c r="AG1313" s="124" t="str">
        <f t="shared" si="181"/>
        <v/>
      </c>
      <c r="AH1313" s="124">
        <f>SUMIFS('BW Expense Report GL'!I:I,'BW Expense Report GL'!F:F,AD:AD,'BW Expense Report GL'!G:G,H:H)</f>
        <v>0</v>
      </c>
      <c r="AI1313" s="124" t="str">
        <f t="shared" si="182"/>
        <v/>
      </c>
      <c r="AK1313" s="121">
        <f t="shared" si="183"/>
        <v>0</v>
      </c>
      <c r="AL1313" s="121">
        <f t="shared" si="184"/>
        <v>0</v>
      </c>
    </row>
    <row r="1314" spans="1:38" s="121" customFormat="1" ht="12.75" x14ac:dyDescent="0.2">
      <c r="A1314" s="293" t="str">
        <f>VLOOKUP(B:B,'ACFR Business Areas'!A:C,3,FALSE)</f>
        <v>A000</v>
      </c>
      <c r="B1314" s="293" t="str">
        <f>'Lease Rollforward'!$B$1</f>
        <v>E120</v>
      </c>
      <c r="C1314" s="122" t="str">
        <f>VLOOKUP(B:B,'ACFR Business Areas'!A:B,2,FALSE)</f>
        <v>Comptroller General</v>
      </c>
      <c r="D1314" s="237"/>
      <c r="E1314" s="265"/>
      <c r="G1314" s="122">
        <f>IFERROR(VLOOKUP($F:$F,'Lease Types with GL Accts'!A:B,2,FALSE),0)</f>
        <v>0</v>
      </c>
      <c r="H1314" s="122">
        <f>IFERROR(VLOOKUP($F:$F,'Lease Types with GL Accts'!$A:$C,3,FALSE),0)</f>
        <v>0</v>
      </c>
      <c r="I1314" s="122">
        <f>IFERROR(VLOOKUP($F:$F,'Lease Types with GL Accts'!$A:$D,4,FALSE),0)</f>
        <v>0</v>
      </c>
      <c r="J1314" s="293" t="str">
        <f>IF(AND(AB1314=1,K1314='Lease Rollforward'!$B$2),"Yes",IF(AB1314=1,"No",""))</f>
        <v/>
      </c>
      <c r="L1314" s="216"/>
      <c r="M1314" s="217"/>
      <c r="N1314" s="217"/>
      <c r="O1314" s="217"/>
      <c r="P1314" s="294">
        <f t="shared" si="177"/>
        <v>0</v>
      </c>
      <c r="Q1314" s="124"/>
      <c r="R1314" s="124"/>
      <c r="S1314" s="219"/>
      <c r="T1314" s="219"/>
      <c r="U1314" s="266"/>
      <c r="V1314" s="122" t="str">
        <f>IF($AB1314=1,VLOOKUP(U:U,'BW Asset Listing'!D:E,2,FALSE),"")</f>
        <v/>
      </c>
      <c r="W1314" s="122" t="str">
        <f>IF($AB1314=1,VLOOKUP(U:U,'BW Asset Listing'!D:F,3,FALSE),"")</f>
        <v/>
      </c>
      <c r="X1314" s="122" t="str">
        <f>IF($AB1314=1,VLOOKUP(U:U,'BW Asset Listing'!D:G,4,FALSE),"")</f>
        <v/>
      </c>
      <c r="Y1314" s="294" t="str">
        <f>IF($AB1314=1,VLOOKUP(U:U,'BW Asset Listing'!D:O,12,FALSE),"")</f>
        <v/>
      </c>
      <c r="Z1314" s="294" t="str">
        <f t="shared" si="178"/>
        <v/>
      </c>
      <c r="AA1314" s="294" t="str">
        <f t="shared" si="179"/>
        <v/>
      </c>
      <c r="AB1314" s="294">
        <f>COUNTIF($D$4:D1314,$D1314)</f>
        <v>0</v>
      </c>
      <c r="AE1314" s="122" t="str">
        <f t="shared" si="180"/>
        <v/>
      </c>
      <c r="AF1314" s="124">
        <f>SUMIFS('BW Expense Report GL'!I:I,'BW Expense Report GL'!F:F,AD:AD,'BW Expense Report GL'!G:G,G:G)</f>
        <v>0</v>
      </c>
      <c r="AG1314" s="124" t="str">
        <f t="shared" si="181"/>
        <v/>
      </c>
      <c r="AH1314" s="124">
        <f>SUMIFS('BW Expense Report GL'!I:I,'BW Expense Report GL'!F:F,AD:AD,'BW Expense Report GL'!G:G,H:H)</f>
        <v>0</v>
      </c>
      <c r="AI1314" s="124" t="str">
        <f t="shared" si="182"/>
        <v/>
      </c>
      <c r="AK1314" s="121">
        <f t="shared" si="183"/>
        <v>0</v>
      </c>
      <c r="AL1314" s="121">
        <f t="shared" si="184"/>
        <v>0</v>
      </c>
    </row>
    <row r="1315" spans="1:38" s="121" customFormat="1" ht="12.75" x14ac:dyDescent="0.2">
      <c r="A1315" s="293" t="str">
        <f>VLOOKUP(B:B,'ACFR Business Areas'!A:C,3,FALSE)</f>
        <v>A000</v>
      </c>
      <c r="B1315" s="293" t="str">
        <f>'Lease Rollforward'!$B$1</f>
        <v>E120</v>
      </c>
      <c r="C1315" s="122" t="str">
        <f>VLOOKUP(B:B,'ACFR Business Areas'!A:B,2,FALSE)</f>
        <v>Comptroller General</v>
      </c>
      <c r="D1315" s="237"/>
      <c r="E1315" s="265"/>
      <c r="G1315" s="122">
        <f>IFERROR(VLOOKUP($F:$F,'Lease Types with GL Accts'!A:B,2,FALSE),0)</f>
        <v>0</v>
      </c>
      <c r="H1315" s="122">
        <f>IFERROR(VLOOKUP($F:$F,'Lease Types with GL Accts'!$A:$C,3,FALSE),0)</f>
        <v>0</v>
      </c>
      <c r="I1315" s="122">
        <f>IFERROR(VLOOKUP($F:$F,'Lease Types with GL Accts'!$A:$D,4,FALSE),0)</f>
        <v>0</v>
      </c>
      <c r="J1315" s="293" t="str">
        <f>IF(AND(AB1315=1,K1315='Lease Rollforward'!$B$2),"Yes",IF(AB1315=1,"No",""))</f>
        <v/>
      </c>
      <c r="L1315" s="216"/>
      <c r="M1315" s="217"/>
      <c r="N1315" s="217"/>
      <c r="O1315" s="217"/>
      <c r="P1315" s="294">
        <f t="shared" si="177"/>
        <v>0</v>
      </c>
      <c r="Q1315" s="124"/>
      <c r="R1315" s="124"/>
      <c r="S1315" s="219"/>
      <c r="T1315" s="219"/>
      <c r="U1315" s="266"/>
      <c r="V1315" s="122" t="str">
        <f>IF($AB1315=1,VLOOKUP(U:U,'BW Asset Listing'!D:E,2,FALSE),"")</f>
        <v/>
      </c>
      <c r="W1315" s="122" t="str">
        <f>IF($AB1315=1,VLOOKUP(U:U,'BW Asset Listing'!D:F,3,FALSE),"")</f>
        <v/>
      </c>
      <c r="X1315" s="122" t="str">
        <f>IF($AB1315=1,VLOOKUP(U:U,'BW Asset Listing'!D:G,4,FALSE),"")</f>
        <v/>
      </c>
      <c r="Y1315" s="294" t="str">
        <f>IF($AB1315=1,VLOOKUP(U:U,'BW Asset Listing'!D:O,12,FALSE),"")</f>
        <v/>
      </c>
      <c r="Z1315" s="294" t="str">
        <f t="shared" si="178"/>
        <v/>
      </c>
      <c r="AA1315" s="294" t="str">
        <f t="shared" si="179"/>
        <v/>
      </c>
      <c r="AB1315" s="294">
        <f>COUNTIF($D$4:D1315,$D1315)</f>
        <v>0</v>
      </c>
      <c r="AE1315" s="122" t="str">
        <f t="shared" si="180"/>
        <v/>
      </c>
      <c r="AF1315" s="124">
        <f>SUMIFS('BW Expense Report GL'!I:I,'BW Expense Report GL'!F:F,AD:AD,'BW Expense Report GL'!G:G,G:G)</f>
        <v>0</v>
      </c>
      <c r="AG1315" s="124" t="str">
        <f t="shared" si="181"/>
        <v/>
      </c>
      <c r="AH1315" s="124">
        <f>SUMIFS('BW Expense Report GL'!I:I,'BW Expense Report GL'!F:F,AD:AD,'BW Expense Report GL'!G:G,H:H)</f>
        <v>0</v>
      </c>
      <c r="AI1315" s="124" t="str">
        <f t="shared" si="182"/>
        <v/>
      </c>
      <c r="AK1315" s="121">
        <f t="shared" si="183"/>
        <v>0</v>
      </c>
      <c r="AL1315" s="121">
        <f t="shared" si="184"/>
        <v>0</v>
      </c>
    </row>
    <row r="1316" spans="1:38" s="121" customFormat="1" ht="12.75" x14ac:dyDescent="0.2">
      <c r="A1316" s="293" t="str">
        <f>VLOOKUP(B:B,'ACFR Business Areas'!A:C,3,FALSE)</f>
        <v>A000</v>
      </c>
      <c r="B1316" s="293" t="str">
        <f>'Lease Rollforward'!$B$1</f>
        <v>E120</v>
      </c>
      <c r="C1316" s="122" t="str">
        <f>VLOOKUP(B:B,'ACFR Business Areas'!A:B,2,FALSE)</f>
        <v>Comptroller General</v>
      </c>
      <c r="D1316" s="237"/>
      <c r="E1316" s="265"/>
      <c r="G1316" s="122">
        <f>IFERROR(VLOOKUP($F:$F,'Lease Types with GL Accts'!A:B,2,FALSE),0)</f>
        <v>0</v>
      </c>
      <c r="H1316" s="122">
        <f>IFERROR(VLOOKUP($F:$F,'Lease Types with GL Accts'!$A:$C,3,FALSE),0)</f>
        <v>0</v>
      </c>
      <c r="I1316" s="122">
        <f>IFERROR(VLOOKUP($F:$F,'Lease Types with GL Accts'!$A:$D,4,FALSE),0)</f>
        <v>0</v>
      </c>
      <c r="J1316" s="293" t="str">
        <f>IF(AND(AB1316=1,K1316='Lease Rollforward'!$B$2),"Yes",IF(AB1316=1,"No",""))</f>
        <v/>
      </c>
      <c r="L1316" s="216"/>
      <c r="M1316" s="217"/>
      <c r="N1316" s="217"/>
      <c r="O1316" s="217"/>
      <c r="P1316" s="294">
        <f t="shared" si="177"/>
        <v>0</v>
      </c>
      <c r="Q1316" s="124"/>
      <c r="R1316" s="124"/>
      <c r="S1316" s="219"/>
      <c r="T1316" s="219"/>
      <c r="U1316" s="266"/>
      <c r="V1316" s="122" t="str">
        <f>IF($AB1316=1,VLOOKUP(U:U,'BW Asset Listing'!D:E,2,FALSE),"")</f>
        <v/>
      </c>
      <c r="W1316" s="122" t="str">
        <f>IF($AB1316=1,VLOOKUP(U:U,'BW Asset Listing'!D:F,3,FALSE),"")</f>
        <v/>
      </c>
      <c r="X1316" s="122" t="str">
        <f>IF($AB1316=1,VLOOKUP(U:U,'BW Asset Listing'!D:G,4,FALSE),"")</f>
        <v/>
      </c>
      <c r="Y1316" s="294" t="str">
        <f>IF($AB1316=1,VLOOKUP(U:U,'BW Asset Listing'!D:O,12,FALSE),"")</f>
        <v/>
      </c>
      <c r="Z1316" s="294" t="str">
        <f t="shared" si="178"/>
        <v/>
      </c>
      <c r="AA1316" s="294" t="str">
        <f t="shared" si="179"/>
        <v/>
      </c>
      <c r="AB1316" s="294">
        <f>COUNTIF($D$4:D1316,$D1316)</f>
        <v>0</v>
      </c>
      <c r="AE1316" s="122" t="str">
        <f t="shared" si="180"/>
        <v/>
      </c>
      <c r="AF1316" s="124">
        <f>SUMIFS('BW Expense Report GL'!I:I,'BW Expense Report GL'!F:F,AD:AD,'BW Expense Report GL'!G:G,G:G)</f>
        <v>0</v>
      </c>
      <c r="AG1316" s="124" t="str">
        <f t="shared" si="181"/>
        <v/>
      </c>
      <c r="AH1316" s="124">
        <f>SUMIFS('BW Expense Report GL'!I:I,'BW Expense Report GL'!F:F,AD:AD,'BW Expense Report GL'!G:G,H:H)</f>
        <v>0</v>
      </c>
      <c r="AI1316" s="124" t="str">
        <f t="shared" si="182"/>
        <v/>
      </c>
      <c r="AK1316" s="121">
        <f t="shared" si="183"/>
        <v>0</v>
      </c>
      <c r="AL1316" s="121">
        <f t="shared" si="184"/>
        <v>0</v>
      </c>
    </row>
    <row r="1317" spans="1:38" s="121" customFormat="1" ht="12.75" x14ac:dyDescent="0.2">
      <c r="A1317" s="293" t="str">
        <f>VLOOKUP(B:B,'ACFR Business Areas'!A:C,3,FALSE)</f>
        <v>A000</v>
      </c>
      <c r="B1317" s="293" t="str">
        <f>'Lease Rollforward'!$B$1</f>
        <v>E120</v>
      </c>
      <c r="C1317" s="122" t="str">
        <f>VLOOKUP(B:B,'ACFR Business Areas'!A:B,2,FALSE)</f>
        <v>Comptroller General</v>
      </c>
      <c r="D1317" s="237"/>
      <c r="E1317" s="265"/>
      <c r="G1317" s="122">
        <f>IFERROR(VLOOKUP($F:$F,'Lease Types with GL Accts'!A:B,2,FALSE),0)</f>
        <v>0</v>
      </c>
      <c r="H1317" s="122">
        <f>IFERROR(VLOOKUP($F:$F,'Lease Types with GL Accts'!$A:$C,3,FALSE),0)</f>
        <v>0</v>
      </c>
      <c r="I1317" s="122">
        <f>IFERROR(VLOOKUP($F:$F,'Lease Types with GL Accts'!$A:$D,4,FALSE),0)</f>
        <v>0</v>
      </c>
      <c r="J1317" s="293" t="str">
        <f>IF(AND(AB1317=1,K1317='Lease Rollforward'!$B$2),"Yes",IF(AB1317=1,"No",""))</f>
        <v/>
      </c>
      <c r="L1317" s="216"/>
      <c r="M1317" s="217"/>
      <c r="N1317" s="217"/>
      <c r="O1317" s="217"/>
      <c r="P1317" s="294">
        <f t="shared" si="177"/>
        <v>0</v>
      </c>
      <c r="Q1317" s="124"/>
      <c r="R1317" s="124"/>
      <c r="S1317" s="219"/>
      <c r="T1317" s="219"/>
      <c r="U1317" s="266"/>
      <c r="V1317" s="122" t="str">
        <f>IF($AB1317=1,VLOOKUP(U:U,'BW Asset Listing'!D:E,2,FALSE),"")</f>
        <v/>
      </c>
      <c r="W1317" s="122" t="str">
        <f>IF($AB1317=1,VLOOKUP(U:U,'BW Asset Listing'!D:F,3,FALSE),"")</f>
        <v/>
      </c>
      <c r="X1317" s="122" t="str">
        <f>IF($AB1317=1,VLOOKUP(U:U,'BW Asset Listing'!D:G,4,FALSE),"")</f>
        <v/>
      </c>
      <c r="Y1317" s="294" t="str">
        <f>IF($AB1317=1,VLOOKUP(U:U,'BW Asset Listing'!D:O,12,FALSE),"")</f>
        <v/>
      </c>
      <c r="Z1317" s="294" t="str">
        <f t="shared" si="178"/>
        <v/>
      </c>
      <c r="AA1317" s="294" t="str">
        <f t="shared" si="179"/>
        <v/>
      </c>
      <c r="AB1317" s="294">
        <f>COUNTIF($D$4:D1317,$D1317)</f>
        <v>0</v>
      </c>
      <c r="AE1317" s="122" t="str">
        <f t="shared" si="180"/>
        <v/>
      </c>
      <c r="AF1317" s="124">
        <f>SUMIFS('BW Expense Report GL'!I:I,'BW Expense Report GL'!F:F,AD:AD,'BW Expense Report GL'!G:G,G:G)</f>
        <v>0</v>
      </c>
      <c r="AG1317" s="124" t="str">
        <f t="shared" si="181"/>
        <v/>
      </c>
      <c r="AH1317" s="124">
        <f>SUMIFS('BW Expense Report GL'!I:I,'BW Expense Report GL'!F:F,AD:AD,'BW Expense Report GL'!G:G,H:H)</f>
        <v>0</v>
      </c>
      <c r="AI1317" s="124" t="str">
        <f t="shared" si="182"/>
        <v/>
      </c>
      <c r="AK1317" s="121">
        <f t="shared" si="183"/>
        <v>0</v>
      </c>
      <c r="AL1317" s="121">
        <f t="shared" si="184"/>
        <v>0</v>
      </c>
    </row>
    <row r="1318" spans="1:38" s="121" customFormat="1" ht="12.75" x14ac:dyDescent="0.2">
      <c r="A1318" s="293" t="str">
        <f>VLOOKUP(B:B,'ACFR Business Areas'!A:C,3,FALSE)</f>
        <v>A000</v>
      </c>
      <c r="B1318" s="293" t="str">
        <f>'Lease Rollforward'!$B$1</f>
        <v>E120</v>
      </c>
      <c r="C1318" s="122" t="str">
        <f>VLOOKUP(B:B,'ACFR Business Areas'!A:B,2,FALSE)</f>
        <v>Comptroller General</v>
      </c>
      <c r="D1318" s="237"/>
      <c r="E1318" s="265"/>
      <c r="G1318" s="122">
        <f>IFERROR(VLOOKUP($F:$F,'Lease Types with GL Accts'!A:B,2,FALSE),0)</f>
        <v>0</v>
      </c>
      <c r="H1318" s="122">
        <f>IFERROR(VLOOKUP($F:$F,'Lease Types with GL Accts'!$A:$C,3,FALSE),0)</f>
        <v>0</v>
      </c>
      <c r="I1318" s="122">
        <f>IFERROR(VLOOKUP($F:$F,'Lease Types with GL Accts'!$A:$D,4,FALSE),0)</f>
        <v>0</v>
      </c>
      <c r="J1318" s="293" t="str">
        <f>IF(AND(AB1318=1,K1318='Lease Rollforward'!$B$2),"Yes",IF(AB1318=1,"No",""))</f>
        <v/>
      </c>
      <c r="L1318" s="216"/>
      <c r="M1318" s="217"/>
      <c r="N1318" s="217"/>
      <c r="O1318" s="217"/>
      <c r="P1318" s="294">
        <f t="shared" si="177"/>
        <v>0</v>
      </c>
      <c r="Q1318" s="124"/>
      <c r="R1318" s="124"/>
      <c r="S1318" s="219"/>
      <c r="T1318" s="219"/>
      <c r="U1318" s="266"/>
      <c r="V1318" s="122" t="str">
        <f>IF($AB1318=1,VLOOKUP(U:U,'BW Asset Listing'!D:E,2,FALSE),"")</f>
        <v/>
      </c>
      <c r="W1318" s="122" t="str">
        <f>IF($AB1318=1,VLOOKUP(U:U,'BW Asset Listing'!D:F,3,FALSE),"")</f>
        <v/>
      </c>
      <c r="X1318" s="122" t="str">
        <f>IF($AB1318=1,VLOOKUP(U:U,'BW Asset Listing'!D:G,4,FALSE),"")</f>
        <v/>
      </c>
      <c r="Y1318" s="294" t="str">
        <f>IF($AB1318=1,VLOOKUP(U:U,'BW Asset Listing'!D:O,12,FALSE),"")</f>
        <v/>
      </c>
      <c r="Z1318" s="294" t="str">
        <f t="shared" si="178"/>
        <v/>
      </c>
      <c r="AA1318" s="294" t="str">
        <f t="shared" si="179"/>
        <v/>
      </c>
      <c r="AB1318" s="294">
        <f>COUNTIF($D$4:D1318,$D1318)</f>
        <v>0</v>
      </c>
      <c r="AE1318" s="122" t="str">
        <f t="shared" si="180"/>
        <v/>
      </c>
      <c r="AF1318" s="124">
        <f>SUMIFS('BW Expense Report GL'!I:I,'BW Expense Report GL'!F:F,AD:AD,'BW Expense Report GL'!G:G,G:G)</f>
        <v>0</v>
      </c>
      <c r="AG1318" s="124" t="str">
        <f t="shared" si="181"/>
        <v/>
      </c>
      <c r="AH1318" s="124">
        <f>SUMIFS('BW Expense Report GL'!I:I,'BW Expense Report GL'!F:F,AD:AD,'BW Expense Report GL'!G:G,H:H)</f>
        <v>0</v>
      </c>
      <c r="AI1318" s="124" t="str">
        <f t="shared" si="182"/>
        <v/>
      </c>
      <c r="AK1318" s="121">
        <f t="shared" si="183"/>
        <v>0</v>
      </c>
      <c r="AL1318" s="121">
        <f t="shared" si="184"/>
        <v>0</v>
      </c>
    </row>
    <row r="1319" spans="1:38" s="121" customFormat="1" ht="12.75" x14ac:dyDescent="0.2">
      <c r="A1319" s="293" t="str">
        <f>VLOOKUP(B:B,'ACFR Business Areas'!A:C,3,FALSE)</f>
        <v>A000</v>
      </c>
      <c r="B1319" s="293" t="str">
        <f>'Lease Rollforward'!$B$1</f>
        <v>E120</v>
      </c>
      <c r="C1319" s="122" t="str">
        <f>VLOOKUP(B:B,'ACFR Business Areas'!A:B,2,FALSE)</f>
        <v>Comptroller General</v>
      </c>
      <c r="D1319" s="237"/>
      <c r="E1319" s="265"/>
      <c r="G1319" s="122">
        <f>IFERROR(VLOOKUP($F:$F,'Lease Types with GL Accts'!A:B,2,FALSE),0)</f>
        <v>0</v>
      </c>
      <c r="H1319" s="122">
        <f>IFERROR(VLOOKUP($F:$F,'Lease Types with GL Accts'!$A:$C,3,FALSE),0)</f>
        <v>0</v>
      </c>
      <c r="I1319" s="122">
        <f>IFERROR(VLOOKUP($F:$F,'Lease Types with GL Accts'!$A:$D,4,FALSE),0)</f>
        <v>0</v>
      </c>
      <c r="J1319" s="293" t="str">
        <f>IF(AND(AB1319=1,K1319='Lease Rollforward'!$B$2),"Yes",IF(AB1319=1,"No",""))</f>
        <v/>
      </c>
      <c r="L1319" s="216"/>
      <c r="M1319" s="217"/>
      <c r="N1319" s="217"/>
      <c r="O1319" s="217"/>
      <c r="P1319" s="294">
        <f t="shared" si="177"/>
        <v>0</v>
      </c>
      <c r="Q1319" s="124"/>
      <c r="R1319" s="124"/>
      <c r="S1319" s="219"/>
      <c r="T1319" s="219"/>
      <c r="U1319" s="266"/>
      <c r="V1319" s="122" t="str">
        <f>IF($AB1319=1,VLOOKUP(U:U,'BW Asset Listing'!D:E,2,FALSE),"")</f>
        <v/>
      </c>
      <c r="W1319" s="122" t="str">
        <f>IF($AB1319=1,VLOOKUP(U:U,'BW Asset Listing'!D:F,3,FALSE),"")</f>
        <v/>
      </c>
      <c r="X1319" s="122" t="str">
        <f>IF($AB1319=1,VLOOKUP(U:U,'BW Asset Listing'!D:G,4,FALSE),"")</f>
        <v/>
      </c>
      <c r="Y1319" s="294" t="str">
        <f>IF($AB1319=1,VLOOKUP(U:U,'BW Asset Listing'!D:O,12,FALSE),"")</f>
        <v/>
      </c>
      <c r="Z1319" s="294" t="str">
        <f t="shared" si="178"/>
        <v/>
      </c>
      <c r="AA1319" s="294" t="str">
        <f t="shared" si="179"/>
        <v/>
      </c>
      <c r="AB1319" s="294">
        <f>COUNTIF($D$4:D1319,$D1319)</f>
        <v>0</v>
      </c>
      <c r="AE1319" s="122" t="str">
        <f t="shared" si="180"/>
        <v/>
      </c>
      <c r="AF1319" s="124">
        <f>SUMIFS('BW Expense Report GL'!I:I,'BW Expense Report GL'!F:F,AD:AD,'BW Expense Report GL'!G:G,G:G)</f>
        <v>0</v>
      </c>
      <c r="AG1319" s="124" t="str">
        <f t="shared" si="181"/>
        <v/>
      </c>
      <c r="AH1319" s="124">
        <f>SUMIFS('BW Expense Report GL'!I:I,'BW Expense Report GL'!F:F,AD:AD,'BW Expense Report GL'!G:G,H:H)</f>
        <v>0</v>
      </c>
      <c r="AI1319" s="124" t="str">
        <f t="shared" si="182"/>
        <v/>
      </c>
      <c r="AK1319" s="121">
        <f t="shared" si="183"/>
        <v>0</v>
      </c>
      <c r="AL1319" s="121">
        <f t="shared" si="184"/>
        <v>0</v>
      </c>
    </row>
    <row r="1320" spans="1:38" s="121" customFormat="1" ht="12.75" x14ac:dyDescent="0.2">
      <c r="A1320" s="293" t="str">
        <f>VLOOKUP(B:B,'ACFR Business Areas'!A:C,3,FALSE)</f>
        <v>A000</v>
      </c>
      <c r="B1320" s="293" t="str">
        <f>'Lease Rollforward'!$B$1</f>
        <v>E120</v>
      </c>
      <c r="C1320" s="122" t="str">
        <f>VLOOKUP(B:B,'ACFR Business Areas'!A:B,2,FALSE)</f>
        <v>Comptroller General</v>
      </c>
      <c r="D1320" s="237"/>
      <c r="E1320" s="265"/>
      <c r="G1320" s="122">
        <f>IFERROR(VLOOKUP($F:$F,'Lease Types with GL Accts'!A:B,2,FALSE),0)</f>
        <v>0</v>
      </c>
      <c r="H1320" s="122">
        <f>IFERROR(VLOOKUP($F:$F,'Lease Types with GL Accts'!$A:$C,3,FALSE),0)</f>
        <v>0</v>
      </c>
      <c r="I1320" s="122">
        <f>IFERROR(VLOOKUP($F:$F,'Lease Types with GL Accts'!$A:$D,4,FALSE),0)</f>
        <v>0</v>
      </c>
      <c r="J1320" s="293" t="str">
        <f>IF(AND(AB1320=1,K1320='Lease Rollforward'!$B$2),"Yes",IF(AB1320=1,"No",""))</f>
        <v/>
      </c>
      <c r="L1320" s="216"/>
      <c r="M1320" s="217"/>
      <c r="N1320" s="217"/>
      <c r="O1320" s="217"/>
      <c r="P1320" s="294">
        <f t="shared" si="177"/>
        <v>0</v>
      </c>
      <c r="Q1320" s="124"/>
      <c r="R1320" s="124"/>
      <c r="S1320" s="219"/>
      <c r="T1320" s="219"/>
      <c r="U1320" s="266"/>
      <c r="V1320" s="122" t="str">
        <f>IF($AB1320=1,VLOOKUP(U:U,'BW Asset Listing'!D:E,2,FALSE),"")</f>
        <v/>
      </c>
      <c r="W1320" s="122" t="str">
        <f>IF($AB1320=1,VLOOKUP(U:U,'BW Asset Listing'!D:F,3,FALSE),"")</f>
        <v/>
      </c>
      <c r="X1320" s="122" t="str">
        <f>IF($AB1320=1,VLOOKUP(U:U,'BW Asset Listing'!D:G,4,FALSE),"")</f>
        <v/>
      </c>
      <c r="Y1320" s="294" t="str">
        <f>IF($AB1320=1,VLOOKUP(U:U,'BW Asset Listing'!D:O,12,FALSE),"")</f>
        <v/>
      </c>
      <c r="Z1320" s="294" t="str">
        <f t="shared" si="178"/>
        <v/>
      </c>
      <c r="AA1320" s="294" t="str">
        <f t="shared" si="179"/>
        <v/>
      </c>
      <c r="AB1320" s="294">
        <f>COUNTIF($D$4:D1320,$D1320)</f>
        <v>0</v>
      </c>
      <c r="AE1320" s="122" t="str">
        <f t="shared" si="180"/>
        <v/>
      </c>
      <c r="AF1320" s="124">
        <f>SUMIFS('BW Expense Report GL'!I:I,'BW Expense Report GL'!F:F,AD:AD,'BW Expense Report GL'!G:G,G:G)</f>
        <v>0</v>
      </c>
      <c r="AG1320" s="124" t="str">
        <f t="shared" si="181"/>
        <v/>
      </c>
      <c r="AH1320" s="124">
        <f>SUMIFS('BW Expense Report GL'!I:I,'BW Expense Report GL'!F:F,AD:AD,'BW Expense Report GL'!G:G,H:H)</f>
        <v>0</v>
      </c>
      <c r="AI1320" s="124" t="str">
        <f t="shared" si="182"/>
        <v/>
      </c>
      <c r="AK1320" s="121">
        <f t="shared" si="183"/>
        <v>0</v>
      </c>
      <c r="AL1320" s="121">
        <f t="shared" si="184"/>
        <v>0</v>
      </c>
    </row>
    <row r="1321" spans="1:38" s="121" customFormat="1" ht="12.75" x14ac:dyDescent="0.2">
      <c r="A1321" s="293" t="str">
        <f>VLOOKUP(B:B,'ACFR Business Areas'!A:C,3,FALSE)</f>
        <v>A000</v>
      </c>
      <c r="B1321" s="293" t="str">
        <f>'Lease Rollforward'!$B$1</f>
        <v>E120</v>
      </c>
      <c r="C1321" s="122" t="str">
        <f>VLOOKUP(B:B,'ACFR Business Areas'!A:B,2,FALSE)</f>
        <v>Comptroller General</v>
      </c>
      <c r="D1321" s="237"/>
      <c r="E1321" s="265"/>
      <c r="G1321" s="122">
        <f>IFERROR(VLOOKUP($F:$F,'Lease Types with GL Accts'!A:B,2,FALSE),0)</f>
        <v>0</v>
      </c>
      <c r="H1321" s="122">
        <f>IFERROR(VLOOKUP($F:$F,'Lease Types with GL Accts'!$A:$C,3,FALSE),0)</f>
        <v>0</v>
      </c>
      <c r="I1321" s="122">
        <f>IFERROR(VLOOKUP($F:$F,'Lease Types with GL Accts'!$A:$D,4,FALSE),0)</f>
        <v>0</v>
      </c>
      <c r="J1321" s="293" t="str">
        <f>IF(AND(AB1321=1,K1321='Lease Rollforward'!$B$2),"Yes",IF(AB1321=1,"No",""))</f>
        <v/>
      </c>
      <c r="L1321" s="216"/>
      <c r="M1321" s="217"/>
      <c r="N1321" s="217"/>
      <c r="O1321" s="217"/>
      <c r="P1321" s="294">
        <f t="shared" si="177"/>
        <v>0</v>
      </c>
      <c r="Q1321" s="124"/>
      <c r="R1321" s="124"/>
      <c r="S1321" s="219"/>
      <c r="T1321" s="219"/>
      <c r="U1321" s="266"/>
      <c r="V1321" s="122" t="str">
        <f>IF($AB1321=1,VLOOKUP(U:U,'BW Asset Listing'!D:E,2,FALSE),"")</f>
        <v/>
      </c>
      <c r="W1321" s="122" t="str">
        <f>IF($AB1321=1,VLOOKUP(U:U,'BW Asset Listing'!D:F,3,FALSE),"")</f>
        <v/>
      </c>
      <c r="X1321" s="122" t="str">
        <f>IF($AB1321=1,VLOOKUP(U:U,'BW Asset Listing'!D:G,4,FALSE),"")</f>
        <v/>
      </c>
      <c r="Y1321" s="294" t="str">
        <f>IF($AB1321=1,VLOOKUP(U:U,'BW Asset Listing'!D:O,12,FALSE),"")</f>
        <v/>
      </c>
      <c r="Z1321" s="294" t="str">
        <f t="shared" si="178"/>
        <v/>
      </c>
      <c r="AA1321" s="294" t="str">
        <f t="shared" si="179"/>
        <v/>
      </c>
      <c r="AB1321" s="294">
        <f>COUNTIF($D$4:D1321,$D1321)</f>
        <v>0</v>
      </c>
      <c r="AE1321" s="122" t="str">
        <f t="shared" si="180"/>
        <v/>
      </c>
      <c r="AF1321" s="124">
        <f>SUMIFS('BW Expense Report GL'!I:I,'BW Expense Report GL'!F:F,AD:AD,'BW Expense Report GL'!G:G,G:G)</f>
        <v>0</v>
      </c>
      <c r="AG1321" s="124" t="str">
        <f t="shared" si="181"/>
        <v/>
      </c>
      <c r="AH1321" s="124">
        <f>SUMIFS('BW Expense Report GL'!I:I,'BW Expense Report GL'!F:F,AD:AD,'BW Expense Report GL'!G:G,H:H)</f>
        <v>0</v>
      </c>
      <c r="AI1321" s="124" t="str">
        <f t="shared" si="182"/>
        <v/>
      </c>
      <c r="AK1321" s="121">
        <f t="shared" si="183"/>
        <v>0</v>
      </c>
      <c r="AL1321" s="121">
        <f t="shared" si="184"/>
        <v>0</v>
      </c>
    </row>
    <row r="1322" spans="1:38" s="121" customFormat="1" ht="12.75" x14ac:dyDescent="0.2">
      <c r="A1322" s="293" t="str">
        <f>VLOOKUP(B:B,'ACFR Business Areas'!A:C,3,FALSE)</f>
        <v>A000</v>
      </c>
      <c r="B1322" s="293" t="str">
        <f>'Lease Rollforward'!$B$1</f>
        <v>E120</v>
      </c>
      <c r="C1322" s="122" t="str">
        <f>VLOOKUP(B:B,'ACFR Business Areas'!A:B,2,FALSE)</f>
        <v>Comptroller General</v>
      </c>
      <c r="D1322" s="237"/>
      <c r="E1322" s="265"/>
      <c r="G1322" s="122">
        <f>IFERROR(VLOOKUP($F:$F,'Lease Types with GL Accts'!A:B,2,FALSE),0)</f>
        <v>0</v>
      </c>
      <c r="H1322" s="122">
        <f>IFERROR(VLOOKUP($F:$F,'Lease Types with GL Accts'!$A:$C,3,FALSE),0)</f>
        <v>0</v>
      </c>
      <c r="I1322" s="122">
        <f>IFERROR(VLOOKUP($F:$F,'Lease Types with GL Accts'!$A:$D,4,FALSE),0)</f>
        <v>0</v>
      </c>
      <c r="J1322" s="293" t="str">
        <f>IF(AND(AB1322=1,K1322='Lease Rollforward'!$B$2),"Yes",IF(AB1322=1,"No",""))</f>
        <v/>
      </c>
      <c r="L1322" s="216"/>
      <c r="M1322" s="217"/>
      <c r="N1322" s="217"/>
      <c r="O1322" s="217"/>
      <c r="P1322" s="294">
        <f t="shared" si="177"/>
        <v>0</v>
      </c>
      <c r="Q1322" s="124"/>
      <c r="R1322" s="124"/>
      <c r="S1322" s="219"/>
      <c r="T1322" s="219"/>
      <c r="U1322" s="266"/>
      <c r="V1322" s="122" t="str">
        <f>IF($AB1322=1,VLOOKUP(U:U,'BW Asset Listing'!D:E,2,FALSE),"")</f>
        <v/>
      </c>
      <c r="W1322" s="122" t="str">
        <f>IF($AB1322=1,VLOOKUP(U:U,'BW Asset Listing'!D:F,3,FALSE),"")</f>
        <v/>
      </c>
      <c r="X1322" s="122" t="str">
        <f>IF($AB1322=1,VLOOKUP(U:U,'BW Asset Listing'!D:G,4,FALSE),"")</f>
        <v/>
      </c>
      <c r="Y1322" s="294" t="str">
        <f>IF($AB1322=1,VLOOKUP(U:U,'BW Asset Listing'!D:O,12,FALSE),"")</f>
        <v/>
      </c>
      <c r="Z1322" s="294" t="str">
        <f t="shared" si="178"/>
        <v/>
      </c>
      <c r="AA1322" s="294" t="str">
        <f t="shared" si="179"/>
        <v/>
      </c>
      <c r="AB1322" s="294">
        <f>COUNTIF($D$4:D1322,$D1322)</f>
        <v>0</v>
      </c>
      <c r="AE1322" s="122" t="str">
        <f t="shared" si="180"/>
        <v/>
      </c>
      <c r="AF1322" s="124">
        <f>SUMIFS('BW Expense Report GL'!I:I,'BW Expense Report GL'!F:F,AD:AD,'BW Expense Report GL'!G:G,G:G)</f>
        <v>0</v>
      </c>
      <c r="AG1322" s="124" t="str">
        <f t="shared" si="181"/>
        <v/>
      </c>
      <c r="AH1322" s="124">
        <f>SUMIFS('BW Expense Report GL'!I:I,'BW Expense Report GL'!F:F,AD:AD,'BW Expense Report GL'!G:G,H:H)</f>
        <v>0</v>
      </c>
      <c r="AI1322" s="124" t="str">
        <f t="shared" si="182"/>
        <v/>
      </c>
      <c r="AK1322" s="121">
        <f t="shared" si="183"/>
        <v>0</v>
      </c>
      <c r="AL1322" s="121">
        <f t="shared" si="184"/>
        <v>0</v>
      </c>
    </row>
    <row r="1323" spans="1:38" s="121" customFormat="1" ht="12.75" x14ac:dyDescent="0.2">
      <c r="A1323" s="293" t="str">
        <f>VLOOKUP(B:B,'ACFR Business Areas'!A:C,3,FALSE)</f>
        <v>A000</v>
      </c>
      <c r="B1323" s="293" t="str">
        <f>'Lease Rollforward'!$B$1</f>
        <v>E120</v>
      </c>
      <c r="C1323" s="122" t="str">
        <f>VLOOKUP(B:B,'ACFR Business Areas'!A:B,2,FALSE)</f>
        <v>Comptroller General</v>
      </c>
      <c r="D1323" s="237"/>
      <c r="E1323" s="265"/>
      <c r="G1323" s="122">
        <f>IFERROR(VLOOKUP($F:$F,'Lease Types with GL Accts'!A:B,2,FALSE),0)</f>
        <v>0</v>
      </c>
      <c r="H1323" s="122">
        <f>IFERROR(VLOOKUP($F:$F,'Lease Types with GL Accts'!$A:$C,3,FALSE),0)</f>
        <v>0</v>
      </c>
      <c r="I1323" s="122">
        <f>IFERROR(VLOOKUP($F:$F,'Lease Types with GL Accts'!$A:$D,4,FALSE),0)</f>
        <v>0</v>
      </c>
      <c r="J1323" s="293" t="str">
        <f>IF(AND(AB1323=1,K1323='Lease Rollforward'!$B$2),"Yes",IF(AB1323=1,"No",""))</f>
        <v/>
      </c>
      <c r="L1323" s="216"/>
      <c r="M1323" s="217"/>
      <c r="N1323" s="217"/>
      <c r="O1323" s="217"/>
      <c r="P1323" s="294">
        <f t="shared" si="177"/>
        <v>0</v>
      </c>
      <c r="Q1323" s="124"/>
      <c r="R1323" s="124"/>
      <c r="S1323" s="219"/>
      <c r="T1323" s="219"/>
      <c r="U1323" s="266"/>
      <c r="V1323" s="122" t="str">
        <f>IF($AB1323=1,VLOOKUP(U:U,'BW Asset Listing'!D:E,2,FALSE),"")</f>
        <v/>
      </c>
      <c r="W1323" s="122" t="str">
        <f>IF($AB1323=1,VLOOKUP(U:U,'BW Asset Listing'!D:F,3,FALSE),"")</f>
        <v/>
      </c>
      <c r="X1323" s="122" t="str">
        <f>IF($AB1323=1,VLOOKUP(U:U,'BW Asset Listing'!D:G,4,FALSE),"")</f>
        <v/>
      </c>
      <c r="Y1323" s="294" t="str">
        <f>IF($AB1323=1,VLOOKUP(U:U,'BW Asset Listing'!D:O,12,FALSE),"")</f>
        <v/>
      </c>
      <c r="Z1323" s="294" t="str">
        <f t="shared" si="178"/>
        <v/>
      </c>
      <c r="AA1323" s="294" t="str">
        <f t="shared" si="179"/>
        <v/>
      </c>
      <c r="AB1323" s="294">
        <f>COUNTIF($D$4:D1323,$D1323)</f>
        <v>0</v>
      </c>
      <c r="AE1323" s="122" t="str">
        <f t="shared" si="180"/>
        <v/>
      </c>
      <c r="AF1323" s="124">
        <f>SUMIFS('BW Expense Report GL'!I:I,'BW Expense Report GL'!F:F,AD:AD,'BW Expense Report GL'!G:G,G:G)</f>
        <v>0</v>
      </c>
      <c r="AG1323" s="124" t="str">
        <f t="shared" si="181"/>
        <v/>
      </c>
      <c r="AH1323" s="124">
        <f>SUMIFS('BW Expense Report GL'!I:I,'BW Expense Report GL'!F:F,AD:AD,'BW Expense Report GL'!G:G,H:H)</f>
        <v>0</v>
      </c>
      <c r="AI1323" s="124" t="str">
        <f t="shared" si="182"/>
        <v/>
      </c>
      <c r="AK1323" s="121">
        <f t="shared" si="183"/>
        <v>0</v>
      </c>
      <c r="AL1323" s="121">
        <f t="shared" si="184"/>
        <v>0</v>
      </c>
    </row>
    <row r="1324" spans="1:38" s="121" customFormat="1" ht="12.75" x14ac:dyDescent="0.2">
      <c r="A1324" s="293" t="str">
        <f>VLOOKUP(B:B,'ACFR Business Areas'!A:C,3,FALSE)</f>
        <v>A000</v>
      </c>
      <c r="B1324" s="293" t="str">
        <f>'Lease Rollforward'!$B$1</f>
        <v>E120</v>
      </c>
      <c r="C1324" s="122" t="str">
        <f>VLOOKUP(B:B,'ACFR Business Areas'!A:B,2,FALSE)</f>
        <v>Comptroller General</v>
      </c>
      <c r="D1324" s="237"/>
      <c r="E1324" s="265"/>
      <c r="G1324" s="122">
        <f>IFERROR(VLOOKUP($F:$F,'Lease Types with GL Accts'!A:B,2,FALSE),0)</f>
        <v>0</v>
      </c>
      <c r="H1324" s="122">
        <f>IFERROR(VLOOKUP($F:$F,'Lease Types with GL Accts'!$A:$C,3,FALSE),0)</f>
        <v>0</v>
      </c>
      <c r="I1324" s="122">
        <f>IFERROR(VLOOKUP($F:$F,'Lease Types with GL Accts'!$A:$D,4,FALSE),0)</f>
        <v>0</v>
      </c>
      <c r="J1324" s="293" t="str">
        <f>IF(AND(AB1324=1,K1324='Lease Rollforward'!$B$2),"Yes",IF(AB1324=1,"No",""))</f>
        <v/>
      </c>
      <c r="L1324" s="216"/>
      <c r="M1324" s="217"/>
      <c r="N1324" s="217"/>
      <c r="O1324" s="217"/>
      <c r="P1324" s="294">
        <f t="shared" si="177"/>
        <v>0</v>
      </c>
      <c r="Q1324" s="124"/>
      <c r="R1324" s="124"/>
      <c r="S1324" s="219"/>
      <c r="T1324" s="219"/>
      <c r="U1324" s="266"/>
      <c r="V1324" s="122" t="str">
        <f>IF($AB1324=1,VLOOKUP(U:U,'BW Asset Listing'!D:E,2,FALSE),"")</f>
        <v/>
      </c>
      <c r="W1324" s="122" t="str">
        <f>IF($AB1324=1,VLOOKUP(U:U,'BW Asset Listing'!D:F,3,FALSE),"")</f>
        <v/>
      </c>
      <c r="X1324" s="122" t="str">
        <f>IF($AB1324=1,VLOOKUP(U:U,'BW Asset Listing'!D:G,4,FALSE),"")</f>
        <v/>
      </c>
      <c r="Y1324" s="294" t="str">
        <f>IF($AB1324=1,VLOOKUP(U:U,'BW Asset Listing'!D:O,12,FALSE),"")</f>
        <v/>
      </c>
      <c r="Z1324" s="294" t="str">
        <f t="shared" si="178"/>
        <v/>
      </c>
      <c r="AA1324" s="294" t="str">
        <f t="shared" si="179"/>
        <v/>
      </c>
      <c r="AB1324" s="294">
        <f>COUNTIF($D$4:D1324,$D1324)</f>
        <v>0</v>
      </c>
      <c r="AE1324" s="122" t="str">
        <f t="shared" si="180"/>
        <v/>
      </c>
      <c r="AF1324" s="124">
        <f>SUMIFS('BW Expense Report GL'!I:I,'BW Expense Report GL'!F:F,AD:AD,'BW Expense Report GL'!G:G,G:G)</f>
        <v>0</v>
      </c>
      <c r="AG1324" s="124" t="str">
        <f t="shared" si="181"/>
        <v/>
      </c>
      <c r="AH1324" s="124">
        <f>SUMIFS('BW Expense Report GL'!I:I,'BW Expense Report GL'!F:F,AD:AD,'BW Expense Report GL'!G:G,H:H)</f>
        <v>0</v>
      </c>
      <c r="AI1324" s="124" t="str">
        <f t="shared" si="182"/>
        <v/>
      </c>
      <c r="AK1324" s="121">
        <f t="shared" si="183"/>
        <v>0</v>
      </c>
      <c r="AL1324" s="121">
        <f t="shared" si="184"/>
        <v>0</v>
      </c>
    </row>
    <row r="1325" spans="1:38" s="121" customFormat="1" ht="12.75" x14ac:dyDescent="0.2">
      <c r="A1325" s="293" t="str">
        <f>VLOOKUP(B:B,'ACFR Business Areas'!A:C,3,FALSE)</f>
        <v>A000</v>
      </c>
      <c r="B1325" s="293" t="str">
        <f>'Lease Rollforward'!$B$1</f>
        <v>E120</v>
      </c>
      <c r="C1325" s="122" t="str">
        <f>VLOOKUP(B:B,'ACFR Business Areas'!A:B,2,FALSE)</f>
        <v>Comptroller General</v>
      </c>
      <c r="D1325" s="237"/>
      <c r="E1325" s="265"/>
      <c r="G1325" s="122">
        <f>IFERROR(VLOOKUP($F:$F,'Lease Types with GL Accts'!A:B,2,FALSE),0)</f>
        <v>0</v>
      </c>
      <c r="H1325" s="122">
        <f>IFERROR(VLOOKUP($F:$F,'Lease Types with GL Accts'!$A:$C,3,FALSE),0)</f>
        <v>0</v>
      </c>
      <c r="I1325" s="122">
        <f>IFERROR(VLOOKUP($F:$F,'Lease Types with GL Accts'!$A:$D,4,FALSE),0)</f>
        <v>0</v>
      </c>
      <c r="J1325" s="293" t="str">
        <f>IF(AND(AB1325=1,K1325='Lease Rollforward'!$B$2),"Yes",IF(AB1325=1,"No",""))</f>
        <v/>
      </c>
      <c r="L1325" s="216"/>
      <c r="M1325" s="217"/>
      <c r="N1325" s="217"/>
      <c r="O1325" s="217"/>
      <c r="P1325" s="294">
        <f t="shared" si="177"/>
        <v>0</v>
      </c>
      <c r="Q1325" s="124"/>
      <c r="R1325" s="124"/>
      <c r="S1325" s="219"/>
      <c r="T1325" s="219"/>
      <c r="U1325" s="266"/>
      <c r="V1325" s="122" t="str">
        <f>IF($AB1325=1,VLOOKUP(U:U,'BW Asset Listing'!D:E,2,FALSE),"")</f>
        <v/>
      </c>
      <c r="W1325" s="122" t="str">
        <f>IF($AB1325=1,VLOOKUP(U:U,'BW Asset Listing'!D:F,3,FALSE),"")</f>
        <v/>
      </c>
      <c r="X1325" s="122" t="str">
        <f>IF($AB1325=1,VLOOKUP(U:U,'BW Asset Listing'!D:G,4,FALSE),"")</f>
        <v/>
      </c>
      <c r="Y1325" s="294" t="str">
        <f>IF($AB1325=1,VLOOKUP(U:U,'BW Asset Listing'!D:O,12,FALSE),"")</f>
        <v/>
      </c>
      <c r="Z1325" s="294" t="str">
        <f t="shared" si="178"/>
        <v/>
      </c>
      <c r="AA1325" s="294" t="str">
        <f t="shared" si="179"/>
        <v/>
      </c>
      <c r="AB1325" s="294">
        <f>COUNTIF($D$4:D1325,$D1325)</f>
        <v>0</v>
      </c>
      <c r="AE1325" s="122" t="str">
        <f t="shared" si="180"/>
        <v/>
      </c>
      <c r="AF1325" s="124">
        <f>SUMIFS('BW Expense Report GL'!I:I,'BW Expense Report GL'!F:F,AD:AD,'BW Expense Report GL'!G:G,G:G)</f>
        <v>0</v>
      </c>
      <c r="AG1325" s="124" t="str">
        <f t="shared" si="181"/>
        <v/>
      </c>
      <c r="AH1325" s="124">
        <f>SUMIFS('BW Expense Report GL'!I:I,'BW Expense Report GL'!F:F,AD:AD,'BW Expense Report GL'!G:G,H:H)</f>
        <v>0</v>
      </c>
      <c r="AI1325" s="124" t="str">
        <f t="shared" si="182"/>
        <v/>
      </c>
      <c r="AK1325" s="121">
        <f t="shared" si="183"/>
        <v>0</v>
      </c>
      <c r="AL1325" s="121">
        <f t="shared" si="184"/>
        <v>0</v>
      </c>
    </row>
    <row r="1326" spans="1:38" s="121" customFormat="1" ht="12.75" x14ac:dyDescent="0.2">
      <c r="A1326" s="293" t="str">
        <f>VLOOKUP(B:B,'ACFR Business Areas'!A:C,3,FALSE)</f>
        <v>A000</v>
      </c>
      <c r="B1326" s="293" t="str">
        <f>'Lease Rollforward'!$B$1</f>
        <v>E120</v>
      </c>
      <c r="C1326" s="122" t="str">
        <f>VLOOKUP(B:B,'ACFR Business Areas'!A:B,2,FALSE)</f>
        <v>Comptroller General</v>
      </c>
      <c r="D1326" s="237"/>
      <c r="E1326" s="265"/>
      <c r="G1326" s="122">
        <f>IFERROR(VLOOKUP($F:$F,'Lease Types with GL Accts'!A:B,2,FALSE),0)</f>
        <v>0</v>
      </c>
      <c r="H1326" s="122">
        <f>IFERROR(VLOOKUP($F:$F,'Lease Types with GL Accts'!$A:$C,3,FALSE),0)</f>
        <v>0</v>
      </c>
      <c r="I1326" s="122">
        <f>IFERROR(VLOOKUP($F:$F,'Lease Types with GL Accts'!$A:$D,4,FALSE),0)</f>
        <v>0</v>
      </c>
      <c r="J1326" s="293" t="str">
        <f>IF(AND(AB1326=1,K1326='Lease Rollforward'!$B$2),"Yes",IF(AB1326=1,"No",""))</f>
        <v/>
      </c>
      <c r="L1326" s="216"/>
      <c r="M1326" s="217"/>
      <c r="N1326" s="217"/>
      <c r="O1326" s="217"/>
      <c r="P1326" s="294">
        <f t="shared" si="177"/>
        <v>0</v>
      </c>
      <c r="Q1326" s="124"/>
      <c r="R1326" s="124"/>
      <c r="S1326" s="219"/>
      <c r="T1326" s="219"/>
      <c r="U1326" s="266"/>
      <c r="V1326" s="122" t="str">
        <f>IF($AB1326=1,VLOOKUP(U:U,'BW Asset Listing'!D:E,2,FALSE),"")</f>
        <v/>
      </c>
      <c r="W1326" s="122" t="str">
        <f>IF($AB1326=1,VLOOKUP(U:U,'BW Asset Listing'!D:F,3,FALSE),"")</f>
        <v/>
      </c>
      <c r="X1326" s="122" t="str">
        <f>IF($AB1326=1,VLOOKUP(U:U,'BW Asset Listing'!D:G,4,FALSE),"")</f>
        <v/>
      </c>
      <c r="Y1326" s="294" t="str">
        <f>IF($AB1326=1,VLOOKUP(U:U,'BW Asset Listing'!D:O,12,FALSE),"")</f>
        <v/>
      </c>
      <c r="Z1326" s="294" t="str">
        <f t="shared" si="178"/>
        <v/>
      </c>
      <c r="AA1326" s="294" t="str">
        <f t="shared" si="179"/>
        <v/>
      </c>
      <c r="AB1326" s="294">
        <f>COUNTIF($D$4:D1326,$D1326)</f>
        <v>0</v>
      </c>
      <c r="AE1326" s="122" t="str">
        <f t="shared" si="180"/>
        <v/>
      </c>
      <c r="AF1326" s="124">
        <f>SUMIFS('BW Expense Report GL'!I:I,'BW Expense Report GL'!F:F,AD:AD,'BW Expense Report GL'!G:G,G:G)</f>
        <v>0</v>
      </c>
      <c r="AG1326" s="124" t="str">
        <f t="shared" si="181"/>
        <v/>
      </c>
      <c r="AH1326" s="124">
        <f>SUMIFS('BW Expense Report GL'!I:I,'BW Expense Report GL'!F:F,AD:AD,'BW Expense Report GL'!G:G,H:H)</f>
        <v>0</v>
      </c>
      <c r="AI1326" s="124" t="str">
        <f t="shared" si="182"/>
        <v/>
      </c>
      <c r="AK1326" s="121">
        <f t="shared" si="183"/>
        <v>0</v>
      </c>
      <c r="AL1326" s="121">
        <f t="shared" si="184"/>
        <v>0</v>
      </c>
    </row>
    <row r="1327" spans="1:38" s="121" customFormat="1" ht="12.75" x14ac:dyDescent="0.2">
      <c r="A1327" s="293" t="str">
        <f>VLOOKUP(B:B,'ACFR Business Areas'!A:C,3,FALSE)</f>
        <v>A000</v>
      </c>
      <c r="B1327" s="293" t="str">
        <f>'Lease Rollforward'!$B$1</f>
        <v>E120</v>
      </c>
      <c r="C1327" s="122" t="str">
        <f>VLOOKUP(B:B,'ACFR Business Areas'!A:B,2,FALSE)</f>
        <v>Comptroller General</v>
      </c>
      <c r="D1327" s="237"/>
      <c r="E1327" s="265"/>
      <c r="G1327" s="122">
        <f>IFERROR(VLOOKUP($F:$F,'Lease Types with GL Accts'!A:B,2,FALSE),0)</f>
        <v>0</v>
      </c>
      <c r="H1327" s="122">
        <f>IFERROR(VLOOKUP($F:$F,'Lease Types with GL Accts'!$A:$C,3,FALSE),0)</f>
        <v>0</v>
      </c>
      <c r="I1327" s="122">
        <f>IFERROR(VLOOKUP($F:$F,'Lease Types with GL Accts'!$A:$D,4,FALSE),0)</f>
        <v>0</v>
      </c>
      <c r="J1327" s="293" t="str">
        <f>IF(AND(AB1327=1,K1327='Lease Rollforward'!$B$2),"Yes",IF(AB1327=1,"No",""))</f>
        <v/>
      </c>
      <c r="L1327" s="216"/>
      <c r="M1327" s="217"/>
      <c r="N1327" s="217"/>
      <c r="O1327" s="217"/>
      <c r="P1327" s="294">
        <f t="shared" si="177"/>
        <v>0</v>
      </c>
      <c r="Q1327" s="124"/>
      <c r="R1327" s="124"/>
      <c r="S1327" s="219"/>
      <c r="T1327" s="219"/>
      <c r="U1327" s="266"/>
      <c r="V1327" s="122" t="str">
        <f>IF($AB1327=1,VLOOKUP(U:U,'BW Asset Listing'!D:E,2,FALSE),"")</f>
        <v/>
      </c>
      <c r="W1327" s="122" t="str">
        <f>IF($AB1327=1,VLOOKUP(U:U,'BW Asset Listing'!D:F,3,FALSE),"")</f>
        <v/>
      </c>
      <c r="X1327" s="122" t="str">
        <f>IF($AB1327=1,VLOOKUP(U:U,'BW Asset Listing'!D:G,4,FALSE),"")</f>
        <v/>
      </c>
      <c r="Y1327" s="294" t="str">
        <f>IF($AB1327=1,VLOOKUP(U:U,'BW Asset Listing'!D:O,12,FALSE),"")</f>
        <v/>
      </c>
      <c r="Z1327" s="294" t="str">
        <f t="shared" si="178"/>
        <v/>
      </c>
      <c r="AA1327" s="294" t="str">
        <f t="shared" si="179"/>
        <v/>
      </c>
      <c r="AB1327" s="294">
        <f>COUNTIF($D$4:D1327,$D1327)</f>
        <v>0</v>
      </c>
      <c r="AE1327" s="122" t="str">
        <f t="shared" si="180"/>
        <v/>
      </c>
      <c r="AF1327" s="124">
        <f>SUMIFS('BW Expense Report GL'!I:I,'BW Expense Report GL'!F:F,AD:AD,'BW Expense Report GL'!G:G,G:G)</f>
        <v>0</v>
      </c>
      <c r="AG1327" s="124" t="str">
        <f t="shared" si="181"/>
        <v/>
      </c>
      <c r="AH1327" s="124">
        <f>SUMIFS('BW Expense Report GL'!I:I,'BW Expense Report GL'!F:F,AD:AD,'BW Expense Report GL'!G:G,H:H)</f>
        <v>0</v>
      </c>
      <c r="AI1327" s="124" t="str">
        <f t="shared" si="182"/>
        <v/>
      </c>
      <c r="AK1327" s="121">
        <f t="shared" si="183"/>
        <v>0</v>
      </c>
      <c r="AL1327" s="121">
        <f t="shared" si="184"/>
        <v>0</v>
      </c>
    </row>
    <row r="1328" spans="1:38" s="121" customFormat="1" ht="12.75" x14ac:dyDescent="0.2">
      <c r="A1328" s="293" t="str">
        <f>VLOOKUP(B:B,'ACFR Business Areas'!A:C,3,FALSE)</f>
        <v>A000</v>
      </c>
      <c r="B1328" s="293" t="str">
        <f>'Lease Rollforward'!$B$1</f>
        <v>E120</v>
      </c>
      <c r="C1328" s="122" t="str">
        <f>VLOOKUP(B:B,'ACFR Business Areas'!A:B,2,FALSE)</f>
        <v>Comptroller General</v>
      </c>
      <c r="D1328" s="237"/>
      <c r="E1328" s="265"/>
      <c r="G1328" s="122">
        <f>IFERROR(VLOOKUP($F:$F,'Lease Types with GL Accts'!A:B,2,FALSE),0)</f>
        <v>0</v>
      </c>
      <c r="H1328" s="122">
        <f>IFERROR(VLOOKUP($F:$F,'Lease Types with GL Accts'!$A:$C,3,FALSE),0)</f>
        <v>0</v>
      </c>
      <c r="I1328" s="122">
        <f>IFERROR(VLOOKUP($F:$F,'Lease Types with GL Accts'!$A:$D,4,FALSE),0)</f>
        <v>0</v>
      </c>
      <c r="J1328" s="293" t="str">
        <f>IF(AND(AB1328=1,K1328='Lease Rollforward'!$B$2),"Yes",IF(AB1328=1,"No",""))</f>
        <v/>
      </c>
      <c r="L1328" s="216"/>
      <c r="M1328" s="217"/>
      <c r="N1328" s="217"/>
      <c r="O1328" s="217"/>
      <c r="P1328" s="294">
        <f t="shared" si="177"/>
        <v>0</v>
      </c>
      <c r="Q1328" s="124"/>
      <c r="R1328" s="124"/>
      <c r="S1328" s="219"/>
      <c r="T1328" s="219"/>
      <c r="U1328" s="266"/>
      <c r="V1328" s="122" t="str">
        <f>IF($AB1328=1,VLOOKUP(U:U,'BW Asset Listing'!D:E,2,FALSE),"")</f>
        <v/>
      </c>
      <c r="W1328" s="122" t="str">
        <f>IF($AB1328=1,VLOOKUP(U:U,'BW Asset Listing'!D:F,3,FALSE),"")</f>
        <v/>
      </c>
      <c r="X1328" s="122" t="str">
        <f>IF($AB1328=1,VLOOKUP(U:U,'BW Asset Listing'!D:G,4,FALSE),"")</f>
        <v/>
      </c>
      <c r="Y1328" s="294" t="str">
        <f>IF($AB1328=1,VLOOKUP(U:U,'BW Asset Listing'!D:O,12,FALSE),"")</f>
        <v/>
      </c>
      <c r="Z1328" s="294" t="str">
        <f t="shared" si="178"/>
        <v/>
      </c>
      <c r="AA1328" s="294" t="str">
        <f t="shared" si="179"/>
        <v/>
      </c>
      <c r="AB1328" s="294">
        <f>COUNTIF($D$4:D1328,$D1328)</f>
        <v>0</v>
      </c>
      <c r="AE1328" s="122" t="str">
        <f t="shared" si="180"/>
        <v/>
      </c>
      <c r="AF1328" s="124">
        <f>SUMIFS('BW Expense Report GL'!I:I,'BW Expense Report GL'!F:F,AD:AD,'BW Expense Report GL'!G:G,G:G)</f>
        <v>0</v>
      </c>
      <c r="AG1328" s="124" t="str">
        <f t="shared" si="181"/>
        <v/>
      </c>
      <c r="AH1328" s="124">
        <f>SUMIFS('BW Expense Report GL'!I:I,'BW Expense Report GL'!F:F,AD:AD,'BW Expense Report GL'!G:G,H:H)</f>
        <v>0</v>
      </c>
      <c r="AI1328" s="124" t="str">
        <f t="shared" si="182"/>
        <v/>
      </c>
      <c r="AK1328" s="121">
        <f t="shared" si="183"/>
        <v>0</v>
      </c>
      <c r="AL1328" s="121">
        <f t="shared" si="184"/>
        <v>0</v>
      </c>
    </row>
    <row r="1329" spans="1:38" s="121" customFormat="1" ht="12.75" x14ac:dyDescent="0.2">
      <c r="A1329" s="293" t="str">
        <f>VLOOKUP(B:B,'ACFR Business Areas'!A:C,3,FALSE)</f>
        <v>A000</v>
      </c>
      <c r="B1329" s="293" t="str">
        <f>'Lease Rollforward'!$B$1</f>
        <v>E120</v>
      </c>
      <c r="C1329" s="122" t="str">
        <f>VLOOKUP(B:B,'ACFR Business Areas'!A:B,2,FALSE)</f>
        <v>Comptroller General</v>
      </c>
      <c r="D1329" s="237"/>
      <c r="E1329" s="265"/>
      <c r="G1329" s="122">
        <f>IFERROR(VLOOKUP($F:$F,'Lease Types with GL Accts'!A:B,2,FALSE),0)</f>
        <v>0</v>
      </c>
      <c r="H1329" s="122">
        <f>IFERROR(VLOOKUP($F:$F,'Lease Types with GL Accts'!$A:$C,3,FALSE),0)</f>
        <v>0</v>
      </c>
      <c r="I1329" s="122">
        <f>IFERROR(VLOOKUP($F:$F,'Lease Types with GL Accts'!$A:$D,4,FALSE),0)</f>
        <v>0</v>
      </c>
      <c r="J1329" s="293" t="str">
        <f>IF(AND(AB1329=1,K1329='Lease Rollforward'!$B$2),"Yes",IF(AB1329=1,"No",""))</f>
        <v/>
      </c>
      <c r="L1329" s="216"/>
      <c r="M1329" s="217"/>
      <c r="N1329" s="217"/>
      <c r="O1329" s="217"/>
      <c r="P1329" s="294">
        <f t="shared" si="177"/>
        <v>0</v>
      </c>
      <c r="Q1329" s="124"/>
      <c r="R1329" s="124"/>
      <c r="S1329" s="219"/>
      <c r="T1329" s="219"/>
      <c r="U1329" s="266"/>
      <c r="V1329" s="122" t="str">
        <f>IF($AB1329=1,VLOOKUP(U:U,'BW Asset Listing'!D:E,2,FALSE),"")</f>
        <v/>
      </c>
      <c r="W1329" s="122" t="str">
        <f>IF($AB1329=1,VLOOKUP(U:U,'BW Asset Listing'!D:F,3,FALSE),"")</f>
        <v/>
      </c>
      <c r="X1329" s="122" t="str">
        <f>IF($AB1329=1,VLOOKUP(U:U,'BW Asset Listing'!D:G,4,FALSE),"")</f>
        <v/>
      </c>
      <c r="Y1329" s="294" t="str">
        <f>IF($AB1329=1,VLOOKUP(U:U,'BW Asset Listing'!D:O,12,FALSE),"")</f>
        <v/>
      </c>
      <c r="Z1329" s="294" t="str">
        <f t="shared" si="178"/>
        <v/>
      </c>
      <c r="AA1329" s="294" t="str">
        <f t="shared" si="179"/>
        <v/>
      </c>
      <c r="AB1329" s="294">
        <f>COUNTIF($D$4:D1329,$D1329)</f>
        <v>0</v>
      </c>
      <c r="AE1329" s="122" t="str">
        <f t="shared" si="180"/>
        <v/>
      </c>
      <c r="AF1329" s="124">
        <f>SUMIFS('BW Expense Report GL'!I:I,'BW Expense Report GL'!F:F,AD:AD,'BW Expense Report GL'!G:G,G:G)</f>
        <v>0</v>
      </c>
      <c r="AG1329" s="124" t="str">
        <f t="shared" si="181"/>
        <v/>
      </c>
      <c r="AH1329" s="124">
        <f>SUMIFS('BW Expense Report GL'!I:I,'BW Expense Report GL'!F:F,AD:AD,'BW Expense Report GL'!G:G,H:H)</f>
        <v>0</v>
      </c>
      <c r="AI1329" s="124" t="str">
        <f t="shared" si="182"/>
        <v/>
      </c>
      <c r="AK1329" s="121">
        <f t="shared" si="183"/>
        <v>0</v>
      </c>
      <c r="AL1329" s="121">
        <f t="shared" si="184"/>
        <v>0</v>
      </c>
    </row>
    <row r="1330" spans="1:38" s="121" customFormat="1" ht="12.75" x14ac:dyDescent="0.2">
      <c r="A1330" s="293" t="str">
        <f>VLOOKUP(B:B,'ACFR Business Areas'!A:C,3,FALSE)</f>
        <v>A000</v>
      </c>
      <c r="B1330" s="293" t="str">
        <f>'Lease Rollforward'!$B$1</f>
        <v>E120</v>
      </c>
      <c r="C1330" s="122" t="str">
        <f>VLOOKUP(B:B,'ACFR Business Areas'!A:B,2,FALSE)</f>
        <v>Comptroller General</v>
      </c>
      <c r="D1330" s="237"/>
      <c r="E1330" s="265"/>
      <c r="G1330" s="122">
        <f>IFERROR(VLOOKUP($F:$F,'Lease Types with GL Accts'!A:B,2,FALSE),0)</f>
        <v>0</v>
      </c>
      <c r="H1330" s="122">
        <f>IFERROR(VLOOKUP($F:$F,'Lease Types with GL Accts'!$A:$C,3,FALSE),0)</f>
        <v>0</v>
      </c>
      <c r="I1330" s="122">
        <f>IFERROR(VLOOKUP($F:$F,'Lease Types with GL Accts'!$A:$D,4,FALSE),0)</f>
        <v>0</v>
      </c>
      <c r="J1330" s="293" t="str">
        <f>IF(AND(AB1330=1,K1330='Lease Rollforward'!$B$2),"Yes",IF(AB1330=1,"No",""))</f>
        <v/>
      </c>
      <c r="L1330" s="216"/>
      <c r="M1330" s="217"/>
      <c r="N1330" s="217"/>
      <c r="O1330" s="217"/>
      <c r="P1330" s="294">
        <f t="shared" si="177"/>
        <v>0</v>
      </c>
      <c r="Q1330" s="124"/>
      <c r="R1330" s="124"/>
      <c r="S1330" s="219"/>
      <c r="T1330" s="219"/>
      <c r="U1330" s="266"/>
      <c r="V1330" s="122" t="str">
        <f>IF($AB1330=1,VLOOKUP(U:U,'BW Asset Listing'!D:E,2,FALSE),"")</f>
        <v/>
      </c>
      <c r="W1330" s="122" t="str">
        <f>IF($AB1330=1,VLOOKUP(U:U,'BW Asset Listing'!D:F,3,FALSE),"")</f>
        <v/>
      </c>
      <c r="X1330" s="122" t="str">
        <f>IF($AB1330=1,VLOOKUP(U:U,'BW Asset Listing'!D:G,4,FALSE),"")</f>
        <v/>
      </c>
      <c r="Y1330" s="294" t="str">
        <f>IF($AB1330=1,VLOOKUP(U:U,'BW Asset Listing'!D:O,12,FALSE),"")</f>
        <v/>
      </c>
      <c r="Z1330" s="294" t="str">
        <f t="shared" si="178"/>
        <v/>
      </c>
      <c r="AA1330" s="294" t="str">
        <f t="shared" si="179"/>
        <v/>
      </c>
      <c r="AB1330" s="294">
        <f>COUNTIF($D$4:D1330,$D1330)</f>
        <v>0</v>
      </c>
      <c r="AE1330" s="122" t="str">
        <f t="shared" si="180"/>
        <v/>
      </c>
      <c r="AF1330" s="124">
        <f>SUMIFS('BW Expense Report GL'!I:I,'BW Expense Report GL'!F:F,AD:AD,'BW Expense Report GL'!G:G,G:G)</f>
        <v>0</v>
      </c>
      <c r="AG1330" s="124" t="str">
        <f t="shared" si="181"/>
        <v/>
      </c>
      <c r="AH1330" s="124">
        <f>SUMIFS('BW Expense Report GL'!I:I,'BW Expense Report GL'!F:F,AD:AD,'BW Expense Report GL'!G:G,H:H)</f>
        <v>0</v>
      </c>
      <c r="AI1330" s="124" t="str">
        <f t="shared" si="182"/>
        <v/>
      </c>
      <c r="AK1330" s="121">
        <f t="shared" si="183"/>
        <v>0</v>
      </c>
      <c r="AL1330" s="121">
        <f t="shared" si="184"/>
        <v>0</v>
      </c>
    </row>
    <row r="1331" spans="1:38" s="121" customFormat="1" ht="12.75" x14ac:dyDescent="0.2">
      <c r="A1331" s="293" t="str">
        <f>VLOOKUP(B:B,'ACFR Business Areas'!A:C,3,FALSE)</f>
        <v>A000</v>
      </c>
      <c r="B1331" s="293" t="str">
        <f>'Lease Rollforward'!$B$1</f>
        <v>E120</v>
      </c>
      <c r="C1331" s="122" t="str">
        <f>VLOOKUP(B:B,'ACFR Business Areas'!A:B,2,FALSE)</f>
        <v>Comptroller General</v>
      </c>
      <c r="D1331" s="237"/>
      <c r="E1331" s="265"/>
      <c r="G1331" s="122">
        <f>IFERROR(VLOOKUP($F:$F,'Lease Types with GL Accts'!A:B,2,FALSE),0)</f>
        <v>0</v>
      </c>
      <c r="H1331" s="122">
        <f>IFERROR(VLOOKUP($F:$F,'Lease Types with GL Accts'!$A:$C,3,FALSE),0)</f>
        <v>0</v>
      </c>
      <c r="I1331" s="122">
        <f>IFERROR(VLOOKUP($F:$F,'Lease Types with GL Accts'!$A:$D,4,FALSE),0)</f>
        <v>0</v>
      </c>
      <c r="J1331" s="293" t="str">
        <f>IF(AND(AB1331=1,K1331='Lease Rollforward'!$B$2),"Yes",IF(AB1331=1,"No",""))</f>
        <v/>
      </c>
      <c r="L1331" s="216"/>
      <c r="M1331" s="217"/>
      <c r="N1331" s="217"/>
      <c r="O1331" s="217"/>
      <c r="P1331" s="294">
        <f t="shared" si="177"/>
        <v>0</v>
      </c>
      <c r="Q1331" s="124"/>
      <c r="R1331" s="124"/>
      <c r="S1331" s="219"/>
      <c r="T1331" s="219"/>
      <c r="U1331" s="266"/>
      <c r="V1331" s="122" t="str">
        <f>IF($AB1331=1,VLOOKUP(U:U,'BW Asset Listing'!D:E,2,FALSE),"")</f>
        <v/>
      </c>
      <c r="W1331" s="122" t="str">
        <f>IF($AB1331=1,VLOOKUP(U:U,'BW Asset Listing'!D:F,3,FALSE),"")</f>
        <v/>
      </c>
      <c r="X1331" s="122" t="str">
        <f>IF($AB1331=1,VLOOKUP(U:U,'BW Asset Listing'!D:G,4,FALSE),"")</f>
        <v/>
      </c>
      <c r="Y1331" s="294" t="str">
        <f>IF($AB1331=1,VLOOKUP(U:U,'BW Asset Listing'!D:O,12,FALSE),"")</f>
        <v/>
      </c>
      <c r="Z1331" s="294" t="str">
        <f t="shared" si="178"/>
        <v/>
      </c>
      <c r="AA1331" s="294" t="str">
        <f t="shared" si="179"/>
        <v/>
      </c>
      <c r="AB1331" s="294">
        <f>COUNTIF($D$4:D1331,$D1331)</f>
        <v>0</v>
      </c>
      <c r="AE1331" s="122" t="str">
        <f t="shared" si="180"/>
        <v/>
      </c>
      <c r="AF1331" s="124">
        <f>SUMIFS('BW Expense Report GL'!I:I,'BW Expense Report GL'!F:F,AD:AD,'BW Expense Report GL'!G:G,G:G)</f>
        <v>0</v>
      </c>
      <c r="AG1331" s="124" t="str">
        <f t="shared" si="181"/>
        <v/>
      </c>
      <c r="AH1331" s="124">
        <f>SUMIFS('BW Expense Report GL'!I:I,'BW Expense Report GL'!F:F,AD:AD,'BW Expense Report GL'!G:G,H:H)</f>
        <v>0</v>
      </c>
      <c r="AI1331" s="124" t="str">
        <f t="shared" si="182"/>
        <v/>
      </c>
      <c r="AK1331" s="121">
        <f t="shared" si="183"/>
        <v>0</v>
      </c>
      <c r="AL1331" s="121">
        <f t="shared" si="184"/>
        <v>0</v>
      </c>
    </row>
    <row r="1332" spans="1:38" s="121" customFormat="1" ht="12.75" x14ac:dyDescent="0.2">
      <c r="A1332" s="293" t="str">
        <f>VLOOKUP(B:B,'ACFR Business Areas'!A:C,3,FALSE)</f>
        <v>A000</v>
      </c>
      <c r="B1332" s="293" t="str">
        <f>'Lease Rollforward'!$B$1</f>
        <v>E120</v>
      </c>
      <c r="C1332" s="122" t="str">
        <f>VLOOKUP(B:B,'ACFR Business Areas'!A:B,2,FALSE)</f>
        <v>Comptroller General</v>
      </c>
      <c r="D1332" s="237"/>
      <c r="E1332" s="265"/>
      <c r="G1332" s="122">
        <f>IFERROR(VLOOKUP($F:$F,'Lease Types with GL Accts'!A:B,2,FALSE),0)</f>
        <v>0</v>
      </c>
      <c r="H1332" s="122">
        <f>IFERROR(VLOOKUP($F:$F,'Lease Types with GL Accts'!$A:$C,3,FALSE),0)</f>
        <v>0</v>
      </c>
      <c r="I1332" s="122">
        <f>IFERROR(VLOOKUP($F:$F,'Lease Types with GL Accts'!$A:$D,4,FALSE),0)</f>
        <v>0</v>
      </c>
      <c r="J1332" s="293" t="str">
        <f>IF(AND(AB1332=1,K1332='Lease Rollforward'!$B$2),"Yes",IF(AB1332=1,"No",""))</f>
        <v/>
      </c>
      <c r="L1332" s="216"/>
      <c r="M1332" s="217"/>
      <c r="N1332" s="217"/>
      <c r="O1332" s="217"/>
      <c r="P1332" s="294">
        <f t="shared" si="177"/>
        <v>0</v>
      </c>
      <c r="Q1332" s="124"/>
      <c r="R1332" s="124"/>
      <c r="S1332" s="219"/>
      <c r="T1332" s="219"/>
      <c r="U1332" s="266"/>
      <c r="V1332" s="122" t="str">
        <f>IF($AB1332=1,VLOOKUP(U:U,'BW Asset Listing'!D:E,2,FALSE),"")</f>
        <v/>
      </c>
      <c r="W1332" s="122" t="str">
        <f>IF($AB1332=1,VLOOKUP(U:U,'BW Asset Listing'!D:F,3,FALSE),"")</f>
        <v/>
      </c>
      <c r="X1332" s="122" t="str">
        <f>IF($AB1332=1,VLOOKUP(U:U,'BW Asset Listing'!D:G,4,FALSE),"")</f>
        <v/>
      </c>
      <c r="Y1332" s="294" t="str">
        <f>IF($AB1332=1,VLOOKUP(U:U,'BW Asset Listing'!D:O,12,FALSE),"")</f>
        <v/>
      </c>
      <c r="Z1332" s="294" t="str">
        <f t="shared" si="178"/>
        <v/>
      </c>
      <c r="AA1332" s="294" t="str">
        <f t="shared" si="179"/>
        <v/>
      </c>
      <c r="AB1332" s="294">
        <f>COUNTIF($D$4:D1332,$D1332)</f>
        <v>0</v>
      </c>
      <c r="AE1332" s="122" t="str">
        <f t="shared" si="180"/>
        <v/>
      </c>
      <c r="AF1332" s="124">
        <f>SUMIFS('BW Expense Report GL'!I:I,'BW Expense Report GL'!F:F,AD:AD,'BW Expense Report GL'!G:G,G:G)</f>
        <v>0</v>
      </c>
      <c r="AG1332" s="124" t="str">
        <f t="shared" si="181"/>
        <v/>
      </c>
      <c r="AH1332" s="124">
        <f>SUMIFS('BW Expense Report GL'!I:I,'BW Expense Report GL'!F:F,AD:AD,'BW Expense Report GL'!G:G,H:H)</f>
        <v>0</v>
      </c>
      <c r="AI1332" s="124" t="str">
        <f t="shared" si="182"/>
        <v/>
      </c>
      <c r="AK1332" s="121">
        <f t="shared" si="183"/>
        <v>0</v>
      </c>
      <c r="AL1332" s="121">
        <f t="shared" si="184"/>
        <v>0</v>
      </c>
    </row>
    <row r="1333" spans="1:38" s="121" customFormat="1" ht="12.75" x14ac:dyDescent="0.2">
      <c r="A1333" s="293" t="str">
        <f>VLOOKUP(B:B,'ACFR Business Areas'!A:C,3,FALSE)</f>
        <v>A000</v>
      </c>
      <c r="B1333" s="293" t="str">
        <f>'Lease Rollforward'!$B$1</f>
        <v>E120</v>
      </c>
      <c r="C1333" s="122" t="str">
        <f>VLOOKUP(B:B,'ACFR Business Areas'!A:B,2,FALSE)</f>
        <v>Comptroller General</v>
      </c>
      <c r="D1333" s="237"/>
      <c r="E1333" s="265"/>
      <c r="G1333" s="122">
        <f>IFERROR(VLOOKUP($F:$F,'Lease Types with GL Accts'!A:B,2,FALSE),0)</f>
        <v>0</v>
      </c>
      <c r="H1333" s="122">
        <f>IFERROR(VLOOKUP($F:$F,'Lease Types with GL Accts'!$A:$C,3,FALSE),0)</f>
        <v>0</v>
      </c>
      <c r="I1333" s="122">
        <f>IFERROR(VLOOKUP($F:$F,'Lease Types with GL Accts'!$A:$D,4,FALSE),0)</f>
        <v>0</v>
      </c>
      <c r="J1333" s="293" t="str">
        <f>IF(AND(AB1333=1,K1333='Lease Rollforward'!$B$2),"Yes",IF(AB1333=1,"No",""))</f>
        <v/>
      </c>
      <c r="L1333" s="216"/>
      <c r="M1333" s="217"/>
      <c r="N1333" s="217"/>
      <c r="O1333" s="217"/>
      <c r="P1333" s="294">
        <f t="shared" si="177"/>
        <v>0</v>
      </c>
      <c r="Q1333" s="124"/>
      <c r="R1333" s="124"/>
      <c r="S1333" s="219"/>
      <c r="T1333" s="219"/>
      <c r="U1333" s="266"/>
      <c r="V1333" s="122" t="str">
        <f>IF($AB1333=1,VLOOKUP(U:U,'BW Asset Listing'!D:E,2,FALSE),"")</f>
        <v/>
      </c>
      <c r="W1333" s="122" t="str">
        <f>IF($AB1333=1,VLOOKUP(U:U,'BW Asset Listing'!D:F,3,FALSE),"")</f>
        <v/>
      </c>
      <c r="X1333" s="122" t="str">
        <f>IF($AB1333=1,VLOOKUP(U:U,'BW Asset Listing'!D:G,4,FALSE),"")</f>
        <v/>
      </c>
      <c r="Y1333" s="294" t="str">
        <f>IF($AB1333=1,VLOOKUP(U:U,'BW Asset Listing'!D:O,12,FALSE),"")</f>
        <v/>
      </c>
      <c r="Z1333" s="294" t="str">
        <f t="shared" si="178"/>
        <v/>
      </c>
      <c r="AA1333" s="294" t="str">
        <f t="shared" si="179"/>
        <v/>
      </c>
      <c r="AB1333" s="294">
        <f>COUNTIF($D$4:D1333,$D1333)</f>
        <v>0</v>
      </c>
      <c r="AE1333" s="122" t="str">
        <f t="shared" si="180"/>
        <v/>
      </c>
      <c r="AF1333" s="124">
        <f>SUMIFS('BW Expense Report GL'!I:I,'BW Expense Report GL'!F:F,AD:AD,'BW Expense Report GL'!G:G,G:G)</f>
        <v>0</v>
      </c>
      <c r="AG1333" s="124" t="str">
        <f t="shared" si="181"/>
        <v/>
      </c>
      <c r="AH1333" s="124">
        <f>SUMIFS('BW Expense Report GL'!I:I,'BW Expense Report GL'!F:F,AD:AD,'BW Expense Report GL'!G:G,H:H)</f>
        <v>0</v>
      </c>
      <c r="AI1333" s="124" t="str">
        <f t="shared" si="182"/>
        <v/>
      </c>
      <c r="AK1333" s="121">
        <f t="shared" si="183"/>
        <v>0</v>
      </c>
      <c r="AL1333" s="121">
        <f t="shared" si="184"/>
        <v>0</v>
      </c>
    </row>
    <row r="1334" spans="1:38" s="121" customFormat="1" ht="12.75" x14ac:dyDescent="0.2">
      <c r="A1334" s="293" t="str">
        <f>VLOOKUP(B:B,'ACFR Business Areas'!A:C,3,FALSE)</f>
        <v>A000</v>
      </c>
      <c r="B1334" s="293" t="str">
        <f>'Lease Rollforward'!$B$1</f>
        <v>E120</v>
      </c>
      <c r="C1334" s="122" t="str">
        <f>VLOOKUP(B:B,'ACFR Business Areas'!A:B,2,FALSE)</f>
        <v>Comptroller General</v>
      </c>
      <c r="D1334" s="237"/>
      <c r="E1334" s="265"/>
      <c r="G1334" s="122">
        <f>IFERROR(VLOOKUP($F:$F,'Lease Types with GL Accts'!A:B,2,FALSE),0)</f>
        <v>0</v>
      </c>
      <c r="H1334" s="122">
        <f>IFERROR(VLOOKUP($F:$F,'Lease Types with GL Accts'!$A:$C,3,FALSE),0)</f>
        <v>0</v>
      </c>
      <c r="I1334" s="122">
        <f>IFERROR(VLOOKUP($F:$F,'Lease Types with GL Accts'!$A:$D,4,FALSE),0)</f>
        <v>0</v>
      </c>
      <c r="J1334" s="293" t="str">
        <f>IF(AND(AB1334=1,K1334='Lease Rollforward'!$B$2),"Yes",IF(AB1334=1,"No",""))</f>
        <v/>
      </c>
      <c r="L1334" s="216"/>
      <c r="M1334" s="217"/>
      <c r="N1334" s="217"/>
      <c r="O1334" s="217"/>
      <c r="P1334" s="294">
        <f t="shared" si="177"/>
        <v>0</v>
      </c>
      <c r="Q1334" s="124"/>
      <c r="R1334" s="124"/>
      <c r="S1334" s="219"/>
      <c r="T1334" s="219"/>
      <c r="U1334" s="266"/>
      <c r="V1334" s="122" t="str">
        <f>IF($AB1334=1,VLOOKUP(U:U,'BW Asset Listing'!D:E,2,FALSE),"")</f>
        <v/>
      </c>
      <c r="W1334" s="122" t="str">
        <f>IF($AB1334=1,VLOOKUP(U:U,'BW Asset Listing'!D:F,3,FALSE),"")</f>
        <v/>
      </c>
      <c r="X1334" s="122" t="str">
        <f>IF($AB1334=1,VLOOKUP(U:U,'BW Asset Listing'!D:G,4,FALSE),"")</f>
        <v/>
      </c>
      <c r="Y1334" s="294" t="str">
        <f>IF($AB1334=1,VLOOKUP(U:U,'BW Asset Listing'!D:O,12,FALSE),"")</f>
        <v/>
      </c>
      <c r="Z1334" s="294" t="str">
        <f t="shared" si="178"/>
        <v/>
      </c>
      <c r="AA1334" s="294" t="str">
        <f t="shared" si="179"/>
        <v/>
      </c>
      <c r="AB1334" s="294">
        <f>COUNTIF($D$4:D1334,$D1334)</f>
        <v>0</v>
      </c>
      <c r="AE1334" s="122" t="str">
        <f t="shared" si="180"/>
        <v/>
      </c>
      <c r="AF1334" s="124">
        <f>SUMIFS('BW Expense Report GL'!I:I,'BW Expense Report GL'!F:F,AD:AD,'BW Expense Report GL'!G:G,G:G)</f>
        <v>0</v>
      </c>
      <c r="AG1334" s="124" t="str">
        <f t="shared" si="181"/>
        <v/>
      </c>
      <c r="AH1334" s="124">
        <f>SUMIFS('BW Expense Report GL'!I:I,'BW Expense Report GL'!F:F,AD:AD,'BW Expense Report GL'!G:G,H:H)</f>
        <v>0</v>
      </c>
      <c r="AI1334" s="124" t="str">
        <f t="shared" si="182"/>
        <v/>
      </c>
      <c r="AK1334" s="121">
        <f t="shared" si="183"/>
        <v>0</v>
      </c>
      <c r="AL1334" s="121">
        <f t="shared" si="184"/>
        <v>0</v>
      </c>
    </row>
    <row r="1335" spans="1:38" s="121" customFormat="1" ht="12.75" x14ac:dyDescent="0.2">
      <c r="A1335" s="293" t="str">
        <f>VLOOKUP(B:B,'ACFR Business Areas'!A:C,3,FALSE)</f>
        <v>A000</v>
      </c>
      <c r="B1335" s="293" t="str">
        <f>'Lease Rollforward'!$B$1</f>
        <v>E120</v>
      </c>
      <c r="C1335" s="122" t="str">
        <f>VLOOKUP(B:B,'ACFR Business Areas'!A:B,2,FALSE)</f>
        <v>Comptroller General</v>
      </c>
      <c r="D1335" s="237"/>
      <c r="E1335" s="265"/>
      <c r="G1335" s="122">
        <f>IFERROR(VLOOKUP($F:$F,'Lease Types with GL Accts'!A:B,2,FALSE),0)</f>
        <v>0</v>
      </c>
      <c r="H1335" s="122">
        <f>IFERROR(VLOOKUP($F:$F,'Lease Types with GL Accts'!$A:$C,3,FALSE),0)</f>
        <v>0</v>
      </c>
      <c r="I1335" s="122">
        <f>IFERROR(VLOOKUP($F:$F,'Lease Types with GL Accts'!$A:$D,4,FALSE),0)</f>
        <v>0</v>
      </c>
      <c r="J1335" s="293" t="str">
        <f>IF(AND(AB1335=1,K1335='Lease Rollforward'!$B$2),"Yes",IF(AB1335=1,"No",""))</f>
        <v/>
      </c>
      <c r="L1335" s="216"/>
      <c r="M1335" s="217"/>
      <c r="N1335" s="217"/>
      <c r="O1335" s="217"/>
      <c r="P1335" s="294">
        <f t="shared" si="177"/>
        <v>0</v>
      </c>
      <c r="Q1335" s="124"/>
      <c r="R1335" s="124"/>
      <c r="S1335" s="219"/>
      <c r="T1335" s="219"/>
      <c r="U1335" s="266"/>
      <c r="V1335" s="122" t="str">
        <f>IF($AB1335=1,VLOOKUP(U:U,'BW Asset Listing'!D:E,2,FALSE),"")</f>
        <v/>
      </c>
      <c r="W1335" s="122" t="str">
        <f>IF($AB1335=1,VLOOKUP(U:U,'BW Asset Listing'!D:F,3,FALSE),"")</f>
        <v/>
      </c>
      <c r="X1335" s="122" t="str">
        <f>IF($AB1335=1,VLOOKUP(U:U,'BW Asset Listing'!D:G,4,FALSE),"")</f>
        <v/>
      </c>
      <c r="Y1335" s="294" t="str">
        <f>IF($AB1335=1,VLOOKUP(U:U,'BW Asset Listing'!D:O,12,FALSE),"")</f>
        <v/>
      </c>
      <c r="Z1335" s="294" t="str">
        <f t="shared" si="178"/>
        <v/>
      </c>
      <c r="AA1335" s="294" t="str">
        <f t="shared" si="179"/>
        <v/>
      </c>
      <c r="AB1335" s="294">
        <f>COUNTIF($D$4:D1335,$D1335)</f>
        <v>0</v>
      </c>
      <c r="AE1335" s="122" t="str">
        <f t="shared" si="180"/>
        <v/>
      </c>
      <c r="AF1335" s="124">
        <f>SUMIFS('BW Expense Report GL'!I:I,'BW Expense Report GL'!F:F,AD:AD,'BW Expense Report GL'!G:G,G:G)</f>
        <v>0</v>
      </c>
      <c r="AG1335" s="124" t="str">
        <f t="shared" si="181"/>
        <v/>
      </c>
      <c r="AH1335" s="124">
        <f>SUMIFS('BW Expense Report GL'!I:I,'BW Expense Report GL'!F:F,AD:AD,'BW Expense Report GL'!G:G,H:H)</f>
        <v>0</v>
      </c>
      <c r="AI1335" s="124" t="str">
        <f t="shared" si="182"/>
        <v/>
      </c>
      <c r="AK1335" s="121">
        <f t="shared" si="183"/>
        <v>0</v>
      </c>
      <c r="AL1335" s="121">
        <f t="shared" si="184"/>
        <v>0</v>
      </c>
    </row>
    <row r="1336" spans="1:38" s="121" customFormat="1" ht="12.75" x14ac:dyDescent="0.2">
      <c r="A1336" s="293" t="str">
        <f>VLOOKUP(B:B,'ACFR Business Areas'!A:C,3,FALSE)</f>
        <v>A000</v>
      </c>
      <c r="B1336" s="293" t="str">
        <f>'Lease Rollforward'!$B$1</f>
        <v>E120</v>
      </c>
      <c r="C1336" s="122" t="str">
        <f>VLOOKUP(B:B,'ACFR Business Areas'!A:B,2,FALSE)</f>
        <v>Comptroller General</v>
      </c>
      <c r="D1336" s="237"/>
      <c r="E1336" s="265"/>
      <c r="G1336" s="122">
        <f>IFERROR(VLOOKUP($F:$F,'Lease Types with GL Accts'!A:B,2,FALSE),0)</f>
        <v>0</v>
      </c>
      <c r="H1336" s="122">
        <f>IFERROR(VLOOKUP($F:$F,'Lease Types with GL Accts'!$A:$C,3,FALSE),0)</f>
        <v>0</v>
      </c>
      <c r="I1336" s="122">
        <f>IFERROR(VLOOKUP($F:$F,'Lease Types with GL Accts'!$A:$D,4,FALSE),0)</f>
        <v>0</v>
      </c>
      <c r="J1336" s="293" t="str">
        <f>IF(AND(AB1336=1,K1336='Lease Rollforward'!$B$2),"Yes",IF(AB1336=1,"No",""))</f>
        <v/>
      </c>
      <c r="L1336" s="216"/>
      <c r="M1336" s="217"/>
      <c r="N1336" s="217"/>
      <c r="O1336" s="217"/>
      <c r="P1336" s="294">
        <f t="shared" si="177"/>
        <v>0</v>
      </c>
      <c r="Q1336" s="124"/>
      <c r="R1336" s="124"/>
      <c r="S1336" s="219"/>
      <c r="T1336" s="219"/>
      <c r="U1336" s="266"/>
      <c r="V1336" s="122" t="str">
        <f>IF($AB1336=1,VLOOKUP(U:U,'BW Asset Listing'!D:E,2,FALSE),"")</f>
        <v/>
      </c>
      <c r="W1336" s="122" t="str">
        <f>IF($AB1336=1,VLOOKUP(U:U,'BW Asset Listing'!D:F,3,FALSE),"")</f>
        <v/>
      </c>
      <c r="X1336" s="122" t="str">
        <f>IF($AB1336=1,VLOOKUP(U:U,'BW Asset Listing'!D:G,4,FALSE),"")</f>
        <v/>
      </c>
      <c r="Y1336" s="294" t="str">
        <f>IF($AB1336=1,VLOOKUP(U:U,'BW Asset Listing'!D:O,12,FALSE),"")</f>
        <v/>
      </c>
      <c r="Z1336" s="294" t="str">
        <f t="shared" si="178"/>
        <v/>
      </c>
      <c r="AA1336" s="294" t="str">
        <f t="shared" si="179"/>
        <v/>
      </c>
      <c r="AB1336" s="294">
        <f>COUNTIF($D$4:D1336,$D1336)</f>
        <v>0</v>
      </c>
      <c r="AE1336" s="122" t="str">
        <f t="shared" si="180"/>
        <v/>
      </c>
      <c r="AF1336" s="124">
        <f>SUMIFS('BW Expense Report GL'!I:I,'BW Expense Report GL'!F:F,AD:AD,'BW Expense Report GL'!G:G,G:G)</f>
        <v>0</v>
      </c>
      <c r="AG1336" s="124" t="str">
        <f t="shared" si="181"/>
        <v/>
      </c>
      <c r="AH1336" s="124">
        <f>SUMIFS('BW Expense Report GL'!I:I,'BW Expense Report GL'!F:F,AD:AD,'BW Expense Report GL'!G:G,H:H)</f>
        <v>0</v>
      </c>
      <c r="AI1336" s="124" t="str">
        <f t="shared" si="182"/>
        <v/>
      </c>
      <c r="AK1336" s="121">
        <f t="shared" si="183"/>
        <v>0</v>
      </c>
      <c r="AL1336" s="121">
        <f t="shared" si="184"/>
        <v>0</v>
      </c>
    </row>
    <row r="1337" spans="1:38" s="121" customFormat="1" ht="12.75" x14ac:dyDescent="0.2">
      <c r="A1337" s="293" t="str">
        <f>VLOOKUP(B:B,'ACFR Business Areas'!A:C,3,FALSE)</f>
        <v>A000</v>
      </c>
      <c r="B1337" s="293" t="str">
        <f>'Lease Rollforward'!$B$1</f>
        <v>E120</v>
      </c>
      <c r="C1337" s="122" t="str">
        <f>VLOOKUP(B:B,'ACFR Business Areas'!A:B,2,FALSE)</f>
        <v>Comptroller General</v>
      </c>
      <c r="D1337" s="237"/>
      <c r="E1337" s="265"/>
      <c r="G1337" s="122">
        <f>IFERROR(VLOOKUP($F:$F,'Lease Types with GL Accts'!A:B,2,FALSE),0)</f>
        <v>0</v>
      </c>
      <c r="H1337" s="122">
        <f>IFERROR(VLOOKUP($F:$F,'Lease Types with GL Accts'!$A:$C,3,FALSE),0)</f>
        <v>0</v>
      </c>
      <c r="I1337" s="122">
        <f>IFERROR(VLOOKUP($F:$F,'Lease Types with GL Accts'!$A:$D,4,FALSE),0)</f>
        <v>0</v>
      </c>
      <c r="J1337" s="293" t="str">
        <f>IF(AND(AB1337=1,K1337='Lease Rollforward'!$B$2),"Yes",IF(AB1337=1,"No",""))</f>
        <v/>
      </c>
      <c r="L1337" s="216"/>
      <c r="M1337" s="217"/>
      <c r="N1337" s="217"/>
      <c r="O1337" s="217"/>
      <c r="P1337" s="294">
        <f t="shared" si="177"/>
        <v>0</v>
      </c>
      <c r="Q1337" s="124"/>
      <c r="R1337" s="124"/>
      <c r="S1337" s="219"/>
      <c r="T1337" s="219"/>
      <c r="U1337" s="266"/>
      <c r="V1337" s="122" t="str">
        <f>IF($AB1337=1,VLOOKUP(U:U,'BW Asset Listing'!D:E,2,FALSE),"")</f>
        <v/>
      </c>
      <c r="W1337" s="122" t="str">
        <f>IF($AB1337=1,VLOOKUP(U:U,'BW Asset Listing'!D:F,3,FALSE),"")</f>
        <v/>
      </c>
      <c r="X1337" s="122" t="str">
        <f>IF($AB1337=1,VLOOKUP(U:U,'BW Asset Listing'!D:G,4,FALSE),"")</f>
        <v/>
      </c>
      <c r="Y1337" s="294" t="str">
        <f>IF($AB1337=1,VLOOKUP(U:U,'BW Asset Listing'!D:O,12,FALSE),"")</f>
        <v/>
      </c>
      <c r="Z1337" s="294" t="str">
        <f t="shared" si="178"/>
        <v/>
      </c>
      <c r="AA1337" s="294" t="str">
        <f t="shared" si="179"/>
        <v/>
      </c>
      <c r="AB1337" s="294">
        <f>COUNTIF($D$4:D1337,$D1337)</f>
        <v>0</v>
      </c>
      <c r="AE1337" s="122" t="str">
        <f t="shared" si="180"/>
        <v/>
      </c>
      <c r="AF1337" s="124">
        <f>SUMIFS('BW Expense Report GL'!I:I,'BW Expense Report GL'!F:F,AD:AD,'BW Expense Report GL'!G:G,G:G)</f>
        <v>0</v>
      </c>
      <c r="AG1337" s="124" t="str">
        <f t="shared" si="181"/>
        <v/>
      </c>
      <c r="AH1337" s="124">
        <f>SUMIFS('BW Expense Report GL'!I:I,'BW Expense Report GL'!F:F,AD:AD,'BW Expense Report GL'!G:G,H:H)</f>
        <v>0</v>
      </c>
      <c r="AI1337" s="124" t="str">
        <f t="shared" si="182"/>
        <v/>
      </c>
      <c r="AK1337" s="121">
        <f t="shared" si="183"/>
        <v>0</v>
      </c>
      <c r="AL1337" s="121">
        <f t="shared" si="184"/>
        <v>0</v>
      </c>
    </row>
    <row r="1338" spans="1:38" s="121" customFormat="1" ht="12.75" x14ac:dyDescent="0.2">
      <c r="A1338" s="293" t="str">
        <f>VLOOKUP(B:B,'ACFR Business Areas'!A:C,3,FALSE)</f>
        <v>A000</v>
      </c>
      <c r="B1338" s="293" t="str">
        <f>'Lease Rollforward'!$B$1</f>
        <v>E120</v>
      </c>
      <c r="C1338" s="122" t="str">
        <f>VLOOKUP(B:B,'ACFR Business Areas'!A:B,2,FALSE)</f>
        <v>Comptroller General</v>
      </c>
      <c r="D1338" s="237"/>
      <c r="E1338" s="265"/>
      <c r="G1338" s="122">
        <f>IFERROR(VLOOKUP($F:$F,'Lease Types with GL Accts'!A:B,2,FALSE),0)</f>
        <v>0</v>
      </c>
      <c r="H1338" s="122">
        <f>IFERROR(VLOOKUP($F:$F,'Lease Types with GL Accts'!$A:$C,3,FALSE),0)</f>
        <v>0</v>
      </c>
      <c r="I1338" s="122">
        <f>IFERROR(VLOOKUP($F:$F,'Lease Types with GL Accts'!$A:$D,4,FALSE),0)</f>
        <v>0</v>
      </c>
      <c r="J1338" s="293" t="str">
        <f>IF(AND(AB1338=1,K1338='Lease Rollforward'!$B$2),"Yes",IF(AB1338=1,"No",""))</f>
        <v/>
      </c>
      <c r="L1338" s="216"/>
      <c r="M1338" s="217"/>
      <c r="N1338" s="217"/>
      <c r="O1338" s="217"/>
      <c r="P1338" s="294">
        <f t="shared" si="177"/>
        <v>0</v>
      </c>
      <c r="Q1338" s="124"/>
      <c r="R1338" s="124"/>
      <c r="S1338" s="219"/>
      <c r="T1338" s="219"/>
      <c r="U1338" s="266"/>
      <c r="V1338" s="122" t="str">
        <f>IF($AB1338=1,VLOOKUP(U:U,'BW Asset Listing'!D:E,2,FALSE),"")</f>
        <v/>
      </c>
      <c r="W1338" s="122" t="str">
        <f>IF($AB1338=1,VLOOKUP(U:U,'BW Asset Listing'!D:F,3,FALSE),"")</f>
        <v/>
      </c>
      <c r="X1338" s="122" t="str">
        <f>IF($AB1338=1,VLOOKUP(U:U,'BW Asset Listing'!D:G,4,FALSE),"")</f>
        <v/>
      </c>
      <c r="Y1338" s="294" t="str">
        <f>IF($AB1338=1,VLOOKUP(U:U,'BW Asset Listing'!D:O,12,FALSE),"")</f>
        <v/>
      </c>
      <c r="Z1338" s="294" t="str">
        <f t="shared" si="178"/>
        <v/>
      </c>
      <c r="AA1338" s="294" t="str">
        <f t="shared" si="179"/>
        <v/>
      </c>
      <c r="AB1338" s="294">
        <f>COUNTIF($D$4:D1338,$D1338)</f>
        <v>0</v>
      </c>
      <c r="AE1338" s="122" t="str">
        <f t="shared" si="180"/>
        <v/>
      </c>
      <c r="AF1338" s="124">
        <f>SUMIFS('BW Expense Report GL'!I:I,'BW Expense Report GL'!F:F,AD:AD,'BW Expense Report GL'!G:G,G:G)</f>
        <v>0</v>
      </c>
      <c r="AG1338" s="124" t="str">
        <f t="shared" si="181"/>
        <v/>
      </c>
      <c r="AH1338" s="124">
        <f>SUMIFS('BW Expense Report GL'!I:I,'BW Expense Report GL'!F:F,AD:AD,'BW Expense Report GL'!G:G,H:H)</f>
        <v>0</v>
      </c>
      <c r="AI1338" s="124" t="str">
        <f t="shared" si="182"/>
        <v/>
      </c>
      <c r="AK1338" s="121">
        <f t="shared" si="183"/>
        <v>0</v>
      </c>
      <c r="AL1338" s="121">
        <f t="shared" si="184"/>
        <v>0</v>
      </c>
    </row>
    <row r="1339" spans="1:38" s="121" customFormat="1" ht="12.75" x14ac:dyDescent="0.2">
      <c r="A1339" s="293" t="str">
        <f>VLOOKUP(B:B,'ACFR Business Areas'!A:C,3,FALSE)</f>
        <v>A000</v>
      </c>
      <c r="B1339" s="293" t="str">
        <f>'Lease Rollforward'!$B$1</f>
        <v>E120</v>
      </c>
      <c r="C1339" s="122" t="str">
        <f>VLOOKUP(B:B,'ACFR Business Areas'!A:B,2,FALSE)</f>
        <v>Comptroller General</v>
      </c>
      <c r="D1339" s="237"/>
      <c r="E1339" s="265"/>
      <c r="G1339" s="122">
        <f>IFERROR(VLOOKUP($F:$F,'Lease Types with GL Accts'!A:B,2,FALSE),0)</f>
        <v>0</v>
      </c>
      <c r="H1339" s="122">
        <f>IFERROR(VLOOKUP($F:$F,'Lease Types with GL Accts'!$A:$C,3,FALSE),0)</f>
        <v>0</v>
      </c>
      <c r="I1339" s="122">
        <f>IFERROR(VLOOKUP($F:$F,'Lease Types with GL Accts'!$A:$D,4,FALSE),0)</f>
        <v>0</v>
      </c>
      <c r="J1339" s="293" t="str">
        <f>IF(AND(AB1339=1,K1339='Lease Rollforward'!$B$2),"Yes",IF(AB1339=1,"No",""))</f>
        <v/>
      </c>
      <c r="L1339" s="216"/>
      <c r="M1339" s="217"/>
      <c r="N1339" s="217"/>
      <c r="O1339" s="217"/>
      <c r="P1339" s="294">
        <f t="shared" si="177"/>
        <v>0</v>
      </c>
      <c r="Q1339" s="124"/>
      <c r="R1339" s="124"/>
      <c r="S1339" s="219"/>
      <c r="T1339" s="219"/>
      <c r="U1339" s="266"/>
      <c r="V1339" s="122" t="str">
        <f>IF($AB1339=1,VLOOKUP(U:U,'BW Asset Listing'!D:E,2,FALSE),"")</f>
        <v/>
      </c>
      <c r="W1339" s="122" t="str">
        <f>IF($AB1339=1,VLOOKUP(U:U,'BW Asset Listing'!D:F,3,FALSE),"")</f>
        <v/>
      </c>
      <c r="X1339" s="122" t="str">
        <f>IF($AB1339=1,VLOOKUP(U:U,'BW Asset Listing'!D:G,4,FALSE),"")</f>
        <v/>
      </c>
      <c r="Y1339" s="294" t="str">
        <f>IF($AB1339=1,VLOOKUP(U:U,'BW Asset Listing'!D:O,12,FALSE),"")</f>
        <v/>
      </c>
      <c r="Z1339" s="294" t="str">
        <f t="shared" si="178"/>
        <v/>
      </c>
      <c r="AA1339" s="294" t="str">
        <f t="shared" si="179"/>
        <v/>
      </c>
      <c r="AB1339" s="294">
        <f>COUNTIF($D$4:D1339,$D1339)</f>
        <v>0</v>
      </c>
      <c r="AE1339" s="122" t="str">
        <f t="shared" si="180"/>
        <v/>
      </c>
      <c r="AF1339" s="124">
        <f>SUMIFS('BW Expense Report GL'!I:I,'BW Expense Report GL'!F:F,AD:AD,'BW Expense Report GL'!G:G,G:G)</f>
        <v>0</v>
      </c>
      <c r="AG1339" s="124" t="str">
        <f t="shared" si="181"/>
        <v/>
      </c>
      <c r="AH1339" s="124">
        <f>SUMIFS('BW Expense Report GL'!I:I,'BW Expense Report GL'!F:F,AD:AD,'BW Expense Report GL'!G:G,H:H)</f>
        <v>0</v>
      </c>
      <c r="AI1339" s="124" t="str">
        <f t="shared" si="182"/>
        <v/>
      </c>
      <c r="AK1339" s="121">
        <f t="shared" si="183"/>
        <v>0</v>
      </c>
      <c r="AL1339" s="121">
        <f t="shared" si="184"/>
        <v>0</v>
      </c>
    </row>
    <row r="1340" spans="1:38" s="121" customFormat="1" ht="12.75" x14ac:dyDescent="0.2">
      <c r="A1340" s="293" t="str">
        <f>VLOOKUP(B:B,'ACFR Business Areas'!A:C,3,FALSE)</f>
        <v>A000</v>
      </c>
      <c r="B1340" s="293" t="str">
        <f>'Lease Rollforward'!$B$1</f>
        <v>E120</v>
      </c>
      <c r="C1340" s="122" t="str">
        <f>VLOOKUP(B:B,'ACFR Business Areas'!A:B,2,FALSE)</f>
        <v>Comptroller General</v>
      </c>
      <c r="D1340" s="237"/>
      <c r="E1340" s="265"/>
      <c r="G1340" s="122">
        <f>IFERROR(VLOOKUP($F:$F,'Lease Types with GL Accts'!A:B,2,FALSE),0)</f>
        <v>0</v>
      </c>
      <c r="H1340" s="122">
        <f>IFERROR(VLOOKUP($F:$F,'Lease Types with GL Accts'!$A:$C,3,FALSE),0)</f>
        <v>0</v>
      </c>
      <c r="I1340" s="122">
        <f>IFERROR(VLOOKUP($F:$F,'Lease Types with GL Accts'!$A:$D,4,FALSE),0)</f>
        <v>0</v>
      </c>
      <c r="J1340" s="293" t="str">
        <f>IF(AND(AB1340=1,K1340='Lease Rollforward'!$B$2),"Yes",IF(AB1340=1,"No",""))</f>
        <v/>
      </c>
      <c r="L1340" s="216"/>
      <c r="M1340" s="217"/>
      <c r="N1340" s="217"/>
      <c r="O1340" s="217"/>
      <c r="P1340" s="294">
        <f t="shared" si="177"/>
        <v>0</v>
      </c>
      <c r="Q1340" s="124"/>
      <c r="R1340" s="124"/>
      <c r="S1340" s="219"/>
      <c r="T1340" s="219"/>
      <c r="U1340" s="266"/>
      <c r="V1340" s="122" t="str">
        <f>IF($AB1340=1,VLOOKUP(U:U,'BW Asset Listing'!D:E,2,FALSE),"")</f>
        <v/>
      </c>
      <c r="W1340" s="122" t="str">
        <f>IF($AB1340=1,VLOOKUP(U:U,'BW Asset Listing'!D:F,3,FALSE),"")</f>
        <v/>
      </c>
      <c r="X1340" s="122" t="str">
        <f>IF($AB1340=1,VLOOKUP(U:U,'BW Asset Listing'!D:G,4,FALSE),"")</f>
        <v/>
      </c>
      <c r="Y1340" s="294" t="str">
        <f>IF($AB1340=1,VLOOKUP(U:U,'BW Asset Listing'!D:O,12,FALSE),"")</f>
        <v/>
      </c>
      <c r="Z1340" s="294" t="str">
        <f t="shared" si="178"/>
        <v/>
      </c>
      <c r="AA1340" s="294" t="str">
        <f t="shared" si="179"/>
        <v/>
      </c>
      <c r="AB1340" s="294">
        <f>COUNTIF($D$4:D1340,$D1340)</f>
        <v>0</v>
      </c>
      <c r="AE1340" s="122" t="str">
        <f t="shared" si="180"/>
        <v/>
      </c>
      <c r="AF1340" s="124">
        <f>SUMIFS('BW Expense Report GL'!I:I,'BW Expense Report GL'!F:F,AD:AD,'BW Expense Report GL'!G:G,G:G)</f>
        <v>0</v>
      </c>
      <c r="AG1340" s="124" t="str">
        <f t="shared" si="181"/>
        <v/>
      </c>
      <c r="AH1340" s="124">
        <f>SUMIFS('BW Expense Report GL'!I:I,'BW Expense Report GL'!F:F,AD:AD,'BW Expense Report GL'!G:G,H:H)</f>
        <v>0</v>
      </c>
      <c r="AI1340" s="124" t="str">
        <f t="shared" si="182"/>
        <v/>
      </c>
      <c r="AK1340" s="121">
        <f t="shared" si="183"/>
        <v>0</v>
      </c>
      <c r="AL1340" s="121">
        <f t="shared" si="184"/>
        <v>0</v>
      </c>
    </row>
    <row r="1341" spans="1:38" s="121" customFormat="1" ht="12.75" x14ac:dyDescent="0.2">
      <c r="A1341" s="293" t="str">
        <f>VLOOKUP(B:B,'ACFR Business Areas'!A:C,3,FALSE)</f>
        <v>A000</v>
      </c>
      <c r="B1341" s="293" t="str">
        <f>'Lease Rollforward'!$B$1</f>
        <v>E120</v>
      </c>
      <c r="C1341" s="122" t="str">
        <f>VLOOKUP(B:B,'ACFR Business Areas'!A:B,2,FALSE)</f>
        <v>Comptroller General</v>
      </c>
      <c r="D1341" s="237"/>
      <c r="E1341" s="265"/>
      <c r="G1341" s="122">
        <f>IFERROR(VLOOKUP($F:$F,'Lease Types with GL Accts'!A:B,2,FALSE),0)</f>
        <v>0</v>
      </c>
      <c r="H1341" s="122">
        <f>IFERROR(VLOOKUP($F:$F,'Lease Types with GL Accts'!$A:$C,3,FALSE),0)</f>
        <v>0</v>
      </c>
      <c r="I1341" s="122">
        <f>IFERROR(VLOOKUP($F:$F,'Lease Types with GL Accts'!$A:$D,4,FALSE),0)</f>
        <v>0</v>
      </c>
      <c r="J1341" s="293" t="str">
        <f>IF(AND(AB1341=1,K1341='Lease Rollforward'!$B$2),"Yes",IF(AB1341=1,"No",""))</f>
        <v/>
      </c>
      <c r="L1341" s="216"/>
      <c r="M1341" s="217"/>
      <c r="N1341" s="217"/>
      <c r="O1341" s="217"/>
      <c r="P1341" s="294">
        <f t="shared" si="177"/>
        <v>0</v>
      </c>
      <c r="Q1341" s="124"/>
      <c r="R1341" s="124"/>
      <c r="S1341" s="219"/>
      <c r="T1341" s="219"/>
      <c r="U1341" s="266"/>
      <c r="V1341" s="122" t="str">
        <f>IF($AB1341=1,VLOOKUP(U:U,'BW Asset Listing'!D:E,2,FALSE),"")</f>
        <v/>
      </c>
      <c r="W1341" s="122" t="str">
        <f>IF($AB1341=1,VLOOKUP(U:U,'BW Asset Listing'!D:F,3,FALSE),"")</f>
        <v/>
      </c>
      <c r="X1341" s="122" t="str">
        <f>IF($AB1341=1,VLOOKUP(U:U,'BW Asset Listing'!D:G,4,FALSE),"")</f>
        <v/>
      </c>
      <c r="Y1341" s="294" t="str">
        <f>IF($AB1341=1,VLOOKUP(U:U,'BW Asset Listing'!D:O,12,FALSE),"")</f>
        <v/>
      </c>
      <c r="Z1341" s="294" t="str">
        <f t="shared" si="178"/>
        <v/>
      </c>
      <c r="AA1341" s="294" t="str">
        <f t="shared" si="179"/>
        <v/>
      </c>
      <c r="AB1341" s="294">
        <f>COUNTIF($D$4:D1341,$D1341)</f>
        <v>0</v>
      </c>
      <c r="AE1341" s="122" t="str">
        <f t="shared" si="180"/>
        <v/>
      </c>
      <c r="AF1341" s="124">
        <f>SUMIFS('BW Expense Report GL'!I:I,'BW Expense Report GL'!F:F,AD:AD,'BW Expense Report GL'!G:G,G:G)</f>
        <v>0</v>
      </c>
      <c r="AG1341" s="124" t="str">
        <f t="shared" si="181"/>
        <v/>
      </c>
      <c r="AH1341" s="124">
        <f>SUMIFS('BW Expense Report GL'!I:I,'BW Expense Report GL'!F:F,AD:AD,'BW Expense Report GL'!G:G,H:H)</f>
        <v>0</v>
      </c>
      <c r="AI1341" s="124" t="str">
        <f t="shared" si="182"/>
        <v/>
      </c>
      <c r="AK1341" s="121">
        <f t="shared" si="183"/>
        <v>0</v>
      </c>
      <c r="AL1341" s="121">
        <f t="shared" si="184"/>
        <v>0</v>
      </c>
    </row>
    <row r="1342" spans="1:38" s="121" customFormat="1" ht="12.75" x14ac:dyDescent="0.2">
      <c r="A1342" s="293" t="str">
        <f>VLOOKUP(B:B,'ACFR Business Areas'!A:C,3,FALSE)</f>
        <v>A000</v>
      </c>
      <c r="B1342" s="293" t="str">
        <f>'Lease Rollforward'!$B$1</f>
        <v>E120</v>
      </c>
      <c r="C1342" s="122" t="str">
        <f>VLOOKUP(B:B,'ACFR Business Areas'!A:B,2,FALSE)</f>
        <v>Comptroller General</v>
      </c>
      <c r="D1342" s="237"/>
      <c r="E1342" s="265"/>
      <c r="G1342" s="122">
        <f>IFERROR(VLOOKUP($F:$F,'Lease Types with GL Accts'!A:B,2,FALSE),0)</f>
        <v>0</v>
      </c>
      <c r="H1342" s="122">
        <f>IFERROR(VLOOKUP($F:$F,'Lease Types with GL Accts'!$A:$C,3,FALSE),0)</f>
        <v>0</v>
      </c>
      <c r="I1342" s="122">
        <f>IFERROR(VLOOKUP($F:$F,'Lease Types with GL Accts'!$A:$D,4,FALSE),0)</f>
        <v>0</v>
      </c>
      <c r="J1342" s="293" t="str">
        <f>IF(AND(AB1342=1,K1342='Lease Rollforward'!$B$2),"Yes",IF(AB1342=1,"No",""))</f>
        <v/>
      </c>
      <c r="L1342" s="216"/>
      <c r="M1342" s="217"/>
      <c r="N1342" s="217"/>
      <c r="O1342" s="217"/>
      <c r="P1342" s="294">
        <f t="shared" si="177"/>
        <v>0</v>
      </c>
      <c r="Q1342" s="124"/>
      <c r="R1342" s="124"/>
      <c r="S1342" s="219"/>
      <c r="T1342" s="219"/>
      <c r="U1342" s="266"/>
      <c r="V1342" s="122" t="str">
        <f>IF($AB1342=1,VLOOKUP(U:U,'BW Asset Listing'!D:E,2,FALSE),"")</f>
        <v/>
      </c>
      <c r="W1342" s="122" t="str">
        <f>IF($AB1342=1,VLOOKUP(U:U,'BW Asset Listing'!D:F,3,FALSE),"")</f>
        <v/>
      </c>
      <c r="X1342" s="122" t="str">
        <f>IF($AB1342=1,VLOOKUP(U:U,'BW Asset Listing'!D:G,4,FALSE),"")</f>
        <v/>
      </c>
      <c r="Y1342" s="294" t="str">
        <f>IF($AB1342=1,VLOOKUP(U:U,'BW Asset Listing'!D:O,12,FALSE),"")</f>
        <v/>
      </c>
      <c r="Z1342" s="294" t="str">
        <f t="shared" si="178"/>
        <v/>
      </c>
      <c r="AA1342" s="294" t="str">
        <f t="shared" si="179"/>
        <v/>
      </c>
      <c r="AB1342" s="294">
        <f>COUNTIF($D$4:D1342,$D1342)</f>
        <v>0</v>
      </c>
      <c r="AE1342" s="122" t="str">
        <f t="shared" si="180"/>
        <v/>
      </c>
      <c r="AF1342" s="124">
        <f>SUMIFS('BW Expense Report GL'!I:I,'BW Expense Report GL'!F:F,AD:AD,'BW Expense Report GL'!G:G,G:G)</f>
        <v>0</v>
      </c>
      <c r="AG1342" s="124" t="str">
        <f t="shared" si="181"/>
        <v/>
      </c>
      <c r="AH1342" s="124">
        <f>SUMIFS('BW Expense Report GL'!I:I,'BW Expense Report GL'!F:F,AD:AD,'BW Expense Report GL'!G:G,H:H)</f>
        <v>0</v>
      </c>
      <c r="AI1342" s="124" t="str">
        <f t="shared" si="182"/>
        <v/>
      </c>
      <c r="AK1342" s="121">
        <f t="shared" si="183"/>
        <v>0</v>
      </c>
      <c r="AL1342" s="121">
        <f t="shared" si="184"/>
        <v>0</v>
      </c>
    </row>
    <row r="1343" spans="1:38" s="121" customFormat="1" ht="12.75" x14ac:dyDescent="0.2">
      <c r="A1343" s="293" t="str">
        <f>VLOOKUP(B:B,'ACFR Business Areas'!A:C,3,FALSE)</f>
        <v>A000</v>
      </c>
      <c r="B1343" s="293" t="str">
        <f>'Lease Rollforward'!$B$1</f>
        <v>E120</v>
      </c>
      <c r="C1343" s="122" t="str">
        <f>VLOOKUP(B:B,'ACFR Business Areas'!A:B,2,FALSE)</f>
        <v>Comptroller General</v>
      </c>
      <c r="D1343" s="237"/>
      <c r="E1343" s="265"/>
      <c r="G1343" s="122">
        <f>IFERROR(VLOOKUP($F:$F,'Lease Types with GL Accts'!A:B,2,FALSE),0)</f>
        <v>0</v>
      </c>
      <c r="H1343" s="122">
        <f>IFERROR(VLOOKUP($F:$F,'Lease Types with GL Accts'!$A:$C,3,FALSE),0)</f>
        <v>0</v>
      </c>
      <c r="I1343" s="122">
        <f>IFERROR(VLOOKUP($F:$F,'Lease Types with GL Accts'!$A:$D,4,FALSE),0)</f>
        <v>0</v>
      </c>
      <c r="J1343" s="293" t="str">
        <f>IF(AND(AB1343=1,K1343='Lease Rollforward'!$B$2),"Yes",IF(AB1343=1,"No",""))</f>
        <v/>
      </c>
      <c r="L1343" s="216"/>
      <c r="M1343" s="217"/>
      <c r="N1343" s="217"/>
      <c r="O1343" s="217"/>
      <c r="P1343" s="294">
        <f t="shared" si="177"/>
        <v>0</v>
      </c>
      <c r="Q1343" s="124"/>
      <c r="R1343" s="124"/>
      <c r="S1343" s="219"/>
      <c r="T1343" s="219"/>
      <c r="U1343" s="266"/>
      <c r="V1343" s="122" t="str">
        <f>IF($AB1343=1,VLOOKUP(U:U,'BW Asset Listing'!D:E,2,FALSE),"")</f>
        <v/>
      </c>
      <c r="W1343" s="122" t="str">
        <f>IF($AB1343=1,VLOOKUP(U:U,'BW Asset Listing'!D:F,3,FALSE),"")</f>
        <v/>
      </c>
      <c r="X1343" s="122" t="str">
        <f>IF($AB1343=1,VLOOKUP(U:U,'BW Asset Listing'!D:G,4,FALSE),"")</f>
        <v/>
      </c>
      <c r="Y1343" s="294" t="str">
        <f>IF($AB1343=1,VLOOKUP(U:U,'BW Asset Listing'!D:O,12,FALSE),"")</f>
        <v/>
      </c>
      <c r="Z1343" s="294" t="str">
        <f t="shared" si="178"/>
        <v/>
      </c>
      <c r="AA1343" s="294" t="str">
        <f t="shared" si="179"/>
        <v/>
      </c>
      <c r="AB1343" s="294">
        <f>COUNTIF($D$4:D1343,$D1343)</f>
        <v>0</v>
      </c>
      <c r="AE1343" s="122" t="str">
        <f t="shared" si="180"/>
        <v/>
      </c>
      <c r="AF1343" s="124">
        <f>SUMIFS('BW Expense Report GL'!I:I,'BW Expense Report GL'!F:F,AD:AD,'BW Expense Report GL'!G:G,G:G)</f>
        <v>0</v>
      </c>
      <c r="AG1343" s="124" t="str">
        <f t="shared" si="181"/>
        <v/>
      </c>
      <c r="AH1343" s="124">
        <f>SUMIFS('BW Expense Report GL'!I:I,'BW Expense Report GL'!F:F,AD:AD,'BW Expense Report GL'!G:G,H:H)</f>
        <v>0</v>
      </c>
      <c r="AI1343" s="124" t="str">
        <f t="shared" si="182"/>
        <v/>
      </c>
      <c r="AK1343" s="121">
        <f t="shared" si="183"/>
        <v>0</v>
      </c>
      <c r="AL1343" s="121">
        <f t="shared" si="184"/>
        <v>0</v>
      </c>
    </row>
    <row r="1344" spans="1:38" s="121" customFormat="1" ht="12.75" x14ac:dyDescent="0.2">
      <c r="A1344" s="293" t="str">
        <f>VLOOKUP(B:B,'ACFR Business Areas'!A:C,3,FALSE)</f>
        <v>A000</v>
      </c>
      <c r="B1344" s="293" t="str">
        <f>'Lease Rollforward'!$B$1</f>
        <v>E120</v>
      </c>
      <c r="C1344" s="122" t="str">
        <f>VLOOKUP(B:B,'ACFR Business Areas'!A:B,2,FALSE)</f>
        <v>Comptroller General</v>
      </c>
      <c r="D1344" s="237"/>
      <c r="E1344" s="265"/>
      <c r="G1344" s="122">
        <f>IFERROR(VLOOKUP($F:$F,'Lease Types with GL Accts'!A:B,2,FALSE),0)</f>
        <v>0</v>
      </c>
      <c r="H1344" s="122">
        <f>IFERROR(VLOOKUP($F:$F,'Lease Types with GL Accts'!$A:$C,3,FALSE),0)</f>
        <v>0</v>
      </c>
      <c r="I1344" s="122">
        <f>IFERROR(VLOOKUP($F:$F,'Lease Types with GL Accts'!$A:$D,4,FALSE),0)</f>
        <v>0</v>
      </c>
      <c r="J1344" s="293" t="str">
        <f>IF(AND(AB1344=1,K1344='Lease Rollforward'!$B$2),"Yes",IF(AB1344=1,"No",""))</f>
        <v/>
      </c>
      <c r="L1344" s="216"/>
      <c r="M1344" s="217"/>
      <c r="N1344" s="217"/>
      <c r="O1344" s="217"/>
      <c r="P1344" s="294">
        <f t="shared" si="177"/>
        <v>0</v>
      </c>
      <c r="Q1344" s="124"/>
      <c r="R1344" s="124"/>
      <c r="S1344" s="219"/>
      <c r="T1344" s="219"/>
      <c r="U1344" s="266"/>
      <c r="V1344" s="122" t="str">
        <f>IF($AB1344=1,VLOOKUP(U:U,'BW Asset Listing'!D:E,2,FALSE),"")</f>
        <v/>
      </c>
      <c r="W1344" s="122" t="str">
        <f>IF($AB1344=1,VLOOKUP(U:U,'BW Asset Listing'!D:F,3,FALSE),"")</f>
        <v/>
      </c>
      <c r="X1344" s="122" t="str">
        <f>IF($AB1344=1,VLOOKUP(U:U,'BW Asset Listing'!D:G,4,FALSE),"")</f>
        <v/>
      </c>
      <c r="Y1344" s="294" t="str">
        <f>IF($AB1344=1,VLOOKUP(U:U,'BW Asset Listing'!D:O,12,FALSE),"")</f>
        <v/>
      </c>
      <c r="Z1344" s="294" t="str">
        <f t="shared" si="178"/>
        <v/>
      </c>
      <c r="AA1344" s="294" t="str">
        <f t="shared" si="179"/>
        <v/>
      </c>
      <c r="AB1344" s="294">
        <f>COUNTIF($D$4:D1344,$D1344)</f>
        <v>0</v>
      </c>
      <c r="AE1344" s="122" t="str">
        <f t="shared" si="180"/>
        <v/>
      </c>
      <c r="AF1344" s="124">
        <f>SUMIFS('BW Expense Report GL'!I:I,'BW Expense Report GL'!F:F,AD:AD,'BW Expense Report GL'!G:G,G:G)</f>
        <v>0</v>
      </c>
      <c r="AG1344" s="124" t="str">
        <f t="shared" si="181"/>
        <v/>
      </c>
      <c r="AH1344" s="124">
        <f>SUMIFS('BW Expense Report GL'!I:I,'BW Expense Report GL'!F:F,AD:AD,'BW Expense Report GL'!G:G,H:H)</f>
        <v>0</v>
      </c>
      <c r="AI1344" s="124" t="str">
        <f t="shared" si="182"/>
        <v/>
      </c>
      <c r="AK1344" s="121">
        <f t="shared" si="183"/>
        <v>0</v>
      </c>
      <c r="AL1344" s="121">
        <f t="shared" si="184"/>
        <v>0</v>
      </c>
    </row>
    <row r="1345" spans="1:38" s="121" customFormat="1" ht="12.75" x14ac:dyDescent="0.2">
      <c r="A1345" s="293" t="str">
        <f>VLOOKUP(B:B,'ACFR Business Areas'!A:C,3,FALSE)</f>
        <v>A000</v>
      </c>
      <c r="B1345" s="293" t="str">
        <f>'Lease Rollforward'!$B$1</f>
        <v>E120</v>
      </c>
      <c r="C1345" s="122" t="str">
        <f>VLOOKUP(B:B,'ACFR Business Areas'!A:B,2,FALSE)</f>
        <v>Comptroller General</v>
      </c>
      <c r="D1345" s="237"/>
      <c r="E1345" s="265"/>
      <c r="G1345" s="122">
        <f>IFERROR(VLOOKUP($F:$F,'Lease Types with GL Accts'!A:B,2,FALSE),0)</f>
        <v>0</v>
      </c>
      <c r="H1345" s="122">
        <f>IFERROR(VLOOKUP($F:$F,'Lease Types with GL Accts'!$A:$C,3,FALSE),0)</f>
        <v>0</v>
      </c>
      <c r="I1345" s="122">
        <f>IFERROR(VLOOKUP($F:$F,'Lease Types with GL Accts'!$A:$D,4,FALSE),0)</f>
        <v>0</v>
      </c>
      <c r="J1345" s="293" t="str">
        <f>IF(AND(AB1345=1,K1345='Lease Rollforward'!$B$2),"Yes",IF(AB1345=1,"No",""))</f>
        <v/>
      </c>
      <c r="L1345" s="216"/>
      <c r="M1345" s="217"/>
      <c r="N1345" s="217"/>
      <c r="O1345" s="217"/>
      <c r="P1345" s="294">
        <f t="shared" si="177"/>
        <v>0</v>
      </c>
      <c r="Q1345" s="124"/>
      <c r="R1345" s="124"/>
      <c r="S1345" s="219"/>
      <c r="T1345" s="219"/>
      <c r="U1345" s="266"/>
      <c r="V1345" s="122" t="str">
        <f>IF($AB1345=1,VLOOKUP(U:U,'BW Asset Listing'!D:E,2,FALSE),"")</f>
        <v/>
      </c>
      <c r="W1345" s="122" t="str">
        <f>IF($AB1345=1,VLOOKUP(U:U,'BW Asset Listing'!D:F,3,FALSE),"")</f>
        <v/>
      </c>
      <c r="X1345" s="122" t="str">
        <f>IF($AB1345=1,VLOOKUP(U:U,'BW Asset Listing'!D:G,4,FALSE),"")</f>
        <v/>
      </c>
      <c r="Y1345" s="294" t="str">
        <f>IF($AB1345=1,VLOOKUP(U:U,'BW Asset Listing'!D:O,12,FALSE),"")</f>
        <v/>
      </c>
      <c r="Z1345" s="294" t="str">
        <f t="shared" si="178"/>
        <v/>
      </c>
      <c r="AA1345" s="294" t="str">
        <f t="shared" si="179"/>
        <v/>
      </c>
      <c r="AB1345" s="294">
        <f>COUNTIF($D$4:D1345,$D1345)</f>
        <v>0</v>
      </c>
      <c r="AE1345" s="122" t="str">
        <f t="shared" si="180"/>
        <v/>
      </c>
      <c r="AF1345" s="124">
        <f>SUMIFS('BW Expense Report GL'!I:I,'BW Expense Report GL'!F:F,AD:AD,'BW Expense Report GL'!G:G,G:G)</f>
        <v>0</v>
      </c>
      <c r="AG1345" s="124" t="str">
        <f t="shared" si="181"/>
        <v/>
      </c>
      <c r="AH1345" s="124">
        <f>SUMIFS('BW Expense Report GL'!I:I,'BW Expense Report GL'!F:F,AD:AD,'BW Expense Report GL'!G:G,H:H)</f>
        <v>0</v>
      </c>
      <c r="AI1345" s="124" t="str">
        <f t="shared" si="182"/>
        <v/>
      </c>
      <c r="AK1345" s="121">
        <f t="shared" si="183"/>
        <v>0</v>
      </c>
      <c r="AL1345" s="121">
        <f t="shared" si="184"/>
        <v>0</v>
      </c>
    </row>
    <row r="1346" spans="1:38" s="121" customFormat="1" ht="12.75" x14ac:dyDescent="0.2">
      <c r="A1346" s="293" t="str">
        <f>VLOOKUP(B:B,'ACFR Business Areas'!A:C,3,FALSE)</f>
        <v>A000</v>
      </c>
      <c r="B1346" s="293" t="str">
        <f>'Lease Rollforward'!$B$1</f>
        <v>E120</v>
      </c>
      <c r="C1346" s="122" t="str">
        <f>VLOOKUP(B:B,'ACFR Business Areas'!A:B,2,FALSE)</f>
        <v>Comptroller General</v>
      </c>
      <c r="D1346" s="237"/>
      <c r="E1346" s="265"/>
      <c r="G1346" s="122">
        <f>IFERROR(VLOOKUP($F:$F,'Lease Types with GL Accts'!A:B,2,FALSE),0)</f>
        <v>0</v>
      </c>
      <c r="H1346" s="122">
        <f>IFERROR(VLOOKUP($F:$F,'Lease Types with GL Accts'!$A:$C,3,FALSE),0)</f>
        <v>0</v>
      </c>
      <c r="I1346" s="122">
        <f>IFERROR(VLOOKUP($F:$F,'Lease Types with GL Accts'!$A:$D,4,FALSE),0)</f>
        <v>0</v>
      </c>
      <c r="J1346" s="293" t="str">
        <f>IF(AND(AB1346=1,K1346='Lease Rollforward'!$B$2),"Yes",IF(AB1346=1,"No",""))</f>
        <v/>
      </c>
      <c r="L1346" s="216"/>
      <c r="M1346" s="217"/>
      <c r="N1346" s="217"/>
      <c r="O1346" s="217"/>
      <c r="P1346" s="294">
        <f t="shared" si="177"/>
        <v>0</v>
      </c>
      <c r="Q1346" s="124"/>
      <c r="R1346" s="124"/>
      <c r="S1346" s="219"/>
      <c r="T1346" s="219"/>
      <c r="U1346" s="266"/>
      <c r="V1346" s="122" t="str">
        <f>IF($AB1346=1,VLOOKUP(U:U,'BW Asset Listing'!D:E,2,FALSE),"")</f>
        <v/>
      </c>
      <c r="W1346" s="122" t="str">
        <f>IF($AB1346=1,VLOOKUP(U:U,'BW Asset Listing'!D:F,3,FALSE),"")</f>
        <v/>
      </c>
      <c r="X1346" s="122" t="str">
        <f>IF($AB1346=1,VLOOKUP(U:U,'BW Asset Listing'!D:G,4,FALSE),"")</f>
        <v/>
      </c>
      <c r="Y1346" s="294" t="str">
        <f>IF($AB1346=1,VLOOKUP(U:U,'BW Asset Listing'!D:O,12,FALSE),"")</f>
        <v/>
      </c>
      <c r="Z1346" s="294" t="str">
        <f t="shared" si="178"/>
        <v/>
      </c>
      <c r="AA1346" s="294" t="str">
        <f t="shared" si="179"/>
        <v/>
      </c>
      <c r="AB1346" s="294">
        <f>COUNTIF($D$4:D1346,$D1346)</f>
        <v>0</v>
      </c>
      <c r="AE1346" s="122" t="str">
        <f t="shared" si="180"/>
        <v/>
      </c>
      <c r="AF1346" s="124">
        <f>SUMIFS('BW Expense Report GL'!I:I,'BW Expense Report GL'!F:F,AD:AD,'BW Expense Report GL'!G:G,G:G)</f>
        <v>0</v>
      </c>
      <c r="AG1346" s="124" t="str">
        <f t="shared" si="181"/>
        <v/>
      </c>
      <c r="AH1346" s="124">
        <f>SUMIFS('BW Expense Report GL'!I:I,'BW Expense Report GL'!F:F,AD:AD,'BW Expense Report GL'!G:G,H:H)</f>
        <v>0</v>
      </c>
      <c r="AI1346" s="124" t="str">
        <f t="shared" si="182"/>
        <v/>
      </c>
      <c r="AK1346" s="121">
        <f t="shared" si="183"/>
        <v>0</v>
      </c>
      <c r="AL1346" s="121">
        <f t="shared" si="184"/>
        <v>0</v>
      </c>
    </row>
    <row r="1347" spans="1:38" s="121" customFormat="1" ht="12.75" x14ac:dyDescent="0.2">
      <c r="A1347" s="293" t="str">
        <f>VLOOKUP(B:B,'ACFR Business Areas'!A:C,3,FALSE)</f>
        <v>A000</v>
      </c>
      <c r="B1347" s="293" t="str">
        <f>'Lease Rollforward'!$B$1</f>
        <v>E120</v>
      </c>
      <c r="C1347" s="122" t="str">
        <f>VLOOKUP(B:B,'ACFR Business Areas'!A:B,2,FALSE)</f>
        <v>Comptroller General</v>
      </c>
      <c r="D1347" s="237"/>
      <c r="E1347" s="265"/>
      <c r="G1347" s="122">
        <f>IFERROR(VLOOKUP($F:$F,'Lease Types with GL Accts'!A:B,2,FALSE),0)</f>
        <v>0</v>
      </c>
      <c r="H1347" s="122">
        <f>IFERROR(VLOOKUP($F:$F,'Lease Types with GL Accts'!$A:$C,3,FALSE),0)</f>
        <v>0</v>
      </c>
      <c r="I1347" s="122">
        <f>IFERROR(VLOOKUP($F:$F,'Lease Types with GL Accts'!$A:$D,4,FALSE),0)</f>
        <v>0</v>
      </c>
      <c r="J1347" s="293" t="str">
        <f>IF(AND(AB1347=1,K1347='Lease Rollforward'!$B$2),"Yes",IF(AB1347=1,"No",""))</f>
        <v/>
      </c>
      <c r="L1347" s="216"/>
      <c r="M1347" s="217"/>
      <c r="N1347" s="217"/>
      <c r="O1347" s="217"/>
      <c r="P1347" s="294">
        <f t="shared" si="177"/>
        <v>0</v>
      </c>
      <c r="Q1347" s="124"/>
      <c r="R1347" s="124"/>
      <c r="S1347" s="219"/>
      <c r="T1347" s="219"/>
      <c r="U1347" s="266"/>
      <c r="V1347" s="122" t="str">
        <f>IF($AB1347=1,VLOOKUP(U:U,'BW Asset Listing'!D:E,2,FALSE),"")</f>
        <v/>
      </c>
      <c r="W1347" s="122" t="str">
        <f>IF($AB1347=1,VLOOKUP(U:U,'BW Asset Listing'!D:F,3,FALSE),"")</f>
        <v/>
      </c>
      <c r="X1347" s="122" t="str">
        <f>IF($AB1347=1,VLOOKUP(U:U,'BW Asset Listing'!D:G,4,FALSE),"")</f>
        <v/>
      </c>
      <c r="Y1347" s="294" t="str">
        <f>IF($AB1347=1,VLOOKUP(U:U,'BW Asset Listing'!D:O,12,FALSE),"")</f>
        <v/>
      </c>
      <c r="Z1347" s="294" t="str">
        <f t="shared" si="178"/>
        <v/>
      </c>
      <c r="AA1347" s="294" t="str">
        <f t="shared" si="179"/>
        <v/>
      </c>
      <c r="AB1347" s="294">
        <f>COUNTIF($D$4:D1347,$D1347)</f>
        <v>0</v>
      </c>
      <c r="AE1347" s="122" t="str">
        <f t="shared" si="180"/>
        <v/>
      </c>
      <c r="AF1347" s="124">
        <f>SUMIFS('BW Expense Report GL'!I:I,'BW Expense Report GL'!F:F,AD:AD,'BW Expense Report GL'!G:G,G:G)</f>
        <v>0</v>
      </c>
      <c r="AG1347" s="124" t="str">
        <f t="shared" si="181"/>
        <v/>
      </c>
      <c r="AH1347" s="124">
        <f>SUMIFS('BW Expense Report GL'!I:I,'BW Expense Report GL'!F:F,AD:AD,'BW Expense Report GL'!G:G,H:H)</f>
        <v>0</v>
      </c>
      <c r="AI1347" s="124" t="str">
        <f t="shared" si="182"/>
        <v/>
      </c>
      <c r="AK1347" s="121">
        <f t="shared" si="183"/>
        <v>0</v>
      </c>
      <c r="AL1347" s="121">
        <f t="shared" si="184"/>
        <v>0</v>
      </c>
    </row>
    <row r="1348" spans="1:38" s="121" customFormat="1" ht="12.75" x14ac:dyDescent="0.2">
      <c r="A1348" s="293" t="str">
        <f>VLOOKUP(B:B,'ACFR Business Areas'!A:C,3,FALSE)</f>
        <v>A000</v>
      </c>
      <c r="B1348" s="293" t="str">
        <f>'Lease Rollforward'!$B$1</f>
        <v>E120</v>
      </c>
      <c r="C1348" s="122" t="str">
        <f>VLOOKUP(B:B,'ACFR Business Areas'!A:B,2,FALSE)</f>
        <v>Comptroller General</v>
      </c>
      <c r="D1348" s="237"/>
      <c r="E1348" s="265"/>
      <c r="G1348" s="122">
        <f>IFERROR(VLOOKUP($F:$F,'Lease Types with GL Accts'!A:B,2,FALSE),0)</f>
        <v>0</v>
      </c>
      <c r="H1348" s="122">
        <f>IFERROR(VLOOKUP($F:$F,'Lease Types with GL Accts'!$A:$C,3,FALSE),0)</f>
        <v>0</v>
      </c>
      <c r="I1348" s="122">
        <f>IFERROR(VLOOKUP($F:$F,'Lease Types with GL Accts'!$A:$D,4,FALSE),0)</f>
        <v>0</v>
      </c>
      <c r="J1348" s="293" t="str">
        <f>IF(AND(AB1348=1,K1348='Lease Rollforward'!$B$2),"Yes",IF(AB1348=1,"No",""))</f>
        <v/>
      </c>
      <c r="L1348" s="216"/>
      <c r="M1348" s="217"/>
      <c r="N1348" s="217"/>
      <c r="O1348" s="217"/>
      <c r="P1348" s="294">
        <f t="shared" si="177"/>
        <v>0</v>
      </c>
      <c r="Q1348" s="124"/>
      <c r="R1348" s="124"/>
      <c r="S1348" s="219"/>
      <c r="T1348" s="219"/>
      <c r="U1348" s="266"/>
      <c r="V1348" s="122" t="str">
        <f>IF($AB1348=1,VLOOKUP(U:U,'BW Asset Listing'!D:E,2,FALSE),"")</f>
        <v/>
      </c>
      <c r="W1348" s="122" t="str">
        <f>IF($AB1348=1,VLOOKUP(U:U,'BW Asset Listing'!D:F,3,FALSE),"")</f>
        <v/>
      </c>
      <c r="X1348" s="122" t="str">
        <f>IF($AB1348=1,VLOOKUP(U:U,'BW Asset Listing'!D:G,4,FALSE),"")</f>
        <v/>
      </c>
      <c r="Y1348" s="294" t="str">
        <f>IF($AB1348=1,VLOOKUP(U:U,'BW Asset Listing'!D:O,12,FALSE),"")</f>
        <v/>
      </c>
      <c r="Z1348" s="294" t="str">
        <f t="shared" si="178"/>
        <v/>
      </c>
      <c r="AA1348" s="294" t="str">
        <f t="shared" si="179"/>
        <v/>
      </c>
      <c r="AB1348" s="294">
        <f>COUNTIF($D$4:D1348,$D1348)</f>
        <v>0</v>
      </c>
      <c r="AE1348" s="122" t="str">
        <f t="shared" si="180"/>
        <v/>
      </c>
      <c r="AF1348" s="124">
        <f>SUMIFS('BW Expense Report GL'!I:I,'BW Expense Report GL'!F:F,AD:AD,'BW Expense Report GL'!G:G,G:G)</f>
        <v>0</v>
      </c>
      <c r="AG1348" s="124" t="str">
        <f t="shared" si="181"/>
        <v/>
      </c>
      <c r="AH1348" s="124">
        <f>SUMIFS('BW Expense Report GL'!I:I,'BW Expense Report GL'!F:F,AD:AD,'BW Expense Report GL'!G:G,H:H)</f>
        <v>0</v>
      </c>
      <c r="AI1348" s="124" t="str">
        <f t="shared" si="182"/>
        <v/>
      </c>
      <c r="AK1348" s="121">
        <f t="shared" si="183"/>
        <v>0</v>
      </c>
      <c r="AL1348" s="121">
        <f t="shared" si="184"/>
        <v>0</v>
      </c>
    </row>
    <row r="1349" spans="1:38" s="121" customFormat="1" ht="12.75" x14ac:dyDescent="0.2">
      <c r="A1349" s="293" t="str">
        <f>VLOOKUP(B:B,'ACFR Business Areas'!A:C,3,FALSE)</f>
        <v>A000</v>
      </c>
      <c r="B1349" s="293" t="str">
        <f>'Lease Rollforward'!$B$1</f>
        <v>E120</v>
      </c>
      <c r="C1349" s="122" t="str">
        <f>VLOOKUP(B:B,'ACFR Business Areas'!A:B,2,FALSE)</f>
        <v>Comptroller General</v>
      </c>
      <c r="D1349" s="237"/>
      <c r="E1349" s="265"/>
      <c r="G1349" s="122">
        <f>IFERROR(VLOOKUP($F:$F,'Lease Types with GL Accts'!A:B,2,FALSE),0)</f>
        <v>0</v>
      </c>
      <c r="H1349" s="122">
        <f>IFERROR(VLOOKUP($F:$F,'Lease Types with GL Accts'!$A:$C,3,FALSE),0)</f>
        <v>0</v>
      </c>
      <c r="I1349" s="122">
        <f>IFERROR(VLOOKUP($F:$F,'Lease Types with GL Accts'!$A:$D,4,FALSE),0)</f>
        <v>0</v>
      </c>
      <c r="J1349" s="293" t="str">
        <f>IF(AND(AB1349=1,K1349='Lease Rollforward'!$B$2),"Yes",IF(AB1349=1,"No",""))</f>
        <v/>
      </c>
      <c r="L1349" s="216"/>
      <c r="M1349" s="217"/>
      <c r="N1349" s="217"/>
      <c r="O1349" s="217"/>
      <c r="P1349" s="294">
        <f t="shared" si="177"/>
        <v>0</v>
      </c>
      <c r="Q1349" s="124"/>
      <c r="R1349" s="124"/>
      <c r="S1349" s="219"/>
      <c r="T1349" s="219"/>
      <c r="U1349" s="266"/>
      <c r="V1349" s="122" t="str">
        <f>IF($AB1349=1,VLOOKUP(U:U,'BW Asset Listing'!D:E,2,FALSE),"")</f>
        <v/>
      </c>
      <c r="W1349" s="122" t="str">
        <f>IF($AB1349=1,VLOOKUP(U:U,'BW Asset Listing'!D:F,3,FALSE),"")</f>
        <v/>
      </c>
      <c r="X1349" s="122" t="str">
        <f>IF($AB1349=1,VLOOKUP(U:U,'BW Asset Listing'!D:G,4,FALSE),"")</f>
        <v/>
      </c>
      <c r="Y1349" s="294" t="str">
        <f>IF($AB1349=1,VLOOKUP(U:U,'BW Asset Listing'!D:O,12,FALSE),"")</f>
        <v/>
      </c>
      <c r="Z1349" s="294" t="str">
        <f t="shared" si="178"/>
        <v/>
      </c>
      <c r="AA1349" s="294" t="str">
        <f t="shared" si="179"/>
        <v/>
      </c>
      <c r="AB1349" s="294">
        <f>COUNTIF($D$4:D1349,$D1349)</f>
        <v>0</v>
      </c>
      <c r="AE1349" s="122" t="str">
        <f t="shared" si="180"/>
        <v/>
      </c>
      <c r="AF1349" s="124">
        <f>SUMIFS('BW Expense Report GL'!I:I,'BW Expense Report GL'!F:F,AD:AD,'BW Expense Report GL'!G:G,G:G)</f>
        <v>0</v>
      </c>
      <c r="AG1349" s="124" t="str">
        <f t="shared" si="181"/>
        <v/>
      </c>
      <c r="AH1349" s="124">
        <f>SUMIFS('BW Expense Report GL'!I:I,'BW Expense Report GL'!F:F,AD:AD,'BW Expense Report GL'!G:G,H:H)</f>
        <v>0</v>
      </c>
      <c r="AI1349" s="124" t="str">
        <f t="shared" si="182"/>
        <v/>
      </c>
      <c r="AK1349" s="121">
        <f t="shared" si="183"/>
        <v>0</v>
      </c>
      <c r="AL1349" s="121">
        <f t="shared" si="184"/>
        <v>0</v>
      </c>
    </row>
    <row r="1350" spans="1:38" s="121" customFormat="1" ht="12.75" x14ac:dyDescent="0.2">
      <c r="A1350" s="293" t="str">
        <f>VLOOKUP(B:B,'ACFR Business Areas'!A:C,3,FALSE)</f>
        <v>A000</v>
      </c>
      <c r="B1350" s="293" t="str">
        <f>'Lease Rollforward'!$B$1</f>
        <v>E120</v>
      </c>
      <c r="C1350" s="122" t="str">
        <f>VLOOKUP(B:B,'ACFR Business Areas'!A:B,2,FALSE)</f>
        <v>Comptroller General</v>
      </c>
      <c r="D1350" s="237"/>
      <c r="E1350" s="265"/>
      <c r="G1350" s="122">
        <f>IFERROR(VLOOKUP($F:$F,'Lease Types with GL Accts'!A:B,2,FALSE),0)</f>
        <v>0</v>
      </c>
      <c r="H1350" s="122">
        <f>IFERROR(VLOOKUP($F:$F,'Lease Types with GL Accts'!$A:$C,3,FALSE),0)</f>
        <v>0</v>
      </c>
      <c r="I1350" s="122">
        <f>IFERROR(VLOOKUP($F:$F,'Lease Types with GL Accts'!$A:$D,4,FALSE),0)</f>
        <v>0</v>
      </c>
      <c r="J1350" s="293" t="str">
        <f>IF(AND(AB1350=1,K1350='Lease Rollforward'!$B$2),"Yes",IF(AB1350=1,"No",""))</f>
        <v/>
      </c>
      <c r="L1350" s="216"/>
      <c r="M1350" s="217"/>
      <c r="N1350" s="217"/>
      <c r="O1350" s="217"/>
      <c r="P1350" s="294">
        <f t="shared" si="177"/>
        <v>0</v>
      </c>
      <c r="Q1350" s="124"/>
      <c r="R1350" s="124"/>
      <c r="S1350" s="219"/>
      <c r="T1350" s="219"/>
      <c r="U1350" s="266"/>
      <c r="V1350" s="122" t="str">
        <f>IF($AB1350=1,VLOOKUP(U:U,'BW Asset Listing'!D:E,2,FALSE),"")</f>
        <v/>
      </c>
      <c r="W1350" s="122" t="str">
        <f>IF($AB1350=1,VLOOKUP(U:U,'BW Asset Listing'!D:F,3,FALSE),"")</f>
        <v/>
      </c>
      <c r="X1350" s="122" t="str">
        <f>IF($AB1350=1,VLOOKUP(U:U,'BW Asset Listing'!D:G,4,FALSE),"")</f>
        <v/>
      </c>
      <c r="Y1350" s="294" t="str">
        <f>IF($AB1350=1,VLOOKUP(U:U,'BW Asset Listing'!D:O,12,FALSE),"")</f>
        <v/>
      </c>
      <c r="Z1350" s="294" t="str">
        <f t="shared" si="178"/>
        <v/>
      </c>
      <c r="AA1350" s="294" t="str">
        <f t="shared" si="179"/>
        <v/>
      </c>
      <c r="AB1350" s="294">
        <f>COUNTIF($D$4:D1350,$D1350)</f>
        <v>0</v>
      </c>
      <c r="AE1350" s="122" t="str">
        <f t="shared" si="180"/>
        <v/>
      </c>
      <c r="AF1350" s="124">
        <f>SUMIFS('BW Expense Report GL'!I:I,'BW Expense Report GL'!F:F,AD:AD,'BW Expense Report GL'!G:G,G:G)</f>
        <v>0</v>
      </c>
      <c r="AG1350" s="124" t="str">
        <f t="shared" si="181"/>
        <v/>
      </c>
      <c r="AH1350" s="124">
        <f>SUMIFS('BW Expense Report GL'!I:I,'BW Expense Report GL'!F:F,AD:AD,'BW Expense Report GL'!G:G,H:H)</f>
        <v>0</v>
      </c>
      <c r="AI1350" s="124" t="str">
        <f t="shared" si="182"/>
        <v/>
      </c>
      <c r="AK1350" s="121">
        <f t="shared" si="183"/>
        <v>0</v>
      </c>
      <c r="AL1350" s="121">
        <f t="shared" si="184"/>
        <v>0</v>
      </c>
    </row>
    <row r="1351" spans="1:38" s="121" customFormat="1" ht="12.75" x14ac:dyDescent="0.2">
      <c r="A1351" s="293" t="str">
        <f>VLOOKUP(B:B,'ACFR Business Areas'!A:C,3,FALSE)</f>
        <v>A000</v>
      </c>
      <c r="B1351" s="293" t="str">
        <f>'Lease Rollforward'!$B$1</f>
        <v>E120</v>
      </c>
      <c r="C1351" s="122" t="str">
        <f>VLOOKUP(B:B,'ACFR Business Areas'!A:B,2,FALSE)</f>
        <v>Comptroller General</v>
      </c>
      <c r="D1351" s="237"/>
      <c r="E1351" s="265"/>
      <c r="G1351" s="122">
        <f>IFERROR(VLOOKUP($F:$F,'Lease Types with GL Accts'!A:B,2,FALSE),0)</f>
        <v>0</v>
      </c>
      <c r="H1351" s="122">
        <f>IFERROR(VLOOKUP($F:$F,'Lease Types with GL Accts'!$A:$C,3,FALSE),0)</f>
        <v>0</v>
      </c>
      <c r="I1351" s="122">
        <f>IFERROR(VLOOKUP($F:$F,'Lease Types with GL Accts'!$A:$D,4,FALSE),0)</f>
        <v>0</v>
      </c>
      <c r="J1351" s="293" t="str">
        <f>IF(AND(AB1351=1,K1351='Lease Rollforward'!$B$2),"Yes",IF(AB1351=1,"No",""))</f>
        <v/>
      </c>
      <c r="L1351" s="216"/>
      <c r="M1351" s="217"/>
      <c r="N1351" s="217"/>
      <c r="O1351" s="217"/>
      <c r="P1351" s="294">
        <f t="shared" si="177"/>
        <v>0</v>
      </c>
      <c r="Q1351" s="124"/>
      <c r="R1351" s="124"/>
      <c r="S1351" s="219"/>
      <c r="T1351" s="219"/>
      <c r="U1351" s="266"/>
      <c r="V1351" s="122" t="str">
        <f>IF($AB1351=1,VLOOKUP(U:U,'BW Asset Listing'!D:E,2,FALSE),"")</f>
        <v/>
      </c>
      <c r="W1351" s="122" t="str">
        <f>IF($AB1351=1,VLOOKUP(U:U,'BW Asset Listing'!D:F,3,FALSE),"")</f>
        <v/>
      </c>
      <c r="X1351" s="122" t="str">
        <f>IF($AB1351=1,VLOOKUP(U:U,'BW Asset Listing'!D:G,4,FALSE),"")</f>
        <v/>
      </c>
      <c r="Y1351" s="294" t="str">
        <f>IF($AB1351=1,VLOOKUP(U:U,'BW Asset Listing'!D:O,12,FALSE),"")</f>
        <v/>
      </c>
      <c r="Z1351" s="294" t="str">
        <f t="shared" si="178"/>
        <v/>
      </c>
      <c r="AA1351" s="294" t="str">
        <f t="shared" si="179"/>
        <v/>
      </c>
      <c r="AB1351" s="294">
        <f>COUNTIF($D$4:D1351,$D1351)</f>
        <v>0</v>
      </c>
      <c r="AE1351" s="122" t="str">
        <f t="shared" si="180"/>
        <v/>
      </c>
      <c r="AF1351" s="124">
        <f>SUMIFS('BW Expense Report GL'!I:I,'BW Expense Report GL'!F:F,AD:AD,'BW Expense Report GL'!G:G,G:G)</f>
        <v>0</v>
      </c>
      <c r="AG1351" s="124" t="str">
        <f t="shared" si="181"/>
        <v/>
      </c>
      <c r="AH1351" s="124">
        <f>SUMIFS('BW Expense Report GL'!I:I,'BW Expense Report GL'!F:F,AD:AD,'BW Expense Report GL'!G:G,H:H)</f>
        <v>0</v>
      </c>
      <c r="AI1351" s="124" t="str">
        <f t="shared" si="182"/>
        <v/>
      </c>
      <c r="AK1351" s="121">
        <f t="shared" si="183"/>
        <v>0</v>
      </c>
      <c r="AL1351" s="121">
        <f t="shared" si="184"/>
        <v>0</v>
      </c>
    </row>
    <row r="1352" spans="1:38" s="121" customFormat="1" ht="12.75" x14ac:dyDescent="0.2">
      <c r="A1352" s="293" t="str">
        <f>VLOOKUP(B:B,'ACFR Business Areas'!A:C,3,FALSE)</f>
        <v>A000</v>
      </c>
      <c r="B1352" s="293" t="str">
        <f>'Lease Rollforward'!$B$1</f>
        <v>E120</v>
      </c>
      <c r="C1352" s="122" t="str">
        <f>VLOOKUP(B:B,'ACFR Business Areas'!A:B,2,FALSE)</f>
        <v>Comptroller General</v>
      </c>
      <c r="D1352" s="237"/>
      <c r="E1352" s="265"/>
      <c r="G1352" s="122">
        <f>IFERROR(VLOOKUP($F:$F,'Lease Types with GL Accts'!A:B,2,FALSE),0)</f>
        <v>0</v>
      </c>
      <c r="H1352" s="122">
        <f>IFERROR(VLOOKUP($F:$F,'Lease Types with GL Accts'!$A:$C,3,FALSE),0)</f>
        <v>0</v>
      </c>
      <c r="I1352" s="122">
        <f>IFERROR(VLOOKUP($F:$F,'Lease Types with GL Accts'!$A:$D,4,FALSE),0)</f>
        <v>0</v>
      </c>
      <c r="J1352" s="293" t="str">
        <f>IF(AND(AB1352=1,K1352='Lease Rollforward'!$B$2),"Yes",IF(AB1352=1,"No",""))</f>
        <v/>
      </c>
      <c r="L1352" s="216"/>
      <c r="M1352" s="217"/>
      <c r="N1352" s="217"/>
      <c r="O1352" s="217"/>
      <c r="P1352" s="294">
        <f t="shared" ref="P1352:P1415" si="185">SUM(M1352:O1352)</f>
        <v>0</v>
      </c>
      <c r="Q1352" s="124"/>
      <c r="R1352" s="124"/>
      <c r="S1352" s="219"/>
      <c r="T1352" s="219"/>
      <c r="U1352" s="266"/>
      <c r="V1352" s="122" t="str">
        <f>IF($AB1352=1,VLOOKUP(U:U,'BW Asset Listing'!D:E,2,FALSE),"")</f>
        <v/>
      </c>
      <c r="W1352" s="122" t="str">
        <f>IF($AB1352=1,VLOOKUP(U:U,'BW Asset Listing'!D:F,3,FALSE),"")</f>
        <v/>
      </c>
      <c r="X1352" s="122" t="str">
        <f>IF($AB1352=1,VLOOKUP(U:U,'BW Asset Listing'!D:G,4,FALSE),"")</f>
        <v/>
      </c>
      <c r="Y1352" s="294" t="str">
        <f>IF($AB1352=1,VLOOKUP(U:U,'BW Asset Listing'!D:O,12,FALSE),"")</f>
        <v/>
      </c>
      <c r="Z1352" s="294" t="str">
        <f t="shared" ref="Z1352:Z1415" si="186">IF($AB1352=1,SUMIF(D:D,D1352,M:M),"")</f>
        <v/>
      </c>
      <c r="AA1352" s="294" t="str">
        <f t="shared" ref="AA1352:AA1415" si="187">IF($AB1352=1,Y1352-Z1352,"")</f>
        <v/>
      </c>
      <c r="AB1352" s="294">
        <f>COUNTIF($D$4:D1352,$D1352)</f>
        <v>0</v>
      </c>
      <c r="AE1352" s="122" t="str">
        <f t="shared" ref="AE1352:AE1415" si="188">IF(ISBLANK(D1352),"",D1352&amp;" Payment #"&amp;AB1352)</f>
        <v/>
      </c>
      <c r="AF1352" s="124">
        <f>SUMIFS('BW Expense Report GL'!I:I,'BW Expense Report GL'!F:F,AD:AD,'BW Expense Report GL'!G:G,G:G)</f>
        <v>0</v>
      </c>
      <c r="AG1352" s="124" t="str">
        <f t="shared" ref="AG1352:AG1415" si="189">IF(ISBLANK(AD1352),"",M1352-AF1352)</f>
        <v/>
      </c>
      <c r="AH1352" s="124">
        <f>SUMIFS('BW Expense Report GL'!I:I,'BW Expense Report GL'!F:F,AD:AD,'BW Expense Report GL'!G:G,H:H)</f>
        <v>0</v>
      </c>
      <c r="AI1352" s="124" t="str">
        <f t="shared" ref="AI1352:AI1415" si="190">IF(ISBLANK(AD1352),"",N1352-AH1352)</f>
        <v/>
      </c>
      <c r="AK1352" s="121">
        <f t="shared" ref="AK1352:AK1415" si="191">F1352</f>
        <v>0</v>
      </c>
      <c r="AL1352" s="121">
        <f t="shared" ref="AL1352:AL1415" si="192">D1352</f>
        <v>0</v>
      </c>
    </row>
    <row r="1353" spans="1:38" s="121" customFormat="1" ht="12.75" x14ac:dyDescent="0.2">
      <c r="A1353" s="293" t="str">
        <f>VLOOKUP(B:B,'ACFR Business Areas'!A:C,3,FALSE)</f>
        <v>A000</v>
      </c>
      <c r="B1353" s="293" t="str">
        <f>'Lease Rollforward'!$B$1</f>
        <v>E120</v>
      </c>
      <c r="C1353" s="122" t="str">
        <f>VLOOKUP(B:B,'ACFR Business Areas'!A:B,2,FALSE)</f>
        <v>Comptroller General</v>
      </c>
      <c r="D1353" s="237"/>
      <c r="E1353" s="265"/>
      <c r="G1353" s="122">
        <f>IFERROR(VLOOKUP($F:$F,'Lease Types with GL Accts'!A:B,2,FALSE),0)</f>
        <v>0</v>
      </c>
      <c r="H1353" s="122">
        <f>IFERROR(VLOOKUP($F:$F,'Lease Types with GL Accts'!$A:$C,3,FALSE),0)</f>
        <v>0</v>
      </c>
      <c r="I1353" s="122">
        <f>IFERROR(VLOOKUP($F:$F,'Lease Types with GL Accts'!$A:$D,4,FALSE),0)</f>
        <v>0</v>
      </c>
      <c r="J1353" s="293" t="str">
        <f>IF(AND(AB1353=1,K1353='Lease Rollforward'!$B$2),"Yes",IF(AB1353=1,"No",""))</f>
        <v/>
      </c>
      <c r="L1353" s="216"/>
      <c r="M1353" s="217"/>
      <c r="N1353" s="217"/>
      <c r="O1353" s="217"/>
      <c r="P1353" s="294">
        <f t="shared" si="185"/>
        <v>0</v>
      </c>
      <c r="Q1353" s="124"/>
      <c r="R1353" s="124"/>
      <c r="S1353" s="219"/>
      <c r="T1353" s="219"/>
      <c r="U1353" s="266"/>
      <c r="V1353" s="122" t="str">
        <f>IF($AB1353=1,VLOOKUP(U:U,'BW Asset Listing'!D:E,2,FALSE),"")</f>
        <v/>
      </c>
      <c r="W1353" s="122" t="str">
        <f>IF($AB1353=1,VLOOKUP(U:U,'BW Asset Listing'!D:F,3,FALSE),"")</f>
        <v/>
      </c>
      <c r="X1353" s="122" t="str">
        <f>IF($AB1353=1,VLOOKUP(U:U,'BW Asset Listing'!D:G,4,FALSE),"")</f>
        <v/>
      </c>
      <c r="Y1353" s="294" t="str">
        <f>IF($AB1353=1,VLOOKUP(U:U,'BW Asset Listing'!D:O,12,FALSE),"")</f>
        <v/>
      </c>
      <c r="Z1353" s="294" t="str">
        <f t="shared" si="186"/>
        <v/>
      </c>
      <c r="AA1353" s="294" t="str">
        <f t="shared" si="187"/>
        <v/>
      </c>
      <c r="AB1353" s="294">
        <f>COUNTIF($D$4:D1353,$D1353)</f>
        <v>0</v>
      </c>
      <c r="AE1353" s="122" t="str">
        <f t="shared" si="188"/>
        <v/>
      </c>
      <c r="AF1353" s="124">
        <f>SUMIFS('BW Expense Report GL'!I:I,'BW Expense Report GL'!F:F,AD:AD,'BW Expense Report GL'!G:G,G:G)</f>
        <v>0</v>
      </c>
      <c r="AG1353" s="124" t="str">
        <f t="shared" si="189"/>
        <v/>
      </c>
      <c r="AH1353" s="124">
        <f>SUMIFS('BW Expense Report GL'!I:I,'BW Expense Report GL'!F:F,AD:AD,'BW Expense Report GL'!G:G,H:H)</f>
        <v>0</v>
      </c>
      <c r="AI1353" s="124" t="str">
        <f t="shared" si="190"/>
        <v/>
      </c>
      <c r="AK1353" s="121">
        <f t="shared" si="191"/>
        <v>0</v>
      </c>
      <c r="AL1353" s="121">
        <f t="shared" si="192"/>
        <v>0</v>
      </c>
    </row>
    <row r="1354" spans="1:38" s="121" customFormat="1" ht="12.75" x14ac:dyDescent="0.2">
      <c r="A1354" s="293" t="str">
        <f>VLOOKUP(B:B,'ACFR Business Areas'!A:C,3,FALSE)</f>
        <v>A000</v>
      </c>
      <c r="B1354" s="293" t="str">
        <f>'Lease Rollforward'!$B$1</f>
        <v>E120</v>
      </c>
      <c r="C1354" s="122" t="str">
        <f>VLOOKUP(B:B,'ACFR Business Areas'!A:B,2,FALSE)</f>
        <v>Comptroller General</v>
      </c>
      <c r="D1354" s="237"/>
      <c r="E1354" s="265"/>
      <c r="G1354" s="122">
        <f>IFERROR(VLOOKUP($F:$F,'Lease Types with GL Accts'!A:B,2,FALSE),0)</f>
        <v>0</v>
      </c>
      <c r="H1354" s="122">
        <f>IFERROR(VLOOKUP($F:$F,'Lease Types with GL Accts'!$A:$C,3,FALSE),0)</f>
        <v>0</v>
      </c>
      <c r="I1354" s="122">
        <f>IFERROR(VLOOKUP($F:$F,'Lease Types with GL Accts'!$A:$D,4,FALSE),0)</f>
        <v>0</v>
      </c>
      <c r="J1354" s="293" t="str">
        <f>IF(AND(AB1354=1,K1354='Lease Rollforward'!$B$2),"Yes",IF(AB1354=1,"No",""))</f>
        <v/>
      </c>
      <c r="L1354" s="216"/>
      <c r="M1354" s="217"/>
      <c r="N1354" s="217"/>
      <c r="O1354" s="217"/>
      <c r="P1354" s="294">
        <f t="shared" si="185"/>
        <v>0</v>
      </c>
      <c r="Q1354" s="124"/>
      <c r="R1354" s="124"/>
      <c r="S1354" s="219"/>
      <c r="T1354" s="219"/>
      <c r="U1354" s="266"/>
      <c r="V1354" s="122" t="str">
        <f>IF($AB1354=1,VLOOKUP(U:U,'BW Asset Listing'!D:E,2,FALSE),"")</f>
        <v/>
      </c>
      <c r="W1354" s="122" t="str">
        <f>IF($AB1354=1,VLOOKUP(U:U,'BW Asset Listing'!D:F,3,FALSE),"")</f>
        <v/>
      </c>
      <c r="X1354" s="122" t="str">
        <f>IF($AB1354=1,VLOOKUP(U:U,'BW Asset Listing'!D:G,4,FALSE),"")</f>
        <v/>
      </c>
      <c r="Y1354" s="294" t="str">
        <f>IF($AB1354=1,VLOOKUP(U:U,'BW Asset Listing'!D:O,12,FALSE),"")</f>
        <v/>
      </c>
      <c r="Z1354" s="294" t="str">
        <f t="shared" si="186"/>
        <v/>
      </c>
      <c r="AA1354" s="294" t="str">
        <f t="shared" si="187"/>
        <v/>
      </c>
      <c r="AB1354" s="294">
        <f>COUNTIF($D$4:D1354,$D1354)</f>
        <v>0</v>
      </c>
      <c r="AE1354" s="122" t="str">
        <f t="shared" si="188"/>
        <v/>
      </c>
      <c r="AF1354" s="124">
        <f>SUMIFS('BW Expense Report GL'!I:I,'BW Expense Report GL'!F:F,AD:AD,'BW Expense Report GL'!G:G,G:G)</f>
        <v>0</v>
      </c>
      <c r="AG1354" s="124" t="str">
        <f t="shared" si="189"/>
        <v/>
      </c>
      <c r="AH1354" s="124">
        <f>SUMIFS('BW Expense Report GL'!I:I,'BW Expense Report GL'!F:F,AD:AD,'BW Expense Report GL'!G:G,H:H)</f>
        <v>0</v>
      </c>
      <c r="AI1354" s="124" t="str">
        <f t="shared" si="190"/>
        <v/>
      </c>
      <c r="AK1354" s="121">
        <f t="shared" si="191"/>
        <v>0</v>
      </c>
      <c r="AL1354" s="121">
        <f t="shared" si="192"/>
        <v>0</v>
      </c>
    </row>
    <row r="1355" spans="1:38" s="121" customFormat="1" ht="12.75" x14ac:dyDescent="0.2">
      <c r="A1355" s="293" t="str">
        <f>VLOOKUP(B:B,'ACFR Business Areas'!A:C,3,FALSE)</f>
        <v>A000</v>
      </c>
      <c r="B1355" s="293" t="str">
        <f>'Lease Rollforward'!$B$1</f>
        <v>E120</v>
      </c>
      <c r="C1355" s="122" t="str">
        <f>VLOOKUP(B:B,'ACFR Business Areas'!A:B,2,FALSE)</f>
        <v>Comptroller General</v>
      </c>
      <c r="D1355" s="237"/>
      <c r="E1355" s="265"/>
      <c r="G1355" s="122">
        <f>IFERROR(VLOOKUP($F:$F,'Lease Types with GL Accts'!A:B,2,FALSE),0)</f>
        <v>0</v>
      </c>
      <c r="H1355" s="122">
        <f>IFERROR(VLOOKUP($F:$F,'Lease Types with GL Accts'!$A:$C,3,FALSE),0)</f>
        <v>0</v>
      </c>
      <c r="I1355" s="122">
        <f>IFERROR(VLOOKUP($F:$F,'Lease Types with GL Accts'!$A:$D,4,FALSE),0)</f>
        <v>0</v>
      </c>
      <c r="J1355" s="293" t="str">
        <f>IF(AND(AB1355=1,K1355='Lease Rollforward'!$B$2),"Yes",IF(AB1355=1,"No",""))</f>
        <v/>
      </c>
      <c r="L1355" s="216"/>
      <c r="M1355" s="217"/>
      <c r="N1355" s="217"/>
      <c r="O1355" s="217"/>
      <c r="P1355" s="294">
        <f t="shared" si="185"/>
        <v>0</v>
      </c>
      <c r="Q1355" s="124"/>
      <c r="R1355" s="124"/>
      <c r="S1355" s="219"/>
      <c r="T1355" s="219"/>
      <c r="U1355" s="266"/>
      <c r="V1355" s="122" t="str">
        <f>IF($AB1355=1,VLOOKUP(U:U,'BW Asset Listing'!D:E,2,FALSE),"")</f>
        <v/>
      </c>
      <c r="W1355" s="122" t="str">
        <f>IF($AB1355=1,VLOOKUP(U:U,'BW Asset Listing'!D:F,3,FALSE),"")</f>
        <v/>
      </c>
      <c r="X1355" s="122" t="str">
        <f>IF($AB1355=1,VLOOKUP(U:U,'BW Asset Listing'!D:G,4,FALSE),"")</f>
        <v/>
      </c>
      <c r="Y1355" s="294" t="str">
        <f>IF($AB1355=1,VLOOKUP(U:U,'BW Asset Listing'!D:O,12,FALSE),"")</f>
        <v/>
      </c>
      <c r="Z1355" s="294" t="str">
        <f t="shared" si="186"/>
        <v/>
      </c>
      <c r="AA1355" s="294" t="str">
        <f t="shared" si="187"/>
        <v/>
      </c>
      <c r="AB1355" s="294">
        <f>COUNTIF($D$4:D1355,$D1355)</f>
        <v>0</v>
      </c>
      <c r="AE1355" s="122" t="str">
        <f t="shared" si="188"/>
        <v/>
      </c>
      <c r="AF1355" s="124">
        <f>SUMIFS('BW Expense Report GL'!I:I,'BW Expense Report GL'!F:F,AD:AD,'BW Expense Report GL'!G:G,G:G)</f>
        <v>0</v>
      </c>
      <c r="AG1355" s="124" t="str">
        <f t="shared" si="189"/>
        <v/>
      </c>
      <c r="AH1355" s="124">
        <f>SUMIFS('BW Expense Report GL'!I:I,'BW Expense Report GL'!F:F,AD:AD,'BW Expense Report GL'!G:G,H:H)</f>
        <v>0</v>
      </c>
      <c r="AI1355" s="124" t="str">
        <f t="shared" si="190"/>
        <v/>
      </c>
      <c r="AK1355" s="121">
        <f t="shared" si="191"/>
        <v>0</v>
      </c>
      <c r="AL1355" s="121">
        <f t="shared" si="192"/>
        <v>0</v>
      </c>
    </row>
    <row r="1356" spans="1:38" s="121" customFormat="1" ht="12.75" x14ac:dyDescent="0.2">
      <c r="A1356" s="293" t="str">
        <f>VLOOKUP(B:B,'ACFR Business Areas'!A:C,3,FALSE)</f>
        <v>A000</v>
      </c>
      <c r="B1356" s="293" t="str">
        <f>'Lease Rollforward'!$B$1</f>
        <v>E120</v>
      </c>
      <c r="C1356" s="122" t="str">
        <f>VLOOKUP(B:B,'ACFR Business Areas'!A:B,2,FALSE)</f>
        <v>Comptroller General</v>
      </c>
      <c r="D1356" s="237"/>
      <c r="E1356" s="265"/>
      <c r="G1356" s="122">
        <f>IFERROR(VLOOKUP($F:$F,'Lease Types with GL Accts'!A:B,2,FALSE),0)</f>
        <v>0</v>
      </c>
      <c r="H1356" s="122">
        <f>IFERROR(VLOOKUP($F:$F,'Lease Types with GL Accts'!$A:$C,3,FALSE),0)</f>
        <v>0</v>
      </c>
      <c r="I1356" s="122">
        <f>IFERROR(VLOOKUP($F:$F,'Lease Types with GL Accts'!$A:$D,4,FALSE),0)</f>
        <v>0</v>
      </c>
      <c r="J1356" s="293" t="str">
        <f>IF(AND(AB1356=1,K1356='Lease Rollforward'!$B$2),"Yes",IF(AB1356=1,"No",""))</f>
        <v/>
      </c>
      <c r="L1356" s="216"/>
      <c r="M1356" s="217"/>
      <c r="N1356" s="217"/>
      <c r="O1356" s="217"/>
      <c r="P1356" s="294">
        <f t="shared" si="185"/>
        <v>0</v>
      </c>
      <c r="Q1356" s="124"/>
      <c r="R1356" s="124"/>
      <c r="S1356" s="219"/>
      <c r="T1356" s="219"/>
      <c r="U1356" s="266"/>
      <c r="V1356" s="122" t="str">
        <f>IF($AB1356=1,VLOOKUP(U:U,'BW Asset Listing'!D:E,2,FALSE),"")</f>
        <v/>
      </c>
      <c r="W1356" s="122" t="str">
        <f>IF($AB1356=1,VLOOKUP(U:U,'BW Asset Listing'!D:F,3,FALSE),"")</f>
        <v/>
      </c>
      <c r="X1356" s="122" t="str">
        <f>IF($AB1356=1,VLOOKUP(U:U,'BW Asset Listing'!D:G,4,FALSE),"")</f>
        <v/>
      </c>
      <c r="Y1356" s="294" t="str">
        <f>IF($AB1356=1,VLOOKUP(U:U,'BW Asset Listing'!D:O,12,FALSE),"")</f>
        <v/>
      </c>
      <c r="Z1356" s="294" t="str">
        <f t="shared" si="186"/>
        <v/>
      </c>
      <c r="AA1356" s="294" t="str">
        <f t="shared" si="187"/>
        <v/>
      </c>
      <c r="AB1356" s="294">
        <f>COUNTIF($D$4:D1356,$D1356)</f>
        <v>0</v>
      </c>
      <c r="AE1356" s="122" t="str">
        <f t="shared" si="188"/>
        <v/>
      </c>
      <c r="AF1356" s="124">
        <f>SUMIFS('BW Expense Report GL'!I:I,'BW Expense Report GL'!F:F,AD:AD,'BW Expense Report GL'!G:G,G:G)</f>
        <v>0</v>
      </c>
      <c r="AG1356" s="124" t="str">
        <f t="shared" si="189"/>
        <v/>
      </c>
      <c r="AH1356" s="124">
        <f>SUMIFS('BW Expense Report GL'!I:I,'BW Expense Report GL'!F:F,AD:AD,'BW Expense Report GL'!G:G,H:H)</f>
        <v>0</v>
      </c>
      <c r="AI1356" s="124" t="str">
        <f t="shared" si="190"/>
        <v/>
      </c>
      <c r="AK1356" s="121">
        <f t="shared" si="191"/>
        <v>0</v>
      </c>
      <c r="AL1356" s="121">
        <f t="shared" si="192"/>
        <v>0</v>
      </c>
    </row>
    <row r="1357" spans="1:38" s="121" customFormat="1" ht="12.75" x14ac:dyDescent="0.2">
      <c r="A1357" s="293" t="str">
        <f>VLOOKUP(B:B,'ACFR Business Areas'!A:C,3,FALSE)</f>
        <v>A000</v>
      </c>
      <c r="B1357" s="293" t="str">
        <f>'Lease Rollforward'!$B$1</f>
        <v>E120</v>
      </c>
      <c r="C1357" s="122" t="str">
        <f>VLOOKUP(B:B,'ACFR Business Areas'!A:B,2,FALSE)</f>
        <v>Comptroller General</v>
      </c>
      <c r="D1357" s="237"/>
      <c r="E1357" s="265"/>
      <c r="G1357" s="122">
        <f>IFERROR(VLOOKUP($F:$F,'Lease Types with GL Accts'!A:B,2,FALSE),0)</f>
        <v>0</v>
      </c>
      <c r="H1357" s="122">
        <f>IFERROR(VLOOKUP($F:$F,'Lease Types with GL Accts'!$A:$C,3,FALSE),0)</f>
        <v>0</v>
      </c>
      <c r="I1357" s="122">
        <f>IFERROR(VLOOKUP($F:$F,'Lease Types with GL Accts'!$A:$D,4,FALSE),0)</f>
        <v>0</v>
      </c>
      <c r="J1357" s="293" t="str">
        <f>IF(AND(AB1357=1,K1357='Lease Rollforward'!$B$2),"Yes",IF(AB1357=1,"No",""))</f>
        <v/>
      </c>
      <c r="L1357" s="216"/>
      <c r="M1357" s="217"/>
      <c r="N1357" s="217"/>
      <c r="O1357" s="217"/>
      <c r="P1357" s="294">
        <f t="shared" si="185"/>
        <v>0</v>
      </c>
      <c r="Q1357" s="124"/>
      <c r="R1357" s="124"/>
      <c r="S1357" s="219"/>
      <c r="T1357" s="219"/>
      <c r="U1357" s="266"/>
      <c r="V1357" s="122" t="str">
        <f>IF($AB1357=1,VLOOKUP(U:U,'BW Asset Listing'!D:E,2,FALSE),"")</f>
        <v/>
      </c>
      <c r="W1357" s="122" t="str">
        <f>IF($AB1357=1,VLOOKUP(U:U,'BW Asset Listing'!D:F,3,FALSE),"")</f>
        <v/>
      </c>
      <c r="X1357" s="122" t="str">
        <f>IF($AB1357=1,VLOOKUP(U:U,'BW Asset Listing'!D:G,4,FALSE),"")</f>
        <v/>
      </c>
      <c r="Y1357" s="294" t="str">
        <f>IF($AB1357=1,VLOOKUP(U:U,'BW Asset Listing'!D:O,12,FALSE),"")</f>
        <v/>
      </c>
      <c r="Z1357" s="294" t="str">
        <f t="shared" si="186"/>
        <v/>
      </c>
      <c r="AA1357" s="294" t="str">
        <f t="shared" si="187"/>
        <v/>
      </c>
      <c r="AB1357" s="294">
        <f>COUNTIF($D$4:D1357,$D1357)</f>
        <v>0</v>
      </c>
      <c r="AE1357" s="122" t="str">
        <f t="shared" si="188"/>
        <v/>
      </c>
      <c r="AF1357" s="124">
        <f>SUMIFS('BW Expense Report GL'!I:I,'BW Expense Report GL'!F:F,AD:AD,'BW Expense Report GL'!G:G,G:G)</f>
        <v>0</v>
      </c>
      <c r="AG1357" s="124" t="str">
        <f t="shared" si="189"/>
        <v/>
      </c>
      <c r="AH1357" s="124">
        <f>SUMIFS('BW Expense Report GL'!I:I,'BW Expense Report GL'!F:F,AD:AD,'BW Expense Report GL'!G:G,H:H)</f>
        <v>0</v>
      </c>
      <c r="AI1357" s="124" t="str">
        <f t="shared" si="190"/>
        <v/>
      </c>
      <c r="AK1357" s="121">
        <f t="shared" si="191"/>
        <v>0</v>
      </c>
      <c r="AL1357" s="121">
        <f t="shared" si="192"/>
        <v>0</v>
      </c>
    </row>
    <row r="1358" spans="1:38" s="121" customFormat="1" ht="12.75" x14ac:dyDescent="0.2">
      <c r="A1358" s="293" t="str">
        <f>VLOOKUP(B:B,'ACFR Business Areas'!A:C,3,FALSE)</f>
        <v>A000</v>
      </c>
      <c r="B1358" s="293" t="str">
        <f>'Lease Rollforward'!$B$1</f>
        <v>E120</v>
      </c>
      <c r="C1358" s="122" t="str">
        <f>VLOOKUP(B:B,'ACFR Business Areas'!A:B,2,FALSE)</f>
        <v>Comptroller General</v>
      </c>
      <c r="D1358" s="237"/>
      <c r="E1358" s="265"/>
      <c r="G1358" s="122">
        <f>IFERROR(VLOOKUP($F:$F,'Lease Types with GL Accts'!A:B,2,FALSE),0)</f>
        <v>0</v>
      </c>
      <c r="H1358" s="122">
        <f>IFERROR(VLOOKUP($F:$F,'Lease Types with GL Accts'!$A:$C,3,FALSE),0)</f>
        <v>0</v>
      </c>
      <c r="I1358" s="122">
        <f>IFERROR(VLOOKUP($F:$F,'Lease Types with GL Accts'!$A:$D,4,FALSE),0)</f>
        <v>0</v>
      </c>
      <c r="J1358" s="293" t="str">
        <f>IF(AND(AB1358=1,K1358='Lease Rollforward'!$B$2),"Yes",IF(AB1358=1,"No",""))</f>
        <v/>
      </c>
      <c r="L1358" s="216"/>
      <c r="M1358" s="217"/>
      <c r="N1358" s="217"/>
      <c r="O1358" s="217"/>
      <c r="P1358" s="294">
        <f t="shared" si="185"/>
        <v>0</v>
      </c>
      <c r="Q1358" s="124"/>
      <c r="R1358" s="124"/>
      <c r="S1358" s="219"/>
      <c r="T1358" s="219"/>
      <c r="U1358" s="266"/>
      <c r="V1358" s="122" t="str">
        <f>IF($AB1358=1,VLOOKUP(U:U,'BW Asset Listing'!D:E,2,FALSE),"")</f>
        <v/>
      </c>
      <c r="W1358" s="122" t="str">
        <f>IF($AB1358=1,VLOOKUP(U:U,'BW Asset Listing'!D:F,3,FALSE),"")</f>
        <v/>
      </c>
      <c r="X1358" s="122" t="str">
        <f>IF($AB1358=1,VLOOKUP(U:U,'BW Asset Listing'!D:G,4,FALSE),"")</f>
        <v/>
      </c>
      <c r="Y1358" s="294" t="str">
        <f>IF($AB1358=1,VLOOKUP(U:U,'BW Asset Listing'!D:O,12,FALSE),"")</f>
        <v/>
      </c>
      <c r="Z1358" s="294" t="str">
        <f t="shared" si="186"/>
        <v/>
      </c>
      <c r="AA1358" s="294" t="str">
        <f t="shared" si="187"/>
        <v/>
      </c>
      <c r="AB1358" s="294">
        <f>COUNTIF($D$4:D1358,$D1358)</f>
        <v>0</v>
      </c>
      <c r="AE1358" s="122" t="str">
        <f t="shared" si="188"/>
        <v/>
      </c>
      <c r="AF1358" s="124">
        <f>SUMIFS('BW Expense Report GL'!I:I,'BW Expense Report GL'!F:F,AD:AD,'BW Expense Report GL'!G:G,G:G)</f>
        <v>0</v>
      </c>
      <c r="AG1358" s="124" t="str">
        <f t="shared" si="189"/>
        <v/>
      </c>
      <c r="AH1358" s="124">
        <f>SUMIFS('BW Expense Report GL'!I:I,'BW Expense Report GL'!F:F,AD:AD,'BW Expense Report GL'!G:G,H:H)</f>
        <v>0</v>
      </c>
      <c r="AI1358" s="124" t="str">
        <f t="shared" si="190"/>
        <v/>
      </c>
      <c r="AK1358" s="121">
        <f t="shared" si="191"/>
        <v>0</v>
      </c>
      <c r="AL1358" s="121">
        <f t="shared" si="192"/>
        <v>0</v>
      </c>
    </row>
    <row r="1359" spans="1:38" s="121" customFormat="1" ht="12.75" x14ac:dyDescent="0.2">
      <c r="A1359" s="293" t="str">
        <f>VLOOKUP(B:B,'ACFR Business Areas'!A:C,3,FALSE)</f>
        <v>A000</v>
      </c>
      <c r="B1359" s="293" t="str">
        <f>'Lease Rollforward'!$B$1</f>
        <v>E120</v>
      </c>
      <c r="C1359" s="122" t="str">
        <f>VLOOKUP(B:B,'ACFR Business Areas'!A:B,2,FALSE)</f>
        <v>Comptroller General</v>
      </c>
      <c r="D1359" s="237"/>
      <c r="E1359" s="265"/>
      <c r="G1359" s="122">
        <f>IFERROR(VLOOKUP($F:$F,'Lease Types with GL Accts'!A:B,2,FALSE),0)</f>
        <v>0</v>
      </c>
      <c r="H1359" s="122">
        <f>IFERROR(VLOOKUP($F:$F,'Lease Types with GL Accts'!$A:$C,3,FALSE),0)</f>
        <v>0</v>
      </c>
      <c r="I1359" s="122">
        <f>IFERROR(VLOOKUP($F:$F,'Lease Types with GL Accts'!$A:$D,4,FALSE),0)</f>
        <v>0</v>
      </c>
      <c r="J1359" s="293" t="str">
        <f>IF(AND(AB1359=1,K1359='Lease Rollforward'!$B$2),"Yes",IF(AB1359=1,"No",""))</f>
        <v/>
      </c>
      <c r="L1359" s="216"/>
      <c r="M1359" s="217"/>
      <c r="N1359" s="217"/>
      <c r="O1359" s="217"/>
      <c r="P1359" s="294">
        <f t="shared" si="185"/>
        <v>0</v>
      </c>
      <c r="Q1359" s="124"/>
      <c r="R1359" s="124"/>
      <c r="S1359" s="219"/>
      <c r="T1359" s="219"/>
      <c r="U1359" s="266"/>
      <c r="V1359" s="122" t="str">
        <f>IF($AB1359=1,VLOOKUP(U:U,'BW Asset Listing'!D:E,2,FALSE),"")</f>
        <v/>
      </c>
      <c r="W1359" s="122" t="str">
        <f>IF($AB1359=1,VLOOKUP(U:U,'BW Asset Listing'!D:F,3,FALSE),"")</f>
        <v/>
      </c>
      <c r="X1359" s="122" t="str">
        <f>IF($AB1359=1,VLOOKUP(U:U,'BW Asset Listing'!D:G,4,FALSE),"")</f>
        <v/>
      </c>
      <c r="Y1359" s="294" t="str">
        <f>IF($AB1359=1,VLOOKUP(U:U,'BW Asset Listing'!D:O,12,FALSE),"")</f>
        <v/>
      </c>
      <c r="Z1359" s="294" t="str">
        <f t="shared" si="186"/>
        <v/>
      </c>
      <c r="AA1359" s="294" t="str">
        <f t="shared" si="187"/>
        <v/>
      </c>
      <c r="AB1359" s="294">
        <f>COUNTIF($D$4:D1359,$D1359)</f>
        <v>0</v>
      </c>
      <c r="AE1359" s="122" t="str">
        <f t="shared" si="188"/>
        <v/>
      </c>
      <c r="AF1359" s="124">
        <f>SUMIFS('BW Expense Report GL'!I:I,'BW Expense Report GL'!F:F,AD:AD,'BW Expense Report GL'!G:G,G:G)</f>
        <v>0</v>
      </c>
      <c r="AG1359" s="124" t="str">
        <f t="shared" si="189"/>
        <v/>
      </c>
      <c r="AH1359" s="124">
        <f>SUMIFS('BW Expense Report GL'!I:I,'BW Expense Report GL'!F:F,AD:AD,'BW Expense Report GL'!G:G,H:H)</f>
        <v>0</v>
      </c>
      <c r="AI1359" s="124" t="str">
        <f t="shared" si="190"/>
        <v/>
      </c>
      <c r="AK1359" s="121">
        <f t="shared" si="191"/>
        <v>0</v>
      </c>
      <c r="AL1359" s="121">
        <f t="shared" si="192"/>
        <v>0</v>
      </c>
    </row>
    <row r="1360" spans="1:38" s="121" customFormat="1" ht="12.75" x14ac:dyDescent="0.2">
      <c r="A1360" s="293" t="str">
        <f>VLOOKUP(B:B,'ACFR Business Areas'!A:C,3,FALSE)</f>
        <v>A000</v>
      </c>
      <c r="B1360" s="293" t="str">
        <f>'Lease Rollforward'!$B$1</f>
        <v>E120</v>
      </c>
      <c r="C1360" s="122" t="str">
        <f>VLOOKUP(B:B,'ACFR Business Areas'!A:B,2,FALSE)</f>
        <v>Comptroller General</v>
      </c>
      <c r="D1360" s="237"/>
      <c r="E1360" s="265"/>
      <c r="G1360" s="122">
        <f>IFERROR(VLOOKUP($F:$F,'Lease Types with GL Accts'!A:B,2,FALSE),0)</f>
        <v>0</v>
      </c>
      <c r="H1360" s="122">
        <f>IFERROR(VLOOKUP($F:$F,'Lease Types with GL Accts'!$A:$C,3,FALSE),0)</f>
        <v>0</v>
      </c>
      <c r="I1360" s="122">
        <f>IFERROR(VLOOKUP($F:$F,'Lease Types with GL Accts'!$A:$D,4,FALSE),0)</f>
        <v>0</v>
      </c>
      <c r="J1360" s="293" t="str">
        <f>IF(AND(AB1360=1,K1360='Lease Rollforward'!$B$2),"Yes",IF(AB1360=1,"No",""))</f>
        <v/>
      </c>
      <c r="L1360" s="216"/>
      <c r="M1360" s="217"/>
      <c r="N1360" s="217"/>
      <c r="O1360" s="217"/>
      <c r="P1360" s="294">
        <f t="shared" si="185"/>
        <v>0</v>
      </c>
      <c r="Q1360" s="124"/>
      <c r="R1360" s="124"/>
      <c r="S1360" s="219"/>
      <c r="T1360" s="219"/>
      <c r="U1360" s="266"/>
      <c r="V1360" s="122" t="str">
        <f>IF($AB1360=1,VLOOKUP(U:U,'BW Asset Listing'!D:E,2,FALSE),"")</f>
        <v/>
      </c>
      <c r="W1360" s="122" t="str">
        <f>IF($AB1360=1,VLOOKUP(U:U,'BW Asset Listing'!D:F,3,FALSE),"")</f>
        <v/>
      </c>
      <c r="X1360" s="122" t="str">
        <f>IF($AB1360=1,VLOOKUP(U:U,'BW Asset Listing'!D:G,4,FALSE),"")</f>
        <v/>
      </c>
      <c r="Y1360" s="294" t="str">
        <f>IF($AB1360=1,VLOOKUP(U:U,'BW Asset Listing'!D:O,12,FALSE),"")</f>
        <v/>
      </c>
      <c r="Z1360" s="294" t="str">
        <f t="shared" si="186"/>
        <v/>
      </c>
      <c r="AA1360" s="294" t="str">
        <f t="shared" si="187"/>
        <v/>
      </c>
      <c r="AB1360" s="294">
        <f>COUNTIF($D$4:D1360,$D1360)</f>
        <v>0</v>
      </c>
      <c r="AE1360" s="122" t="str">
        <f t="shared" si="188"/>
        <v/>
      </c>
      <c r="AF1360" s="124">
        <f>SUMIFS('BW Expense Report GL'!I:I,'BW Expense Report GL'!F:F,AD:AD,'BW Expense Report GL'!G:G,G:G)</f>
        <v>0</v>
      </c>
      <c r="AG1360" s="124" t="str">
        <f t="shared" si="189"/>
        <v/>
      </c>
      <c r="AH1360" s="124">
        <f>SUMIFS('BW Expense Report GL'!I:I,'BW Expense Report GL'!F:F,AD:AD,'BW Expense Report GL'!G:G,H:H)</f>
        <v>0</v>
      </c>
      <c r="AI1360" s="124" t="str">
        <f t="shared" si="190"/>
        <v/>
      </c>
      <c r="AK1360" s="121">
        <f t="shared" si="191"/>
        <v>0</v>
      </c>
      <c r="AL1360" s="121">
        <f t="shared" si="192"/>
        <v>0</v>
      </c>
    </row>
    <row r="1361" spans="1:38" s="121" customFormat="1" ht="12.75" x14ac:dyDescent="0.2">
      <c r="A1361" s="293" t="str">
        <f>VLOOKUP(B:B,'ACFR Business Areas'!A:C,3,FALSE)</f>
        <v>A000</v>
      </c>
      <c r="B1361" s="293" t="str">
        <f>'Lease Rollforward'!$B$1</f>
        <v>E120</v>
      </c>
      <c r="C1361" s="122" t="str">
        <f>VLOOKUP(B:B,'ACFR Business Areas'!A:B,2,FALSE)</f>
        <v>Comptroller General</v>
      </c>
      <c r="D1361" s="237"/>
      <c r="E1361" s="265"/>
      <c r="G1361" s="122">
        <f>IFERROR(VLOOKUP($F:$F,'Lease Types with GL Accts'!A:B,2,FALSE),0)</f>
        <v>0</v>
      </c>
      <c r="H1361" s="122">
        <f>IFERROR(VLOOKUP($F:$F,'Lease Types with GL Accts'!$A:$C,3,FALSE),0)</f>
        <v>0</v>
      </c>
      <c r="I1361" s="122">
        <f>IFERROR(VLOOKUP($F:$F,'Lease Types with GL Accts'!$A:$D,4,FALSE),0)</f>
        <v>0</v>
      </c>
      <c r="J1361" s="293" t="str">
        <f>IF(AND(AB1361=1,K1361='Lease Rollforward'!$B$2),"Yes",IF(AB1361=1,"No",""))</f>
        <v/>
      </c>
      <c r="L1361" s="216"/>
      <c r="M1361" s="217"/>
      <c r="N1361" s="217"/>
      <c r="O1361" s="217"/>
      <c r="P1361" s="294">
        <f t="shared" si="185"/>
        <v>0</v>
      </c>
      <c r="Q1361" s="124"/>
      <c r="R1361" s="124"/>
      <c r="S1361" s="219"/>
      <c r="T1361" s="219"/>
      <c r="U1361" s="266"/>
      <c r="V1361" s="122" t="str">
        <f>IF($AB1361=1,VLOOKUP(U:U,'BW Asset Listing'!D:E,2,FALSE),"")</f>
        <v/>
      </c>
      <c r="W1361" s="122" t="str">
        <f>IF($AB1361=1,VLOOKUP(U:U,'BW Asset Listing'!D:F,3,FALSE),"")</f>
        <v/>
      </c>
      <c r="X1361" s="122" t="str">
        <f>IF($AB1361=1,VLOOKUP(U:U,'BW Asset Listing'!D:G,4,FALSE),"")</f>
        <v/>
      </c>
      <c r="Y1361" s="294" t="str">
        <f>IF($AB1361=1,VLOOKUP(U:U,'BW Asset Listing'!D:O,12,FALSE),"")</f>
        <v/>
      </c>
      <c r="Z1361" s="294" t="str">
        <f t="shared" si="186"/>
        <v/>
      </c>
      <c r="AA1361" s="294" t="str">
        <f t="shared" si="187"/>
        <v/>
      </c>
      <c r="AB1361" s="294">
        <f>COUNTIF($D$4:D1361,$D1361)</f>
        <v>0</v>
      </c>
      <c r="AE1361" s="122" t="str">
        <f t="shared" si="188"/>
        <v/>
      </c>
      <c r="AF1361" s="124">
        <f>SUMIFS('BW Expense Report GL'!I:I,'BW Expense Report GL'!F:F,AD:AD,'BW Expense Report GL'!G:G,G:G)</f>
        <v>0</v>
      </c>
      <c r="AG1361" s="124" t="str">
        <f t="shared" si="189"/>
        <v/>
      </c>
      <c r="AH1361" s="124">
        <f>SUMIFS('BW Expense Report GL'!I:I,'BW Expense Report GL'!F:F,AD:AD,'BW Expense Report GL'!G:G,H:H)</f>
        <v>0</v>
      </c>
      <c r="AI1361" s="124" t="str">
        <f t="shared" si="190"/>
        <v/>
      </c>
      <c r="AK1361" s="121">
        <f t="shared" si="191"/>
        <v>0</v>
      </c>
      <c r="AL1361" s="121">
        <f t="shared" si="192"/>
        <v>0</v>
      </c>
    </row>
    <row r="1362" spans="1:38" s="121" customFormat="1" ht="12.75" x14ac:dyDescent="0.2">
      <c r="A1362" s="293" t="str">
        <f>VLOOKUP(B:B,'ACFR Business Areas'!A:C,3,FALSE)</f>
        <v>A000</v>
      </c>
      <c r="B1362" s="293" t="str">
        <f>'Lease Rollforward'!$B$1</f>
        <v>E120</v>
      </c>
      <c r="C1362" s="122" t="str">
        <f>VLOOKUP(B:B,'ACFR Business Areas'!A:B,2,FALSE)</f>
        <v>Comptroller General</v>
      </c>
      <c r="D1362" s="237"/>
      <c r="E1362" s="265"/>
      <c r="G1362" s="122">
        <f>IFERROR(VLOOKUP($F:$F,'Lease Types with GL Accts'!A:B,2,FALSE),0)</f>
        <v>0</v>
      </c>
      <c r="H1362" s="122">
        <f>IFERROR(VLOOKUP($F:$F,'Lease Types with GL Accts'!$A:$C,3,FALSE),0)</f>
        <v>0</v>
      </c>
      <c r="I1362" s="122">
        <f>IFERROR(VLOOKUP($F:$F,'Lease Types with GL Accts'!$A:$D,4,FALSE),0)</f>
        <v>0</v>
      </c>
      <c r="J1362" s="293" t="str">
        <f>IF(AND(AB1362=1,K1362='Lease Rollforward'!$B$2),"Yes",IF(AB1362=1,"No",""))</f>
        <v/>
      </c>
      <c r="L1362" s="216"/>
      <c r="M1362" s="217"/>
      <c r="N1362" s="217"/>
      <c r="O1362" s="217"/>
      <c r="P1362" s="294">
        <f t="shared" si="185"/>
        <v>0</v>
      </c>
      <c r="Q1362" s="124"/>
      <c r="R1362" s="124"/>
      <c r="S1362" s="219"/>
      <c r="T1362" s="219"/>
      <c r="U1362" s="266"/>
      <c r="V1362" s="122" t="str">
        <f>IF($AB1362=1,VLOOKUP(U:U,'BW Asset Listing'!D:E,2,FALSE),"")</f>
        <v/>
      </c>
      <c r="W1362" s="122" t="str">
        <f>IF($AB1362=1,VLOOKUP(U:U,'BW Asset Listing'!D:F,3,FALSE),"")</f>
        <v/>
      </c>
      <c r="X1362" s="122" t="str">
        <f>IF($AB1362=1,VLOOKUP(U:U,'BW Asset Listing'!D:G,4,FALSE),"")</f>
        <v/>
      </c>
      <c r="Y1362" s="294" t="str">
        <f>IF($AB1362=1,VLOOKUP(U:U,'BW Asset Listing'!D:O,12,FALSE),"")</f>
        <v/>
      </c>
      <c r="Z1362" s="294" t="str">
        <f t="shared" si="186"/>
        <v/>
      </c>
      <c r="AA1362" s="294" t="str">
        <f t="shared" si="187"/>
        <v/>
      </c>
      <c r="AB1362" s="294">
        <f>COUNTIF($D$4:D1362,$D1362)</f>
        <v>0</v>
      </c>
      <c r="AE1362" s="122" t="str">
        <f t="shared" si="188"/>
        <v/>
      </c>
      <c r="AF1362" s="124">
        <f>SUMIFS('BW Expense Report GL'!I:I,'BW Expense Report GL'!F:F,AD:AD,'BW Expense Report GL'!G:G,G:G)</f>
        <v>0</v>
      </c>
      <c r="AG1362" s="124" t="str">
        <f t="shared" si="189"/>
        <v/>
      </c>
      <c r="AH1362" s="124">
        <f>SUMIFS('BW Expense Report GL'!I:I,'BW Expense Report GL'!F:F,AD:AD,'BW Expense Report GL'!G:G,H:H)</f>
        <v>0</v>
      </c>
      <c r="AI1362" s="124" t="str">
        <f t="shared" si="190"/>
        <v/>
      </c>
      <c r="AK1362" s="121">
        <f t="shared" si="191"/>
        <v>0</v>
      </c>
      <c r="AL1362" s="121">
        <f t="shared" si="192"/>
        <v>0</v>
      </c>
    </row>
    <row r="1363" spans="1:38" s="121" customFormat="1" ht="12.75" x14ac:dyDescent="0.2">
      <c r="A1363" s="293" t="str">
        <f>VLOOKUP(B:B,'ACFR Business Areas'!A:C,3,FALSE)</f>
        <v>A000</v>
      </c>
      <c r="B1363" s="293" t="str">
        <f>'Lease Rollforward'!$B$1</f>
        <v>E120</v>
      </c>
      <c r="C1363" s="122" t="str">
        <f>VLOOKUP(B:B,'ACFR Business Areas'!A:B,2,FALSE)</f>
        <v>Comptroller General</v>
      </c>
      <c r="D1363" s="237"/>
      <c r="E1363" s="265"/>
      <c r="G1363" s="122">
        <f>IFERROR(VLOOKUP($F:$F,'Lease Types with GL Accts'!A:B,2,FALSE),0)</f>
        <v>0</v>
      </c>
      <c r="H1363" s="122">
        <f>IFERROR(VLOOKUP($F:$F,'Lease Types with GL Accts'!$A:$C,3,FALSE),0)</f>
        <v>0</v>
      </c>
      <c r="I1363" s="122">
        <f>IFERROR(VLOOKUP($F:$F,'Lease Types with GL Accts'!$A:$D,4,FALSE),0)</f>
        <v>0</v>
      </c>
      <c r="J1363" s="293" t="str">
        <f>IF(AND(AB1363=1,K1363='Lease Rollforward'!$B$2),"Yes",IF(AB1363=1,"No",""))</f>
        <v/>
      </c>
      <c r="L1363" s="216"/>
      <c r="M1363" s="217"/>
      <c r="N1363" s="217"/>
      <c r="O1363" s="217"/>
      <c r="P1363" s="294">
        <f t="shared" si="185"/>
        <v>0</v>
      </c>
      <c r="Q1363" s="124"/>
      <c r="R1363" s="124"/>
      <c r="S1363" s="219"/>
      <c r="T1363" s="219"/>
      <c r="U1363" s="266"/>
      <c r="V1363" s="122" t="str">
        <f>IF($AB1363=1,VLOOKUP(U:U,'BW Asset Listing'!D:E,2,FALSE),"")</f>
        <v/>
      </c>
      <c r="W1363" s="122" t="str">
        <f>IF($AB1363=1,VLOOKUP(U:U,'BW Asset Listing'!D:F,3,FALSE),"")</f>
        <v/>
      </c>
      <c r="X1363" s="122" t="str">
        <f>IF($AB1363=1,VLOOKUP(U:U,'BW Asset Listing'!D:G,4,FALSE),"")</f>
        <v/>
      </c>
      <c r="Y1363" s="294" t="str">
        <f>IF($AB1363=1,VLOOKUP(U:U,'BW Asset Listing'!D:O,12,FALSE),"")</f>
        <v/>
      </c>
      <c r="Z1363" s="294" t="str">
        <f t="shared" si="186"/>
        <v/>
      </c>
      <c r="AA1363" s="294" t="str">
        <f t="shared" si="187"/>
        <v/>
      </c>
      <c r="AB1363" s="294">
        <f>COUNTIF($D$4:D1363,$D1363)</f>
        <v>0</v>
      </c>
      <c r="AE1363" s="122" t="str">
        <f t="shared" si="188"/>
        <v/>
      </c>
      <c r="AF1363" s="124">
        <f>SUMIFS('BW Expense Report GL'!I:I,'BW Expense Report GL'!F:F,AD:AD,'BW Expense Report GL'!G:G,G:G)</f>
        <v>0</v>
      </c>
      <c r="AG1363" s="124" t="str">
        <f t="shared" si="189"/>
        <v/>
      </c>
      <c r="AH1363" s="124">
        <f>SUMIFS('BW Expense Report GL'!I:I,'BW Expense Report GL'!F:F,AD:AD,'BW Expense Report GL'!G:G,H:H)</f>
        <v>0</v>
      </c>
      <c r="AI1363" s="124" t="str">
        <f t="shared" si="190"/>
        <v/>
      </c>
      <c r="AK1363" s="121">
        <f t="shared" si="191"/>
        <v>0</v>
      </c>
      <c r="AL1363" s="121">
        <f t="shared" si="192"/>
        <v>0</v>
      </c>
    </row>
    <row r="1364" spans="1:38" s="121" customFormat="1" ht="12.75" x14ac:dyDescent="0.2">
      <c r="A1364" s="293" t="str">
        <f>VLOOKUP(B:B,'ACFR Business Areas'!A:C,3,FALSE)</f>
        <v>A000</v>
      </c>
      <c r="B1364" s="293" t="str">
        <f>'Lease Rollforward'!$B$1</f>
        <v>E120</v>
      </c>
      <c r="C1364" s="122" t="str">
        <f>VLOOKUP(B:B,'ACFR Business Areas'!A:B,2,FALSE)</f>
        <v>Comptroller General</v>
      </c>
      <c r="D1364" s="237"/>
      <c r="E1364" s="265"/>
      <c r="G1364" s="122">
        <f>IFERROR(VLOOKUP($F:$F,'Lease Types with GL Accts'!A:B,2,FALSE),0)</f>
        <v>0</v>
      </c>
      <c r="H1364" s="122">
        <f>IFERROR(VLOOKUP($F:$F,'Lease Types with GL Accts'!$A:$C,3,FALSE),0)</f>
        <v>0</v>
      </c>
      <c r="I1364" s="122">
        <f>IFERROR(VLOOKUP($F:$F,'Lease Types with GL Accts'!$A:$D,4,FALSE),0)</f>
        <v>0</v>
      </c>
      <c r="J1364" s="293" t="str">
        <f>IF(AND(AB1364=1,K1364='Lease Rollforward'!$B$2),"Yes",IF(AB1364=1,"No",""))</f>
        <v/>
      </c>
      <c r="L1364" s="216"/>
      <c r="M1364" s="217"/>
      <c r="N1364" s="217"/>
      <c r="O1364" s="217"/>
      <c r="P1364" s="294">
        <f t="shared" si="185"/>
        <v>0</v>
      </c>
      <c r="Q1364" s="124"/>
      <c r="R1364" s="124"/>
      <c r="S1364" s="219"/>
      <c r="T1364" s="219"/>
      <c r="U1364" s="266"/>
      <c r="V1364" s="122" t="str">
        <f>IF($AB1364=1,VLOOKUP(U:U,'BW Asset Listing'!D:E,2,FALSE),"")</f>
        <v/>
      </c>
      <c r="W1364" s="122" t="str">
        <f>IF($AB1364=1,VLOOKUP(U:U,'BW Asset Listing'!D:F,3,FALSE),"")</f>
        <v/>
      </c>
      <c r="X1364" s="122" t="str">
        <f>IF($AB1364=1,VLOOKUP(U:U,'BW Asset Listing'!D:G,4,FALSE),"")</f>
        <v/>
      </c>
      <c r="Y1364" s="294" t="str">
        <f>IF($AB1364=1,VLOOKUP(U:U,'BW Asset Listing'!D:O,12,FALSE),"")</f>
        <v/>
      </c>
      <c r="Z1364" s="294" t="str">
        <f t="shared" si="186"/>
        <v/>
      </c>
      <c r="AA1364" s="294" t="str">
        <f t="shared" si="187"/>
        <v/>
      </c>
      <c r="AB1364" s="294">
        <f>COUNTIF($D$4:D1364,$D1364)</f>
        <v>0</v>
      </c>
      <c r="AE1364" s="122" t="str">
        <f t="shared" si="188"/>
        <v/>
      </c>
      <c r="AF1364" s="124">
        <f>SUMIFS('BW Expense Report GL'!I:I,'BW Expense Report GL'!F:F,AD:AD,'BW Expense Report GL'!G:G,G:G)</f>
        <v>0</v>
      </c>
      <c r="AG1364" s="124" t="str">
        <f t="shared" si="189"/>
        <v/>
      </c>
      <c r="AH1364" s="124">
        <f>SUMIFS('BW Expense Report GL'!I:I,'BW Expense Report GL'!F:F,AD:AD,'BW Expense Report GL'!G:G,H:H)</f>
        <v>0</v>
      </c>
      <c r="AI1364" s="124" t="str">
        <f t="shared" si="190"/>
        <v/>
      </c>
      <c r="AK1364" s="121">
        <f t="shared" si="191"/>
        <v>0</v>
      </c>
      <c r="AL1364" s="121">
        <f t="shared" si="192"/>
        <v>0</v>
      </c>
    </row>
    <row r="1365" spans="1:38" s="121" customFormat="1" ht="12.75" x14ac:dyDescent="0.2">
      <c r="A1365" s="293" t="str">
        <f>VLOOKUP(B:B,'ACFR Business Areas'!A:C,3,FALSE)</f>
        <v>A000</v>
      </c>
      <c r="B1365" s="293" t="str">
        <f>'Lease Rollforward'!$B$1</f>
        <v>E120</v>
      </c>
      <c r="C1365" s="122" t="str">
        <f>VLOOKUP(B:B,'ACFR Business Areas'!A:B,2,FALSE)</f>
        <v>Comptroller General</v>
      </c>
      <c r="D1365" s="237"/>
      <c r="E1365" s="265"/>
      <c r="G1365" s="122">
        <f>IFERROR(VLOOKUP($F:$F,'Lease Types with GL Accts'!A:B,2,FALSE),0)</f>
        <v>0</v>
      </c>
      <c r="H1365" s="122">
        <f>IFERROR(VLOOKUP($F:$F,'Lease Types with GL Accts'!$A:$C,3,FALSE),0)</f>
        <v>0</v>
      </c>
      <c r="I1365" s="122">
        <f>IFERROR(VLOOKUP($F:$F,'Lease Types with GL Accts'!$A:$D,4,FALSE),0)</f>
        <v>0</v>
      </c>
      <c r="J1365" s="293" t="str">
        <f>IF(AND(AB1365=1,K1365='Lease Rollforward'!$B$2),"Yes",IF(AB1365=1,"No",""))</f>
        <v/>
      </c>
      <c r="L1365" s="216"/>
      <c r="M1365" s="217"/>
      <c r="N1365" s="217"/>
      <c r="O1365" s="217"/>
      <c r="P1365" s="294">
        <f t="shared" si="185"/>
        <v>0</v>
      </c>
      <c r="Q1365" s="124"/>
      <c r="R1365" s="124"/>
      <c r="S1365" s="219"/>
      <c r="T1365" s="219"/>
      <c r="U1365" s="266"/>
      <c r="V1365" s="122" t="str">
        <f>IF($AB1365=1,VLOOKUP(U:U,'BW Asset Listing'!D:E,2,FALSE),"")</f>
        <v/>
      </c>
      <c r="W1365" s="122" t="str">
        <f>IF($AB1365=1,VLOOKUP(U:U,'BW Asset Listing'!D:F,3,FALSE),"")</f>
        <v/>
      </c>
      <c r="X1365" s="122" t="str">
        <f>IF($AB1365=1,VLOOKUP(U:U,'BW Asset Listing'!D:G,4,FALSE),"")</f>
        <v/>
      </c>
      <c r="Y1365" s="294" t="str">
        <f>IF($AB1365=1,VLOOKUP(U:U,'BW Asset Listing'!D:O,12,FALSE),"")</f>
        <v/>
      </c>
      <c r="Z1365" s="294" t="str">
        <f t="shared" si="186"/>
        <v/>
      </c>
      <c r="AA1365" s="294" t="str">
        <f t="shared" si="187"/>
        <v/>
      </c>
      <c r="AB1365" s="294">
        <f>COUNTIF($D$4:D1365,$D1365)</f>
        <v>0</v>
      </c>
      <c r="AE1365" s="122" t="str">
        <f t="shared" si="188"/>
        <v/>
      </c>
      <c r="AF1365" s="124">
        <f>SUMIFS('BW Expense Report GL'!I:I,'BW Expense Report GL'!F:F,AD:AD,'BW Expense Report GL'!G:G,G:G)</f>
        <v>0</v>
      </c>
      <c r="AG1365" s="124" t="str">
        <f t="shared" si="189"/>
        <v/>
      </c>
      <c r="AH1365" s="124">
        <f>SUMIFS('BW Expense Report GL'!I:I,'BW Expense Report GL'!F:F,AD:AD,'BW Expense Report GL'!G:G,H:H)</f>
        <v>0</v>
      </c>
      <c r="AI1365" s="124" t="str">
        <f t="shared" si="190"/>
        <v/>
      </c>
      <c r="AK1365" s="121">
        <f t="shared" si="191"/>
        <v>0</v>
      </c>
      <c r="AL1365" s="121">
        <f t="shared" si="192"/>
        <v>0</v>
      </c>
    </row>
    <row r="1366" spans="1:38" s="121" customFormat="1" ht="12.75" x14ac:dyDescent="0.2">
      <c r="A1366" s="293" t="str">
        <f>VLOOKUP(B:B,'ACFR Business Areas'!A:C,3,FALSE)</f>
        <v>A000</v>
      </c>
      <c r="B1366" s="293" t="str">
        <f>'Lease Rollforward'!$B$1</f>
        <v>E120</v>
      </c>
      <c r="C1366" s="122" t="str">
        <f>VLOOKUP(B:B,'ACFR Business Areas'!A:B,2,FALSE)</f>
        <v>Comptroller General</v>
      </c>
      <c r="D1366" s="237"/>
      <c r="E1366" s="265"/>
      <c r="G1366" s="122">
        <f>IFERROR(VLOOKUP($F:$F,'Lease Types with GL Accts'!A:B,2,FALSE),0)</f>
        <v>0</v>
      </c>
      <c r="H1366" s="122">
        <f>IFERROR(VLOOKUP($F:$F,'Lease Types with GL Accts'!$A:$C,3,FALSE),0)</f>
        <v>0</v>
      </c>
      <c r="I1366" s="122">
        <f>IFERROR(VLOOKUP($F:$F,'Lease Types with GL Accts'!$A:$D,4,FALSE),0)</f>
        <v>0</v>
      </c>
      <c r="J1366" s="293" t="str">
        <f>IF(AND(AB1366=1,K1366='Lease Rollforward'!$B$2),"Yes",IF(AB1366=1,"No",""))</f>
        <v/>
      </c>
      <c r="L1366" s="216"/>
      <c r="M1366" s="217"/>
      <c r="N1366" s="217"/>
      <c r="O1366" s="217"/>
      <c r="P1366" s="294">
        <f t="shared" si="185"/>
        <v>0</v>
      </c>
      <c r="Q1366" s="124"/>
      <c r="R1366" s="124"/>
      <c r="S1366" s="219"/>
      <c r="T1366" s="219"/>
      <c r="U1366" s="266"/>
      <c r="V1366" s="122" t="str">
        <f>IF($AB1366=1,VLOOKUP(U:U,'BW Asset Listing'!D:E,2,FALSE),"")</f>
        <v/>
      </c>
      <c r="W1366" s="122" t="str">
        <f>IF($AB1366=1,VLOOKUP(U:U,'BW Asset Listing'!D:F,3,FALSE),"")</f>
        <v/>
      </c>
      <c r="X1366" s="122" t="str">
        <f>IF($AB1366=1,VLOOKUP(U:U,'BW Asset Listing'!D:G,4,FALSE),"")</f>
        <v/>
      </c>
      <c r="Y1366" s="294" t="str">
        <f>IF($AB1366=1,VLOOKUP(U:U,'BW Asset Listing'!D:O,12,FALSE),"")</f>
        <v/>
      </c>
      <c r="Z1366" s="294" t="str">
        <f t="shared" si="186"/>
        <v/>
      </c>
      <c r="AA1366" s="294" t="str">
        <f t="shared" si="187"/>
        <v/>
      </c>
      <c r="AB1366" s="294">
        <f>COUNTIF($D$4:D1366,$D1366)</f>
        <v>0</v>
      </c>
      <c r="AE1366" s="122" t="str">
        <f t="shared" si="188"/>
        <v/>
      </c>
      <c r="AF1366" s="124">
        <f>SUMIFS('BW Expense Report GL'!I:I,'BW Expense Report GL'!F:F,AD:AD,'BW Expense Report GL'!G:G,G:G)</f>
        <v>0</v>
      </c>
      <c r="AG1366" s="124" t="str">
        <f t="shared" si="189"/>
        <v/>
      </c>
      <c r="AH1366" s="124">
        <f>SUMIFS('BW Expense Report GL'!I:I,'BW Expense Report GL'!F:F,AD:AD,'BW Expense Report GL'!G:G,H:H)</f>
        <v>0</v>
      </c>
      <c r="AI1366" s="124" t="str">
        <f t="shared" si="190"/>
        <v/>
      </c>
      <c r="AK1366" s="121">
        <f t="shared" si="191"/>
        <v>0</v>
      </c>
      <c r="AL1366" s="121">
        <f t="shared" si="192"/>
        <v>0</v>
      </c>
    </row>
    <row r="1367" spans="1:38" s="121" customFormat="1" ht="12.75" x14ac:dyDescent="0.2">
      <c r="A1367" s="293" t="str">
        <f>VLOOKUP(B:B,'ACFR Business Areas'!A:C,3,FALSE)</f>
        <v>A000</v>
      </c>
      <c r="B1367" s="293" t="str">
        <f>'Lease Rollforward'!$B$1</f>
        <v>E120</v>
      </c>
      <c r="C1367" s="122" t="str">
        <f>VLOOKUP(B:B,'ACFR Business Areas'!A:B,2,FALSE)</f>
        <v>Comptroller General</v>
      </c>
      <c r="D1367" s="237"/>
      <c r="E1367" s="265"/>
      <c r="G1367" s="122">
        <f>IFERROR(VLOOKUP($F:$F,'Lease Types with GL Accts'!A:B,2,FALSE),0)</f>
        <v>0</v>
      </c>
      <c r="H1367" s="122">
        <f>IFERROR(VLOOKUP($F:$F,'Lease Types with GL Accts'!$A:$C,3,FALSE),0)</f>
        <v>0</v>
      </c>
      <c r="I1367" s="122">
        <f>IFERROR(VLOOKUP($F:$F,'Lease Types with GL Accts'!$A:$D,4,FALSE),0)</f>
        <v>0</v>
      </c>
      <c r="J1367" s="293" t="str">
        <f>IF(AND(AB1367=1,K1367='Lease Rollforward'!$B$2),"Yes",IF(AB1367=1,"No",""))</f>
        <v/>
      </c>
      <c r="L1367" s="216"/>
      <c r="M1367" s="217"/>
      <c r="N1367" s="217"/>
      <c r="O1367" s="217"/>
      <c r="P1367" s="294">
        <f t="shared" si="185"/>
        <v>0</v>
      </c>
      <c r="Q1367" s="124"/>
      <c r="R1367" s="124"/>
      <c r="S1367" s="219"/>
      <c r="T1367" s="219"/>
      <c r="U1367" s="266"/>
      <c r="V1367" s="122" t="str">
        <f>IF($AB1367=1,VLOOKUP(U:U,'BW Asset Listing'!D:E,2,FALSE),"")</f>
        <v/>
      </c>
      <c r="W1367" s="122" t="str">
        <f>IF($AB1367=1,VLOOKUP(U:U,'BW Asset Listing'!D:F,3,FALSE),"")</f>
        <v/>
      </c>
      <c r="X1367" s="122" t="str">
        <f>IF($AB1367=1,VLOOKUP(U:U,'BW Asset Listing'!D:G,4,FALSE),"")</f>
        <v/>
      </c>
      <c r="Y1367" s="294" t="str">
        <f>IF($AB1367=1,VLOOKUP(U:U,'BW Asset Listing'!D:O,12,FALSE),"")</f>
        <v/>
      </c>
      <c r="Z1367" s="294" t="str">
        <f t="shared" si="186"/>
        <v/>
      </c>
      <c r="AA1367" s="294" t="str">
        <f t="shared" si="187"/>
        <v/>
      </c>
      <c r="AB1367" s="294">
        <f>COUNTIF($D$4:D1367,$D1367)</f>
        <v>0</v>
      </c>
      <c r="AE1367" s="122" t="str">
        <f t="shared" si="188"/>
        <v/>
      </c>
      <c r="AF1367" s="124">
        <f>SUMIFS('BW Expense Report GL'!I:I,'BW Expense Report GL'!F:F,AD:AD,'BW Expense Report GL'!G:G,G:G)</f>
        <v>0</v>
      </c>
      <c r="AG1367" s="124" t="str">
        <f t="shared" si="189"/>
        <v/>
      </c>
      <c r="AH1367" s="124">
        <f>SUMIFS('BW Expense Report GL'!I:I,'BW Expense Report GL'!F:F,AD:AD,'BW Expense Report GL'!G:G,H:H)</f>
        <v>0</v>
      </c>
      <c r="AI1367" s="124" t="str">
        <f t="shared" si="190"/>
        <v/>
      </c>
      <c r="AK1367" s="121">
        <f t="shared" si="191"/>
        <v>0</v>
      </c>
      <c r="AL1367" s="121">
        <f t="shared" si="192"/>
        <v>0</v>
      </c>
    </row>
    <row r="1368" spans="1:38" s="121" customFormat="1" ht="12.75" x14ac:dyDescent="0.2">
      <c r="A1368" s="293" t="str">
        <f>VLOOKUP(B:B,'ACFR Business Areas'!A:C,3,FALSE)</f>
        <v>A000</v>
      </c>
      <c r="B1368" s="293" t="str">
        <f>'Lease Rollforward'!$B$1</f>
        <v>E120</v>
      </c>
      <c r="C1368" s="122" t="str">
        <f>VLOOKUP(B:B,'ACFR Business Areas'!A:B,2,FALSE)</f>
        <v>Comptroller General</v>
      </c>
      <c r="D1368" s="237"/>
      <c r="E1368" s="265"/>
      <c r="G1368" s="122">
        <f>IFERROR(VLOOKUP($F:$F,'Lease Types with GL Accts'!A:B,2,FALSE),0)</f>
        <v>0</v>
      </c>
      <c r="H1368" s="122">
        <f>IFERROR(VLOOKUP($F:$F,'Lease Types with GL Accts'!$A:$C,3,FALSE),0)</f>
        <v>0</v>
      </c>
      <c r="I1368" s="122">
        <f>IFERROR(VLOOKUP($F:$F,'Lease Types with GL Accts'!$A:$D,4,FALSE),0)</f>
        <v>0</v>
      </c>
      <c r="J1368" s="293" t="str">
        <f>IF(AND(AB1368=1,K1368='Lease Rollforward'!$B$2),"Yes",IF(AB1368=1,"No",""))</f>
        <v/>
      </c>
      <c r="L1368" s="216"/>
      <c r="M1368" s="217"/>
      <c r="N1368" s="217"/>
      <c r="O1368" s="217"/>
      <c r="P1368" s="294">
        <f t="shared" si="185"/>
        <v>0</v>
      </c>
      <c r="Q1368" s="124"/>
      <c r="R1368" s="124"/>
      <c r="S1368" s="219"/>
      <c r="T1368" s="219"/>
      <c r="U1368" s="266"/>
      <c r="V1368" s="122" t="str">
        <f>IF($AB1368=1,VLOOKUP(U:U,'BW Asset Listing'!D:E,2,FALSE),"")</f>
        <v/>
      </c>
      <c r="W1368" s="122" t="str">
        <f>IF($AB1368=1,VLOOKUP(U:U,'BW Asset Listing'!D:F,3,FALSE),"")</f>
        <v/>
      </c>
      <c r="X1368" s="122" t="str">
        <f>IF($AB1368=1,VLOOKUP(U:U,'BW Asset Listing'!D:G,4,FALSE),"")</f>
        <v/>
      </c>
      <c r="Y1368" s="294" t="str">
        <f>IF($AB1368=1,VLOOKUP(U:U,'BW Asset Listing'!D:O,12,FALSE),"")</f>
        <v/>
      </c>
      <c r="Z1368" s="294" t="str">
        <f t="shared" si="186"/>
        <v/>
      </c>
      <c r="AA1368" s="294" t="str">
        <f t="shared" si="187"/>
        <v/>
      </c>
      <c r="AB1368" s="294">
        <f>COUNTIF($D$4:D1368,$D1368)</f>
        <v>0</v>
      </c>
      <c r="AE1368" s="122" t="str">
        <f t="shared" si="188"/>
        <v/>
      </c>
      <c r="AF1368" s="124">
        <f>SUMIFS('BW Expense Report GL'!I:I,'BW Expense Report GL'!F:F,AD:AD,'BW Expense Report GL'!G:G,G:G)</f>
        <v>0</v>
      </c>
      <c r="AG1368" s="124" t="str">
        <f t="shared" si="189"/>
        <v/>
      </c>
      <c r="AH1368" s="124">
        <f>SUMIFS('BW Expense Report GL'!I:I,'BW Expense Report GL'!F:F,AD:AD,'BW Expense Report GL'!G:G,H:H)</f>
        <v>0</v>
      </c>
      <c r="AI1368" s="124" t="str">
        <f t="shared" si="190"/>
        <v/>
      </c>
      <c r="AK1368" s="121">
        <f t="shared" si="191"/>
        <v>0</v>
      </c>
      <c r="AL1368" s="121">
        <f t="shared" si="192"/>
        <v>0</v>
      </c>
    </row>
    <row r="1369" spans="1:38" s="121" customFormat="1" ht="12.75" x14ac:dyDescent="0.2">
      <c r="A1369" s="293" t="str">
        <f>VLOOKUP(B:B,'ACFR Business Areas'!A:C,3,FALSE)</f>
        <v>A000</v>
      </c>
      <c r="B1369" s="293" t="str">
        <f>'Lease Rollforward'!$B$1</f>
        <v>E120</v>
      </c>
      <c r="C1369" s="122" t="str">
        <f>VLOOKUP(B:B,'ACFR Business Areas'!A:B,2,FALSE)</f>
        <v>Comptroller General</v>
      </c>
      <c r="D1369" s="237"/>
      <c r="E1369" s="265"/>
      <c r="G1369" s="122">
        <f>IFERROR(VLOOKUP($F:$F,'Lease Types with GL Accts'!A:B,2,FALSE),0)</f>
        <v>0</v>
      </c>
      <c r="H1369" s="122">
        <f>IFERROR(VLOOKUP($F:$F,'Lease Types with GL Accts'!$A:$C,3,FALSE),0)</f>
        <v>0</v>
      </c>
      <c r="I1369" s="122">
        <f>IFERROR(VLOOKUP($F:$F,'Lease Types with GL Accts'!$A:$D,4,FALSE),0)</f>
        <v>0</v>
      </c>
      <c r="J1369" s="293" t="str">
        <f>IF(AND(AB1369=1,K1369='Lease Rollforward'!$B$2),"Yes",IF(AB1369=1,"No",""))</f>
        <v/>
      </c>
      <c r="L1369" s="216"/>
      <c r="M1369" s="217"/>
      <c r="N1369" s="217"/>
      <c r="O1369" s="217"/>
      <c r="P1369" s="294">
        <f t="shared" si="185"/>
        <v>0</v>
      </c>
      <c r="Q1369" s="124"/>
      <c r="R1369" s="124"/>
      <c r="S1369" s="219"/>
      <c r="T1369" s="219"/>
      <c r="U1369" s="266"/>
      <c r="V1369" s="122" t="str">
        <f>IF($AB1369=1,VLOOKUP(U:U,'BW Asset Listing'!D:E,2,FALSE),"")</f>
        <v/>
      </c>
      <c r="W1369" s="122" t="str">
        <f>IF($AB1369=1,VLOOKUP(U:U,'BW Asset Listing'!D:F,3,FALSE),"")</f>
        <v/>
      </c>
      <c r="X1369" s="122" t="str">
        <f>IF($AB1369=1,VLOOKUP(U:U,'BW Asset Listing'!D:G,4,FALSE),"")</f>
        <v/>
      </c>
      <c r="Y1369" s="294" t="str">
        <f>IF($AB1369=1,VLOOKUP(U:U,'BW Asset Listing'!D:O,12,FALSE),"")</f>
        <v/>
      </c>
      <c r="Z1369" s="294" t="str">
        <f t="shared" si="186"/>
        <v/>
      </c>
      <c r="AA1369" s="294" t="str">
        <f t="shared" si="187"/>
        <v/>
      </c>
      <c r="AB1369" s="294">
        <f>COUNTIF($D$4:D1369,$D1369)</f>
        <v>0</v>
      </c>
      <c r="AE1369" s="122" t="str">
        <f t="shared" si="188"/>
        <v/>
      </c>
      <c r="AF1369" s="124">
        <f>SUMIFS('BW Expense Report GL'!I:I,'BW Expense Report GL'!F:F,AD:AD,'BW Expense Report GL'!G:G,G:G)</f>
        <v>0</v>
      </c>
      <c r="AG1369" s="124" t="str">
        <f t="shared" si="189"/>
        <v/>
      </c>
      <c r="AH1369" s="124">
        <f>SUMIFS('BW Expense Report GL'!I:I,'BW Expense Report GL'!F:F,AD:AD,'BW Expense Report GL'!G:G,H:H)</f>
        <v>0</v>
      </c>
      <c r="AI1369" s="124" t="str">
        <f t="shared" si="190"/>
        <v/>
      </c>
      <c r="AK1369" s="121">
        <f t="shared" si="191"/>
        <v>0</v>
      </c>
      <c r="AL1369" s="121">
        <f t="shared" si="192"/>
        <v>0</v>
      </c>
    </row>
    <row r="1370" spans="1:38" s="121" customFormat="1" ht="12.75" x14ac:dyDescent="0.2">
      <c r="A1370" s="293" t="str">
        <f>VLOOKUP(B:B,'ACFR Business Areas'!A:C,3,FALSE)</f>
        <v>A000</v>
      </c>
      <c r="B1370" s="293" t="str">
        <f>'Lease Rollforward'!$B$1</f>
        <v>E120</v>
      </c>
      <c r="C1370" s="122" t="str">
        <f>VLOOKUP(B:B,'ACFR Business Areas'!A:B,2,FALSE)</f>
        <v>Comptroller General</v>
      </c>
      <c r="D1370" s="237"/>
      <c r="E1370" s="265"/>
      <c r="G1370" s="122">
        <f>IFERROR(VLOOKUP($F:$F,'Lease Types with GL Accts'!A:B,2,FALSE),0)</f>
        <v>0</v>
      </c>
      <c r="H1370" s="122">
        <f>IFERROR(VLOOKUP($F:$F,'Lease Types with GL Accts'!$A:$C,3,FALSE),0)</f>
        <v>0</v>
      </c>
      <c r="I1370" s="122">
        <f>IFERROR(VLOOKUP($F:$F,'Lease Types with GL Accts'!$A:$D,4,FALSE),0)</f>
        <v>0</v>
      </c>
      <c r="J1370" s="293" t="str">
        <f>IF(AND(AB1370=1,K1370='Lease Rollforward'!$B$2),"Yes",IF(AB1370=1,"No",""))</f>
        <v/>
      </c>
      <c r="L1370" s="216"/>
      <c r="M1370" s="217"/>
      <c r="N1370" s="217"/>
      <c r="O1370" s="217"/>
      <c r="P1370" s="294">
        <f t="shared" si="185"/>
        <v>0</v>
      </c>
      <c r="Q1370" s="124"/>
      <c r="R1370" s="124"/>
      <c r="S1370" s="219"/>
      <c r="T1370" s="219"/>
      <c r="U1370" s="266"/>
      <c r="V1370" s="122" t="str">
        <f>IF($AB1370=1,VLOOKUP(U:U,'BW Asset Listing'!D:E,2,FALSE),"")</f>
        <v/>
      </c>
      <c r="W1370" s="122" t="str">
        <f>IF($AB1370=1,VLOOKUP(U:U,'BW Asset Listing'!D:F,3,FALSE),"")</f>
        <v/>
      </c>
      <c r="X1370" s="122" t="str">
        <f>IF($AB1370=1,VLOOKUP(U:U,'BW Asset Listing'!D:G,4,FALSE),"")</f>
        <v/>
      </c>
      <c r="Y1370" s="294" t="str">
        <f>IF($AB1370=1,VLOOKUP(U:U,'BW Asset Listing'!D:O,12,FALSE),"")</f>
        <v/>
      </c>
      <c r="Z1370" s="294" t="str">
        <f t="shared" si="186"/>
        <v/>
      </c>
      <c r="AA1370" s="294" t="str">
        <f t="shared" si="187"/>
        <v/>
      </c>
      <c r="AB1370" s="294">
        <f>COUNTIF($D$4:D1370,$D1370)</f>
        <v>0</v>
      </c>
      <c r="AE1370" s="122" t="str">
        <f t="shared" si="188"/>
        <v/>
      </c>
      <c r="AF1370" s="124">
        <f>SUMIFS('BW Expense Report GL'!I:I,'BW Expense Report GL'!F:F,AD:AD,'BW Expense Report GL'!G:G,G:G)</f>
        <v>0</v>
      </c>
      <c r="AG1370" s="124" t="str">
        <f t="shared" si="189"/>
        <v/>
      </c>
      <c r="AH1370" s="124">
        <f>SUMIFS('BW Expense Report GL'!I:I,'BW Expense Report GL'!F:F,AD:AD,'BW Expense Report GL'!G:G,H:H)</f>
        <v>0</v>
      </c>
      <c r="AI1370" s="124" t="str">
        <f t="shared" si="190"/>
        <v/>
      </c>
      <c r="AK1370" s="121">
        <f t="shared" si="191"/>
        <v>0</v>
      </c>
      <c r="AL1370" s="121">
        <f t="shared" si="192"/>
        <v>0</v>
      </c>
    </row>
    <row r="1371" spans="1:38" s="121" customFormat="1" ht="12.75" x14ac:dyDescent="0.2">
      <c r="A1371" s="293" t="str">
        <f>VLOOKUP(B:B,'ACFR Business Areas'!A:C,3,FALSE)</f>
        <v>A000</v>
      </c>
      <c r="B1371" s="293" t="str">
        <f>'Lease Rollforward'!$B$1</f>
        <v>E120</v>
      </c>
      <c r="C1371" s="122" t="str">
        <f>VLOOKUP(B:B,'ACFR Business Areas'!A:B,2,FALSE)</f>
        <v>Comptroller General</v>
      </c>
      <c r="D1371" s="237"/>
      <c r="E1371" s="265"/>
      <c r="G1371" s="122">
        <f>IFERROR(VLOOKUP($F:$F,'Lease Types with GL Accts'!A:B,2,FALSE),0)</f>
        <v>0</v>
      </c>
      <c r="H1371" s="122">
        <f>IFERROR(VLOOKUP($F:$F,'Lease Types with GL Accts'!$A:$C,3,FALSE),0)</f>
        <v>0</v>
      </c>
      <c r="I1371" s="122">
        <f>IFERROR(VLOOKUP($F:$F,'Lease Types with GL Accts'!$A:$D,4,FALSE),0)</f>
        <v>0</v>
      </c>
      <c r="J1371" s="293" t="str">
        <f>IF(AND(AB1371=1,K1371='Lease Rollforward'!$B$2),"Yes",IF(AB1371=1,"No",""))</f>
        <v/>
      </c>
      <c r="L1371" s="216"/>
      <c r="M1371" s="217"/>
      <c r="N1371" s="217"/>
      <c r="O1371" s="217"/>
      <c r="P1371" s="294">
        <f t="shared" si="185"/>
        <v>0</v>
      </c>
      <c r="Q1371" s="124"/>
      <c r="R1371" s="124"/>
      <c r="S1371" s="219"/>
      <c r="T1371" s="219"/>
      <c r="U1371" s="266"/>
      <c r="V1371" s="122" t="str">
        <f>IF($AB1371=1,VLOOKUP(U:U,'BW Asset Listing'!D:E,2,FALSE),"")</f>
        <v/>
      </c>
      <c r="W1371" s="122" t="str">
        <f>IF($AB1371=1,VLOOKUP(U:U,'BW Asset Listing'!D:F,3,FALSE),"")</f>
        <v/>
      </c>
      <c r="X1371" s="122" t="str">
        <f>IF($AB1371=1,VLOOKUP(U:U,'BW Asset Listing'!D:G,4,FALSE),"")</f>
        <v/>
      </c>
      <c r="Y1371" s="294" t="str">
        <f>IF($AB1371=1,VLOOKUP(U:U,'BW Asset Listing'!D:O,12,FALSE),"")</f>
        <v/>
      </c>
      <c r="Z1371" s="294" t="str">
        <f t="shared" si="186"/>
        <v/>
      </c>
      <c r="AA1371" s="294" t="str">
        <f t="shared" si="187"/>
        <v/>
      </c>
      <c r="AB1371" s="294">
        <f>COUNTIF($D$4:D1371,$D1371)</f>
        <v>0</v>
      </c>
      <c r="AE1371" s="122" t="str">
        <f t="shared" si="188"/>
        <v/>
      </c>
      <c r="AF1371" s="124">
        <f>SUMIFS('BW Expense Report GL'!I:I,'BW Expense Report GL'!F:F,AD:AD,'BW Expense Report GL'!G:G,G:G)</f>
        <v>0</v>
      </c>
      <c r="AG1371" s="124" t="str">
        <f t="shared" si="189"/>
        <v/>
      </c>
      <c r="AH1371" s="124">
        <f>SUMIFS('BW Expense Report GL'!I:I,'BW Expense Report GL'!F:F,AD:AD,'BW Expense Report GL'!G:G,H:H)</f>
        <v>0</v>
      </c>
      <c r="AI1371" s="124" t="str">
        <f t="shared" si="190"/>
        <v/>
      </c>
      <c r="AK1371" s="121">
        <f t="shared" si="191"/>
        <v>0</v>
      </c>
      <c r="AL1371" s="121">
        <f t="shared" si="192"/>
        <v>0</v>
      </c>
    </row>
    <row r="1372" spans="1:38" s="121" customFormat="1" ht="12.75" x14ac:dyDescent="0.2">
      <c r="A1372" s="293" t="str">
        <f>VLOOKUP(B:B,'ACFR Business Areas'!A:C,3,FALSE)</f>
        <v>A000</v>
      </c>
      <c r="B1372" s="293" t="str">
        <f>'Lease Rollforward'!$B$1</f>
        <v>E120</v>
      </c>
      <c r="C1372" s="122" t="str">
        <f>VLOOKUP(B:B,'ACFR Business Areas'!A:B,2,FALSE)</f>
        <v>Comptroller General</v>
      </c>
      <c r="D1372" s="237"/>
      <c r="E1372" s="265"/>
      <c r="G1372" s="122">
        <f>IFERROR(VLOOKUP($F:$F,'Lease Types with GL Accts'!A:B,2,FALSE),0)</f>
        <v>0</v>
      </c>
      <c r="H1372" s="122">
        <f>IFERROR(VLOOKUP($F:$F,'Lease Types with GL Accts'!$A:$C,3,FALSE),0)</f>
        <v>0</v>
      </c>
      <c r="I1372" s="122">
        <f>IFERROR(VLOOKUP($F:$F,'Lease Types with GL Accts'!$A:$D,4,FALSE),0)</f>
        <v>0</v>
      </c>
      <c r="J1372" s="293" t="str">
        <f>IF(AND(AB1372=1,K1372='Lease Rollforward'!$B$2),"Yes",IF(AB1372=1,"No",""))</f>
        <v/>
      </c>
      <c r="L1372" s="216"/>
      <c r="M1372" s="217"/>
      <c r="N1372" s="217"/>
      <c r="O1372" s="217"/>
      <c r="P1372" s="294">
        <f t="shared" si="185"/>
        <v>0</v>
      </c>
      <c r="Q1372" s="124"/>
      <c r="R1372" s="124"/>
      <c r="S1372" s="219"/>
      <c r="T1372" s="219"/>
      <c r="U1372" s="266"/>
      <c r="V1372" s="122" t="str">
        <f>IF($AB1372=1,VLOOKUP(U:U,'BW Asset Listing'!D:E,2,FALSE),"")</f>
        <v/>
      </c>
      <c r="W1372" s="122" t="str">
        <f>IF($AB1372=1,VLOOKUP(U:U,'BW Asset Listing'!D:F,3,FALSE),"")</f>
        <v/>
      </c>
      <c r="X1372" s="122" t="str">
        <f>IF($AB1372=1,VLOOKUP(U:U,'BW Asset Listing'!D:G,4,FALSE),"")</f>
        <v/>
      </c>
      <c r="Y1372" s="294" t="str">
        <f>IF($AB1372=1,VLOOKUP(U:U,'BW Asset Listing'!D:O,12,FALSE),"")</f>
        <v/>
      </c>
      <c r="Z1372" s="294" t="str">
        <f t="shared" si="186"/>
        <v/>
      </c>
      <c r="AA1372" s="294" t="str">
        <f t="shared" si="187"/>
        <v/>
      </c>
      <c r="AB1372" s="294">
        <f>COUNTIF($D$4:D1372,$D1372)</f>
        <v>0</v>
      </c>
      <c r="AE1372" s="122" t="str">
        <f t="shared" si="188"/>
        <v/>
      </c>
      <c r="AF1372" s="124">
        <f>SUMIFS('BW Expense Report GL'!I:I,'BW Expense Report GL'!F:F,AD:AD,'BW Expense Report GL'!G:G,G:G)</f>
        <v>0</v>
      </c>
      <c r="AG1372" s="124" t="str">
        <f t="shared" si="189"/>
        <v/>
      </c>
      <c r="AH1372" s="124">
        <f>SUMIFS('BW Expense Report GL'!I:I,'BW Expense Report GL'!F:F,AD:AD,'BW Expense Report GL'!G:G,H:H)</f>
        <v>0</v>
      </c>
      <c r="AI1372" s="124" t="str">
        <f t="shared" si="190"/>
        <v/>
      </c>
      <c r="AK1372" s="121">
        <f t="shared" si="191"/>
        <v>0</v>
      </c>
      <c r="AL1372" s="121">
        <f t="shared" si="192"/>
        <v>0</v>
      </c>
    </row>
    <row r="1373" spans="1:38" s="121" customFormat="1" ht="12.75" x14ac:dyDescent="0.2">
      <c r="A1373" s="293" t="str">
        <f>VLOOKUP(B:B,'ACFR Business Areas'!A:C,3,FALSE)</f>
        <v>A000</v>
      </c>
      <c r="B1373" s="293" t="str">
        <f>'Lease Rollforward'!$B$1</f>
        <v>E120</v>
      </c>
      <c r="C1373" s="122" t="str">
        <f>VLOOKUP(B:B,'ACFR Business Areas'!A:B,2,FALSE)</f>
        <v>Comptroller General</v>
      </c>
      <c r="D1373" s="237"/>
      <c r="E1373" s="265"/>
      <c r="G1373" s="122">
        <f>IFERROR(VLOOKUP($F:$F,'Lease Types with GL Accts'!A:B,2,FALSE),0)</f>
        <v>0</v>
      </c>
      <c r="H1373" s="122">
        <f>IFERROR(VLOOKUP($F:$F,'Lease Types with GL Accts'!$A:$C,3,FALSE),0)</f>
        <v>0</v>
      </c>
      <c r="I1373" s="122">
        <f>IFERROR(VLOOKUP($F:$F,'Lease Types with GL Accts'!$A:$D,4,FALSE),0)</f>
        <v>0</v>
      </c>
      <c r="J1373" s="293" t="str">
        <f>IF(AND(AB1373=1,K1373='Lease Rollforward'!$B$2),"Yes",IF(AB1373=1,"No",""))</f>
        <v/>
      </c>
      <c r="L1373" s="216"/>
      <c r="M1373" s="217"/>
      <c r="N1373" s="217"/>
      <c r="O1373" s="217"/>
      <c r="P1373" s="294">
        <f t="shared" si="185"/>
        <v>0</v>
      </c>
      <c r="Q1373" s="124"/>
      <c r="R1373" s="124"/>
      <c r="S1373" s="219"/>
      <c r="T1373" s="219"/>
      <c r="U1373" s="266"/>
      <c r="V1373" s="122" t="str">
        <f>IF($AB1373=1,VLOOKUP(U:U,'BW Asset Listing'!D:E,2,FALSE),"")</f>
        <v/>
      </c>
      <c r="W1373" s="122" t="str">
        <f>IF($AB1373=1,VLOOKUP(U:U,'BW Asset Listing'!D:F,3,FALSE),"")</f>
        <v/>
      </c>
      <c r="X1373" s="122" t="str">
        <f>IF($AB1373=1,VLOOKUP(U:U,'BW Asset Listing'!D:G,4,FALSE),"")</f>
        <v/>
      </c>
      <c r="Y1373" s="294" t="str">
        <f>IF($AB1373=1,VLOOKUP(U:U,'BW Asset Listing'!D:O,12,FALSE),"")</f>
        <v/>
      </c>
      <c r="Z1373" s="294" t="str">
        <f t="shared" si="186"/>
        <v/>
      </c>
      <c r="AA1373" s="294" t="str">
        <f t="shared" si="187"/>
        <v/>
      </c>
      <c r="AB1373" s="294">
        <f>COUNTIF($D$4:D1373,$D1373)</f>
        <v>0</v>
      </c>
      <c r="AE1373" s="122" t="str">
        <f t="shared" si="188"/>
        <v/>
      </c>
      <c r="AF1373" s="124">
        <f>SUMIFS('BW Expense Report GL'!I:I,'BW Expense Report GL'!F:F,AD:AD,'BW Expense Report GL'!G:G,G:G)</f>
        <v>0</v>
      </c>
      <c r="AG1373" s="124" t="str">
        <f t="shared" si="189"/>
        <v/>
      </c>
      <c r="AH1373" s="124">
        <f>SUMIFS('BW Expense Report GL'!I:I,'BW Expense Report GL'!F:F,AD:AD,'BW Expense Report GL'!G:G,H:H)</f>
        <v>0</v>
      </c>
      <c r="AI1373" s="124" t="str">
        <f t="shared" si="190"/>
        <v/>
      </c>
      <c r="AK1373" s="121">
        <f t="shared" si="191"/>
        <v>0</v>
      </c>
      <c r="AL1373" s="121">
        <f t="shared" si="192"/>
        <v>0</v>
      </c>
    </row>
    <row r="1374" spans="1:38" s="121" customFormat="1" ht="12.75" x14ac:dyDescent="0.2">
      <c r="A1374" s="293" t="str">
        <f>VLOOKUP(B:B,'ACFR Business Areas'!A:C,3,FALSE)</f>
        <v>A000</v>
      </c>
      <c r="B1374" s="293" t="str">
        <f>'Lease Rollforward'!$B$1</f>
        <v>E120</v>
      </c>
      <c r="C1374" s="122" t="str">
        <f>VLOOKUP(B:B,'ACFR Business Areas'!A:B,2,FALSE)</f>
        <v>Comptroller General</v>
      </c>
      <c r="D1374" s="237"/>
      <c r="E1374" s="265"/>
      <c r="G1374" s="122">
        <f>IFERROR(VLOOKUP($F:$F,'Lease Types with GL Accts'!A:B,2,FALSE),0)</f>
        <v>0</v>
      </c>
      <c r="H1374" s="122">
        <f>IFERROR(VLOOKUP($F:$F,'Lease Types with GL Accts'!$A:$C,3,FALSE),0)</f>
        <v>0</v>
      </c>
      <c r="I1374" s="122">
        <f>IFERROR(VLOOKUP($F:$F,'Lease Types with GL Accts'!$A:$D,4,FALSE),0)</f>
        <v>0</v>
      </c>
      <c r="J1374" s="293" t="str">
        <f>IF(AND(AB1374=1,K1374='Lease Rollforward'!$B$2),"Yes",IF(AB1374=1,"No",""))</f>
        <v/>
      </c>
      <c r="L1374" s="216"/>
      <c r="M1374" s="217"/>
      <c r="N1374" s="217"/>
      <c r="O1374" s="217"/>
      <c r="P1374" s="294">
        <f t="shared" si="185"/>
        <v>0</v>
      </c>
      <c r="Q1374" s="124"/>
      <c r="R1374" s="124"/>
      <c r="S1374" s="219"/>
      <c r="T1374" s="219"/>
      <c r="U1374" s="266"/>
      <c r="V1374" s="122" t="str">
        <f>IF($AB1374=1,VLOOKUP(U:U,'BW Asset Listing'!D:E,2,FALSE),"")</f>
        <v/>
      </c>
      <c r="W1374" s="122" t="str">
        <f>IF($AB1374=1,VLOOKUP(U:U,'BW Asset Listing'!D:F,3,FALSE),"")</f>
        <v/>
      </c>
      <c r="X1374" s="122" t="str">
        <f>IF($AB1374=1,VLOOKUP(U:U,'BW Asset Listing'!D:G,4,FALSE),"")</f>
        <v/>
      </c>
      <c r="Y1374" s="294" t="str">
        <f>IF($AB1374=1,VLOOKUP(U:U,'BW Asset Listing'!D:O,12,FALSE),"")</f>
        <v/>
      </c>
      <c r="Z1374" s="294" t="str">
        <f t="shared" si="186"/>
        <v/>
      </c>
      <c r="AA1374" s="294" t="str">
        <f t="shared" si="187"/>
        <v/>
      </c>
      <c r="AB1374" s="294">
        <f>COUNTIF($D$4:D1374,$D1374)</f>
        <v>0</v>
      </c>
      <c r="AE1374" s="122" t="str">
        <f t="shared" si="188"/>
        <v/>
      </c>
      <c r="AF1374" s="124">
        <f>SUMIFS('BW Expense Report GL'!I:I,'BW Expense Report GL'!F:F,AD:AD,'BW Expense Report GL'!G:G,G:G)</f>
        <v>0</v>
      </c>
      <c r="AG1374" s="124" t="str">
        <f t="shared" si="189"/>
        <v/>
      </c>
      <c r="AH1374" s="124">
        <f>SUMIFS('BW Expense Report GL'!I:I,'BW Expense Report GL'!F:F,AD:AD,'BW Expense Report GL'!G:G,H:H)</f>
        <v>0</v>
      </c>
      <c r="AI1374" s="124" t="str">
        <f t="shared" si="190"/>
        <v/>
      </c>
      <c r="AK1374" s="121">
        <f t="shared" si="191"/>
        <v>0</v>
      </c>
      <c r="AL1374" s="121">
        <f t="shared" si="192"/>
        <v>0</v>
      </c>
    </row>
    <row r="1375" spans="1:38" s="121" customFormat="1" ht="12.75" x14ac:dyDescent="0.2">
      <c r="A1375" s="293" t="str">
        <f>VLOOKUP(B:B,'ACFR Business Areas'!A:C,3,FALSE)</f>
        <v>A000</v>
      </c>
      <c r="B1375" s="293" t="str">
        <f>'Lease Rollforward'!$B$1</f>
        <v>E120</v>
      </c>
      <c r="C1375" s="122" t="str">
        <f>VLOOKUP(B:B,'ACFR Business Areas'!A:B,2,FALSE)</f>
        <v>Comptroller General</v>
      </c>
      <c r="D1375" s="237"/>
      <c r="E1375" s="265"/>
      <c r="G1375" s="122">
        <f>IFERROR(VLOOKUP($F:$F,'Lease Types with GL Accts'!A:B,2,FALSE),0)</f>
        <v>0</v>
      </c>
      <c r="H1375" s="122">
        <f>IFERROR(VLOOKUP($F:$F,'Lease Types with GL Accts'!$A:$C,3,FALSE),0)</f>
        <v>0</v>
      </c>
      <c r="I1375" s="122">
        <f>IFERROR(VLOOKUP($F:$F,'Lease Types with GL Accts'!$A:$D,4,FALSE),0)</f>
        <v>0</v>
      </c>
      <c r="J1375" s="293" t="str">
        <f>IF(AND(AB1375=1,K1375='Lease Rollforward'!$B$2),"Yes",IF(AB1375=1,"No",""))</f>
        <v/>
      </c>
      <c r="L1375" s="216"/>
      <c r="M1375" s="217"/>
      <c r="N1375" s="217"/>
      <c r="O1375" s="217"/>
      <c r="P1375" s="294">
        <f t="shared" si="185"/>
        <v>0</v>
      </c>
      <c r="Q1375" s="124"/>
      <c r="R1375" s="124"/>
      <c r="S1375" s="219"/>
      <c r="T1375" s="219"/>
      <c r="U1375" s="266"/>
      <c r="V1375" s="122" t="str">
        <f>IF($AB1375=1,VLOOKUP(U:U,'BW Asset Listing'!D:E,2,FALSE),"")</f>
        <v/>
      </c>
      <c r="W1375" s="122" t="str">
        <f>IF($AB1375=1,VLOOKUP(U:U,'BW Asset Listing'!D:F,3,FALSE),"")</f>
        <v/>
      </c>
      <c r="X1375" s="122" t="str">
        <f>IF($AB1375=1,VLOOKUP(U:U,'BW Asset Listing'!D:G,4,FALSE),"")</f>
        <v/>
      </c>
      <c r="Y1375" s="294" t="str">
        <f>IF($AB1375=1,VLOOKUP(U:U,'BW Asset Listing'!D:O,12,FALSE),"")</f>
        <v/>
      </c>
      <c r="Z1375" s="294" t="str">
        <f t="shared" si="186"/>
        <v/>
      </c>
      <c r="AA1375" s="294" t="str">
        <f t="shared" si="187"/>
        <v/>
      </c>
      <c r="AB1375" s="294">
        <f>COUNTIF($D$4:D1375,$D1375)</f>
        <v>0</v>
      </c>
      <c r="AE1375" s="122" t="str">
        <f t="shared" si="188"/>
        <v/>
      </c>
      <c r="AF1375" s="124">
        <f>SUMIFS('BW Expense Report GL'!I:I,'BW Expense Report GL'!F:F,AD:AD,'BW Expense Report GL'!G:G,G:G)</f>
        <v>0</v>
      </c>
      <c r="AG1375" s="124" t="str">
        <f t="shared" si="189"/>
        <v/>
      </c>
      <c r="AH1375" s="124">
        <f>SUMIFS('BW Expense Report GL'!I:I,'BW Expense Report GL'!F:F,AD:AD,'BW Expense Report GL'!G:G,H:H)</f>
        <v>0</v>
      </c>
      <c r="AI1375" s="124" t="str">
        <f t="shared" si="190"/>
        <v/>
      </c>
      <c r="AK1375" s="121">
        <f t="shared" si="191"/>
        <v>0</v>
      </c>
      <c r="AL1375" s="121">
        <f t="shared" si="192"/>
        <v>0</v>
      </c>
    </row>
    <row r="1376" spans="1:38" s="121" customFormat="1" ht="12.75" x14ac:dyDescent="0.2">
      <c r="A1376" s="293" t="str">
        <f>VLOOKUP(B:B,'ACFR Business Areas'!A:C,3,FALSE)</f>
        <v>A000</v>
      </c>
      <c r="B1376" s="293" t="str">
        <f>'Lease Rollforward'!$B$1</f>
        <v>E120</v>
      </c>
      <c r="C1376" s="122" t="str">
        <f>VLOOKUP(B:B,'ACFR Business Areas'!A:B,2,FALSE)</f>
        <v>Comptroller General</v>
      </c>
      <c r="D1376" s="237"/>
      <c r="E1376" s="265"/>
      <c r="G1376" s="122">
        <f>IFERROR(VLOOKUP($F:$F,'Lease Types with GL Accts'!A:B,2,FALSE),0)</f>
        <v>0</v>
      </c>
      <c r="H1376" s="122">
        <f>IFERROR(VLOOKUP($F:$F,'Lease Types with GL Accts'!$A:$C,3,FALSE),0)</f>
        <v>0</v>
      </c>
      <c r="I1376" s="122">
        <f>IFERROR(VLOOKUP($F:$F,'Lease Types with GL Accts'!$A:$D,4,FALSE),0)</f>
        <v>0</v>
      </c>
      <c r="J1376" s="293" t="str">
        <f>IF(AND(AB1376=1,K1376='Lease Rollforward'!$B$2),"Yes",IF(AB1376=1,"No",""))</f>
        <v/>
      </c>
      <c r="L1376" s="216"/>
      <c r="M1376" s="217"/>
      <c r="N1376" s="217"/>
      <c r="O1376" s="217"/>
      <c r="P1376" s="294">
        <f t="shared" si="185"/>
        <v>0</v>
      </c>
      <c r="Q1376" s="124"/>
      <c r="R1376" s="124"/>
      <c r="S1376" s="219"/>
      <c r="T1376" s="219"/>
      <c r="U1376" s="266"/>
      <c r="V1376" s="122" t="str">
        <f>IF($AB1376=1,VLOOKUP(U:U,'BW Asset Listing'!D:E,2,FALSE),"")</f>
        <v/>
      </c>
      <c r="W1376" s="122" t="str">
        <f>IF($AB1376=1,VLOOKUP(U:U,'BW Asset Listing'!D:F,3,FALSE),"")</f>
        <v/>
      </c>
      <c r="X1376" s="122" t="str">
        <f>IF($AB1376=1,VLOOKUP(U:U,'BW Asset Listing'!D:G,4,FALSE),"")</f>
        <v/>
      </c>
      <c r="Y1376" s="294" t="str">
        <f>IF($AB1376=1,VLOOKUP(U:U,'BW Asset Listing'!D:O,12,FALSE),"")</f>
        <v/>
      </c>
      <c r="Z1376" s="294" t="str">
        <f t="shared" si="186"/>
        <v/>
      </c>
      <c r="AA1376" s="294" t="str">
        <f t="shared" si="187"/>
        <v/>
      </c>
      <c r="AB1376" s="294">
        <f>COUNTIF($D$4:D1376,$D1376)</f>
        <v>0</v>
      </c>
      <c r="AE1376" s="122" t="str">
        <f t="shared" si="188"/>
        <v/>
      </c>
      <c r="AF1376" s="124">
        <f>SUMIFS('BW Expense Report GL'!I:I,'BW Expense Report GL'!F:F,AD:AD,'BW Expense Report GL'!G:G,G:G)</f>
        <v>0</v>
      </c>
      <c r="AG1376" s="124" t="str">
        <f t="shared" si="189"/>
        <v/>
      </c>
      <c r="AH1376" s="124">
        <f>SUMIFS('BW Expense Report GL'!I:I,'BW Expense Report GL'!F:F,AD:AD,'BW Expense Report GL'!G:G,H:H)</f>
        <v>0</v>
      </c>
      <c r="AI1376" s="124" t="str">
        <f t="shared" si="190"/>
        <v/>
      </c>
      <c r="AK1376" s="121">
        <f t="shared" si="191"/>
        <v>0</v>
      </c>
      <c r="AL1376" s="121">
        <f t="shared" si="192"/>
        <v>0</v>
      </c>
    </row>
    <row r="1377" spans="1:38" s="121" customFormat="1" ht="12.75" x14ac:dyDescent="0.2">
      <c r="A1377" s="293" t="str">
        <f>VLOOKUP(B:B,'ACFR Business Areas'!A:C,3,FALSE)</f>
        <v>A000</v>
      </c>
      <c r="B1377" s="293" t="str">
        <f>'Lease Rollforward'!$B$1</f>
        <v>E120</v>
      </c>
      <c r="C1377" s="122" t="str">
        <f>VLOOKUP(B:B,'ACFR Business Areas'!A:B,2,FALSE)</f>
        <v>Comptroller General</v>
      </c>
      <c r="D1377" s="237"/>
      <c r="E1377" s="265"/>
      <c r="G1377" s="122">
        <f>IFERROR(VLOOKUP($F:$F,'Lease Types with GL Accts'!A:B,2,FALSE),0)</f>
        <v>0</v>
      </c>
      <c r="H1377" s="122">
        <f>IFERROR(VLOOKUP($F:$F,'Lease Types with GL Accts'!$A:$C,3,FALSE),0)</f>
        <v>0</v>
      </c>
      <c r="I1377" s="122">
        <f>IFERROR(VLOOKUP($F:$F,'Lease Types with GL Accts'!$A:$D,4,FALSE),0)</f>
        <v>0</v>
      </c>
      <c r="J1377" s="293" t="str">
        <f>IF(AND(AB1377=1,K1377='Lease Rollforward'!$B$2),"Yes",IF(AB1377=1,"No",""))</f>
        <v/>
      </c>
      <c r="L1377" s="216"/>
      <c r="M1377" s="217"/>
      <c r="N1377" s="217"/>
      <c r="O1377" s="217"/>
      <c r="P1377" s="294">
        <f t="shared" si="185"/>
        <v>0</v>
      </c>
      <c r="Q1377" s="124"/>
      <c r="R1377" s="124"/>
      <c r="S1377" s="219"/>
      <c r="T1377" s="219"/>
      <c r="U1377" s="266"/>
      <c r="V1377" s="122" t="str">
        <f>IF($AB1377=1,VLOOKUP(U:U,'BW Asset Listing'!D:E,2,FALSE),"")</f>
        <v/>
      </c>
      <c r="W1377" s="122" t="str">
        <f>IF($AB1377=1,VLOOKUP(U:U,'BW Asset Listing'!D:F,3,FALSE),"")</f>
        <v/>
      </c>
      <c r="X1377" s="122" t="str">
        <f>IF($AB1377=1,VLOOKUP(U:U,'BW Asset Listing'!D:G,4,FALSE),"")</f>
        <v/>
      </c>
      <c r="Y1377" s="294" t="str">
        <f>IF($AB1377=1,VLOOKUP(U:U,'BW Asset Listing'!D:O,12,FALSE),"")</f>
        <v/>
      </c>
      <c r="Z1377" s="294" t="str">
        <f t="shared" si="186"/>
        <v/>
      </c>
      <c r="AA1377" s="294" t="str">
        <f t="shared" si="187"/>
        <v/>
      </c>
      <c r="AB1377" s="294">
        <f>COUNTIF($D$4:D1377,$D1377)</f>
        <v>0</v>
      </c>
      <c r="AE1377" s="122" t="str">
        <f t="shared" si="188"/>
        <v/>
      </c>
      <c r="AF1377" s="124">
        <f>SUMIFS('BW Expense Report GL'!I:I,'BW Expense Report GL'!F:F,AD:AD,'BW Expense Report GL'!G:G,G:G)</f>
        <v>0</v>
      </c>
      <c r="AG1377" s="124" t="str">
        <f t="shared" si="189"/>
        <v/>
      </c>
      <c r="AH1377" s="124">
        <f>SUMIFS('BW Expense Report GL'!I:I,'BW Expense Report GL'!F:F,AD:AD,'BW Expense Report GL'!G:G,H:H)</f>
        <v>0</v>
      </c>
      <c r="AI1377" s="124" t="str">
        <f t="shared" si="190"/>
        <v/>
      </c>
      <c r="AK1377" s="121">
        <f t="shared" si="191"/>
        <v>0</v>
      </c>
      <c r="AL1377" s="121">
        <f t="shared" si="192"/>
        <v>0</v>
      </c>
    </row>
    <row r="1378" spans="1:38" s="121" customFormat="1" ht="12.75" x14ac:dyDescent="0.2">
      <c r="A1378" s="293" t="str">
        <f>VLOOKUP(B:B,'ACFR Business Areas'!A:C,3,FALSE)</f>
        <v>A000</v>
      </c>
      <c r="B1378" s="293" t="str">
        <f>'Lease Rollforward'!$B$1</f>
        <v>E120</v>
      </c>
      <c r="C1378" s="122" t="str">
        <f>VLOOKUP(B:B,'ACFR Business Areas'!A:B,2,FALSE)</f>
        <v>Comptroller General</v>
      </c>
      <c r="D1378" s="237"/>
      <c r="E1378" s="265"/>
      <c r="G1378" s="122">
        <f>IFERROR(VLOOKUP($F:$F,'Lease Types with GL Accts'!A:B,2,FALSE),0)</f>
        <v>0</v>
      </c>
      <c r="H1378" s="122">
        <f>IFERROR(VLOOKUP($F:$F,'Lease Types with GL Accts'!$A:$C,3,FALSE),0)</f>
        <v>0</v>
      </c>
      <c r="I1378" s="122">
        <f>IFERROR(VLOOKUP($F:$F,'Lease Types with GL Accts'!$A:$D,4,FALSE),0)</f>
        <v>0</v>
      </c>
      <c r="J1378" s="293" t="str">
        <f>IF(AND(AB1378=1,K1378='Lease Rollforward'!$B$2),"Yes",IF(AB1378=1,"No",""))</f>
        <v/>
      </c>
      <c r="L1378" s="216"/>
      <c r="M1378" s="217"/>
      <c r="N1378" s="217"/>
      <c r="O1378" s="217"/>
      <c r="P1378" s="294">
        <f t="shared" si="185"/>
        <v>0</v>
      </c>
      <c r="Q1378" s="124"/>
      <c r="R1378" s="124"/>
      <c r="S1378" s="219"/>
      <c r="T1378" s="219"/>
      <c r="U1378" s="266"/>
      <c r="V1378" s="122" t="str">
        <f>IF($AB1378=1,VLOOKUP(U:U,'BW Asset Listing'!D:E,2,FALSE),"")</f>
        <v/>
      </c>
      <c r="W1378" s="122" t="str">
        <f>IF($AB1378=1,VLOOKUP(U:U,'BW Asset Listing'!D:F,3,FALSE),"")</f>
        <v/>
      </c>
      <c r="X1378" s="122" t="str">
        <f>IF($AB1378=1,VLOOKUP(U:U,'BW Asset Listing'!D:G,4,FALSE),"")</f>
        <v/>
      </c>
      <c r="Y1378" s="294" t="str">
        <f>IF($AB1378=1,VLOOKUP(U:U,'BW Asset Listing'!D:O,12,FALSE),"")</f>
        <v/>
      </c>
      <c r="Z1378" s="294" t="str">
        <f t="shared" si="186"/>
        <v/>
      </c>
      <c r="AA1378" s="294" t="str">
        <f t="shared" si="187"/>
        <v/>
      </c>
      <c r="AB1378" s="294">
        <f>COUNTIF($D$4:D1378,$D1378)</f>
        <v>0</v>
      </c>
      <c r="AE1378" s="122" t="str">
        <f t="shared" si="188"/>
        <v/>
      </c>
      <c r="AF1378" s="124">
        <f>SUMIFS('BW Expense Report GL'!I:I,'BW Expense Report GL'!F:F,AD:AD,'BW Expense Report GL'!G:G,G:G)</f>
        <v>0</v>
      </c>
      <c r="AG1378" s="124" t="str">
        <f t="shared" si="189"/>
        <v/>
      </c>
      <c r="AH1378" s="124">
        <f>SUMIFS('BW Expense Report GL'!I:I,'BW Expense Report GL'!F:F,AD:AD,'BW Expense Report GL'!G:G,H:H)</f>
        <v>0</v>
      </c>
      <c r="AI1378" s="124" t="str">
        <f t="shared" si="190"/>
        <v/>
      </c>
      <c r="AK1378" s="121">
        <f t="shared" si="191"/>
        <v>0</v>
      </c>
      <c r="AL1378" s="121">
        <f t="shared" si="192"/>
        <v>0</v>
      </c>
    </row>
    <row r="1379" spans="1:38" s="121" customFormat="1" ht="12.75" x14ac:dyDescent="0.2">
      <c r="A1379" s="293" t="str">
        <f>VLOOKUP(B:B,'ACFR Business Areas'!A:C,3,FALSE)</f>
        <v>A000</v>
      </c>
      <c r="B1379" s="293" t="str">
        <f>'Lease Rollforward'!$B$1</f>
        <v>E120</v>
      </c>
      <c r="C1379" s="122" t="str">
        <f>VLOOKUP(B:B,'ACFR Business Areas'!A:B,2,FALSE)</f>
        <v>Comptroller General</v>
      </c>
      <c r="D1379" s="237"/>
      <c r="E1379" s="265"/>
      <c r="G1379" s="122">
        <f>IFERROR(VLOOKUP($F:$F,'Lease Types with GL Accts'!A:B,2,FALSE),0)</f>
        <v>0</v>
      </c>
      <c r="H1379" s="122">
        <f>IFERROR(VLOOKUP($F:$F,'Lease Types with GL Accts'!$A:$C,3,FALSE),0)</f>
        <v>0</v>
      </c>
      <c r="I1379" s="122">
        <f>IFERROR(VLOOKUP($F:$F,'Lease Types with GL Accts'!$A:$D,4,FALSE),0)</f>
        <v>0</v>
      </c>
      <c r="J1379" s="293" t="str">
        <f>IF(AND(AB1379=1,K1379='Lease Rollforward'!$B$2),"Yes",IF(AB1379=1,"No",""))</f>
        <v/>
      </c>
      <c r="L1379" s="216"/>
      <c r="M1379" s="217"/>
      <c r="N1379" s="217"/>
      <c r="O1379" s="217"/>
      <c r="P1379" s="294">
        <f t="shared" si="185"/>
        <v>0</v>
      </c>
      <c r="Q1379" s="124"/>
      <c r="R1379" s="124"/>
      <c r="S1379" s="219"/>
      <c r="T1379" s="219"/>
      <c r="U1379" s="266"/>
      <c r="V1379" s="122" t="str">
        <f>IF($AB1379=1,VLOOKUP(U:U,'BW Asset Listing'!D:E,2,FALSE),"")</f>
        <v/>
      </c>
      <c r="W1379" s="122" t="str">
        <f>IF($AB1379=1,VLOOKUP(U:U,'BW Asset Listing'!D:F,3,FALSE),"")</f>
        <v/>
      </c>
      <c r="X1379" s="122" t="str">
        <f>IF($AB1379=1,VLOOKUP(U:U,'BW Asset Listing'!D:G,4,FALSE),"")</f>
        <v/>
      </c>
      <c r="Y1379" s="294" t="str">
        <f>IF($AB1379=1,VLOOKUP(U:U,'BW Asset Listing'!D:O,12,FALSE),"")</f>
        <v/>
      </c>
      <c r="Z1379" s="294" t="str">
        <f t="shared" si="186"/>
        <v/>
      </c>
      <c r="AA1379" s="294" t="str">
        <f t="shared" si="187"/>
        <v/>
      </c>
      <c r="AB1379" s="294">
        <f>COUNTIF($D$4:D1379,$D1379)</f>
        <v>0</v>
      </c>
      <c r="AE1379" s="122" t="str">
        <f t="shared" si="188"/>
        <v/>
      </c>
      <c r="AF1379" s="124">
        <f>SUMIFS('BW Expense Report GL'!I:I,'BW Expense Report GL'!F:F,AD:AD,'BW Expense Report GL'!G:G,G:G)</f>
        <v>0</v>
      </c>
      <c r="AG1379" s="124" t="str">
        <f t="shared" si="189"/>
        <v/>
      </c>
      <c r="AH1379" s="124">
        <f>SUMIFS('BW Expense Report GL'!I:I,'BW Expense Report GL'!F:F,AD:AD,'BW Expense Report GL'!G:G,H:H)</f>
        <v>0</v>
      </c>
      <c r="AI1379" s="124" t="str">
        <f t="shared" si="190"/>
        <v/>
      </c>
      <c r="AK1379" s="121">
        <f t="shared" si="191"/>
        <v>0</v>
      </c>
      <c r="AL1379" s="121">
        <f t="shared" si="192"/>
        <v>0</v>
      </c>
    </row>
    <row r="1380" spans="1:38" s="121" customFormat="1" ht="12.75" x14ac:dyDescent="0.2">
      <c r="A1380" s="293" t="str">
        <f>VLOOKUP(B:B,'ACFR Business Areas'!A:C,3,FALSE)</f>
        <v>A000</v>
      </c>
      <c r="B1380" s="293" t="str">
        <f>'Lease Rollforward'!$B$1</f>
        <v>E120</v>
      </c>
      <c r="C1380" s="122" t="str">
        <f>VLOOKUP(B:B,'ACFR Business Areas'!A:B,2,FALSE)</f>
        <v>Comptroller General</v>
      </c>
      <c r="D1380" s="237"/>
      <c r="E1380" s="265"/>
      <c r="G1380" s="122">
        <f>IFERROR(VLOOKUP($F:$F,'Lease Types with GL Accts'!A:B,2,FALSE),0)</f>
        <v>0</v>
      </c>
      <c r="H1380" s="122">
        <f>IFERROR(VLOOKUP($F:$F,'Lease Types with GL Accts'!$A:$C,3,FALSE),0)</f>
        <v>0</v>
      </c>
      <c r="I1380" s="122">
        <f>IFERROR(VLOOKUP($F:$F,'Lease Types with GL Accts'!$A:$D,4,FALSE),0)</f>
        <v>0</v>
      </c>
      <c r="J1380" s="293" t="str">
        <f>IF(AND(AB1380=1,K1380='Lease Rollforward'!$B$2),"Yes",IF(AB1380=1,"No",""))</f>
        <v/>
      </c>
      <c r="L1380" s="216"/>
      <c r="M1380" s="217"/>
      <c r="N1380" s="217"/>
      <c r="O1380" s="217"/>
      <c r="P1380" s="294">
        <f t="shared" si="185"/>
        <v>0</v>
      </c>
      <c r="Q1380" s="124"/>
      <c r="R1380" s="124"/>
      <c r="S1380" s="219"/>
      <c r="T1380" s="219"/>
      <c r="U1380" s="266"/>
      <c r="V1380" s="122" t="str">
        <f>IF($AB1380=1,VLOOKUP(U:U,'BW Asset Listing'!D:E,2,FALSE),"")</f>
        <v/>
      </c>
      <c r="W1380" s="122" t="str">
        <f>IF($AB1380=1,VLOOKUP(U:U,'BW Asset Listing'!D:F,3,FALSE),"")</f>
        <v/>
      </c>
      <c r="X1380" s="122" t="str">
        <f>IF($AB1380=1,VLOOKUP(U:U,'BW Asset Listing'!D:G,4,FALSE),"")</f>
        <v/>
      </c>
      <c r="Y1380" s="294" t="str">
        <f>IF($AB1380=1,VLOOKUP(U:U,'BW Asset Listing'!D:O,12,FALSE),"")</f>
        <v/>
      </c>
      <c r="Z1380" s="294" t="str">
        <f t="shared" si="186"/>
        <v/>
      </c>
      <c r="AA1380" s="294" t="str">
        <f t="shared" si="187"/>
        <v/>
      </c>
      <c r="AB1380" s="294">
        <f>COUNTIF($D$4:D1380,$D1380)</f>
        <v>0</v>
      </c>
      <c r="AE1380" s="122" t="str">
        <f t="shared" si="188"/>
        <v/>
      </c>
      <c r="AF1380" s="124">
        <f>SUMIFS('BW Expense Report GL'!I:I,'BW Expense Report GL'!F:F,AD:AD,'BW Expense Report GL'!G:G,G:G)</f>
        <v>0</v>
      </c>
      <c r="AG1380" s="124" t="str">
        <f t="shared" si="189"/>
        <v/>
      </c>
      <c r="AH1380" s="124">
        <f>SUMIFS('BW Expense Report GL'!I:I,'BW Expense Report GL'!F:F,AD:AD,'BW Expense Report GL'!G:G,H:H)</f>
        <v>0</v>
      </c>
      <c r="AI1380" s="124" t="str">
        <f t="shared" si="190"/>
        <v/>
      </c>
      <c r="AK1380" s="121">
        <f t="shared" si="191"/>
        <v>0</v>
      </c>
      <c r="AL1380" s="121">
        <f t="shared" si="192"/>
        <v>0</v>
      </c>
    </row>
    <row r="1381" spans="1:38" s="121" customFormat="1" ht="12.75" x14ac:dyDescent="0.2">
      <c r="A1381" s="293" t="str">
        <f>VLOOKUP(B:B,'ACFR Business Areas'!A:C,3,FALSE)</f>
        <v>A000</v>
      </c>
      <c r="B1381" s="293" t="str">
        <f>'Lease Rollforward'!$B$1</f>
        <v>E120</v>
      </c>
      <c r="C1381" s="122" t="str">
        <f>VLOOKUP(B:B,'ACFR Business Areas'!A:B,2,FALSE)</f>
        <v>Comptroller General</v>
      </c>
      <c r="D1381" s="237"/>
      <c r="E1381" s="265"/>
      <c r="G1381" s="122">
        <f>IFERROR(VLOOKUP($F:$F,'Lease Types with GL Accts'!A:B,2,FALSE),0)</f>
        <v>0</v>
      </c>
      <c r="H1381" s="122">
        <f>IFERROR(VLOOKUP($F:$F,'Lease Types with GL Accts'!$A:$C,3,FALSE),0)</f>
        <v>0</v>
      </c>
      <c r="I1381" s="122">
        <f>IFERROR(VLOOKUP($F:$F,'Lease Types with GL Accts'!$A:$D,4,FALSE),0)</f>
        <v>0</v>
      </c>
      <c r="J1381" s="293" t="str">
        <f>IF(AND(AB1381=1,K1381='Lease Rollforward'!$B$2),"Yes",IF(AB1381=1,"No",""))</f>
        <v/>
      </c>
      <c r="L1381" s="216"/>
      <c r="M1381" s="217"/>
      <c r="N1381" s="217"/>
      <c r="O1381" s="217"/>
      <c r="P1381" s="294">
        <f t="shared" si="185"/>
        <v>0</v>
      </c>
      <c r="Q1381" s="124"/>
      <c r="R1381" s="124"/>
      <c r="S1381" s="219"/>
      <c r="T1381" s="219"/>
      <c r="U1381" s="266"/>
      <c r="V1381" s="122" t="str">
        <f>IF($AB1381=1,VLOOKUP(U:U,'BW Asset Listing'!D:E,2,FALSE),"")</f>
        <v/>
      </c>
      <c r="W1381" s="122" t="str">
        <f>IF($AB1381=1,VLOOKUP(U:U,'BW Asset Listing'!D:F,3,FALSE),"")</f>
        <v/>
      </c>
      <c r="X1381" s="122" t="str">
        <f>IF($AB1381=1,VLOOKUP(U:U,'BW Asset Listing'!D:G,4,FALSE),"")</f>
        <v/>
      </c>
      <c r="Y1381" s="294" t="str">
        <f>IF($AB1381=1,VLOOKUP(U:U,'BW Asset Listing'!D:O,12,FALSE),"")</f>
        <v/>
      </c>
      <c r="Z1381" s="294" t="str">
        <f t="shared" si="186"/>
        <v/>
      </c>
      <c r="AA1381" s="294" t="str">
        <f t="shared" si="187"/>
        <v/>
      </c>
      <c r="AB1381" s="294">
        <f>COUNTIF($D$4:D1381,$D1381)</f>
        <v>0</v>
      </c>
      <c r="AE1381" s="122" t="str">
        <f t="shared" si="188"/>
        <v/>
      </c>
      <c r="AF1381" s="124">
        <f>SUMIFS('BW Expense Report GL'!I:I,'BW Expense Report GL'!F:F,AD:AD,'BW Expense Report GL'!G:G,G:G)</f>
        <v>0</v>
      </c>
      <c r="AG1381" s="124" t="str">
        <f t="shared" si="189"/>
        <v/>
      </c>
      <c r="AH1381" s="124">
        <f>SUMIFS('BW Expense Report GL'!I:I,'BW Expense Report GL'!F:F,AD:AD,'BW Expense Report GL'!G:G,H:H)</f>
        <v>0</v>
      </c>
      <c r="AI1381" s="124" t="str">
        <f t="shared" si="190"/>
        <v/>
      </c>
      <c r="AK1381" s="121">
        <f t="shared" si="191"/>
        <v>0</v>
      </c>
      <c r="AL1381" s="121">
        <f t="shared" si="192"/>
        <v>0</v>
      </c>
    </row>
    <row r="1382" spans="1:38" s="121" customFormat="1" ht="12.75" x14ac:dyDescent="0.2">
      <c r="A1382" s="293" t="str">
        <f>VLOOKUP(B:B,'ACFR Business Areas'!A:C,3,FALSE)</f>
        <v>A000</v>
      </c>
      <c r="B1382" s="293" t="str">
        <f>'Lease Rollforward'!$B$1</f>
        <v>E120</v>
      </c>
      <c r="C1382" s="122" t="str">
        <f>VLOOKUP(B:B,'ACFR Business Areas'!A:B,2,FALSE)</f>
        <v>Comptroller General</v>
      </c>
      <c r="D1382" s="237"/>
      <c r="E1382" s="265"/>
      <c r="G1382" s="122">
        <f>IFERROR(VLOOKUP($F:$F,'Lease Types with GL Accts'!A:B,2,FALSE),0)</f>
        <v>0</v>
      </c>
      <c r="H1382" s="122">
        <f>IFERROR(VLOOKUP($F:$F,'Lease Types with GL Accts'!$A:$C,3,FALSE),0)</f>
        <v>0</v>
      </c>
      <c r="I1382" s="122">
        <f>IFERROR(VLOOKUP($F:$F,'Lease Types with GL Accts'!$A:$D,4,FALSE),0)</f>
        <v>0</v>
      </c>
      <c r="J1382" s="293" t="str">
        <f>IF(AND(AB1382=1,K1382='Lease Rollforward'!$B$2),"Yes",IF(AB1382=1,"No",""))</f>
        <v/>
      </c>
      <c r="L1382" s="216"/>
      <c r="M1382" s="217"/>
      <c r="N1382" s="217"/>
      <c r="O1382" s="217"/>
      <c r="P1382" s="294">
        <f t="shared" si="185"/>
        <v>0</v>
      </c>
      <c r="Q1382" s="124"/>
      <c r="R1382" s="124"/>
      <c r="S1382" s="219"/>
      <c r="T1382" s="219"/>
      <c r="U1382" s="266"/>
      <c r="V1382" s="122" t="str">
        <f>IF($AB1382=1,VLOOKUP(U:U,'BW Asset Listing'!D:E,2,FALSE),"")</f>
        <v/>
      </c>
      <c r="W1382" s="122" t="str">
        <f>IF($AB1382=1,VLOOKUP(U:U,'BW Asset Listing'!D:F,3,FALSE),"")</f>
        <v/>
      </c>
      <c r="X1382" s="122" t="str">
        <f>IF($AB1382=1,VLOOKUP(U:U,'BW Asset Listing'!D:G,4,FALSE),"")</f>
        <v/>
      </c>
      <c r="Y1382" s="294" t="str">
        <f>IF($AB1382=1,VLOOKUP(U:U,'BW Asset Listing'!D:O,12,FALSE),"")</f>
        <v/>
      </c>
      <c r="Z1382" s="294" t="str">
        <f t="shared" si="186"/>
        <v/>
      </c>
      <c r="AA1382" s="294" t="str">
        <f t="shared" si="187"/>
        <v/>
      </c>
      <c r="AB1382" s="294">
        <f>COUNTIF($D$4:D1382,$D1382)</f>
        <v>0</v>
      </c>
      <c r="AE1382" s="122" t="str">
        <f t="shared" si="188"/>
        <v/>
      </c>
      <c r="AF1382" s="124">
        <f>SUMIFS('BW Expense Report GL'!I:I,'BW Expense Report GL'!F:F,AD:AD,'BW Expense Report GL'!G:G,G:G)</f>
        <v>0</v>
      </c>
      <c r="AG1382" s="124" t="str">
        <f t="shared" si="189"/>
        <v/>
      </c>
      <c r="AH1382" s="124">
        <f>SUMIFS('BW Expense Report GL'!I:I,'BW Expense Report GL'!F:F,AD:AD,'BW Expense Report GL'!G:G,H:H)</f>
        <v>0</v>
      </c>
      <c r="AI1382" s="124" t="str">
        <f t="shared" si="190"/>
        <v/>
      </c>
      <c r="AK1382" s="121">
        <f t="shared" si="191"/>
        <v>0</v>
      </c>
      <c r="AL1382" s="121">
        <f t="shared" si="192"/>
        <v>0</v>
      </c>
    </row>
    <row r="1383" spans="1:38" s="121" customFormat="1" ht="12.75" x14ac:dyDescent="0.2">
      <c r="A1383" s="293" t="str">
        <f>VLOOKUP(B:B,'ACFR Business Areas'!A:C,3,FALSE)</f>
        <v>A000</v>
      </c>
      <c r="B1383" s="293" t="str">
        <f>'Lease Rollforward'!$B$1</f>
        <v>E120</v>
      </c>
      <c r="C1383" s="122" t="str">
        <f>VLOOKUP(B:B,'ACFR Business Areas'!A:B,2,FALSE)</f>
        <v>Comptroller General</v>
      </c>
      <c r="D1383" s="237"/>
      <c r="E1383" s="265"/>
      <c r="G1383" s="122">
        <f>IFERROR(VLOOKUP($F:$F,'Lease Types with GL Accts'!A:B,2,FALSE),0)</f>
        <v>0</v>
      </c>
      <c r="H1383" s="122">
        <f>IFERROR(VLOOKUP($F:$F,'Lease Types with GL Accts'!$A:$C,3,FALSE),0)</f>
        <v>0</v>
      </c>
      <c r="I1383" s="122">
        <f>IFERROR(VLOOKUP($F:$F,'Lease Types with GL Accts'!$A:$D,4,FALSE),0)</f>
        <v>0</v>
      </c>
      <c r="J1383" s="293" t="str">
        <f>IF(AND(AB1383=1,K1383='Lease Rollforward'!$B$2),"Yes",IF(AB1383=1,"No",""))</f>
        <v/>
      </c>
      <c r="L1383" s="216"/>
      <c r="M1383" s="217"/>
      <c r="N1383" s="217"/>
      <c r="O1383" s="217"/>
      <c r="P1383" s="294">
        <f t="shared" si="185"/>
        <v>0</v>
      </c>
      <c r="Q1383" s="124"/>
      <c r="R1383" s="124"/>
      <c r="S1383" s="219"/>
      <c r="T1383" s="219"/>
      <c r="U1383" s="266"/>
      <c r="V1383" s="122" t="str">
        <f>IF($AB1383=1,VLOOKUP(U:U,'BW Asset Listing'!D:E,2,FALSE),"")</f>
        <v/>
      </c>
      <c r="W1383" s="122" t="str">
        <f>IF($AB1383=1,VLOOKUP(U:U,'BW Asset Listing'!D:F,3,FALSE),"")</f>
        <v/>
      </c>
      <c r="X1383" s="122" t="str">
        <f>IF($AB1383=1,VLOOKUP(U:U,'BW Asset Listing'!D:G,4,FALSE),"")</f>
        <v/>
      </c>
      <c r="Y1383" s="294" t="str">
        <f>IF($AB1383=1,VLOOKUP(U:U,'BW Asset Listing'!D:O,12,FALSE),"")</f>
        <v/>
      </c>
      <c r="Z1383" s="294" t="str">
        <f t="shared" si="186"/>
        <v/>
      </c>
      <c r="AA1383" s="294" t="str">
        <f t="shared" si="187"/>
        <v/>
      </c>
      <c r="AB1383" s="294">
        <f>COUNTIF($D$4:D1383,$D1383)</f>
        <v>0</v>
      </c>
      <c r="AE1383" s="122" t="str">
        <f t="shared" si="188"/>
        <v/>
      </c>
      <c r="AF1383" s="124">
        <f>SUMIFS('BW Expense Report GL'!I:I,'BW Expense Report GL'!F:F,AD:AD,'BW Expense Report GL'!G:G,G:G)</f>
        <v>0</v>
      </c>
      <c r="AG1383" s="124" t="str">
        <f t="shared" si="189"/>
        <v/>
      </c>
      <c r="AH1383" s="124">
        <f>SUMIFS('BW Expense Report GL'!I:I,'BW Expense Report GL'!F:F,AD:AD,'BW Expense Report GL'!G:G,H:H)</f>
        <v>0</v>
      </c>
      <c r="AI1383" s="124" t="str">
        <f t="shared" si="190"/>
        <v/>
      </c>
      <c r="AK1383" s="121">
        <f t="shared" si="191"/>
        <v>0</v>
      </c>
      <c r="AL1383" s="121">
        <f t="shared" si="192"/>
        <v>0</v>
      </c>
    </row>
    <row r="1384" spans="1:38" s="121" customFormat="1" ht="12.75" x14ac:dyDescent="0.2">
      <c r="A1384" s="293" t="str">
        <f>VLOOKUP(B:B,'ACFR Business Areas'!A:C,3,FALSE)</f>
        <v>A000</v>
      </c>
      <c r="B1384" s="293" t="str">
        <f>'Lease Rollforward'!$B$1</f>
        <v>E120</v>
      </c>
      <c r="C1384" s="122" t="str">
        <f>VLOOKUP(B:B,'ACFR Business Areas'!A:B,2,FALSE)</f>
        <v>Comptroller General</v>
      </c>
      <c r="D1384" s="237"/>
      <c r="E1384" s="265"/>
      <c r="G1384" s="122">
        <f>IFERROR(VLOOKUP($F:$F,'Lease Types with GL Accts'!A:B,2,FALSE),0)</f>
        <v>0</v>
      </c>
      <c r="H1384" s="122">
        <f>IFERROR(VLOOKUP($F:$F,'Lease Types with GL Accts'!$A:$C,3,FALSE),0)</f>
        <v>0</v>
      </c>
      <c r="I1384" s="122">
        <f>IFERROR(VLOOKUP($F:$F,'Lease Types with GL Accts'!$A:$D,4,FALSE),0)</f>
        <v>0</v>
      </c>
      <c r="J1384" s="293" t="str">
        <f>IF(AND(AB1384=1,K1384='Lease Rollforward'!$B$2),"Yes",IF(AB1384=1,"No",""))</f>
        <v/>
      </c>
      <c r="L1384" s="216"/>
      <c r="M1384" s="217"/>
      <c r="N1384" s="217"/>
      <c r="O1384" s="217"/>
      <c r="P1384" s="294">
        <f t="shared" si="185"/>
        <v>0</v>
      </c>
      <c r="Q1384" s="124"/>
      <c r="R1384" s="124"/>
      <c r="S1384" s="219"/>
      <c r="T1384" s="219"/>
      <c r="U1384" s="266"/>
      <c r="V1384" s="122" t="str">
        <f>IF($AB1384=1,VLOOKUP(U:U,'BW Asset Listing'!D:E,2,FALSE),"")</f>
        <v/>
      </c>
      <c r="W1384" s="122" t="str">
        <f>IF($AB1384=1,VLOOKUP(U:U,'BW Asset Listing'!D:F,3,FALSE),"")</f>
        <v/>
      </c>
      <c r="X1384" s="122" t="str">
        <f>IF($AB1384=1,VLOOKUP(U:U,'BW Asset Listing'!D:G,4,FALSE),"")</f>
        <v/>
      </c>
      <c r="Y1384" s="294" t="str">
        <f>IF($AB1384=1,VLOOKUP(U:U,'BW Asset Listing'!D:O,12,FALSE),"")</f>
        <v/>
      </c>
      <c r="Z1384" s="294" t="str">
        <f t="shared" si="186"/>
        <v/>
      </c>
      <c r="AA1384" s="294" t="str">
        <f t="shared" si="187"/>
        <v/>
      </c>
      <c r="AB1384" s="294">
        <f>COUNTIF($D$4:D1384,$D1384)</f>
        <v>0</v>
      </c>
      <c r="AE1384" s="122" t="str">
        <f t="shared" si="188"/>
        <v/>
      </c>
      <c r="AF1384" s="124">
        <f>SUMIFS('BW Expense Report GL'!I:I,'BW Expense Report GL'!F:F,AD:AD,'BW Expense Report GL'!G:G,G:G)</f>
        <v>0</v>
      </c>
      <c r="AG1384" s="124" t="str">
        <f t="shared" si="189"/>
        <v/>
      </c>
      <c r="AH1384" s="124">
        <f>SUMIFS('BW Expense Report GL'!I:I,'BW Expense Report GL'!F:F,AD:AD,'BW Expense Report GL'!G:G,H:H)</f>
        <v>0</v>
      </c>
      <c r="AI1384" s="124" t="str">
        <f t="shared" si="190"/>
        <v/>
      </c>
      <c r="AK1384" s="121">
        <f t="shared" si="191"/>
        <v>0</v>
      </c>
      <c r="AL1384" s="121">
        <f t="shared" si="192"/>
        <v>0</v>
      </c>
    </row>
    <row r="1385" spans="1:38" s="121" customFormat="1" ht="12.75" x14ac:dyDescent="0.2">
      <c r="A1385" s="293" t="str">
        <f>VLOOKUP(B:B,'ACFR Business Areas'!A:C,3,FALSE)</f>
        <v>A000</v>
      </c>
      <c r="B1385" s="293" t="str">
        <f>'Lease Rollforward'!$B$1</f>
        <v>E120</v>
      </c>
      <c r="C1385" s="122" t="str">
        <f>VLOOKUP(B:B,'ACFR Business Areas'!A:B,2,FALSE)</f>
        <v>Comptroller General</v>
      </c>
      <c r="D1385" s="237"/>
      <c r="E1385" s="265"/>
      <c r="G1385" s="122">
        <f>IFERROR(VLOOKUP($F:$F,'Lease Types with GL Accts'!A:B,2,FALSE),0)</f>
        <v>0</v>
      </c>
      <c r="H1385" s="122">
        <f>IFERROR(VLOOKUP($F:$F,'Lease Types with GL Accts'!$A:$C,3,FALSE),0)</f>
        <v>0</v>
      </c>
      <c r="I1385" s="122">
        <f>IFERROR(VLOOKUP($F:$F,'Lease Types with GL Accts'!$A:$D,4,FALSE),0)</f>
        <v>0</v>
      </c>
      <c r="J1385" s="293" t="str">
        <f>IF(AND(AB1385=1,K1385='Lease Rollforward'!$B$2),"Yes",IF(AB1385=1,"No",""))</f>
        <v/>
      </c>
      <c r="L1385" s="216"/>
      <c r="M1385" s="217"/>
      <c r="N1385" s="217"/>
      <c r="O1385" s="217"/>
      <c r="P1385" s="294">
        <f t="shared" si="185"/>
        <v>0</v>
      </c>
      <c r="Q1385" s="124"/>
      <c r="R1385" s="124"/>
      <c r="S1385" s="219"/>
      <c r="T1385" s="219"/>
      <c r="U1385" s="266"/>
      <c r="V1385" s="122" t="str">
        <f>IF($AB1385=1,VLOOKUP(U:U,'BW Asset Listing'!D:E,2,FALSE),"")</f>
        <v/>
      </c>
      <c r="W1385" s="122" t="str">
        <f>IF($AB1385=1,VLOOKUP(U:U,'BW Asset Listing'!D:F,3,FALSE),"")</f>
        <v/>
      </c>
      <c r="X1385" s="122" t="str">
        <f>IF($AB1385=1,VLOOKUP(U:U,'BW Asset Listing'!D:G,4,FALSE),"")</f>
        <v/>
      </c>
      <c r="Y1385" s="294" t="str">
        <f>IF($AB1385=1,VLOOKUP(U:U,'BW Asset Listing'!D:O,12,FALSE),"")</f>
        <v/>
      </c>
      <c r="Z1385" s="294" t="str">
        <f t="shared" si="186"/>
        <v/>
      </c>
      <c r="AA1385" s="294" t="str">
        <f t="shared" si="187"/>
        <v/>
      </c>
      <c r="AB1385" s="294">
        <f>COUNTIF($D$4:D1385,$D1385)</f>
        <v>0</v>
      </c>
      <c r="AE1385" s="122" t="str">
        <f t="shared" si="188"/>
        <v/>
      </c>
      <c r="AF1385" s="124">
        <f>SUMIFS('BW Expense Report GL'!I:I,'BW Expense Report GL'!F:F,AD:AD,'BW Expense Report GL'!G:G,G:G)</f>
        <v>0</v>
      </c>
      <c r="AG1385" s="124" t="str">
        <f t="shared" si="189"/>
        <v/>
      </c>
      <c r="AH1385" s="124">
        <f>SUMIFS('BW Expense Report GL'!I:I,'BW Expense Report GL'!F:F,AD:AD,'BW Expense Report GL'!G:G,H:H)</f>
        <v>0</v>
      </c>
      <c r="AI1385" s="124" t="str">
        <f t="shared" si="190"/>
        <v/>
      </c>
      <c r="AK1385" s="121">
        <f t="shared" si="191"/>
        <v>0</v>
      </c>
      <c r="AL1385" s="121">
        <f t="shared" si="192"/>
        <v>0</v>
      </c>
    </row>
    <row r="1386" spans="1:38" s="121" customFormat="1" ht="12.75" x14ac:dyDescent="0.2">
      <c r="A1386" s="293" t="str">
        <f>VLOOKUP(B:B,'ACFR Business Areas'!A:C,3,FALSE)</f>
        <v>A000</v>
      </c>
      <c r="B1386" s="293" t="str">
        <f>'Lease Rollforward'!$B$1</f>
        <v>E120</v>
      </c>
      <c r="C1386" s="122" t="str">
        <f>VLOOKUP(B:B,'ACFR Business Areas'!A:B,2,FALSE)</f>
        <v>Comptroller General</v>
      </c>
      <c r="D1386" s="237"/>
      <c r="E1386" s="265"/>
      <c r="G1386" s="122">
        <f>IFERROR(VLOOKUP($F:$F,'Lease Types with GL Accts'!A:B,2,FALSE),0)</f>
        <v>0</v>
      </c>
      <c r="H1386" s="122">
        <f>IFERROR(VLOOKUP($F:$F,'Lease Types with GL Accts'!$A:$C,3,FALSE),0)</f>
        <v>0</v>
      </c>
      <c r="I1386" s="122">
        <f>IFERROR(VLOOKUP($F:$F,'Lease Types with GL Accts'!$A:$D,4,FALSE),0)</f>
        <v>0</v>
      </c>
      <c r="J1386" s="293" t="str">
        <f>IF(AND(AB1386=1,K1386='Lease Rollforward'!$B$2),"Yes",IF(AB1386=1,"No",""))</f>
        <v/>
      </c>
      <c r="L1386" s="216"/>
      <c r="M1386" s="217"/>
      <c r="N1386" s="217"/>
      <c r="O1386" s="217"/>
      <c r="P1386" s="294">
        <f t="shared" si="185"/>
        <v>0</v>
      </c>
      <c r="Q1386" s="124"/>
      <c r="R1386" s="124"/>
      <c r="S1386" s="219"/>
      <c r="T1386" s="219"/>
      <c r="U1386" s="266"/>
      <c r="V1386" s="122" t="str">
        <f>IF($AB1386=1,VLOOKUP(U:U,'BW Asset Listing'!D:E,2,FALSE),"")</f>
        <v/>
      </c>
      <c r="W1386" s="122" t="str">
        <f>IF($AB1386=1,VLOOKUP(U:U,'BW Asset Listing'!D:F,3,FALSE),"")</f>
        <v/>
      </c>
      <c r="X1386" s="122" t="str">
        <f>IF($AB1386=1,VLOOKUP(U:U,'BW Asset Listing'!D:G,4,FALSE),"")</f>
        <v/>
      </c>
      <c r="Y1386" s="294" t="str">
        <f>IF($AB1386=1,VLOOKUP(U:U,'BW Asset Listing'!D:O,12,FALSE),"")</f>
        <v/>
      </c>
      <c r="Z1386" s="294" t="str">
        <f t="shared" si="186"/>
        <v/>
      </c>
      <c r="AA1386" s="294" t="str">
        <f t="shared" si="187"/>
        <v/>
      </c>
      <c r="AB1386" s="294">
        <f>COUNTIF($D$4:D1386,$D1386)</f>
        <v>0</v>
      </c>
      <c r="AE1386" s="122" t="str">
        <f t="shared" si="188"/>
        <v/>
      </c>
      <c r="AF1386" s="124">
        <f>SUMIFS('BW Expense Report GL'!I:I,'BW Expense Report GL'!F:F,AD:AD,'BW Expense Report GL'!G:G,G:G)</f>
        <v>0</v>
      </c>
      <c r="AG1386" s="124" t="str">
        <f t="shared" si="189"/>
        <v/>
      </c>
      <c r="AH1386" s="124">
        <f>SUMIFS('BW Expense Report GL'!I:I,'BW Expense Report GL'!F:F,AD:AD,'BW Expense Report GL'!G:G,H:H)</f>
        <v>0</v>
      </c>
      <c r="AI1386" s="124" t="str">
        <f t="shared" si="190"/>
        <v/>
      </c>
      <c r="AK1386" s="121">
        <f t="shared" si="191"/>
        <v>0</v>
      </c>
      <c r="AL1386" s="121">
        <f t="shared" si="192"/>
        <v>0</v>
      </c>
    </row>
    <row r="1387" spans="1:38" s="121" customFormat="1" ht="12.75" x14ac:dyDescent="0.2">
      <c r="A1387" s="293" t="str">
        <f>VLOOKUP(B:B,'ACFR Business Areas'!A:C,3,FALSE)</f>
        <v>A000</v>
      </c>
      <c r="B1387" s="293" t="str">
        <f>'Lease Rollforward'!$B$1</f>
        <v>E120</v>
      </c>
      <c r="C1387" s="122" t="str">
        <f>VLOOKUP(B:B,'ACFR Business Areas'!A:B,2,FALSE)</f>
        <v>Comptroller General</v>
      </c>
      <c r="D1387" s="237"/>
      <c r="E1387" s="265"/>
      <c r="G1387" s="122">
        <f>IFERROR(VLOOKUP($F:$F,'Lease Types with GL Accts'!A:B,2,FALSE),0)</f>
        <v>0</v>
      </c>
      <c r="H1387" s="122">
        <f>IFERROR(VLOOKUP($F:$F,'Lease Types with GL Accts'!$A:$C,3,FALSE),0)</f>
        <v>0</v>
      </c>
      <c r="I1387" s="122">
        <f>IFERROR(VLOOKUP($F:$F,'Lease Types with GL Accts'!$A:$D,4,FALSE),0)</f>
        <v>0</v>
      </c>
      <c r="J1387" s="293" t="str">
        <f>IF(AND(AB1387=1,K1387='Lease Rollforward'!$B$2),"Yes",IF(AB1387=1,"No",""))</f>
        <v/>
      </c>
      <c r="L1387" s="216"/>
      <c r="M1387" s="217"/>
      <c r="N1387" s="217"/>
      <c r="O1387" s="217"/>
      <c r="P1387" s="294">
        <f t="shared" si="185"/>
        <v>0</v>
      </c>
      <c r="Q1387" s="124"/>
      <c r="R1387" s="124"/>
      <c r="S1387" s="219"/>
      <c r="T1387" s="219"/>
      <c r="U1387" s="266"/>
      <c r="V1387" s="122" t="str">
        <f>IF($AB1387=1,VLOOKUP(U:U,'BW Asset Listing'!D:E,2,FALSE),"")</f>
        <v/>
      </c>
      <c r="W1387" s="122" t="str">
        <f>IF($AB1387=1,VLOOKUP(U:U,'BW Asset Listing'!D:F,3,FALSE),"")</f>
        <v/>
      </c>
      <c r="X1387" s="122" t="str">
        <f>IF($AB1387=1,VLOOKUP(U:U,'BW Asset Listing'!D:G,4,FALSE),"")</f>
        <v/>
      </c>
      <c r="Y1387" s="294" t="str">
        <f>IF($AB1387=1,VLOOKUP(U:U,'BW Asset Listing'!D:O,12,FALSE),"")</f>
        <v/>
      </c>
      <c r="Z1387" s="294" t="str">
        <f t="shared" si="186"/>
        <v/>
      </c>
      <c r="AA1387" s="294" t="str">
        <f t="shared" si="187"/>
        <v/>
      </c>
      <c r="AB1387" s="294">
        <f>COUNTIF($D$4:D1387,$D1387)</f>
        <v>0</v>
      </c>
      <c r="AE1387" s="122" t="str">
        <f t="shared" si="188"/>
        <v/>
      </c>
      <c r="AF1387" s="124">
        <f>SUMIFS('BW Expense Report GL'!I:I,'BW Expense Report GL'!F:F,AD:AD,'BW Expense Report GL'!G:G,G:G)</f>
        <v>0</v>
      </c>
      <c r="AG1387" s="124" t="str">
        <f t="shared" si="189"/>
        <v/>
      </c>
      <c r="AH1387" s="124">
        <f>SUMIFS('BW Expense Report GL'!I:I,'BW Expense Report GL'!F:F,AD:AD,'BW Expense Report GL'!G:G,H:H)</f>
        <v>0</v>
      </c>
      <c r="AI1387" s="124" t="str">
        <f t="shared" si="190"/>
        <v/>
      </c>
      <c r="AK1387" s="121">
        <f t="shared" si="191"/>
        <v>0</v>
      </c>
      <c r="AL1387" s="121">
        <f t="shared" si="192"/>
        <v>0</v>
      </c>
    </row>
    <row r="1388" spans="1:38" s="121" customFormat="1" ht="12.75" x14ac:dyDescent="0.2">
      <c r="A1388" s="293" t="str">
        <f>VLOOKUP(B:B,'ACFR Business Areas'!A:C,3,FALSE)</f>
        <v>A000</v>
      </c>
      <c r="B1388" s="293" t="str">
        <f>'Lease Rollforward'!$B$1</f>
        <v>E120</v>
      </c>
      <c r="C1388" s="122" t="str">
        <f>VLOOKUP(B:B,'ACFR Business Areas'!A:B,2,FALSE)</f>
        <v>Comptroller General</v>
      </c>
      <c r="D1388" s="237"/>
      <c r="E1388" s="265"/>
      <c r="G1388" s="122">
        <f>IFERROR(VLOOKUP($F:$F,'Lease Types with GL Accts'!A:B,2,FALSE),0)</f>
        <v>0</v>
      </c>
      <c r="H1388" s="122">
        <f>IFERROR(VLOOKUP($F:$F,'Lease Types with GL Accts'!$A:$C,3,FALSE),0)</f>
        <v>0</v>
      </c>
      <c r="I1388" s="122">
        <f>IFERROR(VLOOKUP($F:$F,'Lease Types with GL Accts'!$A:$D,4,FALSE),0)</f>
        <v>0</v>
      </c>
      <c r="J1388" s="293" t="str">
        <f>IF(AND(AB1388=1,K1388='Lease Rollforward'!$B$2),"Yes",IF(AB1388=1,"No",""))</f>
        <v/>
      </c>
      <c r="L1388" s="216"/>
      <c r="M1388" s="217"/>
      <c r="N1388" s="217"/>
      <c r="O1388" s="217"/>
      <c r="P1388" s="294">
        <f t="shared" si="185"/>
        <v>0</v>
      </c>
      <c r="Q1388" s="124"/>
      <c r="R1388" s="124"/>
      <c r="S1388" s="219"/>
      <c r="T1388" s="219"/>
      <c r="U1388" s="266"/>
      <c r="V1388" s="122" t="str">
        <f>IF($AB1388=1,VLOOKUP(U:U,'BW Asset Listing'!D:E,2,FALSE),"")</f>
        <v/>
      </c>
      <c r="W1388" s="122" t="str">
        <f>IF($AB1388=1,VLOOKUP(U:U,'BW Asset Listing'!D:F,3,FALSE),"")</f>
        <v/>
      </c>
      <c r="X1388" s="122" t="str">
        <f>IF($AB1388=1,VLOOKUP(U:U,'BW Asset Listing'!D:G,4,FALSE),"")</f>
        <v/>
      </c>
      <c r="Y1388" s="294" t="str">
        <f>IF($AB1388=1,VLOOKUP(U:U,'BW Asset Listing'!D:O,12,FALSE),"")</f>
        <v/>
      </c>
      <c r="Z1388" s="294" t="str">
        <f t="shared" si="186"/>
        <v/>
      </c>
      <c r="AA1388" s="294" t="str">
        <f t="shared" si="187"/>
        <v/>
      </c>
      <c r="AB1388" s="294">
        <f>COUNTIF($D$4:D1388,$D1388)</f>
        <v>0</v>
      </c>
      <c r="AE1388" s="122" t="str">
        <f t="shared" si="188"/>
        <v/>
      </c>
      <c r="AF1388" s="124">
        <f>SUMIFS('BW Expense Report GL'!I:I,'BW Expense Report GL'!F:F,AD:AD,'BW Expense Report GL'!G:G,G:G)</f>
        <v>0</v>
      </c>
      <c r="AG1388" s="124" t="str">
        <f t="shared" si="189"/>
        <v/>
      </c>
      <c r="AH1388" s="124">
        <f>SUMIFS('BW Expense Report GL'!I:I,'BW Expense Report GL'!F:F,AD:AD,'BW Expense Report GL'!G:G,H:H)</f>
        <v>0</v>
      </c>
      <c r="AI1388" s="124" t="str">
        <f t="shared" si="190"/>
        <v/>
      </c>
      <c r="AK1388" s="121">
        <f t="shared" si="191"/>
        <v>0</v>
      </c>
      <c r="AL1388" s="121">
        <f t="shared" si="192"/>
        <v>0</v>
      </c>
    </row>
    <row r="1389" spans="1:38" s="121" customFormat="1" ht="12.75" x14ac:dyDescent="0.2">
      <c r="A1389" s="293" t="str">
        <f>VLOOKUP(B:B,'ACFR Business Areas'!A:C,3,FALSE)</f>
        <v>A000</v>
      </c>
      <c r="B1389" s="293" t="str">
        <f>'Lease Rollforward'!$B$1</f>
        <v>E120</v>
      </c>
      <c r="C1389" s="122" t="str">
        <f>VLOOKUP(B:B,'ACFR Business Areas'!A:B,2,FALSE)</f>
        <v>Comptroller General</v>
      </c>
      <c r="D1389" s="237"/>
      <c r="E1389" s="265"/>
      <c r="G1389" s="122">
        <f>IFERROR(VLOOKUP($F:$F,'Lease Types with GL Accts'!A:B,2,FALSE),0)</f>
        <v>0</v>
      </c>
      <c r="H1389" s="122">
        <f>IFERROR(VLOOKUP($F:$F,'Lease Types with GL Accts'!$A:$C,3,FALSE),0)</f>
        <v>0</v>
      </c>
      <c r="I1389" s="122">
        <f>IFERROR(VLOOKUP($F:$F,'Lease Types with GL Accts'!$A:$D,4,FALSE),0)</f>
        <v>0</v>
      </c>
      <c r="J1389" s="293" t="str">
        <f>IF(AND(AB1389=1,K1389='Lease Rollforward'!$B$2),"Yes",IF(AB1389=1,"No",""))</f>
        <v/>
      </c>
      <c r="L1389" s="216"/>
      <c r="M1389" s="217"/>
      <c r="N1389" s="217"/>
      <c r="O1389" s="217"/>
      <c r="P1389" s="294">
        <f t="shared" si="185"/>
        <v>0</v>
      </c>
      <c r="Q1389" s="124"/>
      <c r="R1389" s="124"/>
      <c r="S1389" s="219"/>
      <c r="T1389" s="219"/>
      <c r="U1389" s="266"/>
      <c r="V1389" s="122" t="str">
        <f>IF($AB1389=1,VLOOKUP(U:U,'BW Asset Listing'!D:E,2,FALSE),"")</f>
        <v/>
      </c>
      <c r="W1389" s="122" t="str">
        <f>IF($AB1389=1,VLOOKUP(U:U,'BW Asset Listing'!D:F,3,FALSE),"")</f>
        <v/>
      </c>
      <c r="X1389" s="122" t="str">
        <f>IF($AB1389=1,VLOOKUP(U:U,'BW Asset Listing'!D:G,4,FALSE),"")</f>
        <v/>
      </c>
      <c r="Y1389" s="294" t="str">
        <f>IF($AB1389=1,VLOOKUP(U:U,'BW Asset Listing'!D:O,12,FALSE),"")</f>
        <v/>
      </c>
      <c r="Z1389" s="294" t="str">
        <f t="shared" si="186"/>
        <v/>
      </c>
      <c r="AA1389" s="294" t="str">
        <f t="shared" si="187"/>
        <v/>
      </c>
      <c r="AB1389" s="294">
        <f>COUNTIF($D$4:D1389,$D1389)</f>
        <v>0</v>
      </c>
      <c r="AE1389" s="122" t="str">
        <f t="shared" si="188"/>
        <v/>
      </c>
      <c r="AF1389" s="124">
        <f>SUMIFS('BW Expense Report GL'!I:I,'BW Expense Report GL'!F:F,AD:AD,'BW Expense Report GL'!G:G,G:G)</f>
        <v>0</v>
      </c>
      <c r="AG1389" s="124" t="str">
        <f t="shared" si="189"/>
        <v/>
      </c>
      <c r="AH1389" s="124">
        <f>SUMIFS('BW Expense Report GL'!I:I,'BW Expense Report GL'!F:F,AD:AD,'BW Expense Report GL'!G:G,H:H)</f>
        <v>0</v>
      </c>
      <c r="AI1389" s="124" t="str">
        <f t="shared" si="190"/>
        <v/>
      </c>
      <c r="AK1389" s="121">
        <f t="shared" si="191"/>
        <v>0</v>
      </c>
      <c r="AL1389" s="121">
        <f t="shared" si="192"/>
        <v>0</v>
      </c>
    </row>
    <row r="1390" spans="1:38" s="121" customFormat="1" ht="12.75" x14ac:dyDescent="0.2">
      <c r="A1390" s="293" t="str">
        <f>VLOOKUP(B:B,'ACFR Business Areas'!A:C,3,FALSE)</f>
        <v>A000</v>
      </c>
      <c r="B1390" s="293" t="str">
        <f>'Lease Rollforward'!$B$1</f>
        <v>E120</v>
      </c>
      <c r="C1390" s="122" t="str">
        <f>VLOOKUP(B:B,'ACFR Business Areas'!A:B,2,FALSE)</f>
        <v>Comptroller General</v>
      </c>
      <c r="D1390" s="237"/>
      <c r="E1390" s="265"/>
      <c r="G1390" s="122">
        <f>IFERROR(VLOOKUP($F:$F,'Lease Types with GL Accts'!A:B,2,FALSE),0)</f>
        <v>0</v>
      </c>
      <c r="H1390" s="122">
        <f>IFERROR(VLOOKUP($F:$F,'Lease Types with GL Accts'!$A:$C,3,FALSE),0)</f>
        <v>0</v>
      </c>
      <c r="I1390" s="122">
        <f>IFERROR(VLOOKUP($F:$F,'Lease Types with GL Accts'!$A:$D,4,FALSE),0)</f>
        <v>0</v>
      </c>
      <c r="J1390" s="293" t="str">
        <f>IF(AND(AB1390=1,K1390='Lease Rollforward'!$B$2),"Yes",IF(AB1390=1,"No",""))</f>
        <v/>
      </c>
      <c r="L1390" s="216"/>
      <c r="M1390" s="217"/>
      <c r="N1390" s="217"/>
      <c r="O1390" s="217"/>
      <c r="P1390" s="294">
        <f t="shared" si="185"/>
        <v>0</v>
      </c>
      <c r="Q1390" s="124"/>
      <c r="R1390" s="124"/>
      <c r="S1390" s="219"/>
      <c r="T1390" s="219"/>
      <c r="U1390" s="266"/>
      <c r="V1390" s="122" t="str">
        <f>IF($AB1390=1,VLOOKUP(U:U,'BW Asset Listing'!D:E,2,FALSE),"")</f>
        <v/>
      </c>
      <c r="W1390" s="122" t="str">
        <f>IF($AB1390=1,VLOOKUP(U:U,'BW Asset Listing'!D:F,3,FALSE),"")</f>
        <v/>
      </c>
      <c r="X1390" s="122" t="str">
        <f>IF($AB1390=1,VLOOKUP(U:U,'BW Asset Listing'!D:G,4,FALSE),"")</f>
        <v/>
      </c>
      <c r="Y1390" s="294" t="str">
        <f>IF($AB1390=1,VLOOKUP(U:U,'BW Asset Listing'!D:O,12,FALSE),"")</f>
        <v/>
      </c>
      <c r="Z1390" s="294" t="str">
        <f t="shared" si="186"/>
        <v/>
      </c>
      <c r="AA1390" s="294" t="str">
        <f t="shared" si="187"/>
        <v/>
      </c>
      <c r="AB1390" s="294">
        <f>COUNTIF($D$4:D1390,$D1390)</f>
        <v>0</v>
      </c>
      <c r="AE1390" s="122" t="str">
        <f t="shared" si="188"/>
        <v/>
      </c>
      <c r="AF1390" s="124">
        <f>SUMIFS('BW Expense Report GL'!I:I,'BW Expense Report GL'!F:F,AD:AD,'BW Expense Report GL'!G:G,G:G)</f>
        <v>0</v>
      </c>
      <c r="AG1390" s="124" t="str">
        <f t="shared" si="189"/>
        <v/>
      </c>
      <c r="AH1390" s="124">
        <f>SUMIFS('BW Expense Report GL'!I:I,'BW Expense Report GL'!F:F,AD:AD,'BW Expense Report GL'!G:G,H:H)</f>
        <v>0</v>
      </c>
      <c r="AI1390" s="124" t="str">
        <f t="shared" si="190"/>
        <v/>
      </c>
      <c r="AK1390" s="121">
        <f t="shared" si="191"/>
        <v>0</v>
      </c>
      <c r="AL1390" s="121">
        <f t="shared" si="192"/>
        <v>0</v>
      </c>
    </row>
    <row r="1391" spans="1:38" s="121" customFormat="1" ht="12.75" x14ac:dyDescent="0.2">
      <c r="A1391" s="293" t="str">
        <f>VLOOKUP(B:B,'ACFR Business Areas'!A:C,3,FALSE)</f>
        <v>A000</v>
      </c>
      <c r="B1391" s="293" t="str">
        <f>'Lease Rollforward'!$B$1</f>
        <v>E120</v>
      </c>
      <c r="C1391" s="122" t="str">
        <f>VLOOKUP(B:B,'ACFR Business Areas'!A:B,2,FALSE)</f>
        <v>Comptroller General</v>
      </c>
      <c r="D1391" s="237"/>
      <c r="E1391" s="265"/>
      <c r="G1391" s="122">
        <f>IFERROR(VLOOKUP($F:$F,'Lease Types with GL Accts'!A:B,2,FALSE),0)</f>
        <v>0</v>
      </c>
      <c r="H1391" s="122">
        <f>IFERROR(VLOOKUP($F:$F,'Lease Types with GL Accts'!$A:$C,3,FALSE),0)</f>
        <v>0</v>
      </c>
      <c r="I1391" s="122">
        <f>IFERROR(VLOOKUP($F:$F,'Lease Types with GL Accts'!$A:$D,4,FALSE),0)</f>
        <v>0</v>
      </c>
      <c r="J1391" s="293" t="str">
        <f>IF(AND(AB1391=1,K1391='Lease Rollforward'!$B$2),"Yes",IF(AB1391=1,"No",""))</f>
        <v/>
      </c>
      <c r="L1391" s="216"/>
      <c r="M1391" s="217"/>
      <c r="N1391" s="217"/>
      <c r="O1391" s="217"/>
      <c r="P1391" s="294">
        <f t="shared" si="185"/>
        <v>0</v>
      </c>
      <c r="Q1391" s="124"/>
      <c r="R1391" s="124"/>
      <c r="S1391" s="219"/>
      <c r="T1391" s="219"/>
      <c r="U1391" s="266"/>
      <c r="V1391" s="122" t="str">
        <f>IF($AB1391=1,VLOOKUP(U:U,'BW Asset Listing'!D:E,2,FALSE),"")</f>
        <v/>
      </c>
      <c r="W1391" s="122" t="str">
        <f>IF($AB1391=1,VLOOKUP(U:U,'BW Asset Listing'!D:F,3,FALSE),"")</f>
        <v/>
      </c>
      <c r="X1391" s="122" t="str">
        <f>IF($AB1391=1,VLOOKUP(U:U,'BW Asset Listing'!D:G,4,FALSE),"")</f>
        <v/>
      </c>
      <c r="Y1391" s="294" t="str">
        <f>IF($AB1391=1,VLOOKUP(U:U,'BW Asset Listing'!D:O,12,FALSE),"")</f>
        <v/>
      </c>
      <c r="Z1391" s="294" t="str">
        <f t="shared" si="186"/>
        <v/>
      </c>
      <c r="AA1391" s="294" t="str">
        <f t="shared" si="187"/>
        <v/>
      </c>
      <c r="AB1391" s="294">
        <f>COUNTIF($D$4:D1391,$D1391)</f>
        <v>0</v>
      </c>
      <c r="AE1391" s="122" t="str">
        <f t="shared" si="188"/>
        <v/>
      </c>
      <c r="AF1391" s="124">
        <f>SUMIFS('BW Expense Report GL'!I:I,'BW Expense Report GL'!F:F,AD:AD,'BW Expense Report GL'!G:G,G:G)</f>
        <v>0</v>
      </c>
      <c r="AG1391" s="124" t="str">
        <f t="shared" si="189"/>
        <v/>
      </c>
      <c r="AH1391" s="124">
        <f>SUMIFS('BW Expense Report GL'!I:I,'BW Expense Report GL'!F:F,AD:AD,'BW Expense Report GL'!G:G,H:H)</f>
        <v>0</v>
      </c>
      <c r="AI1391" s="124" t="str">
        <f t="shared" si="190"/>
        <v/>
      </c>
      <c r="AK1391" s="121">
        <f t="shared" si="191"/>
        <v>0</v>
      </c>
      <c r="AL1391" s="121">
        <f t="shared" si="192"/>
        <v>0</v>
      </c>
    </row>
    <row r="1392" spans="1:38" s="121" customFormat="1" ht="12.75" x14ac:dyDescent="0.2">
      <c r="A1392" s="293" t="str">
        <f>VLOOKUP(B:B,'ACFR Business Areas'!A:C,3,FALSE)</f>
        <v>A000</v>
      </c>
      <c r="B1392" s="293" t="str">
        <f>'Lease Rollforward'!$B$1</f>
        <v>E120</v>
      </c>
      <c r="C1392" s="122" t="str">
        <f>VLOOKUP(B:B,'ACFR Business Areas'!A:B,2,FALSE)</f>
        <v>Comptroller General</v>
      </c>
      <c r="D1392" s="237"/>
      <c r="E1392" s="265"/>
      <c r="G1392" s="122">
        <f>IFERROR(VLOOKUP($F:$F,'Lease Types with GL Accts'!A:B,2,FALSE),0)</f>
        <v>0</v>
      </c>
      <c r="H1392" s="122">
        <f>IFERROR(VLOOKUP($F:$F,'Lease Types with GL Accts'!$A:$C,3,FALSE),0)</f>
        <v>0</v>
      </c>
      <c r="I1392" s="122">
        <f>IFERROR(VLOOKUP($F:$F,'Lease Types with GL Accts'!$A:$D,4,FALSE),0)</f>
        <v>0</v>
      </c>
      <c r="J1392" s="293" t="str">
        <f>IF(AND(AB1392=1,K1392='Lease Rollforward'!$B$2),"Yes",IF(AB1392=1,"No",""))</f>
        <v/>
      </c>
      <c r="L1392" s="216"/>
      <c r="M1392" s="217"/>
      <c r="N1392" s="217"/>
      <c r="O1392" s="217"/>
      <c r="P1392" s="294">
        <f t="shared" si="185"/>
        <v>0</v>
      </c>
      <c r="Q1392" s="124"/>
      <c r="R1392" s="124"/>
      <c r="S1392" s="219"/>
      <c r="T1392" s="219"/>
      <c r="U1392" s="266"/>
      <c r="V1392" s="122" t="str">
        <f>IF($AB1392=1,VLOOKUP(U:U,'BW Asset Listing'!D:E,2,FALSE),"")</f>
        <v/>
      </c>
      <c r="W1392" s="122" t="str">
        <f>IF($AB1392=1,VLOOKUP(U:U,'BW Asset Listing'!D:F,3,FALSE),"")</f>
        <v/>
      </c>
      <c r="X1392" s="122" t="str">
        <f>IF($AB1392=1,VLOOKUP(U:U,'BW Asset Listing'!D:G,4,FALSE),"")</f>
        <v/>
      </c>
      <c r="Y1392" s="294" t="str">
        <f>IF($AB1392=1,VLOOKUP(U:U,'BW Asset Listing'!D:O,12,FALSE),"")</f>
        <v/>
      </c>
      <c r="Z1392" s="294" t="str">
        <f t="shared" si="186"/>
        <v/>
      </c>
      <c r="AA1392" s="294" t="str">
        <f t="shared" si="187"/>
        <v/>
      </c>
      <c r="AB1392" s="294">
        <f>COUNTIF($D$4:D1392,$D1392)</f>
        <v>0</v>
      </c>
      <c r="AE1392" s="122" t="str">
        <f t="shared" si="188"/>
        <v/>
      </c>
      <c r="AF1392" s="124">
        <f>SUMIFS('BW Expense Report GL'!I:I,'BW Expense Report GL'!F:F,AD:AD,'BW Expense Report GL'!G:G,G:G)</f>
        <v>0</v>
      </c>
      <c r="AG1392" s="124" t="str">
        <f t="shared" si="189"/>
        <v/>
      </c>
      <c r="AH1392" s="124">
        <f>SUMIFS('BW Expense Report GL'!I:I,'BW Expense Report GL'!F:F,AD:AD,'BW Expense Report GL'!G:G,H:H)</f>
        <v>0</v>
      </c>
      <c r="AI1392" s="124" t="str">
        <f t="shared" si="190"/>
        <v/>
      </c>
      <c r="AK1392" s="121">
        <f t="shared" si="191"/>
        <v>0</v>
      </c>
      <c r="AL1392" s="121">
        <f t="shared" si="192"/>
        <v>0</v>
      </c>
    </row>
    <row r="1393" spans="1:38" s="121" customFormat="1" ht="12.75" x14ac:dyDescent="0.2">
      <c r="A1393" s="293" t="str">
        <f>VLOOKUP(B:B,'ACFR Business Areas'!A:C,3,FALSE)</f>
        <v>A000</v>
      </c>
      <c r="B1393" s="293" t="str">
        <f>'Lease Rollforward'!$B$1</f>
        <v>E120</v>
      </c>
      <c r="C1393" s="122" t="str">
        <f>VLOOKUP(B:B,'ACFR Business Areas'!A:B,2,FALSE)</f>
        <v>Comptroller General</v>
      </c>
      <c r="D1393" s="237"/>
      <c r="E1393" s="265"/>
      <c r="G1393" s="122">
        <f>IFERROR(VLOOKUP($F:$F,'Lease Types with GL Accts'!A:B,2,FALSE),0)</f>
        <v>0</v>
      </c>
      <c r="H1393" s="122">
        <f>IFERROR(VLOOKUP($F:$F,'Lease Types with GL Accts'!$A:$C,3,FALSE),0)</f>
        <v>0</v>
      </c>
      <c r="I1393" s="122">
        <f>IFERROR(VLOOKUP($F:$F,'Lease Types with GL Accts'!$A:$D,4,FALSE),0)</f>
        <v>0</v>
      </c>
      <c r="J1393" s="293" t="str">
        <f>IF(AND(AB1393=1,K1393='Lease Rollforward'!$B$2),"Yes",IF(AB1393=1,"No",""))</f>
        <v/>
      </c>
      <c r="L1393" s="216"/>
      <c r="M1393" s="217"/>
      <c r="N1393" s="217"/>
      <c r="O1393" s="217"/>
      <c r="P1393" s="294">
        <f t="shared" si="185"/>
        <v>0</v>
      </c>
      <c r="Q1393" s="124"/>
      <c r="R1393" s="124"/>
      <c r="S1393" s="219"/>
      <c r="T1393" s="219"/>
      <c r="U1393" s="266"/>
      <c r="V1393" s="122" t="str">
        <f>IF($AB1393=1,VLOOKUP(U:U,'BW Asset Listing'!D:E,2,FALSE),"")</f>
        <v/>
      </c>
      <c r="W1393" s="122" t="str">
        <f>IF($AB1393=1,VLOOKUP(U:U,'BW Asset Listing'!D:F,3,FALSE),"")</f>
        <v/>
      </c>
      <c r="X1393" s="122" t="str">
        <f>IF($AB1393=1,VLOOKUP(U:U,'BW Asset Listing'!D:G,4,FALSE),"")</f>
        <v/>
      </c>
      <c r="Y1393" s="294" t="str">
        <f>IF($AB1393=1,VLOOKUP(U:U,'BW Asset Listing'!D:O,12,FALSE),"")</f>
        <v/>
      </c>
      <c r="Z1393" s="294" t="str">
        <f t="shared" si="186"/>
        <v/>
      </c>
      <c r="AA1393" s="294" t="str">
        <f t="shared" si="187"/>
        <v/>
      </c>
      <c r="AB1393" s="294">
        <f>COUNTIF($D$4:D1393,$D1393)</f>
        <v>0</v>
      </c>
      <c r="AE1393" s="122" t="str">
        <f t="shared" si="188"/>
        <v/>
      </c>
      <c r="AF1393" s="124">
        <f>SUMIFS('BW Expense Report GL'!I:I,'BW Expense Report GL'!F:F,AD:AD,'BW Expense Report GL'!G:G,G:G)</f>
        <v>0</v>
      </c>
      <c r="AG1393" s="124" t="str">
        <f t="shared" si="189"/>
        <v/>
      </c>
      <c r="AH1393" s="124">
        <f>SUMIFS('BW Expense Report GL'!I:I,'BW Expense Report GL'!F:F,AD:AD,'BW Expense Report GL'!G:G,H:H)</f>
        <v>0</v>
      </c>
      <c r="AI1393" s="124" t="str">
        <f t="shared" si="190"/>
        <v/>
      </c>
      <c r="AK1393" s="121">
        <f t="shared" si="191"/>
        <v>0</v>
      </c>
      <c r="AL1393" s="121">
        <f t="shared" si="192"/>
        <v>0</v>
      </c>
    </row>
    <row r="1394" spans="1:38" s="121" customFormat="1" ht="12.75" x14ac:dyDescent="0.2">
      <c r="A1394" s="293" t="str">
        <f>VLOOKUP(B:B,'ACFR Business Areas'!A:C,3,FALSE)</f>
        <v>A000</v>
      </c>
      <c r="B1394" s="293" t="str">
        <f>'Lease Rollforward'!$B$1</f>
        <v>E120</v>
      </c>
      <c r="C1394" s="122" t="str">
        <f>VLOOKUP(B:B,'ACFR Business Areas'!A:B,2,FALSE)</f>
        <v>Comptroller General</v>
      </c>
      <c r="D1394" s="237"/>
      <c r="E1394" s="265"/>
      <c r="G1394" s="122">
        <f>IFERROR(VLOOKUP($F:$F,'Lease Types with GL Accts'!A:B,2,FALSE),0)</f>
        <v>0</v>
      </c>
      <c r="H1394" s="122">
        <f>IFERROR(VLOOKUP($F:$F,'Lease Types with GL Accts'!$A:$C,3,FALSE),0)</f>
        <v>0</v>
      </c>
      <c r="I1394" s="122">
        <f>IFERROR(VLOOKUP($F:$F,'Lease Types with GL Accts'!$A:$D,4,FALSE),0)</f>
        <v>0</v>
      </c>
      <c r="J1394" s="293" t="str">
        <f>IF(AND(AB1394=1,K1394='Lease Rollforward'!$B$2),"Yes",IF(AB1394=1,"No",""))</f>
        <v/>
      </c>
      <c r="L1394" s="216"/>
      <c r="M1394" s="217"/>
      <c r="N1394" s="217"/>
      <c r="O1394" s="217"/>
      <c r="P1394" s="294">
        <f t="shared" si="185"/>
        <v>0</v>
      </c>
      <c r="Q1394" s="124"/>
      <c r="R1394" s="124"/>
      <c r="S1394" s="219"/>
      <c r="T1394" s="219"/>
      <c r="U1394" s="266"/>
      <c r="V1394" s="122" t="str">
        <f>IF($AB1394=1,VLOOKUP(U:U,'BW Asset Listing'!D:E,2,FALSE),"")</f>
        <v/>
      </c>
      <c r="W1394" s="122" t="str">
        <f>IF($AB1394=1,VLOOKUP(U:U,'BW Asset Listing'!D:F,3,FALSE),"")</f>
        <v/>
      </c>
      <c r="X1394" s="122" t="str">
        <f>IF($AB1394=1,VLOOKUP(U:U,'BW Asset Listing'!D:G,4,FALSE),"")</f>
        <v/>
      </c>
      <c r="Y1394" s="294" t="str">
        <f>IF($AB1394=1,VLOOKUP(U:U,'BW Asset Listing'!D:O,12,FALSE),"")</f>
        <v/>
      </c>
      <c r="Z1394" s="294" t="str">
        <f t="shared" si="186"/>
        <v/>
      </c>
      <c r="AA1394" s="294" t="str">
        <f t="shared" si="187"/>
        <v/>
      </c>
      <c r="AB1394" s="294">
        <f>COUNTIF($D$4:D1394,$D1394)</f>
        <v>0</v>
      </c>
      <c r="AE1394" s="122" t="str">
        <f t="shared" si="188"/>
        <v/>
      </c>
      <c r="AF1394" s="124">
        <f>SUMIFS('BW Expense Report GL'!I:I,'BW Expense Report GL'!F:F,AD:AD,'BW Expense Report GL'!G:G,G:G)</f>
        <v>0</v>
      </c>
      <c r="AG1394" s="124" t="str">
        <f t="shared" si="189"/>
        <v/>
      </c>
      <c r="AH1394" s="124">
        <f>SUMIFS('BW Expense Report GL'!I:I,'BW Expense Report GL'!F:F,AD:AD,'BW Expense Report GL'!G:G,H:H)</f>
        <v>0</v>
      </c>
      <c r="AI1394" s="124" t="str">
        <f t="shared" si="190"/>
        <v/>
      </c>
      <c r="AK1394" s="121">
        <f t="shared" si="191"/>
        <v>0</v>
      </c>
      <c r="AL1394" s="121">
        <f t="shared" si="192"/>
        <v>0</v>
      </c>
    </row>
    <row r="1395" spans="1:38" s="121" customFormat="1" ht="12.75" x14ac:dyDescent="0.2">
      <c r="A1395" s="293" t="str">
        <f>VLOOKUP(B:B,'ACFR Business Areas'!A:C,3,FALSE)</f>
        <v>A000</v>
      </c>
      <c r="B1395" s="293" t="str">
        <f>'Lease Rollforward'!$B$1</f>
        <v>E120</v>
      </c>
      <c r="C1395" s="122" t="str">
        <f>VLOOKUP(B:B,'ACFR Business Areas'!A:B,2,FALSE)</f>
        <v>Comptroller General</v>
      </c>
      <c r="D1395" s="237"/>
      <c r="E1395" s="265"/>
      <c r="G1395" s="122">
        <f>IFERROR(VLOOKUP($F:$F,'Lease Types with GL Accts'!A:B,2,FALSE),0)</f>
        <v>0</v>
      </c>
      <c r="H1395" s="122">
        <f>IFERROR(VLOOKUP($F:$F,'Lease Types with GL Accts'!$A:$C,3,FALSE),0)</f>
        <v>0</v>
      </c>
      <c r="I1395" s="122">
        <f>IFERROR(VLOOKUP($F:$F,'Lease Types with GL Accts'!$A:$D,4,FALSE),0)</f>
        <v>0</v>
      </c>
      <c r="J1395" s="293" t="str">
        <f>IF(AND(AB1395=1,K1395='Lease Rollforward'!$B$2),"Yes",IF(AB1395=1,"No",""))</f>
        <v/>
      </c>
      <c r="L1395" s="216"/>
      <c r="M1395" s="217"/>
      <c r="N1395" s="217"/>
      <c r="O1395" s="217"/>
      <c r="P1395" s="294">
        <f t="shared" si="185"/>
        <v>0</v>
      </c>
      <c r="Q1395" s="124"/>
      <c r="R1395" s="124"/>
      <c r="S1395" s="219"/>
      <c r="T1395" s="219"/>
      <c r="U1395" s="266"/>
      <c r="V1395" s="122" t="str">
        <f>IF($AB1395=1,VLOOKUP(U:U,'BW Asset Listing'!D:E,2,FALSE),"")</f>
        <v/>
      </c>
      <c r="W1395" s="122" t="str">
        <f>IF($AB1395=1,VLOOKUP(U:U,'BW Asset Listing'!D:F,3,FALSE),"")</f>
        <v/>
      </c>
      <c r="X1395" s="122" t="str">
        <f>IF($AB1395=1,VLOOKUP(U:U,'BW Asset Listing'!D:G,4,FALSE),"")</f>
        <v/>
      </c>
      <c r="Y1395" s="294" t="str">
        <f>IF($AB1395=1,VLOOKUP(U:U,'BW Asset Listing'!D:O,12,FALSE),"")</f>
        <v/>
      </c>
      <c r="Z1395" s="294" t="str">
        <f t="shared" si="186"/>
        <v/>
      </c>
      <c r="AA1395" s="294" t="str">
        <f t="shared" si="187"/>
        <v/>
      </c>
      <c r="AB1395" s="294">
        <f>COUNTIF($D$4:D1395,$D1395)</f>
        <v>0</v>
      </c>
      <c r="AE1395" s="122" t="str">
        <f t="shared" si="188"/>
        <v/>
      </c>
      <c r="AF1395" s="124">
        <f>SUMIFS('BW Expense Report GL'!I:I,'BW Expense Report GL'!F:F,AD:AD,'BW Expense Report GL'!G:G,G:G)</f>
        <v>0</v>
      </c>
      <c r="AG1395" s="124" t="str">
        <f t="shared" si="189"/>
        <v/>
      </c>
      <c r="AH1395" s="124">
        <f>SUMIFS('BW Expense Report GL'!I:I,'BW Expense Report GL'!F:F,AD:AD,'BW Expense Report GL'!G:G,H:H)</f>
        <v>0</v>
      </c>
      <c r="AI1395" s="124" t="str">
        <f t="shared" si="190"/>
        <v/>
      </c>
      <c r="AK1395" s="121">
        <f t="shared" si="191"/>
        <v>0</v>
      </c>
      <c r="AL1395" s="121">
        <f t="shared" si="192"/>
        <v>0</v>
      </c>
    </row>
    <row r="1396" spans="1:38" s="121" customFormat="1" ht="12.75" x14ac:dyDescent="0.2">
      <c r="A1396" s="293" t="str">
        <f>VLOOKUP(B:B,'ACFR Business Areas'!A:C,3,FALSE)</f>
        <v>A000</v>
      </c>
      <c r="B1396" s="293" t="str">
        <f>'Lease Rollforward'!$B$1</f>
        <v>E120</v>
      </c>
      <c r="C1396" s="122" t="str">
        <f>VLOOKUP(B:B,'ACFR Business Areas'!A:B,2,FALSE)</f>
        <v>Comptroller General</v>
      </c>
      <c r="D1396" s="237"/>
      <c r="E1396" s="265"/>
      <c r="G1396" s="122">
        <f>IFERROR(VLOOKUP($F:$F,'Lease Types with GL Accts'!A:B,2,FALSE),0)</f>
        <v>0</v>
      </c>
      <c r="H1396" s="122">
        <f>IFERROR(VLOOKUP($F:$F,'Lease Types with GL Accts'!$A:$C,3,FALSE),0)</f>
        <v>0</v>
      </c>
      <c r="I1396" s="122">
        <f>IFERROR(VLOOKUP($F:$F,'Lease Types with GL Accts'!$A:$D,4,FALSE),0)</f>
        <v>0</v>
      </c>
      <c r="J1396" s="293" t="str">
        <f>IF(AND(AB1396=1,K1396='Lease Rollforward'!$B$2),"Yes",IF(AB1396=1,"No",""))</f>
        <v/>
      </c>
      <c r="L1396" s="216"/>
      <c r="M1396" s="217"/>
      <c r="N1396" s="217"/>
      <c r="O1396" s="217"/>
      <c r="P1396" s="294">
        <f t="shared" si="185"/>
        <v>0</v>
      </c>
      <c r="Q1396" s="124"/>
      <c r="R1396" s="124"/>
      <c r="S1396" s="219"/>
      <c r="T1396" s="219"/>
      <c r="U1396" s="266"/>
      <c r="V1396" s="122" t="str">
        <f>IF($AB1396=1,VLOOKUP(U:U,'BW Asset Listing'!D:E,2,FALSE),"")</f>
        <v/>
      </c>
      <c r="W1396" s="122" t="str">
        <f>IF($AB1396=1,VLOOKUP(U:U,'BW Asset Listing'!D:F,3,FALSE),"")</f>
        <v/>
      </c>
      <c r="X1396" s="122" t="str">
        <f>IF($AB1396=1,VLOOKUP(U:U,'BW Asset Listing'!D:G,4,FALSE),"")</f>
        <v/>
      </c>
      <c r="Y1396" s="294" t="str">
        <f>IF($AB1396=1,VLOOKUP(U:U,'BW Asset Listing'!D:O,12,FALSE),"")</f>
        <v/>
      </c>
      <c r="Z1396" s="294" t="str">
        <f t="shared" si="186"/>
        <v/>
      </c>
      <c r="AA1396" s="294" t="str">
        <f t="shared" si="187"/>
        <v/>
      </c>
      <c r="AB1396" s="294">
        <f>COUNTIF($D$4:D1396,$D1396)</f>
        <v>0</v>
      </c>
      <c r="AE1396" s="122" t="str">
        <f t="shared" si="188"/>
        <v/>
      </c>
      <c r="AF1396" s="124">
        <f>SUMIFS('BW Expense Report GL'!I:I,'BW Expense Report GL'!F:F,AD:AD,'BW Expense Report GL'!G:G,G:G)</f>
        <v>0</v>
      </c>
      <c r="AG1396" s="124" t="str">
        <f t="shared" si="189"/>
        <v/>
      </c>
      <c r="AH1396" s="124">
        <f>SUMIFS('BW Expense Report GL'!I:I,'BW Expense Report GL'!F:F,AD:AD,'BW Expense Report GL'!G:G,H:H)</f>
        <v>0</v>
      </c>
      <c r="AI1396" s="124" t="str">
        <f t="shared" si="190"/>
        <v/>
      </c>
      <c r="AK1396" s="121">
        <f t="shared" si="191"/>
        <v>0</v>
      </c>
      <c r="AL1396" s="121">
        <f t="shared" si="192"/>
        <v>0</v>
      </c>
    </row>
    <row r="1397" spans="1:38" s="121" customFormat="1" ht="12.75" x14ac:dyDescent="0.2">
      <c r="A1397" s="293" t="str">
        <f>VLOOKUP(B:B,'ACFR Business Areas'!A:C,3,FALSE)</f>
        <v>A000</v>
      </c>
      <c r="B1397" s="293" t="str">
        <f>'Lease Rollforward'!$B$1</f>
        <v>E120</v>
      </c>
      <c r="C1397" s="122" t="str">
        <f>VLOOKUP(B:B,'ACFR Business Areas'!A:B,2,FALSE)</f>
        <v>Comptroller General</v>
      </c>
      <c r="D1397" s="237"/>
      <c r="E1397" s="265"/>
      <c r="G1397" s="122">
        <f>IFERROR(VLOOKUP($F:$F,'Lease Types with GL Accts'!A:B,2,FALSE),0)</f>
        <v>0</v>
      </c>
      <c r="H1397" s="122">
        <f>IFERROR(VLOOKUP($F:$F,'Lease Types with GL Accts'!$A:$C,3,FALSE),0)</f>
        <v>0</v>
      </c>
      <c r="I1397" s="122">
        <f>IFERROR(VLOOKUP($F:$F,'Lease Types with GL Accts'!$A:$D,4,FALSE),0)</f>
        <v>0</v>
      </c>
      <c r="J1397" s="293" t="str">
        <f>IF(AND(AB1397=1,K1397='Lease Rollforward'!$B$2),"Yes",IF(AB1397=1,"No",""))</f>
        <v/>
      </c>
      <c r="L1397" s="216"/>
      <c r="M1397" s="217"/>
      <c r="N1397" s="217"/>
      <c r="O1397" s="217"/>
      <c r="P1397" s="294">
        <f t="shared" si="185"/>
        <v>0</v>
      </c>
      <c r="Q1397" s="124"/>
      <c r="R1397" s="124"/>
      <c r="S1397" s="219"/>
      <c r="T1397" s="219"/>
      <c r="U1397" s="266"/>
      <c r="V1397" s="122" t="str">
        <f>IF($AB1397=1,VLOOKUP(U:U,'BW Asset Listing'!D:E,2,FALSE),"")</f>
        <v/>
      </c>
      <c r="W1397" s="122" t="str">
        <f>IF($AB1397=1,VLOOKUP(U:U,'BW Asset Listing'!D:F,3,FALSE),"")</f>
        <v/>
      </c>
      <c r="X1397" s="122" t="str">
        <f>IF($AB1397=1,VLOOKUP(U:U,'BW Asset Listing'!D:G,4,FALSE),"")</f>
        <v/>
      </c>
      <c r="Y1397" s="294" t="str">
        <f>IF($AB1397=1,VLOOKUP(U:U,'BW Asset Listing'!D:O,12,FALSE),"")</f>
        <v/>
      </c>
      <c r="Z1397" s="294" t="str">
        <f t="shared" si="186"/>
        <v/>
      </c>
      <c r="AA1397" s="294" t="str">
        <f t="shared" si="187"/>
        <v/>
      </c>
      <c r="AB1397" s="294">
        <f>COUNTIF($D$4:D1397,$D1397)</f>
        <v>0</v>
      </c>
      <c r="AE1397" s="122" t="str">
        <f t="shared" si="188"/>
        <v/>
      </c>
      <c r="AF1397" s="124">
        <f>SUMIFS('BW Expense Report GL'!I:I,'BW Expense Report GL'!F:F,AD:AD,'BW Expense Report GL'!G:G,G:G)</f>
        <v>0</v>
      </c>
      <c r="AG1397" s="124" t="str">
        <f t="shared" si="189"/>
        <v/>
      </c>
      <c r="AH1397" s="124">
        <f>SUMIFS('BW Expense Report GL'!I:I,'BW Expense Report GL'!F:F,AD:AD,'BW Expense Report GL'!G:G,H:H)</f>
        <v>0</v>
      </c>
      <c r="AI1397" s="124" t="str">
        <f t="shared" si="190"/>
        <v/>
      </c>
      <c r="AK1397" s="121">
        <f t="shared" si="191"/>
        <v>0</v>
      </c>
      <c r="AL1397" s="121">
        <f t="shared" si="192"/>
        <v>0</v>
      </c>
    </row>
    <row r="1398" spans="1:38" s="121" customFormat="1" ht="12.75" x14ac:dyDescent="0.2">
      <c r="A1398" s="293" t="str">
        <f>VLOOKUP(B:B,'ACFR Business Areas'!A:C,3,FALSE)</f>
        <v>A000</v>
      </c>
      <c r="B1398" s="293" t="str">
        <f>'Lease Rollforward'!$B$1</f>
        <v>E120</v>
      </c>
      <c r="C1398" s="122" t="str">
        <f>VLOOKUP(B:B,'ACFR Business Areas'!A:B,2,FALSE)</f>
        <v>Comptroller General</v>
      </c>
      <c r="D1398" s="237"/>
      <c r="E1398" s="265"/>
      <c r="G1398" s="122">
        <f>IFERROR(VLOOKUP($F:$F,'Lease Types with GL Accts'!A:B,2,FALSE),0)</f>
        <v>0</v>
      </c>
      <c r="H1398" s="122">
        <f>IFERROR(VLOOKUP($F:$F,'Lease Types with GL Accts'!$A:$C,3,FALSE),0)</f>
        <v>0</v>
      </c>
      <c r="I1398" s="122">
        <f>IFERROR(VLOOKUP($F:$F,'Lease Types with GL Accts'!$A:$D,4,FALSE),0)</f>
        <v>0</v>
      </c>
      <c r="J1398" s="293" t="str">
        <f>IF(AND(AB1398=1,K1398='Lease Rollforward'!$B$2),"Yes",IF(AB1398=1,"No",""))</f>
        <v/>
      </c>
      <c r="L1398" s="216"/>
      <c r="M1398" s="217"/>
      <c r="N1398" s="217"/>
      <c r="O1398" s="217"/>
      <c r="P1398" s="294">
        <f t="shared" si="185"/>
        <v>0</v>
      </c>
      <c r="Q1398" s="124"/>
      <c r="R1398" s="124"/>
      <c r="S1398" s="219"/>
      <c r="T1398" s="219"/>
      <c r="U1398" s="266"/>
      <c r="V1398" s="122" t="str">
        <f>IF($AB1398=1,VLOOKUP(U:U,'BW Asset Listing'!D:E,2,FALSE),"")</f>
        <v/>
      </c>
      <c r="W1398" s="122" t="str">
        <f>IF($AB1398=1,VLOOKUP(U:U,'BW Asset Listing'!D:F,3,FALSE),"")</f>
        <v/>
      </c>
      <c r="X1398" s="122" t="str">
        <f>IF($AB1398=1,VLOOKUP(U:U,'BW Asset Listing'!D:G,4,FALSE),"")</f>
        <v/>
      </c>
      <c r="Y1398" s="294" t="str">
        <f>IF($AB1398=1,VLOOKUP(U:U,'BW Asset Listing'!D:O,12,FALSE),"")</f>
        <v/>
      </c>
      <c r="Z1398" s="294" t="str">
        <f t="shared" si="186"/>
        <v/>
      </c>
      <c r="AA1398" s="294" t="str">
        <f t="shared" si="187"/>
        <v/>
      </c>
      <c r="AB1398" s="294">
        <f>COUNTIF($D$4:D1398,$D1398)</f>
        <v>0</v>
      </c>
      <c r="AE1398" s="122" t="str">
        <f t="shared" si="188"/>
        <v/>
      </c>
      <c r="AF1398" s="124">
        <f>SUMIFS('BW Expense Report GL'!I:I,'BW Expense Report GL'!F:F,AD:AD,'BW Expense Report GL'!G:G,G:G)</f>
        <v>0</v>
      </c>
      <c r="AG1398" s="124" t="str">
        <f t="shared" si="189"/>
        <v/>
      </c>
      <c r="AH1398" s="124">
        <f>SUMIFS('BW Expense Report GL'!I:I,'BW Expense Report GL'!F:F,AD:AD,'BW Expense Report GL'!G:G,H:H)</f>
        <v>0</v>
      </c>
      <c r="AI1398" s="124" t="str">
        <f t="shared" si="190"/>
        <v/>
      </c>
      <c r="AK1398" s="121">
        <f t="shared" si="191"/>
        <v>0</v>
      </c>
      <c r="AL1398" s="121">
        <f t="shared" si="192"/>
        <v>0</v>
      </c>
    </row>
    <row r="1399" spans="1:38" s="121" customFormat="1" ht="12.75" x14ac:dyDescent="0.2">
      <c r="A1399" s="293" t="str">
        <f>VLOOKUP(B:B,'ACFR Business Areas'!A:C,3,FALSE)</f>
        <v>A000</v>
      </c>
      <c r="B1399" s="293" t="str">
        <f>'Lease Rollforward'!$B$1</f>
        <v>E120</v>
      </c>
      <c r="C1399" s="122" t="str">
        <f>VLOOKUP(B:B,'ACFR Business Areas'!A:B,2,FALSE)</f>
        <v>Comptroller General</v>
      </c>
      <c r="D1399" s="237"/>
      <c r="E1399" s="265"/>
      <c r="G1399" s="122">
        <f>IFERROR(VLOOKUP($F:$F,'Lease Types with GL Accts'!A:B,2,FALSE),0)</f>
        <v>0</v>
      </c>
      <c r="H1399" s="122">
        <f>IFERROR(VLOOKUP($F:$F,'Lease Types with GL Accts'!$A:$C,3,FALSE),0)</f>
        <v>0</v>
      </c>
      <c r="I1399" s="122">
        <f>IFERROR(VLOOKUP($F:$F,'Lease Types with GL Accts'!$A:$D,4,FALSE),0)</f>
        <v>0</v>
      </c>
      <c r="J1399" s="293" t="str">
        <f>IF(AND(AB1399=1,K1399='Lease Rollforward'!$B$2),"Yes",IF(AB1399=1,"No",""))</f>
        <v/>
      </c>
      <c r="L1399" s="216"/>
      <c r="M1399" s="217"/>
      <c r="N1399" s="217"/>
      <c r="O1399" s="217"/>
      <c r="P1399" s="294">
        <f t="shared" si="185"/>
        <v>0</v>
      </c>
      <c r="Q1399" s="124"/>
      <c r="R1399" s="124"/>
      <c r="S1399" s="219"/>
      <c r="T1399" s="219"/>
      <c r="U1399" s="266"/>
      <c r="V1399" s="122" t="str">
        <f>IF($AB1399=1,VLOOKUP(U:U,'BW Asset Listing'!D:E,2,FALSE),"")</f>
        <v/>
      </c>
      <c r="W1399" s="122" t="str">
        <f>IF($AB1399=1,VLOOKUP(U:U,'BW Asset Listing'!D:F,3,FALSE),"")</f>
        <v/>
      </c>
      <c r="X1399" s="122" t="str">
        <f>IF($AB1399=1,VLOOKUP(U:U,'BW Asset Listing'!D:G,4,FALSE),"")</f>
        <v/>
      </c>
      <c r="Y1399" s="294" t="str">
        <f>IF($AB1399=1,VLOOKUP(U:U,'BW Asset Listing'!D:O,12,FALSE),"")</f>
        <v/>
      </c>
      <c r="Z1399" s="294" t="str">
        <f t="shared" si="186"/>
        <v/>
      </c>
      <c r="AA1399" s="294" t="str">
        <f t="shared" si="187"/>
        <v/>
      </c>
      <c r="AB1399" s="294">
        <f>COUNTIF($D$4:D1399,$D1399)</f>
        <v>0</v>
      </c>
      <c r="AE1399" s="122" t="str">
        <f t="shared" si="188"/>
        <v/>
      </c>
      <c r="AF1399" s="124">
        <f>SUMIFS('BW Expense Report GL'!I:I,'BW Expense Report GL'!F:F,AD:AD,'BW Expense Report GL'!G:G,G:G)</f>
        <v>0</v>
      </c>
      <c r="AG1399" s="124" t="str">
        <f t="shared" si="189"/>
        <v/>
      </c>
      <c r="AH1399" s="124">
        <f>SUMIFS('BW Expense Report GL'!I:I,'BW Expense Report GL'!F:F,AD:AD,'BW Expense Report GL'!G:G,H:H)</f>
        <v>0</v>
      </c>
      <c r="AI1399" s="124" t="str">
        <f t="shared" si="190"/>
        <v/>
      </c>
      <c r="AK1399" s="121">
        <f t="shared" si="191"/>
        <v>0</v>
      </c>
      <c r="AL1399" s="121">
        <f t="shared" si="192"/>
        <v>0</v>
      </c>
    </row>
    <row r="1400" spans="1:38" s="121" customFormat="1" ht="12.75" x14ac:dyDescent="0.2">
      <c r="A1400" s="293" t="str">
        <f>VLOOKUP(B:B,'ACFR Business Areas'!A:C,3,FALSE)</f>
        <v>A000</v>
      </c>
      <c r="B1400" s="293" t="str">
        <f>'Lease Rollforward'!$B$1</f>
        <v>E120</v>
      </c>
      <c r="C1400" s="122" t="str">
        <f>VLOOKUP(B:B,'ACFR Business Areas'!A:B,2,FALSE)</f>
        <v>Comptroller General</v>
      </c>
      <c r="D1400" s="237"/>
      <c r="E1400" s="265"/>
      <c r="G1400" s="122">
        <f>IFERROR(VLOOKUP($F:$F,'Lease Types with GL Accts'!A:B,2,FALSE),0)</f>
        <v>0</v>
      </c>
      <c r="H1400" s="122">
        <f>IFERROR(VLOOKUP($F:$F,'Lease Types with GL Accts'!$A:$C,3,FALSE),0)</f>
        <v>0</v>
      </c>
      <c r="I1400" s="122">
        <f>IFERROR(VLOOKUP($F:$F,'Lease Types with GL Accts'!$A:$D,4,FALSE),0)</f>
        <v>0</v>
      </c>
      <c r="J1400" s="293" t="str">
        <f>IF(AND(AB1400=1,K1400='Lease Rollforward'!$B$2),"Yes",IF(AB1400=1,"No",""))</f>
        <v/>
      </c>
      <c r="L1400" s="216"/>
      <c r="M1400" s="217"/>
      <c r="N1400" s="217"/>
      <c r="O1400" s="217"/>
      <c r="P1400" s="294">
        <f t="shared" si="185"/>
        <v>0</v>
      </c>
      <c r="Q1400" s="124"/>
      <c r="R1400" s="124"/>
      <c r="S1400" s="219"/>
      <c r="T1400" s="219"/>
      <c r="U1400" s="266"/>
      <c r="V1400" s="122" t="str">
        <f>IF($AB1400=1,VLOOKUP(U:U,'BW Asset Listing'!D:E,2,FALSE),"")</f>
        <v/>
      </c>
      <c r="W1400" s="122" t="str">
        <f>IF($AB1400=1,VLOOKUP(U:U,'BW Asset Listing'!D:F,3,FALSE),"")</f>
        <v/>
      </c>
      <c r="X1400" s="122" t="str">
        <f>IF($AB1400=1,VLOOKUP(U:U,'BW Asset Listing'!D:G,4,FALSE),"")</f>
        <v/>
      </c>
      <c r="Y1400" s="294" t="str">
        <f>IF($AB1400=1,VLOOKUP(U:U,'BW Asset Listing'!D:O,12,FALSE),"")</f>
        <v/>
      </c>
      <c r="Z1400" s="294" t="str">
        <f t="shared" si="186"/>
        <v/>
      </c>
      <c r="AA1400" s="294" t="str">
        <f t="shared" si="187"/>
        <v/>
      </c>
      <c r="AB1400" s="294">
        <f>COUNTIF($D$4:D1400,$D1400)</f>
        <v>0</v>
      </c>
      <c r="AE1400" s="122" t="str">
        <f t="shared" si="188"/>
        <v/>
      </c>
      <c r="AF1400" s="124">
        <f>SUMIFS('BW Expense Report GL'!I:I,'BW Expense Report GL'!F:F,AD:AD,'BW Expense Report GL'!G:G,G:G)</f>
        <v>0</v>
      </c>
      <c r="AG1400" s="124" t="str">
        <f t="shared" si="189"/>
        <v/>
      </c>
      <c r="AH1400" s="124">
        <f>SUMIFS('BW Expense Report GL'!I:I,'BW Expense Report GL'!F:F,AD:AD,'BW Expense Report GL'!G:G,H:H)</f>
        <v>0</v>
      </c>
      <c r="AI1400" s="124" t="str">
        <f t="shared" si="190"/>
        <v/>
      </c>
      <c r="AK1400" s="121">
        <f t="shared" si="191"/>
        <v>0</v>
      </c>
      <c r="AL1400" s="121">
        <f t="shared" si="192"/>
        <v>0</v>
      </c>
    </row>
    <row r="1401" spans="1:38" s="121" customFormat="1" ht="12.75" x14ac:dyDescent="0.2">
      <c r="A1401" s="293" t="str">
        <f>VLOOKUP(B:B,'ACFR Business Areas'!A:C,3,FALSE)</f>
        <v>A000</v>
      </c>
      <c r="B1401" s="293" t="str">
        <f>'Lease Rollforward'!$B$1</f>
        <v>E120</v>
      </c>
      <c r="C1401" s="122" t="str">
        <f>VLOOKUP(B:B,'ACFR Business Areas'!A:B,2,FALSE)</f>
        <v>Comptroller General</v>
      </c>
      <c r="D1401" s="237"/>
      <c r="E1401" s="265"/>
      <c r="G1401" s="122">
        <f>IFERROR(VLOOKUP($F:$F,'Lease Types with GL Accts'!A:B,2,FALSE),0)</f>
        <v>0</v>
      </c>
      <c r="H1401" s="122">
        <f>IFERROR(VLOOKUP($F:$F,'Lease Types with GL Accts'!$A:$C,3,FALSE),0)</f>
        <v>0</v>
      </c>
      <c r="I1401" s="122">
        <f>IFERROR(VLOOKUP($F:$F,'Lease Types with GL Accts'!$A:$D,4,FALSE),0)</f>
        <v>0</v>
      </c>
      <c r="J1401" s="293" t="str">
        <f>IF(AND(AB1401=1,K1401='Lease Rollforward'!$B$2),"Yes",IF(AB1401=1,"No",""))</f>
        <v/>
      </c>
      <c r="L1401" s="216"/>
      <c r="M1401" s="217"/>
      <c r="N1401" s="217"/>
      <c r="O1401" s="217"/>
      <c r="P1401" s="294">
        <f t="shared" si="185"/>
        <v>0</v>
      </c>
      <c r="Q1401" s="124"/>
      <c r="R1401" s="124"/>
      <c r="S1401" s="219"/>
      <c r="T1401" s="219"/>
      <c r="U1401" s="266"/>
      <c r="V1401" s="122" t="str">
        <f>IF($AB1401=1,VLOOKUP(U:U,'BW Asset Listing'!D:E,2,FALSE),"")</f>
        <v/>
      </c>
      <c r="W1401" s="122" t="str">
        <f>IF($AB1401=1,VLOOKUP(U:U,'BW Asset Listing'!D:F,3,FALSE),"")</f>
        <v/>
      </c>
      <c r="X1401" s="122" t="str">
        <f>IF($AB1401=1,VLOOKUP(U:U,'BW Asset Listing'!D:G,4,FALSE),"")</f>
        <v/>
      </c>
      <c r="Y1401" s="294" t="str">
        <f>IF($AB1401=1,VLOOKUP(U:U,'BW Asset Listing'!D:O,12,FALSE),"")</f>
        <v/>
      </c>
      <c r="Z1401" s="294" t="str">
        <f t="shared" si="186"/>
        <v/>
      </c>
      <c r="AA1401" s="294" t="str">
        <f t="shared" si="187"/>
        <v/>
      </c>
      <c r="AB1401" s="294">
        <f>COUNTIF($D$4:D1401,$D1401)</f>
        <v>0</v>
      </c>
      <c r="AE1401" s="122" t="str">
        <f t="shared" si="188"/>
        <v/>
      </c>
      <c r="AF1401" s="124">
        <f>SUMIFS('BW Expense Report GL'!I:I,'BW Expense Report GL'!F:F,AD:AD,'BW Expense Report GL'!G:G,G:G)</f>
        <v>0</v>
      </c>
      <c r="AG1401" s="124" t="str">
        <f t="shared" si="189"/>
        <v/>
      </c>
      <c r="AH1401" s="124">
        <f>SUMIFS('BW Expense Report GL'!I:I,'BW Expense Report GL'!F:F,AD:AD,'BW Expense Report GL'!G:G,H:H)</f>
        <v>0</v>
      </c>
      <c r="AI1401" s="124" t="str">
        <f t="shared" si="190"/>
        <v/>
      </c>
      <c r="AK1401" s="121">
        <f t="shared" si="191"/>
        <v>0</v>
      </c>
      <c r="AL1401" s="121">
        <f t="shared" si="192"/>
        <v>0</v>
      </c>
    </row>
    <row r="1402" spans="1:38" s="121" customFormat="1" ht="12.75" x14ac:dyDescent="0.2">
      <c r="A1402" s="293" t="str">
        <f>VLOOKUP(B:B,'ACFR Business Areas'!A:C,3,FALSE)</f>
        <v>A000</v>
      </c>
      <c r="B1402" s="293" t="str">
        <f>'Lease Rollforward'!$B$1</f>
        <v>E120</v>
      </c>
      <c r="C1402" s="122" t="str">
        <f>VLOOKUP(B:B,'ACFR Business Areas'!A:B,2,FALSE)</f>
        <v>Comptroller General</v>
      </c>
      <c r="D1402" s="237"/>
      <c r="E1402" s="265"/>
      <c r="G1402" s="122">
        <f>IFERROR(VLOOKUP($F:$F,'Lease Types with GL Accts'!A:B,2,FALSE),0)</f>
        <v>0</v>
      </c>
      <c r="H1402" s="122">
        <f>IFERROR(VLOOKUP($F:$F,'Lease Types with GL Accts'!$A:$C,3,FALSE),0)</f>
        <v>0</v>
      </c>
      <c r="I1402" s="122">
        <f>IFERROR(VLOOKUP($F:$F,'Lease Types with GL Accts'!$A:$D,4,FALSE),0)</f>
        <v>0</v>
      </c>
      <c r="J1402" s="293" t="str">
        <f>IF(AND(AB1402=1,K1402='Lease Rollforward'!$B$2),"Yes",IF(AB1402=1,"No",""))</f>
        <v/>
      </c>
      <c r="L1402" s="216"/>
      <c r="M1402" s="217"/>
      <c r="N1402" s="217"/>
      <c r="O1402" s="217"/>
      <c r="P1402" s="294">
        <f t="shared" si="185"/>
        <v>0</v>
      </c>
      <c r="Q1402" s="124"/>
      <c r="R1402" s="124"/>
      <c r="S1402" s="219"/>
      <c r="T1402" s="219"/>
      <c r="U1402" s="266"/>
      <c r="V1402" s="122" t="str">
        <f>IF($AB1402=1,VLOOKUP(U:U,'BW Asset Listing'!D:E,2,FALSE),"")</f>
        <v/>
      </c>
      <c r="W1402" s="122" t="str">
        <f>IF($AB1402=1,VLOOKUP(U:U,'BW Asset Listing'!D:F,3,FALSE),"")</f>
        <v/>
      </c>
      <c r="X1402" s="122" t="str">
        <f>IF($AB1402=1,VLOOKUP(U:U,'BW Asset Listing'!D:G,4,FALSE),"")</f>
        <v/>
      </c>
      <c r="Y1402" s="294" t="str">
        <f>IF($AB1402=1,VLOOKUP(U:U,'BW Asset Listing'!D:O,12,FALSE),"")</f>
        <v/>
      </c>
      <c r="Z1402" s="294" t="str">
        <f t="shared" si="186"/>
        <v/>
      </c>
      <c r="AA1402" s="294" t="str">
        <f t="shared" si="187"/>
        <v/>
      </c>
      <c r="AB1402" s="294">
        <f>COUNTIF($D$4:D1402,$D1402)</f>
        <v>0</v>
      </c>
      <c r="AE1402" s="122" t="str">
        <f t="shared" si="188"/>
        <v/>
      </c>
      <c r="AF1402" s="124">
        <f>SUMIFS('BW Expense Report GL'!I:I,'BW Expense Report GL'!F:F,AD:AD,'BW Expense Report GL'!G:G,G:G)</f>
        <v>0</v>
      </c>
      <c r="AG1402" s="124" t="str">
        <f t="shared" si="189"/>
        <v/>
      </c>
      <c r="AH1402" s="124">
        <f>SUMIFS('BW Expense Report GL'!I:I,'BW Expense Report GL'!F:F,AD:AD,'BW Expense Report GL'!G:G,H:H)</f>
        <v>0</v>
      </c>
      <c r="AI1402" s="124" t="str">
        <f t="shared" si="190"/>
        <v/>
      </c>
      <c r="AK1402" s="121">
        <f t="shared" si="191"/>
        <v>0</v>
      </c>
      <c r="AL1402" s="121">
        <f t="shared" si="192"/>
        <v>0</v>
      </c>
    </row>
    <row r="1403" spans="1:38" s="121" customFormat="1" ht="12.75" x14ac:dyDescent="0.2">
      <c r="A1403" s="293" t="str">
        <f>VLOOKUP(B:B,'ACFR Business Areas'!A:C,3,FALSE)</f>
        <v>A000</v>
      </c>
      <c r="B1403" s="293" t="str">
        <f>'Lease Rollforward'!$B$1</f>
        <v>E120</v>
      </c>
      <c r="C1403" s="122" t="str">
        <f>VLOOKUP(B:B,'ACFR Business Areas'!A:B,2,FALSE)</f>
        <v>Comptroller General</v>
      </c>
      <c r="D1403" s="237"/>
      <c r="E1403" s="265"/>
      <c r="G1403" s="122">
        <f>IFERROR(VLOOKUP($F:$F,'Lease Types with GL Accts'!A:B,2,FALSE),0)</f>
        <v>0</v>
      </c>
      <c r="H1403" s="122">
        <f>IFERROR(VLOOKUP($F:$F,'Lease Types with GL Accts'!$A:$C,3,FALSE),0)</f>
        <v>0</v>
      </c>
      <c r="I1403" s="122">
        <f>IFERROR(VLOOKUP($F:$F,'Lease Types with GL Accts'!$A:$D,4,FALSE),0)</f>
        <v>0</v>
      </c>
      <c r="J1403" s="293" t="str">
        <f>IF(AND(AB1403=1,K1403='Lease Rollforward'!$B$2),"Yes",IF(AB1403=1,"No",""))</f>
        <v/>
      </c>
      <c r="L1403" s="216"/>
      <c r="M1403" s="217"/>
      <c r="N1403" s="217"/>
      <c r="O1403" s="217"/>
      <c r="P1403" s="294">
        <f t="shared" si="185"/>
        <v>0</v>
      </c>
      <c r="Q1403" s="124"/>
      <c r="R1403" s="124"/>
      <c r="S1403" s="219"/>
      <c r="T1403" s="219"/>
      <c r="U1403" s="266"/>
      <c r="V1403" s="122" t="str">
        <f>IF($AB1403=1,VLOOKUP(U:U,'BW Asset Listing'!D:E,2,FALSE),"")</f>
        <v/>
      </c>
      <c r="W1403" s="122" t="str">
        <f>IF($AB1403=1,VLOOKUP(U:U,'BW Asset Listing'!D:F,3,FALSE),"")</f>
        <v/>
      </c>
      <c r="X1403" s="122" t="str">
        <f>IF($AB1403=1,VLOOKUP(U:U,'BW Asset Listing'!D:G,4,FALSE),"")</f>
        <v/>
      </c>
      <c r="Y1403" s="294" t="str">
        <f>IF($AB1403=1,VLOOKUP(U:U,'BW Asset Listing'!D:O,12,FALSE),"")</f>
        <v/>
      </c>
      <c r="Z1403" s="294" t="str">
        <f t="shared" si="186"/>
        <v/>
      </c>
      <c r="AA1403" s="294" t="str">
        <f t="shared" si="187"/>
        <v/>
      </c>
      <c r="AB1403" s="294">
        <f>COUNTIF($D$4:D1403,$D1403)</f>
        <v>0</v>
      </c>
      <c r="AE1403" s="122" t="str">
        <f t="shared" si="188"/>
        <v/>
      </c>
      <c r="AF1403" s="124">
        <f>SUMIFS('BW Expense Report GL'!I:I,'BW Expense Report GL'!F:F,AD:AD,'BW Expense Report GL'!G:G,G:G)</f>
        <v>0</v>
      </c>
      <c r="AG1403" s="124" t="str">
        <f t="shared" si="189"/>
        <v/>
      </c>
      <c r="AH1403" s="124">
        <f>SUMIFS('BW Expense Report GL'!I:I,'BW Expense Report GL'!F:F,AD:AD,'BW Expense Report GL'!G:G,H:H)</f>
        <v>0</v>
      </c>
      <c r="AI1403" s="124" t="str">
        <f t="shared" si="190"/>
        <v/>
      </c>
      <c r="AK1403" s="121">
        <f t="shared" si="191"/>
        <v>0</v>
      </c>
      <c r="AL1403" s="121">
        <f t="shared" si="192"/>
        <v>0</v>
      </c>
    </row>
    <row r="1404" spans="1:38" s="121" customFormat="1" ht="12.75" x14ac:dyDescent="0.2">
      <c r="A1404" s="293" t="str">
        <f>VLOOKUP(B:B,'ACFR Business Areas'!A:C,3,FALSE)</f>
        <v>A000</v>
      </c>
      <c r="B1404" s="293" t="str">
        <f>'Lease Rollforward'!$B$1</f>
        <v>E120</v>
      </c>
      <c r="C1404" s="122" t="str">
        <f>VLOOKUP(B:B,'ACFR Business Areas'!A:B,2,FALSE)</f>
        <v>Comptroller General</v>
      </c>
      <c r="D1404" s="237"/>
      <c r="E1404" s="265"/>
      <c r="G1404" s="122">
        <f>IFERROR(VLOOKUP($F:$F,'Lease Types with GL Accts'!A:B,2,FALSE),0)</f>
        <v>0</v>
      </c>
      <c r="H1404" s="122">
        <f>IFERROR(VLOOKUP($F:$F,'Lease Types with GL Accts'!$A:$C,3,FALSE),0)</f>
        <v>0</v>
      </c>
      <c r="I1404" s="122">
        <f>IFERROR(VLOOKUP($F:$F,'Lease Types with GL Accts'!$A:$D,4,FALSE),0)</f>
        <v>0</v>
      </c>
      <c r="J1404" s="293" t="str">
        <f>IF(AND(AB1404=1,K1404='Lease Rollforward'!$B$2),"Yes",IF(AB1404=1,"No",""))</f>
        <v/>
      </c>
      <c r="L1404" s="216"/>
      <c r="M1404" s="217"/>
      <c r="N1404" s="217"/>
      <c r="O1404" s="217"/>
      <c r="P1404" s="294">
        <f t="shared" si="185"/>
        <v>0</v>
      </c>
      <c r="Q1404" s="124"/>
      <c r="R1404" s="124"/>
      <c r="S1404" s="219"/>
      <c r="T1404" s="219"/>
      <c r="U1404" s="266"/>
      <c r="V1404" s="122" t="str">
        <f>IF($AB1404=1,VLOOKUP(U:U,'BW Asset Listing'!D:E,2,FALSE),"")</f>
        <v/>
      </c>
      <c r="W1404" s="122" t="str">
        <f>IF($AB1404=1,VLOOKUP(U:U,'BW Asset Listing'!D:F,3,FALSE),"")</f>
        <v/>
      </c>
      <c r="X1404" s="122" t="str">
        <f>IF($AB1404=1,VLOOKUP(U:U,'BW Asset Listing'!D:G,4,FALSE),"")</f>
        <v/>
      </c>
      <c r="Y1404" s="294" t="str">
        <f>IF($AB1404=1,VLOOKUP(U:U,'BW Asset Listing'!D:O,12,FALSE),"")</f>
        <v/>
      </c>
      <c r="Z1404" s="294" t="str">
        <f t="shared" si="186"/>
        <v/>
      </c>
      <c r="AA1404" s="294" t="str">
        <f t="shared" si="187"/>
        <v/>
      </c>
      <c r="AB1404" s="294">
        <f>COUNTIF($D$4:D1404,$D1404)</f>
        <v>0</v>
      </c>
      <c r="AE1404" s="122" t="str">
        <f t="shared" si="188"/>
        <v/>
      </c>
      <c r="AF1404" s="124">
        <f>SUMIFS('BW Expense Report GL'!I:I,'BW Expense Report GL'!F:F,AD:AD,'BW Expense Report GL'!G:G,G:G)</f>
        <v>0</v>
      </c>
      <c r="AG1404" s="124" t="str">
        <f t="shared" si="189"/>
        <v/>
      </c>
      <c r="AH1404" s="124">
        <f>SUMIFS('BW Expense Report GL'!I:I,'BW Expense Report GL'!F:F,AD:AD,'BW Expense Report GL'!G:G,H:H)</f>
        <v>0</v>
      </c>
      <c r="AI1404" s="124" t="str">
        <f t="shared" si="190"/>
        <v/>
      </c>
      <c r="AK1404" s="121">
        <f t="shared" si="191"/>
        <v>0</v>
      </c>
      <c r="AL1404" s="121">
        <f t="shared" si="192"/>
        <v>0</v>
      </c>
    </row>
    <row r="1405" spans="1:38" s="121" customFormat="1" ht="12.75" x14ac:dyDescent="0.2">
      <c r="A1405" s="293" t="str">
        <f>VLOOKUP(B:B,'ACFR Business Areas'!A:C,3,FALSE)</f>
        <v>A000</v>
      </c>
      <c r="B1405" s="293" t="str">
        <f>'Lease Rollforward'!$B$1</f>
        <v>E120</v>
      </c>
      <c r="C1405" s="122" t="str">
        <f>VLOOKUP(B:B,'ACFR Business Areas'!A:B,2,FALSE)</f>
        <v>Comptroller General</v>
      </c>
      <c r="D1405" s="237"/>
      <c r="E1405" s="265"/>
      <c r="G1405" s="122">
        <f>IFERROR(VLOOKUP($F:$F,'Lease Types with GL Accts'!A:B,2,FALSE),0)</f>
        <v>0</v>
      </c>
      <c r="H1405" s="122">
        <f>IFERROR(VLOOKUP($F:$F,'Lease Types with GL Accts'!$A:$C,3,FALSE),0)</f>
        <v>0</v>
      </c>
      <c r="I1405" s="122">
        <f>IFERROR(VLOOKUP($F:$F,'Lease Types with GL Accts'!$A:$D,4,FALSE),0)</f>
        <v>0</v>
      </c>
      <c r="J1405" s="293" t="str">
        <f>IF(AND(AB1405=1,K1405='Lease Rollforward'!$B$2),"Yes",IF(AB1405=1,"No",""))</f>
        <v/>
      </c>
      <c r="L1405" s="216"/>
      <c r="M1405" s="217"/>
      <c r="N1405" s="217"/>
      <c r="O1405" s="217"/>
      <c r="P1405" s="294">
        <f t="shared" si="185"/>
        <v>0</v>
      </c>
      <c r="Q1405" s="124"/>
      <c r="R1405" s="124"/>
      <c r="S1405" s="219"/>
      <c r="T1405" s="219"/>
      <c r="U1405" s="266"/>
      <c r="V1405" s="122" t="str">
        <f>IF($AB1405=1,VLOOKUP(U:U,'BW Asset Listing'!D:E,2,FALSE),"")</f>
        <v/>
      </c>
      <c r="W1405" s="122" t="str">
        <f>IF($AB1405=1,VLOOKUP(U:U,'BW Asset Listing'!D:F,3,FALSE),"")</f>
        <v/>
      </c>
      <c r="X1405" s="122" t="str">
        <f>IF($AB1405=1,VLOOKUP(U:U,'BW Asset Listing'!D:G,4,FALSE),"")</f>
        <v/>
      </c>
      <c r="Y1405" s="294" t="str">
        <f>IF($AB1405=1,VLOOKUP(U:U,'BW Asset Listing'!D:O,12,FALSE),"")</f>
        <v/>
      </c>
      <c r="Z1405" s="294" t="str">
        <f t="shared" si="186"/>
        <v/>
      </c>
      <c r="AA1405" s="294" t="str">
        <f t="shared" si="187"/>
        <v/>
      </c>
      <c r="AB1405" s="294">
        <f>COUNTIF($D$4:D1405,$D1405)</f>
        <v>0</v>
      </c>
      <c r="AE1405" s="122" t="str">
        <f t="shared" si="188"/>
        <v/>
      </c>
      <c r="AF1405" s="124">
        <f>SUMIFS('BW Expense Report GL'!I:I,'BW Expense Report GL'!F:F,AD:AD,'BW Expense Report GL'!G:G,G:G)</f>
        <v>0</v>
      </c>
      <c r="AG1405" s="124" t="str">
        <f t="shared" si="189"/>
        <v/>
      </c>
      <c r="AH1405" s="124">
        <f>SUMIFS('BW Expense Report GL'!I:I,'BW Expense Report GL'!F:F,AD:AD,'BW Expense Report GL'!G:G,H:H)</f>
        <v>0</v>
      </c>
      <c r="AI1405" s="124" t="str">
        <f t="shared" si="190"/>
        <v/>
      </c>
      <c r="AK1405" s="121">
        <f t="shared" si="191"/>
        <v>0</v>
      </c>
      <c r="AL1405" s="121">
        <f t="shared" si="192"/>
        <v>0</v>
      </c>
    </row>
    <row r="1406" spans="1:38" s="121" customFormat="1" ht="12.75" x14ac:dyDescent="0.2">
      <c r="A1406" s="293" t="str">
        <f>VLOOKUP(B:B,'ACFR Business Areas'!A:C,3,FALSE)</f>
        <v>A000</v>
      </c>
      <c r="B1406" s="293" t="str">
        <f>'Lease Rollforward'!$B$1</f>
        <v>E120</v>
      </c>
      <c r="C1406" s="122" t="str">
        <f>VLOOKUP(B:B,'ACFR Business Areas'!A:B,2,FALSE)</f>
        <v>Comptroller General</v>
      </c>
      <c r="D1406" s="237"/>
      <c r="E1406" s="265"/>
      <c r="G1406" s="122">
        <f>IFERROR(VLOOKUP($F:$F,'Lease Types with GL Accts'!A:B,2,FALSE),0)</f>
        <v>0</v>
      </c>
      <c r="H1406" s="122">
        <f>IFERROR(VLOOKUP($F:$F,'Lease Types with GL Accts'!$A:$C,3,FALSE),0)</f>
        <v>0</v>
      </c>
      <c r="I1406" s="122">
        <f>IFERROR(VLOOKUP($F:$F,'Lease Types with GL Accts'!$A:$D,4,FALSE),0)</f>
        <v>0</v>
      </c>
      <c r="J1406" s="293" t="str">
        <f>IF(AND(AB1406=1,K1406='Lease Rollforward'!$B$2),"Yes",IF(AB1406=1,"No",""))</f>
        <v/>
      </c>
      <c r="L1406" s="216"/>
      <c r="M1406" s="217"/>
      <c r="N1406" s="217"/>
      <c r="O1406" s="217"/>
      <c r="P1406" s="294">
        <f t="shared" si="185"/>
        <v>0</v>
      </c>
      <c r="Q1406" s="124"/>
      <c r="R1406" s="124"/>
      <c r="S1406" s="219"/>
      <c r="T1406" s="219"/>
      <c r="U1406" s="266"/>
      <c r="V1406" s="122" t="str">
        <f>IF($AB1406=1,VLOOKUP(U:U,'BW Asset Listing'!D:E,2,FALSE),"")</f>
        <v/>
      </c>
      <c r="W1406" s="122" t="str">
        <f>IF($AB1406=1,VLOOKUP(U:U,'BW Asset Listing'!D:F,3,FALSE),"")</f>
        <v/>
      </c>
      <c r="X1406" s="122" t="str">
        <f>IF($AB1406=1,VLOOKUP(U:U,'BW Asset Listing'!D:G,4,FALSE),"")</f>
        <v/>
      </c>
      <c r="Y1406" s="294" t="str">
        <f>IF($AB1406=1,VLOOKUP(U:U,'BW Asset Listing'!D:O,12,FALSE),"")</f>
        <v/>
      </c>
      <c r="Z1406" s="294" t="str">
        <f t="shared" si="186"/>
        <v/>
      </c>
      <c r="AA1406" s="294" t="str">
        <f t="shared" si="187"/>
        <v/>
      </c>
      <c r="AB1406" s="294">
        <f>COUNTIF($D$4:D1406,$D1406)</f>
        <v>0</v>
      </c>
      <c r="AE1406" s="122" t="str">
        <f t="shared" si="188"/>
        <v/>
      </c>
      <c r="AF1406" s="124">
        <f>SUMIFS('BW Expense Report GL'!I:I,'BW Expense Report GL'!F:F,AD:AD,'BW Expense Report GL'!G:G,G:G)</f>
        <v>0</v>
      </c>
      <c r="AG1406" s="124" t="str">
        <f t="shared" si="189"/>
        <v/>
      </c>
      <c r="AH1406" s="124">
        <f>SUMIFS('BW Expense Report GL'!I:I,'BW Expense Report GL'!F:F,AD:AD,'BW Expense Report GL'!G:G,H:H)</f>
        <v>0</v>
      </c>
      <c r="AI1406" s="124" t="str">
        <f t="shared" si="190"/>
        <v/>
      </c>
      <c r="AK1406" s="121">
        <f t="shared" si="191"/>
        <v>0</v>
      </c>
      <c r="AL1406" s="121">
        <f t="shared" si="192"/>
        <v>0</v>
      </c>
    </row>
    <row r="1407" spans="1:38" s="121" customFormat="1" ht="12.75" x14ac:dyDescent="0.2">
      <c r="A1407" s="293" t="str">
        <f>VLOOKUP(B:B,'ACFR Business Areas'!A:C,3,FALSE)</f>
        <v>A000</v>
      </c>
      <c r="B1407" s="293" t="str">
        <f>'Lease Rollforward'!$B$1</f>
        <v>E120</v>
      </c>
      <c r="C1407" s="122" t="str">
        <f>VLOOKUP(B:B,'ACFR Business Areas'!A:B,2,FALSE)</f>
        <v>Comptroller General</v>
      </c>
      <c r="D1407" s="237"/>
      <c r="E1407" s="265"/>
      <c r="G1407" s="122">
        <f>IFERROR(VLOOKUP($F:$F,'Lease Types with GL Accts'!A:B,2,FALSE),0)</f>
        <v>0</v>
      </c>
      <c r="H1407" s="122">
        <f>IFERROR(VLOOKUP($F:$F,'Lease Types with GL Accts'!$A:$C,3,FALSE),0)</f>
        <v>0</v>
      </c>
      <c r="I1407" s="122">
        <f>IFERROR(VLOOKUP($F:$F,'Lease Types with GL Accts'!$A:$D,4,FALSE),0)</f>
        <v>0</v>
      </c>
      <c r="J1407" s="293" t="str">
        <f>IF(AND(AB1407=1,K1407='Lease Rollforward'!$B$2),"Yes",IF(AB1407=1,"No",""))</f>
        <v/>
      </c>
      <c r="L1407" s="216"/>
      <c r="M1407" s="217"/>
      <c r="N1407" s="217"/>
      <c r="O1407" s="217"/>
      <c r="P1407" s="294">
        <f t="shared" si="185"/>
        <v>0</v>
      </c>
      <c r="Q1407" s="124"/>
      <c r="R1407" s="124"/>
      <c r="S1407" s="219"/>
      <c r="T1407" s="219"/>
      <c r="U1407" s="266"/>
      <c r="V1407" s="122" t="str">
        <f>IF($AB1407=1,VLOOKUP(U:U,'BW Asset Listing'!D:E,2,FALSE),"")</f>
        <v/>
      </c>
      <c r="W1407" s="122" t="str">
        <f>IF($AB1407=1,VLOOKUP(U:U,'BW Asset Listing'!D:F,3,FALSE),"")</f>
        <v/>
      </c>
      <c r="X1407" s="122" t="str">
        <f>IF($AB1407=1,VLOOKUP(U:U,'BW Asset Listing'!D:G,4,FALSE),"")</f>
        <v/>
      </c>
      <c r="Y1407" s="294" t="str">
        <f>IF($AB1407=1,VLOOKUP(U:U,'BW Asset Listing'!D:O,12,FALSE),"")</f>
        <v/>
      </c>
      <c r="Z1407" s="294" t="str">
        <f t="shared" si="186"/>
        <v/>
      </c>
      <c r="AA1407" s="294" t="str">
        <f t="shared" si="187"/>
        <v/>
      </c>
      <c r="AB1407" s="294">
        <f>COUNTIF($D$4:D1407,$D1407)</f>
        <v>0</v>
      </c>
      <c r="AE1407" s="122" t="str">
        <f t="shared" si="188"/>
        <v/>
      </c>
      <c r="AF1407" s="124">
        <f>SUMIFS('BW Expense Report GL'!I:I,'BW Expense Report GL'!F:F,AD:AD,'BW Expense Report GL'!G:G,G:G)</f>
        <v>0</v>
      </c>
      <c r="AG1407" s="124" t="str">
        <f t="shared" si="189"/>
        <v/>
      </c>
      <c r="AH1407" s="124">
        <f>SUMIFS('BW Expense Report GL'!I:I,'BW Expense Report GL'!F:F,AD:AD,'BW Expense Report GL'!G:G,H:H)</f>
        <v>0</v>
      </c>
      <c r="AI1407" s="124" t="str">
        <f t="shared" si="190"/>
        <v/>
      </c>
      <c r="AK1407" s="121">
        <f t="shared" si="191"/>
        <v>0</v>
      </c>
      <c r="AL1407" s="121">
        <f t="shared" si="192"/>
        <v>0</v>
      </c>
    </row>
    <row r="1408" spans="1:38" s="121" customFormat="1" ht="12.75" x14ac:dyDescent="0.2">
      <c r="A1408" s="293" t="str">
        <f>VLOOKUP(B:B,'ACFR Business Areas'!A:C,3,FALSE)</f>
        <v>A000</v>
      </c>
      <c r="B1408" s="293" t="str">
        <f>'Lease Rollforward'!$B$1</f>
        <v>E120</v>
      </c>
      <c r="C1408" s="122" t="str">
        <f>VLOOKUP(B:B,'ACFR Business Areas'!A:B,2,FALSE)</f>
        <v>Comptroller General</v>
      </c>
      <c r="D1408" s="237"/>
      <c r="E1408" s="265"/>
      <c r="G1408" s="122">
        <f>IFERROR(VLOOKUP($F:$F,'Lease Types with GL Accts'!A:B,2,FALSE),0)</f>
        <v>0</v>
      </c>
      <c r="H1408" s="122">
        <f>IFERROR(VLOOKUP($F:$F,'Lease Types with GL Accts'!$A:$C,3,FALSE),0)</f>
        <v>0</v>
      </c>
      <c r="I1408" s="122">
        <f>IFERROR(VLOOKUP($F:$F,'Lease Types with GL Accts'!$A:$D,4,FALSE),0)</f>
        <v>0</v>
      </c>
      <c r="J1408" s="293" t="str">
        <f>IF(AND(AB1408=1,K1408='Lease Rollforward'!$B$2),"Yes",IF(AB1408=1,"No",""))</f>
        <v/>
      </c>
      <c r="L1408" s="216"/>
      <c r="M1408" s="217"/>
      <c r="N1408" s="217"/>
      <c r="O1408" s="217"/>
      <c r="P1408" s="294">
        <f t="shared" si="185"/>
        <v>0</v>
      </c>
      <c r="Q1408" s="124"/>
      <c r="R1408" s="124"/>
      <c r="S1408" s="219"/>
      <c r="T1408" s="219"/>
      <c r="U1408" s="266"/>
      <c r="V1408" s="122" t="str">
        <f>IF($AB1408=1,VLOOKUP(U:U,'BW Asset Listing'!D:E,2,FALSE),"")</f>
        <v/>
      </c>
      <c r="W1408" s="122" t="str">
        <f>IF($AB1408=1,VLOOKUP(U:U,'BW Asset Listing'!D:F,3,FALSE),"")</f>
        <v/>
      </c>
      <c r="X1408" s="122" t="str">
        <f>IF($AB1408=1,VLOOKUP(U:U,'BW Asset Listing'!D:G,4,FALSE),"")</f>
        <v/>
      </c>
      <c r="Y1408" s="294" t="str">
        <f>IF($AB1408=1,VLOOKUP(U:U,'BW Asset Listing'!D:O,12,FALSE),"")</f>
        <v/>
      </c>
      <c r="Z1408" s="294" t="str">
        <f t="shared" si="186"/>
        <v/>
      </c>
      <c r="AA1408" s="294" t="str">
        <f t="shared" si="187"/>
        <v/>
      </c>
      <c r="AB1408" s="294">
        <f>COUNTIF($D$4:D1408,$D1408)</f>
        <v>0</v>
      </c>
      <c r="AE1408" s="122" t="str">
        <f t="shared" si="188"/>
        <v/>
      </c>
      <c r="AF1408" s="124">
        <f>SUMIFS('BW Expense Report GL'!I:I,'BW Expense Report GL'!F:F,AD:AD,'BW Expense Report GL'!G:G,G:G)</f>
        <v>0</v>
      </c>
      <c r="AG1408" s="124" t="str">
        <f t="shared" si="189"/>
        <v/>
      </c>
      <c r="AH1408" s="124">
        <f>SUMIFS('BW Expense Report GL'!I:I,'BW Expense Report GL'!F:F,AD:AD,'BW Expense Report GL'!G:G,H:H)</f>
        <v>0</v>
      </c>
      <c r="AI1408" s="124" t="str">
        <f t="shared" si="190"/>
        <v/>
      </c>
      <c r="AK1408" s="121">
        <f t="shared" si="191"/>
        <v>0</v>
      </c>
      <c r="AL1408" s="121">
        <f t="shared" si="192"/>
        <v>0</v>
      </c>
    </row>
    <row r="1409" spans="1:38" s="121" customFormat="1" ht="12.75" x14ac:dyDescent="0.2">
      <c r="A1409" s="293" t="str">
        <f>VLOOKUP(B:B,'ACFR Business Areas'!A:C,3,FALSE)</f>
        <v>A000</v>
      </c>
      <c r="B1409" s="293" t="str">
        <f>'Lease Rollforward'!$B$1</f>
        <v>E120</v>
      </c>
      <c r="C1409" s="122" t="str">
        <f>VLOOKUP(B:B,'ACFR Business Areas'!A:B,2,FALSE)</f>
        <v>Comptroller General</v>
      </c>
      <c r="D1409" s="237"/>
      <c r="E1409" s="265"/>
      <c r="G1409" s="122">
        <f>IFERROR(VLOOKUP($F:$F,'Lease Types with GL Accts'!A:B,2,FALSE),0)</f>
        <v>0</v>
      </c>
      <c r="H1409" s="122">
        <f>IFERROR(VLOOKUP($F:$F,'Lease Types with GL Accts'!$A:$C,3,FALSE),0)</f>
        <v>0</v>
      </c>
      <c r="I1409" s="122">
        <f>IFERROR(VLOOKUP($F:$F,'Lease Types with GL Accts'!$A:$D,4,FALSE),0)</f>
        <v>0</v>
      </c>
      <c r="J1409" s="293" t="str">
        <f>IF(AND(AB1409=1,K1409='Lease Rollforward'!$B$2),"Yes",IF(AB1409=1,"No",""))</f>
        <v/>
      </c>
      <c r="L1409" s="216"/>
      <c r="M1409" s="217"/>
      <c r="N1409" s="217"/>
      <c r="O1409" s="217"/>
      <c r="P1409" s="294">
        <f t="shared" si="185"/>
        <v>0</v>
      </c>
      <c r="Q1409" s="124"/>
      <c r="R1409" s="124"/>
      <c r="S1409" s="219"/>
      <c r="T1409" s="219"/>
      <c r="U1409" s="266"/>
      <c r="V1409" s="122" t="str">
        <f>IF($AB1409=1,VLOOKUP(U:U,'BW Asset Listing'!D:E,2,FALSE),"")</f>
        <v/>
      </c>
      <c r="W1409" s="122" t="str">
        <f>IF($AB1409=1,VLOOKUP(U:U,'BW Asset Listing'!D:F,3,FALSE),"")</f>
        <v/>
      </c>
      <c r="X1409" s="122" t="str">
        <f>IF($AB1409=1,VLOOKUP(U:U,'BW Asset Listing'!D:G,4,FALSE),"")</f>
        <v/>
      </c>
      <c r="Y1409" s="294" t="str">
        <f>IF($AB1409=1,VLOOKUP(U:U,'BW Asset Listing'!D:O,12,FALSE),"")</f>
        <v/>
      </c>
      <c r="Z1409" s="294" t="str">
        <f t="shared" si="186"/>
        <v/>
      </c>
      <c r="AA1409" s="294" t="str">
        <f t="shared" si="187"/>
        <v/>
      </c>
      <c r="AB1409" s="294">
        <f>COUNTIF($D$4:D1409,$D1409)</f>
        <v>0</v>
      </c>
      <c r="AE1409" s="122" t="str">
        <f t="shared" si="188"/>
        <v/>
      </c>
      <c r="AF1409" s="124">
        <f>SUMIFS('BW Expense Report GL'!I:I,'BW Expense Report GL'!F:F,AD:AD,'BW Expense Report GL'!G:G,G:G)</f>
        <v>0</v>
      </c>
      <c r="AG1409" s="124" t="str">
        <f t="shared" si="189"/>
        <v/>
      </c>
      <c r="AH1409" s="124">
        <f>SUMIFS('BW Expense Report GL'!I:I,'BW Expense Report GL'!F:F,AD:AD,'BW Expense Report GL'!G:G,H:H)</f>
        <v>0</v>
      </c>
      <c r="AI1409" s="124" t="str">
        <f t="shared" si="190"/>
        <v/>
      </c>
      <c r="AK1409" s="121">
        <f t="shared" si="191"/>
        <v>0</v>
      </c>
      <c r="AL1409" s="121">
        <f t="shared" si="192"/>
        <v>0</v>
      </c>
    </row>
    <row r="1410" spans="1:38" s="121" customFormat="1" ht="12.75" x14ac:dyDescent="0.2">
      <c r="A1410" s="293" t="str">
        <f>VLOOKUP(B:B,'ACFR Business Areas'!A:C,3,FALSE)</f>
        <v>A000</v>
      </c>
      <c r="B1410" s="293" t="str">
        <f>'Lease Rollforward'!$B$1</f>
        <v>E120</v>
      </c>
      <c r="C1410" s="122" t="str">
        <f>VLOOKUP(B:B,'ACFR Business Areas'!A:B,2,FALSE)</f>
        <v>Comptroller General</v>
      </c>
      <c r="D1410" s="237"/>
      <c r="E1410" s="265"/>
      <c r="G1410" s="122">
        <f>IFERROR(VLOOKUP($F:$F,'Lease Types with GL Accts'!A:B,2,FALSE),0)</f>
        <v>0</v>
      </c>
      <c r="H1410" s="122">
        <f>IFERROR(VLOOKUP($F:$F,'Lease Types with GL Accts'!$A:$C,3,FALSE),0)</f>
        <v>0</v>
      </c>
      <c r="I1410" s="122">
        <f>IFERROR(VLOOKUP($F:$F,'Lease Types with GL Accts'!$A:$D,4,FALSE),0)</f>
        <v>0</v>
      </c>
      <c r="J1410" s="293" t="str">
        <f>IF(AND(AB1410=1,K1410='Lease Rollforward'!$B$2),"Yes",IF(AB1410=1,"No",""))</f>
        <v/>
      </c>
      <c r="L1410" s="216"/>
      <c r="M1410" s="217"/>
      <c r="N1410" s="217"/>
      <c r="O1410" s="217"/>
      <c r="P1410" s="294">
        <f t="shared" si="185"/>
        <v>0</v>
      </c>
      <c r="Q1410" s="124"/>
      <c r="R1410" s="124"/>
      <c r="S1410" s="219"/>
      <c r="T1410" s="219"/>
      <c r="U1410" s="266"/>
      <c r="V1410" s="122" t="str">
        <f>IF($AB1410=1,VLOOKUP(U:U,'BW Asset Listing'!D:E,2,FALSE),"")</f>
        <v/>
      </c>
      <c r="W1410" s="122" t="str">
        <f>IF($AB1410=1,VLOOKUP(U:U,'BW Asset Listing'!D:F,3,FALSE),"")</f>
        <v/>
      </c>
      <c r="X1410" s="122" t="str">
        <f>IF($AB1410=1,VLOOKUP(U:U,'BW Asset Listing'!D:G,4,FALSE),"")</f>
        <v/>
      </c>
      <c r="Y1410" s="294" t="str">
        <f>IF($AB1410=1,VLOOKUP(U:U,'BW Asset Listing'!D:O,12,FALSE),"")</f>
        <v/>
      </c>
      <c r="Z1410" s="294" t="str">
        <f t="shared" si="186"/>
        <v/>
      </c>
      <c r="AA1410" s="294" t="str">
        <f t="shared" si="187"/>
        <v/>
      </c>
      <c r="AB1410" s="294">
        <f>COUNTIF($D$4:D1410,$D1410)</f>
        <v>0</v>
      </c>
      <c r="AE1410" s="122" t="str">
        <f t="shared" si="188"/>
        <v/>
      </c>
      <c r="AF1410" s="124">
        <f>SUMIFS('BW Expense Report GL'!I:I,'BW Expense Report GL'!F:F,AD:AD,'BW Expense Report GL'!G:G,G:G)</f>
        <v>0</v>
      </c>
      <c r="AG1410" s="124" t="str">
        <f t="shared" si="189"/>
        <v/>
      </c>
      <c r="AH1410" s="124">
        <f>SUMIFS('BW Expense Report GL'!I:I,'BW Expense Report GL'!F:F,AD:AD,'BW Expense Report GL'!G:G,H:H)</f>
        <v>0</v>
      </c>
      <c r="AI1410" s="124" t="str">
        <f t="shared" si="190"/>
        <v/>
      </c>
      <c r="AK1410" s="121">
        <f t="shared" si="191"/>
        <v>0</v>
      </c>
      <c r="AL1410" s="121">
        <f t="shared" si="192"/>
        <v>0</v>
      </c>
    </row>
    <row r="1411" spans="1:38" s="121" customFormat="1" ht="12.75" x14ac:dyDescent="0.2">
      <c r="A1411" s="293" t="str">
        <f>VLOOKUP(B:B,'ACFR Business Areas'!A:C,3,FALSE)</f>
        <v>A000</v>
      </c>
      <c r="B1411" s="293" t="str">
        <f>'Lease Rollforward'!$B$1</f>
        <v>E120</v>
      </c>
      <c r="C1411" s="122" t="str">
        <f>VLOOKUP(B:B,'ACFR Business Areas'!A:B,2,FALSE)</f>
        <v>Comptroller General</v>
      </c>
      <c r="D1411" s="237"/>
      <c r="E1411" s="265"/>
      <c r="G1411" s="122">
        <f>IFERROR(VLOOKUP($F:$F,'Lease Types with GL Accts'!A:B,2,FALSE),0)</f>
        <v>0</v>
      </c>
      <c r="H1411" s="122">
        <f>IFERROR(VLOOKUP($F:$F,'Lease Types with GL Accts'!$A:$C,3,FALSE),0)</f>
        <v>0</v>
      </c>
      <c r="I1411" s="122">
        <f>IFERROR(VLOOKUP($F:$F,'Lease Types with GL Accts'!$A:$D,4,FALSE),0)</f>
        <v>0</v>
      </c>
      <c r="J1411" s="293" t="str">
        <f>IF(AND(AB1411=1,K1411='Lease Rollforward'!$B$2),"Yes",IF(AB1411=1,"No",""))</f>
        <v/>
      </c>
      <c r="L1411" s="216"/>
      <c r="M1411" s="217"/>
      <c r="N1411" s="217"/>
      <c r="O1411" s="217"/>
      <c r="P1411" s="294">
        <f t="shared" si="185"/>
        <v>0</v>
      </c>
      <c r="Q1411" s="124"/>
      <c r="R1411" s="124"/>
      <c r="S1411" s="219"/>
      <c r="T1411" s="219"/>
      <c r="U1411" s="266"/>
      <c r="V1411" s="122" t="str">
        <f>IF($AB1411=1,VLOOKUP(U:U,'BW Asset Listing'!D:E,2,FALSE),"")</f>
        <v/>
      </c>
      <c r="W1411" s="122" t="str">
        <f>IF($AB1411=1,VLOOKUP(U:U,'BW Asset Listing'!D:F,3,FALSE),"")</f>
        <v/>
      </c>
      <c r="X1411" s="122" t="str">
        <f>IF($AB1411=1,VLOOKUP(U:U,'BW Asset Listing'!D:G,4,FALSE),"")</f>
        <v/>
      </c>
      <c r="Y1411" s="294" t="str">
        <f>IF($AB1411=1,VLOOKUP(U:U,'BW Asset Listing'!D:O,12,FALSE),"")</f>
        <v/>
      </c>
      <c r="Z1411" s="294" t="str">
        <f t="shared" si="186"/>
        <v/>
      </c>
      <c r="AA1411" s="294" t="str">
        <f t="shared" si="187"/>
        <v/>
      </c>
      <c r="AB1411" s="294">
        <f>COUNTIF($D$4:D1411,$D1411)</f>
        <v>0</v>
      </c>
      <c r="AE1411" s="122" t="str">
        <f t="shared" si="188"/>
        <v/>
      </c>
      <c r="AF1411" s="124">
        <f>SUMIFS('BW Expense Report GL'!I:I,'BW Expense Report GL'!F:F,AD:AD,'BW Expense Report GL'!G:G,G:G)</f>
        <v>0</v>
      </c>
      <c r="AG1411" s="124" t="str">
        <f t="shared" si="189"/>
        <v/>
      </c>
      <c r="AH1411" s="124">
        <f>SUMIFS('BW Expense Report GL'!I:I,'BW Expense Report GL'!F:F,AD:AD,'BW Expense Report GL'!G:G,H:H)</f>
        <v>0</v>
      </c>
      <c r="AI1411" s="124" t="str">
        <f t="shared" si="190"/>
        <v/>
      </c>
      <c r="AK1411" s="121">
        <f t="shared" si="191"/>
        <v>0</v>
      </c>
      <c r="AL1411" s="121">
        <f t="shared" si="192"/>
        <v>0</v>
      </c>
    </row>
    <row r="1412" spans="1:38" s="121" customFormat="1" ht="12.75" x14ac:dyDescent="0.2">
      <c r="A1412" s="293" t="str">
        <f>VLOOKUP(B:B,'ACFR Business Areas'!A:C,3,FALSE)</f>
        <v>A000</v>
      </c>
      <c r="B1412" s="293" t="str">
        <f>'Lease Rollforward'!$B$1</f>
        <v>E120</v>
      </c>
      <c r="C1412" s="122" t="str">
        <f>VLOOKUP(B:B,'ACFR Business Areas'!A:B,2,FALSE)</f>
        <v>Comptroller General</v>
      </c>
      <c r="D1412" s="237"/>
      <c r="E1412" s="265"/>
      <c r="G1412" s="122">
        <f>IFERROR(VLOOKUP($F:$F,'Lease Types with GL Accts'!A:B,2,FALSE),0)</f>
        <v>0</v>
      </c>
      <c r="H1412" s="122">
        <f>IFERROR(VLOOKUP($F:$F,'Lease Types with GL Accts'!$A:$C,3,FALSE),0)</f>
        <v>0</v>
      </c>
      <c r="I1412" s="122">
        <f>IFERROR(VLOOKUP($F:$F,'Lease Types with GL Accts'!$A:$D,4,FALSE),0)</f>
        <v>0</v>
      </c>
      <c r="J1412" s="293" t="str">
        <f>IF(AND(AB1412=1,K1412='Lease Rollforward'!$B$2),"Yes",IF(AB1412=1,"No",""))</f>
        <v/>
      </c>
      <c r="L1412" s="216"/>
      <c r="M1412" s="217"/>
      <c r="N1412" s="217"/>
      <c r="O1412" s="217"/>
      <c r="P1412" s="294">
        <f t="shared" si="185"/>
        <v>0</v>
      </c>
      <c r="Q1412" s="124"/>
      <c r="R1412" s="124"/>
      <c r="S1412" s="219"/>
      <c r="T1412" s="219"/>
      <c r="U1412" s="266"/>
      <c r="V1412" s="122" t="str">
        <f>IF($AB1412=1,VLOOKUP(U:U,'BW Asset Listing'!D:E,2,FALSE),"")</f>
        <v/>
      </c>
      <c r="W1412" s="122" t="str">
        <f>IF($AB1412=1,VLOOKUP(U:U,'BW Asset Listing'!D:F,3,FALSE),"")</f>
        <v/>
      </c>
      <c r="X1412" s="122" t="str">
        <f>IF($AB1412=1,VLOOKUP(U:U,'BW Asset Listing'!D:G,4,FALSE),"")</f>
        <v/>
      </c>
      <c r="Y1412" s="294" t="str">
        <f>IF($AB1412=1,VLOOKUP(U:U,'BW Asset Listing'!D:O,12,FALSE),"")</f>
        <v/>
      </c>
      <c r="Z1412" s="294" t="str">
        <f t="shared" si="186"/>
        <v/>
      </c>
      <c r="AA1412" s="294" t="str">
        <f t="shared" si="187"/>
        <v/>
      </c>
      <c r="AB1412" s="294">
        <f>COUNTIF($D$4:D1412,$D1412)</f>
        <v>0</v>
      </c>
      <c r="AE1412" s="122" t="str">
        <f t="shared" si="188"/>
        <v/>
      </c>
      <c r="AF1412" s="124">
        <f>SUMIFS('BW Expense Report GL'!I:I,'BW Expense Report GL'!F:F,AD:AD,'BW Expense Report GL'!G:G,G:G)</f>
        <v>0</v>
      </c>
      <c r="AG1412" s="124" t="str">
        <f t="shared" si="189"/>
        <v/>
      </c>
      <c r="AH1412" s="124">
        <f>SUMIFS('BW Expense Report GL'!I:I,'BW Expense Report GL'!F:F,AD:AD,'BW Expense Report GL'!G:G,H:H)</f>
        <v>0</v>
      </c>
      <c r="AI1412" s="124" t="str">
        <f t="shared" si="190"/>
        <v/>
      </c>
      <c r="AK1412" s="121">
        <f t="shared" si="191"/>
        <v>0</v>
      </c>
      <c r="AL1412" s="121">
        <f t="shared" si="192"/>
        <v>0</v>
      </c>
    </row>
    <row r="1413" spans="1:38" s="121" customFormat="1" ht="12.75" x14ac:dyDescent="0.2">
      <c r="A1413" s="293" t="str">
        <f>VLOOKUP(B:B,'ACFR Business Areas'!A:C,3,FALSE)</f>
        <v>A000</v>
      </c>
      <c r="B1413" s="293" t="str">
        <f>'Lease Rollforward'!$B$1</f>
        <v>E120</v>
      </c>
      <c r="C1413" s="122" t="str">
        <f>VLOOKUP(B:B,'ACFR Business Areas'!A:B,2,FALSE)</f>
        <v>Comptroller General</v>
      </c>
      <c r="D1413" s="237"/>
      <c r="E1413" s="265"/>
      <c r="G1413" s="122">
        <f>IFERROR(VLOOKUP($F:$F,'Lease Types with GL Accts'!A:B,2,FALSE),0)</f>
        <v>0</v>
      </c>
      <c r="H1413" s="122">
        <f>IFERROR(VLOOKUP($F:$F,'Lease Types with GL Accts'!$A:$C,3,FALSE),0)</f>
        <v>0</v>
      </c>
      <c r="I1413" s="122">
        <f>IFERROR(VLOOKUP($F:$F,'Lease Types with GL Accts'!$A:$D,4,FALSE),0)</f>
        <v>0</v>
      </c>
      <c r="J1413" s="293" t="str">
        <f>IF(AND(AB1413=1,K1413='Lease Rollforward'!$B$2),"Yes",IF(AB1413=1,"No",""))</f>
        <v/>
      </c>
      <c r="L1413" s="216"/>
      <c r="M1413" s="217"/>
      <c r="N1413" s="217"/>
      <c r="O1413" s="217"/>
      <c r="P1413" s="294">
        <f t="shared" si="185"/>
        <v>0</v>
      </c>
      <c r="Q1413" s="124"/>
      <c r="R1413" s="124"/>
      <c r="S1413" s="219"/>
      <c r="T1413" s="219"/>
      <c r="U1413" s="266"/>
      <c r="V1413" s="122" t="str">
        <f>IF($AB1413=1,VLOOKUP(U:U,'BW Asset Listing'!D:E,2,FALSE),"")</f>
        <v/>
      </c>
      <c r="W1413" s="122" t="str">
        <f>IF($AB1413=1,VLOOKUP(U:U,'BW Asset Listing'!D:F,3,FALSE),"")</f>
        <v/>
      </c>
      <c r="X1413" s="122" t="str">
        <f>IF($AB1413=1,VLOOKUP(U:U,'BW Asset Listing'!D:G,4,FALSE),"")</f>
        <v/>
      </c>
      <c r="Y1413" s="294" t="str">
        <f>IF($AB1413=1,VLOOKUP(U:U,'BW Asset Listing'!D:O,12,FALSE),"")</f>
        <v/>
      </c>
      <c r="Z1413" s="294" t="str">
        <f t="shared" si="186"/>
        <v/>
      </c>
      <c r="AA1413" s="294" t="str">
        <f t="shared" si="187"/>
        <v/>
      </c>
      <c r="AB1413" s="294">
        <f>COUNTIF($D$4:D1413,$D1413)</f>
        <v>0</v>
      </c>
      <c r="AE1413" s="122" t="str">
        <f t="shared" si="188"/>
        <v/>
      </c>
      <c r="AF1413" s="124">
        <f>SUMIFS('BW Expense Report GL'!I:I,'BW Expense Report GL'!F:F,AD:AD,'BW Expense Report GL'!G:G,G:G)</f>
        <v>0</v>
      </c>
      <c r="AG1413" s="124" t="str">
        <f t="shared" si="189"/>
        <v/>
      </c>
      <c r="AH1413" s="124">
        <f>SUMIFS('BW Expense Report GL'!I:I,'BW Expense Report GL'!F:F,AD:AD,'BW Expense Report GL'!G:G,H:H)</f>
        <v>0</v>
      </c>
      <c r="AI1413" s="124" t="str">
        <f t="shared" si="190"/>
        <v/>
      </c>
      <c r="AK1413" s="121">
        <f t="shared" si="191"/>
        <v>0</v>
      </c>
      <c r="AL1413" s="121">
        <f t="shared" si="192"/>
        <v>0</v>
      </c>
    </row>
    <row r="1414" spans="1:38" s="121" customFormat="1" ht="12.75" x14ac:dyDescent="0.2">
      <c r="A1414" s="293" t="str">
        <f>VLOOKUP(B:B,'ACFR Business Areas'!A:C,3,FALSE)</f>
        <v>A000</v>
      </c>
      <c r="B1414" s="293" t="str">
        <f>'Lease Rollforward'!$B$1</f>
        <v>E120</v>
      </c>
      <c r="C1414" s="122" t="str">
        <f>VLOOKUP(B:B,'ACFR Business Areas'!A:B,2,FALSE)</f>
        <v>Comptroller General</v>
      </c>
      <c r="D1414" s="237"/>
      <c r="E1414" s="265"/>
      <c r="G1414" s="122">
        <f>IFERROR(VLOOKUP($F:$F,'Lease Types with GL Accts'!A:B,2,FALSE),0)</f>
        <v>0</v>
      </c>
      <c r="H1414" s="122">
        <f>IFERROR(VLOOKUP($F:$F,'Lease Types with GL Accts'!$A:$C,3,FALSE),0)</f>
        <v>0</v>
      </c>
      <c r="I1414" s="122">
        <f>IFERROR(VLOOKUP($F:$F,'Lease Types with GL Accts'!$A:$D,4,FALSE),0)</f>
        <v>0</v>
      </c>
      <c r="J1414" s="293" t="str">
        <f>IF(AND(AB1414=1,K1414='Lease Rollforward'!$B$2),"Yes",IF(AB1414=1,"No",""))</f>
        <v/>
      </c>
      <c r="L1414" s="216"/>
      <c r="M1414" s="217"/>
      <c r="N1414" s="217"/>
      <c r="O1414" s="217"/>
      <c r="P1414" s="294">
        <f t="shared" si="185"/>
        <v>0</v>
      </c>
      <c r="Q1414" s="124"/>
      <c r="R1414" s="124"/>
      <c r="S1414" s="219"/>
      <c r="T1414" s="219"/>
      <c r="U1414" s="266"/>
      <c r="V1414" s="122" t="str">
        <f>IF($AB1414=1,VLOOKUP(U:U,'BW Asset Listing'!D:E,2,FALSE),"")</f>
        <v/>
      </c>
      <c r="W1414" s="122" t="str">
        <f>IF($AB1414=1,VLOOKUP(U:U,'BW Asset Listing'!D:F,3,FALSE),"")</f>
        <v/>
      </c>
      <c r="X1414" s="122" t="str">
        <f>IF($AB1414=1,VLOOKUP(U:U,'BW Asset Listing'!D:G,4,FALSE),"")</f>
        <v/>
      </c>
      <c r="Y1414" s="294" t="str">
        <f>IF($AB1414=1,VLOOKUP(U:U,'BW Asset Listing'!D:O,12,FALSE),"")</f>
        <v/>
      </c>
      <c r="Z1414" s="294" t="str">
        <f t="shared" si="186"/>
        <v/>
      </c>
      <c r="AA1414" s="294" t="str">
        <f t="shared" si="187"/>
        <v/>
      </c>
      <c r="AB1414" s="294">
        <f>COUNTIF($D$4:D1414,$D1414)</f>
        <v>0</v>
      </c>
      <c r="AE1414" s="122" t="str">
        <f t="shared" si="188"/>
        <v/>
      </c>
      <c r="AF1414" s="124">
        <f>SUMIFS('BW Expense Report GL'!I:I,'BW Expense Report GL'!F:F,AD:AD,'BW Expense Report GL'!G:G,G:G)</f>
        <v>0</v>
      </c>
      <c r="AG1414" s="124" t="str">
        <f t="shared" si="189"/>
        <v/>
      </c>
      <c r="AH1414" s="124">
        <f>SUMIFS('BW Expense Report GL'!I:I,'BW Expense Report GL'!F:F,AD:AD,'BW Expense Report GL'!G:G,H:H)</f>
        <v>0</v>
      </c>
      <c r="AI1414" s="124" t="str">
        <f t="shared" si="190"/>
        <v/>
      </c>
      <c r="AK1414" s="121">
        <f t="shared" si="191"/>
        <v>0</v>
      </c>
      <c r="AL1414" s="121">
        <f t="shared" si="192"/>
        <v>0</v>
      </c>
    </row>
    <row r="1415" spans="1:38" s="121" customFormat="1" ht="12.75" x14ac:dyDescent="0.2">
      <c r="A1415" s="293" t="str">
        <f>VLOOKUP(B:B,'ACFR Business Areas'!A:C,3,FALSE)</f>
        <v>A000</v>
      </c>
      <c r="B1415" s="293" t="str">
        <f>'Lease Rollforward'!$B$1</f>
        <v>E120</v>
      </c>
      <c r="C1415" s="122" t="str">
        <f>VLOOKUP(B:B,'ACFR Business Areas'!A:B,2,FALSE)</f>
        <v>Comptroller General</v>
      </c>
      <c r="D1415" s="237"/>
      <c r="E1415" s="265"/>
      <c r="G1415" s="122">
        <f>IFERROR(VLOOKUP($F:$F,'Lease Types with GL Accts'!A:B,2,FALSE),0)</f>
        <v>0</v>
      </c>
      <c r="H1415" s="122">
        <f>IFERROR(VLOOKUP($F:$F,'Lease Types with GL Accts'!$A:$C,3,FALSE),0)</f>
        <v>0</v>
      </c>
      <c r="I1415" s="122">
        <f>IFERROR(VLOOKUP($F:$F,'Lease Types with GL Accts'!$A:$D,4,FALSE),0)</f>
        <v>0</v>
      </c>
      <c r="J1415" s="293" t="str">
        <f>IF(AND(AB1415=1,K1415='Lease Rollforward'!$B$2),"Yes",IF(AB1415=1,"No",""))</f>
        <v/>
      </c>
      <c r="L1415" s="216"/>
      <c r="M1415" s="217"/>
      <c r="N1415" s="217"/>
      <c r="O1415" s="217"/>
      <c r="P1415" s="294">
        <f t="shared" si="185"/>
        <v>0</v>
      </c>
      <c r="Q1415" s="124"/>
      <c r="R1415" s="124"/>
      <c r="S1415" s="219"/>
      <c r="T1415" s="219"/>
      <c r="U1415" s="266"/>
      <c r="V1415" s="122" t="str">
        <f>IF($AB1415=1,VLOOKUP(U:U,'BW Asset Listing'!D:E,2,FALSE),"")</f>
        <v/>
      </c>
      <c r="W1415" s="122" t="str">
        <f>IF($AB1415=1,VLOOKUP(U:U,'BW Asset Listing'!D:F,3,FALSE),"")</f>
        <v/>
      </c>
      <c r="X1415" s="122" t="str">
        <f>IF($AB1415=1,VLOOKUP(U:U,'BW Asset Listing'!D:G,4,FALSE),"")</f>
        <v/>
      </c>
      <c r="Y1415" s="294" t="str">
        <f>IF($AB1415=1,VLOOKUP(U:U,'BW Asset Listing'!D:O,12,FALSE),"")</f>
        <v/>
      </c>
      <c r="Z1415" s="294" t="str">
        <f t="shared" si="186"/>
        <v/>
      </c>
      <c r="AA1415" s="294" t="str">
        <f t="shared" si="187"/>
        <v/>
      </c>
      <c r="AB1415" s="294">
        <f>COUNTIF($D$4:D1415,$D1415)</f>
        <v>0</v>
      </c>
      <c r="AE1415" s="122" t="str">
        <f t="shared" si="188"/>
        <v/>
      </c>
      <c r="AF1415" s="124">
        <f>SUMIFS('BW Expense Report GL'!I:I,'BW Expense Report GL'!F:F,AD:AD,'BW Expense Report GL'!G:G,G:G)</f>
        <v>0</v>
      </c>
      <c r="AG1415" s="124" t="str">
        <f t="shared" si="189"/>
        <v/>
      </c>
      <c r="AH1415" s="124">
        <f>SUMIFS('BW Expense Report GL'!I:I,'BW Expense Report GL'!F:F,AD:AD,'BW Expense Report GL'!G:G,H:H)</f>
        <v>0</v>
      </c>
      <c r="AI1415" s="124" t="str">
        <f t="shared" si="190"/>
        <v/>
      </c>
      <c r="AK1415" s="121">
        <f t="shared" si="191"/>
        <v>0</v>
      </c>
      <c r="AL1415" s="121">
        <f t="shared" si="192"/>
        <v>0</v>
      </c>
    </row>
    <row r="1416" spans="1:38" s="121" customFormat="1" ht="12.75" x14ac:dyDescent="0.2">
      <c r="A1416" s="293" t="str">
        <f>VLOOKUP(B:B,'ACFR Business Areas'!A:C,3,FALSE)</f>
        <v>A000</v>
      </c>
      <c r="B1416" s="293" t="str">
        <f>'Lease Rollforward'!$B$1</f>
        <v>E120</v>
      </c>
      <c r="C1416" s="122" t="str">
        <f>VLOOKUP(B:B,'ACFR Business Areas'!A:B,2,FALSE)</f>
        <v>Comptroller General</v>
      </c>
      <c r="D1416" s="237"/>
      <c r="E1416" s="265"/>
      <c r="G1416" s="122">
        <f>IFERROR(VLOOKUP($F:$F,'Lease Types with GL Accts'!A:B,2,FALSE),0)</f>
        <v>0</v>
      </c>
      <c r="H1416" s="122">
        <f>IFERROR(VLOOKUP($F:$F,'Lease Types with GL Accts'!$A:$C,3,FALSE),0)</f>
        <v>0</v>
      </c>
      <c r="I1416" s="122">
        <f>IFERROR(VLOOKUP($F:$F,'Lease Types with GL Accts'!$A:$D,4,FALSE),0)</f>
        <v>0</v>
      </c>
      <c r="J1416" s="293" t="str">
        <f>IF(AND(AB1416=1,K1416='Lease Rollforward'!$B$2),"Yes",IF(AB1416=1,"No",""))</f>
        <v/>
      </c>
      <c r="L1416" s="216"/>
      <c r="M1416" s="217"/>
      <c r="N1416" s="217"/>
      <c r="O1416" s="217"/>
      <c r="P1416" s="294">
        <f t="shared" ref="P1416:P1479" si="193">SUM(M1416:O1416)</f>
        <v>0</v>
      </c>
      <c r="Q1416" s="124"/>
      <c r="R1416" s="124"/>
      <c r="S1416" s="219"/>
      <c r="T1416" s="219"/>
      <c r="U1416" s="266"/>
      <c r="V1416" s="122" t="str">
        <f>IF($AB1416=1,VLOOKUP(U:U,'BW Asset Listing'!D:E,2,FALSE),"")</f>
        <v/>
      </c>
      <c r="W1416" s="122" t="str">
        <f>IF($AB1416=1,VLOOKUP(U:U,'BW Asset Listing'!D:F,3,FALSE),"")</f>
        <v/>
      </c>
      <c r="X1416" s="122" t="str">
        <f>IF($AB1416=1,VLOOKUP(U:U,'BW Asset Listing'!D:G,4,FALSE),"")</f>
        <v/>
      </c>
      <c r="Y1416" s="294" t="str">
        <f>IF($AB1416=1,VLOOKUP(U:U,'BW Asset Listing'!D:O,12,FALSE),"")</f>
        <v/>
      </c>
      <c r="Z1416" s="294" t="str">
        <f t="shared" ref="Z1416:Z1479" si="194">IF($AB1416=1,SUMIF(D:D,D1416,M:M),"")</f>
        <v/>
      </c>
      <c r="AA1416" s="294" t="str">
        <f t="shared" ref="AA1416:AA1479" si="195">IF($AB1416=1,Y1416-Z1416,"")</f>
        <v/>
      </c>
      <c r="AB1416" s="294">
        <f>COUNTIF($D$4:D1416,$D1416)</f>
        <v>0</v>
      </c>
      <c r="AE1416" s="122" t="str">
        <f t="shared" ref="AE1416:AE1479" si="196">IF(ISBLANK(D1416),"",D1416&amp;" Payment #"&amp;AB1416)</f>
        <v/>
      </c>
      <c r="AF1416" s="124">
        <f>SUMIFS('BW Expense Report GL'!I:I,'BW Expense Report GL'!F:F,AD:AD,'BW Expense Report GL'!G:G,G:G)</f>
        <v>0</v>
      </c>
      <c r="AG1416" s="124" t="str">
        <f t="shared" ref="AG1416:AG1479" si="197">IF(ISBLANK(AD1416),"",M1416-AF1416)</f>
        <v/>
      </c>
      <c r="AH1416" s="124">
        <f>SUMIFS('BW Expense Report GL'!I:I,'BW Expense Report GL'!F:F,AD:AD,'BW Expense Report GL'!G:G,H:H)</f>
        <v>0</v>
      </c>
      <c r="AI1416" s="124" t="str">
        <f t="shared" ref="AI1416:AI1479" si="198">IF(ISBLANK(AD1416),"",N1416-AH1416)</f>
        <v/>
      </c>
      <c r="AK1416" s="121">
        <f t="shared" ref="AK1416:AK1479" si="199">F1416</f>
        <v>0</v>
      </c>
      <c r="AL1416" s="121">
        <f t="shared" ref="AL1416:AL1479" si="200">D1416</f>
        <v>0</v>
      </c>
    </row>
    <row r="1417" spans="1:38" s="121" customFormat="1" ht="12.75" x14ac:dyDescent="0.2">
      <c r="A1417" s="293" t="str">
        <f>VLOOKUP(B:B,'ACFR Business Areas'!A:C,3,FALSE)</f>
        <v>A000</v>
      </c>
      <c r="B1417" s="293" t="str">
        <f>'Lease Rollforward'!$B$1</f>
        <v>E120</v>
      </c>
      <c r="C1417" s="122" t="str">
        <f>VLOOKUP(B:B,'ACFR Business Areas'!A:B,2,FALSE)</f>
        <v>Comptroller General</v>
      </c>
      <c r="D1417" s="237"/>
      <c r="E1417" s="265"/>
      <c r="G1417" s="122">
        <f>IFERROR(VLOOKUP($F:$F,'Lease Types with GL Accts'!A:B,2,FALSE),0)</f>
        <v>0</v>
      </c>
      <c r="H1417" s="122">
        <f>IFERROR(VLOOKUP($F:$F,'Lease Types with GL Accts'!$A:$C,3,FALSE),0)</f>
        <v>0</v>
      </c>
      <c r="I1417" s="122">
        <f>IFERROR(VLOOKUP($F:$F,'Lease Types with GL Accts'!$A:$D,4,FALSE),0)</f>
        <v>0</v>
      </c>
      <c r="J1417" s="293" t="str">
        <f>IF(AND(AB1417=1,K1417='Lease Rollforward'!$B$2),"Yes",IF(AB1417=1,"No",""))</f>
        <v/>
      </c>
      <c r="L1417" s="216"/>
      <c r="M1417" s="217"/>
      <c r="N1417" s="217"/>
      <c r="O1417" s="217"/>
      <c r="P1417" s="294">
        <f t="shared" si="193"/>
        <v>0</v>
      </c>
      <c r="Q1417" s="124"/>
      <c r="R1417" s="124"/>
      <c r="S1417" s="219"/>
      <c r="T1417" s="219"/>
      <c r="U1417" s="266"/>
      <c r="V1417" s="122" t="str">
        <f>IF($AB1417=1,VLOOKUP(U:U,'BW Asset Listing'!D:E,2,FALSE),"")</f>
        <v/>
      </c>
      <c r="W1417" s="122" t="str">
        <f>IF($AB1417=1,VLOOKUP(U:U,'BW Asset Listing'!D:F,3,FALSE),"")</f>
        <v/>
      </c>
      <c r="X1417" s="122" t="str">
        <f>IF($AB1417=1,VLOOKUP(U:U,'BW Asset Listing'!D:G,4,FALSE),"")</f>
        <v/>
      </c>
      <c r="Y1417" s="294" t="str">
        <f>IF($AB1417=1,VLOOKUP(U:U,'BW Asset Listing'!D:O,12,FALSE),"")</f>
        <v/>
      </c>
      <c r="Z1417" s="294" t="str">
        <f t="shared" si="194"/>
        <v/>
      </c>
      <c r="AA1417" s="294" t="str">
        <f t="shared" si="195"/>
        <v/>
      </c>
      <c r="AB1417" s="294">
        <f>COUNTIF($D$4:D1417,$D1417)</f>
        <v>0</v>
      </c>
      <c r="AE1417" s="122" t="str">
        <f t="shared" si="196"/>
        <v/>
      </c>
      <c r="AF1417" s="124">
        <f>SUMIFS('BW Expense Report GL'!I:I,'BW Expense Report GL'!F:F,AD:AD,'BW Expense Report GL'!G:G,G:G)</f>
        <v>0</v>
      </c>
      <c r="AG1417" s="124" t="str">
        <f t="shared" si="197"/>
        <v/>
      </c>
      <c r="AH1417" s="124">
        <f>SUMIFS('BW Expense Report GL'!I:I,'BW Expense Report GL'!F:F,AD:AD,'BW Expense Report GL'!G:G,H:H)</f>
        <v>0</v>
      </c>
      <c r="AI1417" s="124" t="str">
        <f t="shared" si="198"/>
        <v/>
      </c>
      <c r="AK1417" s="121">
        <f t="shared" si="199"/>
        <v>0</v>
      </c>
      <c r="AL1417" s="121">
        <f t="shared" si="200"/>
        <v>0</v>
      </c>
    </row>
    <row r="1418" spans="1:38" s="121" customFormat="1" ht="12.75" x14ac:dyDescent="0.2">
      <c r="A1418" s="293" t="str">
        <f>VLOOKUP(B:B,'ACFR Business Areas'!A:C,3,FALSE)</f>
        <v>A000</v>
      </c>
      <c r="B1418" s="293" t="str">
        <f>'Lease Rollforward'!$B$1</f>
        <v>E120</v>
      </c>
      <c r="C1418" s="122" t="str">
        <f>VLOOKUP(B:B,'ACFR Business Areas'!A:B,2,FALSE)</f>
        <v>Comptroller General</v>
      </c>
      <c r="D1418" s="237"/>
      <c r="E1418" s="265"/>
      <c r="G1418" s="122">
        <f>IFERROR(VLOOKUP($F:$F,'Lease Types with GL Accts'!A:B,2,FALSE),0)</f>
        <v>0</v>
      </c>
      <c r="H1418" s="122">
        <f>IFERROR(VLOOKUP($F:$F,'Lease Types with GL Accts'!$A:$C,3,FALSE),0)</f>
        <v>0</v>
      </c>
      <c r="I1418" s="122">
        <f>IFERROR(VLOOKUP($F:$F,'Lease Types with GL Accts'!$A:$D,4,FALSE),0)</f>
        <v>0</v>
      </c>
      <c r="J1418" s="293" t="str">
        <f>IF(AND(AB1418=1,K1418='Lease Rollforward'!$B$2),"Yes",IF(AB1418=1,"No",""))</f>
        <v/>
      </c>
      <c r="L1418" s="216"/>
      <c r="M1418" s="217"/>
      <c r="N1418" s="217"/>
      <c r="O1418" s="217"/>
      <c r="P1418" s="294">
        <f t="shared" si="193"/>
        <v>0</v>
      </c>
      <c r="Q1418" s="124"/>
      <c r="R1418" s="124"/>
      <c r="S1418" s="219"/>
      <c r="T1418" s="219"/>
      <c r="U1418" s="266"/>
      <c r="V1418" s="122" t="str">
        <f>IF($AB1418=1,VLOOKUP(U:U,'BW Asset Listing'!D:E,2,FALSE),"")</f>
        <v/>
      </c>
      <c r="W1418" s="122" t="str">
        <f>IF($AB1418=1,VLOOKUP(U:U,'BW Asset Listing'!D:F,3,FALSE),"")</f>
        <v/>
      </c>
      <c r="X1418" s="122" t="str">
        <f>IF($AB1418=1,VLOOKUP(U:U,'BW Asset Listing'!D:G,4,FALSE),"")</f>
        <v/>
      </c>
      <c r="Y1418" s="294" t="str">
        <f>IF($AB1418=1,VLOOKUP(U:U,'BW Asset Listing'!D:O,12,FALSE),"")</f>
        <v/>
      </c>
      <c r="Z1418" s="294" t="str">
        <f t="shared" si="194"/>
        <v/>
      </c>
      <c r="AA1418" s="294" t="str">
        <f t="shared" si="195"/>
        <v/>
      </c>
      <c r="AB1418" s="294">
        <f>COUNTIF($D$4:D1418,$D1418)</f>
        <v>0</v>
      </c>
      <c r="AE1418" s="122" t="str">
        <f t="shared" si="196"/>
        <v/>
      </c>
      <c r="AF1418" s="124">
        <f>SUMIFS('BW Expense Report GL'!I:I,'BW Expense Report GL'!F:F,AD:AD,'BW Expense Report GL'!G:G,G:G)</f>
        <v>0</v>
      </c>
      <c r="AG1418" s="124" t="str">
        <f t="shared" si="197"/>
        <v/>
      </c>
      <c r="AH1418" s="124">
        <f>SUMIFS('BW Expense Report GL'!I:I,'BW Expense Report GL'!F:F,AD:AD,'BW Expense Report GL'!G:G,H:H)</f>
        <v>0</v>
      </c>
      <c r="AI1418" s="124" t="str">
        <f t="shared" si="198"/>
        <v/>
      </c>
      <c r="AK1418" s="121">
        <f t="shared" si="199"/>
        <v>0</v>
      </c>
      <c r="AL1418" s="121">
        <f t="shared" si="200"/>
        <v>0</v>
      </c>
    </row>
    <row r="1419" spans="1:38" s="121" customFormat="1" ht="12.75" x14ac:dyDescent="0.2">
      <c r="A1419" s="293" t="str">
        <f>VLOOKUP(B:B,'ACFR Business Areas'!A:C,3,FALSE)</f>
        <v>A000</v>
      </c>
      <c r="B1419" s="293" t="str">
        <f>'Lease Rollforward'!$B$1</f>
        <v>E120</v>
      </c>
      <c r="C1419" s="122" t="str">
        <f>VLOOKUP(B:B,'ACFR Business Areas'!A:B,2,FALSE)</f>
        <v>Comptroller General</v>
      </c>
      <c r="D1419" s="237"/>
      <c r="E1419" s="265"/>
      <c r="G1419" s="122">
        <f>IFERROR(VLOOKUP($F:$F,'Lease Types with GL Accts'!A:B,2,FALSE),0)</f>
        <v>0</v>
      </c>
      <c r="H1419" s="122">
        <f>IFERROR(VLOOKUP($F:$F,'Lease Types with GL Accts'!$A:$C,3,FALSE),0)</f>
        <v>0</v>
      </c>
      <c r="I1419" s="122">
        <f>IFERROR(VLOOKUP($F:$F,'Lease Types with GL Accts'!$A:$D,4,FALSE),0)</f>
        <v>0</v>
      </c>
      <c r="J1419" s="293" t="str">
        <f>IF(AND(AB1419=1,K1419='Lease Rollforward'!$B$2),"Yes",IF(AB1419=1,"No",""))</f>
        <v/>
      </c>
      <c r="L1419" s="216"/>
      <c r="M1419" s="217"/>
      <c r="N1419" s="217"/>
      <c r="O1419" s="217"/>
      <c r="P1419" s="294">
        <f t="shared" si="193"/>
        <v>0</v>
      </c>
      <c r="Q1419" s="124"/>
      <c r="R1419" s="124"/>
      <c r="S1419" s="219"/>
      <c r="T1419" s="219"/>
      <c r="U1419" s="266"/>
      <c r="V1419" s="122" t="str">
        <f>IF($AB1419=1,VLOOKUP(U:U,'BW Asset Listing'!D:E,2,FALSE),"")</f>
        <v/>
      </c>
      <c r="W1419" s="122" t="str">
        <f>IF($AB1419=1,VLOOKUP(U:U,'BW Asset Listing'!D:F,3,FALSE),"")</f>
        <v/>
      </c>
      <c r="X1419" s="122" t="str">
        <f>IF($AB1419=1,VLOOKUP(U:U,'BW Asset Listing'!D:G,4,FALSE),"")</f>
        <v/>
      </c>
      <c r="Y1419" s="294" t="str">
        <f>IF($AB1419=1,VLOOKUP(U:U,'BW Asset Listing'!D:O,12,FALSE),"")</f>
        <v/>
      </c>
      <c r="Z1419" s="294" t="str">
        <f t="shared" si="194"/>
        <v/>
      </c>
      <c r="AA1419" s="294" t="str">
        <f t="shared" si="195"/>
        <v/>
      </c>
      <c r="AB1419" s="294">
        <f>COUNTIF($D$4:D1419,$D1419)</f>
        <v>0</v>
      </c>
      <c r="AE1419" s="122" t="str">
        <f t="shared" si="196"/>
        <v/>
      </c>
      <c r="AF1419" s="124">
        <f>SUMIFS('BW Expense Report GL'!I:I,'BW Expense Report GL'!F:F,AD:AD,'BW Expense Report GL'!G:G,G:G)</f>
        <v>0</v>
      </c>
      <c r="AG1419" s="124" t="str">
        <f t="shared" si="197"/>
        <v/>
      </c>
      <c r="AH1419" s="124">
        <f>SUMIFS('BW Expense Report GL'!I:I,'BW Expense Report GL'!F:F,AD:AD,'BW Expense Report GL'!G:G,H:H)</f>
        <v>0</v>
      </c>
      <c r="AI1419" s="124" t="str">
        <f t="shared" si="198"/>
        <v/>
      </c>
      <c r="AK1419" s="121">
        <f t="shared" si="199"/>
        <v>0</v>
      </c>
      <c r="AL1419" s="121">
        <f t="shared" si="200"/>
        <v>0</v>
      </c>
    </row>
    <row r="1420" spans="1:38" s="121" customFormat="1" ht="12.75" x14ac:dyDescent="0.2">
      <c r="A1420" s="293" t="str">
        <f>VLOOKUP(B:B,'ACFR Business Areas'!A:C,3,FALSE)</f>
        <v>A000</v>
      </c>
      <c r="B1420" s="293" t="str">
        <f>'Lease Rollforward'!$B$1</f>
        <v>E120</v>
      </c>
      <c r="C1420" s="122" t="str">
        <f>VLOOKUP(B:B,'ACFR Business Areas'!A:B,2,FALSE)</f>
        <v>Comptroller General</v>
      </c>
      <c r="D1420" s="237"/>
      <c r="E1420" s="265"/>
      <c r="G1420" s="122">
        <f>IFERROR(VLOOKUP($F:$F,'Lease Types with GL Accts'!A:B,2,FALSE),0)</f>
        <v>0</v>
      </c>
      <c r="H1420" s="122">
        <f>IFERROR(VLOOKUP($F:$F,'Lease Types with GL Accts'!$A:$C,3,FALSE),0)</f>
        <v>0</v>
      </c>
      <c r="I1420" s="122">
        <f>IFERROR(VLOOKUP($F:$F,'Lease Types with GL Accts'!$A:$D,4,FALSE),0)</f>
        <v>0</v>
      </c>
      <c r="J1420" s="293" t="str">
        <f>IF(AND(AB1420=1,K1420='Lease Rollforward'!$B$2),"Yes",IF(AB1420=1,"No",""))</f>
        <v/>
      </c>
      <c r="L1420" s="216"/>
      <c r="M1420" s="217"/>
      <c r="N1420" s="217"/>
      <c r="O1420" s="217"/>
      <c r="P1420" s="294">
        <f t="shared" si="193"/>
        <v>0</v>
      </c>
      <c r="Q1420" s="124"/>
      <c r="R1420" s="124"/>
      <c r="S1420" s="219"/>
      <c r="T1420" s="219"/>
      <c r="U1420" s="266"/>
      <c r="V1420" s="122" t="str">
        <f>IF($AB1420=1,VLOOKUP(U:U,'BW Asset Listing'!D:E,2,FALSE),"")</f>
        <v/>
      </c>
      <c r="W1420" s="122" t="str">
        <f>IF($AB1420=1,VLOOKUP(U:U,'BW Asset Listing'!D:F,3,FALSE),"")</f>
        <v/>
      </c>
      <c r="X1420" s="122" t="str">
        <f>IF($AB1420=1,VLOOKUP(U:U,'BW Asset Listing'!D:G,4,FALSE),"")</f>
        <v/>
      </c>
      <c r="Y1420" s="294" t="str">
        <f>IF($AB1420=1,VLOOKUP(U:U,'BW Asset Listing'!D:O,12,FALSE),"")</f>
        <v/>
      </c>
      <c r="Z1420" s="294" t="str">
        <f t="shared" si="194"/>
        <v/>
      </c>
      <c r="AA1420" s="294" t="str">
        <f t="shared" si="195"/>
        <v/>
      </c>
      <c r="AB1420" s="294">
        <f>COUNTIF($D$4:D1420,$D1420)</f>
        <v>0</v>
      </c>
      <c r="AE1420" s="122" t="str">
        <f t="shared" si="196"/>
        <v/>
      </c>
      <c r="AF1420" s="124">
        <f>SUMIFS('BW Expense Report GL'!I:I,'BW Expense Report GL'!F:F,AD:AD,'BW Expense Report GL'!G:G,G:G)</f>
        <v>0</v>
      </c>
      <c r="AG1420" s="124" t="str">
        <f t="shared" si="197"/>
        <v/>
      </c>
      <c r="AH1420" s="124">
        <f>SUMIFS('BW Expense Report GL'!I:I,'BW Expense Report GL'!F:F,AD:AD,'BW Expense Report GL'!G:G,H:H)</f>
        <v>0</v>
      </c>
      <c r="AI1420" s="124" t="str">
        <f t="shared" si="198"/>
        <v/>
      </c>
      <c r="AK1420" s="121">
        <f t="shared" si="199"/>
        <v>0</v>
      </c>
      <c r="AL1420" s="121">
        <f t="shared" si="200"/>
        <v>0</v>
      </c>
    </row>
    <row r="1421" spans="1:38" s="121" customFormat="1" ht="12.75" x14ac:dyDescent="0.2">
      <c r="A1421" s="293" t="str">
        <f>VLOOKUP(B:B,'ACFR Business Areas'!A:C,3,FALSE)</f>
        <v>A000</v>
      </c>
      <c r="B1421" s="293" t="str">
        <f>'Lease Rollforward'!$B$1</f>
        <v>E120</v>
      </c>
      <c r="C1421" s="122" t="str">
        <f>VLOOKUP(B:B,'ACFR Business Areas'!A:B,2,FALSE)</f>
        <v>Comptroller General</v>
      </c>
      <c r="D1421" s="237"/>
      <c r="E1421" s="265"/>
      <c r="G1421" s="122">
        <f>IFERROR(VLOOKUP($F:$F,'Lease Types with GL Accts'!A:B,2,FALSE),0)</f>
        <v>0</v>
      </c>
      <c r="H1421" s="122">
        <f>IFERROR(VLOOKUP($F:$F,'Lease Types with GL Accts'!$A:$C,3,FALSE),0)</f>
        <v>0</v>
      </c>
      <c r="I1421" s="122">
        <f>IFERROR(VLOOKUP($F:$F,'Lease Types with GL Accts'!$A:$D,4,FALSE),0)</f>
        <v>0</v>
      </c>
      <c r="J1421" s="293" t="str">
        <f>IF(AND(AB1421=1,K1421='Lease Rollforward'!$B$2),"Yes",IF(AB1421=1,"No",""))</f>
        <v/>
      </c>
      <c r="L1421" s="216"/>
      <c r="M1421" s="217"/>
      <c r="N1421" s="217"/>
      <c r="O1421" s="217"/>
      <c r="P1421" s="294">
        <f t="shared" si="193"/>
        <v>0</v>
      </c>
      <c r="Q1421" s="124"/>
      <c r="R1421" s="124"/>
      <c r="S1421" s="219"/>
      <c r="T1421" s="219"/>
      <c r="U1421" s="266"/>
      <c r="V1421" s="122" t="str">
        <f>IF($AB1421=1,VLOOKUP(U:U,'BW Asset Listing'!D:E,2,FALSE),"")</f>
        <v/>
      </c>
      <c r="W1421" s="122" t="str">
        <f>IF($AB1421=1,VLOOKUP(U:U,'BW Asset Listing'!D:F,3,FALSE),"")</f>
        <v/>
      </c>
      <c r="X1421" s="122" t="str">
        <f>IF($AB1421=1,VLOOKUP(U:U,'BW Asset Listing'!D:G,4,FALSE),"")</f>
        <v/>
      </c>
      <c r="Y1421" s="294" t="str">
        <f>IF($AB1421=1,VLOOKUP(U:U,'BW Asset Listing'!D:O,12,FALSE),"")</f>
        <v/>
      </c>
      <c r="Z1421" s="294" t="str">
        <f t="shared" si="194"/>
        <v/>
      </c>
      <c r="AA1421" s="294" t="str">
        <f t="shared" si="195"/>
        <v/>
      </c>
      <c r="AB1421" s="294">
        <f>COUNTIF($D$4:D1421,$D1421)</f>
        <v>0</v>
      </c>
      <c r="AE1421" s="122" t="str">
        <f t="shared" si="196"/>
        <v/>
      </c>
      <c r="AF1421" s="124">
        <f>SUMIFS('BW Expense Report GL'!I:I,'BW Expense Report GL'!F:F,AD:AD,'BW Expense Report GL'!G:G,G:G)</f>
        <v>0</v>
      </c>
      <c r="AG1421" s="124" t="str">
        <f t="shared" si="197"/>
        <v/>
      </c>
      <c r="AH1421" s="124">
        <f>SUMIFS('BW Expense Report GL'!I:I,'BW Expense Report GL'!F:F,AD:AD,'BW Expense Report GL'!G:G,H:H)</f>
        <v>0</v>
      </c>
      <c r="AI1421" s="124" t="str">
        <f t="shared" si="198"/>
        <v/>
      </c>
      <c r="AK1421" s="121">
        <f t="shared" si="199"/>
        <v>0</v>
      </c>
      <c r="AL1421" s="121">
        <f t="shared" si="200"/>
        <v>0</v>
      </c>
    </row>
    <row r="1422" spans="1:38" s="121" customFormat="1" ht="12.75" x14ac:dyDescent="0.2">
      <c r="A1422" s="293" t="str">
        <f>VLOOKUP(B:B,'ACFR Business Areas'!A:C,3,FALSE)</f>
        <v>A000</v>
      </c>
      <c r="B1422" s="293" t="str">
        <f>'Lease Rollforward'!$B$1</f>
        <v>E120</v>
      </c>
      <c r="C1422" s="122" t="str">
        <f>VLOOKUP(B:B,'ACFR Business Areas'!A:B,2,FALSE)</f>
        <v>Comptroller General</v>
      </c>
      <c r="D1422" s="237"/>
      <c r="E1422" s="265"/>
      <c r="G1422" s="122">
        <f>IFERROR(VLOOKUP($F:$F,'Lease Types with GL Accts'!A:B,2,FALSE),0)</f>
        <v>0</v>
      </c>
      <c r="H1422" s="122">
        <f>IFERROR(VLOOKUP($F:$F,'Lease Types with GL Accts'!$A:$C,3,FALSE),0)</f>
        <v>0</v>
      </c>
      <c r="I1422" s="122">
        <f>IFERROR(VLOOKUP($F:$F,'Lease Types with GL Accts'!$A:$D,4,FALSE),0)</f>
        <v>0</v>
      </c>
      <c r="J1422" s="293" t="str">
        <f>IF(AND(AB1422=1,K1422='Lease Rollforward'!$B$2),"Yes",IF(AB1422=1,"No",""))</f>
        <v/>
      </c>
      <c r="L1422" s="216"/>
      <c r="M1422" s="217"/>
      <c r="N1422" s="217"/>
      <c r="O1422" s="217"/>
      <c r="P1422" s="294">
        <f t="shared" si="193"/>
        <v>0</v>
      </c>
      <c r="Q1422" s="124"/>
      <c r="R1422" s="124"/>
      <c r="S1422" s="219"/>
      <c r="T1422" s="219"/>
      <c r="U1422" s="266"/>
      <c r="V1422" s="122" t="str">
        <f>IF($AB1422=1,VLOOKUP(U:U,'BW Asset Listing'!D:E,2,FALSE),"")</f>
        <v/>
      </c>
      <c r="W1422" s="122" t="str">
        <f>IF($AB1422=1,VLOOKUP(U:U,'BW Asset Listing'!D:F,3,FALSE),"")</f>
        <v/>
      </c>
      <c r="X1422" s="122" t="str">
        <f>IF($AB1422=1,VLOOKUP(U:U,'BW Asset Listing'!D:G,4,FALSE),"")</f>
        <v/>
      </c>
      <c r="Y1422" s="294" t="str">
        <f>IF($AB1422=1,VLOOKUP(U:U,'BW Asset Listing'!D:O,12,FALSE),"")</f>
        <v/>
      </c>
      <c r="Z1422" s="294" t="str">
        <f t="shared" si="194"/>
        <v/>
      </c>
      <c r="AA1422" s="294" t="str">
        <f t="shared" si="195"/>
        <v/>
      </c>
      <c r="AB1422" s="294">
        <f>COUNTIF($D$4:D1422,$D1422)</f>
        <v>0</v>
      </c>
      <c r="AE1422" s="122" t="str">
        <f t="shared" si="196"/>
        <v/>
      </c>
      <c r="AF1422" s="124">
        <f>SUMIFS('BW Expense Report GL'!I:I,'BW Expense Report GL'!F:F,AD:AD,'BW Expense Report GL'!G:G,G:G)</f>
        <v>0</v>
      </c>
      <c r="AG1422" s="124" t="str">
        <f t="shared" si="197"/>
        <v/>
      </c>
      <c r="AH1422" s="124">
        <f>SUMIFS('BW Expense Report GL'!I:I,'BW Expense Report GL'!F:F,AD:AD,'BW Expense Report GL'!G:G,H:H)</f>
        <v>0</v>
      </c>
      <c r="AI1422" s="124" t="str">
        <f t="shared" si="198"/>
        <v/>
      </c>
      <c r="AK1422" s="121">
        <f t="shared" si="199"/>
        <v>0</v>
      </c>
      <c r="AL1422" s="121">
        <f t="shared" si="200"/>
        <v>0</v>
      </c>
    </row>
    <row r="1423" spans="1:38" s="121" customFormat="1" ht="12.75" x14ac:dyDescent="0.2">
      <c r="A1423" s="293" t="str">
        <f>VLOOKUP(B:B,'ACFR Business Areas'!A:C,3,FALSE)</f>
        <v>A000</v>
      </c>
      <c r="B1423" s="293" t="str">
        <f>'Lease Rollforward'!$B$1</f>
        <v>E120</v>
      </c>
      <c r="C1423" s="122" t="str">
        <f>VLOOKUP(B:B,'ACFR Business Areas'!A:B,2,FALSE)</f>
        <v>Comptroller General</v>
      </c>
      <c r="D1423" s="237"/>
      <c r="E1423" s="265"/>
      <c r="G1423" s="122">
        <f>IFERROR(VLOOKUP($F:$F,'Lease Types with GL Accts'!A:B,2,FALSE),0)</f>
        <v>0</v>
      </c>
      <c r="H1423" s="122">
        <f>IFERROR(VLOOKUP($F:$F,'Lease Types with GL Accts'!$A:$C,3,FALSE),0)</f>
        <v>0</v>
      </c>
      <c r="I1423" s="122">
        <f>IFERROR(VLOOKUP($F:$F,'Lease Types with GL Accts'!$A:$D,4,FALSE),0)</f>
        <v>0</v>
      </c>
      <c r="J1423" s="293" t="str">
        <f>IF(AND(AB1423=1,K1423='Lease Rollforward'!$B$2),"Yes",IF(AB1423=1,"No",""))</f>
        <v/>
      </c>
      <c r="L1423" s="216"/>
      <c r="M1423" s="217"/>
      <c r="N1423" s="217"/>
      <c r="O1423" s="217"/>
      <c r="P1423" s="294">
        <f t="shared" si="193"/>
        <v>0</v>
      </c>
      <c r="Q1423" s="124"/>
      <c r="R1423" s="124"/>
      <c r="S1423" s="219"/>
      <c r="T1423" s="219"/>
      <c r="U1423" s="266"/>
      <c r="V1423" s="122" t="str">
        <f>IF($AB1423=1,VLOOKUP(U:U,'BW Asset Listing'!D:E,2,FALSE),"")</f>
        <v/>
      </c>
      <c r="W1423" s="122" t="str">
        <f>IF($AB1423=1,VLOOKUP(U:U,'BW Asset Listing'!D:F,3,FALSE),"")</f>
        <v/>
      </c>
      <c r="X1423" s="122" t="str">
        <f>IF($AB1423=1,VLOOKUP(U:U,'BW Asset Listing'!D:G,4,FALSE),"")</f>
        <v/>
      </c>
      <c r="Y1423" s="294" t="str">
        <f>IF($AB1423=1,VLOOKUP(U:U,'BW Asset Listing'!D:O,12,FALSE),"")</f>
        <v/>
      </c>
      <c r="Z1423" s="294" t="str">
        <f t="shared" si="194"/>
        <v/>
      </c>
      <c r="AA1423" s="294" t="str">
        <f t="shared" si="195"/>
        <v/>
      </c>
      <c r="AB1423" s="294">
        <f>COUNTIF($D$4:D1423,$D1423)</f>
        <v>0</v>
      </c>
      <c r="AE1423" s="122" t="str">
        <f t="shared" si="196"/>
        <v/>
      </c>
      <c r="AF1423" s="124">
        <f>SUMIFS('BW Expense Report GL'!I:I,'BW Expense Report GL'!F:F,AD:AD,'BW Expense Report GL'!G:G,G:G)</f>
        <v>0</v>
      </c>
      <c r="AG1423" s="124" t="str">
        <f t="shared" si="197"/>
        <v/>
      </c>
      <c r="AH1423" s="124">
        <f>SUMIFS('BW Expense Report GL'!I:I,'BW Expense Report GL'!F:F,AD:AD,'BW Expense Report GL'!G:G,H:H)</f>
        <v>0</v>
      </c>
      <c r="AI1423" s="124" t="str">
        <f t="shared" si="198"/>
        <v/>
      </c>
      <c r="AK1423" s="121">
        <f t="shared" si="199"/>
        <v>0</v>
      </c>
      <c r="AL1423" s="121">
        <f t="shared" si="200"/>
        <v>0</v>
      </c>
    </row>
    <row r="1424" spans="1:38" s="121" customFormat="1" ht="12.75" x14ac:dyDescent="0.2">
      <c r="A1424" s="293" t="str">
        <f>VLOOKUP(B:B,'ACFR Business Areas'!A:C,3,FALSE)</f>
        <v>A000</v>
      </c>
      <c r="B1424" s="293" t="str">
        <f>'Lease Rollforward'!$B$1</f>
        <v>E120</v>
      </c>
      <c r="C1424" s="122" t="str">
        <f>VLOOKUP(B:B,'ACFR Business Areas'!A:B,2,FALSE)</f>
        <v>Comptroller General</v>
      </c>
      <c r="D1424" s="237"/>
      <c r="E1424" s="265"/>
      <c r="G1424" s="122">
        <f>IFERROR(VLOOKUP($F:$F,'Lease Types with GL Accts'!A:B,2,FALSE),0)</f>
        <v>0</v>
      </c>
      <c r="H1424" s="122">
        <f>IFERROR(VLOOKUP($F:$F,'Lease Types with GL Accts'!$A:$C,3,FALSE),0)</f>
        <v>0</v>
      </c>
      <c r="I1424" s="122">
        <f>IFERROR(VLOOKUP($F:$F,'Lease Types with GL Accts'!$A:$D,4,FALSE),0)</f>
        <v>0</v>
      </c>
      <c r="J1424" s="293" t="str">
        <f>IF(AND(AB1424=1,K1424='Lease Rollforward'!$B$2),"Yes",IF(AB1424=1,"No",""))</f>
        <v/>
      </c>
      <c r="L1424" s="216"/>
      <c r="M1424" s="217"/>
      <c r="N1424" s="217"/>
      <c r="O1424" s="217"/>
      <c r="P1424" s="294">
        <f t="shared" si="193"/>
        <v>0</v>
      </c>
      <c r="Q1424" s="124"/>
      <c r="R1424" s="124"/>
      <c r="S1424" s="219"/>
      <c r="T1424" s="219"/>
      <c r="U1424" s="266"/>
      <c r="V1424" s="122" t="str">
        <f>IF($AB1424=1,VLOOKUP(U:U,'BW Asset Listing'!D:E,2,FALSE),"")</f>
        <v/>
      </c>
      <c r="W1424" s="122" t="str">
        <f>IF($AB1424=1,VLOOKUP(U:U,'BW Asset Listing'!D:F,3,FALSE),"")</f>
        <v/>
      </c>
      <c r="X1424" s="122" t="str">
        <f>IF($AB1424=1,VLOOKUP(U:U,'BW Asset Listing'!D:G,4,FALSE),"")</f>
        <v/>
      </c>
      <c r="Y1424" s="294" t="str">
        <f>IF($AB1424=1,VLOOKUP(U:U,'BW Asset Listing'!D:O,12,FALSE),"")</f>
        <v/>
      </c>
      <c r="Z1424" s="294" t="str">
        <f t="shared" si="194"/>
        <v/>
      </c>
      <c r="AA1424" s="294" t="str">
        <f t="shared" si="195"/>
        <v/>
      </c>
      <c r="AB1424" s="294">
        <f>COUNTIF($D$4:D1424,$D1424)</f>
        <v>0</v>
      </c>
      <c r="AE1424" s="122" t="str">
        <f t="shared" si="196"/>
        <v/>
      </c>
      <c r="AF1424" s="124">
        <f>SUMIFS('BW Expense Report GL'!I:I,'BW Expense Report GL'!F:F,AD:AD,'BW Expense Report GL'!G:G,G:G)</f>
        <v>0</v>
      </c>
      <c r="AG1424" s="124" t="str">
        <f t="shared" si="197"/>
        <v/>
      </c>
      <c r="AH1424" s="124">
        <f>SUMIFS('BW Expense Report GL'!I:I,'BW Expense Report GL'!F:F,AD:AD,'BW Expense Report GL'!G:G,H:H)</f>
        <v>0</v>
      </c>
      <c r="AI1424" s="124" t="str">
        <f t="shared" si="198"/>
        <v/>
      </c>
      <c r="AK1424" s="121">
        <f t="shared" si="199"/>
        <v>0</v>
      </c>
      <c r="AL1424" s="121">
        <f t="shared" si="200"/>
        <v>0</v>
      </c>
    </row>
    <row r="1425" spans="1:38" s="121" customFormat="1" ht="12.75" x14ac:dyDescent="0.2">
      <c r="A1425" s="293" t="str">
        <f>VLOOKUP(B:B,'ACFR Business Areas'!A:C,3,FALSE)</f>
        <v>A000</v>
      </c>
      <c r="B1425" s="293" t="str">
        <f>'Lease Rollforward'!$B$1</f>
        <v>E120</v>
      </c>
      <c r="C1425" s="122" t="str">
        <f>VLOOKUP(B:B,'ACFR Business Areas'!A:B,2,FALSE)</f>
        <v>Comptroller General</v>
      </c>
      <c r="D1425" s="237"/>
      <c r="E1425" s="265"/>
      <c r="G1425" s="122">
        <f>IFERROR(VLOOKUP($F:$F,'Lease Types with GL Accts'!A:B,2,FALSE),0)</f>
        <v>0</v>
      </c>
      <c r="H1425" s="122">
        <f>IFERROR(VLOOKUP($F:$F,'Lease Types with GL Accts'!$A:$C,3,FALSE),0)</f>
        <v>0</v>
      </c>
      <c r="I1425" s="122">
        <f>IFERROR(VLOOKUP($F:$F,'Lease Types with GL Accts'!$A:$D,4,FALSE),0)</f>
        <v>0</v>
      </c>
      <c r="J1425" s="293" t="str">
        <f>IF(AND(AB1425=1,K1425='Lease Rollforward'!$B$2),"Yes",IF(AB1425=1,"No",""))</f>
        <v/>
      </c>
      <c r="L1425" s="216"/>
      <c r="M1425" s="217"/>
      <c r="N1425" s="217"/>
      <c r="O1425" s="217"/>
      <c r="P1425" s="294">
        <f t="shared" si="193"/>
        <v>0</v>
      </c>
      <c r="Q1425" s="124"/>
      <c r="R1425" s="124"/>
      <c r="S1425" s="219"/>
      <c r="T1425" s="219"/>
      <c r="U1425" s="266"/>
      <c r="V1425" s="122" t="str">
        <f>IF($AB1425=1,VLOOKUP(U:U,'BW Asset Listing'!D:E,2,FALSE),"")</f>
        <v/>
      </c>
      <c r="W1425" s="122" t="str">
        <f>IF($AB1425=1,VLOOKUP(U:U,'BW Asset Listing'!D:F,3,FALSE),"")</f>
        <v/>
      </c>
      <c r="X1425" s="122" t="str">
        <f>IF($AB1425=1,VLOOKUP(U:U,'BW Asset Listing'!D:G,4,FALSE),"")</f>
        <v/>
      </c>
      <c r="Y1425" s="294" t="str">
        <f>IF($AB1425=1,VLOOKUP(U:U,'BW Asset Listing'!D:O,12,FALSE),"")</f>
        <v/>
      </c>
      <c r="Z1425" s="294" t="str">
        <f t="shared" si="194"/>
        <v/>
      </c>
      <c r="AA1425" s="294" t="str">
        <f t="shared" si="195"/>
        <v/>
      </c>
      <c r="AB1425" s="294">
        <f>COUNTIF($D$4:D1425,$D1425)</f>
        <v>0</v>
      </c>
      <c r="AE1425" s="122" t="str">
        <f t="shared" si="196"/>
        <v/>
      </c>
      <c r="AF1425" s="124">
        <f>SUMIFS('BW Expense Report GL'!I:I,'BW Expense Report GL'!F:F,AD:AD,'BW Expense Report GL'!G:G,G:G)</f>
        <v>0</v>
      </c>
      <c r="AG1425" s="124" t="str">
        <f t="shared" si="197"/>
        <v/>
      </c>
      <c r="AH1425" s="124">
        <f>SUMIFS('BW Expense Report GL'!I:I,'BW Expense Report GL'!F:F,AD:AD,'BW Expense Report GL'!G:G,H:H)</f>
        <v>0</v>
      </c>
      <c r="AI1425" s="124" t="str">
        <f t="shared" si="198"/>
        <v/>
      </c>
      <c r="AK1425" s="121">
        <f t="shared" si="199"/>
        <v>0</v>
      </c>
      <c r="AL1425" s="121">
        <f t="shared" si="200"/>
        <v>0</v>
      </c>
    </row>
    <row r="1426" spans="1:38" s="121" customFormat="1" ht="12.75" x14ac:dyDescent="0.2">
      <c r="A1426" s="293" t="str">
        <f>VLOOKUP(B:B,'ACFR Business Areas'!A:C,3,FALSE)</f>
        <v>A000</v>
      </c>
      <c r="B1426" s="293" t="str">
        <f>'Lease Rollforward'!$B$1</f>
        <v>E120</v>
      </c>
      <c r="C1426" s="122" t="str">
        <f>VLOOKUP(B:B,'ACFR Business Areas'!A:B,2,FALSE)</f>
        <v>Comptroller General</v>
      </c>
      <c r="D1426" s="237"/>
      <c r="E1426" s="265"/>
      <c r="G1426" s="122">
        <f>IFERROR(VLOOKUP($F:$F,'Lease Types with GL Accts'!A:B,2,FALSE),0)</f>
        <v>0</v>
      </c>
      <c r="H1426" s="122">
        <f>IFERROR(VLOOKUP($F:$F,'Lease Types with GL Accts'!$A:$C,3,FALSE),0)</f>
        <v>0</v>
      </c>
      <c r="I1426" s="122">
        <f>IFERROR(VLOOKUP($F:$F,'Lease Types with GL Accts'!$A:$D,4,FALSE),0)</f>
        <v>0</v>
      </c>
      <c r="J1426" s="293" t="str">
        <f>IF(AND(AB1426=1,K1426='Lease Rollforward'!$B$2),"Yes",IF(AB1426=1,"No",""))</f>
        <v/>
      </c>
      <c r="L1426" s="216"/>
      <c r="M1426" s="217"/>
      <c r="N1426" s="217"/>
      <c r="O1426" s="217"/>
      <c r="P1426" s="294">
        <f t="shared" si="193"/>
        <v>0</v>
      </c>
      <c r="Q1426" s="124"/>
      <c r="R1426" s="124"/>
      <c r="S1426" s="219"/>
      <c r="T1426" s="219"/>
      <c r="U1426" s="266"/>
      <c r="V1426" s="122" t="str">
        <f>IF($AB1426=1,VLOOKUP(U:U,'BW Asset Listing'!D:E,2,FALSE),"")</f>
        <v/>
      </c>
      <c r="W1426" s="122" t="str">
        <f>IF($AB1426=1,VLOOKUP(U:U,'BW Asset Listing'!D:F,3,FALSE),"")</f>
        <v/>
      </c>
      <c r="X1426" s="122" t="str">
        <f>IF($AB1426=1,VLOOKUP(U:U,'BW Asset Listing'!D:G,4,FALSE),"")</f>
        <v/>
      </c>
      <c r="Y1426" s="294" t="str">
        <f>IF($AB1426=1,VLOOKUP(U:U,'BW Asset Listing'!D:O,12,FALSE),"")</f>
        <v/>
      </c>
      <c r="Z1426" s="294" t="str">
        <f t="shared" si="194"/>
        <v/>
      </c>
      <c r="AA1426" s="294" t="str">
        <f t="shared" si="195"/>
        <v/>
      </c>
      <c r="AB1426" s="294">
        <f>COUNTIF($D$4:D1426,$D1426)</f>
        <v>0</v>
      </c>
      <c r="AE1426" s="122" t="str">
        <f t="shared" si="196"/>
        <v/>
      </c>
      <c r="AF1426" s="124">
        <f>SUMIFS('BW Expense Report GL'!I:I,'BW Expense Report GL'!F:F,AD:AD,'BW Expense Report GL'!G:G,G:G)</f>
        <v>0</v>
      </c>
      <c r="AG1426" s="124" t="str">
        <f t="shared" si="197"/>
        <v/>
      </c>
      <c r="AH1426" s="124">
        <f>SUMIFS('BW Expense Report GL'!I:I,'BW Expense Report GL'!F:F,AD:AD,'BW Expense Report GL'!G:G,H:H)</f>
        <v>0</v>
      </c>
      <c r="AI1426" s="124" t="str">
        <f t="shared" si="198"/>
        <v/>
      </c>
      <c r="AK1426" s="121">
        <f t="shared" si="199"/>
        <v>0</v>
      </c>
      <c r="AL1426" s="121">
        <f t="shared" si="200"/>
        <v>0</v>
      </c>
    </row>
    <row r="1427" spans="1:38" s="121" customFormat="1" ht="12.75" x14ac:dyDescent="0.2">
      <c r="A1427" s="293" t="str">
        <f>VLOOKUP(B:B,'ACFR Business Areas'!A:C,3,FALSE)</f>
        <v>A000</v>
      </c>
      <c r="B1427" s="293" t="str">
        <f>'Lease Rollforward'!$B$1</f>
        <v>E120</v>
      </c>
      <c r="C1427" s="122" t="str">
        <f>VLOOKUP(B:B,'ACFR Business Areas'!A:B,2,FALSE)</f>
        <v>Comptroller General</v>
      </c>
      <c r="D1427" s="237"/>
      <c r="E1427" s="265"/>
      <c r="G1427" s="122">
        <f>IFERROR(VLOOKUP($F:$F,'Lease Types with GL Accts'!A:B,2,FALSE),0)</f>
        <v>0</v>
      </c>
      <c r="H1427" s="122">
        <f>IFERROR(VLOOKUP($F:$F,'Lease Types with GL Accts'!$A:$C,3,FALSE),0)</f>
        <v>0</v>
      </c>
      <c r="I1427" s="122">
        <f>IFERROR(VLOOKUP($F:$F,'Lease Types with GL Accts'!$A:$D,4,FALSE),0)</f>
        <v>0</v>
      </c>
      <c r="J1427" s="293" t="str">
        <f>IF(AND(AB1427=1,K1427='Lease Rollforward'!$B$2),"Yes",IF(AB1427=1,"No",""))</f>
        <v/>
      </c>
      <c r="L1427" s="216"/>
      <c r="M1427" s="217"/>
      <c r="N1427" s="217"/>
      <c r="O1427" s="217"/>
      <c r="P1427" s="294">
        <f t="shared" si="193"/>
        <v>0</v>
      </c>
      <c r="Q1427" s="124"/>
      <c r="R1427" s="124"/>
      <c r="S1427" s="219"/>
      <c r="T1427" s="219"/>
      <c r="U1427" s="266"/>
      <c r="V1427" s="122" t="str">
        <f>IF($AB1427=1,VLOOKUP(U:U,'BW Asset Listing'!D:E,2,FALSE),"")</f>
        <v/>
      </c>
      <c r="W1427" s="122" t="str">
        <f>IF($AB1427=1,VLOOKUP(U:U,'BW Asset Listing'!D:F,3,FALSE),"")</f>
        <v/>
      </c>
      <c r="X1427" s="122" t="str">
        <f>IF($AB1427=1,VLOOKUP(U:U,'BW Asset Listing'!D:G,4,FALSE),"")</f>
        <v/>
      </c>
      <c r="Y1427" s="294" t="str">
        <f>IF($AB1427=1,VLOOKUP(U:U,'BW Asset Listing'!D:O,12,FALSE),"")</f>
        <v/>
      </c>
      <c r="Z1427" s="294" t="str">
        <f t="shared" si="194"/>
        <v/>
      </c>
      <c r="AA1427" s="294" t="str">
        <f t="shared" si="195"/>
        <v/>
      </c>
      <c r="AB1427" s="294">
        <f>COUNTIF($D$4:D1427,$D1427)</f>
        <v>0</v>
      </c>
      <c r="AE1427" s="122" t="str">
        <f t="shared" si="196"/>
        <v/>
      </c>
      <c r="AF1427" s="124">
        <f>SUMIFS('BW Expense Report GL'!I:I,'BW Expense Report GL'!F:F,AD:AD,'BW Expense Report GL'!G:G,G:G)</f>
        <v>0</v>
      </c>
      <c r="AG1427" s="124" t="str">
        <f t="shared" si="197"/>
        <v/>
      </c>
      <c r="AH1427" s="124">
        <f>SUMIFS('BW Expense Report GL'!I:I,'BW Expense Report GL'!F:F,AD:AD,'BW Expense Report GL'!G:G,H:H)</f>
        <v>0</v>
      </c>
      <c r="AI1427" s="124" t="str">
        <f t="shared" si="198"/>
        <v/>
      </c>
      <c r="AK1427" s="121">
        <f t="shared" si="199"/>
        <v>0</v>
      </c>
      <c r="AL1427" s="121">
        <f t="shared" si="200"/>
        <v>0</v>
      </c>
    </row>
    <row r="1428" spans="1:38" s="121" customFormat="1" ht="12.75" x14ac:dyDescent="0.2">
      <c r="A1428" s="293" t="str">
        <f>VLOOKUP(B:B,'ACFR Business Areas'!A:C,3,FALSE)</f>
        <v>A000</v>
      </c>
      <c r="B1428" s="293" t="str">
        <f>'Lease Rollforward'!$B$1</f>
        <v>E120</v>
      </c>
      <c r="C1428" s="122" t="str">
        <f>VLOOKUP(B:B,'ACFR Business Areas'!A:B,2,FALSE)</f>
        <v>Comptroller General</v>
      </c>
      <c r="D1428" s="237"/>
      <c r="E1428" s="265"/>
      <c r="G1428" s="122">
        <f>IFERROR(VLOOKUP($F:$F,'Lease Types with GL Accts'!A:B,2,FALSE),0)</f>
        <v>0</v>
      </c>
      <c r="H1428" s="122">
        <f>IFERROR(VLOOKUP($F:$F,'Lease Types with GL Accts'!$A:$C,3,FALSE),0)</f>
        <v>0</v>
      </c>
      <c r="I1428" s="122">
        <f>IFERROR(VLOOKUP($F:$F,'Lease Types with GL Accts'!$A:$D,4,FALSE),0)</f>
        <v>0</v>
      </c>
      <c r="J1428" s="293" t="str">
        <f>IF(AND(AB1428=1,K1428='Lease Rollforward'!$B$2),"Yes",IF(AB1428=1,"No",""))</f>
        <v/>
      </c>
      <c r="L1428" s="216"/>
      <c r="M1428" s="217"/>
      <c r="N1428" s="217"/>
      <c r="O1428" s="217"/>
      <c r="P1428" s="294">
        <f t="shared" si="193"/>
        <v>0</v>
      </c>
      <c r="Q1428" s="124"/>
      <c r="R1428" s="124"/>
      <c r="S1428" s="219"/>
      <c r="T1428" s="219"/>
      <c r="U1428" s="266"/>
      <c r="V1428" s="122" t="str">
        <f>IF($AB1428=1,VLOOKUP(U:U,'BW Asset Listing'!D:E,2,FALSE),"")</f>
        <v/>
      </c>
      <c r="W1428" s="122" t="str">
        <f>IF($AB1428=1,VLOOKUP(U:U,'BW Asset Listing'!D:F,3,FALSE),"")</f>
        <v/>
      </c>
      <c r="X1428" s="122" t="str">
        <f>IF($AB1428=1,VLOOKUP(U:U,'BW Asset Listing'!D:G,4,FALSE),"")</f>
        <v/>
      </c>
      <c r="Y1428" s="294" t="str">
        <f>IF($AB1428=1,VLOOKUP(U:U,'BW Asset Listing'!D:O,12,FALSE),"")</f>
        <v/>
      </c>
      <c r="Z1428" s="294" t="str">
        <f t="shared" si="194"/>
        <v/>
      </c>
      <c r="AA1428" s="294" t="str">
        <f t="shared" si="195"/>
        <v/>
      </c>
      <c r="AB1428" s="294">
        <f>COUNTIF($D$4:D1428,$D1428)</f>
        <v>0</v>
      </c>
      <c r="AE1428" s="122" t="str">
        <f t="shared" si="196"/>
        <v/>
      </c>
      <c r="AF1428" s="124">
        <f>SUMIFS('BW Expense Report GL'!I:I,'BW Expense Report GL'!F:F,AD:AD,'BW Expense Report GL'!G:G,G:G)</f>
        <v>0</v>
      </c>
      <c r="AG1428" s="124" t="str">
        <f t="shared" si="197"/>
        <v/>
      </c>
      <c r="AH1428" s="124">
        <f>SUMIFS('BW Expense Report GL'!I:I,'BW Expense Report GL'!F:F,AD:AD,'BW Expense Report GL'!G:G,H:H)</f>
        <v>0</v>
      </c>
      <c r="AI1428" s="124" t="str">
        <f t="shared" si="198"/>
        <v/>
      </c>
      <c r="AK1428" s="121">
        <f t="shared" si="199"/>
        <v>0</v>
      </c>
      <c r="AL1428" s="121">
        <f t="shared" si="200"/>
        <v>0</v>
      </c>
    </row>
    <row r="1429" spans="1:38" s="121" customFormat="1" ht="12.75" x14ac:dyDescent="0.2">
      <c r="A1429" s="293" t="str">
        <f>VLOOKUP(B:B,'ACFR Business Areas'!A:C,3,FALSE)</f>
        <v>A000</v>
      </c>
      <c r="B1429" s="293" t="str">
        <f>'Lease Rollforward'!$B$1</f>
        <v>E120</v>
      </c>
      <c r="C1429" s="122" t="str">
        <f>VLOOKUP(B:B,'ACFR Business Areas'!A:B,2,FALSE)</f>
        <v>Comptroller General</v>
      </c>
      <c r="D1429" s="237"/>
      <c r="E1429" s="265"/>
      <c r="G1429" s="122">
        <f>IFERROR(VLOOKUP($F:$F,'Lease Types with GL Accts'!A:B,2,FALSE),0)</f>
        <v>0</v>
      </c>
      <c r="H1429" s="122">
        <f>IFERROR(VLOOKUP($F:$F,'Lease Types with GL Accts'!$A:$C,3,FALSE),0)</f>
        <v>0</v>
      </c>
      <c r="I1429" s="122">
        <f>IFERROR(VLOOKUP($F:$F,'Lease Types with GL Accts'!$A:$D,4,FALSE),0)</f>
        <v>0</v>
      </c>
      <c r="J1429" s="293" t="str">
        <f>IF(AND(AB1429=1,K1429='Lease Rollforward'!$B$2),"Yes",IF(AB1429=1,"No",""))</f>
        <v/>
      </c>
      <c r="L1429" s="216"/>
      <c r="M1429" s="217"/>
      <c r="N1429" s="217"/>
      <c r="O1429" s="217"/>
      <c r="P1429" s="294">
        <f t="shared" si="193"/>
        <v>0</v>
      </c>
      <c r="Q1429" s="124"/>
      <c r="R1429" s="124"/>
      <c r="S1429" s="219"/>
      <c r="T1429" s="219"/>
      <c r="U1429" s="266"/>
      <c r="V1429" s="122" t="str">
        <f>IF($AB1429=1,VLOOKUP(U:U,'BW Asset Listing'!D:E,2,FALSE),"")</f>
        <v/>
      </c>
      <c r="W1429" s="122" t="str">
        <f>IF($AB1429=1,VLOOKUP(U:U,'BW Asset Listing'!D:F,3,FALSE),"")</f>
        <v/>
      </c>
      <c r="X1429" s="122" t="str">
        <f>IF($AB1429=1,VLOOKUP(U:U,'BW Asset Listing'!D:G,4,FALSE),"")</f>
        <v/>
      </c>
      <c r="Y1429" s="294" t="str">
        <f>IF($AB1429=1,VLOOKUP(U:U,'BW Asset Listing'!D:O,12,FALSE),"")</f>
        <v/>
      </c>
      <c r="Z1429" s="294" t="str">
        <f t="shared" si="194"/>
        <v/>
      </c>
      <c r="AA1429" s="294" t="str">
        <f t="shared" si="195"/>
        <v/>
      </c>
      <c r="AB1429" s="294">
        <f>COUNTIF($D$4:D1429,$D1429)</f>
        <v>0</v>
      </c>
      <c r="AE1429" s="122" t="str">
        <f t="shared" si="196"/>
        <v/>
      </c>
      <c r="AF1429" s="124">
        <f>SUMIFS('BW Expense Report GL'!I:I,'BW Expense Report GL'!F:F,AD:AD,'BW Expense Report GL'!G:G,G:G)</f>
        <v>0</v>
      </c>
      <c r="AG1429" s="124" t="str">
        <f t="shared" si="197"/>
        <v/>
      </c>
      <c r="AH1429" s="124">
        <f>SUMIFS('BW Expense Report GL'!I:I,'BW Expense Report GL'!F:F,AD:AD,'BW Expense Report GL'!G:G,H:H)</f>
        <v>0</v>
      </c>
      <c r="AI1429" s="124" t="str">
        <f t="shared" si="198"/>
        <v/>
      </c>
      <c r="AK1429" s="121">
        <f t="shared" si="199"/>
        <v>0</v>
      </c>
      <c r="AL1429" s="121">
        <f t="shared" si="200"/>
        <v>0</v>
      </c>
    </row>
    <row r="1430" spans="1:38" s="121" customFormat="1" ht="12.75" x14ac:dyDescent="0.2">
      <c r="A1430" s="293" t="str">
        <f>VLOOKUP(B:B,'ACFR Business Areas'!A:C,3,FALSE)</f>
        <v>A000</v>
      </c>
      <c r="B1430" s="293" t="str">
        <f>'Lease Rollforward'!$B$1</f>
        <v>E120</v>
      </c>
      <c r="C1430" s="122" t="str">
        <f>VLOOKUP(B:B,'ACFR Business Areas'!A:B,2,FALSE)</f>
        <v>Comptroller General</v>
      </c>
      <c r="D1430" s="237"/>
      <c r="E1430" s="265"/>
      <c r="G1430" s="122">
        <f>IFERROR(VLOOKUP($F:$F,'Lease Types with GL Accts'!A:B,2,FALSE),0)</f>
        <v>0</v>
      </c>
      <c r="H1430" s="122">
        <f>IFERROR(VLOOKUP($F:$F,'Lease Types with GL Accts'!$A:$C,3,FALSE),0)</f>
        <v>0</v>
      </c>
      <c r="I1430" s="122">
        <f>IFERROR(VLOOKUP($F:$F,'Lease Types with GL Accts'!$A:$D,4,FALSE),0)</f>
        <v>0</v>
      </c>
      <c r="J1430" s="293" t="str">
        <f>IF(AND(AB1430=1,K1430='Lease Rollforward'!$B$2),"Yes",IF(AB1430=1,"No",""))</f>
        <v/>
      </c>
      <c r="L1430" s="216"/>
      <c r="M1430" s="217"/>
      <c r="N1430" s="217"/>
      <c r="O1430" s="217"/>
      <c r="P1430" s="294">
        <f t="shared" si="193"/>
        <v>0</v>
      </c>
      <c r="Q1430" s="124"/>
      <c r="R1430" s="124"/>
      <c r="S1430" s="219"/>
      <c r="T1430" s="219"/>
      <c r="U1430" s="266"/>
      <c r="V1430" s="122" t="str">
        <f>IF($AB1430=1,VLOOKUP(U:U,'BW Asset Listing'!D:E,2,FALSE),"")</f>
        <v/>
      </c>
      <c r="W1430" s="122" t="str">
        <f>IF($AB1430=1,VLOOKUP(U:U,'BW Asset Listing'!D:F,3,FALSE),"")</f>
        <v/>
      </c>
      <c r="X1430" s="122" t="str">
        <f>IF($AB1430=1,VLOOKUP(U:U,'BW Asset Listing'!D:G,4,FALSE),"")</f>
        <v/>
      </c>
      <c r="Y1430" s="294" t="str">
        <f>IF($AB1430=1,VLOOKUP(U:U,'BW Asset Listing'!D:O,12,FALSE),"")</f>
        <v/>
      </c>
      <c r="Z1430" s="294" t="str">
        <f t="shared" si="194"/>
        <v/>
      </c>
      <c r="AA1430" s="294" t="str">
        <f t="shared" si="195"/>
        <v/>
      </c>
      <c r="AB1430" s="294">
        <f>COUNTIF($D$4:D1430,$D1430)</f>
        <v>0</v>
      </c>
      <c r="AE1430" s="122" t="str">
        <f t="shared" si="196"/>
        <v/>
      </c>
      <c r="AF1430" s="124">
        <f>SUMIFS('BW Expense Report GL'!I:I,'BW Expense Report GL'!F:F,AD:AD,'BW Expense Report GL'!G:G,G:G)</f>
        <v>0</v>
      </c>
      <c r="AG1430" s="124" t="str">
        <f t="shared" si="197"/>
        <v/>
      </c>
      <c r="AH1430" s="124">
        <f>SUMIFS('BW Expense Report GL'!I:I,'BW Expense Report GL'!F:F,AD:AD,'BW Expense Report GL'!G:G,H:H)</f>
        <v>0</v>
      </c>
      <c r="AI1430" s="124" t="str">
        <f t="shared" si="198"/>
        <v/>
      </c>
      <c r="AK1430" s="121">
        <f t="shared" si="199"/>
        <v>0</v>
      </c>
      <c r="AL1430" s="121">
        <f t="shared" si="200"/>
        <v>0</v>
      </c>
    </row>
    <row r="1431" spans="1:38" s="121" customFormat="1" ht="12.75" x14ac:dyDescent="0.2">
      <c r="A1431" s="293" t="str">
        <f>VLOOKUP(B:B,'ACFR Business Areas'!A:C,3,FALSE)</f>
        <v>A000</v>
      </c>
      <c r="B1431" s="293" t="str">
        <f>'Lease Rollforward'!$B$1</f>
        <v>E120</v>
      </c>
      <c r="C1431" s="122" t="str">
        <f>VLOOKUP(B:B,'ACFR Business Areas'!A:B,2,FALSE)</f>
        <v>Comptroller General</v>
      </c>
      <c r="D1431" s="237"/>
      <c r="E1431" s="265"/>
      <c r="G1431" s="122">
        <f>IFERROR(VLOOKUP($F:$F,'Lease Types with GL Accts'!A:B,2,FALSE),0)</f>
        <v>0</v>
      </c>
      <c r="H1431" s="122">
        <f>IFERROR(VLOOKUP($F:$F,'Lease Types with GL Accts'!$A:$C,3,FALSE),0)</f>
        <v>0</v>
      </c>
      <c r="I1431" s="122">
        <f>IFERROR(VLOOKUP($F:$F,'Lease Types with GL Accts'!$A:$D,4,FALSE),0)</f>
        <v>0</v>
      </c>
      <c r="J1431" s="293" t="str">
        <f>IF(AND(AB1431=1,K1431='Lease Rollforward'!$B$2),"Yes",IF(AB1431=1,"No",""))</f>
        <v/>
      </c>
      <c r="L1431" s="216"/>
      <c r="M1431" s="217"/>
      <c r="N1431" s="217"/>
      <c r="O1431" s="217"/>
      <c r="P1431" s="294">
        <f t="shared" si="193"/>
        <v>0</v>
      </c>
      <c r="Q1431" s="124"/>
      <c r="R1431" s="124"/>
      <c r="S1431" s="219"/>
      <c r="T1431" s="219"/>
      <c r="U1431" s="266"/>
      <c r="V1431" s="122" t="str">
        <f>IF($AB1431=1,VLOOKUP(U:U,'BW Asset Listing'!D:E,2,FALSE),"")</f>
        <v/>
      </c>
      <c r="W1431" s="122" t="str">
        <f>IF($AB1431=1,VLOOKUP(U:U,'BW Asset Listing'!D:F,3,FALSE),"")</f>
        <v/>
      </c>
      <c r="X1431" s="122" t="str">
        <f>IF($AB1431=1,VLOOKUP(U:U,'BW Asset Listing'!D:G,4,FALSE),"")</f>
        <v/>
      </c>
      <c r="Y1431" s="294" t="str">
        <f>IF($AB1431=1,VLOOKUP(U:U,'BW Asset Listing'!D:O,12,FALSE),"")</f>
        <v/>
      </c>
      <c r="Z1431" s="294" t="str">
        <f t="shared" si="194"/>
        <v/>
      </c>
      <c r="AA1431" s="294" t="str">
        <f t="shared" si="195"/>
        <v/>
      </c>
      <c r="AB1431" s="294">
        <f>COUNTIF($D$4:D1431,$D1431)</f>
        <v>0</v>
      </c>
      <c r="AE1431" s="122" t="str">
        <f t="shared" si="196"/>
        <v/>
      </c>
      <c r="AF1431" s="124">
        <f>SUMIFS('BW Expense Report GL'!I:I,'BW Expense Report GL'!F:F,AD:AD,'BW Expense Report GL'!G:G,G:G)</f>
        <v>0</v>
      </c>
      <c r="AG1431" s="124" t="str">
        <f t="shared" si="197"/>
        <v/>
      </c>
      <c r="AH1431" s="124">
        <f>SUMIFS('BW Expense Report GL'!I:I,'BW Expense Report GL'!F:F,AD:AD,'BW Expense Report GL'!G:G,H:H)</f>
        <v>0</v>
      </c>
      <c r="AI1431" s="124" t="str">
        <f t="shared" si="198"/>
        <v/>
      </c>
      <c r="AK1431" s="121">
        <f t="shared" si="199"/>
        <v>0</v>
      </c>
      <c r="AL1431" s="121">
        <f t="shared" si="200"/>
        <v>0</v>
      </c>
    </row>
    <row r="1432" spans="1:38" s="121" customFormat="1" ht="12.75" x14ac:dyDescent="0.2">
      <c r="A1432" s="293" t="str">
        <f>VLOOKUP(B:B,'ACFR Business Areas'!A:C,3,FALSE)</f>
        <v>A000</v>
      </c>
      <c r="B1432" s="293" t="str">
        <f>'Lease Rollforward'!$B$1</f>
        <v>E120</v>
      </c>
      <c r="C1432" s="122" t="str">
        <f>VLOOKUP(B:B,'ACFR Business Areas'!A:B,2,FALSE)</f>
        <v>Comptroller General</v>
      </c>
      <c r="D1432" s="237"/>
      <c r="E1432" s="265"/>
      <c r="G1432" s="122">
        <f>IFERROR(VLOOKUP($F:$F,'Lease Types with GL Accts'!A:B,2,FALSE),0)</f>
        <v>0</v>
      </c>
      <c r="H1432" s="122">
        <f>IFERROR(VLOOKUP($F:$F,'Lease Types with GL Accts'!$A:$C,3,FALSE),0)</f>
        <v>0</v>
      </c>
      <c r="I1432" s="122">
        <f>IFERROR(VLOOKUP($F:$F,'Lease Types with GL Accts'!$A:$D,4,FALSE),0)</f>
        <v>0</v>
      </c>
      <c r="J1432" s="293" t="str">
        <f>IF(AND(AB1432=1,K1432='Lease Rollforward'!$B$2),"Yes",IF(AB1432=1,"No",""))</f>
        <v/>
      </c>
      <c r="L1432" s="216"/>
      <c r="M1432" s="217"/>
      <c r="N1432" s="217"/>
      <c r="O1432" s="217"/>
      <c r="P1432" s="294">
        <f t="shared" si="193"/>
        <v>0</v>
      </c>
      <c r="Q1432" s="124"/>
      <c r="R1432" s="124"/>
      <c r="S1432" s="219"/>
      <c r="T1432" s="219"/>
      <c r="U1432" s="266"/>
      <c r="V1432" s="122" t="str">
        <f>IF($AB1432=1,VLOOKUP(U:U,'BW Asset Listing'!D:E,2,FALSE),"")</f>
        <v/>
      </c>
      <c r="W1432" s="122" t="str">
        <f>IF($AB1432=1,VLOOKUP(U:U,'BW Asset Listing'!D:F,3,FALSE),"")</f>
        <v/>
      </c>
      <c r="X1432" s="122" t="str">
        <f>IF($AB1432=1,VLOOKUP(U:U,'BW Asset Listing'!D:G,4,FALSE),"")</f>
        <v/>
      </c>
      <c r="Y1432" s="294" t="str">
        <f>IF($AB1432=1,VLOOKUP(U:U,'BW Asset Listing'!D:O,12,FALSE),"")</f>
        <v/>
      </c>
      <c r="Z1432" s="294" t="str">
        <f t="shared" si="194"/>
        <v/>
      </c>
      <c r="AA1432" s="294" t="str">
        <f t="shared" si="195"/>
        <v/>
      </c>
      <c r="AB1432" s="294">
        <f>COUNTIF($D$4:D1432,$D1432)</f>
        <v>0</v>
      </c>
      <c r="AE1432" s="122" t="str">
        <f t="shared" si="196"/>
        <v/>
      </c>
      <c r="AF1432" s="124">
        <f>SUMIFS('BW Expense Report GL'!I:I,'BW Expense Report GL'!F:F,AD:AD,'BW Expense Report GL'!G:G,G:G)</f>
        <v>0</v>
      </c>
      <c r="AG1432" s="124" t="str">
        <f t="shared" si="197"/>
        <v/>
      </c>
      <c r="AH1432" s="124">
        <f>SUMIFS('BW Expense Report GL'!I:I,'BW Expense Report GL'!F:F,AD:AD,'BW Expense Report GL'!G:G,H:H)</f>
        <v>0</v>
      </c>
      <c r="AI1432" s="124" t="str">
        <f t="shared" si="198"/>
        <v/>
      </c>
      <c r="AK1432" s="121">
        <f t="shared" si="199"/>
        <v>0</v>
      </c>
      <c r="AL1432" s="121">
        <f t="shared" si="200"/>
        <v>0</v>
      </c>
    </row>
    <row r="1433" spans="1:38" s="121" customFormat="1" ht="12.75" x14ac:dyDescent="0.2">
      <c r="A1433" s="293" t="str">
        <f>VLOOKUP(B:B,'ACFR Business Areas'!A:C,3,FALSE)</f>
        <v>A000</v>
      </c>
      <c r="B1433" s="293" t="str">
        <f>'Lease Rollforward'!$B$1</f>
        <v>E120</v>
      </c>
      <c r="C1433" s="122" t="str">
        <f>VLOOKUP(B:B,'ACFR Business Areas'!A:B,2,FALSE)</f>
        <v>Comptroller General</v>
      </c>
      <c r="D1433" s="237"/>
      <c r="E1433" s="265"/>
      <c r="G1433" s="122">
        <f>IFERROR(VLOOKUP($F:$F,'Lease Types with GL Accts'!A:B,2,FALSE),0)</f>
        <v>0</v>
      </c>
      <c r="H1433" s="122">
        <f>IFERROR(VLOOKUP($F:$F,'Lease Types with GL Accts'!$A:$C,3,FALSE),0)</f>
        <v>0</v>
      </c>
      <c r="I1433" s="122">
        <f>IFERROR(VLOOKUP($F:$F,'Lease Types with GL Accts'!$A:$D,4,FALSE),0)</f>
        <v>0</v>
      </c>
      <c r="J1433" s="293" t="str">
        <f>IF(AND(AB1433=1,K1433='Lease Rollforward'!$B$2),"Yes",IF(AB1433=1,"No",""))</f>
        <v/>
      </c>
      <c r="L1433" s="216"/>
      <c r="M1433" s="217"/>
      <c r="N1433" s="217"/>
      <c r="O1433" s="217"/>
      <c r="P1433" s="294">
        <f t="shared" si="193"/>
        <v>0</v>
      </c>
      <c r="Q1433" s="124"/>
      <c r="R1433" s="124"/>
      <c r="S1433" s="219"/>
      <c r="T1433" s="219"/>
      <c r="U1433" s="266"/>
      <c r="V1433" s="122" t="str">
        <f>IF($AB1433=1,VLOOKUP(U:U,'BW Asset Listing'!D:E,2,FALSE),"")</f>
        <v/>
      </c>
      <c r="W1433" s="122" t="str">
        <f>IF($AB1433=1,VLOOKUP(U:U,'BW Asset Listing'!D:F,3,FALSE),"")</f>
        <v/>
      </c>
      <c r="X1433" s="122" t="str">
        <f>IF($AB1433=1,VLOOKUP(U:U,'BW Asset Listing'!D:G,4,FALSE),"")</f>
        <v/>
      </c>
      <c r="Y1433" s="294" t="str">
        <f>IF($AB1433=1,VLOOKUP(U:U,'BW Asset Listing'!D:O,12,FALSE),"")</f>
        <v/>
      </c>
      <c r="Z1433" s="294" t="str">
        <f t="shared" si="194"/>
        <v/>
      </c>
      <c r="AA1433" s="294" t="str">
        <f t="shared" si="195"/>
        <v/>
      </c>
      <c r="AB1433" s="294">
        <f>COUNTIF($D$4:D1433,$D1433)</f>
        <v>0</v>
      </c>
      <c r="AE1433" s="122" t="str">
        <f t="shared" si="196"/>
        <v/>
      </c>
      <c r="AF1433" s="124">
        <f>SUMIFS('BW Expense Report GL'!I:I,'BW Expense Report GL'!F:F,AD:AD,'BW Expense Report GL'!G:G,G:G)</f>
        <v>0</v>
      </c>
      <c r="AG1433" s="124" t="str">
        <f t="shared" si="197"/>
        <v/>
      </c>
      <c r="AH1433" s="124">
        <f>SUMIFS('BW Expense Report GL'!I:I,'BW Expense Report GL'!F:F,AD:AD,'BW Expense Report GL'!G:G,H:H)</f>
        <v>0</v>
      </c>
      <c r="AI1433" s="124" t="str">
        <f t="shared" si="198"/>
        <v/>
      </c>
      <c r="AK1433" s="121">
        <f t="shared" si="199"/>
        <v>0</v>
      </c>
      <c r="AL1433" s="121">
        <f t="shared" si="200"/>
        <v>0</v>
      </c>
    </row>
    <row r="1434" spans="1:38" s="121" customFormat="1" ht="12.75" x14ac:dyDescent="0.2">
      <c r="A1434" s="293" t="str">
        <f>VLOOKUP(B:B,'ACFR Business Areas'!A:C,3,FALSE)</f>
        <v>A000</v>
      </c>
      <c r="B1434" s="293" t="str">
        <f>'Lease Rollforward'!$B$1</f>
        <v>E120</v>
      </c>
      <c r="C1434" s="122" t="str">
        <f>VLOOKUP(B:B,'ACFR Business Areas'!A:B,2,FALSE)</f>
        <v>Comptroller General</v>
      </c>
      <c r="D1434" s="237"/>
      <c r="E1434" s="265"/>
      <c r="G1434" s="122">
        <f>IFERROR(VLOOKUP($F:$F,'Lease Types with GL Accts'!A:B,2,FALSE),0)</f>
        <v>0</v>
      </c>
      <c r="H1434" s="122">
        <f>IFERROR(VLOOKUP($F:$F,'Lease Types with GL Accts'!$A:$C,3,FALSE),0)</f>
        <v>0</v>
      </c>
      <c r="I1434" s="122">
        <f>IFERROR(VLOOKUP($F:$F,'Lease Types with GL Accts'!$A:$D,4,FALSE),0)</f>
        <v>0</v>
      </c>
      <c r="J1434" s="293" t="str">
        <f>IF(AND(AB1434=1,K1434='Lease Rollforward'!$B$2),"Yes",IF(AB1434=1,"No",""))</f>
        <v/>
      </c>
      <c r="L1434" s="216"/>
      <c r="M1434" s="217"/>
      <c r="N1434" s="217"/>
      <c r="O1434" s="217"/>
      <c r="P1434" s="294">
        <f t="shared" si="193"/>
        <v>0</v>
      </c>
      <c r="Q1434" s="124"/>
      <c r="R1434" s="124"/>
      <c r="S1434" s="219"/>
      <c r="T1434" s="219"/>
      <c r="U1434" s="266"/>
      <c r="V1434" s="122" t="str">
        <f>IF($AB1434=1,VLOOKUP(U:U,'BW Asset Listing'!D:E,2,FALSE),"")</f>
        <v/>
      </c>
      <c r="W1434" s="122" t="str">
        <f>IF($AB1434=1,VLOOKUP(U:U,'BW Asset Listing'!D:F,3,FALSE),"")</f>
        <v/>
      </c>
      <c r="X1434" s="122" t="str">
        <f>IF($AB1434=1,VLOOKUP(U:U,'BW Asset Listing'!D:G,4,FALSE),"")</f>
        <v/>
      </c>
      <c r="Y1434" s="294" t="str">
        <f>IF($AB1434=1,VLOOKUP(U:U,'BW Asset Listing'!D:O,12,FALSE),"")</f>
        <v/>
      </c>
      <c r="Z1434" s="294" t="str">
        <f t="shared" si="194"/>
        <v/>
      </c>
      <c r="AA1434" s="294" t="str">
        <f t="shared" si="195"/>
        <v/>
      </c>
      <c r="AB1434" s="294">
        <f>COUNTIF($D$4:D1434,$D1434)</f>
        <v>0</v>
      </c>
      <c r="AE1434" s="122" t="str">
        <f t="shared" si="196"/>
        <v/>
      </c>
      <c r="AF1434" s="124">
        <f>SUMIFS('BW Expense Report GL'!I:I,'BW Expense Report GL'!F:F,AD:AD,'BW Expense Report GL'!G:G,G:G)</f>
        <v>0</v>
      </c>
      <c r="AG1434" s="124" t="str">
        <f t="shared" si="197"/>
        <v/>
      </c>
      <c r="AH1434" s="124">
        <f>SUMIFS('BW Expense Report GL'!I:I,'BW Expense Report GL'!F:F,AD:AD,'BW Expense Report GL'!G:G,H:H)</f>
        <v>0</v>
      </c>
      <c r="AI1434" s="124" t="str">
        <f t="shared" si="198"/>
        <v/>
      </c>
      <c r="AK1434" s="121">
        <f t="shared" si="199"/>
        <v>0</v>
      </c>
      <c r="AL1434" s="121">
        <f t="shared" si="200"/>
        <v>0</v>
      </c>
    </row>
    <row r="1435" spans="1:38" s="121" customFormat="1" ht="12.75" x14ac:dyDescent="0.2">
      <c r="A1435" s="293" t="str">
        <f>VLOOKUP(B:B,'ACFR Business Areas'!A:C,3,FALSE)</f>
        <v>A000</v>
      </c>
      <c r="B1435" s="293" t="str">
        <f>'Lease Rollforward'!$B$1</f>
        <v>E120</v>
      </c>
      <c r="C1435" s="122" t="str">
        <f>VLOOKUP(B:B,'ACFR Business Areas'!A:B,2,FALSE)</f>
        <v>Comptroller General</v>
      </c>
      <c r="D1435" s="237"/>
      <c r="E1435" s="265"/>
      <c r="G1435" s="122">
        <f>IFERROR(VLOOKUP($F:$F,'Lease Types with GL Accts'!A:B,2,FALSE),0)</f>
        <v>0</v>
      </c>
      <c r="H1435" s="122">
        <f>IFERROR(VLOOKUP($F:$F,'Lease Types with GL Accts'!$A:$C,3,FALSE),0)</f>
        <v>0</v>
      </c>
      <c r="I1435" s="122">
        <f>IFERROR(VLOOKUP($F:$F,'Lease Types with GL Accts'!$A:$D,4,FALSE),0)</f>
        <v>0</v>
      </c>
      <c r="J1435" s="293" t="str">
        <f>IF(AND(AB1435=1,K1435='Lease Rollforward'!$B$2),"Yes",IF(AB1435=1,"No",""))</f>
        <v/>
      </c>
      <c r="L1435" s="216"/>
      <c r="M1435" s="217"/>
      <c r="N1435" s="217"/>
      <c r="O1435" s="217"/>
      <c r="P1435" s="294">
        <f t="shared" si="193"/>
        <v>0</v>
      </c>
      <c r="Q1435" s="124"/>
      <c r="R1435" s="124"/>
      <c r="S1435" s="219"/>
      <c r="T1435" s="219"/>
      <c r="U1435" s="266"/>
      <c r="V1435" s="122" t="str">
        <f>IF($AB1435=1,VLOOKUP(U:U,'BW Asset Listing'!D:E,2,FALSE),"")</f>
        <v/>
      </c>
      <c r="W1435" s="122" t="str">
        <f>IF($AB1435=1,VLOOKUP(U:U,'BW Asset Listing'!D:F,3,FALSE),"")</f>
        <v/>
      </c>
      <c r="X1435" s="122" t="str">
        <f>IF($AB1435=1,VLOOKUP(U:U,'BW Asset Listing'!D:G,4,FALSE),"")</f>
        <v/>
      </c>
      <c r="Y1435" s="294" t="str">
        <f>IF($AB1435=1,VLOOKUP(U:U,'BW Asset Listing'!D:O,12,FALSE),"")</f>
        <v/>
      </c>
      <c r="Z1435" s="294" t="str">
        <f t="shared" si="194"/>
        <v/>
      </c>
      <c r="AA1435" s="294" t="str">
        <f t="shared" si="195"/>
        <v/>
      </c>
      <c r="AB1435" s="294">
        <f>COUNTIF($D$4:D1435,$D1435)</f>
        <v>0</v>
      </c>
      <c r="AE1435" s="122" t="str">
        <f t="shared" si="196"/>
        <v/>
      </c>
      <c r="AF1435" s="124">
        <f>SUMIFS('BW Expense Report GL'!I:I,'BW Expense Report GL'!F:F,AD:AD,'BW Expense Report GL'!G:G,G:G)</f>
        <v>0</v>
      </c>
      <c r="AG1435" s="124" t="str">
        <f t="shared" si="197"/>
        <v/>
      </c>
      <c r="AH1435" s="124">
        <f>SUMIFS('BW Expense Report GL'!I:I,'BW Expense Report GL'!F:F,AD:AD,'BW Expense Report GL'!G:G,H:H)</f>
        <v>0</v>
      </c>
      <c r="AI1435" s="124" t="str">
        <f t="shared" si="198"/>
        <v/>
      </c>
      <c r="AK1435" s="121">
        <f t="shared" si="199"/>
        <v>0</v>
      </c>
      <c r="AL1435" s="121">
        <f t="shared" si="200"/>
        <v>0</v>
      </c>
    </row>
    <row r="1436" spans="1:38" s="121" customFormat="1" ht="12.75" x14ac:dyDescent="0.2">
      <c r="A1436" s="293" t="str">
        <f>VLOOKUP(B:B,'ACFR Business Areas'!A:C,3,FALSE)</f>
        <v>A000</v>
      </c>
      <c r="B1436" s="293" t="str">
        <f>'Lease Rollforward'!$B$1</f>
        <v>E120</v>
      </c>
      <c r="C1436" s="122" t="str">
        <f>VLOOKUP(B:B,'ACFR Business Areas'!A:B,2,FALSE)</f>
        <v>Comptroller General</v>
      </c>
      <c r="D1436" s="237"/>
      <c r="E1436" s="265"/>
      <c r="G1436" s="122">
        <f>IFERROR(VLOOKUP($F:$F,'Lease Types with GL Accts'!A:B,2,FALSE),0)</f>
        <v>0</v>
      </c>
      <c r="H1436" s="122">
        <f>IFERROR(VLOOKUP($F:$F,'Lease Types with GL Accts'!$A:$C,3,FALSE),0)</f>
        <v>0</v>
      </c>
      <c r="I1436" s="122">
        <f>IFERROR(VLOOKUP($F:$F,'Lease Types with GL Accts'!$A:$D,4,FALSE),0)</f>
        <v>0</v>
      </c>
      <c r="J1436" s="293" t="str">
        <f>IF(AND(AB1436=1,K1436='Lease Rollforward'!$B$2),"Yes",IF(AB1436=1,"No",""))</f>
        <v/>
      </c>
      <c r="L1436" s="216"/>
      <c r="M1436" s="217"/>
      <c r="N1436" s="217"/>
      <c r="O1436" s="217"/>
      <c r="P1436" s="294">
        <f t="shared" si="193"/>
        <v>0</v>
      </c>
      <c r="Q1436" s="124"/>
      <c r="R1436" s="124"/>
      <c r="S1436" s="219"/>
      <c r="T1436" s="219"/>
      <c r="U1436" s="266"/>
      <c r="V1436" s="122" t="str">
        <f>IF($AB1436=1,VLOOKUP(U:U,'BW Asset Listing'!D:E,2,FALSE),"")</f>
        <v/>
      </c>
      <c r="W1436" s="122" t="str">
        <f>IF($AB1436=1,VLOOKUP(U:U,'BW Asset Listing'!D:F,3,FALSE),"")</f>
        <v/>
      </c>
      <c r="X1436" s="122" t="str">
        <f>IF($AB1436=1,VLOOKUP(U:U,'BW Asset Listing'!D:G,4,FALSE),"")</f>
        <v/>
      </c>
      <c r="Y1436" s="294" t="str">
        <f>IF($AB1436=1,VLOOKUP(U:U,'BW Asset Listing'!D:O,12,FALSE),"")</f>
        <v/>
      </c>
      <c r="Z1436" s="294" t="str">
        <f t="shared" si="194"/>
        <v/>
      </c>
      <c r="AA1436" s="294" t="str">
        <f t="shared" si="195"/>
        <v/>
      </c>
      <c r="AB1436" s="294">
        <f>COUNTIF($D$4:D1436,$D1436)</f>
        <v>0</v>
      </c>
      <c r="AE1436" s="122" t="str">
        <f t="shared" si="196"/>
        <v/>
      </c>
      <c r="AF1436" s="124">
        <f>SUMIFS('BW Expense Report GL'!I:I,'BW Expense Report GL'!F:F,AD:AD,'BW Expense Report GL'!G:G,G:G)</f>
        <v>0</v>
      </c>
      <c r="AG1436" s="124" t="str">
        <f t="shared" si="197"/>
        <v/>
      </c>
      <c r="AH1436" s="124">
        <f>SUMIFS('BW Expense Report GL'!I:I,'BW Expense Report GL'!F:F,AD:AD,'BW Expense Report GL'!G:G,H:H)</f>
        <v>0</v>
      </c>
      <c r="AI1436" s="124" t="str">
        <f t="shared" si="198"/>
        <v/>
      </c>
      <c r="AK1436" s="121">
        <f t="shared" si="199"/>
        <v>0</v>
      </c>
      <c r="AL1436" s="121">
        <f t="shared" si="200"/>
        <v>0</v>
      </c>
    </row>
    <row r="1437" spans="1:38" s="121" customFormat="1" ht="12.75" x14ac:dyDescent="0.2">
      <c r="A1437" s="293" t="str">
        <f>VLOOKUP(B:B,'ACFR Business Areas'!A:C,3,FALSE)</f>
        <v>A000</v>
      </c>
      <c r="B1437" s="293" t="str">
        <f>'Lease Rollforward'!$B$1</f>
        <v>E120</v>
      </c>
      <c r="C1437" s="122" t="str">
        <f>VLOOKUP(B:B,'ACFR Business Areas'!A:B,2,FALSE)</f>
        <v>Comptroller General</v>
      </c>
      <c r="D1437" s="237"/>
      <c r="E1437" s="265"/>
      <c r="G1437" s="122">
        <f>IFERROR(VLOOKUP($F:$F,'Lease Types with GL Accts'!A:B,2,FALSE),0)</f>
        <v>0</v>
      </c>
      <c r="H1437" s="122">
        <f>IFERROR(VLOOKUP($F:$F,'Lease Types with GL Accts'!$A:$C,3,FALSE),0)</f>
        <v>0</v>
      </c>
      <c r="I1437" s="122">
        <f>IFERROR(VLOOKUP($F:$F,'Lease Types with GL Accts'!$A:$D,4,FALSE),0)</f>
        <v>0</v>
      </c>
      <c r="J1437" s="293" t="str">
        <f>IF(AND(AB1437=1,K1437='Lease Rollforward'!$B$2),"Yes",IF(AB1437=1,"No",""))</f>
        <v/>
      </c>
      <c r="L1437" s="216"/>
      <c r="M1437" s="217"/>
      <c r="N1437" s="217"/>
      <c r="O1437" s="217"/>
      <c r="P1437" s="294">
        <f t="shared" si="193"/>
        <v>0</v>
      </c>
      <c r="Q1437" s="124"/>
      <c r="R1437" s="124"/>
      <c r="S1437" s="219"/>
      <c r="T1437" s="219"/>
      <c r="U1437" s="266"/>
      <c r="V1437" s="122" t="str">
        <f>IF($AB1437=1,VLOOKUP(U:U,'BW Asset Listing'!D:E,2,FALSE),"")</f>
        <v/>
      </c>
      <c r="W1437" s="122" t="str">
        <f>IF($AB1437=1,VLOOKUP(U:U,'BW Asset Listing'!D:F,3,FALSE),"")</f>
        <v/>
      </c>
      <c r="X1437" s="122" t="str">
        <f>IF($AB1437=1,VLOOKUP(U:U,'BW Asset Listing'!D:G,4,FALSE),"")</f>
        <v/>
      </c>
      <c r="Y1437" s="294" t="str">
        <f>IF($AB1437=1,VLOOKUP(U:U,'BW Asset Listing'!D:O,12,FALSE),"")</f>
        <v/>
      </c>
      <c r="Z1437" s="294" t="str">
        <f t="shared" si="194"/>
        <v/>
      </c>
      <c r="AA1437" s="294" t="str">
        <f t="shared" si="195"/>
        <v/>
      </c>
      <c r="AB1437" s="294">
        <f>COUNTIF($D$4:D1437,$D1437)</f>
        <v>0</v>
      </c>
      <c r="AE1437" s="122" t="str">
        <f t="shared" si="196"/>
        <v/>
      </c>
      <c r="AF1437" s="124">
        <f>SUMIFS('BW Expense Report GL'!I:I,'BW Expense Report GL'!F:F,AD:AD,'BW Expense Report GL'!G:G,G:G)</f>
        <v>0</v>
      </c>
      <c r="AG1437" s="124" t="str">
        <f t="shared" si="197"/>
        <v/>
      </c>
      <c r="AH1437" s="124">
        <f>SUMIFS('BW Expense Report GL'!I:I,'BW Expense Report GL'!F:F,AD:AD,'BW Expense Report GL'!G:G,H:H)</f>
        <v>0</v>
      </c>
      <c r="AI1437" s="124" t="str">
        <f t="shared" si="198"/>
        <v/>
      </c>
      <c r="AK1437" s="121">
        <f t="shared" si="199"/>
        <v>0</v>
      </c>
      <c r="AL1437" s="121">
        <f t="shared" si="200"/>
        <v>0</v>
      </c>
    </row>
    <row r="1438" spans="1:38" s="121" customFormat="1" ht="12.75" x14ac:dyDescent="0.2">
      <c r="A1438" s="293" t="str">
        <f>VLOOKUP(B:B,'ACFR Business Areas'!A:C,3,FALSE)</f>
        <v>A000</v>
      </c>
      <c r="B1438" s="293" t="str">
        <f>'Lease Rollforward'!$B$1</f>
        <v>E120</v>
      </c>
      <c r="C1438" s="122" t="str">
        <f>VLOOKUP(B:B,'ACFR Business Areas'!A:B,2,FALSE)</f>
        <v>Comptroller General</v>
      </c>
      <c r="D1438" s="237"/>
      <c r="E1438" s="265"/>
      <c r="G1438" s="122">
        <f>IFERROR(VLOOKUP($F:$F,'Lease Types with GL Accts'!A:B,2,FALSE),0)</f>
        <v>0</v>
      </c>
      <c r="H1438" s="122">
        <f>IFERROR(VLOOKUP($F:$F,'Lease Types with GL Accts'!$A:$C,3,FALSE),0)</f>
        <v>0</v>
      </c>
      <c r="I1438" s="122">
        <f>IFERROR(VLOOKUP($F:$F,'Lease Types with GL Accts'!$A:$D,4,FALSE),0)</f>
        <v>0</v>
      </c>
      <c r="J1438" s="293" t="str">
        <f>IF(AND(AB1438=1,K1438='Lease Rollforward'!$B$2),"Yes",IF(AB1438=1,"No",""))</f>
        <v/>
      </c>
      <c r="L1438" s="216"/>
      <c r="M1438" s="217"/>
      <c r="N1438" s="217"/>
      <c r="O1438" s="217"/>
      <c r="P1438" s="294">
        <f t="shared" si="193"/>
        <v>0</v>
      </c>
      <c r="Q1438" s="124"/>
      <c r="R1438" s="124"/>
      <c r="S1438" s="219"/>
      <c r="T1438" s="219"/>
      <c r="U1438" s="266"/>
      <c r="V1438" s="122" t="str">
        <f>IF($AB1438=1,VLOOKUP(U:U,'BW Asset Listing'!D:E,2,FALSE),"")</f>
        <v/>
      </c>
      <c r="W1438" s="122" t="str">
        <f>IF($AB1438=1,VLOOKUP(U:U,'BW Asset Listing'!D:F,3,FALSE),"")</f>
        <v/>
      </c>
      <c r="X1438" s="122" t="str">
        <f>IF($AB1438=1,VLOOKUP(U:U,'BW Asset Listing'!D:G,4,FALSE),"")</f>
        <v/>
      </c>
      <c r="Y1438" s="294" t="str">
        <f>IF($AB1438=1,VLOOKUP(U:U,'BW Asset Listing'!D:O,12,FALSE),"")</f>
        <v/>
      </c>
      <c r="Z1438" s="294" t="str">
        <f t="shared" si="194"/>
        <v/>
      </c>
      <c r="AA1438" s="294" t="str">
        <f t="shared" si="195"/>
        <v/>
      </c>
      <c r="AB1438" s="294">
        <f>COUNTIF($D$4:D1438,$D1438)</f>
        <v>0</v>
      </c>
      <c r="AE1438" s="122" t="str">
        <f t="shared" si="196"/>
        <v/>
      </c>
      <c r="AF1438" s="124">
        <f>SUMIFS('BW Expense Report GL'!I:I,'BW Expense Report GL'!F:F,AD:AD,'BW Expense Report GL'!G:G,G:G)</f>
        <v>0</v>
      </c>
      <c r="AG1438" s="124" t="str">
        <f t="shared" si="197"/>
        <v/>
      </c>
      <c r="AH1438" s="124">
        <f>SUMIFS('BW Expense Report GL'!I:I,'BW Expense Report GL'!F:F,AD:AD,'BW Expense Report GL'!G:G,H:H)</f>
        <v>0</v>
      </c>
      <c r="AI1438" s="124" t="str">
        <f t="shared" si="198"/>
        <v/>
      </c>
      <c r="AK1438" s="121">
        <f t="shared" si="199"/>
        <v>0</v>
      </c>
      <c r="AL1438" s="121">
        <f t="shared" si="200"/>
        <v>0</v>
      </c>
    </row>
    <row r="1439" spans="1:38" s="121" customFormat="1" ht="12.75" x14ac:dyDescent="0.2">
      <c r="A1439" s="293" t="str">
        <f>VLOOKUP(B:B,'ACFR Business Areas'!A:C,3,FALSE)</f>
        <v>A000</v>
      </c>
      <c r="B1439" s="293" t="str">
        <f>'Lease Rollforward'!$B$1</f>
        <v>E120</v>
      </c>
      <c r="C1439" s="122" t="str">
        <f>VLOOKUP(B:B,'ACFR Business Areas'!A:B,2,FALSE)</f>
        <v>Comptroller General</v>
      </c>
      <c r="D1439" s="237"/>
      <c r="E1439" s="265"/>
      <c r="G1439" s="122">
        <f>IFERROR(VLOOKUP($F:$F,'Lease Types with GL Accts'!A:B,2,FALSE),0)</f>
        <v>0</v>
      </c>
      <c r="H1439" s="122">
        <f>IFERROR(VLOOKUP($F:$F,'Lease Types with GL Accts'!$A:$C,3,FALSE),0)</f>
        <v>0</v>
      </c>
      <c r="I1439" s="122">
        <f>IFERROR(VLOOKUP($F:$F,'Lease Types with GL Accts'!$A:$D,4,FALSE),0)</f>
        <v>0</v>
      </c>
      <c r="J1439" s="293" t="str">
        <f>IF(AND(AB1439=1,K1439='Lease Rollforward'!$B$2),"Yes",IF(AB1439=1,"No",""))</f>
        <v/>
      </c>
      <c r="L1439" s="216"/>
      <c r="M1439" s="217"/>
      <c r="N1439" s="217"/>
      <c r="O1439" s="217"/>
      <c r="P1439" s="294">
        <f t="shared" si="193"/>
        <v>0</v>
      </c>
      <c r="Q1439" s="124"/>
      <c r="R1439" s="124"/>
      <c r="S1439" s="219"/>
      <c r="T1439" s="219"/>
      <c r="U1439" s="266"/>
      <c r="V1439" s="122" t="str">
        <f>IF($AB1439=1,VLOOKUP(U:U,'BW Asset Listing'!D:E,2,FALSE),"")</f>
        <v/>
      </c>
      <c r="W1439" s="122" t="str">
        <f>IF($AB1439=1,VLOOKUP(U:U,'BW Asset Listing'!D:F,3,FALSE),"")</f>
        <v/>
      </c>
      <c r="X1439" s="122" t="str">
        <f>IF($AB1439=1,VLOOKUP(U:U,'BW Asset Listing'!D:G,4,FALSE),"")</f>
        <v/>
      </c>
      <c r="Y1439" s="294" t="str">
        <f>IF($AB1439=1,VLOOKUP(U:U,'BW Asset Listing'!D:O,12,FALSE),"")</f>
        <v/>
      </c>
      <c r="Z1439" s="294" t="str">
        <f t="shared" si="194"/>
        <v/>
      </c>
      <c r="AA1439" s="294" t="str">
        <f t="shared" si="195"/>
        <v/>
      </c>
      <c r="AB1439" s="294">
        <f>COUNTIF($D$4:D1439,$D1439)</f>
        <v>0</v>
      </c>
      <c r="AE1439" s="122" t="str">
        <f t="shared" si="196"/>
        <v/>
      </c>
      <c r="AF1439" s="124">
        <f>SUMIFS('BW Expense Report GL'!I:I,'BW Expense Report GL'!F:F,AD:AD,'BW Expense Report GL'!G:G,G:G)</f>
        <v>0</v>
      </c>
      <c r="AG1439" s="124" t="str">
        <f t="shared" si="197"/>
        <v/>
      </c>
      <c r="AH1439" s="124">
        <f>SUMIFS('BW Expense Report GL'!I:I,'BW Expense Report GL'!F:F,AD:AD,'BW Expense Report GL'!G:G,H:H)</f>
        <v>0</v>
      </c>
      <c r="AI1439" s="124" t="str">
        <f t="shared" si="198"/>
        <v/>
      </c>
      <c r="AK1439" s="121">
        <f t="shared" si="199"/>
        <v>0</v>
      </c>
      <c r="AL1439" s="121">
        <f t="shared" si="200"/>
        <v>0</v>
      </c>
    </row>
    <row r="1440" spans="1:38" s="121" customFormat="1" ht="12.75" x14ac:dyDescent="0.2">
      <c r="A1440" s="293" t="str">
        <f>VLOOKUP(B:B,'ACFR Business Areas'!A:C,3,FALSE)</f>
        <v>A000</v>
      </c>
      <c r="B1440" s="293" t="str">
        <f>'Lease Rollforward'!$B$1</f>
        <v>E120</v>
      </c>
      <c r="C1440" s="122" t="str">
        <f>VLOOKUP(B:B,'ACFR Business Areas'!A:B,2,FALSE)</f>
        <v>Comptroller General</v>
      </c>
      <c r="D1440" s="237"/>
      <c r="E1440" s="265"/>
      <c r="G1440" s="122">
        <f>IFERROR(VLOOKUP($F:$F,'Lease Types with GL Accts'!A:B,2,FALSE),0)</f>
        <v>0</v>
      </c>
      <c r="H1440" s="122">
        <f>IFERROR(VLOOKUP($F:$F,'Lease Types with GL Accts'!$A:$C,3,FALSE),0)</f>
        <v>0</v>
      </c>
      <c r="I1440" s="122">
        <f>IFERROR(VLOOKUP($F:$F,'Lease Types with GL Accts'!$A:$D,4,FALSE),0)</f>
        <v>0</v>
      </c>
      <c r="J1440" s="293" t="str">
        <f>IF(AND(AB1440=1,K1440='Lease Rollforward'!$B$2),"Yes",IF(AB1440=1,"No",""))</f>
        <v/>
      </c>
      <c r="L1440" s="216"/>
      <c r="M1440" s="217"/>
      <c r="N1440" s="217"/>
      <c r="O1440" s="217"/>
      <c r="P1440" s="294">
        <f t="shared" si="193"/>
        <v>0</v>
      </c>
      <c r="Q1440" s="124"/>
      <c r="R1440" s="124"/>
      <c r="S1440" s="219"/>
      <c r="T1440" s="219"/>
      <c r="U1440" s="266"/>
      <c r="V1440" s="122" t="str">
        <f>IF($AB1440=1,VLOOKUP(U:U,'BW Asset Listing'!D:E,2,FALSE),"")</f>
        <v/>
      </c>
      <c r="W1440" s="122" t="str">
        <f>IF($AB1440=1,VLOOKUP(U:U,'BW Asset Listing'!D:F,3,FALSE),"")</f>
        <v/>
      </c>
      <c r="X1440" s="122" t="str">
        <f>IF($AB1440=1,VLOOKUP(U:U,'BW Asset Listing'!D:G,4,FALSE),"")</f>
        <v/>
      </c>
      <c r="Y1440" s="294" t="str">
        <f>IF($AB1440=1,VLOOKUP(U:U,'BW Asset Listing'!D:O,12,FALSE),"")</f>
        <v/>
      </c>
      <c r="Z1440" s="294" t="str">
        <f t="shared" si="194"/>
        <v/>
      </c>
      <c r="AA1440" s="294" t="str">
        <f t="shared" si="195"/>
        <v/>
      </c>
      <c r="AB1440" s="294">
        <f>COUNTIF($D$4:D1440,$D1440)</f>
        <v>0</v>
      </c>
      <c r="AE1440" s="122" t="str">
        <f t="shared" si="196"/>
        <v/>
      </c>
      <c r="AF1440" s="124">
        <f>SUMIFS('BW Expense Report GL'!I:I,'BW Expense Report GL'!F:F,AD:AD,'BW Expense Report GL'!G:G,G:G)</f>
        <v>0</v>
      </c>
      <c r="AG1440" s="124" t="str">
        <f t="shared" si="197"/>
        <v/>
      </c>
      <c r="AH1440" s="124">
        <f>SUMIFS('BW Expense Report GL'!I:I,'BW Expense Report GL'!F:F,AD:AD,'BW Expense Report GL'!G:G,H:H)</f>
        <v>0</v>
      </c>
      <c r="AI1440" s="124" t="str">
        <f t="shared" si="198"/>
        <v/>
      </c>
      <c r="AK1440" s="121">
        <f t="shared" si="199"/>
        <v>0</v>
      </c>
      <c r="AL1440" s="121">
        <f t="shared" si="200"/>
        <v>0</v>
      </c>
    </row>
    <row r="1441" spans="1:38" s="121" customFormat="1" ht="12.75" x14ac:dyDescent="0.2">
      <c r="A1441" s="293" t="str">
        <f>VLOOKUP(B:B,'ACFR Business Areas'!A:C,3,FALSE)</f>
        <v>A000</v>
      </c>
      <c r="B1441" s="293" t="str">
        <f>'Lease Rollforward'!$B$1</f>
        <v>E120</v>
      </c>
      <c r="C1441" s="122" t="str">
        <f>VLOOKUP(B:B,'ACFR Business Areas'!A:B,2,FALSE)</f>
        <v>Comptroller General</v>
      </c>
      <c r="D1441" s="237"/>
      <c r="E1441" s="265"/>
      <c r="G1441" s="122">
        <f>IFERROR(VLOOKUP($F:$F,'Lease Types with GL Accts'!A:B,2,FALSE),0)</f>
        <v>0</v>
      </c>
      <c r="H1441" s="122">
        <f>IFERROR(VLOOKUP($F:$F,'Lease Types with GL Accts'!$A:$C,3,FALSE),0)</f>
        <v>0</v>
      </c>
      <c r="I1441" s="122">
        <f>IFERROR(VLOOKUP($F:$F,'Lease Types with GL Accts'!$A:$D,4,FALSE),0)</f>
        <v>0</v>
      </c>
      <c r="J1441" s="293" t="str">
        <f>IF(AND(AB1441=1,K1441='Lease Rollforward'!$B$2),"Yes",IF(AB1441=1,"No",""))</f>
        <v/>
      </c>
      <c r="L1441" s="216"/>
      <c r="M1441" s="217"/>
      <c r="N1441" s="217"/>
      <c r="O1441" s="217"/>
      <c r="P1441" s="294">
        <f t="shared" si="193"/>
        <v>0</v>
      </c>
      <c r="Q1441" s="124"/>
      <c r="R1441" s="124"/>
      <c r="S1441" s="219"/>
      <c r="T1441" s="219"/>
      <c r="U1441" s="266"/>
      <c r="V1441" s="122" t="str">
        <f>IF($AB1441=1,VLOOKUP(U:U,'BW Asset Listing'!D:E,2,FALSE),"")</f>
        <v/>
      </c>
      <c r="W1441" s="122" t="str">
        <f>IF($AB1441=1,VLOOKUP(U:U,'BW Asset Listing'!D:F,3,FALSE),"")</f>
        <v/>
      </c>
      <c r="X1441" s="122" t="str">
        <f>IF($AB1441=1,VLOOKUP(U:U,'BW Asset Listing'!D:G,4,FALSE),"")</f>
        <v/>
      </c>
      <c r="Y1441" s="294" t="str">
        <f>IF($AB1441=1,VLOOKUP(U:U,'BW Asset Listing'!D:O,12,FALSE),"")</f>
        <v/>
      </c>
      <c r="Z1441" s="294" t="str">
        <f t="shared" si="194"/>
        <v/>
      </c>
      <c r="AA1441" s="294" t="str">
        <f t="shared" si="195"/>
        <v/>
      </c>
      <c r="AB1441" s="294">
        <f>COUNTIF($D$4:D1441,$D1441)</f>
        <v>0</v>
      </c>
      <c r="AE1441" s="122" t="str">
        <f t="shared" si="196"/>
        <v/>
      </c>
      <c r="AF1441" s="124">
        <f>SUMIFS('BW Expense Report GL'!I:I,'BW Expense Report GL'!F:F,AD:AD,'BW Expense Report GL'!G:G,G:G)</f>
        <v>0</v>
      </c>
      <c r="AG1441" s="124" t="str">
        <f t="shared" si="197"/>
        <v/>
      </c>
      <c r="AH1441" s="124">
        <f>SUMIFS('BW Expense Report GL'!I:I,'BW Expense Report GL'!F:F,AD:AD,'BW Expense Report GL'!G:G,H:H)</f>
        <v>0</v>
      </c>
      <c r="AI1441" s="124" t="str">
        <f t="shared" si="198"/>
        <v/>
      </c>
      <c r="AK1441" s="121">
        <f t="shared" si="199"/>
        <v>0</v>
      </c>
      <c r="AL1441" s="121">
        <f t="shared" si="200"/>
        <v>0</v>
      </c>
    </row>
    <row r="1442" spans="1:38" s="121" customFormat="1" ht="12.75" x14ac:dyDescent="0.2">
      <c r="A1442" s="293" t="str">
        <f>VLOOKUP(B:B,'ACFR Business Areas'!A:C,3,FALSE)</f>
        <v>A000</v>
      </c>
      <c r="B1442" s="293" t="str">
        <f>'Lease Rollforward'!$B$1</f>
        <v>E120</v>
      </c>
      <c r="C1442" s="122" t="str">
        <f>VLOOKUP(B:B,'ACFR Business Areas'!A:B,2,FALSE)</f>
        <v>Comptroller General</v>
      </c>
      <c r="D1442" s="237"/>
      <c r="E1442" s="265"/>
      <c r="G1442" s="122">
        <f>IFERROR(VLOOKUP($F:$F,'Lease Types with GL Accts'!A:B,2,FALSE),0)</f>
        <v>0</v>
      </c>
      <c r="H1442" s="122">
        <f>IFERROR(VLOOKUP($F:$F,'Lease Types with GL Accts'!$A:$C,3,FALSE),0)</f>
        <v>0</v>
      </c>
      <c r="I1442" s="122">
        <f>IFERROR(VLOOKUP($F:$F,'Lease Types with GL Accts'!$A:$D,4,FALSE),0)</f>
        <v>0</v>
      </c>
      <c r="J1442" s="293" t="str">
        <f>IF(AND(AB1442=1,K1442='Lease Rollforward'!$B$2),"Yes",IF(AB1442=1,"No",""))</f>
        <v/>
      </c>
      <c r="L1442" s="216"/>
      <c r="M1442" s="217"/>
      <c r="N1442" s="217"/>
      <c r="O1442" s="217"/>
      <c r="P1442" s="294">
        <f t="shared" si="193"/>
        <v>0</v>
      </c>
      <c r="Q1442" s="124"/>
      <c r="R1442" s="124"/>
      <c r="S1442" s="219"/>
      <c r="T1442" s="219"/>
      <c r="U1442" s="266"/>
      <c r="V1442" s="122" t="str">
        <f>IF($AB1442=1,VLOOKUP(U:U,'BW Asset Listing'!D:E,2,FALSE),"")</f>
        <v/>
      </c>
      <c r="W1442" s="122" t="str">
        <f>IF($AB1442=1,VLOOKUP(U:U,'BW Asset Listing'!D:F,3,FALSE),"")</f>
        <v/>
      </c>
      <c r="X1442" s="122" t="str">
        <f>IF($AB1442=1,VLOOKUP(U:U,'BW Asset Listing'!D:G,4,FALSE),"")</f>
        <v/>
      </c>
      <c r="Y1442" s="294" t="str">
        <f>IF($AB1442=1,VLOOKUP(U:U,'BW Asset Listing'!D:O,12,FALSE),"")</f>
        <v/>
      </c>
      <c r="Z1442" s="294" t="str">
        <f t="shared" si="194"/>
        <v/>
      </c>
      <c r="AA1442" s="294" t="str">
        <f t="shared" si="195"/>
        <v/>
      </c>
      <c r="AB1442" s="294">
        <f>COUNTIF($D$4:D1442,$D1442)</f>
        <v>0</v>
      </c>
      <c r="AE1442" s="122" t="str">
        <f t="shared" si="196"/>
        <v/>
      </c>
      <c r="AF1442" s="124">
        <f>SUMIFS('BW Expense Report GL'!I:I,'BW Expense Report GL'!F:F,AD:AD,'BW Expense Report GL'!G:G,G:G)</f>
        <v>0</v>
      </c>
      <c r="AG1442" s="124" t="str">
        <f t="shared" si="197"/>
        <v/>
      </c>
      <c r="AH1442" s="124">
        <f>SUMIFS('BW Expense Report GL'!I:I,'BW Expense Report GL'!F:F,AD:AD,'BW Expense Report GL'!G:G,H:H)</f>
        <v>0</v>
      </c>
      <c r="AI1442" s="124" t="str">
        <f t="shared" si="198"/>
        <v/>
      </c>
      <c r="AK1442" s="121">
        <f t="shared" si="199"/>
        <v>0</v>
      </c>
      <c r="AL1442" s="121">
        <f t="shared" si="200"/>
        <v>0</v>
      </c>
    </row>
    <row r="1443" spans="1:38" s="121" customFormat="1" ht="12.75" x14ac:dyDescent="0.2">
      <c r="A1443" s="293" t="str">
        <f>VLOOKUP(B:B,'ACFR Business Areas'!A:C,3,FALSE)</f>
        <v>A000</v>
      </c>
      <c r="B1443" s="293" t="str">
        <f>'Lease Rollforward'!$B$1</f>
        <v>E120</v>
      </c>
      <c r="C1443" s="122" t="str">
        <f>VLOOKUP(B:B,'ACFR Business Areas'!A:B,2,FALSE)</f>
        <v>Comptroller General</v>
      </c>
      <c r="D1443" s="237"/>
      <c r="E1443" s="265"/>
      <c r="G1443" s="122">
        <f>IFERROR(VLOOKUP($F:$F,'Lease Types with GL Accts'!A:B,2,FALSE),0)</f>
        <v>0</v>
      </c>
      <c r="H1443" s="122">
        <f>IFERROR(VLOOKUP($F:$F,'Lease Types with GL Accts'!$A:$C,3,FALSE),0)</f>
        <v>0</v>
      </c>
      <c r="I1443" s="122">
        <f>IFERROR(VLOOKUP($F:$F,'Lease Types with GL Accts'!$A:$D,4,FALSE),0)</f>
        <v>0</v>
      </c>
      <c r="J1443" s="293" t="str">
        <f>IF(AND(AB1443=1,K1443='Lease Rollforward'!$B$2),"Yes",IF(AB1443=1,"No",""))</f>
        <v/>
      </c>
      <c r="L1443" s="216"/>
      <c r="M1443" s="217"/>
      <c r="N1443" s="217"/>
      <c r="O1443" s="217"/>
      <c r="P1443" s="294">
        <f t="shared" si="193"/>
        <v>0</v>
      </c>
      <c r="Q1443" s="124"/>
      <c r="R1443" s="124"/>
      <c r="S1443" s="219"/>
      <c r="T1443" s="219"/>
      <c r="U1443" s="266"/>
      <c r="V1443" s="122" t="str">
        <f>IF($AB1443=1,VLOOKUP(U:U,'BW Asset Listing'!D:E,2,FALSE),"")</f>
        <v/>
      </c>
      <c r="W1443" s="122" t="str">
        <f>IF($AB1443=1,VLOOKUP(U:U,'BW Asset Listing'!D:F,3,FALSE),"")</f>
        <v/>
      </c>
      <c r="X1443" s="122" t="str">
        <f>IF($AB1443=1,VLOOKUP(U:U,'BW Asset Listing'!D:G,4,FALSE),"")</f>
        <v/>
      </c>
      <c r="Y1443" s="294" t="str">
        <f>IF($AB1443=1,VLOOKUP(U:U,'BW Asset Listing'!D:O,12,FALSE),"")</f>
        <v/>
      </c>
      <c r="Z1443" s="294" t="str">
        <f t="shared" si="194"/>
        <v/>
      </c>
      <c r="AA1443" s="294" t="str">
        <f t="shared" si="195"/>
        <v/>
      </c>
      <c r="AB1443" s="294">
        <f>COUNTIF($D$4:D1443,$D1443)</f>
        <v>0</v>
      </c>
      <c r="AE1443" s="122" t="str">
        <f t="shared" si="196"/>
        <v/>
      </c>
      <c r="AF1443" s="124">
        <f>SUMIFS('BW Expense Report GL'!I:I,'BW Expense Report GL'!F:F,AD:AD,'BW Expense Report GL'!G:G,G:G)</f>
        <v>0</v>
      </c>
      <c r="AG1443" s="124" t="str">
        <f t="shared" si="197"/>
        <v/>
      </c>
      <c r="AH1443" s="124">
        <f>SUMIFS('BW Expense Report GL'!I:I,'BW Expense Report GL'!F:F,AD:AD,'BW Expense Report GL'!G:G,H:H)</f>
        <v>0</v>
      </c>
      <c r="AI1443" s="124" t="str">
        <f t="shared" si="198"/>
        <v/>
      </c>
      <c r="AK1443" s="121">
        <f t="shared" si="199"/>
        <v>0</v>
      </c>
      <c r="AL1443" s="121">
        <f t="shared" si="200"/>
        <v>0</v>
      </c>
    </row>
    <row r="1444" spans="1:38" s="121" customFormat="1" ht="12.75" x14ac:dyDescent="0.2">
      <c r="A1444" s="293" t="str">
        <f>VLOOKUP(B:B,'ACFR Business Areas'!A:C,3,FALSE)</f>
        <v>A000</v>
      </c>
      <c r="B1444" s="293" t="str">
        <f>'Lease Rollforward'!$B$1</f>
        <v>E120</v>
      </c>
      <c r="C1444" s="122" t="str">
        <f>VLOOKUP(B:B,'ACFR Business Areas'!A:B,2,FALSE)</f>
        <v>Comptroller General</v>
      </c>
      <c r="D1444" s="237"/>
      <c r="E1444" s="265"/>
      <c r="G1444" s="122">
        <f>IFERROR(VLOOKUP($F:$F,'Lease Types with GL Accts'!A:B,2,FALSE),0)</f>
        <v>0</v>
      </c>
      <c r="H1444" s="122">
        <f>IFERROR(VLOOKUP($F:$F,'Lease Types with GL Accts'!$A:$C,3,FALSE),0)</f>
        <v>0</v>
      </c>
      <c r="I1444" s="122">
        <f>IFERROR(VLOOKUP($F:$F,'Lease Types with GL Accts'!$A:$D,4,FALSE),0)</f>
        <v>0</v>
      </c>
      <c r="J1444" s="293" t="str">
        <f>IF(AND(AB1444=1,K1444='Lease Rollforward'!$B$2),"Yes",IF(AB1444=1,"No",""))</f>
        <v/>
      </c>
      <c r="L1444" s="216"/>
      <c r="M1444" s="217"/>
      <c r="N1444" s="217"/>
      <c r="O1444" s="217"/>
      <c r="P1444" s="294">
        <f t="shared" si="193"/>
        <v>0</v>
      </c>
      <c r="Q1444" s="124"/>
      <c r="R1444" s="124"/>
      <c r="S1444" s="219"/>
      <c r="T1444" s="219"/>
      <c r="U1444" s="266"/>
      <c r="V1444" s="122" t="str">
        <f>IF($AB1444=1,VLOOKUP(U:U,'BW Asset Listing'!D:E,2,FALSE),"")</f>
        <v/>
      </c>
      <c r="W1444" s="122" t="str">
        <f>IF($AB1444=1,VLOOKUP(U:U,'BW Asset Listing'!D:F,3,FALSE),"")</f>
        <v/>
      </c>
      <c r="X1444" s="122" t="str">
        <f>IF($AB1444=1,VLOOKUP(U:U,'BW Asset Listing'!D:G,4,FALSE),"")</f>
        <v/>
      </c>
      <c r="Y1444" s="294" t="str">
        <f>IF($AB1444=1,VLOOKUP(U:U,'BW Asset Listing'!D:O,12,FALSE),"")</f>
        <v/>
      </c>
      <c r="Z1444" s="294" t="str">
        <f t="shared" si="194"/>
        <v/>
      </c>
      <c r="AA1444" s="294" t="str">
        <f t="shared" si="195"/>
        <v/>
      </c>
      <c r="AB1444" s="294">
        <f>COUNTIF($D$4:D1444,$D1444)</f>
        <v>0</v>
      </c>
      <c r="AE1444" s="122" t="str">
        <f t="shared" si="196"/>
        <v/>
      </c>
      <c r="AF1444" s="124">
        <f>SUMIFS('BW Expense Report GL'!I:I,'BW Expense Report GL'!F:F,AD:AD,'BW Expense Report GL'!G:G,G:G)</f>
        <v>0</v>
      </c>
      <c r="AG1444" s="124" t="str">
        <f t="shared" si="197"/>
        <v/>
      </c>
      <c r="AH1444" s="124">
        <f>SUMIFS('BW Expense Report GL'!I:I,'BW Expense Report GL'!F:F,AD:AD,'BW Expense Report GL'!G:G,H:H)</f>
        <v>0</v>
      </c>
      <c r="AI1444" s="124" t="str">
        <f t="shared" si="198"/>
        <v/>
      </c>
      <c r="AK1444" s="121">
        <f t="shared" si="199"/>
        <v>0</v>
      </c>
      <c r="AL1444" s="121">
        <f t="shared" si="200"/>
        <v>0</v>
      </c>
    </row>
    <row r="1445" spans="1:38" s="121" customFormat="1" ht="12.75" x14ac:dyDescent="0.2">
      <c r="A1445" s="293" t="str">
        <f>VLOOKUP(B:B,'ACFR Business Areas'!A:C,3,FALSE)</f>
        <v>A000</v>
      </c>
      <c r="B1445" s="293" t="str">
        <f>'Lease Rollforward'!$B$1</f>
        <v>E120</v>
      </c>
      <c r="C1445" s="122" t="str">
        <f>VLOOKUP(B:B,'ACFR Business Areas'!A:B,2,FALSE)</f>
        <v>Comptroller General</v>
      </c>
      <c r="D1445" s="237"/>
      <c r="E1445" s="265"/>
      <c r="G1445" s="122">
        <f>IFERROR(VLOOKUP($F:$F,'Lease Types with GL Accts'!A:B,2,FALSE),0)</f>
        <v>0</v>
      </c>
      <c r="H1445" s="122">
        <f>IFERROR(VLOOKUP($F:$F,'Lease Types with GL Accts'!$A:$C,3,FALSE),0)</f>
        <v>0</v>
      </c>
      <c r="I1445" s="122">
        <f>IFERROR(VLOOKUP($F:$F,'Lease Types with GL Accts'!$A:$D,4,FALSE),0)</f>
        <v>0</v>
      </c>
      <c r="J1445" s="293" t="str">
        <f>IF(AND(AB1445=1,K1445='Lease Rollforward'!$B$2),"Yes",IF(AB1445=1,"No",""))</f>
        <v/>
      </c>
      <c r="L1445" s="216"/>
      <c r="M1445" s="217"/>
      <c r="N1445" s="217"/>
      <c r="O1445" s="217"/>
      <c r="P1445" s="294">
        <f t="shared" si="193"/>
        <v>0</v>
      </c>
      <c r="Q1445" s="124"/>
      <c r="R1445" s="124"/>
      <c r="S1445" s="219"/>
      <c r="T1445" s="219"/>
      <c r="U1445" s="266"/>
      <c r="V1445" s="122" t="str">
        <f>IF($AB1445=1,VLOOKUP(U:U,'BW Asset Listing'!D:E,2,FALSE),"")</f>
        <v/>
      </c>
      <c r="W1445" s="122" t="str">
        <f>IF($AB1445=1,VLOOKUP(U:U,'BW Asset Listing'!D:F,3,FALSE),"")</f>
        <v/>
      </c>
      <c r="X1445" s="122" t="str">
        <f>IF($AB1445=1,VLOOKUP(U:U,'BW Asset Listing'!D:G,4,FALSE),"")</f>
        <v/>
      </c>
      <c r="Y1445" s="294" t="str">
        <f>IF($AB1445=1,VLOOKUP(U:U,'BW Asset Listing'!D:O,12,FALSE),"")</f>
        <v/>
      </c>
      <c r="Z1445" s="294" t="str">
        <f t="shared" si="194"/>
        <v/>
      </c>
      <c r="AA1445" s="294" t="str">
        <f t="shared" si="195"/>
        <v/>
      </c>
      <c r="AB1445" s="294">
        <f>COUNTIF($D$4:D1445,$D1445)</f>
        <v>0</v>
      </c>
      <c r="AE1445" s="122" t="str">
        <f t="shared" si="196"/>
        <v/>
      </c>
      <c r="AF1445" s="124">
        <f>SUMIFS('BW Expense Report GL'!I:I,'BW Expense Report GL'!F:F,AD:AD,'BW Expense Report GL'!G:G,G:G)</f>
        <v>0</v>
      </c>
      <c r="AG1445" s="124" t="str">
        <f t="shared" si="197"/>
        <v/>
      </c>
      <c r="AH1445" s="124">
        <f>SUMIFS('BW Expense Report GL'!I:I,'BW Expense Report GL'!F:F,AD:AD,'BW Expense Report GL'!G:G,H:H)</f>
        <v>0</v>
      </c>
      <c r="AI1445" s="124" t="str">
        <f t="shared" si="198"/>
        <v/>
      </c>
      <c r="AK1445" s="121">
        <f t="shared" si="199"/>
        <v>0</v>
      </c>
      <c r="AL1445" s="121">
        <f t="shared" si="200"/>
        <v>0</v>
      </c>
    </row>
    <row r="1446" spans="1:38" s="121" customFormat="1" ht="12.75" x14ac:dyDescent="0.2">
      <c r="A1446" s="293" t="str">
        <f>VLOOKUP(B:B,'ACFR Business Areas'!A:C,3,FALSE)</f>
        <v>A000</v>
      </c>
      <c r="B1446" s="293" t="str">
        <f>'Lease Rollforward'!$B$1</f>
        <v>E120</v>
      </c>
      <c r="C1446" s="122" t="str">
        <f>VLOOKUP(B:B,'ACFR Business Areas'!A:B,2,FALSE)</f>
        <v>Comptroller General</v>
      </c>
      <c r="D1446" s="237"/>
      <c r="E1446" s="265"/>
      <c r="G1446" s="122">
        <f>IFERROR(VLOOKUP($F:$F,'Lease Types with GL Accts'!A:B,2,FALSE),0)</f>
        <v>0</v>
      </c>
      <c r="H1446" s="122">
        <f>IFERROR(VLOOKUP($F:$F,'Lease Types with GL Accts'!$A:$C,3,FALSE),0)</f>
        <v>0</v>
      </c>
      <c r="I1446" s="122">
        <f>IFERROR(VLOOKUP($F:$F,'Lease Types with GL Accts'!$A:$D,4,FALSE),0)</f>
        <v>0</v>
      </c>
      <c r="J1446" s="293" t="str">
        <f>IF(AND(AB1446=1,K1446='Lease Rollforward'!$B$2),"Yes",IF(AB1446=1,"No",""))</f>
        <v/>
      </c>
      <c r="L1446" s="216"/>
      <c r="M1446" s="217"/>
      <c r="N1446" s="217"/>
      <c r="O1446" s="217"/>
      <c r="P1446" s="294">
        <f t="shared" si="193"/>
        <v>0</v>
      </c>
      <c r="Q1446" s="124"/>
      <c r="R1446" s="124"/>
      <c r="S1446" s="219"/>
      <c r="T1446" s="219"/>
      <c r="U1446" s="266"/>
      <c r="V1446" s="122" t="str">
        <f>IF($AB1446=1,VLOOKUP(U:U,'BW Asset Listing'!D:E,2,FALSE),"")</f>
        <v/>
      </c>
      <c r="W1446" s="122" t="str">
        <f>IF($AB1446=1,VLOOKUP(U:U,'BW Asset Listing'!D:F,3,FALSE),"")</f>
        <v/>
      </c>
      <c r="X1446" s="122" t="str">
        <f>IF($AB1446=1,VLOOKUP(U:U,'BW Asset Listing'!D:G,4,FALSE),"")</f>
        <v/>
      </c>
      <c r="Y1446" s="294" t="str">
        <f>IF($AB1446=1,VLOOKUP(U:U,'BW Asset Listing'!D:O,12,FALSE),"")</f>
        <v/>
      </c>
      <c r="Z1446" s="294" t="str">
        <f t="shared" si="194"/>
        <v/>
      </c>
      <c r="AA1446" s="294" t="str">
        <f t="shared" si="195"/>
        <v/>
      </c>
      <c r="AB1446" s="294">
        <f>COUNTIF($D$4:D1446,$D1446)</f>
        <v>0</v>
      </c>
      <c r="AE1446" s="122" t="str">
        <f t="shared" si="196"/>
        <v/>
      </c>
      <c r="AF1446" s="124">
        <f>SUMIFS('BW Expense Report GL'!I:I,'BW Expense Report GL'!F:F,AD:AD,'BW Expense Report GL'!G:G,G:G)</f>
        <v>0</v>
      </c>
      <c r="AG1446" s="124" t="str">
        <f t="shared" si="197"/>
        <v/>
      </c>
      <c r="AH1446" s="124">
        <f>SUMIFS('BW Expense Report GL'!I:I,'BW Expense Report GL'!F:F,AD:AD,'BW Expense Report GL'!G:G,H:H)</f>
        <v>0</v>
      </c>
      <c r="AI1446" s="124" t="str">
        <f t="shared" si="198"/>
        <v/>
      </c>
      <c r="AK1446" s="121">
        <f t="shared" si="199"/>
        <v>0</v>
      </c>
      <c r="AL1446" s="121">
        <f t="shared" si="200"/>
        <v>0</v>
      </c>
    </row>
    <row r="1447" spans="1:38" s="121" customFormat="1" ht="12.75" x14ac:dyDescent="0.2">
      <c r="A1447" s="293" t="str">
        <f>VLOOKUP(B:B,'ACFR Business Areas'!A:C,3,FALSE)</f>
        <v>A000</v>
      </c>
      <c r="B1447" s="293" t="str">
        <f>'Lease Rollforward'!$B$1</f>
        <v>E120</v>
      </c>
      <c r="C1447" s="122" t="str">
        <f>VLOOKUP(B:B,'ACFR Business Areas'!A:B,2,FALSE)</f>
        <v>Comptroller General</v>
      </c>
      <c r="D1447" s="237"/>
      <c r="E1447" s="265"/>
      <c r="G1447" s="122">
        <f>IFERROR(VLOOKUP($F:$F,'Lease Types with GL Accts'!A:B,2,FALSE),0)</f>
        <v>0</v>
      </c>
      <c r="H1447" s="122">
        <f>IFERROR(VLOOKUP($F:$F,'Lease Types with GL Accts'!$A:$C,3,FALSE),0)</f>
        <v>0</v>
      </c>
      <c r="I1447" s="122">
        <f>IFERROR(VLOOKUP($F:$F,'Lease Types with GL Accts'!$A:$D,4,FALSE),0)</f>
        <v>0</v>
      </c>
      <c r="J1447" s="293" t="str">
        <f>IF(AND(AB1447=1,K1447='Lease Rollforward'!$B$2),"Yes",IF(AB1447=1,"No",""))</f>
        <v/>
      </c>
      <c r="L1447" s="216"/>
      <c r="M1447" s="217"/>
      <c r="N1447" s="217"/>
      <c r="O1447" s="217"/>
      <c r="P1447" s="294">
        <f t="shared" si="193"/>
        <v>0</v>
      </c>
      <c r="Q1447" s="124"/>
      <c r="R1447" s="124"/>
      <c r="S1447" s="219"/>
      <c r="T1447" s="219"/>
      <c r="U1447" s="266"/>
      <c r="V1447" s="122" t="str">
        <f>IF($AB1447=1,VLOOKUP(U:U,'BW Asset Listing'!D:E,2,FALSE),"")</f>
        <v/>
      </c>
      <c r="W1447" s="122" t="str">
        <f>IF($AB1447=1,VLOOKUP(U:U,'BW Asset Listing'!D:F,3,FALSE),"")</f>
        <v/>
      </c>
      <c r="X1447" s="122" t="str">
        <f>IF($AB1447=1,VLOOKUP(U:U,'BW Asset Listing'!D:G,4,FALSE),"")</f>
        <v/>
      </c>
      <c r="Y1447" s="294" t="str">
        <f>IF($AB1447=1,VLOOKUP(U:U,'BW Asset Listing'!D:O,12,FALSE),"")</f>
        <v/>
      </c>
      <c r="Z1447" s="294" t="str">
        <f t="shared" si="194"/>
        <v/>
      </c>
      <c r="AA1447" s="294" t="str">
        <f t="shared" si="195"/>
        <v/>
      </c>
      <c r="AB1447" s="294">
        <f>COUNTIF($D$4:D1447,$D1447)</f>
        <v>0</v>
      </c>
      <c r="AE1447" s="122" t="str">
        <f t="shared" si="196"/>
        <v/>
      </c>
      <c r="AF1447" s="124">
        <f>SUMIFS('BW Expense Report GL'!I:I,'BW Expense Report GL'!F:F,AD:AD,'BW Expense Report GL'!G:G,G:G)</f>
        <v>0</v>
      </c>
      <c r="AG1447" s="124" t="str">
        <f t="shared" si="197"/>
        <v/>
      </c>
      <c r="AH1447" s="124">
        <f>SUMIFS('BW Expense Report GL'!I:I,'BW Expense Report GL'!F:F,AD:AD,'BW Expense Report GL'!G:G,H:H)</f>
        <v>0</v>
      </c>
      <c r="AI1447" s="124" t="str">
        <f t="shared" si="198"/>
        <v/>
      </c>
      <c r="AK1447" s="121">
        <f t="shared" si="199"/>
        <v>0</v>
      </c>
      <c r="AL1447" s="121">
        <f t="shared" si="200"/>
        <v>0</v>
      </c>
    </row>
    <row r="1448" spans="1:38" s="121" customFormat="1" ht="12.75" x14ac:dyDescent="0.2">
      <c r="A1448" s="293" t="str">
        <f>VLOOKUP(B:B,'ACFR Business Areas'!A:C,3,FALSE)</f>
        <v>A000</v>
      </c>
      <c r="B1448" s="293" t="str">
        <f>'Lease Rollforward'!$B$1</f>
        <v>E120</v>
      </c>
      <c r="C1448" s="122" t="str">
        <f>VLOOKUP(B:B,'ACFR Business Areas'!A:B,2,FALSE)</f>
        <v>Comptroller General</v>
      </c>
      <c r="D1448" s="237"/>
      <c r="E1448" s="265"/>
      <c r="G1448" s="122">
        <f>IFERROR(VLOOKUP($F:$F,'Lease Types with GL Accts'!A:B,2,FALSE),0)</f>
        <v>0</v>
      </c>
      <c r="H1448" s="122">
        <f>IFERROR(VLOOKUP($F:$F,'Lease Types with GL Accts'!$A:$C,3,FALSE),0)</f>
        <v>0</v>
      </c>
      <c r="I1448" s="122">
        <f>IFERROR(VLOOKUP($F:$F,'Lease Types with GL Accts'!$A:$D,4,FALSE),0)</f>
        <v>0</v>
      </c>
      <c r="J1448" s="293" t="str">
        <f>IF(AND(AB1448=1,K1448='Lease Rollforward'!$B$2),"Yes",IF(AB1448=1,"No",""))</f>
        <v/>
      </c>
      <c r="L1448" s="216"/>
      <c r="M1448" s="217"/>
      <c r="N1448" s="217"/>
      <c r="O1448" s="217"/>
      <c r="P1448" s="294">
        <f t="shared" si="193"/>
        <v>0</v>
      </c>
      <c r="Q1448" s="124"/>
      <c r="R1448" s="124"/>
      <c r="S1448" s="219"/>
      <c r="T1448" s="219"/>
      <c r="U1448" s="266"/>
      <c r="V1448" s="122" t="str">
        <f>IF($AB1448=1,VLOOKUP(U:U,'BW Asset Listing'!D:E,2,FALSE),"")</f>
        <v/>
      </c>
      <c r="W1448" s="122" t="str">
        <f>IF($AB1448=1,VLOOKUP(U:U,'BW Asset Listing'!D:F,3,FALSE),"")</f>
        <v/>
      </c>
      <c r="X1448" s="122" t="str">
        <f>IF($AB1448=1,VLOOKUP(U:U,'BW Asset Listing'!D:G,4,FALSE),"")</f>
        <v/>
      </c>
      <c r="Y1448" s="294" t="str">
        <f>IF($AB1448=1,VLOOKUP(U:U,'BW Asset Listing'!D:O,12,FALSE),"")</f>
        <v/>
      </c>
      <c r="Z1448" s="294" t="str">
        <f t="shared" si="194"/>
        <v/>
      </c>
      <c r="AA1448" s="294" t="str">
        <f t="shared" si="195"/>
        <v/>
      </c>
      <c r="AB1448" s="294">
        <f>COUNTIF($D$4:D1448,$D1448)</f>
        <v>0</v>
      </c>
      <c r="AE1448" s="122" t="str">
        <f t="shared" si="196"/>
        <v/>
      </c>
      <c r="AF1448" s="124">
        <f>SUMIFS('BW Expense Report GL'!I:I,'BW Expense Report GL'!F:F,AD:AD,'BW Expense Report GL'!G:G,G:G)</f>
        <v>0</v>
      </c>
      <c r="AG1448" s="124" t="str">
        <f t="shared" si="197"/>
        <v/>
      </c>
      <c r="AH1448" s="124">
        <f>SUMIFS('BW Expense Report GL'!I:I,'BW Expense Report GL'!F:F,AD:AD,'BW Expense Report GL'!G:G,H:H)</f>
        <v>0</v>
      </c>
      <c r="AI1448" s="124" t="str">
        <f t="shared" si="198"/>
        <v/>
      </c>
      <c r="AK1448" s="121">
        <f t="shared" si="199"/>
        <v>0</v>
      </c>
      <c r="AL1448" s="121">
        <f t="shared" si="200"/>
        <v>0</v>
      </c>
    </row>
    <row r="1449" spans="1:38" s="121" customFormat="1" ht="12.75" x14ac:dyDescent="0.2">
      <c r="A1449" s="293" t="str">
        <f>VLOOKUP(B:B,'ACFR Business Areas'!A:C,3,FALSE)</f>
        <v>A000</v>
      </c>
      <c r="B1449" s="293" t="str">
        <f>'Lease Rollforward'!$B$1</f>
        <v>E120</v>
      </c>
      <c r="C1449" s="122" t="str">
        <f>VLOOKUP(B:B,'ACFR Business Areas'!A:B,2,FALSE)</f>
        <v>Comptroller General</v>
      </c>
      <c r="D1449" s="237"/>
      <c r="E1449" s="265"/>
      <c r="G1449" s="122">
        <f>IFERROR(VLOOKUP($F:$F,'Lease Types with GL Accts'!A:B,2,FALSE),0)</f>
        <v>0</v>
      </c>
      <c r="H1449" s="122">
        <f>IFERROR(VLOOKUP($F:$F,'Lease Types with GL Accts'!$A:$C,3,FALSE),0)</f>
        <v>0</v>
      </c>
      <c r="I1449" s="122">
        <f>IFERROR(VLOOKUP($F:$F,'Lease Types with GL Accts'!$A:$D,4,FALSE),0)</f>
        <v>0</v>
      </c>
      <c r="J1449" s="293" t="str">
        <f>IF(AND(AB1449=1,K1449='Lease Rollforward'!$B$2),"Yes",IF(AB1449=1,"No",""))</f>
        <v/>
      </c>
      <c r="L1449" s="216"/>
      <c r="M1449" s="217"/>
      <c r="N1449" s="217"/>
      <c r="O1449" s="217"/>
      <c r="P1449" s="294">
        <f t="shared" si="193"/>
        <v>0</v>
      </c>
      <c r="Q1449" s="124"/>
      <c r="R1449" s="124"/>
      <c r="S1449" s="219"/>
      <c r="T1449" s="219"/>
      <c r="U1449" s="266"/>
      <c r="V1449" s="122" t="str">
        <f>IF($AB1449=1,VLOOKUP(U:U,'BW Asset Listing'!D:E,2,FALSE),"")</f>
        <v/>
      </c>
      <c r="W1449" s="122" t="str">
        <f>IF($AB1449=1,VLOOKUP(U:U,'BW Asset Listing'!D:F,3,FALSE),"")</f>
        <v/>
      </c>
      <c r="X1449" s="122" t="str">
        <f>IF($AB1449=1,VLOOKUP(U:U,'BW Asset Listing'!D:G,4,FALSE),"")</f>
        <v/>
      </c>
      <c r="Y1449" s="294" t="str">
        <f>IF($AB1449=1,VLOOKUP(U:U,'BW Asset Listing'!D:O,12,FALSE),"")</f>
        <v/>
      </c>
      <c r="Z1449" s="294" t="str">
        <f t="shared" si="194"/>
        <v/>
      </c>
      <c r="AA1449" s="294" t="str">
        <f t="shared" si="195"/>
        <v/>
      </c>
      <c r="AB1449" s="294">
        <f>COUNTIF($D$4:D1449,$D1449)</f>
        <v>0</v>
      </c>
      <c r="AE1449" s="122" t="str">
        <f t="shared" si="196"/>
        <v/>
      </c>
      <c r="AF1449" s="124">
        <f>SUMIFS('BW Expense Report GL'!I:I,'BW Expense Report GL'!F:F,AD:AD,'BW Expense Report GL'!G:G,G:G)</f>
        <v>0</v>
      </c>
      <c r="AG1449" s="124" t="str">
        <f t="shared" si="197"/>
        <v/>
      </c>
      <c r="AH1449" s="124">
        <f>SUMIFS('BW Expense Report GL'!I:I,'BW Expense Report GL'!F:F,AD:AD,'BW Expense Report GL'!G:G,H:H)</f>
        <v>0</v>
      </c>
      <c r="AI1449" s="124" t="str">
        <f t="shared" si="198"/>
        <v/>
      </c>
      <c r="AK1449" s="121">
        <f t="shared" si="199"/>
        <v>0</v>
      </c>
      <c r="AL1449" s="121">
        <f t="shared" si="200"/>
        <v>0</v>
      </c>
    </row>
    <row r="1450" spans="1:38" s="121" customFormat="1" ht="12.75" x14ac:dyDescent="0.2">
      <c r="A1450" s="293" t="str">
        <f>VLOOKUP(B:B,'ACFR Business Areas'!A:C,3,FALSE)</f>
        <v>A000</v>
      </c>
      <c r="B1450" s="293" t="str">
        <f>'Lease Rollforward'!$B$1</f>
        <v>E120</v>
      </c>
      <c r="C1450" s="122" t="str">
        <f>VLOOKUP(B:B,'ACFR Business Areas'!A:B,2,FALSE)</f>
        <v>Comptroller General</v>
      </c>
      <c r="D1450" s="237"/>
      <c r="E1450" s="265"/>
      <c r="G1450" s="122">
        <f>IFERROR(VLOOKUP($F:$F,'Lease Types with GL Accts'!A:B,2,FALSE),0)</f>
        <v>0</v>
      </c>
      <c r="H1450" s="122">
        <f>IFERROR(VLOOKUP($F:$F,'Lease Types with GL Accts'!$A:$C,3,FALSE),0)</f>
        <v>0</v>
      </c>
      <c r="I1450" s="122">
        <f>IFERROR(VLOOKUP($F:$F,'Lease Types with GL Accts'!$A:$D,4,FALSE),0)</f>
        <v>0</v>
      </c>
      <c r="J1450" s="293" t="str">
        <f>IF(AND(AB1450=1,K1450='Lease Rollforward'!$B$2),"Yes",IF(AB1450=1,"No",""))</f>
        <v/>
      </c>
      <c r="L1450" s="216"/>
      <c r="M1450" s="217"/>
      <c r="N1450" s="217"/>
      <c r="O1450" s="217"/>
      <c r="P1450" s="294">
        <f t="shared" si="193"/>
        <v>0</v>
      </c>
      <c r="Q1450" s="124"/>
      <c r="R1450" s="124"/>
      <c r="S1450" s="219"/>
      <c r="T1450" s="219"/>
      <c r="U1450" s="266"/>
      <c r="V1450" s="122" t="str">
        <f>IF($AB1450=1,VLOOKUP(U:U,'BW Asset Listing'!D:E,2,FALSE),"")</f>
        <v/>
      </c>
      <c r="W1450" s="122" t="str">
        <f>IF($AB1450=1,VLOOKUP(U:U,'BW Asset Listing'!D:F,3,FALSE),"")</f>
        <v/>
      </c>
      <c r="X1450" s="122" t="str">
        <f>IF($AB1450=1,VLOOKUP(U:U,'BW Asset Listing'!D:G,4,FALSE),"")</f>
        <v/>
      </c>
      <c r="Y1450" s="294" t="str">
        <f>IF($AB1450=1,VLOOKUP(U:U,'BW Asset Listing'!D:O,12,FALSE),"")</f>
        <v/>
      </c>
      <c r="Z1450" s="294" t="str">
        <f t="shared" si="194"/>
        <v/>
      </c>
      <c r="AA1450" s="294" t="str">
        <f t="shared" si="195"/>
        <v/>
      </c>
      <c r="AB1450" s="294">
        <f>COUNTIF($D$4:D1450,$D1450)</f>
        <v>0</v>
      </c>
      <c r="AE1450" s="122" t="str">
        <f t="shared" si="196"/>
        <v/>
      </c>
      <c r="AF1450" s="124">
        <f>SUMIFS('BW Expense Report GL'!I:I,'BW Expense Report GL'!F:F,AD:AD,'BW Expense Report GL'!G:G,G:G)</f>
        <v>0</v>
      </c>
      <c r="AG1450" s="124" t="str">
        <f t="shared" si="197"/>
        <v/>
      </c>
      <c r="AH1450" s="124">
        <f>SUMIFS('BW Expense Report GL'!I:I,'BW Expense Report GL'!F:F,AD:AD,'BW Expense Report GL'!G:G,H:H)</f>
        <v>0</v>
      </c>
      <c r="AI1450" s="124" t="str">
        <f t="shared" si="198"/>
        <v/>
      </c>
      <c r="AK1450" s="121">
        <f t="shared" si="199"/>
        <v>0</v>
      </c>
      <c r="AL1450" s="121">
        <f t="shared" si="200"/>
        <v>0</v>
      </c>
    </row>
    <row r="1451" spans="1:38" s="121" customFormat="1" ht="12.75" x14ac:dyDescent="0.2">
      <c r="A1451" s="293" t="str">
        <f>VLOOKUP(B:B,'ACFR Business Areas'!A:C,3,FALSE)</f>
        <v>A000</v>
      </c>
      <c r="B1451" s="293" t="str">
        <f>'Lease Rollforward'!$B$1</f>
        <v>E120</v>
      </c>
      <c r="C1451" s="122" t="str">
        <f>VLOOKUP(B:B,'ACFR Business Areas'!A:B,2,FALSE)</f>
        <v>Comptroller General</v>
      </c>
      <c r="D1451" s="237"/>
      <c r="E1451" s="265"/>
      <c r="G1451" s="122">
        <f>IFERROR(VLOOKUP($F:$F,'Lease Types with GL Accts'!A:B,2,FALSE),0)</f>
        <v>0</v>
      </c>
      <c r="H1451" s="122">
        <f>IFERROR(VLOOKUP($F:$F,'Lease Types with GL Accts'!$A:$C,3,FALSE),0)</f>
        <v>0</v>
      </c>
      <c r="I1451" s="122">
        <f>IFERROR(VLOOKUP($F:$F,'Lease Types with GL Accts'!$A:$D,4,FALSE),0)</f>
        <v>0</v>
      </c>
      <c r="J1451" s="293" t="str">
        <f>IF(AND(AB1451=1,K1451='Lease Rollforward'!$B$2),"Yes",IF(AB1451=1,"No",""))</f>
        <v/>
      </c>
      <c r="L1451" s="216"/>
      <c r="M1451" s="217"/>
      <c r="N1451" s="217"/>
      <c r="O1451" s="217"/>
      <c r="P1451" s="294">
        <f t="shared" si="193"/>
        <v>0</v>
      </c>
      <c r="Q1451" s="124"/>
      <c r="R1451" s="124"/>
      <c r="S1451" s="219"/>
      <c r="T1451" s="219"/>
      <c r="U1451" s="266"/>
      <c r="V1451" s="122" t="str">
        <f>IF($AB1451=1,VLOOKUP(U:U,'BW Asset Listing'!D:E,2,FALSE),"")</f>
        <v/>
      </c>
      <c r="W1451" s="122" t="str">
        <f>IF($AB1451=1,VLOOKUP(U:U,'BW Asset Listing'!D:F,3,FALSE),"")</f>
        <v/>
      </c>
      <c r="X1451" s="122" t="str">
        <f>IF($AB1451=1,VLOOKUP(U:U,'BW Asset Listing'!D:G,4,FALSE),"")</f>
        <v/>
      </c>
      <c r="Y1451" s="294" t="str">
        <f>IF($AB1451=1,VLOOKUP(U:U,'BW Asset Listing'!D:O,12,FALSE),"")</f>
        <v/>
      </c>
      <c r="Z1451" s="294" t="str">
        <f t="shared" si="194"/>
        <v/>
      </c>
      <c r="AA1451" s="294" t="str">
        <f t="shared" si="195"/>
        <v/>
      </c>
      <c r="AB1451" s="294">
        <f>COUNTIF($D$4:D1451,$D1451)</f>
        <v>0</v>
      </c>
      <c r="AE1451" s="122" t="str">
        <f t="shared" si="196"/>
        <v/>
      </c>
      <c r="AF1451" s="124">
        <f>SUMIFS('BW Expense Report GL'!I:I,'BW Expense Report GL'!F:F,AD:AD,'BW Expense Report GL'!G:G,G:G)</f>
        <v>0</v>
      </c>
      <c r="AG1451" s="124" t="str">
        <f t="shared" si="197"/>
        <v/>
      </c>
      <c r="AH1451" s="124">
        <f>SUMIFS('BW Expense Report GL'!I:I,'BW Expense Report GL'!F:F,AD:AD,'BW Expense Report GL'!G:G,H:H)</f>
        <v>0</v>
      </c>
      <c r="AI1451" s="124" t="str">
        <f t="shared" si="198"/>
        <v/>
      </c>
      <c r="AK1451" s="121">
        <f t="shared" si="199"/>
        <v>0</v>
      </c>
      <c r="AL1451" s="121">
        <f t="shared" si="200"/>
        <v>0</v>
      </c>
    </row>
    <row r="1452" spans="1:38" s="121" customFormat="1" ht="12.75" x14ac:dyDescent="0.2">
      <c r="A1452" s="293" t="str">
        <f>VLOOKUP(B:B,'ACFR Business Areas'!A:C,3,FALSE)</f>
        <v>A000</v>
      </c>
      <c r="B1452" s="293" t="str">
        <f>'Lease Rollforward'!$B$1</f>
        <v>E120</v>
      </c>
      <c r="C1452" s="122" t="str">
        <f>VLOOKUP(B:B,'ACFR Business Areas'!A:B,2,FALSE)</f>
        <v>Comptroller General</v>
      </c>
      <c r="D1452" s="237"/>
      <c r="E1452" s="265"/>
      <c r="G1452" s="122">
        <f>IFERROR(VLOOKUP($F:$F,'Lease Types with GL Accts'!A:B,2,FALSE),0)</f>
        <v>0</v>
      </c>
      <c r="H1452" s="122">
        <f>IFERROR(VLOOKUP($F:$F,'Lease Types with GL Accts'!$A:$C,3,FALSE),0)</f>
        <v>0</v>
      </c>
      <c r="I1452" s="122">
        <f>IFERROR(VLOOKUP($F:$F,'Lease Types with GL Accts'!$A:$D,4,FALSE),0)</f>
        <v>0</v>
      </c>
      <c r="J1452" s="293" t="str">
        <f>IF(AND(AB1452=1,K1452='Lease Rollforward'!$B$2),"Yes",IF(AB1452=1,"No",""))</f>
        <v/>
      </c>
      <c r="L1452" s="216"/>
      <c r="M1452" s="217"/>
      <c r="N1452" s="217"/>
      <c r="O1452" s="217"/>
      <c r="P1452" s="294">
        <f t="shared" si="193"/>
        <v>0</v>
      </c>
      <c r="Q1452" s="124"/>
      <c r="R1452" s="124"/>
      <c r="S1452" s="219"/>
      <c r="T1452" s="219"/>
      <c r="U1452" s="266"/>
      <c r="V1452" s="122" t="str">
        <f>IF($AB1452=1,VLOOKUP(U:U,'BW Asset Listing'!D:E,2,FALSE),"")</f>
        <v/>
      </c>
      <c r="W1452" s="122" t="str">
        <f>IF($AB1452=1,VLOOKUP(U:U,'BW Asset Listing'!D:F,3,FALSE),"")</f>
        <v/>
      </c>
      <c r="X1452" s="122" t="str">
        <f>IF($AB1452=1,VLOOKUP(U:U,'BW Asset Listing'!D:G,4,FALSE),"")</f>
        <v/>
      </c>
      <c r="Y1452" s="294" t="str">
        <f>IF($AB1452=1,VLOOKUP(U:U,'BW Asset Listing'!D:O,12,FALSE),"")</f>
        <v/>
      </c>
      <c r="Z1452" s="294" t="str">
        <f t="shared" si="194"/>
        <v/>
      </c>
      <c r="AA1452" s="294" t="str">
        <f t="shared" si="195"/>
        <v/>
      </c>
      <c r="AB1452" s="294">
        <f>COUNTIF($D$4:D1452,$D1452)</f>
        <v>0</v>
      </c>
      <c r="AE1452" s="122" t="str">
        <f t="shared" si="196"/>
        <v/>
      </c>
      <c r="AF1452" s="124">
        <f>SUMIFS('BW Expense Report GL'!I:I,'BW Expense Report GL'!F:F,AD:AD,'BW Expense Report GL'!G:G,G:G)</f>
        <v>0</v>
      </c>
      <c r="AG1452" s="124" t="str">
        <f t="shared" si="197"/>
        <v/>
      </c>
      <c r="AH1452" s="124">
        <f>SUMIFS('BW Expense Report GL'!I:I,'BW Expense Report GL'!F:F,AD:AD,'BW Expense Report GL'!G:G,H:H)</f>
        <v>0</v>
      </c>
      <c r="AI1452" s="124" t="str">
        <f t="shared" si="198"/>
        <v/>
      </c>
      <c r="AK1452" s="121">
        <f t="shared" si="199"/>
        <v>0</v>
      </c>
      <c r="AL1452" s="121">
        <f t="shared" si="200"/>
        <v>0</v>
      </c>
    </row>
    <row r="1453" spans="1:38" s="121" customFormat="1" ht="12.75" x14ac:dyDescent="0.2">
      <c r="A1453" s="293" t="str">
        <f>VLOOKUP(B:B,'ACFR Business Areas'!A:C,3,FALSE)</f>
        <v>A000</v>
      </c>
      <c r="B1453" s="293" t="str">
        <f>'Lease Rollforward'!$B$1</f>
        <v>E120</v>
      </c>
      <c r="C1453" s="122" t="str">
        <f>VLOOKUP(B:B,'ACFR Business Areas'!A:B,2,FALSE)</f>
        <v>Comptroller General</v>
      </c>
      <c r="D1453" s="237"/>
      <c r="E1453" s="265"/>
      <c r="G1453" s="122">
        <f>IFERROR(VLOOKUP($F:$F,'Lease Types with GL Accts'!A:B,2,FALSE),0)</f>
        <v>0</v>
      </c>
      <c r="H1453" s="122">
        <f>IFERROR(VLOOKUP($F:$F,'Lease Types with GL Accts'!$A:$C,3,FALSE),0)</f>
        <v>0</v>
      </c>
      <c r="I1453" s="122">
        <f>IFERROR(VLOOKUP($F:$F,'Lease Types with GL Accts'!$A:$D,4,FALSE),0)</f>
        <v>0</v>
      </c>
      <c r="J1453" s="293" t="str">
        <f>IF(AND(AB1453=1,K1453='Lease Rollforward'!$B$2),"Yes",IF(AB1453=1,"No",""))</f>
        <v/>
      </c>
      <c r="L1453" s="216"/>
      <c r="M1453" s="217"/>
      <c r="N1453" s="217"/>
      <c r="O1453" s="217"/>
      <c r="P1453" s="294">
        <f t="shared" si="193"/>
        <v>0</v>
      </c>
      <c r="Q1453" s="124"/>
      <c r="R1453" s="124"/>
      <c r="S1453" s="219"/>
      <c r="T1453" s="219"/>
      <c r="U1453" s="266"/>
      <c r="V1453" s="122" t="str">
        <f>IF($AB1453=1,VLOOKUP(U:U,'BW Asset Listing'!D:E,2,FALSE),"")</f>
        <v/>
      </c>
      <c r="W1453" s="122" t="str">
        <f>IF($AB1453=1,VLOOKUP(U:U,'BW Asset Listing'!D:F,3,FALSE),"")</f>
        <v/>
      </c>
      <c r="X1453" s="122" t="str">
        <f>IF($AB1453=1,VLOOKUP(U:U,'BW Asset Listing'!D:G,4,FALSE),"")</f>
        <v/>
      </c>
      <c r="Y1453" s="294" t="str">
        <f>IF($AB1453=1,VLOOKUP(U:U,'BW Asset Listing'!D:O,12,FALSE),"")</f>
        <v/>
      </c>
      <c r="Z1453" s="294" t="str">
        <f t="shared" si="194"/>
        <v/>
      </c>
      <c r="AA1453" s="294" t="str">
        <f t="shared" si="195"/>
        <v/>
      </c>
      <c r="AB1453" s="294">
        <f>COUNTIF($D$4:D1453,$D1453)</f>
        <v>0</v>
      </c>
      <c r="AE1453" s="122" t="str">
        <f t="shared" si="196"/>
        <v/>
      </c>
      <c r="AF1453" s="124">
        <f>SUMIFS('BW Expense Report GL'!I:I,'BW Expense Report GL'!F:F,AD:AD,'BW Expense Report GL'!G:G,G:G)</f>
        <v>0</v>
      </c>
      <c r="AG1453" s="124" t="str">
        <f t="shared" si="197"/>
        <v/>
      </c>
      <c r="AH1453" s="124">
        <f>SUMIFS('BW Expense Report GL'!I:I,'BW Expense Report GL'!F:F,AD:AD,'BW Expense Report GL'!G:G,H:H)</f>
        <v>0</v>
      </c>
      <c r="AI1453" s="124" t="str">
        <f t="shared" si="198"/>
        <v/>
      </c>
      <c r="AK1453" s="121">
        <f t="shared" si="199"/>
        <v>0</v>
      </c>
      <c r="AL1453" s="121">
        <f t="shared" si="200"/>
        <v>0</v>
      </c>
    </row>
    <row r="1454" spans="1:38" s="121" customFormat="1" ht="12.75" x14ac:dyDescent="0.2">
      <c r="A1454" s="293" t="str">
        <f>VLOOKUP(B:B,'ACFR Business Areas'!A:C,3,FALSE)</f>
        <v>A000</v>
      </c>
      <c r="B1454" s="293" t="str">
        <f>'Lease Rollforward'!$B$1</f>
        <v>E120</v>
      </c>
      <c r="C1454" s="122" t="str">
        <f>VLOOKUP(B:B,'ACFR Business Areas'!A:B,2,FALSE)</f>
        <v>Comptroller General</v>
      </c>
      <c r="D1454" s="237"/>
      <c r="E1454" s="265"/>
      <c r="G1454" s="122">
        <f>IFERROR(VLOOKUP($F:$F,'Lease Types with GL Accts'!A:B,2,FALSE),0)</f>
        <v>0</v>
      </c>
      <c r="H1454" s="122">
        <f>IFERROR(VLOOKUP($F:$F,'Lease Types with GL Accts'!$A:$C,3,FALSE),0)</f>
        <v>0</v>
      </c>
      <c r="I1454" s="122">
        <f>IFERROR(VLOOKUP($F:$F,'Lease Types with GL Accts'!$A:$D,4,FALSE),0)</f>
        <v>0</v>
      </c>
      <c r="J1454" s="293" t="str">
        <f>IF(AND(AB1454=1,K1454='Lease Rollforward'!$B$2),"Yes",IF(AB1454=1,"No",""))</f>
        <v/>
      </c>
      <c r="L1454" s="216"/>
      <c r="M1454" s="217"/>
      <c r="N1454" s="217"/>
      <c r="O1454" s="217"/>
      <c r="P1454" s="294">
        <f t="shared" si="193"/>
        <v>0</v>
      </c>
      <c r="Q1454" s="124"/>
      <c r="R1454" s="124"/>
      <c r="S1454" s="219"/>
      <c r="T1454" s="219"/>
      <c r="U1454" s="266"/>
      <c r="V1454" s="122" t="str">
        <f>IF($AB1454=1,VLOOKUP(U:U,'BW Asset Listing'!D:E,2,FALSE),"")</f>
        <v/>
      </c>
      <c r="W1454" s="122" t="str">
        <f>IF($AB1454=1,VLOOKUP(U:U,'BW Asset Listing'!D:F,3,FALSE),"")</f>
        <v/>
      </c>
      <c r="X1454" s="122" t="str">
        <f>IF($AB1454=1,VLOOKUP(U:U,'BW Asset Listing'!D:G,4,FALSE),"")</f>
        <v/>
      </c>
      <c r="Y1454" s="294" t="str">
        <f>IF($AB1454=1,VLOOKUP(U:U,'BW Asset Listing'!D:O,12,FALSE),"")</f>
        <v/>
      </c>
      <c r="Z1454" s="294" t="str">
        <f t="shared" si="194"/>
        <v/>
      </c>
      <c r="AA1454" s="294" t="str">
        <f t="shared" si="195"/>
        <v/>
      </c>
      <c r="AB1454" s="294">
        <f>COUNTIF($D$4:D1454,$D1454)</f>
        <v>0</v>
      </c>
      <c r="AE1454" s="122" t="str">
        <f t="shared" si="196"/>
        <v/>
      </c>
      <c r="AF1454" s="124">
        <f>SUMIFS('BW Expense Report GL'!I:I,'BW Expense Report GL'!F:F,AD:AD,'BW Expense Report GL'!G:G,G:G)</f>
        <v>0</v>
      </c>
      <c r="AG1454" s="124" t="str">
        <f t="shared" si="197"/>
        <v/>
      </c>
      <c r="AH1454" s="124">
        <f>SUMIFS('BW Expense Report GL'!I:I,'BW Expense Report GL'!F:F,AD:AD,'BW Expense Report GL'!G:G,H:H)</f>
        <v>0</v>
      </c>
      <c r="AI1454" s="124" t="str">
        <f t="shared" si="198"/>
        <v/>
      </c>
      <c r="AK1454" s="121">
        <f t="shared" si="199"/>
        <v>0</v>
      </c>
      <c r="AL1454" s="121">
        <f t="shared" si="200"/>
        <v>0</v>
      </c>
    </row>
    <row r="1455" spans="1:38" s="121" customFormat="1" ht="12.75" x14ac:dyDescent="0.2">
      <c r="A1455" s="293" t="str">
        <f>VLOOKUP(B:B,'ACFR Business Areas'!A:C,3,FALSE)</f>
        <v>A000</v>
      </c>
      <c r="B1455" s="293" t="str">
        <f>'Lease Rollforward'!$B$1</f>
        <v>E120</v>
      </c>
      <c r="C1455" s="122" t="str">
        <f>VLOOKUP(B:B,'ACFR Business Areas'!A:B,2,FALSE)</f>
        <v>Comptroller General</v>
      </c>
      <c r="D1455" s="237"/>
      <c r="E1455" s="265"/>
      <c r="G1455" s="122">
        <f>IFERROR(VLOOKUP($F:$F,'Lease Types with GL Accts'!A:B,2,FALSE),0)</f>
        <v>0</v>
      </c>
      <c r="H1455" s="122">
        <f>IFERROR(VLOOKUP($F:$F,'Lease Types with GL Accts'!$A:$C,3,FALSE),0)</f>
        <v>0</v>
      </c>
      <c r="I1455" s="122">
        <f>IFERROR(VLOOKUP($F:$F,'Lease Types with GL Accts'!$A:$D,4,FALSE),0)</f>
        <v>0</v>
      </c>
      <c r="J1455" s="293" t="str">
        <f>IF(AND(AB1455=1,K1455='Lease Rollforward'!$B$2),"Yes",IF(AB1455=1,"No",""))</f>
        <v/>
      </c>
      <c r="L1455" s="216"/>
      <c r="M1455" s="217"/>
      <c r="N1455" s="217"/>
      <c r="O1455" s="217"/>
      <c r="P1455" s="294">
        <f t="shared" si="193"/>
        <v>0</v>
      </c>
      <c r="Q1455" s="124"/>
      <c r="R1455" s="124"/>
      <c r="S1455" s="219"/>
      <c r="T1455" s="219"/>
      <c r="U1455" s="266"/>
      <c r="V1455" s="122" t="str">
        <f>IF($AB1455=1,VLOOKUP(U:U,'BW Asset Listing'!D:E,2,FALSE),"")</f>
        <v/>
      </c>
      <c r="W1455" s="122" t="str">
        <f>IF($AB1455=1,VLOOKUP(U:U,'BW Asset Listing'!D:F,3,FALSE),"")</f>
        <v/>
      </c>
      <c r="X1455" s="122" t="str">
        <f>IF($AB1455=1,VLOOKUP(U:U,'BW Asset Listing'!D:G,4,FALSE),"")</f>
        <v/>
      </c>
      <c r="Y1455" s="294" t="str">
        <f>IF($AB1455=1,VLOOKUP(U:U,'BW Asset Listing'!D:O,12,FALSE),"")</f>
        <v/>
      </c>
      <c r="Z1455" s="294" t="str">
        <f t="shared" si="194"/>
        <v/>
      </c>
      <c r="AA1455" s="294" t="str">
        <f t="shared" si="195"/>
        <v/>
      </c>
      <c r="AB1455" s="294">
        <f>COUNTIF($D$4:D1455,$D1455)</f>
        <v>0</v>
      </c>
      <c r="AE1455" s="122" t="str">
        <f t="shared" si="196"/>
        <v/>
      </c>
      <c r="AF1455" s="124">
        <f>SUMIFS('BW Expense Report GL'!I:I,'BW Expense Report GL'!F:F,AD:AD,'BW Expense Report GL'!G:G,G:G)</f>
        <v>0</v>
      </c>
      <c r="AG1455" s="124" t="str">
        <f t="shared" si="197"/>
        <v/>
      </c>
      <c r="AH1455" s="124">
        <f>SUMIFS('BW Expense Report GL'!I:I,'BW Expense Report GL'!F:F,AD:AD,'BW Expense Report GL'!G:G,H:H)</f>
        <v>0</v>
      </c>
      <c r="AI1455" s="124" t="str">
        <f t="shared" si="198"/>
        <v/>
      </c>
      <c r="AK1455" s="121">
        <f t="shared" si="199"/>
        <v>0</v>
      </c>
      <c r="AL1455" s="121">
        <f t="shared" si="200"/>
        <v>0</v>
      </c>
    </row>
    <row r="1456" spans="1:38" s="121" customFormat="1" ht="12.75" x14ac:dyDescent="0.2">
      <c r="A1456" s="293" t="str">
        <f>VLOOKUP(B:B,'ACFR Business Areas'!A:C,3,FALSE)</f>
        <v>A000</v>
      </c>
      <c r="B1456" s="293" t="str">
        <f>'Lease Rollforward'!$B$1</f>
        <v>E120</v>
      </c>
      <c r="C1456" s="122" t="str">
        <f>VLOOKUP(B:B,'ACFR Business Areas'!A:B,2,FALSE)</f>
        <v>Comptroller General</v>
      </c>
      <c r="D1456" s="237"/>
      <c r="E1456" s="265"/>
      <c r="G1456" s="122">
        <f>IFERROR(VLOOKUP($F:$F,'Lease Types with GL Accts'!A:B,2,FALSE),0)</f>
        <v>0</v>
      </c>
      <c r="H1456" s="122">
        <f>IFERROR(VLOOKUP($F:$F,'Lease Types with GL Accts'!$A:$C,3,FALSE),0)</f>
        <v>0</v>
      </c>
      <c r="I1456" s="122">
        <f>IFERROR(VLOOKUP($F:$F,'Lease Types with GL Accts'!$A:$D,4,FALSE),0)</f>
        <v>0</v>
      </c>
      <c r="J1456" s="293" t="str">
        <f>IF(AND(AB1456=1,K1456='Lease Rollforward'!$B$2),"Yes",IF(AB1456=1,"No",""))</f>
        <v/>
      </c>
      <c r="L1456" s="216"/>
      <c r="M1456" s="217"/>
      <c r="N1456" s="217"/>
      <c r="O1456" s="217"/>
      <c r="P1456" s="294">
        <f t="shared" si="193"/>
        <v>0</v>
      </c>
      <c r="Q1456" s="124"/>
      <c r="R1456" s="124"/>
      <c r="S1456" s="219"/>
      <c r="T1456" s="219"/>
      <c r="U1456" s="266"/>
      <c r="V1456" s="122" t="str">
        <f>IF($AB1456=1,VLOOKUP(U:U,'BW Asset Listing'!D:E,2,FALSE),"")</f>
        <v/>
      </c>
      <c r="W1456" s="122" t="str">
        <f>IF($AB1456=1,VLOOKUP(U:U,'BW Asset Listing'!D:F,3,FALSE),"")</f>
        <v/>
      </c>
      <c r="X1456" s="122" t="str">
        <f>IF($AB1456=1,VLOOKUP(U:U,'BW Asset Listing'!D:G,4,FALSE),"")</f>
        <v/>
      </c>
      <c r="Y1456" s="294" t="str">
        <f>IF($AB1456=1,VLOOKUP(U:U,'BW Asset Listing'!D:O,12,FALSE),"")</f>
        <v/>
      </c>
      <c r="Z1456" s="294" t="str">
        <f t="shared" si="194"/>
        <v/>
      </c>
      <c r="AA1456" s="294" t="str">
        <f t="shared" si="195"/>
        <v/>
      </c>
      <c r="AB1456" s="294">
        <f>COUNTIF($D$4:D1456,$D1456)</f>
        <v>0</v>
      </c>
      <c r="AE1456" s="122" t="str">
        <f t="shared" si="196"/>
        <v/>
      </c>
      <c r="AF1456" s="124">
        <f>SUMIFS('BW Expense Report GL'!I:I,'BW Expense Report GL'!F:F,AD:AD,'BW Expense Report GL'!G:G,G:G)</f>
        <v>0</v>
      </c>
      <c r="AG1456" s="124" t="str">
        <f t="shared" si="197"/>
        <v/>
      </c>
      <c r="AH1456" s="124">
        <f>SUMIFS('BW Expense Report GL'!I:I,'BW Expense Report GL'!F:F,AD:AD,'BW Expense Report GL'!G:G,H:H)</f>
        <v>0</v>
      </c>
      <c r="AI1456" s="124" t="str">
        <f t="shared" si="198"/>
        <v/>
      </c>
      <c r="AK1456" s="121">
        <f t="shared" si="199"/>
        <v>0</v>
      </c>
      <c r="AL1456" s="121">
        <f t="shared" si="200"/>
        <v>0</v>
      </c>
    </row>
    <row r="1457" spans="1:38" s="121" customFormat="1" ht="12.75" x14ac:dyDescent="0.2">
      <c r="A1457" s="293" t="str">
        <f>VLOOKUP(B:B,'ACFR Business Areas'!A:C,3,FALSE)</f>
        <v>A000</v>
      </c>
      <c r="B1457" s="293" t="str">
        <f>'Lease Rollforward'!$B$1</f>
        <v>E120</v>
      </c>
      <c r="C1457" s="122" t="str">
        <f>VLOOKUP(B:B,'ACFR Business Areas'!A:B,2,FALSE)</f>
        <v>Comptroller General</v>
      </c>
      <c r="D1457" s="237"/>
      <c r="E1457" s="265"/>
      <c r="G1457" s="122">
        <f>IFERROR(VLOOKUP($F:$F,'Lease Types with GL Accts'!A:B,2,FALSE),0)</f>
        <v>0</v>
      </c>
      <c r="H1457" s="122">
        <f>IFERROR(VLOOKUP($F:$F,'Lease Types with GL Accts'!$A:$C,3,FALSE),0)</f>
        <v>0</v>
      </c>
      <c r="I1457" s="122">
        <f>IFERROR(VLOOKUP($F:$F,'Lease Types with GL Accts'!$A:$D,4,FALSE),0)</f>
        <v>0</v>
      </c>
      <c r="J1457" s="293" t="str">
        <f>IF(AND(AB1457=1,K1457='Lease Rollforward'!$B$2),"Yes",IF(AB1457=1,"No",""))</f>
        <v/>
      </c>
      <c r="L1457" s="216"/>
      <c r="M1457" s="217"/>
      <c r="N1457" s="217"/>
      <c r="O1457" s="217"/>
      <c r="P1457" s="294">
        <f t="shared" si="193"/>
        <v>0</v>
      </c>
      <c r="Q1457" s="124"/>
      <c r="R1457" s="124"/>
      <c r="S1457" s="219"/>
      <c r="T1457" s="219"/>
      <c r="U1457" s="266"/>
      <c r="V1457" s="122" t="str">
        <f>IF($AB1457=1,VLOOKUP(U:U,'BW Asset Listing'!D:E,2,FALSE),"")</f>
        <v/>
      </c>
      <c r="W1457" s="122" t="str">
        <f>IF($AB1457=1,VLOOKUP(U:U,'BW Asset Listing'!D:F,3,FALSE),"")</f>
        <v/>
      </c>
      <c r="X1457" s="122" t="str">
        <f>IF($AB1457=1,VLOOKUP(U:U,'BW Asset Listing'!D:G,4,FALSE),"")</f>
        <v/>
      </c>
      <c r="Y1457" s="294" t="str">
        <f>IF($AB1457=1,VLOOKUP(U:U,'BW Asset Listing'!D:O,12,FALSE),"")</f>
        <v/>
      </c>
      <c r="Z1457" s="294" t="str">
        <f t="shared" si="194"/>
        <v/>
      </c>
      <c r="AA1457" s="294" t="str">
        <f t="shared" si="195"/>
        <v/>
      </c>
      <c r="AB1457" s="294">
        <f>COUNTIF($D$4:D1457,$D1457)</f>
        <v>0</v>
      </c>
      <c r="AE1457" s="122" t="str">
        <f t="shared" si="196"/>
        <v/>
      </c>
      <c r="AF1457" s="124">
        <f>SUMIFS('BW Expense Report GL'!I:I,'BW Expense Report GL'!F:F,AD:AD,'BW Expense Report GL'!G:G,G:G)</f>
        <v>0</v>
      </c>
      <c r="AG1457" s="124" t="str">
        <f t="shared" si="197"/>
        <v/>
      </c>
      <c r="AH1457" s="124">
        <f>SUMIFS('BW Expense Report GL'!I:I,'BW Expense Report GL'!F:F,AD:AD,'BW Expense Report GL'!G:G,H:H)</f>
        <v>0</v>
      </c>
      <c r="AI1457" s="124" t="str">
        <f t="shared" si="198"/>
        <v/>
      </c>
      <c r="AK1457" s="121">
        <f t="shared" si="199"/>
        <v>0</v>
      </c>
      <c r="AL1457" s="121">
        <f t="shared" si="200"/>
        <v>0</v>
      </c>
    </row>
    <row r="1458" spans="1:38" s="121" customFormat="1" ht="12.75" x14ac:dyDescent="0.2">
      <c r="A1458" s="293" t="str">
        <f>VLOOKUP(B:B,'ACFR Business Areas'!A:C,3,FALSE)</f>
        <v>A000</v>
      </c>
      <c r="B1458" s="293" t="str">
        <f>'Lease Rollforward'!$B$1</f>
        <v>E120</v>
      </c>
      <c r="C1458" s="122" t="str">
        <f>VLOOKUP(B:B,'ACFR Business Areas'!A:B,2,FALSE)</f>
        <v>Comptroller General</v>
      </c>
      <c r="D1458" s="237"/>
      <c r="E1458" s="265"/>
      <c r="G1458" s="122">
        <f>IFERROR(VLOOKUP($F:$F,'Lease Types with GL Accts'!A:B,2,FALSE),0)</f>
        <v>0</v>
      </c>
      <c r="H1458" s="122">
        <f>IFERROR(VLOOKUP($F:$F,'Lease Types with GL Accts'!$A:$C,3,FALSE),0)</f>
        <v>0</v>
      </c>
      <c r="I1458" s="122">
        <f>IFERROR(VLOOKUP($F:$F,'Lease Types with GL Accts'!$A:$D,4,FALSE),0)</f>
        <v>0</v>
      </c>
      <c r="J1458" s="293" t="str">
        <f>IF(AND(AB1458=1,K1458='Lease Rollforward'!$B$2),"Yes",IF(AB1458=1,"No",""))</f>
        <v/>
      </c>
      <c r="L1458" s="216"/>
      <c r="M1458" s="217"/>
      <c r="N1458" s="217"/>
      <c r="O1458" s="217"/>
      <c r="P1458" s="294">
        <f t="shared" si="193"/>
        <v>0</v>
      </c>
      <c r="Q1458" s="124"/>
      <c r="R1458" s="124"/>
      <c r="S1458" s="219"/>
      <c r="T1458" s="219"/>
      <c r="U1458" s="266"/>
      <c r="V1458" s="122" t="str">
        <f>IF($AB1458=1,VLOOKUP(U:U,'BW Asset Listing'!D:E,2,FALSE),"")</f>
        <v/>
      </c>
      <c r="W1458" s="122" t="str">
        <f>IF($AB1458=1,VLOOKUP(U:U,'BW Asset Listing'!D:F,3,FALSE),"")</f>
        <v/>
      </c>
      <c r="X1458" s="122" t="str">
        <f>IF($AB1458=1,VLOOKUP(U:U,'BW Asset Listing'!D:G,4,FALSE),"")</f>
        <v/>
      </c>
      <c r="Y1458" s="294" t="str">
        <f>IF($AB1458=1,VLOOKUP(U:U,'BW Asset Listing'!D:O,12,FALSE),"")</f>
        <v/>
      </c>
      <c r="Z1458" s="294" t="str">
        <f t="shared" si="194"/>
        <v/>
      </c>
      <c r="AA1458" s="294" t="str">
        <f t="shared" si="195"/>
        <v/>
      </c>
      <c r="AB1458" s="294">
        <f>COUNTIF($D$4:D1458,$D1458)</f>
        <v>0</v>
      </c>
      <c r="AE1458" s="122" t="str">
        <f t="shared" si="196"/>
        <v/>
      </c>
      <c r="AF1458" s="124">
        <f>SUMIFS('BW Expense Report GL'!I:I,'BW Expense Report GL'!F:F,AD:AD,'BW Expense Report GL'!G:G,G:G)</f>
        <v>0</v>
      </c>
      <c r="AG1458" s="124" t="str">
        <f t="shared" si="197"/>
        <v/>
      </c>
      <c r="AH1458" s="124">
        <f>SUMIFS('BW Expense Report GL'!I:I,'BW Expense Report GL'!F:F,AD:AD,'BW Expense Report GL'!G:G,H:H)</f>
        <v>0</v>
      </c>
      <c r="AI1458" s="124" t="str">
        <f t="shared" si="198"/>
        <v/>
      </c>
      <c r="AK1458" s="121">
        <f t="shared" si="199"/>
        <v>0</v>
      </c>
      <c r="AL1458" s="121">
        <f t="shared" si="200"/>
        <v>0</v>
      </c>
    </row>
    <row r="1459" spans="1:38" s="121" customFormat="1" ht="12.75" x14ac:dyDescent="0.2">
      <c r="A1459" s="293" t="str">
        <f>VLOOKUP(B:B,'ACFR Business Areas'!A:C,3,FALSE)</f>
        <v>A000</v>
      </c>
      <c r="B1459" s="293" t="str">
        <f>'Lease Rollforward'!$B$1</f>
        <v>E120</v>
      </c>
      <c r="C1459" s="122" t="str">
        <f>VLOOKUP(B:B,'ACFR Business Areas'!A:B,2,FALSE)</f>
        <v>Comptroller General</v>
      </c>
      <c r="D1459" s="237"/>
      <c r="E1459" s="265"/>
      <c r="G1459" s="122">
        <f>IFERROR(VLOOKUP($F:$F,'Lease Types with GL Accts'!A:B,2,FALSE),0)</f>
        <v>0</v>
      </c>
      <c r="H1459" s="122">
        <f>IFERROR(VLOOKUP($F:$F,'Lease Types with GL Accts'!$A:$C,3,FALSE),0)</f>
        <v>0</v>
      </c>
      <c r="I1459" s="122">
        <f>IFERROR(VLOOKUP($F:$F,'Lease Types with GL Accts'!$A:$D,4,FALSE),0)</f>
        <v>0</v>
      </c>
      <c r="J1459" s="293" t="str">
        <f>IF(AND(AB1459=1,K1459='Lease Rollforward'!$B$2),"Yes",IF(AB1459=1,"No",""))</f>
        <v/>
      </c>
      <c r="L1459" s="216"/>
      <c r="M1459" s="217"/>
      <c r="N1459" s="217"/>
      <c r="O1459" s="217"/>
      <c r="P1459" s="294">
        <f t="shared" si="193"/>
        <v>0</v>
      </c>
      <c r="Q1459" s="124"/>
      <c r="R1459" s="124"/>
      <c r="S1459" s="219"/>
      <c r="T1459" s="219"/>
      <c r="U1459" s="266"/>
      <c r="V1459" s="122" t="str">
        <f>IF($AB1459=1,VLOOKUP(U:U,'BW Asset Listing'!D:E,2,FALSE),"")</f>
        <v/>
      </c>
      <c r="W1459" s="122" t="str">
        <f>IF($AB1459=1,VLOOKUP(U:U,'BW Asset Listing'!D:F,3,FALSE),"")</f>
        <v/>
      </c>
      <c r="X1459" s="122" t="str">
        <f>IF($AB1459=1,VLOOKUP(U:U,'BW Asset Listing'!D:G,4,FALSE),"")</f>
        <v/>
      </c>
      <c r="Y1459" s="294" t="str">
        <f>IF($AB1459=1,VLOOKUP(U:U,'BW Asset Listing'!D:O,12,FALSE),"")</f>
        <v/>
      </c>
      <c r="Z1459" s="294" t="str">
        <f t="shared" si="194"/>
        <v/>
      </c>
      <c r="AA1459" s="294" t="str">
        <f t="shared" si="195"/>
        <v/>
      </c>
      <c r="AB1459" s="294">
        <f>COUNTIF($D$4:D1459,$D1459)</f>
        <v>0</v>
      </c>
      <c r="AE1459" s="122" t="str">
        <f t="shared" si="196"/>
        <v/>
      </c>
      <c r="AF1459" s="124">
        <f>SUMIFS('BW Expense Report GL'!I:I,'BW Expense Report GL'!F:F,AD:AD,'BW Expense Report GL'!G:G,G:G)</f>
        <v>0</v>
      </c>
      <c r="AG1459" s="124" t="str">
        <f t="shared" si="197"/>
        <v/>
      </c>
      <c r="AH1459" s="124">
        <f>SUMIFS('BW Expense Report GL'!I:I,'BW Expense Report GL'!F:F,AD:AD,'BW Expense Report GL'!G:G,H:H)</f>
        <v>0</v>
      </c>
      <c r="AI1459" s="124" t="str">
        <f t="shared" si="198"/>
        <v/>
      </c>
      <c r="AK1459" s="121">
        <f t="shared" si="199"/>
        <v>0</v>
      </c>
      <c r="AL1459" s="121">
        <f t="shared" si="200"/>
        <v>0</v>
      </c>
    </row>
    <row r="1460" spans="1:38" s="121" customFormat="1" ht="12.75" x14ac:dyDescent="0.2">
      <c r="A1460" s="293" t="str">
        <f>VLOOKUP(B:B,'ACFR Business Areas'!A:C,3,FALSE)</f>
        <v>A000</v>
      </c>
      <c r="B1460" s="293" t="str">
        <f>'Lease Rollforward'!$B$1</f>
        <v>E120</v>
      </c>
      <c r="C1460" s="122" t="str">
        <f>VLOOKUP(B:B,'ACFR Business Areas'!A:B,2,FALSE)</f>
        <v>Comptroller General</v>
      </c>
      <c r="D1460" s="237"/>
      <c r="E1460" s="265"/>
      <c r="G1460" s="122">
        <f>IFERROR(VLOOKUP($F:$F,'Lease Types with GL Accts'!A:B,2,FALSE),0)</f>
        <v>0</v>
      </c>
      <c r="H1460" s="122">
        <f>IFERROR(VLOOKUP($F:$F,'Lease Types with GL Accts'!$A:$C,3,FALSE),0)</f>
        <v>0</v>
      </c>
      <c r="I1460" s="122">
        <f>IFERROR(VLOOKUP($F:$F,'Lease Types with GL Accts'!$A:$D,4,FALSE),0)</f>
        <v>0</v>
      </c>
      <c r="J1460" s="293" t="str">
        <f>IF(AND(AB1460=1,K1460='Lease Rollforward'!$B$2),"Yes",IF(AB1460=1,"No",""))</f>
        <v/>
      </c>
      <c r="L1460" s="216"/>
      <c r="M1460" s="217"/>
      <c r="N1460" s="217"/>
      <c r="O1460" s="217"/>
      <c r="P1460" s="294">
        <f t="shared" si="193"/>
        <v>0</v>
      </c>
      <c r="Q1460" s="124"/>
      <c r="R1460" s="124"/>
      <c r="S1460" s="219"/>
      <c r="T1460" s="219"/>
      <c r="U1460" s="266"/>
      <c r="V1460" s="122" t="str">
        <f>IF($AB1460=1,VLOOKUP(U:U,'BW Asset Listing'!D:E,2,FALSE),"")</f>
        <v/>
      </c>
      <c r="W1460" s="122" t="str">
        <f>IF($AB1460=1,VLOOKUP(U:U,'BW Asset Listing'!D:F,3,FALSE),"")</f>
        <v/>
      </c>
      <c r="X1460" s="122" t="str">
        <f>IF($AB1460=1,VLOOKUP(U:U,'BW Asset Listing'!D:G,4,FALSE),"")</f>
        <v/>
      </c>
      <c r="Y1460" s="294" t="str">
        <f>IF($AB1460=1,VLOOKUP(U:U,'BW Asset Listing'!D:O,12,FALSE),"")</f>
        <v/>
      </c>
      <c r="Z1460" s="294" t="str">
        <f t="shared" si="194"/>
        <v/>
      </c>
      <c r="AA1460" s="294" t="str">
        <f t="shared" si="195"/>
        <v/>
      </c>
      <c r="AB1460" s="294">
        <f>COUNTIF($D$4:D1460,$D1460)</f>
        <v>0</v>
      </c>
      <c r="AE1460" s="122" t="str">
        <f t="shared" si="196"/>
        <v/>
      </c>
      <c r="AF1460" s="124">
        <f>SUMIFS('BW Expense Report GL'!I:I,'BW Expense Report GL'!F:F,AD:AD,'BW Expense Report GL'!G:G,G:G)</f>
        <v>0</v>
      </c>
      <c r="AG1460" s="124" t="str">
        <f t="shared" si="197"/>
        <v/>
      </c>
      <c r="AH1460" s="124">
        <f>SUMIFS('BW Expense Report GL'!I:I,'BW Expense Report GL'!F:F,AD:AD,'BW Expense Report GL'!G:G,H:H)</f>
        <v>0</v>
      </c>
      <c r="AI1460" s="124" t="str">
        <f t="shared" si="198"/>
        <v/>
      </c>
      <c r="AK1460" s="121">
        <f t="shared" si="199"/>
        <v>0</v>
      </c>
      <c r="AL1460" s="121">
        <f t="shared" si="200"/>
        <v>0</v>
      </c>
    </row>
    <row r="1461" spans="1:38" s="121" customFormat="1" ht="12.75" x14ac:dyDescent="0.2">
      <c r="A1461" s="293" t="str">
        <f>VLOOKUP(B:B,'ACFR Business Areas'!A:C,3,FALSE)</f>
        <v>A000</v>
      </c>
      <c r="B1461" s="293" t="str">
        <f>'Lease Rollforward'!$B$1</f>
        <v>E120</v>
      </c>
      <c r="C1461" s="122" t="str">
        <f>VLOOKUP(B:B,'ACFR Business Areas'!A:B,2,FALSE)</f>
        <v>Comptroller General</v>
      </c>
      <c r="D1461" s="237"/>
      <c r="E1461" s="265"/>
      <c r="G1461" s="122">
        <f>IFERROR(VLOOKUP($F:$F,'Lease Types with GL Accts'!A:B,2,FALSE),0)</f>
        <v>0</v>
      </c>
      <c r="H1461" s="122">
        <f>IFERROR(VLOOKUP($F:$F,'Lease Types with GL Accts'!$A:$C,3,FALSE),0)</f>
        <v>0</v>
      </c>
      <c r="I1461" s="122">
        <f>IFERROR(VLOOKUP($F:$F,'Lease Types with GL Accts'!$A:$D,4,FALSE),0)</f>
        <v>0</v>
      </c>
      <c r="J1461" s="293" t="str">
        <f>IF(AND(AB1461=1,K1461='Lease Rollforward'!$B$2),"Yes",IF(AB1461=1,"No",""))</f>
        <v/>
      </c>
      <c r="L1461" s="216"/>
      <c r="M1461" s="217"/>
      <c r="N1461" s="217"/>
      <c r="O1461" s="217"/>
      <c r="P1461" s="294">
        <f t="shared" si="193"/>
        <v>0</v>
      </c>
      <c r="Q1461" s="124"/>
      <c r="R1461" s="124"/>
      <c r="S1461" s="219"/>
      <c r="T1461" s="219"/>
      <c r="U1461" s="266"/>
      <c r="V1461" s="122" t="str">
        <f>IF($AB1461=1,VLOOKUP(U:U,'BW Asset Listing'!D:E,2,FALSE),"")</f>
        <v/>
      </c>
      <c r="W1461" s="122" t="str">
        <f>IF($AB1461=1,VLOOKUP(U:U,'BW Asset Listing'!D:F,3,FALSE),"")</f>
        <v/>
      </c>
      <c r="X1461" s="122" t="str">
        <f>IF($AB1461=1,VLOOKUP(U:U,'BW Asset Listing'!D:G,4,FALSE),"")</f>
        <v/>
      </c>
      <c r="Y1461" s="294" t="str">
        <f>IF($AB1461=1,VLOOKUP(U:U,'BW Asset Listing'!D:O,12,FALSE),"")</f>
        <v/>
      </c>
      <c r="Z1461" s="294" t="str">
        <f t="shared" si="194"/>
        <v/>
      </c>
      <c r="AA1461" s="294" t="str">
        <f t="shared" si="195"/>
        <v/>
      </c>
      <c r="AB1461" s="294">
        <f>COUNTIF($D$4:D1461,$D1461)</f>
        <v>0</v>
      </c>
      <c r="AE1461" s="122" t="str">
        <f t="shared" si="196"/>
        <v/>
      </c>
      <c r="AF1461" s="124">
        <f>SUMIFS('BW Expense Report GL'!I:I,'BW Expense Report GL'!F:F,AD:AD,'BW Expense Report GL'!G:G,G:G)</f>
        <v>0</v>
      </c>
      <c r="AG1461" s="124" t="str">
        <f t="shared" si="197"/>
        <v/>
      </c>
      <c r="AH1461" s="124">
        <f>SUMIFS('BW Expense Report GL'!I:I,'BW Expense Report GL'!F:F,AD:AD,'BW Expense Report GL'!G:G,H:H)</f>
        <v>0</v>
      </c>
      <c r="AI1461" s="124" t="str">
        <f t="shared" si="198"/>
        <v/>
      </c>
      <c r="AK1461" s="121">
        <f t="shared" si="199"/>
        <v>0</v>
      </c>
      <c r="AL1461" s="121">
        <f t="shared" si="200"/>
        <v>0</v>
      </c>
    </row>
    <row r="1462" spans="1:38" s="121" customFormat="1" ht="12.75" x14ac:dyDescent="0.2">
      <c r="A1462" s="293" t="str">
        <f>VLOOKUP(B:B,'ACFR Business Areas'!A:C,3,FALSE)</f>
        <v>A000</v>
      </c>
      <c r="B1462" s="293" t="str">
        <f>'Lease Rollforward'!$B$1</f>
        <v>E120</v>
      </c>
      <c r="C1462" s="122" t="str">
        <f>VLOOKUP(B:B,'ACFR Business Areas'!A:B,2,FALSE)</f>
        <v>Comptroller General</v>
      </c>
      <c r="D1462" s="237"/>
      <c r="E1462" s="265"/>
      <c r="G1462" s="122">
        <f>IFERROR(VLOOKUP($F:$F,'Lease Types with GL Accts'!A:B,2,FALSE),0)</f>
        <v>0</v>
      </c>
      <c r="H1462" s="122">
        <f>IFERROR(VLOOKUP($F:$F,'Lease Types with GL Accts'!$A:$C,3,FALSE),0)</f>
        <v>0</v>
      </c>
      <c r="I1462" s="122">
        <f>IFERROR(VLOOKUP($F:$F,'Lease Types with GL Accts'!$A:$D,4,FALSE),0)</f>
        <v>0</v>
      </c>
      <c r="J1462" s="293" t="str">
        <f>IF(AND(AB1462=1,K1462='Lease Rollforward'!$B$2),"Yes",IF(AB1462=1,"No",""))</f>
        <v/>
      </c>
      <c r="L1462" s="216"/>
      <c r="M1462" s="217"/>
      <c r="N1462" s="217"/>
      <c r="O1462" s="217"/>
      <c r="P1462" s="294">
        <f t="shared" si="193"/>
        <v>0</v>
      </c>
      <c r="Q1462" s="124"/>
      <c r="R1462" s="124"/>
      <c r="S1462" s="219"/>
      <c r="T1462" s="219"/>
      <c r="U1462" s="266"/>
      <c r="V1462" s="122" t="str">
        <f>IF($AB1462=1,VLOOKUP(U:U,'BW Asset Listing'!D:E,2,FALSE),"")</f>
        <v/>
      </c>
      <c r="W1462" s="122" t="str">
        <f>IF($AB1462=1,VLOOKUP(U:U,'BW Asset Listing'!D:F,3,FALSE),"")</f>
        <v/>
      </c>
      <c r="X1462" s="122" t="str">
        <f>IF($AB1462=1,VLOOKUP(U:U,'BW Asset Listing'!D:G,4,FALSE),"")</f>
        <v/>
      </c>
      <c r="Y1462" s="294" t="str">
        <f>IF($AB1462=1,VLOOKUP(U:U,'BW Asset Listing'!D:O,12,FALSE),"")</f>
        <v/>
      </c>
      <c r="Z1462" s="294" t="str">
        <f t="shared" si="194"/>
        <v/>
      </c>
      <c r="AA1462" s="294" t="str">
        <f t="shared" si="195"/>
        <v/>
      </c>
      <c r="AB1462" s="294">
        <f>COUNTIF($D$4:D1462,$D1462)</f>
        <v>0</v>
      </c>
      <c r="AE1462" s="122" t="str">
        <f t="shared" si="196"/>
        <v/>
      </c>
      <c r="AF1462" s="124">
        <f>SUMIFS('BW Expense Report GL'!I:I,'BW Expense Report GL'!F:F,AD:AD,'BW Expense Report GL'!G:G,G:G)</f>
        <v>0</v>
      </c>
      <c r="AG1462" s="124" t="str">
        <f t="shared" si="197"/>
        <v/>
      </c>
      <c r="AH1462" s="124">
        <f>SUMIFS('BW Expense Report GL'!I:I,'BW Expense Report GL'!F:F,AD:AD,'BW Expense Report GL'!G:G,H:H)</f>
        <v>0</v>
      </c>
      <c r="AI1462" s="124" t="str">
        <f t="shared" si="198"/>
        <v/>
      </c>
      <c r="AK1462" s="121">
        <f t="shared" si="199"/>
        <v>0</v>
      </c>
      <c r="AL1462" s="121">
        <f t="shared" si="200"/>
        <v>0</v>
      </c>
    </row>
    <row r="1463" spans="1:38" s="121" customFormat="1" ht="12.75" x14ac:dyDescent="0.2">
      <c r="A1463" s="293" t="str">
        <f>VLOOKUP(B:B,'ACFR Business Areas'!A:C,3,FALSE)</f>
        <v>A000</v>
      </c>
      <c r="B1463" s="293" t="str">
        <f>'Lease Rollforward'!$B$1</f>
        <v>E120</v>
      </c>
      <c r="C1463" s="122" t="str">
        <f>VLOOKUP(B:B,'ACFR Business Areas'!A:B,2,FALSE)</f>
        <v>Comptroller General</v>
      </c>
      <c r="D1463" s="237"/>
      <c r="E1463" s="265"/>
      <c r="G1463" s="122">
        <f>IFERROR(VLOOKUP($F:$F,'Lease Types with GL Accts'!A:B,2,FALSE),0)</f>
        <v>0</v>
      </c>
      <c r="H1463" s="122">
        <f>IFERROR(VLOOKUP($F:$F,'Lease Types with GL Accts'!$A:$C,3,FALSE),0)</f>
        <v>0</v>
      </c>
      <c r="I1463" s="122">
        <f>IFERROR(VLOOKUP($F:$F,'Lease Types with GL Accts'!$A:$D,4,FALSE),0)</f>
        <v>0</v>
      </c>
      <c r="J1463" s="293" t="str">
        <f>IF(AND(AB1463=1,K1463='Lease Rollforward'!$B$2),"Yes",IF(AB1463=1,"No",""))</f>
        <v/>
      </c>
      <c r="L1463" s="216"/>
      <c r="M1463" s="217"/>
      <c r="N1463" s="217"/>
      <c r="O1463" s="217"/>
      <c r="P1463" s="294">
        <f t="shared" si="193"/>
        <v>0</v>
      </c>
      <c r="Q1463" s="124"/>
      <c r="R1463" s="124"/>
      <c r="S1463" s="219"/>
      <c r="T1463" s="219"/>
      <c r="U1463" s="266"/>
      <c r="V1463" s="122" t="str">
        <f>IF($AB1463=1,VLOOKUP(U:U,'BW Asset Listing'!D:E,2,FALSE),"")</f>
        <v/>
      </c>
      <c r="W1463" s="122" t="str">
        <f>IF($AB1463=1,VLOOKUP(U:U,'BW Asset Listing'!D:F,3,FALSE),"")</f>
        <v/>
      </c>
      <c r="X1463" s="122" t="str">
        <f>IF($AB1463=1,VLOOKUP(U:U,'BW Asset Listing'!D:G,4,FALSE),"")</f>
        <v/>
      </c>
      <c r="Y1463" s="294" t="str">
        <f>IF($AB1463=1,VLOOKUP(U:U,'BW Asset Listing'!D:O,12,FALSE),"")</f>
        <v/>
      </c>
      <c r="Z1463" s="294" t="str">
        <f t="shared" si="194"/>
        <v/>
      </c>
      <c r="AA1463" s="294" t="str">
        <f t="shared" si="195"/>
        <v/>
      </c>
      <c r="AB1463" s="294">
        <f>COUNTIF($D$4:D1463,$D1463)</f>
        <v>0</v>
      </c>
      <c r="AE1463" s="122" t="str">
        <f t="shared" si="196"/>
        <v/>
      </c>
      <c r="AF1463" s="124">
        <f>SUMIFS('BW Expense Report GL'!I:I,'BW Expense Report GL'!F:F,AD:AD,'BW Expense Report GL'!G:G,G:G)</f>
        <v>0</v>
      </c>
      <c r="AG1463" s="124" t="str">
        <f t="shared" si="197"/>
        <v/>
      </c>
      <c r="AH1463" s="124">
        <f>SUMIFS('BW Expense Report GL'!I:I,'BW Expense Report GL'!F:F,AD:AD,'BW Expense Report GL'!G:G,H:H)</f>
        <v>0</v>
      </c>
      <c r="AI1463" s="124" t="str">
        <f t="shared" si="198"/>
        <v/>
      </c>
      <c r="AK1463" s="121">
        <f t="shared" si="199"/>
        <v>0</v>
      </c>
      <c r="AL1463" s="121">
        <f t="shared" si="200"/>
        <v>0</v>
      </c>
    </row>
    <row r="1464" spans="1:38" s="121" customFormat="1" ht="12.75" x14ac:dyDescent="0.2">
      <c r="A1464" s="293" t="str">
        <f>VLOOKUP(B:B,'ACFR Business Areas'!A:C,3,FALSE)</f>
        <v>A000</v>
      </c>
      <c r="B1464" s="293" t="str">
        <f>'Lease Rollforward'!$B$1</f>
        <v>E120</v>
      </c>
      <c r="C1464" s="122" t="str">
        <f>VLOOKUP(B:B,'ACFR Business Areas'!A:B,2,FALSE)</f>
        <v>Comptroller General</v>
      </c>
      <c r="D1464" s="237"/>
      <c r="E1464" s="265"/>
      <c r="G1464" s="122">
        <f>IFERROR(VLOOKUP($F:$F,'Lease Types with GL Accts'!A:B,2,FALSE),0)</f>
        <v>0</v>
      </c>
      <c r="H1464" s="122">
        <f>IFERROR(VLOOKUP($F:$F,'Lease Types with GL Accts'!$A:$C,3,FALSE),0)</f>
        <v>0</v>
      </c>
      <c r="I1464" s="122">
        <f>IFERROR(VLOOKUP($F:$F,'Lease Types with GL Accts'!$A:$D,4,FALSE),0)</f>
        <v>0</v>
      </c>
      <c r="J1464" s="293" t="str">
        <f>IF(AND(AB1464=1,K1464='Lease Rollforward'!$B$2),"Yes",IF(AB1464=1,"No",""))</f>
        <v/>
      </c>
      <c r="L1464" s="216"/>
      <c r="M1464" s="217"/>
      <c r="N1464" s="217"/>
      <c r="O1464" s="217"/>
      <c r="P1464" s="294">
        <f t="shared" si="193"/>
        <v>0</v>
      </c>
      <c r="Q1464" s="124"/>
      <c r="R1464" s="124"/>
      <c r="S1464" s="219"/>
      <c r="T1464" s="219"/>
      <c r="U1464" s="266"/>
      <c r="V1464" s="122" t="str">
        <f>IF($AB1464=1,VLOOKUP(U:U,'BW Asset Listing'!D:E,2,FALSE),"")</f>
        <v/>
      </c>
      <c r="W1464" s="122" t="str">
        <f>IF($AB1464=1,VLOOKUP(U:U,'BW Asset Listing'!D:F,3,FALSE),"")</f>
        <v/>
      </c>
      <c r="X1464" s="122" t="str">
        <f>IF($AB1464=1,VLOOKUP(U:U,'BW Asset Listing'!D:G,4,FALSE),"")</f>
        <v/>
      </c>
      <c r="Y1464" s="294" t="str">
        <f>IF($AB1464=1,VLOOKUP(U:U,'BW Asset Listing'!D:O,12,FALSE),"")</f>
        <v/>
      </c>
      <c r="Z1464" s="294" t="str">
        <f t="shared" si="194"/>
        <v/>
      </c>
      <c r="AA1464" s="294" t="str">
        <f t="shared" si="195"/>
        <v/>
      </c>
      <c r="AB1464" s="294">
        <f>COUNTIF($D$4:D1464,$D1464)</f>
        <v>0</v>
      </c>
      <c r="AE1464" s="122" t="str">
        <f t="shared" si="196"/>
        <v/>
      </c>
      <c r="AF1464" s="124">
        <f>SUMIFS('BW Expense Report GL'!I:I,'BW Expense Report GL'!F:F,AD:AD,'BW Expense Report GL'!G:G,G:G)</f>
        <v>0</v>
      </c>
      <c r="AG1464" s="124" t="str">
        <f t="shared" si="197"/>
        <v/>
      </c>
      <c r="AH1464" s="124">
        <f>SUMIFS('BW Expense Report GL'!I:I,'BW Expense Report GL'!F:F,AD:AD,'BW Expense Report GL'!G:G,H:H)</f>
        <v>0</v>
      </c>
      <c r="AI1464" s="124" t="str">
        <f t="shared" si="198"/>
        <v/>
      </c>
      <c r="AK1464" s="121">
        <f t="shared" si="199"/>
        <v>0</v>
      </c>
      <c r="AL1464" s="121">
        <f t="shared" si="200"/>
        <v>0</v>
      </c>
    </row>
    <row r="1465" spans="1:38" s="121" customFormat="1" ht="12.75" x14ac:dyDescent="0.2">
      <c r="A1465" s="293" t="str">
        <f>VLOOKUP(B:B,'ACFR Business Areas'!A:C,3,FALSE)</f>
        <v>A000</v>
      </c>
      <c r="B1465" s="293" t="str">
        <f>'Lease Rollforward'!$B$1</f>
        <v>E120</v>
      </c>
      <c r="C1465" s="122" t="str">
        <f>VLOOKUP(B:B,'ACFR Business Areas'!A:B,2,FALSE)</f>
        <v>Comptroller General</v>
      </c>
      <c r="D1465" s="237"/>
      <c r="E1465" s="265"/>
      <c r="G1465" s="122">
        <f>IFERROR(VLOOKUP($F:$F,'Lease Types with GL Accts'!A:B,2,FALSE),0)</f>
        <v>0</v>
      </c>
      <c r="H1465" s="122">
        <f>IFERROR(VLOOKUP($F:$F,'Lease Types with GL Accts'!$A:$C,3,FALSE),0)</f>
        <v>0</v>
      </c>
      <c r="I1465" s="122">
        <f>IFERROR(VLOOKUP($F:$F,'Lease Types with GL Accts'!$A:$D,4,FALSE),0)</f>
        <v>0</v>
      </c>
      <c r="J1465" s="293" t="str">
        <f>IF(AND(AB1465=1,K1465='Lease Rollforward'!$B$2),"Yes",IF(AB1465=1,"No",""))</f>
        <v/>
      </c>
      <c r="L1465" s="216"/>
      <c r="M1465" s="217"/>
      <c r="N1465" s="217"/>
      <c r="O1465" s="217"/>
      <c r="P1465" s="294">
        <f t="shared" si="193"/>
        <v>0</v>
      </c>
      <c r="Q1465" s="124"/>
      <c r="R1465" s="124"/>
      <c r="S1465" s="219"/>
      <c r="T1465" s="219"/>
      <c r="U1465" s="266"/>
      <c r="V1465" s="122" t="str">
        <f>IF($AB1465=1,VLOOKUP(U:U,'BW Asset Listing'!D:E,2,FALSE),"")</f>
        <v/>
      </c>
      <c r="W1465" s="122" t="str">
        <f>IF($AB1465=1,VLOOKUP(U:U,'BW Asset Listing'!D:F,3,FALSE),"")</f>
        <v/>
      </c>
      <c r="X1465" s="122" t="str">
        <f>IF($AB1465=1,VLOOKUP(U:U,'BW Asset Listing'!D:G,4,FALSE),"")</f>
        <v/>
      </c>
      <c r="Y1465" s="294" t="str">
        <f>IF($AB1465=1,VLOOKUP(U:U,'BW Asset Listing'!D:O,12,FALSE),"")</f>
        <v/>
      </c>
      <c r="Z1465" s="294" t="str">
        <f t="shared" si="194"/>
        <v/>
      </c>
      <c r="AA1465" s="294" t="str">
        <f t="shared" si="195"/>
        <v/>
      </c>
      <c r="AB1465" s="294">
        <f>COUNTIF($D$4:D1465,$D1465)</f>
        <v>0</v>
      </c>
      <c r="AE1465" s="122" t="str">
        <f t="shared" si="196"/>
        <v/>
      </c>
      <c r="AF1465" s="124">
        <f>SUMIFS('BW Expense Report GL'!I:I,'BW Expense Report GL'!F:F,AD:AD,'BW Expense Report GL'!G:G,G:G)</f>
        <v>0</v>
      </c>
      <c r="AG1465" s="124" t="str">
        <f t="shared" si="197"/>
        <v/>
      </c>
      <c r="AH1465" s="124">
        <f>SUMIFS('BW Expense Report GL'!I:I,'BW Expense Report GL'!F:F,AD:AD,'BW Expense Report GL'!G:G,H:H)</f>
        <v>0</v>
      </c>
      <c r="AI1465" s="124" t="str">
        <f t="shared" si="198"/>
        <v/>
      </c>
      <c r="AK1465" s="121">
        <f t="shared" si="199"/>
        <v>0</v>
      </c>
      <c r="AL1465" s="121">
        <f t="shared" si="200"/>
        <v>0</v>
      </c>
    </row>
    <row r="1466" spans="1:38" s="121" customFormat="1" ht="12.75" x14ac:dyDescent="0.2">
      <c r="A1466" s="293" t="str">
        <f>VLOOKUP(B:B,'ACFR Business Areas'!A:C,3,FALSE)</f>
        <v>A000</v>
      </c>
      <c r="B1466" s="293" t="str">
        <f>'Lease Rollforward'!$B$1</f>
        <v>E120</v>
      </c>
      <c r="C1466" s="122" t="str">
        <f>VLOOKUP(B:B,'ACFR Business Areas'!A:B,2,FALSE)</f>
        <v>Comptroller General</v>
      </c>
      <c r="D1466" s="237"/>
      <c r="E1466" s="265"/>
      <c r="G1466" s="122">
        <f>IFERROR(VLOOKUP($F:$F,'Lease Types with GL Accts'!A:B,2,FALSE),0)</f>
        <v>0</v>
      </c>
      <c r="H1466" s="122">
        <f>IFERROR(VLOOKUP($F:$F,'Lease Types with GL Accts'!$A:$C,3,FALSE),0)</f>
        <v>0</v>
      </c>
      <c r="I1466" s="122">
        <f>IFERROR(VLOOKUP($F:$F,'Lease Types with GL Accts'!$A:$D,4,FALSE),0)</f>
        <v>0</v>
      </c>
      <c r="J1466" s="293" t="str">
        <f>IF(AND(AB1466=1,K1466='Lease Rollforward'!$B$2),"Yes",IF(AB1466=1,"No",""))</f>
        <v/>
      </c>
      <c r="L1466" s="216"/>
      <c r="M1466" s="217"/>
      <c r="N1466" s="217"/>
      <c r="O1466" s="217"/>
      <c r="P1466" s="294">
        <f t="shared" si="193"/>
        <v>0</v>
      </c>
      <c r="Q1466" s="124"/>
      <c r="R1466" s="124"/>
      <c r="S1466" s="219"/>
      <c r="T1466" s="219"/>
      <c r="U1466" s="266"/>
      <c r="V1466" s="122" t="str">
        <f>IF($AB1466=1,VLOOKUP(U:U,'BW Asset Listing'!D:E,2,FALSE),"")</f>
        <v/>
      </c>
      <c r="W1466" s="122" t="str">
        <f>IF($AB1466=1,VLOOKUP(U:U,'BW Asset Listing'!D:F,3,FALSE),"")</f>
        <v/>
      </c>
      <c r="X1466" s="122" t="str">
        <f>IF($AB1466=1,VLOOKUP(U:U,'BW Asset Listing'!D:G,4,FALSE),"")</f>
        <v/>
      </c>
      <c r="Y1466" s="294" t="str">
        <f>IF($AB1466=1,VLOOKUP(U:U,'BW Asset Listing'!D:O,12,FALSE),"")</f>
        <v/>
      </c>
      <c r="Z1466" s="294" t="str">
        <f t="shared" si="194"/>
        <v/>
      </c>
      <c r="AA1466" s="294" t="str">
        <f t="shared" si="195"/>
        <v/>
      </c>
      <c r="AB1466" s="294">
        <f>COUNTIF($D$4:D1466,$D1466)</f>
        <v>0</v>
      </c>
      <c r="AE1466" s="122" t="str">
        <f t="shared" si="196"/>
        <v/>
      </c>
      <c r="AF1466" s="124">
        <f>SUMIFS('BW Expense Report GL'!I:I,'BW Expense Report GL'!F:F,AD:AD,'BW Expense Report GL'!G:G,G:G)</f>
        <v>0</v>
      </c>
      <c r="AG1466" s="124" t="str">
        <f t="shared" si="197"/>
        <v/>
      </c>
      <c r="AH1466" s="124">
        <f>SUMIFS('BW Expense Report GL'!I:I,'BW Expense Report GL'!F:F,AD:AD,'BW Expense Report GL'!G:G,H:H)</f>
        <v>0</v>
      </c>
      <c r="AI1466" s="124" t="str">
        <f t="shared" si="198"/>
        <v/>
      </c>
      <c r="AK1466" s="121">
        <f t="shared" si="199"/>
        <v>0</v>
      </c>
      <c r="AL1466" s="121">
        <f t="shared" si="200"/>
        <v>0</v>
      </c>
    </row>
    <row r="1467" spans="1:38" s="121" customFormat="1" ht="12.75" x14ac:dyDescent="0.2">
      <c r="A1467" s="293" t="str">
        <f>VLOOKUP(B:B,'ACFR Business Areas'!A:C,3,FALSE)</f>
        <v>A000</v>
      </c>
      <c r="B1467" s="293" t="str">
        <f>'Lease Rollforward'!$B$1</f>
        <v>E120</v>
      </c>
      <c r="C1467" s="122" t="str">
        <f>VLOOKUP(B:B,'ACFR Business Areas'!A:B,2,FALSE)</f>
        <v>Comptroller General</v>
      </c>
      <c r="D1467" s="237"/>
      <c r="E1467" s="265"/>
      <c r="G1467" s="122">
        <f>IFERROR(VLOOKUP($F:$F,'Lease Types with GL Accts'!A:B,2,FALSE),0)</f>
        <v>0</v>
      </c>
      <c r="H1467" s="122">
        <f>IFERROR(VLOOKUP($F:$F,'Lease Types with GL Accts'!$A:$C,3,FALSE),0)</f>
        <v>0</v>
      </c>
      <c r="I1467" s="122">
        <f>IFERROR(VLOOKUP($F:$F,'Lease Types with GL Accts'!$A:$D,4,FALSE),0)</f>
        <v>0</v>
      </c>
      <c r="J1467" s="293" t="str">
        <f>IF(AND(AB1467=1,K1467='Lease Rollforward'!$B$2),"Yes",IF(AB1467=1,"No",""))</f>
        <v/>
      </c>
      <c r="L1467" s="216"/>
      <c r="M1467" s="217"/>
      <c r="N1467" s="217"/>
      <c r="O1467" s="217"/>
      <c r="P1467" s="294">
        <f t="shared" si="193"/>
        <v>0</v>
      </c>
      <c r="Q1467" s="124"/>
      <c r="R1467" s="124"/>
      <c r="S1467" s="219"/>
      <c r="T1467" s="219"/>
      <c r="U1467" s="266"/>
      <c r="V1467" s="122" t="str">
        <f>IF($AB1467=1,VLOOKUP(U:U,'BW Asset Listing'!D:E,2,FALSE),"")</f>
        <v/>
      </c>
      <c r="W1467" s="122" t="str">
        <f>IF($AB1467=1,VLOOKUP(U:U,'BW Asset Listing'!D:F,3,FALSE),"")</f>
        <v/>
      </c>
      <c r="X1467" s="122" t="str">
        <f>IF($AB1467=1,VLOOKUP(U:U,'BW Asset Listing'!D:G,4,FALSE),"")</f>
        <v/>
      </c>
      <c r="Y1467" s="294" t="str">
        <f>IF($AB1467=1,VLOOKUP(U:U,'BW Asset Listing'!D:O,12,FALSE),"")</f>
        <v/>
      </c>
      <c r="Z1467" s="294" t="str">
        <f t="shared" si="194"/>
        <v/>
      </c>
      <c r="AA1467" s="294" t="str">
        <f t="shared" si="195"/>
        <v/>
      </c>
      <c r="AB1467" s="294">
        <f>COUNTIF($D$4:D1467,$D1467)</f>
        <v>0</v>
      </c>
      <c r="AE1467" s="122" t="str">
        <f t="shared" si="196"/>
        <v/>
      </c>
      <c r="AF1467" s="124">
        <f>SUMIFS('BW Expense Report GL'!I:I,'BW Expense Report GL'!F:F,AD:AD,'BW Expense Report GL'!G:G,G:G)</f>
        <v>0</v>
      </c>
      <c r="AG1467" s="124" t="str">
        <f t="shared" si="197"/>
        <v/>
      </c>
      <c r="AH1467" s="124">
        <f>SUMIFS('BW Expense Report GL'!I:I,'BW Expense Report GL'!F:F,AD:AD,'BW Expense Report GL'!G:G,H:H)</f>
        <v>0</v>
      </c>
      <c r="AI1467" s="124" t="str">
        <f t="shared" si="198"/>
        <v/>
      </c>
      <c r="AK1467" s="121">
        <f t="shared" si="199"/>
        <v>0</v>
      </c>
      <c r="AL1467" s="121">
        <f t="shared" si="200"/>
        <v>0</v>
      </c>
    </row>
    <row r="1468" spans="1:38" s="121" customFormat="1" ht="12.75" x14ac:dyDescent="0.2">
      <c r="A1468" s="293" t="str">
        <f>VLOOKUP(B:B,'ACFR Business Areas'!A:C,3,FALSE)</f>
        <v>A000</v>
      </c>
      <c r="B1468" s="293" t="str">
        <f>'Lease Rollforward'!$B$1</f>
        <v>E120</v>
      </c>
      <c r="C1468" s="122" t="str">
        <f>VLOOKUP(B:B,'ACFR Business Areas'!A:B,2,FALSE)</f>
        <v>Comptroller General</v>
      </c>
      <c r="D1468" s="237"/>
      <c r="E1468" s="265"/>
      <c r="G1468" s="122">
        <f>IFERROR(VLOOKUP($F:$F,'Lease Types with GL Accts'!A:B,2,FALSE),0)</f>
        <v>0</v>
      </c>
      <c r="H1468" s="122">
        <f>IFERROR(VLOOKUP($F:$F,'Lease Types with GL Accts'!$A:$C,3,FALSE),0)</f>
        <v>0</v>
      </c>
      <c r="I1468" s="122">
        <f>IFERROR(VLOOKUP($F:$F,'Lease Types with GL Accts'!$A:$D,4,FALSE),0)</f>
        <v>0</v>
      </c>
      <c r="J1468" s="293" t="str">
        <f>IF(AND(AB1468=1,K1468='Lease Rollforward'!$B$2),"Yes",IF(AB1468=1,"No",""))</f>
        <v/>
      </c>
      <c r="L1468" s="216"/>
      <c r="M1468" s="217"/>
      <c r="N1468" s="217"/>
      <c r="O1468" s="217"/>
      <c r="P1468" s="294">
        <f t="shared" si="193"/>
        <v>0</v>
      </c>
      <c r="Q1468" s="124"/>
      <c r="R1468" s="124"/>
      <c r="S1468" s="219"/>
      <c r="T1468" s="219"/>
      <c r="U1468" s="266"/>
      <c r="V1468" s="122" t="str">
        <f>IF($AB1468=1,VLOOKUP(U:U,'BW Asset Listing'!D:E,2,FALSE),"")</f>
        <v/>
      </c>
      <c r="W1468" s="122" t="str">
        <f>IF($AB1468=1,VLOOKUP(U:U,'BW Asset Listing'!D:F,3,FALSE),"")</f>
        <v/>
      </c>
      <c r="X1468" s="122" t="str">
        <f>IF($AB1468=1,VLOOKUP(U:U,'BW Asset Listing'!D:G,4,FALSE),"")</f>
        <v/>
      </c>
      <c r="Y1468" s="294" t="str">
        <f>IF($AB1468=1,VLOOKUP(U:U,'BW Asset Listing'!D:O,12,FALSE),"")</f>
        <v/>
      </c>
      <c r="Z1468" s="294" t="str">
        <f t="shared" si="194"/>
        <v/>
      </c>
      <c r="AA1468" s="294" t="str">
        <f t="shared" si="195"/>
        <v/>
      </c>
      <c r="AB1468" s="294">
        <f>COUNTIF($D$4:D1468,$D1468)</f>
        <v>0</v>
      </c>
      <c r="AE1468" s="122" t="str">
        <f t="shared" si="196"/>
        <v/>
      </c>
      <c r="AF1468" s="124">
        <f>SUMIFS('BW Expense Report GL'!I:I,'BW Expense Report GL'!F:F,AD:AD,'BW Expense Report GL'!G:G,G:G)</f>
        <v>0</v>
      </c>
      <c r="AG1468" s="124" t="str">
        <f t="shared" si="197"/>
        <v/>
      </c>
      <c r="AH1468" s="124">
        <f>SUMIFS('BW Expense Report GL'!I:I,'BW Expense Report GL'!F:F,AD:AD,'BW Expense Report GL'!G:G,H:H)</f>
        <v>0</v>
      </c>
      <c r="AI1468" s="124" t="str">
        <f t="shared" si="198"/>
        <v/>
      </c>
      <c r="AK1468" s="121">
        <f t="shared" si="199"/>
        <v>0</v>
      </c>
      <c r="AL1468" s="121">
        <f t="shared" si="200"/>
        <v>0</v>
      </c>
    </row>
    <row r="1469" spans="1:38" s="121" customFormat="1" ht="12.75" x14ac:dyDescent="0.2">
      <c r="A1469" s="293" t="str">
        <f>VLOOKUP(B:B,'ACFR Business Areas'!A:C,3,FALSE)</f>
        <v>A000</v>
      </c>
      <c r="B1469" s="293" t="str">
        <f>'Lease Rollforward'!$B$1</f>
        <v>E120</v>
      </c>
      <c r="C1469" s="122" t="str">
        <f>VLOOKUP(B:B,'ACFR Business Areas'!A:B,2,FALSE)</f>
        <v>Comptroller General</v>
      </c>
      <c r="D1469" s="237"/>
      <c r="E1469" s="265"/>
      <c r="G1469" s="122">
        <f>IFERROR(VLOOKUP($F:$F,'Lease Types with GL Accts'!A:B,2,FALSE),0)</f>
        <v>0</v>
      </c>
      <c r="H1469" s="122">
        <f>IFERROR(VLOOKUP($F:$F,'Lease Types with GL Accts'!$A:$C,3,FALSE),0)</f>
        <v>0</v>
      </c>
      <c r="I1469" s="122">
        <f>IFERROR(VLOOKUP($F:$F,'Lease Types with GL Accts'!$A:$D,4,FALSE),0)</f>
        <v>0</v>
      </c>
      <c r="J1469" s="293" t="str">
        <f>IF(AND(AB1469=1,K1469='Lease Rollforward'!$B$2),"Yes",IF(AB1469=1,"No",""))</f>
        <v/>
      </c>
      <c r="L1469" s="216"/>
      <c r="M1469" s="217"/>
      <c r="N1469" s="217"/>
      <c r="O1469" s="217"/>
      <c r="P1469" s="294">
        <f t="shared" si="193"/>
        <v>0</v>
      </c>
      <c r="Q1469" s="124"/>
      <c r="R1469" s="124"/>
      <c r="S1469" s="219"/>
      <c r="T1469" s="219"/>
      <c r="U1469" s="266"/>
      <c r="V1469" s="122" t="str">
        <f>IF($AB1469=1,VLOOKUP(U:U,'BW Asset Listing'!D:E,2,FALSE),"")</f>
        <v/>
      </c>
      <c r="W1469" s="122" t="str">
        <f>IF($AB1469=1,VLOOKUP(U:U,'BW Asset Listing'!D:F,3,FALSE),"")</f>
        <v/>
      </c>
      <c r="X1469" s="122" t="str">
        <f>IF($AB1469=1,VLOOKUP(U:U,'BW Asset Listing'!D:G,4,FALSE),"")</f>
        <v/>
      </c>
      <c r="Y1469" s="294" t="str">
        <f>IF($AB1469=1,VLOOKUP(U:U,'BW Asset Listing'!D:O,12,FALSE),"")</f>
        <v/>
      </c>
      <c r="Z1469" s="294" t="str">
        <f t="shared" si="194"/>
        <v/>
      </c>
      <c r="AA1469" s="294" t="str">
        <f t="shared" si="195"/>
        <v/>
      </c>
      <c r="AB1469" s="294">
        <f>COUNTIF($D$4:D1469,$D1469)</f>
        <v>0</v>
      </c>
      <c r="AE1469" s="122" t="str">
        <f t="shared" si="196"/>
        <v/>
      </c>
      <c r="AF1469" s="124">
        <f>SUMIFS('BW Expense Report GL'!I:I,'BW Expense Report GL'!F:F,AD:AD,'BW Expense Report GL'!G:G,G:G)</f>
        <v>0</v>
      </c>
      <c r="AG1469" s="124" t="str">
        <f t="shared" si="197"/>
        <v/>
      </c>
      <c r="AH1469" s="124">
        <f>SUMIFS('BW Expense Report GL'!I:I,'BW Expense Report GL'!F:F,AD:AD,'BW Expense Report GL'!G:G,H:H)</f>
        <v>0</v>
      </c>
      <c r="AI1469" s="124" t="str">
        <f t="shared" si="198"/>
        <v/>
      </c>
      <c r="AK1469" s="121">
        <f t="shared" si="199"/>
        <v>0</v>
      </c>
      <c r="AL1469" s="121">
        <f t="shared" si="200"/>
        <v>0</v>
      </c>
    </row>
    <row r="1470" spans="1:38" s="121" customFormat="1" ht="12.75" x14ac:dyDescent="0.2">
      <c r="A1470" s="293" t="str">
        <f>VLOOKUP(B:B,'ACFR Business Areas'!A:C,3,FALSE)</f>
        <v>A000</v>
      </c>
      <c r="B1470" s="293" t="str">
        <f>'Lease Rollforward'!$B$1</f>
        <v>E120</v>
      </c>
      <c r="C1470" s="122" t="str">
        <f>VLOOKUP(B:B,'ACFR Business Areas'!A:B,2,FALSE)</f>
        <v>Comptroller General</v>
      </c>
      <c r="D1470" s="237"/>
      <c r="E1470" s="265"/>
      <c r="G1470" s="122">
        <f>IFERROR(VLOOKUP($F:$F,'Lease Types with GL Accts'!A:B,2,FALSE),0)</f>
        <v>0</v>
      </c>
      <c r="H1470" s="122">
        <f>IFERROR(VLOOKUP($F:$F,'Lease Types with GL Accts'!$A:$C,3,FALSE),0)</f>
        <v>0</v>
      </c>
      <c r="I1470" s="122">
        <f>IFERROR(VLOOKUP($F:$F,'Lease Types with GL Accts'!$A:$D,4,FALSE),0)</f>
        <v>0</v>
      </c>
      <c r="J1470" s="293" t="str">
        <f>IF(AND(AB1470=1,K1470='Lease Rollforward'!$B$2),"Yes",IF(AB1470=1,"No",""))</f>
        <v/>
      </c>
      <c r="L1470" s="216"/>
      <c r="M1470" s="217"/>
      <c r="N1470" s="217"/>
      <c r="O1470" s="217"/>
      <c r="P1470" s="294">
        <f t="shared" si="193"/>
        <v>0</v>
      </c>
      <c r="Q1470" s="124"/>
      <c r="R1470" s="124"/>
      <c r="S1470" s="219"/>
      <c r="T1470" s="219"/>
      <c r="U1470" s="266"/>
      <c r="V1470" s="122" t="str">
        <f>IF($AB1470=1,VLOOKUP(U:U,'BW Asset Listing'!D:E,2,FALSE),"")</f>
        <v/>
      </c>
      <c r="W1470" s="122" t="str">
        <f>IF($AB1470=1,VLOOKUP(U:U,'BW Asset Listing'!D:F,3,FALSE),"")</f>
        <v/>
      </c>
      <c r="X1470" s="122" t="str">
        <f>IF($AB1470=1,VLOOKUP(U:U,'BW Asset Listing'!D:G,4,FALSE),"")</f>
        <v/>
      </c>
      <c r="Y1470" s="294" t="str">
        <f>IF($AB1470=1,VLOOKUP(U:U,'BW Asset Listing'!D:O,12,FALSE),"")</f>
        <v/>
      </c>
      <c r="Z1470" s="294" t="str">
        <f t="shared" si="194"/>
        <v/>
      </c>
      <c r="AA1470" s="294" t="str">
        <f t="shared" si="195"/>
        <v/>
      </c>
      <c r="AB1470" s="294">
        <f>COUNTIF($D$4:D1470,$D1470)</f>
        <v>0</v>
      </c>
      <c r="AE1470" s="122" t="str">
        <f t="shared" si="196"/>
        <v/>
      </c>
      <c r="AF1470" s="124">
        <f>SUMIFS('BW Expense Report GL'!I:I,'BW Expense Report GL'!F:F,AD:AD,'BW Expense Report GL'!G:G,G:G)</f>
        <v>0</v>
      </c>
      <c r="AG1470" s="124" t="str">
        <f t="shared" si="197"/>
        <v/>
      </c>
      <c r="AH1470" s="124">
        <f>SUMIFS('BW Expense Report GL'!I:I,'BW Expense Report GL'!F:F,AD:AD,'BW Expense Report GL'!G:G,H:H)</f>
        <v>0</v>
      </c>
      <c r="AI1470" s="124" t="str">
        <f t="shared" si="198"/>
        <v/>
      </c>
      <c r="AK1470" s="121">
        <f t="shared" si="199"/>
        <v>0</v>
      </c>
      <c r="AL1470" s="121">
        <f t="shared" si="200"/>
        <v>0</v>
      </c>
    </row>
    <row r="1471" spans="1:38" s="121" customFormat="1" ht="12.75" x14ac:dyDescent="0.2">
      <c r="A1471" s="293" t="str">
        <f>VLOOKUP(B:B,'ACFR Business Areas'!A:C,3,FALSE)</f>
        <v>A000</v>
      </c>
      <c r="B1471" s="293" t="str">
        <f>'Lease Rollforward'!$B$1</f>
        <v>E120</v>
      </c>
      <c r="C1471" s="122" t="str">
        <f>VLOOKUP(B:B,'ACFR Business Areas'!A:B,2,FALSE)</f>
        <v>Comptroller General</v>
      </c>
      <c r="D1471" s="237"/>
      <c r="E1471" s="265"/>
      <c r="G1471" s="122">
        <f>IFERROR(VLOOKUP($F:$F,'Lease Types with GL Accts'!A:B,2,FALSE),0)</f>
        <v>0</v>
      </c>
      <c r="H1471" s="122">
        <f>IFERROR(VLOOKUP($F:$F,'Lease Types with GL Accts'!$A:$C,3,FALSE),0)</f>
        <v>0</v>
      </c>
      <c r="I1471" s="122">
        <f>IFERROR(VLOOKUP($F:$F,'Lease Types with GL Accts'!$A:$D,4,FALSE),0)</f>
        <v>0</v>
      </c>
      <c r="J1471" s="293" t="str">
        <f>IF(AND(AB1471=1,K1471='Lease Rollforward'!$B$2),"Yes",IF(AB1471=1,"No",""))</f>
        <v/>
      </c>
      <c r="L1471" s="216"/>
      <c r="M1471" s="217"/>
      <c r="N1471" s="217"/>
      <c r="O1471" s="217"/>
      <c r="P1471" s="294">
        <f t="shared" si="193"/>
        <v>0</v>
      </c>
      <c r="Q1471" s="124"/>
      <c r="R1471" s="124"/>
      <c r="S1471" s="219"/>
      <c r="T1471" s="219"/>
      <c r="U1471" s="266"/>
      <c r="V1471" s="122" t="str">
        <f>IF($AB1471=1,VLOOKUP(U:U,'BW Asset Listing'!D:E,2,FALSE),"")</f>
        <v/>
      </c>
      <c r="W1471" s="122" t="str">
        <f>IF($AB1471=1,VLOOKUP(U:U,'BW Asset Listing'!D:F,3,FALSE),"")</f>
        <v/>
      </c>
      <c r="X1471" s="122" t="str">
        <f>IF($AB1471=1,VLOOKUP(U:U,'BW Asset Listing'!D:G,4,FALSE),"")</f>
        <v/>
      </c>
      <c r="Y1471" s="294" t="str">
        <f>IF($AB1471=1,VLOOKUP(U:U,'BW Asset Listing'!D:O,12,FALSE),"")</f>
        <v/>
      </c>
      <c r="Z1471" s="294" t="str">
        <f t="shared" si="194"/>
        <v/>
      </c>
      <c r="AA1471" s="294" t="str">
        <f t="shared" si="195"/>
        <v/>
      </c>
      <c r="AB1471" s="294">
        <f>COUNTIF($D$4:D1471,$D1471)</f>
        <v>0</v>
      </c>
      <c r="AE1471" s="122" t="str">
        <f t="shared" si="196"/>
        <v/>
      </c>
      <c r="AF1471" s="124">
        <f>SUMIFS('BW Expense Report GL'!I:I,'BW Expense Report GL'!F:F,AD:AD,'BW Expense Report GL'!G:G,G:G)</f>
        <v>0</v>
      </c>
      <c r="AG1471" s="124" t="str">
        <f t="shared" si="197"/>
        <v/>
      </c>
      <c r="AH1471" s="124">
        <f>SUMIFS('BW Expense Report GL'!I:I,'BW Expense Report GL'!F:F,AD:AD,'BW Expense Report GL'!G:G,H:H)</f>
        <v>0</v>
      </c>
      <c r="AI1471" s="124" t="str">
        <f t="shared" si="198"/>
        <v/>
      </c>
      <c r="AK1471" s="121">
        <f t="shared" si="199"/>
        <v>0</v>
      </c>
      <c r="AL1471" s="121">
        <f t="shared" si="200"/>
        <v>0</v>
      </c>
    </row>
    <row r="1472" spans="1:38" s="121" customFormat="1" ht="12.75" x14ac:dyDescent="0.2">
      <c r="A1472" s="293" t="str">
        <f>VLOOKUP(B:B,'ACFR Business Areas'!A:C,3,FALSE)</f>
        <v>A000</v>
      </c>
      <c r="B1472" s="293" t="str">
        <f>'Lease Rollforward'!$B$1</f>
        <v>E120</v>
      </c>
      <c r="C1472" s="122" t="str">
        <f>VLOOKUP(B:B,'ACFR Business Areas'!A:B,2,FALSE)</f>
        <v>Comptroller General</v>
      </c>
      <c r="D1472" s="237"/>
      <c r="E1472" s="265"/>
      <c r="G1472" s="122">
        <f>IFERROR(VLOOKUP($F:$F,'Lease Types with GL Accts'!A:B,2,FALSE),0)</f>
        <v>0</v>
      </c>
      <c r="H1472" s="122">
        <f>IFERROR(VLOOKUP($F:$F,'Lease Types with GL Accts'!$A:$C,3,FALSE),0)</f>
        <v>0</v>
      </c>
      <c r="I1472" s="122">
        <f>IFERROR(VLOOKUP($F:$F,'Lease Types with GL Accts'!$A:$D,4,FALSE),0)</f>
        <v>0</v>
      </c>
      <c r="J1472" s="293" t="str">
        <f>IF(AND(AB1472=1,K1472='Lease Rollforward'!$B$2),"Yes",IF(AB1472=1,"No",""))</f>
        <v/>
      </c>
      <c r="L1472" s="216"/>
      <c r="M1472" s="217"/>
      <c r="N1472" s="217"/>
      <c r="O1472" s="217"/>
      <c r="P1472" s="294">
        <f t="shared" si="193"/>
        <v>0</v>
      </c>
      <c r="Q1472" s="124"/>
      <c r="R1472" s="124"/>
      <c r="S1472" s="219"/>
      <c r="T1472" s="219"/>
      <c r="U1472" s="266"/>
      <c r="V1472" s="122" t="str">
        <f>IF($AB1472=1,VLOOKUP(U:U,'BW Asset Listing'!D:E,2,FALSE),"")</f>
        <v/>
      </c>
      <c r="W1472" s="122" t="str">
        <f>IF($AB1472=1,VLOOKUP(U:U,'BW Asset Listing'!D:F,3,FALSE),"")</f>
        <v/>
      </c>
      <c r="X1472" s="122" t="str">
        <f>IF($AB1472=1,VLOOKUP(U:U,'BW Asset Listing'!D:G,4,FALSE),"")</f>
        <v/>
      </c>
      <c r="Y1472" s="294" t="str">
        <f>IF($AB1472=1,VLOOKUP(U:U,'BW Asset Listing'!D:O,12,FALSE),"")</f>
        <v/>
      </c>
      <c r="Z1472" s="294" t="str">
        <f t="shared" si="194"/>
        <v/>
      </c>
      <c r="AA1472" s="294" t="str">
        <f t="shared" si="195"/>
        <v/>
      </c>
      <c r="AB1472" s="294">
        <f>COUNTIF($D$4:D1472,$D1472)</f>
        <v>0</v>
      </c>
      <c r="AE1472" s="122" t="str">
        <f t="shared" si="196"/>
        <v/>
      </c>
      <c r="AF1472" s="124">
        <f>SUMIFS('BW Expense Report GL'!I:I,'BW Expense Report GL'!F:F,AD:AD,'BW Expense Report GL'!G:G,G:G)</f>
        <v>0</v>
      </c>
      <c r="AG1472" s="124" t="str">
        <f t="shared" si="197"/>
        <v/>
      </c>
      <c r="AH1472" s="124">
        <f>SUMIFS('BW Expense Report GL'!I:I,'BW Expense Report GL'!F:F,AD:AD,'BW Expense Report GL'!G:G,H:H)</f>
        <v>0</v>
      </c>
      <c r="AI1472" s="124" t="str">
        <f t="shared" si="198"/>
        <v/>
      </c>
      <c r="AK1472" s="121">
        <f t="shared" si="199"/>
        <v>0</v>
      </c>
      <c r="AL1472" s="121">
        <f t="shared" si="200"/>
        <v>0</v>
      </c>
    </row>
    <row r="1473" spans="1:38" s="121" customFormat="1" ht="12.75" x14ac:dyDescent="0.2">
      <c r="A1473" s="293" t="str">
        <f>VLOOKUP(B:B,'ACFR Business Areas'!A:C,3,FALSE)</f>
        <v>A000</v>
      </c>
      <c r="B1473" s="293" t="str">
        <f>'Lease Rollforward'!$B$1</f>
        <v>E120</v>
      </c>
      <c r="C1473" s="122" t="str">
        <f>VLOOKUP(B:B,'ACFR Business Areas'!A:B,2,FALSE)</f>
        <v>Comptroller General</v>
      </c>
      <c r="D1473" s="237"/>
      <c r="E1473" s="265"/>
      <c r="G1473" s="122">
        <f>IFERROR(VLOOKUP($F:$F,'Lease Types with GL Accts'!A:B,2,FALSE),0)</f>
        <v>0</v>
      </c>
      <c r="H1473" s="122">
        <f>IFERROR(VLOOKUP($F:$F,'Lease Types with GL Accts'!$A:$C,3,FALSE),0)</f>
        <v>0</v>
      </c>
      <c r="I1473" s="122">
        <f>IFERROR(VLOOKUP($F:$F,'Lease Types with GL Accts'!$A:$D,4,FALSE),0)</f>
        <v>0</v>
      </c>
      <c r="J1473" s="293" t="str">
        <f>IF(AND(AB1473=1,K1473='Lease Rollforward'!$B$2),"Yes",IF(AB1473=1,"No",""))</f>
        <v/>
      </c>
      <c r="L1473" s="216"/>
      <c r="M1473" s="217"/>
      <c r="N1473" s="217"/>
      <c r="O1473" s="217"/>
      <c r="P1473" s="294">
        <f t="shared" si="193"/>
        <v>0</v>
      </c>
      <c r="Q1473" s="124"/>
      <c r="R1473" s="124"/>
      <c r="S1473" s="219"/>
      <c r="T1473" s="219"/>
      <c r="U1473" s="266"/>
      <c r="V1473" s="122" t="str">
        <f>IF($AB1473=1,VLOOKUP(U:U,'BW Asset Listing'!D:E,2,FALSE),"")</f>
        <v/>
      </c>
      <c r="W1473" s="122" t="str">
        <f>IF($AB1473=1,VLOOKUP(U:U,'BW Asset Listing'!D:F,3,FALSE),"")</f>
        <v/>
      </c>
      <c r="X1473" s="122" t="str">
        <f>IF($AB1473=1,VLOOKUP(U:U,'BW Asset Listing'!D:G,4,FALSE),"")</f>
        <v/>
      </c>
      <c r="Y1473" s="294" t="str">
        <f>IF($AB1473=1,VLOOKUP(U:U,'BW Asset Listing'!D:O,12,FALSE),"")</f>
        <v/>
      </c>
      <c r="Z1473" s="294" t="str">
        <f t="shared" si="194"/>
        <v/>
      </c>
      <c r="AA1473" s="294" t="str">
        <f t="shared" si="195"/>
        <v/>
      </c>
      <c r="AB1473" s="294">
        <f>COUNTIF($D$4:D1473,$D1473)</f>
        <v>0</v>
      </c>
      <c r="AE1473" s="122" t="str">
        <f t="shared" si="196"/>
        <v/>
      </c>
      <c r="AF1473" s="124">
        <f>SUMIFS('BW Expense Report GL'!I:I,'BW Expense Report GL'!F:F,AD:AD,'BW Expense Report GL'!G:G,G:G)</f>
        <v>0</v>
      </c>
      <c r="AG1473" s="124" t="str">
        <f t="shared" si="197"/>
        <v/>
      </c>
      <c r="AH1473" s="124">
        <f>SUMIFS('BW Expense Report GL'!I:I,'BW Expense Report GL'!F:F,AD:AD,'BW Expense Report GL'!G:G,H:H)</f>
        <v>0</v>
      </c>
      <c r="AI1473" s="124" t="str">
        <f t="shared" si="198"/>
        <v/>
      </c>
      <c r="AK1473" s="121">
        <f t="shared" si="199"/>
        <v>0</v>
      </c>
      <c r="AL1473" s="121">
        <f t="shared" si="200"/>
        <v>0</v>
      </c>
    </row>
    <row r="1474" spans="1:38" s="121" customFormat="1" ht="12.75" x14ac:dyDescent="0.2">
      <c r="A1474" s="293" t="str">
        <f>VLOOKUP(B:B,'ACFR Business Areas'!A:C,3,FALSE)</f>
        <v>A000</v>
      </c>
      <c r="B1474" s="293" t="str">
        <f>'Lease Rollforward'!$B$1</f>
        <v>E120</v>
      </c>
      <c r="C1474" s="122" t="str">
        <f>VLOOKUP(B:B,'ACFR Business Areas'!A:B,2,FALSE)</f>
        <v>Comptroller General</v>
      </c>
      <c r="D1474" s="237"/>
      <c r="E1474" s="265"/>
      <c r="G1474" s="122">
        <f>IFERROR(VLOOKUP($F:$F,'Lease Types with GL Accts'!A:B,2,FALSE),0)</f>
        <v>0</v>
      </c>
      <c r="H1474" s="122">
        <f>IFERROR(VLOOKUP($F:$F,'Lease Types with GL Accts'!$A:$C,3,FALSE),0)</f>
        <v>0</v>
      </c>
      <c r="I1474" s="122">
        <f>IFERROR(VLOOKUP($F:$F,'Lease Types with GL Accts'!$A:$D,4,FALSE),0)</f>
        <v>0</v>
      </c>
      <c r="J1474" s="293" t="str">
        <f>IF(AND(AB1474=1,K1474='Lease Rollforward'!$B$2),"Yes",IF(AB1474=1,"No",""))</f>
        <v/>
      </c>
      <c r="L1474" s="216"/>
      <c r="M1474" s="217"/>
      <c r="N1474" s="217"/>
      <c r="O1474" s="217"/>
      <c r="P1474" s="294">
        <f t="shared" si="193"/>
        <v>0</v>
      </c>
      <c r="Q1474" s="124"/>
      <c r="R1474" s="124"/>
      <c r="S1474" s="219"/>
      <c r="T1474" s="219"/>
      <c r="U1474" s="266"/>
      <c r="V1474" s="122" t="str">
        <f>IF($AB1474=1,VLOOKUP(U:U,'BW Asset Listing'!D:E,2,FALSE),"")</f>
        <v/>
      </c>
      <c r="W1474" s="122" t="str">
        <f>IF($AB1474=1,VLOOKUP(U:U,'BW Asset Listing'!D:F,3,FALSE),"")</f>
        <v/>
      </c>
      <c r="X1474" s="122" t="str">
        <f>IF($AB1474=1,VLOOKUP(U:U,'BW Asset Listing'!D:G,4,FALSE),"")</f>
        <v/>
      </c>
      <c r="Y1474" s="294" t="str">
        <f>IF($AB1474=1,VLOOKUP(U:U,'BW Asset Listing'!D:O,12,FALSE),"")</f>
        <v/>
      </c>
      <c r="Z1474" s="294" t="str">
        <f t="shared" si="194"/>
        <v/>
      </c>
      <c r="AA1474" s="294" t="str">
        <f t="shared" si="195"/>
        <v/>
      </c>
      <c r="AB1474" s="294">
        <f>COUNTIF($D$4:D1474,$D1474)</f>
        <v>0</v>
      </c>
      <c r="AE1474" s="122" t="str">
        <f t="shared" si="196"/>
        <v/>
      </c>
      <c r="AF1474" s="124">
        <f>SUMIFS('BW Expense Report GL'!I:I,'BW Expense Report GL'!F:F,AD:AD,'BW Expense Report GL'!G:G,G:G)</f>
        <v>0</v>
      </c>
      <c r="AG1474" s="124" t="str">
        <f t="shared" si="197"/>
        <v/>
      </c>
      <c r="AH1474" s="124">
        <f>SUMIFS('BW Expense Report GL'!I:I,'BW Expense Report GL'!F:F,AD:AD,'BW Expense Report GL'!G:G,H:H)</f>
        <v>0</v>
      </c>
      <c r="AI1474" s="124" t="str">
        <f t="shared" si="198"/>
        <v/>
      </c>
      <c r="AK1474" s="121">
        <f t="shared" si="199"/>
        <v>0</v>
      </c>
      <c r="AL1474" s="121">
        <f t="shared" si="200"/>
        <v>0</v>
      </c>
    </row>
    <row r="1475" spans="1:38" s="121" customFormat="1" ht="12.75" x14ac:dyDescent="0.2">
      <c r="A1475" s="293" t="str">
        <f>VLOOKUP(B:B,'ACFR Business Areas'!A:C,3,FALSE)</f>
        <v>A000</v>
      </c>
      <c r="B1475" s="293" t="str">
        <f>'Lease Rollforward'!$B$1</f>
        <v>E120</v>
      </c>
      <c r="C1475" s="122" t="str">
        <f>VLOOKUP(B:B,'ACFR Business Areas'!A:B,2,FALSE)</f>
        <v>Comptroller General</v>
      </c>
      <c r="D1475" s="237"/>
      <c r="E1475" s="265"/>
      <c r="G1475" s="122">
        <f>IFERROR(VLOOKUP($F:$F,'Lease Types with GL Accts'!A:B,2,FALSE),0)</f>
        <v>0</v>
      </c>
      <c r="H1475" s="122">
        <f>IFERROR(VLOOKUP($F:$F,'Lease Types with GL Accts'!$A:$C,3,FALSE),0)</f>
        <v>0</v>
      </c>
      <c r="I1475" s="122">
        <f>IFERROR(VLOOKUP($F:$F,'Lease Types with GL Accts'!$A:$D,4,FALSE),0)</f>
        <v>0</v>
      </c>
      <c r="J1475" s="293" t="str">
        <f>IF(AND(AB1475=1,K1475='Lease Rollforward'!$B$2),"Yes",IF(AB1475=1,"No",""))</f>
        <v/>
      </c>
      <c r="L1475" s="216"/>
      <c r="M1475" s="217"/>
      <c r="N1475" s="217"/>
      <c r="O1475" s="217"/>
      <c r="P1475" s="294">
        <f t="shared" si="193"/>
        <v>0</v>
      </c>
      <c r="Q1475" s="124"/>
      <c r="R1475" s="124"/>
      <c r="S1475" s="219"/>
      <c r="T1475" s="219"/>
      <c r="U1475" s="266"/>
      <c r="V1475" s="122" t="str">
        <f>IF($AB1475=1,VLOOKUP(U:U,'BW Asset Listing'!D:E,2,FALSE),"")</f>
        <v/>
      </c>
      <c r="W1475" s="122" t="str">
        <f>IF($AB1475=1,VLOOKUP(U:U,'BW Asset Listing'!D:F,3,FALSE),"")</f>
        <v/>
      </c>
      <c r="X1475" s="122" t="str">
        <f>IF($AB1475=1,VLOOKUP(U:U,'BW Asset Listing'!D:G,4,FALSE),"")</f>
        <v/>
      </c>
      <c r="Y1475" s="294" t="str">
        <f>IF($AB1475=1,VLOOKUP(U:U,'BW Asset Listing'!D:O,12,FALSE),"")</f>
        <v/>
      </c>
      <c r="Z1475" s="294" t="str">
        <f t="shared" si="194"/>
        <v/>
      </c>
      <c r="AA1475" s="294" t="str">
        <f t="shared" si="195"/>
        <v/>
      </c>
      <c r="AB1475" s="294">
        <f>COUNTIF($D$4:D1475,$D1475)</f>
        <v>0</v>
      </c>
      <c r="AE1475" s="122" t="str">
        <f t="shared" si="196"/>
        <v/>
      </c>
      <c r="AF1475" s="124">
        <f>SUMIFS('BW Expense Report GL'!I:I,'BW Expense Report GL'!F:F,AD:AD,'BW Expense Report GL'!G:G,G:G)</f>
        <v>0</v>
      </c>
      <c r="AG1475" s="124" t="str">
        <f t="shared" si="197"/>
        <v/>
      </c>
      <c r="AH1475" s="124">
        <f>SUMIFS('BW Expense Report GL'!I:I,'BW Expense Report GL'!F:F,AD:AD,'BW Expense Report GL'!G:G,H:H)</f>
        <v>0</v>
      </c>
      <c r="AI1475" s="124" t="str">
        <f t="shared" si="198"/>
        <v/>
      </c>
      <c r="AK1475" s="121">
        <f t="shared" si="199"/>
        <v>0</v>
      </c>
      <c r="AL1475" s="121">
        <f t="shared" si="200"/>
        <v>0</v>
      </c>
    </row>
    <row r="1476" spans="1:38" s="121" customFormat="1" ht="12.75" x14ac:dyDescent="0.2">
      <c r="A1476" s="293" t="str">
        <f>VLOOKUP(B:B,'ACFR Business Areas'!A:C,3,FALSE)</f>
        <v>A000</v>
      </c>
      <c r="B1476" s="293" t="str">
        <f>'Lease Rollforward'!$B$1</f>
        <v>E120</v>
      </c>
      <c r="C1476" s="122" t="str">
        <f>VLOOKUP(B:B,'ACFR Business Areas'!A:B,2,FALSE)</f>
        <v>Comptroller General</v>
      </c>
      <c r="D1476" s="237"/>
      <c r="E1476" s="265"/>
      <c r="G1476" s="122">
        <f>IFERROR(VLOOKUP($F:$F,'Lease Types with GL Accts'!A:B,2,FALSE),0)</f>
        <v>0</v>
      </c>
      <c r="H1476" s="122">
        <f>IFERROR(VLOOKUP($F:$F,'Lease Types with GL Accts'!$A:$C,3,FALSE),0)</f>
        <v>0</v>
      </c>
      <c r="I1476" s="122">
        <f>IFERROR(VLOOKUP($F:$F,'Lease Types with GL Accts'!$A:$D,4,FALSE),0)</f>
        <v>0</v>
      </c>
      <c r="J1476" s="293" t="str">
        <f>IF(AND(AB1476=1,K1476='Lease Rollforward'!$B$2),"Yes",IF(AB1476=1,"No",""))</f>
        <v/>
      </c>
      <c r="L1476" s="216"/>
      <c r="M1476" s="217"/>
      <c r="N1476" s="217"/>
      <c r="O1476" s="217"/>
      <c r="P1476" s="294">
        <f t="shared" si="193"/>
        <v>0</v>
      </c>
      <c r="Q1476" s="124"/>
      <c r="R1476" s="124"/>
      <c r="S1476" s="219"/>
      <c r="T1476" s="219"/>
      <c r="U1476" s="266"/>
      <c r="V1476" s="122" t="str">
        <f>IF($AB1476=1,VLOOKUP(U:U,'BW Asset Listing'!D:E,2,FALSE),"")</f>
        <v/>
      </c>
      <c r="W1476" s="122" t="str">
        <f>IF($AB1476=1,VLOOKUP(U:U,'BW Asset Listing'!D:F,3,FALSE),"")</f>
        <v/>
      </c>
      <c r="X1476" s="122" t="str">
        <f>IF($AB1476=1,VLOOKUP(U:U,'BW Asset Listing'!D:G,4,FALSE),"")</f>
        <v/>
      </c>
      <c r="Y1476" s="294" t="str">
        <f>IF($AB1476=1,VLOOKUP(U:U,'BW Asset Listing'!D:O,12,FALSE),"")</f>
        <v/>
      </c>
      <c r="Z1476" s="294" t="str">
        <f t="shared" si="194"/>
        <v/>
      </c>
      <c r="AA1476" s="294" t="str">
        <f t="shared" si="195"/>
        <v/>
      </c>
      <c r="AB1476" s="294">
        <f>COUNTIF($D$4:D1476,$D1476)</f>
        <v>0</v>
      </c>
      <c r="AE1476" s="122" t="str">
        <f t="shared" si="196"/>
        <v/>
      </c>
      <c r="AF1476" s="124">
        <f>SUMIFS('BW Expense Report GL'!I:I,'BW Expense Report GL'!F:F,AD:AD,'BW Expense Report GL'!G:G,G:G)</f>
        <v>0</v>
      </c>
      <c r="AG1476" s="124" t="str">
        <f t="shared" si="197"/>
        <v/>
      </c>
      <c r="AH1476" s="124">
        <f>SUMIFS('BW Expense Report GL'!I:I,'BW Expense Report GL'!F:F,AD:AD,'BW Expense Report GL'!G:G,H:H)</f>
        <v>0</v>
      </c>
      <c r="AI1476" s="124" t="str">
        <f t="shared" si="198"/>
        <v/>
      </c>
      <c r="AK1476" s="121">
        <f t="shared" si="199"/>
        <v>0</v>
      </c>
      <c r="AL1476" s="121">
        <f t="shared" si="200"/>
        <v>0</v>
      </c>
    </row>
    <row r="1477" spans="1:38" s="121" customFormat="1" ht="12.75" x14ac:dyDescent="0.2">
      <c r="A1477" s="293" t="str">
        <f>VLOOKUP(B:B,'ACFR Business Areas'!A:C,3,FALSE)</f>
        <v>A000</v>
      </c>
      <c r="B1477" s="293" t="str">
        <f>'Lease Rollforward'!$B$1</f>
        <v>E120</v>
      </c>
      <c r="C1477" s="122" t="str">
        <f>VLOOKUP(B:B,'ACFR Business Areas'!A:B,2,FALSE)</f>
        <v>Comptroller General</v>
      </c>
      <c r="D1477" s="237"/>
      <c r="E1477" s="265"/>
      <c r="G1477" s="122">
        <f>IFERROR(VLOOKUP($F:$F,'Lease Types with GL Accts'!A:B,2,FALSE),0)</f>
        <v>0</v>
      </c>
      <c r="H1477" s="122">
        <f>IFERROR(VLOOKUP($F:$F,'Lease Types with GL Accts'!$A:$C,3,FALSE),0)</f>
        <v>0</v>
      </c>
      <c r="I1477" s="122">
        <f>IFERROR(VLOOKUP($F:$F,'Lease Types with GL Accts'!$A:$D,4,FALSE),0)</f>
        <v>0</v>
      </c>
      <c r="J1477" s="293" t="str">
        <f>IF(AND(AB1477=1,K1477='Lease Rollforward'!$B$2),"Yes",IF(AB1477=1,"No",""))</f>
        <v/>
      </c>
      <c r="L1477" s="216"/>
      <c r="M1477" s="217"/>
      <c r="N1477" s="217"/>
      <c r="O1477" s="217"/>
      <c r="P1477" s="294">
        <f t="shared" si="193"/>
        <v>0</v>
      </c>
      <c r="Q1477" s="124"/>
      <c r="R1477" s="124"/>
      <c r="S1477" s="219"/>
      <c r="T1477" s="219"/>
      <c r="U1477" s="266"/>
      <c r="V1477" s="122" t="str">
        <f>IF($AB1477=1,VLOOKUP(U:U,'BW Asset Listing'!D:E,2,FALSE),"")</f>
        <v/>
      </c>
      <c r="W1477" s="122" t="str">
        <f>IF($AB1477=1,VLOOKUP(U:U,'BW Asset Listing'!D:F,3,FALSE),"")</f>
        <v/>
      </c>
      <c r="X1477" s="122" t="str">
        <f>IF($AB1477=1,VLOOKUP(U:U,'BW Asset Listing'!D:G,4,FALSE),"")</f>
        <v/>
      </c>
      <c r="Y1477" s="294" t="str">
        <f>IF($AB1477=1,VLOOKUP(U:U,'BW Asset Listing'!D:O,12,FALSE),"")</f>
        <v/>
      </c>
      <c r="Z1477" s="294" t="str">
        <f t="shared" si="194"/>
        <v/>
      </c>
      <c r="AA1477" s="294" t="str">
        <f t="shared" si="195"/>
        <v/>
      </c>
      <c r="AB1477" s="294">
        <f>COUNTIF($D$4:D1477,$D1477)</f>
        <v>0</v>
      </c>
      <c r="AE1477" s="122" t="str">
        <f t="shared" si="196"/>
        <v/>
      </c>
      <c r="AF1477" s="124">
        <f>SUMIFS('BW Expense Report GL'!I:I,'BW Expense Report GL'!F:F,AD:AD,'BW Expense Report GL'!G:G,G:G)</f>
        <v>0</v>
      </c>
      <c r="AG1477" s="124" t="str">
        <f t="shared" si="197"/>
        <v/>
      </c>
      <c r="AH1477" s="124">
        <f>SUMIFS('BW Expense Report GL'!I:I,'BW Expense Report GL'!F:F,AD:AD,'BW Expense Report GL'!G:G,H:H)</f>
        <v>0</v>
      </c>
      <c r="AI1477" s="124" t="str">
        <f t="shared" si="198"/>
        <v/>
      </c>
      <c r="AK1477" s="121">
        <f t="shared" si="199"/>
        <v>0</v>
      </c>
      <c r="AL1477" s="121">
        <f t="shared" si="200"/>
        <v>0</v>
      </c>
    </row>
    <row r="1478" spans="1:38" s="121" customFormat="1" ht="12.75" x14ac:dyDescent="0.2">
      <c r="A1478" s="293" t="str">
        <f>VLOOKUP(B:B,'ACFR Business Areas'!A:C,3,FALSE)</f>
        <v>A000</v>
      </c>
      <c r="B1478" s="293" t="str">
        <f>'Lease Rollforward'!$B$1</f>
        <v>E120</v>
      </c>
      <c r="C1478" s="122" t="str">
        <f>VLOOKUP(B:B,'ACFR Business Areas'!A:B,2,FALSE)</f>
        <v>Comptroller General</v>
      </c>
      <c r="D1478" s="237"/>
      <c r="E1478" s="265"/>
      <c r="G1478" s="122">
        <f>IFERROR(VLOOKUP($F:$F,'Lease Types with GL Accts'!A:B,2,FALSE),0)</f>
        <v>0</v>
      </c>
      <c r="H1478" s="122">
        <f>IFERROR(VLOOKUP($F:$F,'Lease Types with GL Accts'!$A:$C,3,FALSE),0)</f>
        <v>0</v>
      </c>
      <c r="I1478" s="122">
        <f>IFERROR(VLOOKUP($F:$F,'Lease Types with GL Accts'!$A:$D,4,FALSE),0)</f>
        <v>0</v>
      </c>
      <c r="J1478" s="293" t="str">
        <f>IF(AND(AB1478=1,K1478='Lease Rollforward'!$B$2),"Yes",IF(AB1478=1,"No",""))</f>
        <v/>
      </c>
      <c r="L1478" s="216"/>
      <c r="M1478" s="217"/>
      <c r="N1478" s="217"/>
      <c r="O1478" s="217"/>
      <c r="P1478" s="294">
        <f t="shared" si="193"/>
        <v>0</v>
      </c>
      <c r="Q1478" s="124"/>
      <c r="R1478" s="124"/>
      <c r="S1478" s="219"/>
      <c r="T1478" s="219"/>
      <c r="U1478" s="266"/>
      <c r="V1478" s="122" t="str">
        <f>IF($AB1478=1,VLOOKUP(U:U,'BW Asset Listing'!D:E,2,FALSE),"")</f>
        <v/>
      </c>
      <c r="W1478" s="122" t="str">
        <f>IF($AB1478=1,VLOOKUP(U:U,'BW Asset Listing'!D:F,3,FALSE),"")</f>
        <v/>
      </c>
      <c r="X1478" s="122" t="str">
        <f>IF($AB1478=1,VLOOKUP(U:U,'BW Asset Listing'!D:G,4,FALSE),"")</f>
        <v/>
      </c>
      <c r="Y1478" s="294" t="str">
        <f>IF($AB1478=1,VLOOKUP(U:U,'BW Asset Listing'!D:O,12,FALSE),"")</f>
        <v/>
      </c>
      <c r="Z1478" s="294" t="str">
        <f t="shared" si="194"/>
        <v/>
      </c>
      <c r="AA1478" s="294" t="str">
        <f t="shared" si="195"/>
        <v/>
      </c>
      <c r="AB1478" s="294">
        <f>COUNTIF($D$4:D1478,$D1478)</f>
        <v>0</v>
      </c>
      <c r="AE1478" s="122" t="str">
        <f t="shared" si="196"/>
        <v/>
      </c>
      <c r="AF1478" s="124">
        <f>SUMIFS('BW Expense Report GL'!I:I,'BW Expense Report GL'!F:F,AD:AD,'BW Expense Report GL'!G:G,G:G)</f>
        <v>0</v>
      </c>
      <c r="AG1478" s="124" t="str">
        <f t="shared" si="197"/>
        <v/>
      </c>
      <c r="AH1478" s="124">
        <f>SUMIFS('BW Expense Report GL'!I:I,'BW Expense Report GL'!F:F,AD:AD,'BW Expense Report GL'!G:G,H:H)</f>
        <v>0</v>
      </c>
      <c r="AI1478" s="124" t="str">
        <f t="shared" si="198"/>
        <v/>
      </c>
      <c r="AK1478" s="121">
        <f t="shared" si="199"/>
        <v>0</v>
      </c>
      <c r="AL1478" s="121">
        <f t="shared" si="200"/>
        <v>0</v>
      </c>
    </row>
    <row r="1479" spans="1:38" s="121" customFormat="1" ht="12.75" x14ac:dyDescent="0.2">
      <c r="A1479" s="293" t="str">
        <f>VLOOKUP(B:B,'ACFR Business Areas'!A:C,3,FALSE)</f>
        <v>A000</v>
      </c>
      <c r="B1479" s="293" t="str">
        <f>'Lease Rollforward'!$B$1</f>
        <v>E120</v>
      </c>
      <c r="C1479" s="122" t="str">
        <f>VLOOKUP(B:B,'ACFR Business Areas'!A:B,2,FALSE)</f>
        <v>Comptroller General</v>
      </c>
      <c r="D1479" s="237"/>
      <c r="E1479" s="265"/>
      <c r="G1479" s="122">
        <f>IFERROR(VLOOKUP($F:$F,'Lease Types with GL Accts'!A:B,2,FALSE),0)</f>
        <v>0</v>
      </c>
      <c r="H1479" s="122">
        <f>IFERROR(VLOOKUP($F:$F,'Lease Types with GL Accts'!$A:$C,3,FALSE),0)</f>
        <v>0</v>
      </c>
      <c r="I1479" s="122">
        <f>IFERROR(VLOOKUP($F:$F,'Lease Types with GL Accts'!$A:$D,4,FALSE),0)</f>
        <v>0</v>
      </c>
      <c r="J1479" s="293" t="str">
        <f>IF(AND(AB1479=1,K1479='Lease Rollforward'!$B$2),"Yes",IF(AB1479=1,"No",""))</f>
        <v/>
      </c>
      <c r="L1479" s="216"/>
      <c r="M1479" s="217"/>
      <c r="N1479" s="217"/>
      <c r="O1479" s="217"/>
      <c r="P1479" s="294">
        <f t="shared" si="193"/>
        <v>0</v>
      </c>
      <c r="Q1479" s="124"/>
      <c r="R1479" s="124"/>
      <c r="S1479" s="219"/>
      <c r="T1479" s="219"/>
      <c r="U1479" s="266"/>
      <c r="V1479" s="122" t="str">
        <f>IF($AB1479=1,VLOOKUP(U:U,'BW Asset Listing'!D:E,2,FALSE),"")</f>
        <v/>
      </c>
      <c r="W1479" s="122" t="str">
        <f>IF($AB1479=1,VLOOKUP(U:U,'BW Asset Listing'!D:F,3,FALSE),"")</f>
        <v/>
      </c>
      <c r="X1479" s="122" t="str">
        <f>IF($AB1479=1,VLOOKUP(U:U,'BW Asset Listing'!D:G,4,FALSE),"")</f>
        <v/>
      </c>
      <c r="Y1479" s="294" t="str">
        <f>IF($AB1479=1,VLOOKUP(U:U,'BW Asset Listing'!D:O,12,FALSE),"")</f>
        <v/>
      </c>
      <c r="Z1479" s="294" t="str">
        <f t="shared" si="194"/>
        <v/>
      </c>
      <c r="AA1479" s="294" t="str">
        <f t="shared" si="195"/>
        <v/>
      </c>
      <c r="AB1479" s="294">
        <f>COUNTIF($D$4:D1479,$D1479)</f>
        <v>0</v>
      </c>
      <c r="AE1479" s="122" t="str">
        <f t="shared" si="196"/>
        <v/>
      </c>
      <c r="AF1479" s="124">
        <f>SUMIFS('BW Expense Report GL'!I:I,'BW Expense Report GL'!F:F,AD:AD,'BW Expense Report GL'!G:G,G:G)</f>
        <v>0</v>
      </c>
      <c r="AG1479" s="124" t="str">
        <f t="shared" si="197"/>
        <v/>
      </c>
      <c r="AH1479" s="124">
        <f>SUMIFS('BW Expense Report GL'!I:I,'BW Expense Report GL'!F:F,AD:AD,'BW Expense Report GL'!G:G,H:H)</f>
        <v>0</v>
      </c>
      <c r="AI1479" s="124" t="str">
        <f t="shared" si="198"/>
        <v/>
      </c>
      <c r="AK1479" s="121">
        <f t="shared" si="199"/>
        <v>0</v>
      </c>
      <c r="AL1479" s="121">
        <f t="shared" si="200"/>
        <v>0</v>
      </c>
    </row>
    <row r="1480" spans="1:38" s="121" customFormat="1" ht="12.75" x14ac:dyDescent="0.2">
      <c r="A1480" s="293" t="str">
        <f>VLOOKUP(B:B,'ACFR Business Areas'!A:C,3,FALSE)</f>
        <v>A000</v>
      </c>
      <c r="B1480" s="293" t="str">
        <f>'Lease Rollforward'!$B$1</f>
        <v>E120</v>
      </c>
      <c r="C1480" s="122" t="str">
        <f>VLOOKUP(B:B,'ACFR Business Areas'!A:B,2,FALSE)</f>
        <v>Comptroller General</v>
      </c>
      <c r="D1480" s="237"/>
      <c r="E1480" s="265"/>
      <c r="G1480" s="122">
        <f>IFERROR(VLOOKUP($F:$F,'Lease Types with GL Accts'!A:B,2,FALSE),0)</f>
        <v>0</v>
      </c>
      <c r="H1480" s="122">
        <f>IFERROR(VLOOKUP($F:$F,'Lease Types with GL Accts'!$A:$C,3,FALSE),0)</f>
        <v>0</v>
      </c>
      <c r="I1480" s="122">
        <f>IFERROR(VLOOKUP($F:$F,'Lease Types with GL Accts'!$A:$D,4,FALSE),0)</f>
        <v>0</v>
      </c>
      <c r="J1480" s="293" t="str">
        <f>IF(AND(AB1480=1,K1480='Lease Rollforward'!$B$2),"Yes",IF(AB1480=1,"No",""))</f>
        <v/>
      </c>
      <c r="L1480" s="216"/>
      <c r="M1480" s="217"/>
      <c r="N1480" s="217"/>
      <c r="O1480" s="217"/>
      <c r="P1480" s="294">
        <f t="shared" ref="P1480:P1543" si="201">SUM(M1480:O1480)</f>
        <v>0</v>
      </c>
      <c r="Q1480" s="124"/>
      <c r="R1480" s="124"/>
      <c r="S1480" s="219"/>
      <c r="T1480" s="219"/>
      <c r="U1480" s="266"/>
      <c r="V1480" s="122" t="str">
        <f>IF($AB1480=1,VLOOKUP(U:U,'BW Asset Listing'!D:E,2,FALSE),"")</f>
        <v/>
      </c>
      <c r="W1480" s="122" t="str">
        <f>IF($AB1480=1,VLOOKUP(U:U,'BW Asset Listing'!D:F,3,FALSE),"")</f>
        <v/>
      </c>
      <c r="X1480" s="122" t="str">
        <f>IF($AB1480=1,VLOOKUP(U:U,'BW Asset Listing'!D:G,4,FALSE),"")</f>
        <v/>
      </c>
      <c r="Y1480" s="294" t="str">
        <f>IF($AB1480=1,VLOOKUP(U:U,'BW Asset Listing'!D:O,12,FALSE),"")</f>
        <v/>
      </c>
      <c r="Z1480" s="294" t="str">
        <f t="shared" ref="Z1480:Z1543" si="202">IF($AB1480=1,SUMIF(D:D,D1480,M:M),"")</f>
        <v/>
      </c>
      <c r="AA1480" s="294" t="str">
        <f t="shared" ref="AA1480:AA1543" si="203">IF($AB1480=1,Y1480-Z1480,"")</f>
        <v/>
      </c>
      <c r="AB1480" s="294">
        <f>COUNTIF($D$4:D1480,$D1480)</f>
        <v>0</v>
      </c>
      <c r="AE1480" s="122" t="str">
        <f t="shared" ref="AE1480:AE1543" si="204">IF(ISBLANK(D1480),"",D1480&amp;" Payment #"&amp;AB1480)</f>
        <v/>
      </c>
      <c r="AF1480" s="124">
        <f>SUMIFS('BW Expense Report GL'!I:I,'BW Expense Report GL'!F:F,AD:AD,'BW Expense Report GL'!G:G,G:G)</f>
        <v>0</v>
      </c>
      <c r="AG1480" s="124" t="str">
        <f t="shared" ref="AG1480:AG1543" si="205">IF(ISBLANK(AD1480),"",M1480-AF1480)</f>
        <v/>
      </c>
      <c r="AH1480" s="124">
        <f>SUMIFS('BW Expense Report GL'!I:I,'BW Expense Report GL'!F:F,AD:AD,'BW Expense Report GL'!G:G,H:H)</f>
        <v>0</v>
      </c>
      <c r="AI1480" s="124" t="str">
        <f t="shared" ref="AI1480:AI1543" si="206">IF(ISBLANK(AD1480),"",N1480-AH1480)</f>
        <v/>
      </c>
      <c r="AK1480" s="121">
        <f t="shared" ref="AK1480:AK1543" si="207">F1480</f>
        <v>0</v>
      </c>
      <c r="AL1480" s="121">
        <f t="shared" ref="AL1480:AL1543" si="208">D1480</f>
        <v>0</v>
      </c>
    </row>
    <row r="1481" spans="1:38" s="121" customFormat="1" ht="12.75" x14ac:dyDescent="0.2">
      <c r="A1481" s="293" t="str">
        <f>VLOOKUP(B:B,'ACFR Business Areas'!A:C,3,FALSE)</f>
        <v>A000</v>
      </c>
      <c r="B1481" s="293" t="str">
        <f>'Lease Rollforward'!$B$1</f>
        <v>E120</v>
      </c>
      <c r="C1481" s="122" t="str">
        <f>VLOOKUP(B:B,'ACFR Business Areas'!A:B,2,FALSE)</f>
        <v>Comptroller General</v>
      </c>
      <c r="D1481" s="237"/>
      <c r="E1481" s="265"/>
      <c r="G1481" s="122">
        <f>IFERROR(VLOOKUP($F:$F,'Lease Types with GL Accts'!A:B,2,FALSE),0)</f>
        <v>0</v>
      </c>
      <c r="H1481" s="122">
        <f>IFERROR(VLOOKUP($F:$F,'Lease Types with GL Accts'!$A:$C,3,FALSE),0)</f>
        <v>0</v>
      </c>
      <c r="I1481" s="122">
        <f>IFERROR(VLOOKUP($F:$F,'Lease Types with GL Accts'!$A:$D,4,FALSE),0)</f>
        <v>0</v>
      </c>
      <c r="J1481" s="293" t="str">
        <f>IF(AND(AB1481=1,K1481='Lease Rollforward'!$B$2),"Yes",IF(AB1481=1,"No",""))</f>
        <v/>
      </c>
      <c r="L1481" s="216"/>
      <c r="M1481" s="217"/>
      <c r="N1481" s="217"/>
      <c r="O1481" s="217"/>
      <c r="P1481" s="294">
        <f t="shared" si="201"/>
        <v>0</v>
      </c>
      <c r="Q1481" s="124"/>
      <c r="R1481" s="124"/>
      <c r="S1481" s="219"/>
      <c r="T1481" s="219"/>
      <c r="U1481" s="266"/>
      <c r="V1481" s="122" t="str">
        <f>IF($AB1481=1,VLOOKUP(U:U,'BW Asset Listing'!D:E,2,FALSE),"")</f>
        <v/>
      </c>
      <c r="W1481" s="122" t="str">
        <f>IF($AB1481=1,VLOOKUP(U:U,'BW Asset Listing'!D:F,3,FALSE),"")</f>
        <v/>
      </c>
      <c r="X1481" s="122" t="str">
        <f>IF($AB1481=1,VLOOKUP(U:U,'BW Asset Listing'!D:G,4,FALSE),"")</f>
        <v/>
      </c>
      <c r="Y1481" s="294" t="str">
        <f>IF($AB1481=1,VLOOKUP(U:U,'BW Asset Listing'!D:O,12,FALSE),"")</f>
        <v/>
      </c>
      <c r="Z1481" s="294" t="str">
        <f t="shared" si="202"/>
        <v/>
      </c>
      <c r="AA1481" s="294" t="str">
        <f t="shared" si="203"/>
        <v/>
      </c>
      <c r="AB1481" s="294">
        <f>COUNTIF($D$4:D1481,$D1481)</f>
        <v>0</v>
      </c>
      <c r="AE1481" s="122" t="str">
        <f t="shared" si="204"/>
        <v/>
      </c>
      <c r="AF1481" s="124">
        <f>SUMIFS('BW Expense Report GL'!I:I,'BW Expense Report GL'!F:F,AD:AD,'BW Expense Report GL'!G:G,G:G)</f>
        <v>0</v>
      </c>
      <c r="AG1481" s="124" t="str">
        <f t="shared" si="205"/>
        <v/>
      </c>
      <c r="AH1481" s="124">
        <f>SUMIFS('BW Expense Report GL'!I:I,'BW Expense Report GL'!F:F,AD:AD,'BW Expense Report GL'!G:G,H:H)</f>
        <v>0</v>
      </c>
      <c r="AI1481" s="124" t="str">
        <f t="shared" si="206"/>
        <v/>
      </c>
      <c r="AK1481" s="121">
        <f t="shared" si="207"/>
        <v>0</v>
      </c>
      <c r="AL1481" s="121">
        <f t="shared" si="208"/>
        <v>0</v>
      </c>
    </row>
    <row r="1482" spans="1:38" s="121" customFormat="1" ht="12.75" x14ac:dyDescent="0.2">
      <c r="A1482" s="293" t="str">
        <f>VLOOKUP(B:B,'ACFR Business Areas'!A:C,3,FALSE)</f>
        <v>A000</v>
      </c>
      <c r="B1482" s="293" t="str">
        <f>'Lease Rollforward'!$B$1</f>
        <v>E120</v>
      </c>
      <c r="C1482" s="122" t="str">
        <f>VLOOKUP(B:B,'ACFR Business Areas'!A:B,2,FALSE)</f>
        <v>Comptroller General</v>
      </c>
      <c r="D1482" s="237"/>
      <c r="E1482" s="265"/>
      <c r="G1482" s="122">
        <f>IFERROR(VLOOKUP($F:$F,'Lease Types with GL Accts'!A:B,2,FALSE),0)</f>
        <v>0</v>
      </c>
      <c r="H1482" s="122">
        <f>IFERROR(VLOOKUP($F:$F,'Lease Types with GL Accts'!$A:$C,3,FALSE),0)</f>
        <v>0</v>
      </c>
      <c r="I1482" s="122">
        <f>IFERROR(VLOOKUP($F:$F,'Lease Types with GL Accts'!$A:$D,4,FALSE),0)</f>
        <v>0</v>
      </c>
      <c r="J1482" s="293" t="str">
        <f>IF(AND(AB1482=1,K1482='Lease Rollforward'!$B$2),"Yes",IF(AB1482=1,"No",""))</f>
        <v/>
      </c>
      <c r="L1482" s="216"/>
      <c r="M1482" s="217"/>
      <c r="N1482" s="217"/>
      <c r="O1482" s="217"/>
      <c r="P1482" s="294">
        <f t="shared" si="201"/>
        <v>0</v>
      </c>
      <c r="Q1482" s="124"/>
      <c r="R1482" s="124"/>
      <c r="S1482" s="219"/>
      <c r="T1482" s="219"/>
      <c r="U1482" s="266"/>
      <c r="V1482" s="122" t="str">
        <f>IF($AB1482=1,VLOOKUP(U:U,'BW Asset Listing'!D:E,2,FALSE),"")</f>
        <v/>
      </c>
      <c r="W1482" s="122" t="str">
        <f>IF($AB1482=1,VLOOKUP(U:U,'BW Asset Listing'!D:F,3,FALSE),"")</f>
        <v/>
      </c>
      <c r="X1482" s="122" t="str">
        <f>IF($AB1482=1,VLOOKUP(U:U,'BW Asset Listing'!D:G,4,FALSE),"")</f>
        <v/>
      </c>
      <c r="Y1482" s="294" t="str">
        <f>IF($AB1482=1,VLOOKUP(U:U,'BW Asset Listing'!D:O,12,FALSE),"")</f>
        <v/>
      </c>
      <c r="Z1482" s="294" t="str">
        <f t="shared" si="202"/>
        <v/>
      </c>
      <c r="AA1482" s="294" t="str">
        <f t="shared" si="203"/>
        <v/>
      </c>
      <c r="AB1482" s="294">
        <f>COUNTIF($D$4:D1482,$D1482)</f>
        <v>0</v>
      </c>
      <c r="AE1482" s="122" t="str">
        <f t="shared" si="204"/>
        <v/>
      </c>
      <c r="AF1482" s="124">
        <f>SUMIFS('BW Expense Report GL'!I:I,'BW Expense Report GL'!F:F,AD:AD,'BW Expense Report GL'!G:G,G:G)</f>
        <v>0</v>
      </c>
      <c r="AG1482" s="124" t="str">
        <f t="shared" si="205"/>
        <v/>
      </c>
      <c r="AH1482" s="124">
        <f>SUMIFS('BW Expense Report GL'!I:I,'BW Expense Report GL'!F:F,AD:AD,'BW Expense Report GL'!G:G,H:H)</f>
        <v>0</v>
      </c>
      <c r="AI1482" s="124" t="str">
        <f t="shared" si="206"/>
        <v/>
      </c>
      <c r="AK1482" s="121">
        <f t="shared" si="207"/>
        <v>0</v>
      </c>
      <c r="AL1482" s="121">
        <f t="shared" si="208"/>
        <v>0</v>
      </c>
    </row>
    <row r="1483" spans="1:38" s="121" customFormat="1" ht="12.75" x14ac:dyDescent="0.2">
      <c r="A1483" s="293" t="str">
        <f>VLOOKUP(B:B,'ACFR Business Areas'!A:C,3,FALSE)</f>
        <v>A000</v>
      </c>
      <c r="B1483" s="293" t="str">
        <f>'Lease Rollforward'!$B$1</f>
        <v>E120</v>
      </c>
      <c r="C1483" s="122" t="str">
        <f>VLOOKUP(B:B,'ACFR Business Areas'!A:B,2,FALSE)</f>
        <v>Comptroller General</v>
      </c>
      <c r="D1483" s="237"/>
      <c r="E1483" s="265"/>
      <c r="G1483" s="122">
        <f>IFERROR(VLOOKUP($F:$F,'Lease Types with GL Accts'!A:B,2,FALSE),0)</f>
        <v>0</v>
      </c>
      <c r="H1483" s="122">
        <f>IFERROR(VLOOKUP($F:$F,'Lease Types with GL Accts'!$A:$C,3,FALSE),0)</f>
        <v>0</v>
      </c>
      <c r="I1483" s="122">
        <f>IFERROR(VLOOKUP($F:$F,'Lease Types with GL Accts'!$A:$D,4,FALSE),0)</f>
        <v>0</v>
      </c>
      <c r="J1483" s="293" t="str">
        <f>IF(AND(AB1483=1,K1483='Lease Rollforward'!$B$2),"Yes",IF(AB1483=1,"No",""))</f>
        <v/>
      </c>
      <c r="L1483" s="216"/>
      <c r="M1483" s="217"/>
      <c r="N1483" s="217"/>
      <c r="O1483" s="217"/>
      <c r="P1483" s="294">
        <f t="shared" si="201"/>
        <v>0</v>
      </c>
      <c r="Q1483" s="124"/>
      <c r="R1483" s="124"/>
      <c r="S1483" s="219"/>
      <c r="T1483" s="219"/>
      <c r="U1483" s="266"/>
      <c r="V1483" s="122" t="str">
        <f>IF($AB1483=1,VLOOKUP(U:U,'BW Asset Listing'!D:E,2,FALSE),"")</f>
        <v/>
      </c>
      <c r="W1483" s="122" t="str">
        <f>IF($AB1483=1,VLOOKUP(U:U,'BW Asset Listing'!D:F,3,FALSE),"")</f>
        <v/>
      </c>
      <c r="X1483" s="122" t="str">
        <f>IF($AB1483=1,VLOOKUP(U:U,'BW Asset Listing'!D:G,4,FALSE),"")</f>
        <v/>
      </c>
      <c r="Y1483" s="294" t="str">
        <f>IF($AB1483=1,VLOOKUP(U:U,'BW Asset Listing'!D:O,12,FALSE),"")</f>
        <v/>
      </c>
      <c r="Z1483" s="294" t="str">
        <f t="shared" si="202"/>
        <v/>
      </c>
      <c r="AA1483" s="294" t="str">
        <f t="shared" si="203"/>
        <v/>
      </c>
      <c r="AB1483" s="294">
        <f>COUNTIF($D$4:D1483,$D1483)</f>
        <v>0</v>
      </c>
      <c r="AE1483" s="122" t="str">
        <f t="shared" si="204"/>
        <v/>
      </c>
      <c r="AF1483" s="124">
        <f>SUMIFS('BW Expense Report GL'!I:I,'BW Expense Report GL'!F:F,AD:AD,'BW Expense Report GL'!G:G,G:G)</f>
        <v>0</v>
      </c>
      <c r="AG1483" s="124" t="str">
        <f t="shared" si="205"/>
        <v/>
      </c>
      <c r="AH1483" s="124">
        <f>SUMIFS('BW Expense Report GL'!I:I,'BW Expense Report GL'!F:F,AD:AD,'BW Expense Report GL'!G:G,H:H)</f>
        <v>0</v>
      </c>
      <c r="AI1483" s="124" t="str">
        <f t="shared" si="206"/>
        <v/>
      </c>
      <c r="AK1483" s="121">
        <f t="shared" si="207"/>
        <v>0</v>
      </c>
      <c r="AL1483" s="121">
        <f t="shared" si="208"/>
        <v>0</v>
      </c>
    </row>
    <row r="1484" spans="1:38" s="121" customFormat="1" ht="12.75" x14ac:dyDescent="0.2">
      <c r="A1484" s="293" t="str">
        <f>VLOOKUP(B:B,'ACFR Business Areas'!A:C,3,FALSE)</f>
        <v>A000</v>
      </c>
      <c r="B1484" s="293" t="str">
        <f>'Lease Rollforward'!$B$1</f>
        <v>E120</v>
      </c>
      <c r="C1484" s="122" t="str">
        <f>VLOOKUP(B:B,'ACFR Business Areas'!A:B,2,FALSE)</f>
        <v>Comptroller General</v>
      </c>
      <c r="D1484" s="237"/>
      <c r="E1484" s="265"/>
      <c r="G1484" s="122">
        <f>IFERROR(VLOOKUP($F:$F,'Lease Types with GL Accts'!A:B,2,FALSE),0)</f>
        <v>0</v>
      </c>
      <c r="H1484" s="122">
        <f>IFERROR(VLOOKUP($F:$F,'Lease Types with GL Accts'!$A:$C,3,FALSE),0)</f>
        <v>0</v>
      </c>
      <c r="I1484" s="122">
        <f>IFERROR(VLOOKUP($F:$F,'Lease Types with GL Accts'!$A:$D,4,FALSE),0)</f>
        <v>0</v>
      </c>
      <c r="J1484" s="293" t="str">
        <f>IF(AND(AB1484=1,K1484='Lease Rollforward'!$B$2),"Yes",IF(AB1484=1,"No",""))</f>
        <v/>
      </c>
      <c r="L1484" s="216"/>
      <c r="M1484" s="217"/>
      <c r="N1484" s="217"/>
      <c r="O1484" s="217"/>
      <c r="P1484" s="294">
        <f t="shared" si="201"/>
        <v>0</v>
      </c>
      <c r="Q1484" s="124"/>
      <c r="R1484" s="124"/>
      <c r="S1484" s="219"/>
      <c r="T1484" s="219"/>
      <c r="U1484" s="266"/>
      <c r="V1484" s="122" t="str">
        <f>IF($AB1484=1,VLOOKUP(U:U,'BW Asset Listing'!D:E,2,FALSE),"")</f>
        <v/>
      </c>
      <c r="W1484" s="122" t="str">
        <f>IF($AB1484=1,VLOOKUP(U:U,'BW Asset Listing'!D:F,3,FALSE),"")</f>
        <v/>
      </c>
      <c r="X1484" s="122" t="str">
        <f>IF($AB1484=1,VLOOKUP(U:U,'BW Asset Listing'!D:G,4,FALSE),"")</f>
        <v/>
      </c>
      <c r="Y1484" s="294" t="str">
        <f>IF($AB1484=1,VLOOKUP(U:U,'BW Asset Listing'!D:O,12,FALSE),"")</f>
        <v/>
      </c>
      <c r="Z1484" s="294" t="str">
        <f t="shared" si="202"/>
        <v/>
      </c>
      <c r="AA1484" s="294" t="str">
        <f t="shared" si="203"/>
        <v/>
      </c>
      <c r="AB1484" s="294">
        <f>COUNTIF($D$4:D1484,$D1484)</f>
        <v>0</v>
      </c>
      <c r="AE1484" s="122" t="str">
        <f t="shared" si="204"/>
        <v/>
      </c>
      <c r="AF1484" s="124">
        <f>SUMIFS('BW Expense Report GL'!I:I,'BW Expense Report GL'!F:F,AD:AD,'BW Expense Report GL'!G:G,G:G)</f>
        <v>0</v>
      </c>
      <c r="AG1484" s="124" t="str">
        <f t="shared" si="205"/>
        <v/>
      </c>
      <c r="AH1484" s="124">
        <f>SUMIFS('BW Expense Report GL'!I:I,'BW Expense Report GL'!F:F,AD:AD,'BW Expense Report GL'!G:G,H:H)</f>
        <v>0</v>
      </c>
      <c r="AI1484" s="124" t="str">
        <f t="shared" si="206"/>
        <v/>
      </c>
      <c r="AK1484" s="121">
        <f t="shared" si="207"/>
        <v>0</v>
      </c>
      <c r="AL1484" s="121">
        <f t="shared" si="208"/>
        <v>0</v>
      </c>
    </row>
    <row r="1485" spans="1:38" s="121" customFormat="1" ht="12.75" x14ac:dyDescent="0.2">
      <c r="A1485" s="293" t="str">
        <f>VLOOKUP(B:B,'ACFR Business Areas'!A:C,3,FALSE)</f>
        <v>A000</v>
      </c>
      <c r="B1485" s="293" t="str">
        <f>'Lease Rollforward'!$B$1</f>
        <v>E120</v>
      </c>
      <c r="C1485" s="122" t="str">
        <f>VLOOKUP(B:B,'ACFR Business Areas'!A:B,2,FALSE)</f>
        <v>Comptroller General</v>
      </c>
      <c r="D1485" s="237"/>
      <c r="E1485" s="265"/>
      <c r="G1485" s="122">
        <f>IFERROR(VLOOKUP($F:$F,'Lease Types with GL Accts'!A:B,2,FALSE),0)</f>
        <v>0</v>
      </c>
      <c r="H1485" s="122">
        <f>IFERROR(VLOOKUP($F:$F,'Lease Types with GL Accts'!$A:$C,3,FALSE),0)</f>
        <v>0</v>
      </c>
      <c r="I1485" s="122">
        <f>IFERROR(VLOOKUP($F:$F,'Lease Types with GL Accts'!$A:$D,4,FALSE),0)</f>
        <v>0</v>
      </c>
      <c r="J1485" s="293" t="str">
        <f>IF(AND(AB1485=1,K1485='Lease Rollforward'!$B$2),"Yes",IF(AB1485=1,"No",""))</f>
        <v/>
      </c>
      <c r="L1485" s="216"/>
      <c r="M1485" s="217"/>
      <c r="N1485" s="217"/>
      <c r="O1485" s="217"/>
      <c r="P1485" s="294">
        <f t="shared" si="201"/>
        <v>0</v>
      </c>
      <c r="Q1485" s="124"/>
      <c r="R1485" s="124"/>
      <c r="S1485" s="219"/>
      <c r="T1485" s="219"/>
      <c r="U1485" s="266"/>
      <c r="V1485" s="122" t="str">
        <f>IF($AB1485=1,VLOOKUP(U:U,'BW Asset Listing'!D:E,2,FALSE),"")</f>
        <v/>
      </c>
      <c r="W1485" s="122" t="str">
        <f>IF($AB1485=1,VLOOKUP(U:U,'BW Asset Listing'!D:F,3,FALSE),"")</f>
        <v/>
      </c>
      <c r="X1485" s="122" t="str">
        <f>IF($AB1485=1,VLOOKUP(U:U,'BW Asset Listing'!D:G,4,FALSE),"")</f>
        <v/>
      </c>
      <c r="Y1485" s="294" t="str">
        <f>IF($AB1485=1,VLOOKUP(U:U,'BW Asset Listing'!D:O,12,FALSE),"")</f>
        <v/>
      </c>
      <c r="Z1485" s="294" t="str">
        <f t="shared" si="202"/>
        <v/>
      </c>
      <c r="AA1485" s="294" t="str">
        <f t="shared" si="203"/>
        <v/>
      </c>
      <c r="AB1485" s="294">
        <f>COUNTIF($D$4:D1485,$D1485)</f>
        <v>0</v>
      </c>
      <c r="AE1485" s="122" t="str">
        <f t="shared" si="204"/>
        <v/>
      </c>
      <c r="AF1485" s="124">
        <f>SUMIFS('BW Expense Report GL'!I:I,'BW Expense Report GL'!F:F,AD:AD,'BW Expense Report GL'!G:G,G:G)</f>
        <v>0</v>
      </c>
      <c r="AG1485" s="124" t="str">
        <f t="shared" si="205"/>
        <v/>
      </c>
      <c r="AH1485" s="124">
        <f>SUMIFS('BW Expense Report GL'!I:I,'BW Expense Report GL'!F:F,AD:AD,'BW Expense Report GL'!G:G,H:H)</f>
        <v>0</v>
      </c>
      <c r="AI1485" s="124" t="str">
        <f t="shared" si="206"/>
        <v/>
      </c>
      <c r="AK1485" s="121">
        <f t="shared" si="207"/>
        <v>0</v>
      </c>
      <c r="AL1485" s="121">
        <f t="shared" si="208"/>
        <v>0</v>
      </c>
    </row>
    <row r="1486" spans="1:38" s="121" customFormat="1" ht="12.75" x14ac:dyDescent="0.2">
      <c r="A1486" s="293" t="str">
        <f>VLOOKUP(B:B,'ACFR Business Areas'!A:C,3,FALSE)</f>
        <v>A000</v>
      </c>
      <c r="B1486" s="293" t="str">
        <f>'Lease Rollforward'!$B$1</f>
        <v>E120</v>
      </c>
      <c r="C1486" s="122" t="str">
        <f>VLOOKUP(B:B,'ACFR Business Areas'!A:B,2,FALSE)</f>
        <v>Comptroller General</v>
      </c>
      <c r="D1486" s="237"/>
      <c r="E1486" s="265"/>
      <c r="G1486" s="122">
        <f>IFERROR(VLOOKUP($F:$F,'Lease Types with GL Accts'!A:B,2,FALSE),0)</f>
        <v>0</v>
      </c>
      <c r="H1486" s="122">
        <f>IFERROR(VLOOKUP($F:$F,'Lease Types with GL Accts'!$A:$C,3,FALSE),0)</f>
        <v>0</v>
      </c>
      <c r="I1486" s="122">
        <f>IFERROR(VLOOKUP($F:$F,'Lease Types with GL Accts'!$A:$D,4,FALSE),0)</f>
        <v>0</v>
      </c>
      <c r="J1486" s="293" t="str">
        <f>IF(AND(AB1486=1,K1486='Lease Rollforward'!$B$2),"Yes",IF(AB1486=1,"No",""))</f>
        <v/>
      </c>
      <c r="L1486" s="216"/>
      <c r="M1486" s="217"/>
      <c r="N1486" s="217"/>
      <c r="O1486" s="217"/>
      <c r="P1486" s="294">
        <f t="shared" si="201"/>
        <v>0</v>
      </c>
      <c r="Q1486" s="124"/>
      <c r="R1486" s="124"/>
      <c r="S1486" s="219"/>
      <c r="T1486" s="219"/>
      <c r="U1486" s="266"/>
      <c r="V1486" s="122" t="str">
        <f>IF($AB1486=1,VLOOKUP(U:U,'BW Asset Listing'!D:E,2,FALSE),"")</f>
        <v/>
      </c>
      <c r="W1486" s="122" t="str">
        <f>IF($AB1486=1,VLOOKUP(U:U,'BW Asset Listing'!D:F,3,FALSE),"")</f>
        <v/>
      </c>
      <c r="X1486" s="122" t="str">
        <f>IF($AB1486=1,VLOOKUP(U:U,'BW Asset Listing'!D:G,4,FALSE),"")</f>
        <v/>
      </c>
      <c r="Y1486" s="294" t="str">
        <f>IF($AB1486=1,VLOOKUP(U:U,'BW Asset Listing'!D:O,12,FALSE),"")</f>
        <v/>
      </c>
      <c r="Z1486" s="294" t="str">
        <f t="shared" si="202"/>
        <v/>
      </c>
      <c r="AA1486" s="294" t="str">
        <f t="shared" si="203"/>
        <v/>
      </c>
      <c r="AB1486" s="294">
        <f>COUNTIF($D$4:D1486,$D1486)</f>
        <v>0</v>
      </c>
      <c r="AE1486" s="122" t="str">
        <f t="shared" si="204"/>
        <v/>
      </c>
      <c r="AF1486" s="124">
        <f>SUMIFS('BW Expense Report GL'!I:I,'BW Expense Report GL'!F:F,AD:AD,'BW Expense Report GL'!G:G,G:G)</f>
        <v>0</v>
      </c>
      <c r="AG1486" s="124" t="str">
        <f t="shared" si="205"/>
        <v/>
      </c>
      <c r="AH1486" s="124">
        <f>SUMIFS('BW Expense Report GL'!I:I,'BW Expense Report GL'!F:F,AD:AD,'BW Expense Report GL'!G:G,H:H)</f>
        <v>0</v>
      </c>
      <c r="AI1486" s="124" t="str">
        <f t="shared" si="206"/>
        <v/>
      </c>
      <c r="AK1486" s="121">
        <f t="shared" si="207"/>
        <v>0</v>
      </c>
      <c r="AL1486" s="121">
        <f t="shared" si="208"/>
        <v>0</v>
      </c>
    </row>
    <row r="1487" spans="1:38" s="121" customFormat="1" ht="12.75" x14ac:dyDescent="0.2">
      <c r="A1487" s="293" t="str">
        <f>VLOOKUP(B:B,'ACFR Business Areas'!A:C,3,FALSE)</f>
        <v>A000</v>
      </c>
      <c r="B1487" s="293" t="str">
        <f>'Lease Rollforward'!$B$1</f>
        <v>E120</v>
      </c>
      <c r="C1487" s="122" t="str">
        <f>VLOOKUP(B:B,'ACFR Business Areas'!A:B,2,FALSE)</f>
        <v>Comptroller General</v>
      </c>
      <c r="D1487" s="237"/>
      <c r="E1487" s="265"/>
      <c r="G1487" s="122">
        <f>IFERROR(VLOOKUP($F:$F,'Lease Types with GL Accts'!A:B,2,FALSE),0)</f>
        <v>0</v>
      </c>
      <c r="H1487" s="122">
        <f>IFERROR(VLOOKUP($F:$F,'Lease Types with GL Accts'!$A:$C,3,FALSE),0)</f>
        <v>0</v>
      </c>
      <c r="I1487" s="122">
        <f>IFERROR(VLOOKUP($F:$F,'Lease Types with GL Accts'!$A:$D,4,FALSE),0)</f>
        <v>0</v>
      </c>
      <c r="J1487" s="293" t="str">
        <f>IF(AND(AB1487=1,K1487='Lease Rollforward'!$B$2),"Yes",IF(AB1487=1,"No",""))</f>
        <v/>
      </c>
      <c r="L1487" s="216"/>
      <c r="M1487" s="217"/>
      <c r="N1487" s="217"/>
      <c r="O1487" s="217"/>
      <c r="P1487" s="294">
        <f t="shared" si="201"/>
        <v>0</v>
      </c>
      <c r="Q1487" s="124"/>
      <c r="R1487" s="124"/>
      <c r="S1487" s="219"/>
      <c r="T1487" s="219"/>
      <c r="U1487" s="266"/>
      <c r="V1487" s="122" t="str">
        <f>IF($AB1487=1,VLOOKUP(U:U,'BW Asset Listing'!D:E,2,FALSE),"")</f>
        <v/>
      </c>
      <c r="W1487" s="122" t="str">
        <f>IF($AB1487=1,VLOOKUP(U:U,'BW Asset Listing'!D:F,3,FALSE),"")</f>
        <v/>
      </c>
      <c r="X1487" s="122" t="str">
        <f>IF($AB1487=1,VLOOKUP(U:U,'BW Asset Listing'!D:G,4,FALSE),"")</f>
        <v/>
      </c>
      <c r="Y1487" s="294" t="str">
        <f>IF($AB1487=1,VLOOKUP(U:U,'BW Asset Listing'!D:O,12,FALSE),"")</f>
        <v/>
      </c>
      <c r="Z1487" s="294" t="str">
        <f t="shared" si="202"/>
        <v/>
      </c>
      <c r="AA1487" s="294" t="str">
        <f t="shared" si="203"/>
        <v/>
      </c>
      <c r="AB1487" s="294">
        <f>COUNTIF($D$4:D1487,$D1487)</f>
        <v>0</v>
      </c>
      <c r="AE1487" s="122" t="str">
        <f t="shared" si="204"/>
        <v/>
      </c>
      <c r="AF1487" s="124">
        <f>SUMIFS('BW Expense Report GL'!I:I,'BW Expense Report GL'!F:F,AD:AD,'BW Expense Report GL'!G:G,G:G)</f>
        <v>0</v>
      </c>
      <c r="AG1487" s="124" t="str">
        <f t="shared" si="205"/>
        <v/>
      </c>
      <c r="AH1487" s="124">
        <f>SUMIFS('BW Expense Report GL'!I:I,'BW Expense Report GL'!F:F,AD:AD,'BW Expense Report GL'!G:G,H:H)</f>
        <v>0</v>
      </c>
      <c r="AI1487" s="124" t="str">
        <f t="shared" si="206"/>
        <v/>
      </c>
      <c r="AK1487" s="121">
        <f t="shared" si="207"/>
        <v>0</v>
      </c>
      <c r="AL1487" s="121">
        <f t="shared" si="208"/>
        <v>0</v>
      </c>
    </row>
    <row r="1488" spans="1:38" s="121" customFormat="1" ht="12.75" x14ac:dyDescent="0.2">
      <c r="A1488" s="293" t="str">
        <f>VLOOKUP(B:B,'ACFR Business Areas'!A:C,3,FALSE)</f>
        <v>A000</v>
      </c>
      <c r="B1488" s="293" t="str">
        <f>'Lease Rollforward'!$B$1</f>
        <v>E120</v>
      </c>
      <c r="C1488" s="122" t="str">
        <f>VLOOKUP(B:B,'ACFR Business Areas'!A:B,2,FALSE)</f>
        <v>Comptroller General</v>
      </c>
      <c r="D1488" s="237"/>
      <c r="E1488" s="265"/>
      <c r="G1488" s="122">
        <f>IFERROR(VLOOKUP($F:$F,'Lease Types with GL Accts'!A:B,2,FALSE),0)</f>
        <v>0</v>
      </c>
      <c r="H1488" s="122">
        <f>IFERROR(VLOOKUP($F:$F,'Lease Types with GL Accts'!$A:$C,3,FALSE),0)</f>
        <v>0</v>
      </c>
      <c r="I1488" s="122">
        <f>IFERROR(VLOOKUP($F:$F,'Lease Types with GL Accts'!$A:$D,4,FALSE),0)</f>
        <v>0</v>
      </c>
      <c r="J1488" s="293" t="str">
        <f>IF(AND(AB1488=1,K1488='Lease Rollforward'!$B$2),"Yes",IF(AB1488=1,"No",""))</f>
        <v/>
      </c>
      <c r="L1488" s="216"/>
      <c r="M1488" s="217"/>
      <c r="N1488" s="217"/>
      <c r="O1488" s="217"/>
      <c r="P1488" s="294">
        <f t="shared" si="201"/>
        <v>0</v>
      </c>
      <c r="Q1488" s="124"/>
      <c r="R1488" s="124"/>
      <c r="S1488" s="219"/>
      <c r="T1488" s="219"/>
      <c r="U1488" s="266"/>
      <c r="V1488" s="122" t="str">
        <f>IF($AB1488=1,VLOOKUP(U:U,'BW Asset Listing'!D:E,2,FALSE),"")</f>
        <v/>
      </c>
      <c r="W1488" s="122" t="str">
        <f>IF($AB1488=1,VLOOKUP(U:U,'BW Asset Listing'!D:F,3,FALSE),"")</f>
        <v/>
      </c>
      <c r="X1488" s="122" t="str">
        <f>IF($AB1488=1,VLOOKUP(U:U,'BW Asset Listing'!D:G,4,FALSE),"")</f>
        <v/>
      </c>
      <c r="Y1488" s="294" t="str">
        <f>IF($AB1488=1,VLOOKUP(U:U,'BW Asset Listing'!D:O,12,FALSE),"")</f>
        <v/>
      </c>
      <c r="Z1488" s="294" t="str">
        <f t="shared" si="202"/>
        <v/>
      </c>
      <c r="AA1488" s="294" t="str">
        <f t="shared" si="203"/>
        <v/>
      </c>
      <c r="AB1488" s="294">
        <f>COUNTIF($D$4:D1488,$D1488)</f>
        <v>0</v>
      </c>
      <c r="AE1488" s="122" t="str">
        <f t="shared" si="204"/>
        <v/>
      </c>
      <c r="AF1488" s="124">
        <f>SUMIFS('BW Expense Report GL'!I:I,'BW Expense Report GL'!F:F,AD:AD,'BW Expense Report GL'!G:G,G:G)</f>
        <v>0</v>
      </c>
      <c r="AG1488" s="124" t="str">
        <f t="shared" si="205"/>
        <v/>
      </c>
      <c r="AH1488" s="124">
        <f>SUMIFS('BW Expense Report GL'!I:I,'BW Expense Report GL'!F:F,AD:AD,'BW Expense Report GL'!G:G,H:H)</f>
        <v>0</v>
      </c>
      <c r="AI1488" s="124" t="str">
        <f t="shared" si="206"/>
        <v/>
      </c>
      <c r="AK1488" s="121">
        <f t="shared" si="207"/>
        <v>0</v>
      </c>
      <c r="AL1488" s="121">
        <f t="shared" si="208"/>
        <v>0</v>
      </c>
    </row>
    <row r="1489" spans="1:38" s="121" customFormat="1" ht="12.75" x14ac:dyDescent="0.2">
      <c r="A1489" s="293" t="str">
        <f>VLOOKUP(B:B,'ACFR Business Areas'!A:C,3,FALSE)</f>
        <v>A000</v>
      </c>
      <c r="B1489" s="293" t="str">
        <f>'Lease Rollforward'!$B$1</f>
        <v>E120</v>
      </c>
      <c r="C1489" s="122" t="str">
        <f>VLOOKUP(B:B,'ACFR Business Areas'!A:B,2,FALSE)</f>
        <v>Comptroller General</v>
      </c>
      <c r="D1489" s="237"/>
      <c r="E1489" s="265"/>
      <c r="G1489" s="122">
        <f>IFERROR(VLOOKUP($F:$F,'Lease Types with GL Accts'!A:B,2,FALSE),0)</f>
        <v>0</v>
      </c>
      <c r="H1489" s="122">
        <f>IFERROR(VLOOKUP($F:$F,'Lease Types with GL Accts'!$A:$C,3,FALSE),0)</f>
        <v>0</v>
      </c>
      <c r="I1489" s="122">
        <f>IFERROR(VLOOKUP($F:$F,'Lease Types with GL Accts'!$A:$D,4,FALSE),0)</f>
        <v>0</v>
      </c>
      <c r="J1489" s="293" t="str">
        <f>IF(AND(AB1489=1,K1489='Lease Rollforward'!$B$2),"Yes",IF(AB1489=1,"No",""))</f>
        <v/>
      </c>
      <c r="L1489" s="216"/>
      <c r="M1489" s="217"/>
      <c r="N1489" s="217"/>
      <c r="O1489" s="217"/>
      <c r="P1489" s="294">
        <f t="shared" si="201"/>
        <v>0</v>
      </c>
      <c r="Q1489" s="124"/>
      <c r="R1489" s="124"/>
      <c r="S1489" s="219"/>
      <c r="T1489" s="219"/>
      <c r="U1489" s="266"/>
      <c r="V1489" s="122" t="str">
        <f>IF($AB1489=1,VLOOKUP(U:U,'BW Asset Listing'!D:E,2,FALSE),"")</f>
        <v/>
      </c>
      <c r="W1489" s="122" t="str">
        <f>IF($AB1489=1,VLOOKUP(U:U,'BW Asset Listing'!D:F,3,FALSE),"")</f>
        <v/>
      </c>
      <c r="X1489" s="122" t="str">
        <f>IF($AB1489=1,VLOOKUP(U:U,'BW Asset Listing'!D:G,4,FALSE),"")</f>
        <v/>
      </c>
      <c r="Y1489" s="294" t="str">
        <f>IF($AB1489=1,VLOOKUP(U:U,'BW Asset Listing'!D:O,12,FALSE),"")</f>
        <v/>
      </c>
      <c r="Z1489" s="294" t="str">
        <f t="shared" si="202"/>
        <v/>
      </c>
      <c r="AA1489" s="294" t="str">
        <f t="shared" si="203"/>
        <v/>
      </c>
      <c r="AB1489" s="294">
        <f>COUNTIF($D$4:D1489,$D1489)</f>
        <v>0</v>
      </c>
      <c r="AE1489" s="122" t="str">
        <f t="shared" si="204"/>
        <v/>
      </c>
      <c r="AF1489" s="124">
        <f>SUMIFS('BW Expense Report GL'!I:I,'BW Expense Report GL'!F:F,AD:AD,'BW Expense Report GL'!G:G,G:G)</f>
        <v>0</v>
      </c>
      <c r="AG1489" s="124" t="str">
        <f t="shared" si="205"/>
        <v/>
      </c>
      <c r="AH1489" s="124">
        <f>SUMIFS('BW Expense Report GL'!I:I,'BW Expense Report GL'!F:F,AD:AD,'BW Expense Report GL'!G:G,H:H)</f>
        <v>0</v>
      </c>
      <c r="AI1489" s="124" t="str">
        <f t="shared" si="206"/>
        <v/>
      </c>
      <c r="AK1489" s="121">
        <f t="shared" si="207"/>
        <v>0</v>
      </c>
      <c r="AL1489" s="121">
        <f t="shared" si="208"/>
        <v>0</v>
      </c>
    </row>
    <row r="1490" spans="1:38" s="121" customFormat="1" ht="12.75" x14ac:dyDescent="0.2">
      <c r="A1490" s="293" t="str">
        <f>VLOOKUP(B:B,'ACFR Business Areas'!A:C,3,FALSE)</f>
        <v>A000</v>
      </c>
      <c r="B1490" s="293" t="str">
        <f>'Lease Rollforward'!$B$1</f>
        <v>E120</v>
      </c>
      <c r="C1490" s="122" t="str">
        <f>VLOOKUP(B:B,'ACFR Business Areas'!A:B,2,FALSE)</f>
        <v>Comptroller General</v>
      </c>
      <c r="D1490" s="237"/>
      <c r="E1490" s="265"/>
      <c r="G1490" s="122">
        <f>IFERROR(VLOOKUP($F:$F,'Lease Types with GL Accts'!A:B,2,FALSE),0)</f>
        <v>0</v>
      </c>
      <c r="H1490" s="122">
        <f>IFERROR(VLOOKUP($F:$F,'Lease Types with GL Accts'!$A:$C,3,FALSE),0)</f>
        <v>0</v>
      </c>
      <c r="I1490" s="122">
        <f>IFERROR(VLOOKUP($F:$F,'Lease Types with GL Accts'!$A:$D,4,FALSE),0)</f>
        <v>0</v>
      </c>
      <c r="J1490" s="293" t="str">
        <f>IF(AND(AB1490=1,K1490='Lease Rollforward'!$B$2),"Yes",IF(AB1490=1,"No",""))</f>
        <v/>
      </c>
      <c r="L1490" s="216"/>
      <c r="M1490" s="217"/>
      <c r="N1490" s="217"/>
      <c r="O1490" s="217"/>
      <c r="P1490" s="294">
        <f t="shared" si="201"/>
        <v>0</v>
      </c>
      <c r="Q1490" s="124"/>
      <c r="R1490" s="124"/>
      <c r="S1490" s="219"/>
      <c r="T1490" s="219"/>
      <c r="U1490" s="266"/>
      <c r="V1490" s="122" t="str">
        <f>IF($AB1490=1,VLOOKUP(U:U,'BW Asset Listing'!D:E,2,FALSE),"")</f>
        <v/>
      </c>
      <c r="W1490" s="122" t="str">
        <f>IF($AB1490=1,VLOOKUP(U:U,'BW Asset Listing'!D:F,3,FALSE),"")</f>
        <v/>
      </c>
      <c r="X1490" s="122" t="str">
        <f>IF($AB1490=1,VLOOKUP(U:U,'BW Asset Listing'!D:G,4,FALSE),"")</f>
        <v/>
      </c>
      <c r="Y1490" s="294" t="str">
        <f>IF($AB1490=1,VLOOKUP(U:U,'BW Asset Listing'!D:O,12,FALSE),"")</f>
        <v/>
      </c>
      <c r="Z1490" s="294" t="str">
        <f t="shared" si="202"/>
        <v/>
      </c>
      <c r="AA1490" s="294" t="str">
        <f t="shared" si="203"/>
        <v/>
      </c>
      <c r="AB1490" s="294">
        <f>COUNTIF($D$4:D1490,$D1490)</f>
        <v>0</v>
      </c>
      <c r="AE1490" s="122" t="str">
        <f t="shared" si="204"/>
        <v/>
      </c>
      <c r="AF1490" s="124">
        <f>SUMIFS('BW Expense Report GL'!I:I,'BW Expense Report GL'!F:F,AD:AD,'BW Expense Report GL'!G:G,G:G)</f>
        <v>0</v>
      </c>
      <c r="AG1490" s="124" t="str">
        <f t="shared" si="205"/>
        <v/>
      </c>
      <c r="AH1490" s="124">
        <f>SUMIFS('BW Expense Report GL'!I:I,'BW Expense Report GL'!F:F,AD:AD,'BW Expense Report GL'!G:G,H:H)</f>
        <v>0</v>
      </c>
      <c r="AI1490" s="124" t="str">
        <f t="shared" si="206"/>
        <v/>
      </c>
      <c r="AK1490" s="121">
        <f t="shared" si="207"/>
        <v>0</v>
      </c>
      <c r="AL1490" s="121">
        <f t="shared" si="208"/>
        <v>0</v>
      </c>
    </row>
    <row r="1491" spans="1:38" s="121" customFormat="1" ht="12.75" x14ac:dyDescent="0.2">
      <c r="A1491" s="293" t="str">
        <f>VLOOKUP(B:B,'ACFR Business Areas'!A:C,3,FALSE)</f>
        <v>A000</v>
      </c>
      <c r="B1491" s="293" t="str">
        <f>'Lease Rollforward'!$B$1</f>
        <v>E120</v>
      </c>
      <c r="C1491" s="122" t="str">
        <f>VLOOKUP(B:B,'ACFR Business Areas'!A:B,2,FALSE)</f>
        <v>Comptroller General</v>
      </c>
      <c r="D1491" s="237"/>
      <c r="E1491" s="265"/>
      <c r="G1491" s="122">
        <f>IFERROR(VLOOKUP($F:$F,'Lease Types with GL Accts'!A:B,2,FALSE),0)</f>
        <v>0</v>
      </c>
      <c r="H1491" s="122">
        <f>IFERROR(VLOOKUP($F:$F,'Lease Types with GL Accts'!$A:$C,3,FALSE),0)</f>
        <v>0</v>
      </c>
      <c r="I1491" s="122">
        <f>IFERROR(VLOOKUP($F:$F,'Lease Types with GL Accts'!$A:$D,4,FALSE),0)</f>
        <v>0</v>
      </c>
      <c r="J1491" s="293" t="str">
        <f>IF(AND(AB1491=1,K1491='Lease Rollforward'!$B$2),"Yes",IF(AB1491=1,"No",""))</f>
        <v/>
      </c>
      <c r="L1491" s="216"/>
      <c r="M1491" s="217"/>
      <c r="N1491" s="217"/>
      <c r="O1491" s="217"/>
      <c r="P1491" s="294">
        <f t="shared" si="201"/>
        <v>0</v>
      </c>
      <c r="Q1491" s="124"/>
      <c r="R1491" s="124"/>
      <c r="S1491" s="219"/>
      <c r="T1491" s="219"/>
      <c r="U1491" s="266"/>
      <c r="V1491" s="122" t="str">
        <f>IF($AB1491=1,VLOOKUP(U:U,'BW Asset Listing'!D:E,2,FALSE),"")</f>
        <v/>
      </c>
      <c r="W1491" s="122" t="str">
        <f>IF($AB1491=1,VLOOKUP(U:U,'BW Asset Listing'!D:F,3,FALSE),"")</f>
        <v/>
      </c>
      <c r="X1491" s="122" t="str">
        <f>IF($AB1491=1,VLOOKUP(U:U,'BW Asset Listing'!D:G,4,FALSE),"")</f>
        <v/>
      </c>
      <c r="Y1491" s="294" t="str">
        <f>IF($AB1491=1,VLOOKUP(U:U,'BW Asset Listing'!D:O,12,FALSE),"")</f>
        <v/>
      </c>
      <c r="Z1491" s="294" t="str">
        <f t="shared" si="202"/>
        <v/>
      </c>
      <c r="AA1491" s="294" t="str">
        <f t="shared" si="203"/>
        <v/>
      </c>
      <c r="AB1491" s="294">
        <f>COUNTIF($D$4:D1491,$D1491)</f>
        <v>0</v>
      </c>
      <c r="AE1491" s="122" t="str">
        <f t="shared" si="204"/>
        <v/>
      </c>
      <c r="AF1491" s="124">
        <f>SUMIFS('BW Expense Report GL'!I:I,'BW Expense Report GL'!F:F,AD:AD,'BW Expense Report GL'!G:G,G:G)</f>
        <v>0</v>
      </c>
      <c r="AG1491" s="124" t="str">
        <f t="shared" si="205"/>
        <v/>
      </c>
      <c r="AH1491" s="124">
        <f>SUMIFS('BW Expense Report GL'!I:I,'BW Expense Report GL'!F:F,AD:AD,'BW Expense Report GL'!G:G,H:H)</f>
        <v>0</v>
      </c>
      <c r="AI1491" s="124" t="str">
        <f t="shared" si="206"/>
        <v/>
      </c>
      <c r="AK1491" s="121">
        <f t="shared" si="207"/>
        <v>0</v>
      </c>
      <c r="AL1491" s="121">
        <f t="shared" si="208"/>
        <v>0</v>
      </c>
    </row>
    <row r="1492" spans="1:38" s="121" customFormat="1" ht="12.75" x14ac:dyDescent="0.2">
      <c r="A1492" s="293" t="str">
        <f>VLOOKUP(B:B,'ACFR Business Areas'!A:C,3,FALSE)</f>
        <v>A000</v>
      </c>
      <c r="B1492" s="293" t="str">
        <f>'Lease Rollforward'!$B$1</f>
        <v>E120</v>
      </c>
      <c r="C1492" s="122" t="str">
        <f>VLOOKUP(B:B,'ACFR Business Areas'!A:B,2,FALSE)</f>
        <v>Comptroller General</v>
      </c>
      <c r="D1492" s="237"/>
      <c r="E1492" s="265"/>
      <c r="G1492" s="122">
        <f>IFERROR(VLOOKUP($F:$F,'Lease Types with GL Accts'!A:B,2,FALSE),0)</f>
        <v>0</v>
      </c>
      <c r="H1492" s="122">
        <f>IFERROR(VLOOKUP($F:$F,'Lease Types with GL Accts'!$A:$C,3,FALSE),0)</f>
        <v>0</v>
      </c>
      <c r="I1492" s="122">
        <f>IFERROR(VLOOKUP($F:$F,'Lease Types with GL Accts'!$A:$D,4,FALSE),0)</f>
        <v>0</v>
      </c>
      <c r="J1492" s="293" t="str">
        <f>IF(AND(AB1492=1,K1492='Lease Rollforward'!$B$2),"Yes",IF(AB1492=1,"No",""))</f>
        <v/>
      </c>
      <c r="L1492" s="216"/>
      <c r="M1492" s="217"/>
      <c r="N1492" s="217"/>
      <c r="O1492" s="217"/>
      <c r="P1492" s="294">
        <f t="shared" si="201"/>
        <v>0</v>
      </c>
      <c r="Q1492" s="124"/>
      <c r="R1492" s="124"/>
      <c r="S1492" s="219"/>
      <c r="T1492" s="219"/>
      <c r="U1492" s="266"/>
      <c r="V1492" s="122" t="str">
        <f>IF($AB1492=1,VLOOKUP(U:U,'BW Asset Listing'!D:E,2,FALSE),"")</f>
        <v/>
      </c>
      <c r="W1492" s="122" t="str">
        <f>IF($AB1492=1,VLOOKUP(U:U,'BW Asset Listing'!D:F,3,FALSE),"")</f>
        <v/>
      </c>
      <c r="X1492" s="122" t="str">
        <f>IF($AB1492=1,VLOOKUP(U:U,'BW Asset Listing'!D:G,4,FALSE),"")</f>
        <v/>
      </c>
      <c r="Y1492" s="294" t="str">
        <f>IF($AB1492=1,VLOOKUP(U:U,'BW Asset Listing'!D:O,12,FALSE),"")</f>
        <v/>
      </c>
      <c r="Z1492" s="294" t="str">
        <f t="shared" si="202"/>
        <v/>
      </c>
      <c r="AA1492" s="294" t="str">
        <f t="shared" si="203"/>
        <v/>
      </c>
      <c r="AB1492" s="294">
        <f>COUNTIF($D$4:D1492,$D1492)</f>
        <v>0</v>
      </c>
      <c r="AE1492" s="122" t="str">
        <f t="shared" si="204"/>
        <v/>
      </c>
      <c r="AF1492" s="124">
        <f>SUMIFS('BW Expense Report GL'!I:I,'BW Expense Report GL'!F:F,AD:AD,'BW Expense Report GL'!G:G,G:G)</f>
        <v>0</v>
      </c>
      <c r="AG1492" s="124" t="str">
        <f t="shared" si="205"/>
        <v/>
      </c>
      <c r="AH1492" s="124">
        <f>SUMIFS('BW Expense Report GL'!I:I,'BW Expense Report GL'!F:F,AD:AD,'BW Expense Report GL'!G:G,H:H)</f>
        <v>0</v>
      </c>
      <c r="AI1492" s="124" t="str">
        <f t="shared" si="206"/>
        <v/>
      </c>
      <c r="AK1492" s="121">
        <f t="shared" si="207"/>
        <v>0</v>
      </c>
      <c r="AL1492" s="121">
        <f t="shared" si="208"/>
        <v>0</v>
      </c>
    </row>
    <row r="1493" spans="1:38" s="121" customFormat="1" ht="12.75" x14ac:dyDescent="0.2">
      <c r="A1493" s="293" t="str">
        <f>VLOOKUP(B:B,'ACFR Business Areas'!A:C,3,FALSE)</f>
        <v>A000</v>
      </c>
      <c r="B1493" s="293" t="str">
        <f>'Lease Rollforward'!$B$1</f>
        <v>E120</v>
      </c>
      <c r="C1493" s="122" t="str">
        <f>VLOOKUP(B:B,'ACFR Business Areas'!A:B,2,FALSE)</f>
        <v>Comptroller General</v>
      </c>
      <c r="D1493" s="237"/>
      <c r="E1493" s="265"/>
      <c r="G1493" s="122">
        <f>IFERROR(VLOOKUP($F:$F,'Lease Types with GL Accts'!A:B,2,FALSE),0)</f>
        <v>0</v>
      </c>
      <c r="H1493" s="122">
        <f>IFERROR(VLOOKUP($F:$F,'Lease Types with GL Accts'!$A:$C,3,FALSE),0)</f>
        <v>0</v>
      </c>
      <c r="I1493" s="122">
        <f>IFERROR(VLOOKUP($F:$F,'Lease Types with GL Accts'!$A:$D,4,FALSE),0)</f>
        <v>0</v>
      </c>
      <c r="J1493" s="293" t="str">
        <f>IF(AND(AB1493=1,K1493='Lease Rollforward'!$B$2),"Yes",IF(AB1493=1,"No",""))</f>
        <v/>
      </c>
      <c r="L1493" s="216"/>
      <c r="M1493" s="217"/>
      <c r="N1493" s="217"/>
      <c r="O1493" s="217"/>
      <c r="P1493" s="294">
        <f t="shared" si="201"/>
        <v>0</v>
      </c>
      <c r="Q1493" s="124"/>
      <c r="R1493" s="124"/>
      <c r="S1493" s="219"/>
      <c r="T1493" s="219"/>
      <c r="U1493" s="266"/>
      <c r="V1493" s="122" t="str">
        <f>IF($AB1493=1,VLOOKUP(U:U,'BW Asset Listing'!D:E,2,FALSE),"")</f>
        <v/>
      </c>
      <c r="W1493" s="122" t="str">
        <f>IF($AB1493=1,VLOOKUP(U:U,'BW Asset Listing'!D:F,3,FALSE),"")</f>
        <v/>
      </c>
      <c r="X1493" s="122" t="str">
        <f>IF($AB1493=1,VLOOKUP(U:U,'BW Asset Listing'!D:G,4,FALSE),"")</f>
        <v/>
      </c>
      <c r="Y1493" s="294" t="str">
        <f>IF($AB1493=1,VLOOKUP(U:U,'BW Asset Listing'!D:O,12,FALSE),"")</f>
        <v/>
      </c>
      <c r="Z1493" s="294" t="str">
        <f t="shared" si="202"/>
        <v/>
      </c>
      <c r="AA1493" s="294" t="str">
        <f t="shared" si="203"/>
        <v/>
      </c>
      <c r="AB1493" s="294">
        <f>COUNTIF($D$4:D1493,$D1493)</f>
        <v>0</v>
      </c>
      <c r="AE1493" s="122" t="str">
        <f t="shared" si="204"/>
        <v/>
      </c>
      <c r="AF1493" s="124">
        <f>SUMIFS('BW Expense Report GL'!I:I,'BW Expense Report GL'!F:F,AD:AD,'BW Expense Report GL'!G:G,G:G)</f>
        <v>0</v>
      </c>
      <c r="AG1493" s="124" t="str">
        <f t="shared" si="205"/>
        <v/>
      </c>
      <c r="AH1493" s="124">
        <f>SUMIFS('BW Expense Report GL'!I:I,'BW Expense Report GL'!F:F,AD:AD,'BW Expense Report GL'!G:G,H:H)</f>
        <v>0</v>
      </c>
      <c r="AI1493" s="124" t="str">
        <f t="shared" si="206"/>
        <v/>
      </c>
      <c r="AK1493" s="121">
        <f t="shared" si="207"/>
        <v>0</v>
      </c>
      <c r="AL1493" s="121">
        <f t="shared" si="208"/>
        <v>0</v>
      </c>
    </row>
    <row r="1494" spans="1:38" s="121" customFormat="1" ht="12.75" x14ac:dyDescent="0.2">
      <c r="A1494" s="293" t="str">
        <f>VLOOKUP(B:B,'ACFR Business Areas'!A:C,3,FALSE)</f>
        <v>A000</v>
      </c>
      <c r="B1494" s="293" t="str">
        <f>'Lease Rollforward'!$B$1</f>
        <v>E120</v>
      </c>
      <c r="C1494" s="122" t="str">
        <f>VLOOKUP(B:B,'ACFR Business Areas'!A:B,2,FALSE)</f>
        <v>Comptroller General</v>
      </c>
      <c r="D1494" s="237"/>
      <c r="E1494" s="265"/>
      <c r="G1494" s="122">
        <f>IFERROR(VLOOKUP($F:$F,'Lease Types with GL Accts'!A:B,2,FALSE),0)</f>
        <v>0</v>
      </c>
      <c r="H1494" s="122">
        <f>IFERROR(VLOOKUP($F:$F,'Lease Types with GL Accts'!$A:$C,3,FALSE),0)</f>
        <v>0</v>
      </c>
      <c r="I1494" s="122">
        <f>IFERROR(VLOOKUP($F:$F,'Lease Types with GL Accts'!$A:$D,4,FALSE),0)</f>
        <v>0</v>
      </c>
      <c r="J1494" s="293" t="str">
        <f>IF(AND(AB1494=1,K1494='Lease Rollforward'!$B$2),"Yes",IF(AB1494=1,"No",""))</f>
        <v/>
      </c>
      <c r="L1494" s="216"/>
      <c r="M1494" s="217"/>
      <c r="N1494" s="217"/>
      <c r="O1494" s="217"/>
      <c r="P1494" s="294">
        <f t="shared" si="201"/>
        <v>0</v>
      </c>
      <c r="Q1494" s="124"/>
      <c r="R1494" s="124"/>
      <c r="S1494" s="219"/>
      <c r="T1494" s="219"/>
      <c r="U1494" s="266"/>
      <c r="V1494" s="122" t="str">
        <f>IF($AB1494=1,VLOOKUP(U:U,'BW Asset Listing'!D:E,2,FALSE),"")</f>
        <v/>
      </c>
      <c r="W1494" s="122" t="str">
        <f>IF($AB1494=1,VLOOKUP(U:U,'BW Asset Listing'!D:F,3,FALSE),"")</f>
        <v/>
      </c>
      <c r="X1494" s="122" t="str">
        <f>IF($AB1494=1,VLOOKUP(U:U,'BW Asset Listing'!D:G,4,FALSE),"")</f>
        <v/>
      </c>
      <c r="Y1494" s="294" t="str">
        <f>IF($AB1494=1,VLOOKUP(U:U,'BW Asset Listing'!D:O,12,FALSE),"")</f>
        <v/>
      </c>
      <c r="Z1494" s="294" t="str">
        <f t="shared" si="202"/>
        <v/>
      </c>
      <c r="AA1494" s="294" t="str">
        <f t="shared" si="203"/>
        <v/>
      </c>
      <c r="AB1494" s="294">
        <f>COUNTIF($D$4:D1494,$D1494)</f>
        <v>0</v>
      </c>
      <c r="AE1494" s="122" t="str">
        <f t="shared" si="204"/>
        <v/>
      </c>
      <c r="AF1494" s="124">
        <f>SUMIFS('BW Expense Report GL'!I:I,'BW Expense Report GL'!F:F,AD:AD,'BW Expense Report GL'!G:G,G:G)</f>
        <v>0</v>
      </c>
      <c r="AG1494" s="124" t="str">
        <f t="shared" si="205"/>
        <v/>
      </c>
      <c r="AH1494" s="124">
        <f>SUMIFS('BW Expense Report GL'!I:I,'BW Expense Report GL'!F:F,AD:AD,'BW Expense Report GL'!G:G,H:H)</f>
        <v>0</v>
      </c>
      <c r="AI1494" s="124" t="str">
        <f t="shared" si="206"/>
        <v/>
      </c>
      <c r="AK1494" s="121">
        <f t="shared" si="207"/>
        <v>0</v>
      </c>
      <c r="AL1494" s="121">
        <f t="shared" si="208"/>
        <v>0</v>
      </c>
    </row>
    <row r="1495" spans="1:38" s="121" customFormat="1" ht="12.75" x14ac:dyDescent="0.2">
      <c r="A1495" s="293" t="str">
        <f>VLOOKUP(B:B,'ACFR Business Areas'!A:C,3,FALSE)</f>
        <v>A000</v>
      </c>
      <c r="B1495" s="293" t="str">
        <f>'Lease Rollforward'!$B$1</f>
        <v>E120</v>
      </c>
      <c r="C1495" s="122" t="str">
        <f>VLOOKUP(B:B,'ACFR Business Areas'!A:B,2,FALSE)</f>
        <v>Comptroller General</v>
      </c>
      <c r="D1495" s="237"/>
      <c r="E1495" s="265"/>
      <c r="G1495" s="122">
        <f>IFERROR(VLOOKUP($F:$F,'Lease Types with GL Accts'!A:B,2,FALSE),0)</f>
        <v>0</v>
      </c>
      <c r="H1495" s="122">
        <f>IFERROR(VLOOKUP($F:$F,'Lease Types with GL Accts'!$A:$C,3,FALSE),0)</f>
        <v>0</v>
      </c>
      <c r="I1495" s="122">
        <f>IFERROR(VLOOKUP($F:$F,'Lease Types with GL Accts'!$A:$D,4,FALSE),0)</f>
        <v>0</v>
      </c>
      <c r="J1495" s="293" t="str">
        <f>IF(AND(AB1495=1,K1495='Lease Rollforward'!$B$2),"Yes",IF(AB1495=1,"No",""))</f>
        <v/>
      </c>
      <c r="L1495" s="216"/>
      <c r="M1495" s="217"/>
      <c r="N1495" s="217"/>
      <c r="O1495" s="217"/>
      <c r="P1495" s="294">
        <f t="shared" si="201"/>
        <v>0</v>
      </c>
      <c r="Q1495" s="124"/>
      <c r="R1495" s="124"/>
      <c r="S1495" s="219"/>
      <c r="T1495" s="219"/>
      <c r="U1495" s="266"/>
      <c r="V1495" s="122" t="str">
        <f>IF($AB1495=1,VLOOKUP(U:U,'BW Asset Listing'!D:E,2,FALSE),"")</f>
        <v/>
      </c>
      <c r="W1495" s="122" t="str">
        <f>IF($AB1495=1,VLOOKUP(U:U,'BW Asset Listing'!D:F,3,FALSE),"")</f>
        <v/>
      </c>
      <c r="X1495" s="122" t="str">
        <f>IF($AB1495=1,VLOOKUP(U:U,'BW Asset Listing'!D:G,4,FALSE),"")</f>
        <v/>
      </c>
      <c r="Y1495" s="294" t="str">
        <f>IF($AB1495=1,VLOOKUP(U:U,'BW Asset Listing'!D:O,12,FALSE),"")</f>
        <v/>
      </c>
      <c r="Z1495" s="294" t="str">
        <f t="shared" si="202"/>
        <v/>
      </c>
      <c r="AA1495" s="294" t="str">
        <f t="shared" si="203"/>
        <v/>
      </c>
      <c r="AB1495" s="294">
        <f>COUNTIF($D$4:D1495,$D1495)</f>
        <v>0</v>
      </c>
      <c r="AE1495" s="122" t="str">
        <f t="shared" si="204"/>
        <v/>
      </c>
      <c r="AF1495" s="124">
        <f>SUMIFS('BW Expense Report GL'!I:I,'BW Expense Report GL'!F:F,AD:AD,'BW Expense Report GL'!G:G,G:G)</f>
        <v>0</v>
      </c>
      <c r="AG1495" s="124" t="str">
        <f t="shared" si="205"/>
        <v/>
      </c>
      <c r="AH1495" s="124">
        <f>SUMIFS('BW Expense Report GL'!I:I,'BW Expense Report GL'!F:F,AD:AD,'BW Expense Report GL'!G:G,H:H)</f>
        <v>0</v>
      </c>
      <c r="AI1495" s="124" t="str">
        <f t="shared" si="206"/>
        <v/>
      </c>
      <c r="AK1495" s="121">
        <f t="shared" si="207"/>
        <v>0</v>
      </c>
      <c r="AL1495" s="121">
        <f t="shared" si="208"/>
        <v>0</v>
      </c>
    </row>
    <row r="1496" spans="1:38" s="121" customFormat="1" ht="12.75" x14ac:dyDescent="0.2">
      <c r="A1496" s="293" t="str">
        <f>VLOOKUP(B:B,'ACFR Business Areas'!A:C,3,FALSE)</f>
        <v>A000</v>
      </c>
      <c r="B1496" s="293" t="str">
        <f>'Lease Rollforward'!$B$1</f>
        <v>E120</v>
      </c>
      <c r="C1496" s="122" t="str">
        <f>VLOOKUP(B:B,'ACFR Business Areas'!A:B,2,FALSE)</f>
        <v>Comptroller General</v>
      </c>
      <c r="D1496" s="237"/>
      <c r="E1496" s="265"/>
      <c r="G1496" s="122">
        <f>IFERROR(VLOOKUP($F:$F,'Lease Types with GL Accts'!A:B,2,FALSE),0)</f>
        <v>0</v>
      </c>
      <c r="H1496" s="122">
        <f>IFERROR(VLOOKUP($F:$F,'Lease Types with GL Accts'!$A:$C,3,FALSE),0)</f>
        <v>0</v>
      </c>
      <c r="I1496" s="122">
        <f>IFERROR(VLOOKUP($F:$F,'Lease Types with GL Accts'!$A:$D,4,FALSE),0)</f>
        <v>0</v>
      </c>
      <c r="J1496" s="293" t="str">
        <f>IF(AND(AB1496=1,K1496='Lease Rollforward'!$B$2),"Yes",IF(AB1496=1,"No",""))</f>
        <v/>
      </c>
      <c r="L1496" s="216"/>
      <c r="M1496" s="217"/>
      <c r="N1496" s="217"/>
      <c r="O1496" s="217"/>
      <c r="P1496" s="294">
        <f t="shared" si="201"/>
        <v>0</v>
      </c>
      <c r="Q1496" s="124"/>
      <c r="R1496" s="124"/>
      <c r="S1496" s="219"/>
      <c r="T1496" s="219"/>
      <c r="U1496" s="266"/>
      <c r="V1496" s="122" t="str">
        <f>IF($AB1496=1,VLOOKUP(U:U,'BW Asset Listing'!D:E,2,FALSE),"")</f>
        <v/>
      </c>
      <c r="W1496" s="122" t="str">
        <f>IF($AB1496=1,VLOOKUP(U:U,'BW Asset Listing'!D:F,3,FALSE),"")</f>
        <v/>
      </c>
      <c r="X1496" s="122" t="str">
        <f>IF($AB1496=1,VLOOKUP(U:U,'BW Asset Listing'!D:G,4,FALSE),"")</f>
        <v/>
      </c>
      <c r="Y1496" s="294" t="str">
        <f>IF($AB1496=1,VLOOKUP(U:U,'BW Asset Listing'!D:O,12,FALSE),"")</f>
        <v/>
      </c>
      <c r="Z1496" s="294" t="str">
        <f t="shared" si="202"/>
        <v/>
      </c>
      <c r="AA1496" s="294" t="str">
        <f t="shared" si="203"/>
        <v/>
      </c>
      <c r="AB1496" s="294">
        <f>COUNTIF($D$4:D1496,$D1496)</f>
        <v>0</v>
      </c>
      <c r="AE1496" s="122" t="str">
        <f t="shared" si="204"/>
        <v/>
      </c>
      <c r="AF1496" s="124">
        <f>SUMIFS('BW Expense Report GL'!I:I,'BW Expense Report GL'!F:F,AD:AD,'BW Expense Report GL'!G:G,G:G)</f>
        <v>0</v>
      </c>
      <c r="AG1496" s="124" t="str">
        <f t="shared" si="205"/>
        <v/>
      </c>
      <c r="AH1496" s="124">
        <f>SUMIFS('BW Expense Report GL'!I:I,'BW Expense Report GL'!F:F,AD:AD,'BW Expense Report GL'!G:G,H:H)</f>
        <v>0</v>
      </c>
      <c r="AI1496" s="124" t="str">
        <f t="shared" si="206"/>
        <v/>
      </c>
      <c r="AK1496" s="121">
        <f t="shared" si="207"/>
        <v>0</v>
      </c>
      <c r="AL1496" s="121">
        <f t="shared" si="208"/>
        <v>0</v>
      </c>
    </row>
    <row r="1497" spans="1:38" s="121" customFormat="1" ht="12.75" x14ac:dyDescent="0.2">
      <c r="A1497" s="293" t="str">
        <f>VLOOKUP(B:B,'ACFR Business Areas'!A:C,3,FALSE)</f>
        <v>A000</v>
      </c>
      <c r="B1497" s="293" t="str">
        <f>'Lease Rollforward'!$B$1</f>
        <v>E120</v>
      </c>
      <c r="C1497" s="122" t="str">
        <f>VLOOKUP(B:B,'ACFR Business Areas'!A:B,2,FALSE)</f>
        <v>Comptroller General</v>
      </c>
      <c r="D1497" s="237"/>
      <c r="E1497" s="265"/>
      <c r="G1497" s="122">
        <f>IFERROR(VLOOKUP($F:$F,'Lease Types with GL Accts'!A:B,2,FALSE),0)</f>
        <v>0</v>
      </c>
      <c r="H1497" s="122">
        <f>IFERROR(VLOOKUP($F:$F,'Lease Types with GL Accts'!$A:$C,3,FALSE),0)</f>
        <v>0</v>
      </c>
      <c r="I1497" s="122">
        <f>IFERROR(VLOOKUP($F:$F,'Lease Types with GL Accts'!$A:$D,4,FALSE),0)</f>
        <v>0</v>
      </c>
      <c r="J1497" s="293" t="str">
        <f>IF(AND(AB1497=1,K1497='Lease Rollforward'!$B$2),"Yes",IF(AB1497=1,"No",""))</f>
        <v/>
      </c>
      <c r="L1497" s="216"/>
      <c r="M1497" s="217"/>
      <c r="N1497" s="217"/>
      <c r="O1497" s="217"/>
      <c r="P1497" s="294">
        <f t="shared" si="201"/>
        <v>0</v>
      </c>
      <c r="Q1497" s="124"/>
      <c r="R1497" s="124"/>
      <c r="S1497" s="219"/>
      <c r="T1497" s="219"/>
      <c r="U1497" s="266"/>
      <c r="V1497" s="122" t="str">
        <f>IF($AB1497=1,VLOOKUP(U:U,'BW Asset Listing'!D:E,2,FALSE),"")</f>
        <v/>
      </c>
      <c r="W1497" s="122" t="str">
        <f>IF($AB1497=1,VLOOKUP(U:U,'BW Asset Listing'!D:F,3,FALSE),"")</f>
        <v/>
      </c>
      <c r="X1497" s="122" t="str">
        <f>IF($AB1497=1,VLOOKUP(U:U,'BW Asset Listing'!D:G,4,FALSE),"")</f>
        <v/>
      </c>
      <c r="Y1497" s="294" t="str">
        <f>IF($AB1497=1,VLOOKUP(U:U,'BW Asset Listing'!D:O,12,FALSE),"")</f>
        <v/>
      </c>
      <c r="Z1497" s="294" t="str">
        <f t="shared" si="202"/>
        <v/>
      </c>
      <c r="AA1497" s="294" t="str">
        <f t="shared" si="203"/>
        <v/>
      </c>
      <c r="AB1497" s="294">
        <f>COUNTIF($D$4:D1497,$D1497)</f>
        <v>0</v>
      </c>
      <c r="AE1497" s="122" t="str">
        <f t="shared" si="204"/>
        <v/>
      </c>
      <c r="AF1497" s="124">
        <f>SUMIFS('BW Expense Report GL'!I:I,'BW Expense Report GL'!F:F,AD:AD,'BW Expense Report GL'!G:G,G:G)</f>
        <v>0</v>
      </c>
      <c r="AG1497" s="124" t="str">
        <f t="shared" si="205"/>
        <v/>
      </c>
      <c r="AH1497" s="124">
        <f>SUMIFS('BW Expense Report GL'!I:I,'BW Expense Report GL'!F:F,AD:AD,'BW Expense Report GL'!G:G,H:H)</f>
        <v>0</v>
      </c>
      <c r="AI1497" s="124" t="str">
        <f t="shared" si="206"/>
        <v/>
      </c>
      <c r="AK1497" s="121">
        <f t="shared" si="207"/>
        <v>0</v>
      </c>
      <c r="AL1497" s="121">
        <f t="shared" si="208"/>
        <v>0</v>
      </c>
    </row>
    <row r="1498" spans="1:38" s="121" customFormat="1" ht="12.75" x14ac:dyDescent="0.2">
      <c r="A1498" s="293" t="str">
        <f>VLOOKUP(B:B,'ACFR Business Areas'!A:C,3,FALSE)</f>
        <v>A000</v>
      </c>
      <c r="B1498" s="293" t="str">
        <f>'Lease Rollforward'!$B$1</f>
        <v>E120</v>
      </c>
      <c r="C1498" s="122" t="str">
        <f>VLOOKUP(B:B,'ACFR Business Areas'!A:B,2,FALSE)</f>
        <v>Comptroller General</v>
      </c>
      <c r="D1498" s="237"/>
      <c r="E1498" s="265"/>
      <c r="G1498" s="122">
        <f>IFERROR(VLOOKUP($F:$F,'Lease Types with GL Accts'!A:B,2,FALSE),0)</f>
        <v>0</v>
      </c>
      <c r="H1498" s="122">
        <f>IFERROR(VLOOKUP($F:$F,'Lease Types with GL Accts'!$A:$C,3,FALSE),0)</f>
        <v>0</v>
      </c>
      <c r="I1498" s="122">
        <f>IFERROR(VLOOKUP($F:$F,'Lease Types with GL Accts'!$A:$D,4,FALSE),0)</f>
        <v>0</v>
      </c>
      <c r="J1498" s="293" t="str">
        <f>IF(AND(AB1498=1,K1498='Lease Rollforward'!$B$2),"Yes",IF(AB1498=1,"No",""))</f>
        <v/>
      </c>
      <c r="L1498" s="216"/>
      <c r="M1498" s="217"/>
      <c r="N1498" s="217"/>
      <c r="O1498" s="217"/>
      <c r="P1498" s="294">
        <f t="shared" si="201"/>
        <v>0</v>
      </c>
      <c r="Q1498" s="124"/>
      <c r="R1498" s="124"/>
      <c r="S1498" s="219"/>
      <c r="T1498" s="219"/>
      <c r="U1498" s="266"/>
      <c r="V1498" s="122" t="str">
        <f>IF($AB1498=1,VLOOKUP(U:U,'BW Asset Listing'!D:E,2,FALSE),"")</f>
        <v/>
      </c>
      <c r="W1498" s="122" t="str">
        <f>IF($AB1498=1,VLOOKUP(U:U,'BW Asset Listing'!D:F,3,FALSE),"")</f>
        <v/>
      </c>
      <c r="X1498" s="122" t="str">
        <f>IF($AB1498=1,VLOOKUP(U:U,'BW Asset Listing'!D:G,4,FALSE),"")</f>
        <v/>
      </c>
      <c r="Y1498" s="294" t="str">
        <f>IF($AB1498=1,VLOOKUP(U:U,'BW Asset Listing'!D:O,12,FALSE),"")</f>
        <v/>
      </c>
      <c r="Z1498" s="294" t="str">
        <f t="shared" si="202"/>
        <v/>
      </c>
      <c r="AA1498" s="294" t="str">
        <f t="shared" si="203"/>
        <v/>
      </c>
      <c r="AB1498" s="294">
        <f>COUNTIF($D$4:D1498,$D1498)</f>
        <v>0</v>
      </c>
      <c r="AE1498" s="122" t="str">
        <f t="shared" si="204"/>
        <v/>
      </c>
      <c r="AF1498" s="124">
        <f>SUMIFS('BW Expense Report GL'!I:I,'BW Expense Report GL'!F:F,AD:AD,'BW Expense Report GL'!G:G,G:G)</f>
        <v>0</v>
      </c>
      <c r="AG1498" s="124" t="str">
        <f t="shared" si="205"/>
        <v/>
      </c>
      <c r="AH1498" s="124">
        <f>SUMIFS('BW Expense Report GL'!I:I,'BW Expense Report GL'!F:F,AD:AD,'BW Expense Report GL'!G:G,H:H)</f>
        <v>0</v>
      </c>
      <c r="AI1498" s="124" t="str">
        <f t="shared" si="206"/>
        <v/>
      </c>
      <c r="AK1498" s="121">
        <f t="shared" si="207"/>
        <v>0</v>
      </c>
      <c r="AL1498" s="121">
        <f t="shared" si="208"/>
        <v>0</v>
      </c>
    </row>
    <row r="1499" spans="1:38" s="121" customFormat="1" ht="12.75" x14ac:dyDescent="0.2">
      <c r="A1499" s="293" t="str">
        <f>VLOOKUP(B:B,'ACFR Business Areas'!A:C,3,FALSE)</f>
        <v>A000</v>
      </c>
      <c r="B1499" s="293" t="str">
        <f>'Lease Rollforward'!$B$1</f>
        <v>E120</v>
      </c>
      <c r="C1499" s="122" t="str">
        <f>VLOOKUP(B:B,'ACFR Business Areas'!A:B,2,FALSE)</f>
        <v>Comptroller General</v>
      </c>
      <c r="D1499" s="237"/>
      <c r="E1499" s="265"/>
      <c r="G1499" s="122">
        <f>IFERROR(VLOOKUP($F:$F,'Lease Types with GL Accts'!A:B,2,FALSE),0)</f>
        <v>0</v>
      </c>
      <c r="H1499" s="122">
        <f>IFERROR(VLOOKUP($F:$F,'Lease Types with GL Accts'!$A:$C,3,FALSE),0)</f>
        <v>0</v>
      </c>
      <c r="I1499" s="122">
        <f>IFERROR(VLOOKUP($F:$F,'Lease Types with GL Accts'!$A:$D,4,FALSE),0)</f>
        <v>0</v>
      </c>
      <c r="J1499" s="293" t="str">
        <f>IF(AND(AB1499=1,K1499='Lease Rollforward'!$B$2),"Yes",IF(AB1499=1,"No",""))</f>
        <v/>
      </c>
      <c r="L1499" s="216"/>
      <c r="M1499" s="217"/>
      <c r="N1499" s="217"/>
      <c r="O1499" s="217"/>
      <c r="P1499" s="294">
        <f t="shared" si="201"/>
        <v>0</v>
      </c>
      <c r="Q1499" s="124"/>
      <c r="R1499" s="124"/>
      <c r="S1499" s="219"/>
      <c r="T1499" s="219"/>
      <c r="U1499" s="266"/>
      <c r="V1499" s="122" t="str">
        <f>IF($AB1499=1,VLOOKUP(U:U,'BW Asset Listing'!D:E,2,FALSE),"")</f>
        <v/>
      </c>
      <c r="W1499" s="122" t="str">
        <f>IF($AB1499=1,VLOOKUP(U:U,'BW Asset Listing'!D:F,3,FALSE),"")</f>
        <v/>
      </c>
      <c r="X1499" s="122" t="str">
        <f>IF($AB1499=1,VLOOKUP(U:U,'BW Asset Listing'!D:G,4,FALSE),"")</f>
        <v/>
      </c>
      <c r="Y1499" s="294" t="str">
        <f>IF($AB1499=1,VLOOKUP(U:U,'BW Asset Listing'!D:O,12,FALSE),"")</f>
        <v/>
      </c>
      <c r="Z1499" s="294" t="str">
        <f t="shared" si="202"/>
        <v/>
      </c>
      <c r="AA1499" s="294" t="str">
        <f t="shared" si="203"/>
        <v/>
      </c>
      <c r="AB1499" s="294">
        <f>COUNTIF($D$4:D1499,$D1499)</f>
        <v>0</v>
      </c>
      <c r="AE1499" s="122" t="str">
        <f t="shared" si="204"/>
        <v/>
      </c>
      <c r="AF1499" s="124">
        <f>SUMIFS('BW Expense Report GL'!I:I,'BW Expense Report GL'!F:F,AD:AD,'BW Expense Report GL'!G:G,G:G)</f>
        <v>0</v>
      </c>
      <c r="AG1499" s="124" t="str">
        <f t="shared" si="205"/>
        <v/>
      </c>
      <c r="AH1499" s="124">
        <f>SUMIFS('BW Expense Report GL'!I:I,'BW Expense Report GL'!F:F,AD:AD,'BW Expense Report GL'!G:G,H:H)</f>
        <v>0</v>
      </c>
      <c r="AI1499" s="124" t="str">
        <f t="shared" si="206"/>
        <v/>
      </c>
      <c r="AK1499" s="121">
        <f t="shared" si="207"/>
        <v>0</v>
      </c>
      <c r="AL1499" s="121">
        <f t="shared" si="208"/>
        <v>0</v>
      </c>
    </row>
    <row r="1500" spans="1:38" s="121" customFormat="1" ht="12.75" x14ac:dyDescent="0.2">
      <c r="A1500" s="293" t="str">
        <f>VLOOKUP(B:B,'ACFR Business Areas'!A:C,3,FALSE)</f>
        <v>A000</v>
      </c>
      <c r="B1500" s="293" t="str">
        <f>'Lease Rollforward'!$B$1</f>
        <v>E120</v>
      </c>
      <c r="C1500" s="122" t="str">
        <f>VLOOKUP(B:B,'ACFR Business Areas'!A:B,2,FALSE)</f>
        <v>Comptroller General</v>
      </c>
      <c r="D1500" s="237"/>
      <c r="E1500" s="265"/>
      <c r="G1500" s="122">
        <f>IFERROR(VLOOKUP($F:$F,'Lease Types with GL Accts'!A:B,2,FALSE),0)</f>
        <v>0</v>
      </c>
      <c r="H1500" s="122">
        <f>IFERROR(VLOOKUP($F:$F,'Lease Types with GL Accts'!$A:$C,3,FALSE),0)</f>
        <v>0</v>
      </c>
      <c r="I1500" s="122">
        <f>IFERROR(VLOOKUP($F:$F,'Lease Types with GL Accts'!$A:$D,4,FALSE),0)</f>
        <v>0</v>
      </c>
      <c r="J1500" s="293" t="str">
        <f>IF(AND(AB1500=1,K1500='Lease Rollforward'!$B$2),"Yes",IF(AB1500=1,"No",""))</f>
        <v/>
      </c>
      <c r="L1500" s="216"/>
      <c r="M1500" s="217"/>
      <c r="N1500" s="217"/>
      <c r="O1500" s="217"/>
      <c r="P1500" s="294">
        <f t="shared" si="201"/>
        <v>0</v>
      </c>
      <c r="Q1500" s="124"/>
      <c r="R1500" s="124"/>
      <c r="S1500" s="219"/>
      <c r="T1500" s="219"/>
      <c r="U1500" s="266"/>
      <c r="V1500" s="122" t="str">
        <f>IF($AB1500=1,VLOOKUP(U:U,'BW Asset Listing'!D:E,2,FALSE),"")</f>
        <v/>
      </c>
      <c r="W1500" s="122" t="str">
        <f>IF($AB1500=1,VLOOKUP(U:U,'BW Asset Listing'!D:F,3,FALSE),"")</f>
        <v/>
      </c>
      <c r="X1500" s="122" t="str">
        <f>IF($AB1500=1,VLOOKUP(U:U,'BW Asset Listing'!D:G,4,FALSE),"")</f>
        <v/>
      </c>
      <c r="Y1500" s="294" t="str">
        <f>IF($AB1500=1,VLOOKUP(U:U,'BW Asset Listing'!D:O,12,FALSE),"")</f>
        <v/>
      </c>
      <c r="Z1500" s="294" t="str">
        <f t="shared" si="202"/>
        <v/>
      </c>
      <c r="AA1500" s="294" t="str">
        <f t="shared" si="203"/>
        <v/>
      </c>
      <c r="AB1500" s="294">
        <f>COUNTIF($D$4:D1500,$D1500)</f>
        <v>0</v>
      </c>
      <c r="AE1500" s="122" t="str">
        <f t="shared" si="204"/>
        <v/>
      </c>
      <c r="AF1500" s="124">
        <f>SUMIFS('BW Expense Report GL'!I:I,'BW Expense Report GL'!F:F,AD:AD,'BW Expense Report GL'!G:G,G:G)</f>
        <v>0</v>
      </c>
      <c r="AG1500" s="124" t="str">
        <f t="shared" si="205"/>
        <v/>
      </c>
      <c r="AH1500" s="124">
        <f>SUMIFS('BW Expense Report GL'!I:I,'BW Expense Report GL'!F:F,AD:AD,'BW Expense Report GL'!G:G,H:H)</f>
        <v>0</v>
      </c>
      <c r="AI1500" s="124" t="str">
        <f t="shared" si="206"/>
        <v/>
      </c>
      <c r="AK1500" s="121">
        <f t="shared" si="207"/>
        <v>0</v>
      </c>
      <c r="AL1500" s="121">
        <f t="shared" si="208"/>
        <v>0</v>
      </c>
    </row>
    <row r="1501" spans="1:38" s="121" customFormat="1" ht="12.75" x14ac:dyDescent="0.2">
      <c r="A1501" s="293" t="str">
        <f>VLOOKUP(B:B,'ACFR Business Areas'!A:C,3,FALSE)</f>
        <v>A000</v>
      </c>
      <c r="B1501" s="293" t="str">
        <f>'Lease Rollforward'!$B$1</f>
        <v>E120</v>
      </c>
      <c r="C1501" s="122" t="str">
        <f>VLOOKUP(B:B,'ACFR Business Areas'!A:B,2,FALSE)</f>
        <v>Comptroller General</v>
      </c>
      <c r="D1501" s="237"/>
      <c r="E1501" s="265"/>
      <c r="G1501" s="122">
        <f>IFERROR(VLOOKUP($F:$F,'Lease Types with GL Accts'!A:B,2,FALSE),0)</f>
        <v>0</v>
      </c>
      <c r="H1501" s="122">
        <f>IFERROR(VLOOKUP($F:$F,'Lease Types with GL Accts'!$A:$C,3,FALSE),0)</f>
        <v>0</v>
      </c>
      <c r="I1501" s="122">
        <f>IFERROR(VLOOKUP($F:$F,'Lease Types with GL Accts'!$A:$D,4,FALSE),0)</f>
        <v>0</v>
      </c>
      <c r="J1501" s="293" t="str">
        <f>IF(AND(AB1501=1,K1501='Lease Rollforward'!$B$2),"Yes",IF(AB1501=1,"No",""))</f>
        <v/>
      </c>
      <c r="L1501" s="216"/>
      <c r="M1501" s="217"/>
      <c r="N1501" s="217"/>
      <c r="O1501" s="217"/>
      <c r="P1501" s="294">
        <f t="shared" si="201"/>
        <v>0</v>
      </c>
      <c r="Q1501" s="124"/>
      <c r="R1501" s="124"/>
      <c r="S1501" s="219"/>
      <c r="T1501" s="219"/>
      <c r="U1501" s="266"/>
      <c r="V1501" s="122" t="str">
        <f>IF($AB1501=1,VLOOKUP(U:U,'BW Asset Listing'!D:E,2,FALSE),"")</f>
        <v/>
      </c>
      <c r="W1501" s="122" t="str">
        <f>IF($AB1501=1,VLOOKUP(U:U,'BW Asset Listing'!D:F,3,FALSE),"")</f>
        <v/>
      </c>
      <c r="X1501" s="122" t="str">
        <f>IF($AB1501=1,VLOOKUP(U:U,'BW Asset Listing'!D:G,4,FALSE),"")</f>
        <v/>
      </c>
      <c r="Y1501" s="294" t="str">
        <f>IF($AB1501=1,VLOOKUP(U:U,'BW Asset Listing'!D:O,12,FALSE),"")</f>
        <v/>
      </c>
      <c r="Z1501" s="294" t="str">
        <f t="shared" si="202"/>
        <v/>
      </c>
      <c r="AA1501" s="294" t="str">
        <f t="shared" si="203"/>
        <v/>
      </c>
      <c r="AB1501" s="294">
        <f>COUNTIF($D$4:D1501,$D1501)</f>
        <v>0</v>
      </c>
      <c r="AE1501" s="122" t="str">
        <f t="shared" si="204"/>
        <v/>
      </c>
      <c r="AF1501" s="124">
        <f>SUMIFS('BW Expense Report GL'!I:I,'BW Expense Report GL'!F:F,AD:AD,'BW Expense Report GL'!G:G,G:G)</f>
        <v>0</v>
      </c>
      <c r="AG1501" s="124" t="str">
        <f t="shared" si="205"/>
        <v/>
      </c>
      <c r="AH1501" s="124">
        <f>SUMIFS('BW Expense Report GL'!I:I,'BW Expense Report GL'!F:F,AD:AD,'BW Expense Report GL'!G:G,H:H)</f>
        <v>0</v>
      </c>
      <c r="AI1501" s="124" t="str">
        <f t="shared" si="206"/>
        <v/>
      </c>
      <c r="AK1501" s="121">
        <f t="shared" si="207"/>
        <v>0</v>
      </c>
      <c r="AL1501" s="121">
        <f t="shared" si="208"/>
        <v>0</v>
      </c>
    </row>
    <row r="1502" spans="1:38" s="121" customFormat="1" ht="12.75" x14ac:dyDescent="0.2">
      <c r="A1502" s="293" t="str">
        <f>VLOOKUP(B:B,'ACFR Business Areas'!A:C,3,FALSE)</f>
        <v>A000</v>
      </c>
      <c r="B1502" s="293" t="str">
        <f>'Lease Rollforward'!$B$1</f>
        <v>E120</v>
      </c>
      <c r="C1502" s="122" t="str">
        <f>VLOOKUP(B:B,'ACFR Business Areas'!A:B,2,FALSE)</f>
        <v>Comptroller General</v>
      </c>
      <c r="D1502" s="237"/>
      <c r="E1502" s="265"/>
      <c r="G1502" s="122">
        <f>IFERROR(VLOOKUP($F:$F,'Lease Types with GL Accts'!A:B,2,FALSE),0)</f>
        <v>0</v>
      </c>
      <c r="H1502" s="122">
        <f>IFERROR(VLOOKUP($F:$F,'Lease Types with GL Accts'!$A:$C,3,FALSE),0)</f>
        <v>0</v>
      </c>
      <c r="I1502" s="122">
        <f>IFERROR(VLOOKUP($F:$F,'Lease Types with GL Accts'!$A:$D,4,FALSE),0)</f>
        <v>0</v>
      </c>
      <c r="J1502" s="293" t="str">
        <f>IF(AND(AB1502=1,K1502='Lease Rollforward'!$B$2),"Yes",IF(AB1502=1,"No",""))</f>
        <v/>
      </c>
      <c r="L1502" s="216"/>
      <c r="M1502" s="217"/>
      <c r="N1502" s="217"/>
      <c r="O1502" s="217"/>
      <c r="P1502" s="294">
        <f t="shared" si="201"/>
        <v>0</v>
      </c>
      <c r="Q1502" s="124"/>
      <c r="R1502" s="124"/>
      <c r="S1502" s="219"/>
      <c r="T1502" s="219"/>
      <c r="U1502" s="266"/>
      <c r="V1502" s="122" t="str">
        <f>IF($AB1502=1,VLOOKUP(U:U,'BW Asset Listing'!D:E,2,FALSE),"")</f>
        <v/>
      </c>
      <c r="W1502" s="122" t="str">
        <f>IF($AB1502=1,VLOOKUP(U:U,'BW Asset Listing'!D:F,3,FALSE),"")</f>
        <v/>
      </c>
      <c r="X1502" s="122" t="str">
        <f>IF($AB1502=1,VLOOKUP(U:U,'BW Asset Listing'!D:G,4,FALSE),"")</f>
        <v/>
      </c>
      <c r="Y1502" s="294" t="str">
        <f>IF($AB1502=1,VLOOKUP(U:U,'BW Asset Listing'!D:O,12,FALSE),"")</f>
        <v/>
      </c>
      <c r="Z1502" s="294" t="str">
        <f t="shared" si="202"/>
        <v/>
      </c>
      <c r="AA1502" s="294" t="str">
        <f t="shared" si="203"/>
        <v/>
      </c>
      <c r="AB1502" s="294">
        <f>COUNTIF($D$4:D1502,$D1502)</f>
        <v>0</v>
      </c>
      <c r="AE1502" s="122" t="str">
        <f t="shared" si="204"/>
        <v/>
      </c>
      <c r="AF1502" s="124">
        <f>SUMIFS('BW Expense Report GL'!I:I,'BW Expense Report GL'!F:F,AD:AD,'BW Expense Report GL'!G:G,G:G)</f>
        <v>0</v>
      </c>
      <c r="AG1502" s="124" t="str">
        <f t="shared" si="205"/>
        <v/>
      </c>
      <c r="AH1502" s="124">
        <f>SUMIFS('BW Expense Report GL'!I:I,'BW Expense Report GL'!F:F,AD:AD,'BW Expense Report GL'!G:G,H:H)</f>
        <v>0</v>
      </c>
      <c r="AI1502" s="124" t="str">
        <f t="shared" si="206"/>
        <v/>
      </c>
      <c r="AK1502" s="121">
        <f t="shared" si="207"/>
        <v>0</v>
      </c>
      <c r="AL1502" s="121">
        <f t="shared" si="208"/>
        <v>0</v>
      </c>
    </row>
    <row r="1503" spans="1:38" s="121" customFormat="1" ht="12.75" x14ac:dyDescent="0.2">
      <c r="A1503" s="293" t="str">
        <f>VLOOKUP(B:B,'ACFR Business Areas'!A:C,3,FALSE)</f>
        <v>A000</v>
      </c>
      <c r="B1503" s="293" t="str">
        <f>'Lease Rollforward'!$B$1</f>
        <v>E120</v>
      </c>
      <c r="C1503" s="122" t="str">
        <f>VLOOKUP(B:B,'ACFR Business Areas'!A:B,2,FALSE)</f>
        <v>Comptroller General</v>
      </c>
      <c r="D1503" s="237"/>
      <c r="E1503" s="265"/>
      <c r="G1503" s="122">
        <f>IFERROR(VLOOKUP($F:$F,'Lease Types with GL Accts'!A:B,2,FALSE),0)</f>
        <v>0</v>
      </c>
      <c r="H1503" s="122">
        <f>IFERROR(VLOOKUP($F:$F,'Lease Types with GL Accts'!$A:$C,3,FALSE),0)</f>
        <v>0</v>
      </c>
      <c r="I1503" s="122">
        <f>IFERROR(VLOOKUP($F:$F,'Lease Types with GL Accts'!$A:$D,4,FALSE),0)</f>
        <v>0</v>
      </c>
      <c r="J1503" s="293" t="str">
        <f>IF(AND(AB1503=1,K1503='Lease Rollforward'!$B$2),"Yes",IF(AB1503=1,"No",""))</f>
        <v/>
      </c>
      <c r="L1503" s="216"/>
      <c r="M1503" s="217"/>
      <c r="N1503" s="217"/>
      <c r="O1503" s="217"/>
      <c r="P1503" s="294">
        <f t="shared" si="201"/>
        <v>0</v>
      </c>
      <c r="Q1503" s="124"/>
      <c r="R1503" s="124"/>
      <c r="S1503" s="219"/>
      <c r="T1503" s="219"/>
      <c r="U1503" s="266"/>
      <c r="V1503" s="122" t="str">
        <f>IF($AB1503=1,VLOOKUP(U:U,'BW Asset Listing'!D:E,2,FALSE),"")</f>
        <v/>
      </c>
      <c r="W1503" s="122" t="str">
        <f>IF($AB1503=1,VLOOKUP(U:U,'BW Asset Listing'!D:F,3,FALSE),"")</f>
        <v/>
      </c>
      <c r="X1503" s="122" t="str">
        <f>IF($AB1503=1,VLOOKUP(U:U,'BW Asset Listing'!D:G,4,FALSE),"")</f>
        <v/>
      </c>
      <c r="Y1503" s="294" t="str">
        <f>IF($AB1503=1,VLOOKUP(U:U,'BW Asset Listing'!D:O,12,FALSE),"")</f>
        <v/>
      </c>
      <c r="Z1503" s="294" t="str">
        <f t="shared" si="202"/>
        <v/>
      </c>
      <c r="AA1503" s="294" t="str">
        <f t="shared" si="203"/>
        <v/>
      </c>
      <c r="AB1503" s="294">
        <f>COUNTIF($D$4:D1503,$D1503)</f>
        <v>0</v>
      </c>
      <c r="AE1503" s="122" t="str">
        <f t="shared" si="204"/>
        <v/>
      </c>
      <c r="AF1503" s="124">
        <f>SUMIFS('BW Expense Report GL'!I:I,'BW Expense Report GL'!F:F,AD:AD,'BW Expense Report GL'!G:G,G:G)</f>
        <v>0</v>
      </c>
      <c r="AG1503" s="124" t="str">
        <f t="shared" si="205"/>
        <v/>
      </c>
      <c r="AH1503" s="124">
        <f>SUMIFS('BW Expense Report GL'!I:I,'BW Expense Report GL'!F:F,AD:AD,'BW Expense Report GL'!G:G,H:H)</f>
        <v>0</v>
      </c>
      <c r="AI1503" s="124" t="str">
        <f t="shared" si="206"/>
        <v/>
      </c>
      <c r="AK1503" s="121">
        <f t="shared" si="207"/>
        <v>0</v>
      </c>
      <c r="AL1503" s="121">
        <f t="shared" si="208"/>
        <v>0</v>
      </c>
    </row>
    <row r="1504" spans="1:38" s="121" customFormat="1" ht="12.75" x14ac:dyDescent="0.2">
      <c r="A1504" s="293" t="str">
        <f>VLOOKUP(B:B,'ACFR Business Areas'!A:C,3,FALSE)</f>
        <v>A000</v>
      </c>
      <c r="B1504" s="293" t="str">
        <f>'Lease Rollforward'!$B$1</f>
        <v>E120</v>
      </c>
      <c r="C1504" s="122" t="str">
        <f>VLOOKUP(B:B,'ACFR Business Areas'!A:B,2,FALSE)</f>
        <v>Comptroller General</v>
      </c>
      <c r="D1504" s="237"/>
      <c r="E1504" s="265"/>
      <c r="G1504" s="122">
        <f>IFERROR(VLOOKUP($F:$F,'Lease Types with GL Accts'!A:B,2,FALSE),0)</f>
        <v>0</v>
      </c>
      <c r="H1504" s="122">
        <f>IFERROR(VLOOKUP($F:$F,'Lease Types with GL Accts'!$A:$C,3,FALSE),0)</f>
        <v>0</v>
      </c>
      <c r="I1504" s="122">
        <f>IFERROR(VLOOKUP($F:$F,'Lease Types with GL Accts'!$A:$D,4,FALSE),0)</f>
        <v>0</v>
      </c>
      <c r="J1504" s="293" t="str">
        <f>IF(AND(AB1504=1,K1504='Lease Rollforward'!$B$2),"Yes",IF(AB1504=1,"No",""))</f>
        <v/>
      </c>
      <c r="L1504" s="216"/>
      <c r="M1504" s="217"/>
      <c r="N1504" s="217"/>
      <c r="O1504" s="217"/>
      <c r="P1504" s="294">
        <f t="shared" si="201"/>
        <v>0</v>
      </c>
      <c r="Q1504" s="124"/>
      <c r="R1504" s="124"/>
      <c r="S1504" s="219"/>
      <c r="T1504" s="219"/>
      <c r="U1504" s="266"/>
      <c r="V1504" s="122" t="str">
        <f>IF($AB1504=1,VLOOKUP(U:U,'BW Asset Listing'!D:E,2,FALSE),"")</f>
        <v/>
      </c>
      <c r="W1504" s="122" t="str">
        <f>IF($AB1504=1,VLOOKUP(U:U,'BW Asset Listing'!D:F,3,FALSE),"")</f>
        <v/>
      </c>
      <c r="X1504" s="122" t="str">
        <f>IF($AB1504=1,VLOOKUP(U:U,'BW Asset Listing'!D:G,4,FALSE),"")</f>
        <v/>
      </c>
      <c r="Y1504" s="294" t="str">
        <f>IF($AB1504=1,VLOOKUP(U:U,'BW Asset Listing'!D:O,12,FALSE),"")</f>
        <v/>
      </c>
      <c r="Z1504" s="294" t="str">
        <f t="shared" si="202"/>
        <v/>
      </c>
      <c r="AA1504" s="294" t="str">
        <f t="shared" si="203"/>
        <v/>
      </c>
      <c r="AB1504" s="294">
        <f>COUNTIF($D$4:D1504,$D1504)</f>
        <v>0</v>
      </c>
      <c r="AE1504" s="122" t="str">
        <f t="shared" si="204"/>
        <v/>
      </c>
      <c r="AF1504" s="124">
        <f>SUMIFS('BW Expense Report GL'!I:I,'BW Expense Report GL'!F:F,AD:AD,'BW Expense Report GL'!G:G,G:G)</f>
        <v>0</v>
      </c>
      <c r="AG1504" s="124" t="str">
        <f t="shared" si="205"/>
        <v/>
      </c>
      <c r="AH1504" s="124">
        <f>SUMIFS('BW Expense Report GL'!I:I,'BW Expense Report GL'!F:F,AD:AD,'BW Expense Report GL'!G:G,H:H)</f>
        <v>0</v>
      </c>
      <c r="AI1504" s="124" t="str">
        <f t="shared" si="206"/>
        <v/>
      </c>
      <c r="AK1504" s="121">
        <f t="shared" si="207"/>
        <v>0</v>
      </c>
      <c r="AL1504" s="121">
        <f t="shared" si="208"/>
        <v>0</v>
      </c>
    </row>
    <row r="1505" spans="1:38" s="121" customFormat="1" ht="12.75" x14ac:dyDescent="0.2">
      <c r="A1505" s="293" t="str">
        <f>VLOOKUP(B:B,'ACFR Business Areas'!A:C,3,FALSE)</f>
        <v>A000</v>
      </c>
      <c r="B1505" s="293" t="str">
        <f>'Lease Rollforward'!$B$1</f>
        <v>E120</v>
      </c>
      <c r="C1505" s="122" t="str">
        <f>VLOOKUP(B:B,'ACFR Business Areas'!A:B,2,FALSE)</f>
        <v>Comptroller General</v>
      </c>
      <c r="D1505" s="237"/>
      <c r="E1505" s="265"/>
      <c r="G1505" s="122">
        <f>IFERROR(VLOOKUP($F:$F,'Lease Types with GL Accts'!A:B,2,FALSE),0)</f>
        <v>0</v>
      </c>
      <c r="H1505" s="122">
        <f>IFERROR(VLOOKUP($F:$F,'Lease Types with GL Accts'!$A:$C,3,FALSE),0)</f>
        <v>0</v>
      </c>
      <c r="I1505" s="122">
        <f>IFERROR(VLOOKUP($F:$F,'Lease Types with GL Accts'!$A:$D,4,FALSE),0)</f>
        <v>0</v>
      </c>
      <c r="J1505" s="293" t="str">
        <f>IF(AND(AB1505=1,K1505='Lease Rollforward'!$B$2),"Yes",IF(AB1505=1,"No",""))</f>
        <v/>
      </c>
      <c r="L1505" s="216"/>
      <c r="M1505" s="217"/>
      <c r="N1505" s="217"/>
      <c r="O1505" s="217"/>
      <c r="P1505" s="294">
        <f t="shared" si="201"/>
        <v>0</v>
      </c>
      <c r="Q1505" s="124"/>
      <c r="R1505" s="124"/>
      <c r="S1505" s="219"/>
      <c r="T1505" s="219"/>
      <c r="U1505" s="266"/>
      <c r="V1505" s="122" t="str">
        <f>IF($AB1505=1,VLOOKUP(U:U,'BW Asset Listing'!D:E,2,FALSE),"")</f>
        <v/>
      </c>
      <c r="W1505" s="122" t="str">
        <f>IF($AB1505=1,VLOOKUP(U:U,'BW Asset Listing'!D:F,3,FALSE),"")</f>
        <v/>
      </c>
      <c r="X1505" s="122" t="str">
        <f>IF($AB1505=1,VLOOKUP(U:U,'BW Asset Listing'!D:G,4,FALSE),"")</f>
        <v/>
      </c>
      <c r="Y1505" s="294" t="str">
        <f>IF($AB1505=1,VLOOKUP(U:U,'BW Asset Listing'!D:O,12,FALSE),"")</f>
        <v/>
      </c>
      <c r="Z1505" s="294" t="str">
        <f t="shared" si="202"/>
        <v/>
      </c>
      <c r="AA1505" s="294" t="str">
        <f t="shared" si="203"/>
        <v/>
      </c>
      <c r="AB1505" s="294">
        <f>COUNTIF($D$4:D1505,$D1505)</f>
        <v>0</v>
      </c>
      <c r="AE1505" s="122" t="str">
        <f t="shared" si="204"/>
        <v/>
      </c>
      <c r="AF1505" s="124">
        <f>SUMIFS('BW Expense Report GL'!I:I,'BW Expense Report GL'!F:F,AD:AD,'BW Expense Report GL'!G:G,G:G)</f>
        <v>0</v>
      </c>
      <c r="AG1505" s="124" t="str">
        <f t="shared" si="205"/>
        <v/>
      </c>
      <c r="AH1505" s="124">
        <f>SUMIFS('BW Expense Report GL'!I:I,'BW Expense Report GL'!F:F,AD:AD,'BW Expense Report GL'!G:G,H:H)</f>
        <v>0</v>
      </c>
      <c r="AI1505" s="124" t="str">
        <f t="shared" si="206"/>
        <v/>
      </c>
      <c r="AK1505" s="121">
        <f t="shared" si="207"/>
        <v>0</v>
      </c>
      <c r="AL1505" s="121">
        <f t="shared" si="208"/>
        <v>0</v>
      </c>
    </row>
    <row r="1506" spans="1:38" s="121" customFormat="1" ht="12.75" x14ac:dyDescent="0.2">
      <c r="A1506" s="293" t="str">
        <f>VLOOKUP(B:B,'ACFR Business Areas'!A:C,3,FALSE)</f>
        <v>A000</v>
      </c>
      <c r="B1506" s="293" t="str">
        <f>'Lease Rollforward'!$B$1</f>
        <v>E120</v>
      </c>
      <c r="C1506" s="122" t="str">
        <f>VLOOKUP(B:B,'ACFR Business Areas'!A:B,2,FALSE)</f>
        <v>Comptroller General</v>
      </c>
      <c r="D1506" s="237"/>
      <c r="E1506" s="265"/>
      <c r="G1506" s="122">
        <f>IFERROR(VLOOKUP($F:$F,'Lease Types with GL Accts'!A:B,2,FALSE),0)</f>
        <v>0</v>
      </c>
      <c r="H1506" s="122">
        <f>IFERROR(VLOOKUP($F:$F,'Lease Types with GL Accts'!$A:$C,3,FALSE),0)</f>
        <v>0</v>
      </c>
      <c r="I1506" s="122">
        <f>IFERROR(VLOOKUP($F:$F,'Lease Types with GL Accts'!$A:$D,4,FALSE),0)</f>
        <v>0</v>
      </c>
      <c r="J1506" s="293" t="str">
        <f>IF(AND(AB1506=1,K1506='Lease Rollforward'!$B$2),"Yes",IF(AB1506=1,"No",""))</f>
        <v/>
      </c>
      <c r="L1506" s="216"/>
      <c r="M1506" s="217"/>
      <c r="N1506" s="217"/>
      <c r="O1506" s="217"/>
      <c r="P1506" s="294">
        <f t="shared" si="201"/>
        <v>0</v>
      </c>
      <c r="Q1506" s="124"/>
      <c r="R1506" s="124"/>
      <c r="S1506" s="219"/>
      <c r="T1506" s="219"/>
      <c r="U1506" s="266"/>
      <c r="V1506" s="122" t="str">
        <f>IF($AB1506=1,VLOOKUP(U:U,'BW Asset Listing'!D:E,2,FALSE),"")</f>
        <v/>
      </c>
      <c r="W1506" s="122" t="str">
        <f>IF($AB1506=1,VLOOKUP(U:U,'BW Asset Listing'!D:F,3,FALSE),"")</f>
        <v/>
      </c>
      <c r="X1506" s="122" t="str">
        <f>IF($AB1506=1,VLOOKUP(U:U,'BW Asset Listing'!D:G,4,FALSE),"")</f>
        <v/>
      </c>
      <c r="Y1506" s="294" t="str">
        <f>IF($AB1506=1,VLOOKUP(U:U,'BW Asset Listing'!D:O,12,FALSE),"")</f>
        <v/>
      </c>
      <c r="Z1506" s="294" t="str">
        <f t="shared" si="202"/>
        <v/>
      </c>
      <c r="AA1506" s="294" t="str">
        <f t="shared" si="203"/>
        <v/>
      </c>
      <c r="AB1506" s="294">
        <f>COUNTIF($D$4:D1506,$D1506)</f>
        <v>0</v>
      </c>
      <c r="AE1506" s="122" t="str">
        <f t="shared" si="204"/>
        <v/>
      </c>
      <c r="AF1506" s="124">
        <f>SUMIFS('BW Expense Report GL'!I:I,'BW Expense Report GL'!F:F,AD:AD,'BW Expense Report GL'!G:G,G:G)</f>
        <v>0</v>
      </c>
      <c r="AG1506" s="124" t="str">
        <f t="shared" si="205"/>
        <v/>
      </c>
      <c r="AH1506" s="124">
        <f>SUMIFS('BW Expense Report GL'!I:I,'BW Expense Report GL'!F:F,AD:AD,'BW Expense Report GL'!G:G,H:H)</f>
        <v>0</v>
      </c>
      <c r="AI1506" s="124" t="str">
        <f t="shared" si="206"/>
        <v/>
      </c>
      <c r="AK1506" s="121">
        <f t="shared" si="207"/>
        <v>0</v>
      </c>
      <c r="AL1506" s="121">
        <f t="shared" si="208"/>
        <v>0</v>
      </c>
    </row>
    <row r="1507" spans="1:38" s="121" customFormat="1" ht="12.75" x14ac:dyDescent="0.2">
      <c r="A1507" s="293" t="str">
        <f>VLOOKUP(B:B,'ACFR Business Areas'!A:C,3,FALSE)</f>
        <v>A000</v>
      </c>
      <c r="B1507" s="293" t="str">
        <f>'Lease Rollforward'!$B$1</f>
        <v>E120</v>
      </c>
      <c r="C1507" s="122" t="str">
        <f>VLOOKUP(B:B,'ACFR Business Areas'!A:B,2,FALSE)</f>
        <v>Comptroller General</v>
      </c>
      <c r="D1507" s="237"/>
      <c r="E1507" s="265"/>
      <c r="G1507" s="122">
        <f>IFERROR(VLOOKUP($F:$F,'Lease Types with GL Accts'!A:B,2,FALSE),0)</f>
        <v>0</v>
      </c>
      <c r="H1507" s="122">
        <f>IFERROR(VLOOKUP($F:$F,'Lease Types with GL Accts'!$A:$C,3,FALSE),0)</f>
        <v>0</v>
      </c>
      <c r="I1507" s="122">
        <f>IFERROR(VLOOKUP($F:$F,'Lease Types with GL Accts'!$A:$D,4,FALSE),0)</f>
        <v>0</v>
      </c>
      <c r="J1507" s="293" t="str">
        <f>IF(AND(AB1507=1,K1507='Lease Rollforward'!$B$2),"Yes",IF(AB1507=1,"No",""))</f>
        <v/>
      </c>
      <c r="L1507" s="216"/>
      <c r="M1507" s="217"/>
      <c r="N1507" s="217"/>
      <c r="O1507" s="217"/>
      <c r="P1507" s="294">
        <f t="shared" si="201"/>
        <v>0</v>
      </c>
      <c r="Q1507" s="124"/>
      <c r="R1507" s="124"/>
      <c r="S1507" s="219"/>
      <c r="T1507" s="219"/>
      <c r="U1507" s="266"/>
      <c r="V1507" s="122" t="str">
        <f>IF($AB1507=1,VLOOKUP(U:U,'BW Asset Listing'!D:E,2,FALSE),"")</f>
        <v/>
      </c>
      <c r="W1507" s="122" t="str">
        <f>IF($AB1507=1,VLOOKUP(U:U,'BW Asset Listing'!D:F,3,FALSE),"")</f>
        <v/>
      </c>
      <c r="X1507" s="122" t="str">
        <f>IF($AB1507=1,VLOOKUP(U:U,'BW Asset Listing'!D:G,4,FALSE),"")</f>
        <v/>
      </c>
      <c r="Y1507" s="294" t="str">
        <f>IF($AB1507=1,VLOOKUP(U:U,'BW Asset Listing'!D:O,12,FALSE),"")</f>
        <v/>
      </c>
      <c r="Z1507" s="294" t="str">
        <f t="shared" si="202"/>
        <v/>
      </c>
      <c r="AA1507" s="294" t="str">
        <f t="shared" si="203"/>
        <v/>
      </c>
      <c r="AB1507" s="294">
        <f>COUNTIF($D$4:D1507,$D1507)</f>
        <v>0</v>
      </c>
      <c r="AE1507" s="122" t="str">
        <f t="shared" si="204"/>
        <v/>
      </c>
      <c r="AF1507" s="124">
        <f>SUMIFS('BW Expense Report GL'!I:I,'BW Expense Report GL'!F:F,AD:AD,'BW Expense Report GL'!G:G,G:G)</f>
        <v>0</v>
      </c>
      <c r="AG1507" s="124" t="str">
        <f t="shared" si="205"/>
        <v/>
      </c>
      <c r="AH1507" s="124">
        <f>SUMIFS('BW Expense Report GL'!I:I,'BW Expense Report GL'!F:F,AD:AD,'BW Expense Report GL'!G:G,H:H)</f>
        <v>0</v>
      </c>
      <c r="AI1507" s="124" t="str">
        <f t="shared" si="206"/>
        <v/>
      </c>
      <c r="AK1507" s="121">
        <f t="shared" si="207"/>
        <v>0</v>
      </c>
      <c r="AL1507" s="121">
        <f t="shared" si="208"/>
        <v>0</v>
      </c>
    </row>
    <row r="1508" spans="1:38" s="121" customFormat="1" ht="12.75" x14ac:dyDescent="0.2">
      <c r="A1508" s="293" t="str">
        <f>VLOOKUP(B:B,'ACFR Business Areas'!A:C,3,FALSE)</f>
        <v>A000</v>
      </c>
      <c r="B1508" s="293" t="str">
        <f>'Lease Rollforward'!$B$1</f>
        <v>E120</v>
      </c>
      <c r="C1508" s="122" t="str">
        <f>VLOOKUP(B:B,'ACFR Business Areas'!A:B,2,FALSE)</f>
        <v>Comptroller General</v>
      </c>
      <c r="D1508" s="237"/>
      <c r="E1508" s="265"/>
      <c r="G1508" s="122">
        <f>IFERROR(VLOOKUP($F:$F,'Lease Types with GL Accts'!A:B,2,FALSE),0)</f>
        <v>0</v>
      </c>
      <c r="H1508" s="122">
        <f>IFERROR(VLOOKUP($F:$F,'Lease Types with GL Accts'!$A:$C,3,FALSE),0)</f>
        <v>0</v>
      </c>
      <c r="I1508" s="122">
        <f>IFERROR(VLOOKUP($F:$F,'Lease Types with GL Accts'!$A:$D,4,FALSE),0)</f>
        <v>0</v>
      </c>
      <c r="J1508" s="293" t="str">
        <f>IF(AND(AB1508=1,K1508='Lease Rollforward'!$B$2),"Yes",IF(AB1508=1,"No",""))</f>
        <v/>
      </c>
      <c r="L1508" s="216"/>
      <c r="M1508" s="217"/>
      <c r="N1508" s="217"/>
      <c r="O1508" s="217"/>
      <c r="P1508" s="294">
        <f t="shared" si="201"/>
        <v>0</v>
      </c>
      <c r="Q1508" s="124"/>
      <c r="R1508" s="124"/>
      <c r="S1508" s="219"/>
      <c r="T1508" s="219"/>
      <c r="U1508" s="266"/>
      <c r="V1508" s="122" t="str">
        <f>IF($AB1508=1,VLOOKUP(U:U,'BW Asset Listing'!D:E,2,FALSE),"")</f>
        <v/>
      </c>
      <c r="W1508" s="122" t="str">
        <f>IF($AB1508=1,VLOOKUP(U:U,'BW Asset Listing'!D:F,3,FALSE),"")</f>
        <v/>
      </c>
      <c r="X1508" s="122" t="str">
        <f>IF($AB1508=1,VLOOKUP(U:U,'BW Asset Listing'!D:G,4,FALSE),"")</f>
        <v/>
      </c>
      <c r="Y1508" s="294" t="str">
        <f>IF($AB1508=1,VLOOKUP(U:U,'BW Asset Listing'!D:O,12,FALSE),"")</f>
        <v/>
      </c>
      <c r="Z1508" s="294" t="str">
        <f t="shared" si="202"/>
        <v/>
      </c>
      <c r="AA1508" s="294" t="str">
        <f t="shared" si="203"/>
        <v/>
      </c>
      <c r="AB1508" s="294">
        <f>COUNTIF($D$4:D1508,$D1508)</f>
        <v>0</v>
      </c>
      <c r="AE1508" s="122" t="str">
        <f t="shared" si="204"/>
        <v/>
      </c>
      <c r="AF1508" s="124">
        <f>SUMIFS('BW Expense Report GL'!I:I,'BW Expense Report GL'!F:F,AD:AD,'BW Expense Report GL'!G:G,G:G)</f>
        <v>0</v>
      </c>
      <c r="AG1508" s="124" t="str">
        <f t="shared" si="205"/>
        <v/>
      </c>
      <c r="AH1508" s="124">
        <f>SUMIFS('BW Expense Report GL'!I:I,'BW Expense Report GL'!F:F,AD:AD,'BW Expense Report GL'!G:G,H:H)</f>
        <v>0</v>
      </c>
      <c r="AI1508" s="124" t="str">
        <f t="shared" si="206"/>
        <v/>
      </c>
      <c r="AK1508" s="121">
        <f t="shared" si="207"/>
        <v>0</v>
      </c>
      <c r="AL1508" s="121">
        <f t="shared" si="208"/>
        <v>0</v>
      </c>
    </row>
    <row r="1509" spans="1:38" s="121" customFormat="1" ht="12.75" x14ac:dyDescent="0.2">
      <c r="A1509" s="293" t="str">
        <f>VLOOKUP(B:B,'ACFR Business Areas'!A:C,3,FALSE)</f>
        <v>A000</v>
      </c>
      <c r="B1509" s="293" t="str">
        <f>'Lease Rollforward'!$B$1</f>
        <v>E120</v>
      </c>
      <c r="C1509" s="122" t="str">
        <f>VLOOKUP(B:B,'ACFR Business Areas'!A:B,2,FALSE)</f>
        <v>Comptroller General</v>
      </c>
      <c r="D1509" s="237"/>
      <c r="E1509" s="265"/>
      <c r="G1509" s="122">
        <f>IFERROR(VLOOKUP($F:$F,'Lease Types with GL Accts'!A:B,2,FALSE),0)</f>
        <v>0</v>
      </c>
      <c r="H1509" s="122">
        <f>IFERROR(VLOOKUP($F:$F,'Lease Types with GL Accts'!$A:$C,3,FALSE),0)</f>
        <v>0</v>
      </c>
      <c r="I1509" s="122">
        <f>IFERROR(VLOOKUP($F:$F,'Lease Types with GL Accts'!$A:$D,4,FALSE),0)</f>
        <v>0</v>
      </c>
      <c r="J1509" s="293" t="str">
        <f>IF(AND(AB1509=1,K1509='Lease Rollforward'!$B$2),"Yes",IF(AB1509=1,"No",""))</f>
        <v/>
      </c>
      <c r="L1509" s="216"/>
      <c r="M1509" s="217"/>
      <c r="N1509" s="217"/>
      <c r="O1509" s="217"/>
      <c r="P1509" s="294">
        <f t="shared" si="201"/>
        <v>0</v>
      </c>
      <c r="Q1509" s="124"/>
      <c r="R1509" s="124"/>
      <c r="S1509" s="219"/>
      <c r="T1509" s="219"/>
      <c r="U1509" s="266"/>
      <c r="V1509" s="122" t="str">
        <f>IF($AB1509=1,VLOOKUP(U:U,'BW Asset Listing'!D:E,2,FALSE),"")</f>
        <v/>
      </c>
      <c r="W1509" s="122" t="str">
        <f>IF($AB1509=1,VLOOKUP(U:U,'BW Asset Listing'!D:F,3,FALSE),"")</f>
        <v/>
      </c>
      <c r="X1509" s="122" t="str">
        <f>IF($AB1509=1,VLOOKUP(U:U,'BW Asset Listing'!D:G,4,FALSE),"")</f>
        <v/>
      </c>
      <c r="Y1509" s="294" t="str">
        <f>IF($AB1509=1,VLOOKUP(U:U,'BW Asset Listing'!D:O,12,FALSE),"")</f>
        <v/>
      </c>
      <c r="Z1509" s="294" t="str">
        <f t="shared" si="202"/>
        <v/>
      </c>
      <c r="AA1509" s="294" t="str">
        <f t="shared" si="203"/>
        <v/>
      </c>
      <c r="AB1509" s="294">
        <f>COUNTIF($D$4:D1509,$D1509)</f>
        <v>0</v>
      </c>
      <c r="AE1509" s="122" t="str">
        <f t="shared" si="204"/>
        <v/>
      </c>
      <c r="AF1509" s="124">
        <f>SUMIFS('BW Expense Report GL'!I:I,'BW Expense Report GL'!F:F,AD:AD,'BW Expense Report GL'!G:G,G:G)</f>
        <v>0</v>
      </c>
      <c r="AG1509" s="124" t="str">
        <f t="shared" si="205"/>
        <v/>
      </c>
      <c r="AH1509" s="124">
        <f>SUMIFS('BW Expense Report GL'!I:I,'BW Expense Report GL'!F:F,AD:AD,'BW Expense Report GL'!G:G,H:H)</f>
        <v>0</v>
      </c>
      <c r="AI1509" s="124" t="str">
        <f t="shared" si="206"/>
        <v/>
      </c>
      <c r="AK1509" s="121">
        <f t="shared" si="207"/>
        <v>0</v>
      </c>
      <c r="AL1509" s="121">
        <f t="shared" si="208"/>
        <v>0</v>
      </c>
    </row>
    <row r="1510" spans="1:38" s="121" customFormat="1" ht="12.75" x14ac:dyDescent="0.2">
      <c r="A1510" s="293" t="str">
        <f>VLOOKUP(B:B,'ACFR Business Areas'!A:C,3,FALSE)</f>
        <v>A000</v>
      </c>
      <c r="B1510" s="293" t="str">
        <f>'Lease Rollforward'!$B$1</f>
        <v>E120</v>
      </c>
      <c r="C1510" s="122" t="str">
        <f>VLOOKUP(B:B,'ACFR Business Areas'!A:B,2,FALSE)</f>
        <v>Comptroller General</v>
      </c>
      <c r="D1510" s="237"/>
      <c r="E1510" s="265"/>
      <c r="G1510" s="122">
        <f>IFERROR(VLOOKUP($F:$F,'Lease Types with GL Accts'!A:B,2,FALSE),0)</f>
        <v>0</v>
      </c>
      <c r="H1510" s="122">
        <f>IFERROR(VLOOKUP($F:$F,'Lease Types with GL Accts'!$A:$C,3,FALSE),0)</f>
        <v>0</v>
      </c>
      <c r="I1510" s="122">
        <f>IFERROR(VLOOKUP($F:$F,'Lease Types with GL Accts'!$A:$D,4,FALSE),0)</f>
        <v>0</v>
      </c>
      <c r="J1510" s="293" t="str">
        <f>IF(AND(AB1510=1,K1510='Lease Rollforward'!$B$2),"Yes",IF(AB1510=1,"No",""))</f>
        <v/>
      </c>
      <c r="L1510" s="216"/>
      <c r="M1510" s="217"/>
      <c r="N1510" s="217"/>
      <c r="O1510" s="217"/>
      <c r="P1510" s="294">
        <f t="shared" si="201"/>
        <v>0</v>
      </c>
      <c r="Q1510" s="124"/>
      <c r="R1510" s="124"/>
      <c r="S1510" s="219"/>
      <c r="T1510" s="219"/>
      <c r="U1510" s="266"/>
      <c r="V1510" s="122" t="str">
        <f>IF($AB1510=1,VLOOKUP(U:U,'BW Asset Listing'!D:E,2,FALSE),"")</f>
        <v/>
      </c>
      <c r="W1510" s="122" t="str">
        <f>IF($AB1510=1,VLOOKUP(U:U,'BW Asset Listing'!D:F,3,FALSE),"")</f>
        <v/>
      </c>
      <c r="X1510" s="122" t="str">
        <f>IF($AB1510=1,VLOOKUP(U:U,'BW Asset Listing'!D:G,4,FALSE),"")</f>
        <v/>
      </c>
      <c r="Y1510" s="294" t="str">
        <f>IF($AB1510=1,VLOOKUP(U:U,'BW Asset Listing'!D:O,12,FALSE),"")</f>
        <v/>
      </c>
      <c r="Z1510" s="294" t="str">
        <f t="shared" si="202"/>
        <v/>
      </c>
      <c r="AA1510" s="294" t="str">
        <f t="shared" si="203"/>
        <v/>
      </c>
      <c r="AB1510" s="294">
        <f>COUNTIF($D$4:D1510,$D1510)</f>
        <v>0</v>
      </c>
      <c r="AE1510" s="122" t="str">
        <f t="shared" si="204"/>
        <v/>
      </c>
      <c r="AF1510" s="124">
        <f>SUMIFS('BW Expense Report GL'!I:I,'BW Expense Report GL'!F:F,AD:AD,'BW Expense Report GL'!G:G,G:G)</f>
        <v>0</v>
      </c>
      <c r="AG1510" s="124" t="str">
        <f t="shared" si="205"/>
        <v/>
      </c>
      <c r="AH1510" s="124">
        <f>SUMIFS('BW Expense Report GL'!I:I,'BW Expense Report GL'!F:F,AD:AD,'BW Expense Report GL'!G:G,H:H)</f>
        <v>0</v>
      </c>
      <c r="AI1510" s="124" t="str">
        <f t="shared" si="206"/>
        <v/>
      </c>
      <c r="AK1510" s="121">
        <f t="shared" si="207"/>
        <v>0</v>
      </c>
      <c r="AL1510" s="121">
        <f t="shared" si="208"/>
        <v>0</v>
      </c>
    </row>
    <row r="1511" spans="1:38" s="121" customFormat="1" ht="12.75" x14ac:dyDescent="0.2">
      <c r="A1511" s="293" t="str">
        <f>VLOOKUP(B:B,'ACFR Business Areas'!A:C,3,FALSE)</f>
        <v>A000</v>
      </c>
      <c r="B1511" s="293" t="str">
        <f>'Lease Rollforward'!$B$1</f>
        <v>E120</v>
      </c>
      <c r="C1511" s="122" t="str">
        <f>VLOOKUP(B:B,'ACFR Business Areas'!A:B,2,FALSE)</f>
        <v>Comptroller General</v>
      </c>
      <c r="D1511" s="237"/>
      <c r="E1511" s="265"/>
      <c r="G1511" s="122">
        <f>IFERROR(VLOOKUP($F:$F,'Lease Types with GL Accts'!A:B,2,FALSE),0)</f>
        <v>0</v>
      </c>
      <c r="H1511" s="122">
        <f>IFERROR(VLOOKUP($F:$F,'Lease Types with GL Accts'!$A:$C,3,FALSE),0)</f>
        <v>0</v>
      </c>
      <c r="I1511" s="122">
        <f>IFERROR(VLOOKUP($F:$F,'Lease Types with GL Accts'!$A:$D,4,FALSE),0)</f>
        <v>0</v>
      </c>
      <c r="J1511" s="293" t="str">
        <f>IF(AND(AB1511=1,K1511='Lease Rollforward'!$B$2),"Yes",IF(AB1511=1,"No",""))</f>
        <v/>
      </c>
      <c r="L1511" s="216"/>
      <c r="M1511" s="217"/>
      <c r="N1511" s="217"/>
      <c r="O1511" s="217"/>
      <c r="P1511" s="294">
        <f t="shared" si="201"/>
        <v>0</v>
      </c>
      <c r="Q1511" s="124"/>
      <c r="R1511" s="124"/>
      <c r="S1511" s="219"/>
      <c r="T1511" s="219"/>
      <c r="U1511" s="266"/>
      <c r="V1511" s="122" t="str">
        <f>IF($AB1511=1,VLOOKUP(U:U,'BW Asset Listing'!D:E,2,FALSE),"")</f>
        <v/>
      </c>
      <c r="W1511" s="122" t="str">
        <f>IF($AB1511=1,VLOOKUP(U:U,'BW Asset Listing'!D:F,3,FALSE),"")</f>
        <v/>
      </c>
      <c r="X1511" s="122" t="str">
        <f>IF($AB1511=1,VLOOKUP(U:U,'BW Asset Listing'!D:G,4,FALSE),"")</f>
        <v/>
      </c>
      <c r="Y1511" s="294" t="str">
        <f>IF($AB1511=1,VLOOKUP(U:U,'BW Asset Listing'!D:O,12,FALSE),"")</f>
        <v/>
      </c>
      <c r="Z1511" s="294" t="str">
        <f t="shared" si="202"/>
        <v/>
      </c>
      <c r="AA1511" s="294" t="str">
        <f t="shared" si="203"/>
        <v/>
      </c>
      <c r="AB1511" s="294">
        <f>COUNTIF($D$4:D1511,$D1511)</f>
        <v>0</v>
      </c>
      <c r="AE1511" s="122" t="str">
        <f t="shared" si="204"/>
        <v/>
      </c>
      <c r="AF1511" s="124">
        <f>SUMIFS('BW Expense Report GL'!I:I,'BW Expense Report GL'!F:F,AD:AD,'BW Expense Report GL'!G:G,G:G)</f>
        <v>0</v>
      </c>
      <c r="AG1511" s="124" t="str">
        <f t="shared" si="205"/>
        <v/>
      </c>
      <c r="AH1511" s="124">
        <f>SUMIFS('BW Expense Report GL'!I:I,'BW Expense Report GL'!F:F,AD:AD,'BW Expense Report GL'!G:G,H:H)</f>
        <v>0</v>
      </c>
      <c r="AI1511" s="124" t="str">
        <f t="shared" si="206"/>
        <v/>
      </c>
      <c r="AK1511" s="121">
        <f t="shared" si="207"/>
        <v>0</v>
      </c>
      <c r="AL1511" s="121">
        <f t="shared" si="208"/>
        <v>0</v>
      </c>
    </row>
    <row r="1512" spans="1:38" s="121" customFormat="1" ht="12.75" x14ac:dyDescent="0.2">
      <c r="A1512" s="293" t="str">
        <f>VLOOKUP(B:B,'ACFR Business Areas'!A:C,3,FALSE)</f>
        <v>A000</v>
      </c>
      <c r="B1512" s="293" t="str">
        <f>'Lease Rollforward'!$B$1</f>
        <v>E120</v>
      </c>
      <c r="C1512" s="122" t="str">
        <f>VLOOKUP(B:B,'ACFR Business Areas'!A:B,2,FALSE)</f>
        <v>Comptroller General</v>
      </c>
      <c r="D1512" s="237"/>
      <c r="E1512" s="265"/>
      <c r="G1512" s="122">
        <f>IFERROR(VLOOKUP($F:$F,'Lease Types with GL Accts'!A:B,2,FALSE),0)</f>
        <v>0</v>
      </c>
      <c r="H1512" s="122">
        <f>IFERROR(VLOOKUP($F:$F,'Lease Types with GL Accts'!$A:$C,3,FALSE),0)</f>
        <v>0</v>
      </c>
      <c r="I1512" s="122">
        <f>IFERROR(VLOOKUP($F:$F,'Lease Types with GL Accts'!$A:$D,4,FALSE),0)</f>
        <v>0</v>
      </c>
      <c r="J1512" s="293" t="str">
        <f>IF(AND(AB1512=1,K1512='Lease Rollforward'!$B$2),"Yes",IF(AB1512=1,"No",""))</f>
        <v/>
      </c>
      <c r="L1512" s="216"/>
      <c r="M1512" s="217"/>
      <c r="N1512" s="217"/>
      <c r="O1512" s="217"/>
      <c r="P1512" s="294">
        <f t="shared" si="201"/>
        <v>0</v>
      </c>
      <c r="Q1512" s="124"/>
      <c r="R1512" s="124"/>
      <c r="S1512" s="219"/>
      <c r="T1512" s="219"/>
      <c r="U1512" s="266"/>
      <c r="V1512" s="122" t="str">
        <f>IF($AB1512=1,VLOOKUP(U:U,'BW Asset Listing'!D:E,2,FALSE),"")</f>
        <v/>
      </c>
      <c r="W1512" s="122" t="str">
        <f>IF($AB1512=1,VLOOKUP(U:U,'BW Asset Listing'!D:F,3,FALSE),"")</f>
        <v/>
      </c>
      <c r="X1512" s="122" t="str">
        <f>IF($AB1512=1,VLOOKUP(U:U,'BW Asset Listing'!D:G,4,FALSE),"")</f>
        <v/>
      </c>
      <c r="Y1512" s="294" t="str">
        <f>IF($AB1512=1,VLOOKUP(U:U,'BW Asset Listing'!D:O,12,FALSE),"")</f>
        <v/>
      </c>
      <c r="Z1512" s="294" t="str">
        <f t="shared" si="202"/>
        <v/>
      </c>
      <c r="AA1512" s="294" t="str">
        <f t="shared" si="203"/>
        <v/>
      </c>
      <c r="AB1512" s="294">
        <f>COUNTIF($D$4:D1512,$D1512)</f>
        <v>0</v>
      </c>
      <c r="AE1512" s="122" t="str">
        <f t="shared" si="204"/>
        <v/>
      </c>
      <c r="AF1512" s="124">
        <f>SUMIFS('BW Expense Report GL'!I:I,'BW Expense Report GL'!F:F,AD:AD,'BW Expense Report GL'!G:G,G:G)</f>
        <v>0</v>
      </c>
      <c r="AG1512" s="124" t="str">
        <f t="shared" si="205"/>
        <v/>
      </c>
      <c r="AH1512" s="124">
        <f>SUMIFS('BW Expense Report GL'!I:I,'BW Expense Report GL'!F:F,AD:AD,'BW Expense Report GL'!G:G,H:H)</f>
        <v>0</v>
      </c>
      <c r="AI1512" s="124" t="str">
        <f t="shared" si="206"/>
        <v/>
      </c>
      <c r="AK1512" s="121">
        <f t="shared" si="207"/>
        <v>0</v>
      </c>
      <c r="AL1512" s="121">
        <f t="shared" si="208"/>
        <v>0</v>
      </c>
    </row>
    <row r="1513" spans="1:38" s="121" customFormat="1" ht="12.75" x14ac:dyDescent="0.2">
      <c r="A1513" s="293" t="str">
        <f>VLOOKUP(B:B,'ACFR Business Areas'!A:C,3,FALSE)</f>
        <v>A000</v>
      </c>
      <c r="B1513" s="293" t="str">
        <f>'Lease Rollforward'!$B$1</f>
        <v>E120</v>
      </c>
      <c r="C1513" s="122" t="str">
        <f>VLOOKUP(B:B,'ACFR Business Areas'!A:B,2,FALSE)</f>
        <v>Comptroller General</v>
      </c>
      <c r="D1513" s="237"/>
      <c r="E1513" s="265"/>
      <c r="G1513" s="122">
        <f>IFERROR(VLOOKUP($F:$F,'Lease Types with GL Accts'!A:B,2,FALSE),0)</f>
        <v>0</v>
      </c>
      <c r="H1513" s="122">
        <f>IFERROR(VLOOKUP($F:$F,'Lease Types with GL Accts'!$A:$C,3,FALSE),0)</f>
        <v>0</v>
      </c>
      <c r="I1513" s="122">
        <f>IFERROR(VLOOKUP($F:$F,'Lease Types with GL Accts'!$A:$D,4,FALSE),0)</f>
        <v>0</v>
      </c>
      <c r="J1513" s="293" t="str">
        <f>IF(AND(AB1513=1,K1513='Lease Rollforward'!$B$2),"Yes",IF(AB1513=1,"No",""))</f>
        <v/>
      </c>
      <c r="L1513" s="216"/>
      <c r="M1513" s="217"/>
      <c r="N1513" s="217"/>
      <c r="O1513" s="217"/>
      <c r="P1513" s="294">
        <f t="shared" si="201"/>
        <v>0</v>
      </c>
      <c r="Q1513" s="124"/>
      <c r="R1513" s="124"/>
      <c r="S1513" s="219"/>
      <c r="T1513" s="219"/>
      <c r="U1513" s="266"/>
      <c r="V1513" s="122" t="str">
        <f>IF($AB1513=1,VLOOKUP(U:U,'BW Asset Listing'!D:E,2,FALSE),"")</f>
        <v/>
      </c>
      <c r="W1513" s="122" t="str">
        <f>IF($AB1513=1,VLOOKUP(U:U,'BW Asset Listing'!D:F,3,FALSE),"")</f>
        <v/>
      </c>
      <c r="X1513" s="122" t="str">
        <f>IF($AB1513=1,VLOOKUP(U:U,'BW Asset Listing'!D:G,4,FALSE),"")</f>
        <v/>
      </c>
      <c r="Y1513" s="294" t="str">
        <f>IF($AB1513=1,VLOOKUP(U:U,'BW Asset Listing'!D:O,12,FALSE),"")</f>
        <v/>
      </c>
      <c r="Z1513" s="294" t="str">
        <f t="shared" si="202"/>
        <v/>
      </c>
      <c r="AA1513" s="294" t="str">
        <f t="shared" si="203"/>
        <v/>
      </c>
      <c r="AB1513" s="294">
        <f>COUNTIF($D$4:D1513,$D1513)</f>
        <v>0</v>
      </c>
      <c r="AE1513" s="122" t="str">
        <f t="shared" si="204"/>
        <v/>
      </c>
      <c r="AF1513" s="124">
        <f>SUMIFS('BW Expense Report GL'!I:I,'BW Expense Report GL'!F:F,AD:AD,'BW Expense Report GL'!G:G,G:G)</f>
        <v>0</v>
      </c>
      <c r="AG1513" s="124" t="str">
        <f t="shared" si="205"/>
        <v/>
      </c>
      <c r="AH1513" s="124">
        <f>SUMIFS('BW Expense Report GL'!I:I,'BW Expense Report GL'!F:F,AD:AD,'BW Expense Report GL'!G:G,H:H)</f>
        <v>0</v>
      </c>
      <c r="AI1513" s="124" t="str">
        <f t="shared" si="206"/>
        <v/>
      </c>
      <c r="AK1513" s="121">
        <f t="shared" si="207"/>
        <v>0</v>
      </c>
      <c r="AL1513" s="121">
        <f t="shared" si="208"/>
        <v>0</v>
      </c>
    </row>
    <row r="1514" spans="1:38" s="121" customFormat="1" ht="12.75" x14ac:dyDescent="0.2">
      <c r="A1514" s="293" t="str">
        <f>VLOOKUP(B:B,'ACFR Business Areas'!A:C,3,FALSE)</f>
        <v>A000</v>
      </c>
      <c r="B1514" s="293" t="str">
        <f>'Lease Rollforward'!$B$1</f>
        <v>E120</v>
      </c>
      <c r="C1514" s="122" t="str">
        <f>VLOOKUP(B:B,'ACFR Business Areas'!A:B,2,FALSE)</f>
        <v>Comptroller General</v>
      </c>
      <c r="D1514" s="237"/>
      <c r="E1514" s="265"/>
      <c r="G1514" s="122">
        <f>IFERROR(VLOOKUP($F:$F,'Lease Types with GL Accts'!A:B,2,FALSE),0)</f>
        <v>0</v>
      </c>
      <c r="H1514" s="122">
        <f>IFERROR(VLOOKUP($F:$F,'Lease Types with GL Accts'!$A:$C,3,FALSE),0)</f>
        <v>0</v>
      </c>
      <c r="I1514" s="122">
        <f>IFERROR(VLOOKUP($F:$F,'Lease Types with GL Accts'!$A:$D,4,FALSE),0)</f>
        <v>0</v>
      </c>
      <c r="J1514" s="293" t="str">
        <f>IF(AND(AB1514=1,K1514='Lease Rollforward'!$B$2),"Yes",IF(AB1514=1,"No",""))</f>
        <v/>
      </c>
      <c r="L1514" s="216"/>
      <c r="M1514" s="217"/>
      <c r="N1514" s="217"/>
      <c r="O1514" s="217"/>
      <c r="P1514" s="294">
        <f t="shared" si="201"/>
        <v>0</v>
      </c>
      <c r="Q1514" s="124"/>
      <c r="R1514" s="124"/>
      <c r="S1514" s="219"/>
      <c r="T1514" s="219"/>
      <c r="U1514" s="266"/>
      <c r="V1514" s="122" t="str">
        <f>IF($AB1514=1,VLOOKUP(U:U,'BW Asset Listing'!D:E,2,FALSE),"")</f>
        <v/>
      </c>
      <c r="W1514" s="122" t="str">
        <f>IF($AB1514=1,VLOOKUP(U:U,'BW Asset Listing'!D:F,3,FALSE),"")</f>
        <v/>
      </c>
      <c r="X1514" s="122" t="str">
        <f>IF($AB1514=1,VLOOKUP(U:U,'BW Asset Listing'!D:G,4,FALSE),"")</f>
        <v/>
      </c>
      <c r="Y1514" s="294" t="str">
        <f>IF($AB1514=1,VLOOKUP(U:U,'BW Asset Listing'!D:O,12,FALSE),"")</f>
        <v/>
      </c>
      <c r="Z1514" s="294" t="str">
        <f t="shared" si="202"/>
        <v/>
      </c>
      <c r="AA1514" s="294" t="str">
        <f t="shared" si="203"/>
        <v/>
      </c>
      <c r="AB1514" s="294">
        <f>COUNTIF($D$4:D1514,$D1514)</f>
        <v>0</v>
      </c>
      <c r="AE1514" s="122" t="str">
        <f t="shared" si="204"/>
        <v/>
      </c>
      <c r="AF1514" s="124">
        <f>SUMIFS('BW Expense Report GL'!I:I,'BW Expense Report GL'!F:F,AD:AD,'BW Expense Report GL'!G:G,G:G)</f>
        <v>0</v>
      </c>
      <c r="AG1514" s="124" t="str">
        <f t="shared" si="205"/>
        <v/>
      </c>
      <c r="AH1514" s="124">
        <f>SUMIFS('BW Expense Report GL'!I:I,'BW Expense Report GL'!F:F,AD:AD,'BW Expense Report GL'!G:G,H:H)</f>
        <v>0</v>
      </c>
      <c r="AI1514" s="124" t="str">
        <f t="shared" si="206"/>
        <v/>
      </c>
      <c r="AK1514" s="121">
        <f t="shared" si="207"/>
        <v>0</v>
      </c>
      <c r="AL1514" s="121">
        <f t="shared" si="208"/>
        <v>0</v>
      </c>
    </row>
    <row r="1515" spans="1:38" s="121" customFormat="1" ht="12.75" x14ac:dyDescent="0.2">
      <c r="A1515" s="293" t="str">
        <f>VLOOKUP(B:B,'ACFR Business Areas'!A:C,3,FALSE)</f>
        <v>A000</v>
      </c>
      <c r="B1515" s="293" t="str">
        <f>'Lease Rollforward'!$B$1</f>
        <v>E120</v>
      </c>
      <c r="C1515" s="122" t="str">
        <f>VLOOKUP(B:B,'ACFR Business Areas'!A:B,2,FALSE)</f>
        <v>Comptroller General</v>
      </c>
      <c r="D1515" s="237"/>
      <c r="E1515" s="265"/>
      <c r="G1515" s="122">
        <f>IFERROR(VLOOKUP($F:$F,'Lease Types with GL Accts'!A:B,2,FALSE),0)</f>
        <v>0</v>
      </c>
      <c r="H1515" s="122">
        <f>IFERROR(VLOOKUP($F:$F,'Lease Types with GL Accts'!$A:$C,3,FALSE),0)</f>
        <v>0</v>
      </c>
      <c r="I1515" s="122">
        <f>IFERROR(VLOOKUP($F:$F,'Lease Types with GL Accts'!$A:$D,4,FALSE),0)</f>
        <v>0</v>
      </c>
      <c r="J1515" s="293" t="str">
        <f>IF(AND(AB1515=1,K1515='Lease Rollforward'!$B$2),"Yes",IF(AB1515=1,"No",""))</f>
        <v/>
      </c>
      <c r="L1515" s="216"/>
      <c r="M1515" s="217"/>
      <c r="N1515" s="217"/>
      <c r="O1515" s="217"/>
      <c r="P1515" s="294">
        <f t="shared" si="201"/>
        <v>0</v>
      </c>
      <c r="Q1515" s="124"/>
      <c r="R1515" s="124"/>
      <c r="S1515" s="219"/>
      <c r="T1515" s="219"/>
      <c r="U1515" s="266"/>
      <c r="V1515" s="122" t="str">
        <f>IF($AB1515=1,VLOOKUP(U:U,'BW Asset Listing'!D:E,2,FALSE),"")</f>
        <v/>
      </c>
      <c r="W1515" s="122" t="str">
        <f>IF($AB1515=1,VLOOKUP(U:U,'BW Asset Listing'!D:F,3,FALSE),"")</f>
        <v/>
      </c>
      <c r="X1515" s="122" t="str">
        <f>IF($AB1515=1,VLOOKUP(U:U,'BW Asset Listing'!D:G,4,FALSE),"")</f>
        <v/>
      </c>
      <c r="Y1515" s="294" t="str">
        <f>IF($AB1515=1,VLOOKUP(U:U,'BW Asset Listing'!D:O,12,FALSE),"")</f>
        <v/>
      </c>
      <c r="Z1515" s="294" t="str">
        <f t="shared" si="202"/>
        <v/>
      </c>
      <c r="AA1515" s="294" t="str">
        <f t="shared" si="203"/>
        <v/>
      </c>
      <c r="AB1515" s="294">
        <f>COUNTIF($D$4:D1515,$D1515)</f>
        <v>0</v>
      </c>
      <c r="AE1515" s="122" t="str">
        <f t="shared" si="204"/>
        <v/>
      </c>
      <c r="AF1515" s="124">
        <f>SUMIFS('BW Expense Report GL'!I:I,'BW Expense Report GL'!F:F,AD:AD,'BW Expense Report GL'!G:G,G:G)</f>
        <v>0</v>
      </c>
      <c r="AG1515" s="124" t="str">
        <f t="shared" si="205"/>
        <v/>
      </c>
      <c r="AH1515" s="124">
        <f>SUMIFS('BW Expense Report GL'!I:I,'BW Expense Report GL'!F:F,AD:AD,'BW Expense Report GL'!G:G,H:H)</f>
        <v>0</v>
      </c>
      <c r="AI1515" s="124" t="str">
        <f t="shared" si="206"/>
        <v/>
      </c>
      <c r="AK1515" s="121">
        <f t="shared" si="207"/>
        <v>0</v>
      </c>
      <c r="AL1515" s="121">
        <f t="shared" si="208"/>
        <v>0</v>
      </c>
    </row>
    <row r="1516" spans="1:38" s="121" customFormat="1" ht="12.75" x14ac:dyDescent="0.2">
      <c r="A1516" s="293" t="str">
        <f>VLOOKUP(B:B,'ACFR Business Areas'!A:C,3,FALSE)</f>
        <v>A000</v>
      </c>
      <c r="B1516" s="293" t="str">
        <f>'Lease Rollforward'!$B$1</f>
        <v>E120</v>
      </c>
      <c r="C1516" s="122" t="str">
        <f>VLOOKUP(B:B,'ACFR Business Areas'!A:B,2,FALSE)</f>
        <v>Comptroller General</v>
      </c>
      <c r="D1516" s="237"/>
      <c r="E1516" s="265"/>
      <c r="G1516" s="122">
        <f>IFERROR(VLOOKUP($F:$F,'Lease Types with GL Accts'!A:B,2,FALSE),0)</f>
        <v>0</v>
      </c>
      <c r="H1516" s="122">
        <f>IFERROR(VLOOKUP($F:$F,'Lease Types with GL Accts'!$A:$C,3,FALSE),0)</f>
        <v>0</v>
      </c>
      <c r="I1516" s="122">
        <f>IFERROR(VLOOKUP($F:$F,'Lease Types with GL Accts'!$A:$D,4,FALSE),0)</f>
        <v>0</v>
      </c>
      <c r="J1516" s="293" t="str">
        <f>IF(AND(AB1516=1,K1516='Lease Rollforward'!$B$2),"Yes",IF(AB1516=1,"No",""))</f>
        <v/>
      </c>
      <c r="L1516" s="216"/>
      <c r="M1516" s="217"/>
      <c r="N1516" s="217"/>
      <c r="O1516" s="217"/>
      <c r="P1516" s="294">
        <f t="shared" si="201"/>
        <v>0</v>
      </c>
      <c r="Q1516" s="124"/>
      <c r="R1516" s="124"/>
      <c r="S1516" s="219"/>
      <c r="T1516" s="219"/>
      <c r="U1516" s="266"/>
      <c r="V1516" s="122" t="str">
        <f>IF($AB1516=1,VLOOKUP(U:U,'BW Asset Listing'!D:E,2,FALSE),"")</f>
        <v/>
      </c>
      <c r="W1516" s="122" t="str">
        <f>IF($AB1516=1,VLOOKUP(U:U,'BW Asset Listing'!D:F,3,FALSE),"")</f>
        <v/>
      </c>
      <c r="X1516" s="122" t="str">
        <f>IF($AB1516=1,VLOOKUP(U:U,'BW Asset Listing'!D:G,4,FALSE),"")</f>
        <v/>
      </c>
      <c r="Y1516" s="294" t="str">
        <f>IF($AB1516=1,VLOOKUP(U:U,'BW Asset Listing'!D:O,12,FALSE),"")</f>
        <v/>
      </c>
      <c r="Z1516" s="294" t="str">
        <f t="shared" si="202"/>
        <v/>
      </c>
      <c r="AA1516" s="294" t="str">
        <f t="shared" si="203"/>
        <v/>
      </c>
      <c r="AB1516" s="294">
        <f>COUNTIF($D$4:D1516,$D1516)</f>
        <v>0</v>
      </c>
      <c r="AE1516" s="122" t="str">
        <f t="shared" si="204"/>
        <v/>
      </c>
      <c r="AF1516" s="124">
        <f>SUMIFS('BW Expense Report GL'!I:I,'BW Expense Report GL'!F:F,AD:AD,'BW Expense Report GL'!G:G,G:G)</f>
        <v>0</v>
      </c>
      <c r="AG1516" s="124" t="str">
        <f t="shared" si="205"/>
        <v/>
      </c>
      <c r="AH1516" s="124">
        <f>SUMIFS('BW Expense Report GL'!I:I,'BW Expense Report GL'!F:F,AD:AD,'BW Expense Report GL'!G:G,H:H)</f>
        <v>0</v>
      </c>
      <c r="AI1516" s="124" t="str">
        <f t="shared" si="206"/>
        <v/>
      </c>
      <c r="AK1516" s="121">
        <f t="shared" si="207"/>
        <v>0</v>
      </c>
      <c r="AL1516" s="121">
        <f t="shared" si="208"/>
        <v>0</v>
      </c>
    </row>
    <row r="1517" spans="1:38" s="121" customFormat="1" ht="12.75" x14ac:dyDescent="0.2">
      <c r="A1517" s="293" t="str">
        <f>VLOOKUP(B:B,'ACFR Business Areas'!A:C,3,FALSE)</f>
        <v>A000</v>
      </c>
      <c r="B1517" s="293" t="str">
        <f>'Lease Rollforward'!$B$1</f>
        <v>E120</v>
      </c>
      <c r="C1517" s="122" t="str">
        <f>VLOOKUP(B:B,'ACFR Business Areas'!A:B,2,FALSE)</f>
        <v>Comptroller General</v>
      </c>
      <c r="D1517" s="237"/>
      <c r="E1517" s="265"/>
      <c r="G1517" s="122">
        <f>IFERROR(VLOOKUP($F:$F,'Lease Types with GL Accts'!A:B,2,FALSE),0)</f>
        <v>0</v>
      </c>
      <c r="H1517" s="122">
        <f>IFERROR(VLOOKUP($F:$F,'Lease Types with GL Accts'!$A:$C,3,FALSE),0)</f>
        <v>0</v>
      </c>
      <c r="I1517" s="122">
        <f>IFERROR(VLOOKUP($F:$F,'Lease Types with GL Accts'!$A:$D,4,FALSE),0)</f>
        <v>0</v>
      </c>
      <c r="J1517" s="293" t="str">
        <f>IF(AND(AB1517=1,K1517='Lease Rollforward'!$B$2),"Yes",IF(AB1517=1,"No",""))</f>
        <v/>
      </c>
      <c r="L1517" s="216"/>
      <c r="M1517" s="217"/>
      <c r="N1517" s="217"/>
      <c r="O1517" s="217"/>
      <c r="P1517" s="294">
        <f t="shared" si="201"/>
        <v>0</v>
      </c>
      <c r="Q1517" s="124"/>
      <c r="R1517" s="124"/>
      <c r="S1517" s="219"/>
      <c r="T1517" s="219"/>
      <c r="U1517" s="266"/>
      <c r="V1517" s="122" t="str">
        <f>IF($AB1517=1,VLOOKUP(U:U,'BW Asset Listing'!D:E,2,FALSE),"")</f>
        <v/>
      </c>
      <c r="W1517" s="122" t="str">
        <f>IF($AB1517=1,VLOOKUP(U:U,'BW Asset Listing'!D:F,3,FALSE),"")</f>
        <v/>
      </c>
      <c r="X1517" s="122" t="str">
        <f>IF($AB1517=1,VLOOKUP(U:U,'BW Asset Listing'!D:G,4,FALSE),"")</f>
        <v/>
      </c>
      <c r="Y1517" s="294" t="str">
        <f>IF($AB1517=1,VLOOKUP(U:U,'BW Asset Listing'!D:O,12,FALSE),"")</f>
        <v/>
      </c>
      <c r="Z1517" s="294" t="str">
        <f t="shared" si="202"/>
        <v/>
      </c>
      <c r="AA1517" s="294" t="str">
        <f t="shared" si="203"/>
        <v/>
      </c>
      <c r="AB1517" s="294">
        <f>COUNTIF($D$4:D1517,$D1517)</f>
        <v>0</v>
      </c>
      <c r="AE1517" s="122" t="str">
        <f t="shared" si="204"/>
        <v/>
      </c>
      <c r="AF1517" s="124">
        <f>SUMIFS('BW Expense Report GL'!I:I,'BW Expense Report GL'!F:F,AD:AD,'BW Expense Report GL'!G:G,G:G)</f>
        <v>0</v>
      </c>
      <c r="AG1517" s="124" t="str">
        <f t="shared" si="205"/>
        <v/>
      </c>
      <c r="AH1517" s="124">
        <f>SUMIFS('BW Expense Report GL'!I:I,'BW Expense Report GL'!F:F,AD:AD,'BW Expense Report GL'!G:G,H:H)</f>
        <v>0</v>
      </c>
      <c r="AI1517" s="124" t="str">
        <f t="shared" si="206"/>
        <v/>
      </c>
      <c r="AK1517" s="121">
        <f t="shared" si="207"/>
        <v>0</v>
      </c>
      <c r="AL1517" s="121">
        <f t="shared" si="208"/>
        <v>0</v>
      </c>
    </row>
    <row r="1518" spans="1:38" s="121" customFormat="1" ht="12.75" x14ac:dyDescent="0.2">
      <c r="A1518" s="293" t="str">
        <f>VLOOKUP(B:B,'ACFR Business Areas'!A:C,3,FALSE)</f>
        <v>A000</v>
      </c>
      <c r="B1518" s="293" t="str">
        <f>'Lease Rollforward'!$B$1</f>
        <v>E120</v>
      </c>
      <c r="C1518" s="122" t="str">
        <f>VLOOKUP(B:B,'ACFR Business Areas'!A:B,2,FALSE)</f>
        <v>Comptroller General</v>
      </c>
      <c r="D1518" s="237"/>
      <c r="E1518" s="265"/>
      <c r="G1518" s="122">
        <f>IFERROR(VLOOKUP($F:$F,'Lease Types with GL Accts'!A:B,2,FALSE),0)</f>
        <v>0</v>
      </c>
      <c r="H1518" s="122">
        <f>IFERROR(VLOOKUP($F:$F,'Lease Types with GL Accts'!$A:$C,3,FALSE),0)</f>
        <v>0</v>
      </c>
      <c r="I1518" s="122">
        <f>IFERROR(VLOOKUP($F:$F,'Lease Types with GL Accts'!$A:$D,4,FALSE),0)</f>
        <v>0</v>
      </c>
      <c r="J1518" s="293" t="str">
        <f>IF(AND(AB1518=1,K1518='Lease Rollforward'!$B$2),"Yes",IF(AB1518=1,"No",""))</f>
        <v/>
      </c>
      <c r="L1518" s="216"/>
      <c r="M1518" s="217"/>
      <c r="N1518" s="217"/>
      <c r="O1518" s="217"/>
      <c r="P1518" s="294">
        <f t="shared" si="201"/>
        <v>0</v>
      </c>
      <c r="Q1518" s="124"/>
      <c r="R1518" s="124"/>
      <c r="S1518" s="219"/>
      <c r="T1518" s="219"/>
      <c r="U1518" s="266"/>
      <c r="V1518" s="122" t="str">
        <f>IF($AB1518=1,VLOOKUP(U:U,'BW Asset Listing'!D:E,2,FALSE),"")</f>
        <v/>
      </c>
      <c r="W1518" s="122" t="str">
        <f>IF($AB1518=1,VLOOKUP(U:U,'BW Asset Listing'!D:F,3,FALSE),"")</f>
        <v/>
      </c>
      <c r="X1518" s="122" t="str">
        <f>IF($AB1518=1,VLOOKUP(U:U,'BW Asset Listing'!D:G,4,FALSE),"")</f>
        <v/>
      </c>
      <c r="Y1518" s="294" t="str">
        <f>IF($AB1518=1,VLOOKUP(U:U,'BW Asset Listing'!D:O,12,FALSE),"")</f>
        <v/>
      </c>
      <c r="Z1518" s="294" t="str">
        <f t="shared" si="202"/>
        <v/>
      </c>
      <c r="AA1518" s="294" t="str">
        <f t="shared" si="203"/>
        <v/>
      </c>
      <c r="AB1518" s="294">
        <f>COUNTIF($D$4:D1518,$D1518)</f>
        <v>0</v>
      </c>
      <c r="AE1518" s="122" t="str">
        <f t="shared" si="204"/>
        <v/>
      </c>
      <c r="AF1518" s="124">
        <f>SUMIFS('BW Expense Report GL'!I:I,'BW Expense Report GL'!F:F,AD:AD,'BW Expense Report GL'!G:G,G:G)</f>
        <v>0</v>
      </c>
      <c r="AG1518" s="124" t="str">
        <f t="shared" si="205"/>
        <v/>
      </c>
      <c r="AH1518" s="124">
        <f>SUMIFS('BW Expense Report GL'!I:I,'BW Expense Report GL'!F:F,AD:AD,'BW Expense Report GL'!G:G,H:H)</f>
        <v>0</v>
      </c>
      <c r="AI1518" s="124" t="str">
        <f t="shared" si="206"/>
        <v/>
      </c>
      <c r="AK1518" s="121">
        <f t="shared" si="207"/>
        <v>0</v>
      </c>
      <c r="AL1518" s="121">
        <f t="shared" si="208"/>
        <v>0</v>
      </c>
    </row>
    <row r="1519" spans="1:38" s="121" customFormat="1" ht="12.75" x14ac:dyDescent="0.2">
      <c r="A1519" s="293" t="str">
        <f>VLOOKUP(B:B,'ACFR Business Areas'!A:C,3,FALSE)</f>
        <v>A000</v>
      </c>
      <c r="B1519" s="293" t="str">
        <f>'Lease Rollforward'!$B$1</f>
        <v>E120</v>
      </c>
      <c r="C1519" s="122" t="str">
        <f>VLOOKUP(B:B,'ACFR Business Areas'!A:B,2,FALSE)</f>
        <v>Comptroller General</v>
      </c>
      <c r="D1519" s="237"/>
      <c r="E1519" s="265"/>
      <c r="G1519" s="122">
        <f>IFERROR(VLOOKUP($F:$F,'Lease Types with GL Accts'!A:B,2,FALSE),0)</f>
        <v>0</v>
      </c>
      <c r="H1519" s="122">
        <f>IFERROR(VLOOKUP($F:$F,'Lease Types with GL Accts'!$A:$C,3,FALSE),0)</f>
        <v>0</v>
      </c>
      <c r="I1519" s="122">
        <f>IFERROR(VLOOKUP($F:$F,'Lease Types with GL Accts'!$A:$D,4,FALSE),0)</f>
        <v>0</v>
      </c>
      <c r="J1519" s="293" t="str">
        <f>IF(AND(AB1519=1,K1519='Lease Rollforward'!$B$2),"Yes",IF(AB1519=1,"No",""))</f>
        <v/>
      </c>
      <c r="L1519" s="216"/>
      <c r="M1519" s="217"/>
      <c r="N1519" s="217"/>
      <c r="O1519" s="217"/>
      <c r="P1519" s="294">
        <f t="shared" si="201"/>
        <v>0</v>
      </c>
      <c r="Q1519" s="124"/>
      <c r="R1519" s="124"/>
      <c r="S1519" s="219"/>
      <c r="T1519" s="219"/>
      <c r="U1519" s="266"/>
      <c r="V1519" s="122" t="str">
        <f>IF($AB1519=1,VLOOKUP(U:U,'BW Asset Listing'!D:E,2,FALSE),"")</f>
        <v/>
      </c>
      <c r="W1519" s="122" t="str">
        <f>IF($AB1519=1,VLOOKUP(U:U,'BW Asset Listing'!D:F,3,FALSE),"")</f>
        <v/>
      </c>
      <c r="X1519" s="122" t="str">
        <f>IF($AB1519=1,VLOOKUP(U:U,'BW Asset Listing'!D:G,4,FALSE),"")</f>
        <v/>
      </c>
      <c r="Y1519" s="294" t="str">
        <f>IF($AB1519=1,VLOOKUP(U:U,'BW Asset Listing'!D:O,12,FALSE),"")</f>
        <v/>
      </c>
      <c r="Z1519" s="294" t="str">
        <f t="shared" si="202"/>
        <v/>
      </c>
      <c r="AA1519" s="294" t="str">
        <f t="shared" si="203"/>
        <v/>
      </c>
      <c r="AB1519" s="294">
        <f>COUNTIF($D$4:D1519,$D1519)</f>
        <v>0</v>
      </c>
      <c r="AE1519" s="122" t="str">
        <f t="shared" si="204"/>
        <v/>
      </c>
      <c r="AF1519" s="124">
        <f>SUMIFS('BW Expense Report GL'!I:I,'BW Expense Report GL'!F:F,AD:AD,'BW Expense Report GL'!G:G,G:G)</f>
        <v>0</v>
      </c>
      <c r="AG1519" s="124" t="str">
        <f t="shared" si="205"/>
        <v/>
      </c>
      <c r="AH1519" s="124">
        <f>SUMIFS('BW Expense Report GL'!I:I,'BW Expense Report GL'!F:F,AD:AD,'BW Expense Report GL'!G:G,H:H)</f>
        <v>0</v>
      </c>
      <c r="AI1519" s="124" t="str">
        <f t="shared" si="206"/>
        <v/>
      </c>
      <c r="AK1519" s="121">
        <f t="shared" si="207"/>
        <v>0</v>
      </c>
      <c r="AL1519" s="121">
        <f t="shared" si="208"/>
        <v>0</v>
      </c>
    </row>
    <row r="1520" spans="1:38" s="121" customFormat="1" ht="12.75" x14ac:dyDescent="0.2">
      <c r="A1520" s="293" t="str">
        <f>VLOOKUP(B:B,'ACFR Business Areas'!A:C,3,FALSE)</f>
        <v>A000</v>
      </c>
      <c r="B1520" s="293" t="str">
        <f>'Lease Rollforward'!$B$1</f>
        <v>E120</v>
      </c>
      <c r="C1520" s="122" t="str">
        <f>VLOOKUP(B:B,'ACFR Business Areas'!A:B,2,FALSE)</f>
        <v>Comptroller General</v>
      </c>
      <c r="D1520" s="237"/>
      <c r="E1520" s="265"/>
      <c r="G1520" s="122">
        <f>IFERROR(VLOOKUP($F:$F,'Lease Types with GL Accts'!A:B,2,FALSE),0)</f>
        <v>0</v>
      </c>
      <c r="H1520" s="122">
        <f>IFERROR(VLOOKUP($F:$F,'Lease Types with GL Accts'!$A:$C,3,FALSE),0)</f>
        <v>0</v>
      </c>
      <c r="I1520" s="122">
        <f>IFERROR(VLOOKUP($F:$F,'Lease Types with GL Accts'!$A:$D,4,FALSE),0)</f>
        <v>0</v>
      </c>
      <c r="J1520" s="293" t="str">
        <f>IF(AND(AB1520=1,K1520='Lease Rollforward'!$B$2),"Yes",IF(AB1520=1,"No",""))</f>
        <v/>
      </c>
      <c r="L1520" s="216"/>
      <c r="M1520" s="217"/>
      <c r="N1520" s="217"/>
      <c r="O1520" s="217"/>
      <c r="P1520" s="294">
        <f t="shared" si="201"/>
        <v>0</v>
      </c>
      <c r="Q1520" s="124"/>
      <c r="R1520" s="124"/>
      <c r="S1520" s="219"/>
      <c r="T1520" s="219"/>
      <c r="U1520" s="266"/>
      <c r="V1520" s="122" t="str">
        <f>IF($AB1520=1,VLOOKUP(U:U,'BW Asset Listing'!D:E,2,FALSE),"")</f>
        <v/>
      </c>
      <c r="W1520" s="122" t="str">
        <f>IF($AB1520=1,VLOOKUP(U:U,'BW Asset Listing'!D:F,3,FALSE),"")</f>
        <v/>
      </c>
      <c r="X1520" s="122" t="str">
        <f>IF($AB1520=1,VLOOKUP(U:U,'BW Asset Listing'!D:G,4,FALSE),"")</f>
        <v/>
      </c>
      <c r="Y1520" s="294" t="str">
        <f>IF($AB1520=1,VLOOKUP(U:U,'BW Asset Listing'!D:O,12,FALSE),"")</f>
        <v/>
      </c>
      <c r="Z1520" s="294" t="str">
        <f t="shared" si="202"/>
        <v/>
      </c>
      <c r="AA1520" s="294" t="str">
        <f t="shared" si="203"/>
        <v/>
      </c>
      <c r="AB1520" s="294">
        <f>COUNTIF($D$4:D1520,$D1520)</f>
        <v>0</v>
      </c>
      <c r="AE1520" s="122" t="str">
        <f t="shared" si="204"/>
        <v/>
      </c>
      <c r="AF1520" s="124">
        <f>SUMIFS('BW Expense Report GL'!I:I,'BW Expense Report GL'!F:F,AD:AD,'BW Expense Report GL'!G:G,G:G)</f>
        <v>0</v>
      </c>
      <c r="AG1520" s="124" t="str">
        <f t="shared" si="205"/>
        <v/>
      </c>
      <c r="AH1520" s="124">
        <f>SUMIFS('BW Expense Report GL'!I:I,'BW Expense Report GL'!F:F,AD:AD,'BW Expense Report GL'!G:G,H:H)</f>
        <v>0</v>
      </c>
      <c r="AI1520" s="124" t="str">
        <f t="shared" si="206"/>
        <v/>
      </c>
      <c r="AK1520" s="121">
        <f t="shared" si="207"/>
        <v>0</v>
      </c>
      <c r="AL1520" s="121">
        <f t="shared" si="208"/>
        <v>0</v>
      </c>
    </row>
    <row r="1521" spans="1:38" s="121" customFormat="1" ht="12.75" x14ac:dyDescent="0.2">
      <c r="A1521" s="293" t="str">
        <f>VLOOKUP(B:B,'ACFR Business Areas'!A:C,3,FALSE)</f>
        <v>A000</v>
      </c>
      <c r="B1521" s="293" t="str">
        <f>'Lease Rollforward'!$B$1</f>
        <v>E120</v>
      </c>
      <c r="C1521" s="122" t="str">
        <f>VLOOKUP(B:B,'ACFR Business Areas'!A:B,2,FALSE)</f>
        <v>Comptroller General</v>
      </c>
      <c r="D1521" s="237"/>
      <c r="E1521" s="265"/>
      <c r="G1521" s="122">
        <f>IFERROR(VLOOKUP($F:$F,'Lease Types with GL Accts'!A:B,2,FALSE),0)</f>
        <v>0</v>
      </c>
      <c r="H1521" s="122">
        <f>IFERROR(VLOOKUP($F:$F,'Lease Types with GL Accts'!$A:$C,3,FALSE),0)</f>
        <v>0</v>
      </c>
      <c r="I1521" s="122">
        <f>IFERROR(VLOOKUP($F:$F,'Lease Types with GL Accts'!$A:$D,4,FALSE),0)</f>
        <v>0</v>
      </c>
      <c r="J1521" s="293" t="str">
        <f>IF(AND(AB1521=1,K1521='Lease Rollforward'!$B$2),"Yes",IF(AB1521=1,"No",""))</f>
        <v/>
      </c>
      <c r="L1521" s="216"/>
      <c r="M1521" s="217"/>
      <c r="N1521" s="217"/>
      <c r="O1521" s="217"/>
      <c r="P1521" s="294">
        <f t="shared" si="201"/>
        <v>0</v>
      </c>
      <c r="Q1521" s="124"/>
      <c r="R1521" s="124"/>
      <c r="S1521" s="219"/>
      <c r="T1521" s="219"/>
      <c r="U1521" s="266"/>
      <c r="V1521" s="122" t="str">
        <f>IF($AB1521=1,VLOOKUP(U:U,'BW Asset Listing'!D:E,2,FALSE),"")</f>
        <v/>
      </c>
      <c r="W1521" s="122" t="str">
        <f>IF($AB1521=1,VLOOKUP(U:U,'BW Asset Listing'!D:F,3,FALSE),"")</f>
        <v/>
      </c>
      <c r="X1521" s="122" t="str">
        <f>IF($AB1521=1,VLOOKUP(U:U,'BW Asset Listing'!D:G,4,FALSE),"")</f>
        <v/>
      </c>
      <c r="Y1521" s="294" t="str">
        <f>IF($AB1521=1,VLOOKUP(U:U,'BW Asset Listing'!D:O,12,FALSE),"")</f>
        <v/>
      </c>
      <c r="Z1521" s="294" t="str">
        <f t="shared" si="202"/>
        <v/>
      </c>
      <c r="AA1521" s="294" t="str">
        <f t="shared" si="203"/>
        <v/>
      </c>
      <c r="AB1521" s="294">
        <f>COUNTIF($D$4:D1521,$D1521)</f>
        <v>0</v>
      </c>
      <c r="AE1521" s="122" t="str">
        <f t="shared" si="204"/>
        <v/>
      </c>
      <c r="AF1521" s="124">
        <f>SUMIFS('BW Expense Report GL'!I:I,'BW Expense Report GL'!F:F,AD:AD,'BW Expense Report GL'!G:G,G:G)</f>
        <v>0</v>
      </c>
      <c r="AG1521" s="124" t="str">
        <f t="shared" si="205"/>
        <v/>
      </c>
      <c r="AH1521" s="124">
        <f>SUMIFS('BW Expense Report GL'!I:I,'BW Expense Report GL'!F:F,AD:AD,'BW Expense Report GL'!G:G,H:H)</f>
        <v>0</v>
      </c>
      <c r="AI1521" s="124" t="str">
        <f t="shared" si="206"/>
        <v/>
      </c>
      <c r="AK1521" s="121">
        <f t="shared" si="207"/>
        <v>0</v>
      </c>
      <c r="AL1521" s="121">
        <f t="shared" si="208"/>
        <v>0</v>
      </c>
    </row>
    <row r="1522" spans="1:38" s="121" customFormat="1" ht="12.75" x14ac:dyDescent="0.2">
      <c r="A1522" s="293" t="str">
        <f>VLOOKUP(B:B,'ACFR Business Areas'!A:C,3,FALSE)</f>
        <v>A000</v>
      </c>
      <c r="B1522" s="293" t="str">
        <f>'Lease Rollforward'!$B$1</f>
        <v>E120</v>
      </c>
      <c r="C1522" s="122" t="str">
        <f>VLOOKUP(B:B,'ACFR Business Areas'!A:B,2,FALSE)</f>
        <v>Comptroller General</v>
      </c>
      <c r="D1522" s="237"/>
      <c r="E1522" s="265"/>
      <c r="G1522" s="122">
        <f>IFERROR(VLOOKUP($F:$F,'Lease Types with GL Accts'!A:B,2,FALSE),0)</f>
        <v>0</v>
      </c>
      <c r="H1522" s="122">
        <f>IFERROR(VLOOKUP($F:$F,'Lease Types with GL Accts'!$A:$C,3,FALSE),0)</f>
        <v>0</v>
      </c>
      <c r="I1522" s="122">
        <f>IFERROR(VLOOKUP($F:$F,'Lease Types with GL Accts'!$A:$D,4,FALSE),0)</f>
        <v>0</v>
      </c>
      <c r="J1522" s="293" t="str">
        <f>IF(AND(AB1522=1,K1522='Lease Rollforward'!$B$2),"Yes",IF(AB1522=1,"No",""))</f>
        <v/>
      </c>
      <c r="L1522" s="216"/>
      <c r="M1522" s="217"/>
      <c r="N1522" s="217"/>
      <c r="O1522" s="217"/>
      <c r="P1522" s="294">
        <f t="shared" si="201"/>
        <v>0</v>
      </c>
      <c r="Q1522" s="124"/>
      <c r="R1522" s="124"/>
      <c r="S1522" s="219"/>
      <c r="T1522" s="219"/>
      <c r="U1522" s="266"/>
      <c r="V1522" s="122" t="str">
        <f>IF($AB1522=1,VLOOKUP(U:U,'BW Asset Listing'!D:E,2,FALSE),"")</f>
        <v/>
      </c>
      <c r="W1522" s="122" t="str">
        <f>IF($AB1522=1,VLOOKUP(U:U,'BW Asset Listing'!D:F,3,FALSE),"")</f>
        <v/>
      </c>
      <c r="X1522" s="122" t="str">
        <f>IF($AB1522=1,VLOOKUP(U:U,'BW Asset Listing'!D:G,4,FALSE),"")</f>
        <v/>
      </c>
      <c r="Y1522" s="294" t="str">
        <f>IF($AB1522=1,VLOOKUP(U:U,'BW Asset Listing'!D:O,12,FALSE),"")</f>
        <v/>
      </c>
      <c r="Z1522" s="294" t="str">
        <f t="shared" si="202"/>
        <v/>
      </c>
      <c r="AA1522" s="294" t="str">
        <f t="shared" si="203"/>
        <v/>
      </c>
      <c r="AB1522" s="294">
        <f>COUNTIF($D$4:D1522,$D1522)</f>
        <v>0</v>
      </c>
      <c r="AE1522" s="122" t="str">
        <f t="shared" si="204"/>
        <v/>
      </c>
      <c r="AF1522" s="124">
        <f>SUMIFS('BW Expense Report GL'!I:I,'BW Expense Report GL'!F:F,AD:AD,'BW Expense Report GL'!G:G,G:G)</f>
        <v>0</v>
      </c>
      <c r="AG1522" s="124" t="str">
        <f t="shared" si="205"/>
        <v/>
      </c>
      <c r="AH1522" s="124">
        <f>SUMIFS('BW Expense Report GL'!I:I,'BW Expense Report GL'!F:F,AD:AD,'BW Expense Report GL'!G:G,H:H)</f>
        <v>0</v>
      </c>
      <c r="AI1522" s="124" t="str">
        <f t="shared" si="206"/>
        <v/>
      </c>
      <c r="AK1522" s="121">
        <f t="shared" si="207"/>
        <v>0</v>
      </c>
      <c r="AL1522" s="121">
        <f t="shared" si="208"/>
        <v>0</v>
      </c>
    </row>
    <row r="1523" spans="1:38" s="121" customFormat="1" ht="12.75" x14ac:dyDescent="0.2">
      <c r="A1523" s="293" t="str">
        <f>VLOOKUP(B:B,'ACFR Business Areas'!A:C,3,FALSE)</f>
        <v>A000</v>
      </c>
      <c r="B1523" s="293" t="str">
        <f>'Lease Rollforward'!$B$1</f>
        <v>E120</v>
      </c>
      <c r="C1523" s="122" t="str">
        <f>VLOOKUP(B:B,'ACFR Business Areas'!A:B,2,FALSE)</f>
        <v>Comptroller General</v>
      </c>
      <c r="D1523" s="237"/>
      <c r="E1523" s="265"/>
      <c r="G1523" s="122">
        <f>IFERROR(VLOOKUP($F:$F,'Lease Types with GL Accts'!A:B,2,FALSE),0)</f>
        <v>0</v>
      </c>
      <c r="H1523" s="122">
        <f>IFERROR(VLOOKUP($F:$F,'Lease Types with GL Accts'!$A:$C,3,FALSE),0)</f>
        <v>0</v>
      </c>
      <c r="I1523" s="122">
        <f>IFERROR(VLOOKUP($F:$F,'Lease Types with GL Accts'!$A:$D,4,FALSE),0)</f>
        <v>0</v>
      </c>
      <c r="J1523" s="293" t="str">
        <f>IF(AND(AB1523=1,K1523='Lease Rollforward'!$B$2),"Yes",IF(AB1523=1,"No",""))</f>
        <v/>
      </c>
      <c r="L1523" s="216"/>
      <c r="M1523" s="217"/>
      <c r="N1523" s="217"/>
      <c r="O1523" s="217"/>
      <c r="P1523" s="294">
        <f t="shared" si="201"/>
        <v>0</v>
      </c>
      <c r="Q1523" s="124"/>
      <c r="R1523" s="124"/>
      <c r="S1523" s="219"/>
      <c r="T1523" s="219"/>
      <c r="U1523" s="266"/>
      <c r="V1523" s="122" t="str">
        <f>IF($AB1523=1,VLOOKUP(U:U,'BW Asset Listing'!D:E,2,FALSE),"")</f>
        <v/>
      </c>
      <c r="W1523" s="122" t="str">
        <f>IF($AB1523=1,VLOOKUP(U:U,'BW Asset Listing'!D:F,3,FALSE),"")</f>
        <v/>
      </c>
      <c r="X1523" s="122" t="str">
        <f>IF($AB1523=1,VLOOKUP(U:U,'BW Asset Listing'!D:G,4,FALSE),"")</f>
        <v/>
      </c>
      <c r="Y1523" s="294" t="str">
        <f>IF($AB1523=1,VLOOKUP(U:U,'BW Asset Listing'!D:O,12,FALSE),"")</f>
        <v/>
      </c>
      <c r="Z1523" s="294" t="str">
        <f t="shared" si="202"/>
        <v/>
      </c>
      <c r="AA1523" s="294" t="str">
        <f t="shared" si="203"/>
        <v/>
      </c>
      <c r="AB1523" s="294">
        <f>COUNTIF($D$4:D1523,$D1523)</f>
        <v>0</v>
      </c>
      <c r="AE1523" s="122" t="str">
        <f t="shared" si="204"/>
        <v/>
      </c>
      <c r="AF1523" s="124">
        <f>SUMIFS('BW Expense Report GL'!I:I,'BW Expense Report GL'!F:F,AD:AD,'BW Expense Report GL'!G:G,G:G)</f>
        <v>0</v>
      </c>
      <c r="AG1523" s="124" t="str">
        <f t="shared" si="205"/>
        <v/>
      </c>
      <c r="AH1523" s="124">
        <f>SUMIFS('BW Expense Report GL'!I:I,'BW Expense Report GL'!F:F,AD:AD,'BW Expense Report GL'!G:G,H:H)</f>
        <v>0</v>
      </c>
      <c r="AI1523" s="124" t="str">
        <f t="shared" si="206"/>
        <v/>
      </c>
      <c r="AK1523" s="121">
        <f t="shared" si="207"/>
        <v>0</v>
      </c>
      <c r="AL1523" s="121">
        <f t="shared" si="208"/>
        <v>0</v>
      </c>
    </row>
    <row r="1524" spans="1:38" s="121" customFormat="1" ht="12.75" x14ac:dyDescent="0.2">
      <c r="A1524" s="293" t="str">
        <f>VLOOKUP(B:B,'ACFR Business Areas'!A:C,3,FALSE)</f>
        <v>A000</v>
      </c>
      <c r="B1524" s="293" t="str">
        <f>'Lease Rollforward'!$B$1</f>
        <v>E120</v>
      </c>
      <c r="C1524" s="122" t="str">
        <f>VLOOKUP(B:B,'ACFR Business Areas'!A:B,2,FALSE)</f>
        <v>Comptroller General</v>
      </c>
      <c r="D1524" s="237"/>
      <c r="E1524" s="265"/>
      <c r="G1524" s="122">
        <f>IFERROR(VLOOKUP($F:$F,'Lease Types with GL Accts'!A:B,2,FALSE),0)</f>
        <v>0</v>
      </c>
      <c r="H1524" s="122">
        <f>IFERROR(VLOOKUP($F:$F,'Lease Types with GL Accts'!$A:$C,3,FALSE),0)</f>
        <v>0</v>
      </c>
      <c r="I1524" s="122">
        <f>IFERROR(VLOOKUP($F:$F,'Lease Types with GL Accts'!$A:$D,4,FALSE),0)</f>
        <v>0</v>
      </c>
      <c r="J1524" s="293" t="str">
        <f>IF(AND(AB1524=1,K1524='Lease Rollforward'!$B$2),"Yes",IF(AB1524=1,"No",""))</f>
        <v/>
      </c>
      <c r="L1524" s="216"/>
      <c r="M1524" s="217"/>
      <c r="N1524" s="217"/>
      <c r="O1524" s="217"/>
      <c r="P1524" s="294">
        <f t="shared" si="201"/>
        <v>0</v>
      </c>
      <c r="Q1524" s="124"/>
      <c r="R1524" s="124"/>
      <c r="S1524" s="219"/>
      <c r="T1524" s="219"/>
      <c r="U1524" s="266"/>
      <c r="V1524" s="122" t="str">
        <f>IF($AB1524=1,VLOOKUP(U:U,'BW Asset Listing'!D:E,2,FALSE),"")</f>
        <v/>
      </c>
      <c r="W1524" s="122" t="str">
        <f>IF($AB1524=1,VLOOKUP(U:U,'BW Asset Listing'!D:F,3,FALSE),"")</f>
        <v/>
      </c>
      <c r="X1524" s="122" t="str">
        <f>IF($AB1524=1,VLOOKUP(U:U,'BW Asset Listing'!D:G,4,FALSE),"")</f>
        <v/>
      </c>
      <c r="Y1524" s="294" t="str">
        <f>IF($AB1524=1,VLOOKUP(U:U,'BW Asset Listing'!D:O,12,FALSE),"")</f>
        <v/>
      </c>
      <c r="Z1524" s="294" t="str">
        <f t="shared" si="202"/>
        <v/>
      </c>
      <c r="AA1524" s="294" t="str">
        <f t="shared" si="203"/>
        <v/>
      </c>
      <c r="AB1524" s="294">
        <f>COUNTIF($D$4:D1524,$D1524)</f>
        <v>0</v>
      </c>
      <c r="AE1524" s="122" t="str">
        <f t="shared" si="204"/>
        <v/>
      </c>
      <c r="AF1524" s="124">
        <f>SUMIFS('BW Expense Report GL'!I:I,'BW Expense Report GL'!F:F,AD:AD,'BW Expense Report GL'!G:G,G:G)</f>
        <v>0</v>
      </c>
      <c r="AG1524" s="124" t="str">
        <f t="shared" si="205"/>
        <v/>
      </c>
      <c r="AH1524" s="124">
        <f>SUMIFS('BW Expense Report GL'!I:I,'BW Expense Report GL'!F:F,AD:AD,'BW Expense Report GL'!G:G,H:H)</f>
        <v>0</v>
      </c>
      <c r="AI1524" s="124" t="str">
        <f t="shared" si="206"/>
        <v/>
      </c>
      <c r="AK1524" s="121">
        <f t="shared" si="207"/>
        <v>0</v>
      </c>
      <c r="AL1524" s="121">
        <f t="shared" si="208"/>
        <v>0</v>
      </c>
    </row>
    <row r="1525" spans="1:38" s="121" customFormat="1" ht="12.75" x14ac:dyDescent="0.2">
      <c r="A1525" s="293" t="str">
        <f>VLOOKUP(B:B,'ACFR Business Areas'!A:C,3,FALSE)</f>
        <v>A000</v>
      </c>
      <c r="B1525" s="293" t="str">
        <f>'Lease Rollforward'!$B$1</f>
        <v>E120</v>
      </c>
      <c r="C1525" s="122" t="str">
        <f>VLOOKUP(B:B,'ACFR Business Areas'!A:B,2,FALSE)</f>
        <v>Comptroller General</v>
      </c>
      <c r="D1525" s="237"/>
      <c r="E1525" s="265"/>
      <c r="G1525" s="122">
        <f>IFERROR(VLOOKUP($F:$F,'Lease Types with GL Accts'!A:B,2,FALSE),0)</f>
        <v>0</v>
      </c>
      <c r="H1525" s="122">
        <f>IFERROR(VLOOKUP($F:$F,'Lease Types with GL Accts'!$A:$C,3,FALSE),0)</f>
        <v>0</v>
      </c>
      <c r="I1525" s="122">
        <f>IFERROR(VLOOKUP($F:$F,'Lease Types with GL Accts'!$A:$D,4,FALSE),0)</f>
        <v>0</v>
      </c>
      <c r="J1525" s="293" t="str">
        <f>IF(AND(AB1525=1,K1525='Lease Rollforward'!$B$2),"Yes",IF(AB1525=1,"No",""))</f>
        <v/>
      </c>
      <c r="L1525" s="216"/>
      <c r="M1525" s="217"/>
      <c r="N1525" s="217"/>
      <c r="O1525" s="217"/>
      <c r="P1525" s="294">
        <f t="shared" si="201"/>
        <v>0</v>
      </c>
      <c r="Q1525" s="124"/>
      <c r="R1525" s="124"/>
      <c r="S1525" s="219"/>
      <c r="T1525" s="219"/>
      <c r="U1525" s="266"/>
      <c r="V1525" s="122" t="str">
        <f>IF($AB1525=1,VLOOKUP(U:U,'BW Asset Listing'!D:E,2,FALSE),"")</f>
        <v/>
      </c>
      <c r="W1525" s="122" t="str">
        <f>IF($AB1525=1,VLOOKUP(U:U,'BW Asset Listing'!D:F,3,FALSE),"")</f>
        <v/>
      </c>
      <c r="X1525" s="122" t="str">
        <f>IF($AB1525=1,VLOOKUP(U:U,'BW Asset Listing'!D:G,4,FALSE),"")</f>
        <v/>
      </c>
      <c r="Y1525" s="294" t="str">
        <f>IF($AB1525=1,VLOOKUP(U:U,'BW Asset Listing'!D:O,12,FALSE),"")</f>
        <v/>
      </c>
      <c r="Z1525" s="294" t="str">
        <f t="shared" si="202"/>
        <v/>
      </c>
      <c r="AA1525" s="294" t="str">
        <f t="shared" si="203"/>
        <v/>
      </c>
      <c r="AB1525" s="294">
        <f>COUNTIF($D$4:D1525,$D1525)</f>
        <v>0</v>
      </c>
      <c r="AE1525" s="122" t="str">
        <f t="shared" si="204"/>
        <v/>
      </c>
      <c r="AF1525" s="124">
        <f>SUMIFS('BW Expense Report GL'!I:I,'BW Expense Report GL'!F:F,AD:AD,'BW Expense Report GL'!G:G,G:G)</f>
        <v>0</v>
      </c>
      <c r="AG1525" s="124" t="str">
        <f t="shared" si="205"/>
        <v/>
      </c>
      <c r="AH1525" s="124">
        <f>SUMIFS('BW Expense Report GL'!I:I,'BW Expense Report GL'!F:F,AD:AD,'BW Expense Report GL'!G:G,H:H)</f>
        <v>0</v>
      </c>
      <c r="AI1525" s="124" t="str">
        <f t="shared" si="206"/>
        <v/>
      </c>
      <c r="AK1525" s="121">
        <f t="shared" si="207"/>
        <v>0</v>
      </c>
      <c r="AL1525" s="121">
        <f t="shared" si="208"/>
        <v>0</v>
      </c>
    </row>
    <row r="1526" spans="1:38" s="121" customFormat="1" ht="12.75" x14ac:dyDescent="0.2">
      <c r="A1526" s="293" t="str">
        <f>VLOOKUP(B:B,'ACFR Business Areas'!A:C,3,FALSE)</f>
        <v>A000</v>
      </c>
      <c r="B1526" s="293" t="str">
        <f>'Lease Rollforward'!$B$1</f>
        <v>E120</v>
      </c>
      <c r="C1526" s="122" t="str">
        <f>VLOOKUP(B:B,'ACFR Business Areas'!A:B,2,FALSE)</f>
        <v>Comptroller General</v>
      </c>
      <c r="D1526" s="237"/>
      <c r="E1526" s="265"/>
      <c r="G1526" s="122">
        <f>IFERROR(VLOOKUP($F:$F,'Lease Types with GL Accts'!A:B,2,FALSE),0)</f>
        <v>0</v>
      </c>
      <c r="H1526" s="122">
        <f>IFERROR(VLOOKUP($F:$F,'Lease Types with GL Accts'!$A:$C,3,FALSE),0)</f>
        <v>0</v>
      </c>
      <c r="I1526" s="122">
        <f>IFERROR(VLOOKUP($F:$F,'Lease Types with GL Accts'!$A:$D,4,FALSE),0)</f>
        <v>0</v>
      </c>
      <c r="J1526" s="293" t="str">
        <f>IF(AND(AB1526=1,K1526='Lease Rollforward'!$B$2),"Yes",IF(AB1526=1,"No",""))</f>
        <v/>
      </c>
      <c r="L1526" s="216"/>
      <c r="M1526" s="217"/>
      <c r="N1526" s="217"/>
      <c r="O1526" s="217"/>
      <c r="P1526" s="294">
        <f t="shared" si="201"/>
        <v>0</v>
      </c>
      <c r="Q1526" s="124"/>
      <c r="R1526" s="124"/>
      <c r="S1526" s="219"/>
      <c r="T1526" s="219"/>
      <c r="U1526" s="266"/>
      <c r="V1526" s="122" t="str">
        <f>IF($AB1526=1,VLOOKUP(U:U,'BW Asset Listing'!D:E,2,FALSE),"")</f>
        <v/>
      </c>
      <c r="W1526" s="122" t="str">
        <f>IF($AB1526=1,VLOOKUP(U:U,'BW Asset Listing'!D:F,3,FALSE),"")</f>
        <v/>
      </c>
      <c r="X1526" s="122" t="str">
        <f>IF($AB1526=1,VLOOKUP(U:U,'BW Asset Listing'!D:G,4,FALSE),"")</f>
        <v/>
      </c>
      <c r="Y1526" s="294" t="str">
        <f>IF($AB1526=1,VLOOKUP(U:U,'BW Asset Listing'!D:O,12,FALSE),"")</f>
        <v/>
      </c>
      <c r="Z1526" s="294" t="str">
        <f t="shared" si="202"/>
        <v/>
      </c>
      <c r="AA1526" s="294" t="str">
        <f t="shared" si="203"/>
        <v/>
      </c>
      <c r="AB1526" s="294">
        <f>COUNTIF($D$4:D1526,$D1526)</f>
        <v>0</v>
      </c>
      <c r="AE1526" s="122" t="str">
        <f t="shared" si="204"/>
        <v/>
      </c>
      <c r="AF1526" s="124">
        <f>SUMIFS('BW Expense Report GL'!I:I,'BW Expense Report GL'!F:F,AD:AD,'BW Expense Report GL'!G:G,G:G)</f>
        <v>0</v>
      </c>
      <c r="AG1526" s="124" t="str">
        <f t="shared" si="205"/>
        <v/>
      </c>
      <c r="AH1526" s="124">
        <f>SUMIFS('BW Expense Report GL'!I:I,'BW Expense Report GL'!F:F,AD:AD,'BW Expense Report GL'!G:G,H:H)</f>
        <v>0</v>
      </c>
      <c r="AI1526" s="124" t="str">
        <f t="shared" si="206"/>
        <v/>
      </c>
      <c r="AK1526" s="121">
        <f t="shared" si="207"/>
        <v>0</v>
      </c>
      <c r="AL1526" s="121">
        <f t="shared" si="208"/>
        <v>0</v>
      </c>
    </row>
    <row r="1527" spans="1:38" s="121" customFormat="1" ht="12.75" x14ac:dyDescent="0.2">
      <c r="A1527" s="293" t="str">
        <f>VLOOKUP(B:B,'ACFR Business Areas'!A:C,3,FALSE)</f>
        <v>A000</v>
      </c>
      <c r="B1527" s="293" t="str">
        <f>'Lease Rollforward'!$B$1</f>
        <v>E120</v>
      </c>
      <c r="C1527" s="122" t="str">
        <f>VLOOKUP(B:B,'ACFR Business Areas'!A:B,2,FALSE)</f>
        <v>Comptroller General</v>
      </c>
      <c r="D1527" s="237"/>
      <c r="E1527" s="265"/>
      <c r="G1527" s="122">
        <f>IFERROR(VLOOKUP($F:$F,'Lease Types with GL Accts'!A:B,2,FALSE),0)</f>
        <v>0</v>
      </c>
      <c r="H1527" s="122">
        <f>IFERROR(VLOOKUP($F:$F,'Lease Types with GL Accts'!$A:$C,3,FALSE),0)</f>
        <v>0</v>
      </c>
      <c r="I1527" s="122">
        <f>IFERROR(VLOOKUP($F:$F,'Lease Types with GL Accts'!$A:$D,4,FALSE),0)</f>
        <v>0</v>
      </c>
      <c r="J1527" s="293" t="str">
        <f>IF(AND(AB1527=1,K1527='Lease Rollforward'!$B$2),"Yes",IF(AB1527=1,"No",""))</f>
        <v/>
      </c>
      <c r="L1527" s="216"/>
      <c r="M1527" s="217"/>
      <c r="N1527" s="217"/>
      <c r="O1527" s="217"/>
      <c r="P1527" s="294">
        <f t="shared" si="201"/>
        <v>0</v>
      </c>
      <c r="Q1527" s="124"/>
      <c r="R1527" s="124"/>
      <c r="S1527" s="219"/>
      <c r="T1527" s="219"/>
      <c r="U1527" s="266"/>
      <c r="V1527" s="122" t="str">
        <f>IF($AB1527=1,VLOOKUP(U:U,'BW Asset Listing'!D:E,2,FALSE),"")</f>
        <v/>
      </c>
      <c r="W1527" s="122" t="str">
        <f>IF($AB1527=1,VLOOKUP(U:U,'BW Asset Listing'!D:F,3,FALSE),"")</f>
        <v/>
      </c>
      <c r="X1527" s="122" t="str">
        <f>IF($AB1527=1,VLOOKUP(U:U,'BW Asset Listing'!D:G,4,FALSE),"")</f>
        <v/>
      </c>
      <c r="Y1527" s="294" t="str">
        <f>IF($AB1527=1,VLOOKUP(U:U,'BW Asset Listing'!D:O,12,FALSE),"")</f>
        <v/>
      </c>
      <c r="Z1527" s="294" t="str">
        <f t="shared" si="202"/>
        <v/>
      </c>
      <c r="AA1527" s="294" t="str">
        <f t="shared" si="203"/>
        <v/>
      </c>
      <c r="AB1527" s="294">
        <f>COUNTIF($D$4:D1527,$D1527)</f>
        <v>0</v>
      </c>
      <c r="AE1527" s="122" t="str">
        <f t="shared" si="204"/>
        <v/>
      </c>
      <c r="AF1527" s="124">
        <f>SUMIFS('BW Expense Report GL'!I:I,'BW Expense Report GL'!F:F,AD:AD,'BW Expense Report GL'!G:G,G:G)</f>
        <v>0</v>
      </c>
      <c r="AG1527" s="124" t="str">
        <f t="shared" si="205"/>
        <v/>
      </c>
      <c r="AH1527" s="124">
        <f>SUMIFS('BW Expense Report GL'!I:I,'BW Expense Report GL'!F:F,AD:AD,'BW Expense Report GL'!G:G,H:H)</f>
        <v>0</v>
      </c>
      <c r="AI1527" s="124" t="str">
        <f t="shared" si="206"/>
        <v/>
      </c>
      <c r="AK1527" s="121">
        <f t="shared" si="207"/>
        <v>0</v>
      </c>
      <c r="AL1527" s="121">
        <f t="shared" si="208"/>
        <v>0</v>
      </c>
    </row>
    <row r="1528" spans="1:38" s="121" customFormat="1" ht="12.75" x14ac:dyDescent="0.2">
      <c r="A1528" s="293" t="str">
        <f>VLOOKUP(B:B,'ACFR Business Areas'!A:C,3,FALSE)</f>
        <v>A000</v>
      </c>
      <c r="B1528" s="293" t="str">
        <f>'Lease Rollforward'!$B$1</f>
        <v>E120</v>
      </c>
      <c r="C1528" s="122" t="str">
        <f>VLOOKUP(B:B,'ACFR Business Areas'!A:B,2,FALSE)</f>
        <v>Comptroller General</v>
      </c>
      <c r="D1528" s="237"/>
      <c r="E1528" s="265"/>
      <c r="G1528" s="122">
        <f>IFERROR(VLOOKUP($F:$F,'Lease Types with GL Accts'!A:B,2,FALSE),0)</f>
        <v>0</v>
      </c>
      <c r="H1528" s="122">
        <f>IFERROR(VLOOKUP($F:$F,'Lease Types with GL Accts'!$A:$C,3,FALSE),0)</f>
        <v>0</v>
      </c>
      <c r="I1528" s="122">
        <f>IFERROR(VLOOKUP($F:$F,'Lease Types with GL Accts'!$A:$D,4,FALSE),0)</f>
        <v>0</v>
      </c>
      <c r="J1528" s="293" t="str">
        <f>IF(AND(AB1528=1,K1528='Lease Rollforward'!$B$2),"Yes",IF(AB1528=1,"No",""))</f>
        <v/>
      </c>
      <c r="L1528" s="216"/>
      <c r="M1528" s="217"/>
      <c r="N1528" s="217"/>
      <c r="O1528" s="217"/>
      <c r="P1528" s="294">
        <f t="shared" si="201"/>
        <v>0</v>
      </c>
      <c r="Q1528" s="124"/>
      <c r="R1528" s="124"/>
      <c r="S1528" s="219"/>
      <c r="T1528" s="219"/>
      <c r="U1528" s="266"/>
      <c r="V1528" s="122" t="str">
        <f>IF($AB1528=1,VLOOKUP(U:U,'BW Asset Listing'!D:E,2,FALSE),"")</f>
        <v/>
      </c>
      <c r="W1528" s="122" t="str">
        <f>IF($AB1528=1,VLOOKUP(U:U,'BW Asset Listing'!D:F,3,FALSE),"")</f>
        <v/>
      </c>
      <c r="X1528" s="122" t="str">
        <f>IF($AB1528=1,VLOOKUP(U:U,'BW Asset Listing'!D:G,4,FALSE),"")</f>
        <v/>
      </c>
      <c r="Y1528" s="294" t="str">
        <f>IF($AB1528=1,VLOOKUP(U:U,'BW Asset Listing'!D:O,12,FALSE),"")</f>
        <v/>
      </c>
      <c r="Z1528" s="294" t="str">
        <f t="shared" si="202"/>
        <v/>
      </c>
      <c r="AA1528" s="294" t="str">
        <f t="shared" si="203"/>
        <v/>
      </c>
      <c r="AB1528" s="294">
        <f>COUNTIF($D$4:D1528,$D1528)</f>
        <v>0</v>
      </c>
      <c r="AE1528" s="122" t="str">
        <f t="shared" si="204"/>
        <v/>
      </c>
      <c r="AF1528" s="124">
        <f>SUMIFS('BW Expense Report GL'!I:I,'BW Expense Report GL'!F:F,AD:AD,'BW Expense Report GL'!G:G,G:G)</f>
        <v>0</v>
      </c>
      <c r="AG1528" s="124" t="str">
        <f t="shared" si="205"/>
        <v/>
      </c>
      <c r="AH1528" s="124">
        <f>SUMIFS('BW Expense Report GL'!I:I,'BW Expense Report GL'!F:F,AD:AD,'BW Expense Report GL'!G:G,H:H)</f>
        <v>0</v>
      </c>
      <c r="AI1528" s="124" t="str">
        <f t="shared" si="206"/>
        <v/>
      </c>
      <c r="AK1528" s="121">
        <f t="shared" si="207"/>
        <v>0</v>
      </c>
      <c r="AL1528" s="121">
        <f t="shared" si="208"/>
        <v>0</v>
      </c>
    </row>
    <row r="1529" spans="1:38" s="121" customFormat="1" ht="12.75" x14ac:dyDescent="0.2">
      <c r="A1529" s="293" t="str">
        <f>VLOOKUP(B:B,'ACFR Business Areas'!A:C,3,FALSE)</f>
        <v>A000</v>
      </c>
      <c r="B1529" s="293" t="str">
        <f>'Lease Rollforward'!$B$1</f>
        <v>E120</v>
      </c>
      <c r="C1529" s="122" t="str">
        <f>VLOOKUP(B:B,'ACFR Business Areas'!A:B,2,FALSE)</f>
        <v>Comptroller General</v>
      </c>
      <c r="D1529" s="237"/>
      <c r="E1529" s="265"/>
      <c r="G1529" s="122">
        <f>IFERROR(VLOOKUP($F:$F,'Lease Types with GL Accts'!A:B,2,FALSE),0)</f>
        <v>0</v>
      </c>
      <c r="H1529" s="122">
        <f>IFERROR(VLOOKUP($F:$F,'Lease Types with GL Accts'!$A:$C,3,FALSE),0)</f>
        <v>0</v>
      </c>
      <c r="I1529" s="122">
        <f>IFERROR(VLOOKUP($F:$F,'Lease Types with GL Accts'!$A:$D,4,FALSE),0)</f>
        <v>0</v>
      </c>
      <c r="J1529" s="293" t="str">
        <f>IF(AND(AB1529=1,K1529='Lease Rollforward'!$B$2),"Yes",IF(AB1529=1,"No",""))</f>
        <v/>
      </c>
      <c r="L1529" s="216"/>
      <c r="M1529" s="217"/>
      <c r="N1529" s="217"/>
      <c r="O1529" s="217"/>
      <c r="P1529" s="294">
        <f t="shared" si="201"/>
        <v>0</v>
      </c>
      <c r="Q1529" s="124"/>
      <c r="R1529" s="124"/>
      <c r="S1529" s="219"/>
      <c r="T1529" s="219"/>
      <c r="U1529" s="266"/>
      <c r="V1529" s="122" t="str">
        <f>IF($AB1529=1,VLOOKUP(U:U,'BW Asset Listing'!D:E,2,FALSE),"")</f>
        <v/>
      </c>
      <c r="W1529" s="122" t="str">
        <f>IF($AB1529=1,VLOOKUP(U:U,'BW Asset Listing'!D:F,3,FALSE),"")</f>
        <v/>
      </c>
      <c r="X1529" s="122" t="str">
        <f>IF($AB1529=1,VLOOKUP(U:U,'BW Asset Listing'!D:G,4,FALSE),"")</f>
        <v/>
      </c>
      <c r="Y1529" s="294" t="str">
        <f>IF($AB1529=1,VLOOKUP(U:U,'BW Asset Listing'!D:O,12,FALSE),"")</f>
        <v/>
      </c>
      <c r="Z1529" s="294" t="str">
        <f t="shared" si="202"/>
        <v/>
      </c>
      <c r="AA1529" s="294" t="str">
        <f t="shared" si="203"/>
        <v/>
      </c>
      <c r="AB1529" s="294">
        <f>COUNTIF($D$4:D1529,$D1529)</f>
        <v>0</v>
      </c>
      <c r="AE1529" s="122" t="str">
        <f t="shared" si="204"/>
        <v/>
      </c>
      <c r="AF1529" s="124">
        <f>SUMIFS('BW Expense Report GL'!I:I,'BW Expense Report GL'!F:F,AD:AD,'BW Expense Report GL'!G:G,G:G)</f>
        <v>0</v>
      </c>
      <c r="AG1529" s="124" t="str">
        <f t="shared" si="205"/>
        <v/>
      </c>
      <c r="AH1529" s="124">
        <f>SUMIFS('BW Expense Report GL'!I:I,'BW Expense Report GL'!F:F,AD:AD,'BW Expense Report GL'!G:G,H:H)</f>
        <v>0</v>
      </c>
      <c r="AI1529" s="124" t="str">
        <f t="shared" si="206"/>
        <v/>
      </c>
      <c r="AK1529" s="121">
        <f t="shared" si="207"/>
        <v>0</v>
      </c>
      <c r="AL1529" s="121">
        <f t="shared" si="208"/>
        <v>0</v>
      </c>
    </row>
    <row r="1530" spans="1:38" s="121" customFormat="1" ht="12.75" x14ac:dyDescent="0.2">
      <c r="A1530" s="293" t="str">
        <f>VLOOKUP(B:B,'ACFR Business Areas'!A:C,3,FALSE)</f>
        <v>A000</v>
      </c>
      <c r="B1530" s="293" t="str">
        <f>'Lease Rollforward'!$B$1</f>
        <v>E120</v>
      </c>
      <c r="C1530" s="122" t="str">
        <f>VLOOKUP(B:B,'ACFR Business Areas'!A:B,2,FALSE)</f>
        <v>Comptroller General</v>
      </c>
      <c r="D1530" s="237"/>
      <c r="E1530" s="265"/>
      <c r="G1530" s="122">
        <f>IFERROR(VLOOKUP($F:$F,'Lease Types with GL Accts'!A:B,2,FALSE),0)</f>
        <v>0</v>
      </c>
      <c r="H1530" s="122">
        <f>IFERROR(VLOOKUP($F:$F,'Lease Types with GL Accts'!$A:$C,3,FALSE),0)</f>
        <v>0</v>
      </c>
      <c r="I1530" s="122">
        <f>IFERROR(VLOOKUP($F:$F,'Lease Types with GL Accts'!$A:$D,4,FALSE),0)</f>
        <v>0</v>
      </c>
      <c r="J1530" s="293" t="str">
        <f>IF(AND(AB1530=1,K1530='Lease Rollforward'!$B$2),"Yes",IF(AB1530=1,"No",""))</f>
        <v/>
      </c>
      <c r="L1530" s="216"/>
      <c r="M1530" s="217"/>
      <c r="N1530" s="217"/>
      <c r="O1530" s="217"/>
      <c r="P1530" s="294">
        <f t="shared" si="201"/>
        <v>0</v>
      </c>
      <c r="Q1530" s="124"/>
      <c r="R1530" s="124"/>
      <c r="S1530" s="219"/>
      <c r="T1530" s="219"/>
      <c r="U1530" s="266"/>
      <c r="V1530" s="122" t="str">
        <f>IF($AB1530=1,VLOOKUP(U:U,'BW Asset Listing'!D:E,2,FALSE),"")</f>
        <v/>
      </c>
      <c r="W1530" s="122" t="str">
        <f>IF($AB1530=1,VLOOKUP(U:U,'BW Asset Listing'!D:F,3,FALSE),"")</f>
        <v/>
      </c>
      <c r="X1530" s="122" t="str">
        <f>IF($AB1530=1,VLOOKUP(U:U,'BW Asset Listing'!D:G,4,FALSE),"")</f>
        <v/>
      </c>
      <c r="Y1530" s="294" t="str">
        <f>IF($AB1530=1,VLOOKUP(U:U,'BW Asset Listing'!D:O,12,FALSE),"")</f>
        <v/>
      </c>
      <c r="Z1530" s="294" t="str">
        <f t="shared" si="202"/>
        <v/>
      </c>
      <c r="AA1530" s="294" t="str">
        <f t="shared" si="203"/>
        <v/>
      </c>
      <c r="AB1530" s="294">
        <f>COUNTIF($D$4:D1530,$D1530)</f>
        <v>0</v>
      </c>
      <c r="AE1530" s="122" t="str">
        <f t="shared" si="204"/>
        <v/>
      </c>
      <c r="AF1530" s="124">
        <f>SUMIFS('BW Expense Report GL'!I:I,'BW Expense Report GL'!F:F,AD:AD,'BW Expense Report GL'!G:G,G:G)</f>
        <v>0</v>
      </c>
      <c r="AG1530" s="124" t="str">
        <f t="shared" si="205"/>
        <v/>
      </c>
      <c r="AH1530" s="124">
        <f>SUMIFS('BW Expense Report GL'!I:I,'BW Expense Report GL'!F:F,AD:AD,'BW Expense Report GL'!G:G,H:H)</f>
        <v>0</v>
      </c>
      <c r="AI1530" s="124" t="str">
        <f t="shared" si="206"/>
        <v/>
      </c>
      <c r="AK1530" s="121">
        <f t="shared" si="207"/>
        <v>0</v>
      </c>
      <c r="AL1530" s="121">
        <f t="shared" si="208"/>
        <v>0</v>
      </c>
    </row>
    <row r="1531" spans="1:38" s="121" customFormat="1" ht="12.75" x14ac:dyDescent="0.2">
      <c r="A1531" s="293" t="str">
        <f>VLOOKUP(B:B,'ACFR Business Areas'!A:C,3,FALSE)</f>
        <v>A000</v>
      </c>
      <c r="B1531" s="293" t="str">
        <f>'Lease Rollforward'!$B$1</f>
        <v>E120</v>
      </c>
      <c r="C1531" s="122" t="str">
        <f>VLOOKUP(B:B,'ACFR Business Areas'!A:B,2,FALSE)</f>
        <v>Comptroller General</v>
      </c>
      <c r="D1531" s="237"/>
      <c r="E1531" s="265"/>
      <c r="G1531" s="122">
        <f>IFERROR(VLOOKUP($F:$F,'Lease Types with GL Accts'!A:B,2,FALSE),0)</f>
        <v>0</v>
      </c>
      <c r="H1531" s="122">
        <f>IFERROR(VLOOKUP($F:$F,'Lease Types with GL Accts'!$A:$C,3,FALSE),0)</f>
        <v>0</v>
      </c>
      <c r="I1531" s="122">
        <f>IFERROR(VLOOKUP($F:$F,'Lease Types with GL Accts'!$A:$D,4,FALSE),0)</f>
        <v>0</v>
      </c>
      <c r="J1531" s="293" t="str">
        <f>IF(AND(AB1531=1,K1531='Lease Rollforward'!$B$2),"Yes",IF(AB1531=1,"No",""))</f>
        <v/>
      </c>
      <c r="L1531" s="216"/>
      <c r="M1531" s="217"/>
      <c r="N1531" s="217"/>
      <c r="O1531" s="217"/>
      <c r="P1531" s="294">
        <f t="shared" si="201"/>
        <v>0</v>
      </c>
      <c r="Q1531" s="124"/>
      <c r="R1531" s="124"/>
      <c r="S1531" s="219"/>
      <c r="T1531" s="219"/>
      <c r="U1531" s="266"/>
      <c r="V1531" s="122" t="str">
        <f>IF($AB1531=1,VLOOKUP(U:U,'BW Asset Listing'!D:E,2,FALSE),"")</f>
        <v/>
      </c>
      <c r="W1531" s="122" t="str">
        <f>IF($AB1531=1,VLOOKUP(U:U,'BW Asset Listing'!D:F,3,FALSE),"")</f>
        <v/>
      </c>
      <c r="X1531" s="122" t="str">
        <f>IF($AB1531=1,VLOOKUP(U:U,'BW Asset Listing'!D:G,4,FALSE),"")</f>
        <v/>
      </c>
      <c r="Y1531" s="294" t="str">
        <f>IF($AB1531=1,VLOOKUP(U:U,'BW Asset Listing'!D:O,12,FALSE),"")</f>
        <v/>
      </c>
      <c r="Z1531" s="294" t="str">
        <f t="shared" si="202"/>
        <v/>
      </c>
      <c r="AA1531" s="294" t="str">
        <f t="shared" si="203"/>
        <v/>
      </c>
      <c r="AB1531" s="294">
        <f>COUNTIF($D$4:D1531,$D1531)</f>
        <v>0</v>
      </c>
      <c r="AE1531" s="122" t="str">
        <f t="shared" si="204"/>
        <v/>
      </c>
      <c r="AF1531" s="124">
        <f>SUMIFS('BW Expense Report GL'!I:I,'BW Expense Report GL'!F:F,AD:AD,'BW Expense Report GL'!G:G,G:G)</f>
        <v>0</v>
      </c>
      <c r="AG1531" s="124" t="str">
        <f t="shared" si="205"/>
        <v/>
      </c>
      <c r="AH1531" s="124">
        <f>SUMIFS('BW Expense Report GL'!I:I,'BW Expense Report GL'!F:F,AD:AD,'BW Expense Report GL'!G:G,H:H)</f>
        <v>0</v>
      </c>
      <c r="AI1531" s="124" t="str">
        <f t="shared" si="206"/>
        <v/>
      </c>
      <c r="AK1531" s="121">
        <f t="shared" si="207"/>
        <v>0</v>
      </c>
      <c r="AL1531" s="121">
        <f t="shared" si="208"/>
        <v>0</v>
      </c>
    </row>
    <row r="1532" spans="1:38" s="121" customFormat="1" ht="12.75" x14ac:dyDescent="0.2">
      <c r="A1532" s="293" t="str">
        <f>VLOOKUP(B:B,'ACFR Business Areas'!A:C,3,FALSE)</f>
        <v>A000</v>
      </c>
      <c r="B1532" s="293" t="str">
        <f>'Lease Rollforward'!$B$1</f>
        <v>E120</v>
      </c>
      <c r="C1532" s="122" t="str">
        <f>VLOOKUP(B:B,'ACFR Business Areas'!A:B,2,FALSE)</f>
        <v>Comptroller General</v>
      </c>
      <c r="D1532" s="237"/>
      <c r="E1532" s="265"/>
      <c r="G1532" s="122">
        <f>IFERROR(VLOOKUP($F:$F,'Lease Types with GL Accts'!A:B,2,FALSE),0)</f>
        <v>0</v>
      </c>
      <c r="H1532" s="122">
        <f>IFERROR(VLOOKUP($F:$F,'Lease Types with GL Accts'!$A:$C,3,FALSE),0)</f>
        <v>0</v>
      </c>
      <c r="I1532" s="122">
        <f>IFERROR(VLOOKUP($F:$F,'Lease Types with GL Accts'!$A:$D,4,FALSE),0)</f>
        <v>0</v>
      </c>
      <c r="J1532" s="293" t="str">
        <f>IF(AND(AB1532=1,K1532='Lease Rollforward'!$B$2),"Yes",IF(AB1532=1,"No",""))</f>
        <v/>
      </c>
      <c r="L1532" s="216"/>
      <c r="M1532" s="217"/>
      <c r="N1532" s="217"/>
      <c r="O1532" s="217"/>
      <c r="P1532" s="294">
        <f t="shared" si="201"/>
        <v>0</v>
      </c>
      <c r="Q1532" s="124"/>
      <c r="R1532" s="124"/>
      <c r="S1532" s="219"/>
      <c r="T1532" s="219"/>
      <c r="U1532" s="266"/>
      <c r="V1532" s="122" t="str">
        <f>IF($AB1532=1,VLOOKUP(U:U,'BW Asset Listing'!D:E,2,FALSE),"")</f>
        <v/>
      </c>
      <c r="W1532" s="122" t="str">
        <f>IF($AB1532=1,VLOOKUP(U:U,'BW Asset Listing'!D:F,3,FALSE),"")</f>
        <v/>
      </c>
      <c r="X1532" s="122" t="str">
        <f>IF($AB1532=1,VLOOKUP(U:U,'BW Asset Listing'!D:G,4,FALSE),"")</f>
        <v/>
      </c>
      <c r="Y1532" s="294" t="str">
        <f>IF($AB1532=1,VLOOKUP(U:U,'BW Asset Listing'!D:O,12,FALSE),"")</f>
        <v/>
      </c>
      <c r="Z1532" s="294" t="str">
        <f t="shared" si="202"/>
        <v/>
      </c>
      <c r="AA1532" s="294" t="str">
        <f t="shared" si="203"/>
        <v/>
      </c>
      <c r="AB1532" s="294">
        <f>COUNTIF($D$4:D1532,$D1532)</f>
        <v>0</v>
      </c>
      <c r="AE1532" s="122" t="str">
        <f t="shared" si="204"/>
        <v/>
      </c>
      <c r="AF1532" s="124">
        <f>SUMIFS('BW Expense Report GL'!I:I,'BW Expense Report GL'!F:F,AD:AD,'BW Expense Report GL'!G:G,G:G)</f>
        <v>0</v>
      </c>
      <c r="AG1532" s="124" t="str">
        <f t="shared" si="205"/>
        <v/>
      </c>
      <c r="AH1532" s="124">
        <f>SUMIFS('BW Expense Report GL'!I:I,'BW Expense Report GL'!F:F,AD:AD,'BW Expense Report GL'!G:G,H:H)</f>
        <v>0</v>
      </c>
      <c r="AI1532" s="124" t="str">
        <f t="shared" si="206"/>
        <v/>
      </c>
      <c r="AK1532" s="121">
        <f t="shared" si="207"/>
        <v>0</v>
      </c>
      <c r="AL1532" s="121">
        <f t="shared" si="208"/>
        <v>0</v>
      </c>
    </row>
    <row r="1533" spans="1:38" s="121" customFormat="1" ht="12.75" x14ac:dyDescent="0.2">
      <c r="A1533" s="293" t="str">
        <f>VLOOKUP(B:B,'ACFR Business Areas'!A:C,3,FALSE)</f>
        <v>A000</v>
      </c>
      <c r="B1533" s="293" t="str">
        <f>'Lease Rollforward'!$B$1</f>
        <v>E120</v>
      </c>
      <c r="C1533" s="122" t="str">
        <f>VLOOKUP(B:B,'ACFR Business Areas'!A:B,2,FALSE)</f>
        <v>Comptroller General</v>
      </c>
      <c r="D1533" s="237"/>
      <c r="E1533" s="265"/>
      <c r="G1533" s="122">
        <f>IFERROR(VLOOKUP($F:$F,'Lease Types with GL Accts'!A:B,2,FALSE),0)</f>
        <v>0</v>
      </c>
      <c r="H1533" s="122">
        <f>IFERROR(VLOOKUP($F:$F,'Lease Types with GL Accts'!$A:$C,3,FALSE),0)</f>
        <v>0</v>
      </c>
      <c r="I1533" s="122">
        <f>IFERROR(VLOOKUP($F:$F,'Lease Types with GL Accts'!$A:$D,4,FALSE),0)</f>
        <v>0</v>
      </c>
      <c r="J1533" s="293" t="str">
        <f>IF(AND(AB1533=1,K1533='Lease Rollforward'!$B$2),"Yes",IF(AB1533=1,"No",""))</f>
        <v/>
      </c>
      <c r="L1533" s="216"/>
      <c r="M1533" s="217"/>
      <c r="N1533" s="217"/>
      <c r="O1533" s="217"/>
      <c r="P1533" s="294">
        <f t="shared" si="201"/>
        <v>0</v>
      </c>
      <c r="Q1533" s="124"/>
      <c r="R1533" s="124"/>
      <c r="S1533" s="219"/>
      <c r="T1533" s="219"/>
      <c r="U1533" s="266"/>
      <c r="V1533" s="122" t="str">
        <f>IF($AB1533=1,VLOOKUP(U:U,'BW Asset Listing'!D:E,2,FALSE),"")</f>
        <v/>
      </c>
      <c r="W1533" s="122" t="str">
        <f>IF($AB1533=1,VLOOKUP(U:U,'BW Asset Listing'!D:F,3,FALSE),"")</f>
        <v/>
      </c>
      <c r="X1533" s="122" t="str">
        <f>IF($AB1533=1,VLOOKUP(U:U,'BW Asset Listing'!D:G,4,FALSE),"")</f>
        <v/>
      </c>
      <c r="Y1533" s="294" t="str">
        <f>IF($AB1533=1,VLOOKUP(U:U,'BW Asset Listing'!D:O,12,FALSE),"")</f>
        <v/>
      </c>
      <c r="Z1533" s="294" t="str">
        <f t="shared" si="202"/>
        <v/>
      </c>
      <c r="AA1533" s="294" t="str">
        <f t="shared" si="203"/>
        <v/>
      </c>
      <c r="AB1533" s="294">
        <f>COUNTIF($D$4:D1533,$D1533)</f>
        <v>0</v>
      </c>
      <c r="AE1533" s="122" t="str">
        <f t="shared" si="204"/>
        <v/>
      </c>
      <c r="AF1533" s="124">
        <f>SUMIFS('BW Expense Report GL'!I:I,'BW Expense Report GL'!F:F,AD:AD,'BW Expense Report GL'!G:G,G:G)</f>
        <v>0</v>
      </c>
      <c r="AG1533" s="124" t="str">
        <f t="shared" si="205"/>
        <v/>
      </c>
      <c r="AH1533" s="124">
        <f>SUMIFS('BW Expense Report GL'!I:I,'BW Expense Report GL'!F:F,AD:AD,'BW Expense Report GL'!G:G,H:H)</f>
        <v>0</v>
      </c>
      <c r="AI1533" s="124" t="str">
        <f t="shared" si="206"/>
        <v/>
      </c>
      <c r="AK1533" s="121">
        <f t="shared" si="207"/>
        <v>0</v>
      </c>
      <c r="AL1533" s="121">
        <f t="shared" si="208"/>
        <v>0</v>
      </c>
    </row>
    <row r="1534" spans="1:38" s="121" customFormat="1" ht="12.75" x14ac:dyDescent="0.2">
      <c r="A1534" s="293" t="str">
        <f>VLOOKUP(B:B,'ACFR Business Areas'!A:C,3,FALSE)</f>
        <v>A000</v>
      </c>
      <c r="B1534" s="293" t="str">
        <f>'Lease Rollforward'!$B$1</f>
        <v>E120</v>
      </c>
      <c r="C1534" s="122" t="str">
        <f>VLOOKUP(B:B,'ACFR Business Areas'!A:B,2,FALSE)</f>
        <v>Comptroller General</v>
      </c>
      <c r="D1534" s="237"/>
      <c r="E1534" s="265"/>
      <c r="G1534" s="122">
        <f>IFERROR(VLOOKUP($F:$F,'Lease Types with GL Accts'!A:B,2,FALSE),0)</f>
        <v>0</v>
      </c>
      <c r="H1534" s="122">
        <f>IFERROR(VLOOKUP($F:$F,'Lease Types with GL Accts'!$A:$C,3,FALSE),0)</f>
        <v>0</v>
      </c>
      <c r="I1534" s="122">
        <f>IFERROR(VLOOKUP($F:$F,'Lease Types with GL Accts'!$A:$D,4,FALSE),0)</f>
        <v>0</v>
      </c>
      <c r="J1534" s="293" t="str">
        <f>IF(AND(AB1534=1,K1534='Lease Rollforward'!$B$2),"Yes",IF(AB1534=1,"No",""))</f>
        <v/>
      </c>
      <c r="L1534" s="216"/>
      <c r="M1534" s="217"/>
      <c r="N1534" s="217"/>
      <c r="O1534" s="217"/>
      <c r="P1534" s="294">
        <f t="shared" si="201"/>
        <v>0</v>
      </c>
      <c r="Q1534" s="124"/>
      <c r="R1534" s="124"/>
      <c r="S1534" s="219"/>
      <c r="T1534" s="219"/>
      <c r="U1534" s="266"/>
      <c r="V1534" s="122" t="str">
        <f>IF($AB1534=1,VLOOKUP(U:U,'BW Asset Listing'!D:E,2,FALSE),"")</f>
        <v/>
      </c>
      <c r="W1534" s="122" t="str">
        <f>IF($AB1534=1,VLOOKUP(U:U,'BW Asset Listing'!D:F,3,FALSE),"")</f>
        <v/>
      </c>
      <c r="X1534" s="122" t="str">
        <f>IF($AB1534=1,VLOOKUP(U:U,'BW Asset Listing'!D:G,4,FALSE),"")</f>
        <v/>
      </c>
      <c r="Y1534" s="294" t="str">
        <f>IF($AB1534=1,VLOOKUP(U:U,'BW Asset Listing'!D:O,12,FALSE),"")</f>
        <v/>
      </c>
      <c r="Z1534" s="294" t="str">
        <f t="shared" si="202"/>
        <v/>
      </c>
      <c r="AA1534" s="294" t="str">
        <f t="shared" si="203"/>
        <v/>
      </c>
      <c r="AB1534" s="294">
        <f>COUNTIF($D$4:D1534,$D1534)</f>
        <v>0</v>
      </c>
      <c r="AE1534" s="122" t="str">
        <f t="shared" si="204"/>
        <v/>
      </c>
      <c r="AF1534" s="124">
        <f>SUMIFS('BW Expense Report GL'!I:I,'BW Expense Report GL'!F:F,AD:AD,'BW Expense Report GL'!G:G,G:G)</f>
        <v>0</v>
      </c>
      <c r="AG1534" s="124" t="str">
        <f t="shared" si="205"/>
        <v/>
      </c>
      <c r="AH1534" s="124">
        <f>SUMIFS('BW Expense Report GL'!I:I,'BW Expense Report GL'!F:F,AD:AD,'BW Expense Report GL'!G:G,H:H)</f>
        <v>0</v>
      </c>
      <c r="AI1534" s="124" t="str">
        <f t="shared" si="206"/>
        <v/>
      </c>
      <c r="AK1534" s="121">
        <f t="shared" si="207"/>
        <v>0</v>
      </c>
      <c r="AL1534" s="121">
        <f t="shared" si="208"/>
        <v>0</v>
      </c>
    </row>
    <row r="1535" spans="1:38" s="121" customFormat="1" ht="12.75" x14ac:dyDescent="0.2">
      <c r="A1535" s="293" t="str">
        <f>VLOOKUP(B:B,'ACFR Business Areas'!A:C,3,FALSE)</f>
        <v>A000</v>
      </c>
      <c r="B1535" s="293" t="str">
        <f>'Lease Rollforward'!$B$1</f>
        <v>E120</v>
      </c>
      <c r="C1535" s="122" t="str">
        <f>VLOOKUP(B:B,'ACFR Business Areas'!A:B,2,FALSE)</f>
        <v>Comptroller General</v>
      </c>
      <c r="D1535" s="237"/>
      <c r="E1535" s="265"/>
      <c r="G1535" s="122">
        <f>IFERROR(VLOOKUP($F:$F,'Lease Types with GL Accts'!A:B,2,FALSE),0)</f>
        <v>0</v>
      </c>
      <c r="H1535" s="122">
        <f>IFERROR(VLOOKUP($F:$F,'Lease Types with GL Accts'!$A:$C,3,FALSE),0)</f>
        <v>0</v>
      </c>
      <c r="I1535" s="122">
        <f>IFERROR(VLOOKUP($F:$F,'Lease Types with GL Accts'!$A:$D,4,FALSE),0)</f>
        <v>0</v>
      </c>
      <c r="J1535" s="293" t="str">
        <f>IF(AND(AB1535=1,K1535='Lease Rollforward'!$B$2),"Yes",IF(AB1535=1,"No",""))</f>
        <v/>
      </c>
      <c r="L1535" s="216"/>
      <c r="M1535" s="217"/>
      <c r="N1535" s="217"/>
      <c r="O1535" s="217"/>
      <c r="P1535" s="294">
        <f t="shared" si="201"/>
        <v>0</v>
      </c>
      <c r="Q1535" s="124"/>
      <c r="R1535" s="124"/>
      <c r="S1535" s="219"/>
      <c r="T1535" s="219"/>
      <c r="U1535" s="266"/>
      <c r="V1535" s="122" t="str">
        <f>IF($AB1535=1,VLOOKUP(U:U,'BW Asset Listing'!D:E,2,FALSE),"")</f>
        <v/>
      </c>
      <c r="W1535" s="122" t="str">
        <f>IF($AB1535=1,VLOOKUP(U:U,'BW Asset Listing'!D:F,3,FALSE),"")</f>
        <v/>
      </c>
      <c r="X1535" s="122" t="str">
        <f>IF($AB1535=1,VLOOKUP(U:U,'BW Asset Listing'!D:G,4,FALSE),"")</f>
        <v/>
      </c>
      <c r="Y1535" s="294" t="str">
        <f>IF($AB1535=1,VLOOKUP(U:U,'BW Asset Listing'!D:O,12,FALSE),"")</f>
        <v/>
      </c>
      <c r="Z1535" s="294" t="str">
        <f t="shared" si="202"/>
        <v/>
      </c>
      <c r="AA1535" s="294" t="str">
        <f t="shared" si="203"/>
        <v/>
      </c>
      <c r="AB1535" s="294">
        <f>COUNTIF($D$4:D1535,$D1535)</f>
        <v>0</v>
      </c>
      <c r="AE1535" s="122" t="str">
        <f t="shared" si="204"/>
        <v/>
      </c>
      <c r="AF1535" s="124">
        <f>SUMIFS('BW Expense Report GL'!I:I,'BW Expense Report GL'!F:F,AD:AD,'BW Expense Report GL'!G:G,G:G)</f>
        <v>0</v>
      </c>
      <c r="AG1535" s="124" t="str">
        <f t="shared" si="205"/>
        <v/>
      </c>
      <c r="AH1535" s="124">
        <f>SUMIFS('BW Expense Report GL'!I:I,'BW Expense Report GL'!F:F,AD:AD,'BW Expense Report GL'!G:G,H:H)</f>
        <v>0</v>
      </c>
      <c r="AI1535" s="124" t="str">
        <f t="shared" si="206"/>
        <v/>
      </c>
      <c r="AK1535" s="121">
        <f t="shared" si="207"/>
        <v>0</v>
      </c>
      <c r="AL1535" s="121">
        <f t="shared" si="208"/>
        <v>0</v>
      </c>
    </row>
    <row r="1536" spans="1:38" s="121" customFormat="1" ht="12.75" x14ac:dyDescent="0.2">
      <c r="A1536" s="293" t="str">
        <f>VLOOKUP(B:B,'ACFR Business Areas'!A:C,3,FALSE)</f>
        <v>A000</v>
      </c>
      <c r="B1536" s="293" t="str">
        <f>'Lease Rollforward'!$B$1</f>
        <v>E120</v>
      </c>
      <c r="C1536" s="122" t="str">
        <f>VLOOKUP(B:B,'ACFR Business Areas'!A:B,2,FALSE)</f>
        <v>Comptroller General</v>
      </c>
      <c r="D1536" s="237"/>
      <c r="E1536" s="265"/>
      <c r="G1536" s="122">
        <f>IFERROR(VLOOKUP($F:$F,'Lease Types with GL Accts'!A:B,2,FALSE),0)</f>
        <v>0</v>
      </c>
      <c r="H1536" s="122">
        <f>IFERROR(VLOOKUP($F:$F,'Lease Types with GL Accts'!$A:$C,3,FALSE),0)</f>
        <v>0</v>
      </c>
      <c r="I1536" s="122">
        <f>IFERROR(VLOOKUP($F:$F,'Lease Types with GL Accts'!$A:$D,4,FALSE),0)</f>
        <v>0</v>
      </c>
      <c r="J1536" s="293" t="str">
        <f>IF(AND(AB1536=1,K1536='Lease Rollforward'!$B$2),"Yes",IF(AB1536=1,"No",""))</f>
        <v/>
      </c>
      <c r="L1536" s="216"/>
      <c r="M1536" s="217"/>
      <c r="N1536" s="217"/>
      <c r="O1536" s="217"/>
      <c r="P1536" s="294">
        <f t="shared" si="201"/>
        <v>0</v>
      </c>
      <c r="Q1536" s="124"/>
      <c r="R1536" s="124"/>
      <c r="S1536" s="219"/>
      <c r="T1536" s="219"/>
      <c r="U1536" s="266"/>
      <c r="V1536" s="122" t="str">
        <f>IF($AB1536=1,VLOOKUP(U:U,'BW Asset Listing'!D:E,2,FALSE),"")</f>
        <v/>
      </c>
      <c r="W1536" s="122" t="str">
        <f>IF($AB1536=1,VLOOKUP(U:U,'BW Asset Listing'!D:F,3,FALSE),"")</f>
        <v/>
      </c>
      <c r="X1536" s="122" t="str">
        <f>IF($AB1536=1,VLOOKUP(U:U,'BW Asset Listing'!D:G,4,FALSE),"")</f>
        <v/>
      </c>
      <c r="Y1536" s="294" t="str">
        <f>IF($AB1536=1,VLOOKUP(U:U,'BW Asset Listing'!D:O,12,FALSE),"")</f>
        <v/>
      </c>
      <c r="Z1536" s="294" t="str">
        <f t="shared" si="202"/>
        <v/>
      </c>
      <c r="AA1536" s="294" t="str">
        <f t="shared" si="203"/>
        <v/>
      </c>
      <c r="AB1536" s="294">
        <f>COUNTIF($D$4:D1536,$D1536)</f>
        <v>0</v>
      </c>
      <c r="AE1536" s="122" t="str">
        <f t="shared" si="204"/>
        <v/>
      </c>
      <c r="AF1536" s="124">
        <f>SUMIFS('BW Expense Report GL'!I:I,'BW Expense Report GL'!F:F,AD:AD,'BW Expense Report GL'!G:G,G:G)</f>
        <v>0</v>
      </c>
      <c r="AG1536" s="124" t="str">
        <f t="shared" si="205"/>
        <v/>
      </c>
      <c r="AH1536" s="124">
        <f>SUMIFS('BW Expense Report GL'!I:I,'BW Expense Report GL'!F:F,AD:AD,'BW Expense Report GL'!G:G,H:H)</f>
        <v>0</v>
      </c>
      <c r="AI1536" s="124" t="str">
        <f t="shared" si="206"/>
        <v/>
      </c>
      <c r="AK1536" s="121">
        <f t="shared" si="207"/>
        <v>0</v>
      </c>
      <c r="AL1536" s="121">
        <f t="shared" si="208"/>
        <v>0</v>
      </c>
    </row>
    <row r="1537" spans="1:38" s="121" customFormat="1" ht="12.75" x14ac:dyDescent="0.2">
      <c r="A1537" s="293" t="str">
        <f>VLOOKUP(B:B,'ACFR Business Areas'!A:C,3,FALSE)</f>
        <v>A000</v>
      </c>
      <c r="B1537" s="293" t="str">
        <f>'Lease Rollforward'!$B$1</f>
        <v>E120</v>
      </c>
      <c r="C1537" s="122" t="str">
        <f>VLOOKUP(B:B,'ACFR Business Areas'!A:B,2,FALSE)</f>
        <v>Comptroller General</v>
      </c>
      <c r="D1537" s="237"/>
      <c r="E1537" s="265"/>
      <c r="G1537" s="122">
        <f>IFERROR(VLOOKUP($F:$F,'Lease Types with GL Accts'!A:B,2,FALSE),0)</f>
        <v>0</v>
      </c>
      <c r="H1537" s="122">
        <f>IFERROR(VLOOKUP($F:$F,'Lease Types with GL Accts'!$A:$C,3,FALSE),0)</f>
        <v>0</v>
      </c>
      <c r="I1537" s="122">
        <f>IFERROR(VLOOKUP($F:$F,'Lease Types with GL Accts'!$A:$D,4,FALSE),0)</f>
        <v>0</v>
      </c>
      <c r="J1537" s="293" t="str">
        <f>IF(AND(AB1537=1,K1537='Lease Rollforward'!$B$2),"Yes",IF(AB1537=1,"No",""))</f>
        <v/>
      </c>
      <c r="L1537" s="216"/>
      <c r="M1537" s="217"/>
      <c r="N1537" s="217"/>
      <c r="O1537" s="217"/>
      <c r="P1537" s="294">
        <f t="shared" si="201"/>
        <v>0</v>
      </c>
      <c r="Q1537" s="124"/>
      <c r="R1537" s="124"/>
      <c r="S1537" s="219"/>
      <c r="T1537" s="219"/>
      <c r="U1537" s="266"/>
      <c r="V1537" s="122" t="str">
        <f>IF($AB1537=1,VLOOKUP(U:U,'BW Asset Listing'!D:E,2,FALSE),"")</f>
        <v/>
      </c>
      <c r="W1537" s="122" t="str">
        <f>IF($AB1537=1,VLOOKUP(U:U,'BW Asset Listing'!D:F,3,FALSE),"")</f>
        <v/>
      </c>
      <c r="X1537" s="122" t="str">
        <f>IF($AB1537=1,VLOOKUP(U:U,'BW Asset Listing'!D:G,4,FALSE),"")</f>
        <v/>
      </c>
      <c r="Y1537" s="294" t="str">
        <f>IF($AB1537=1,VLOOKUP(U:U,'BW Asset Listing'!D:O,12,FALSE),"")</f>
        <v/>
      </c>
      <c r="Z1537" s="294" t="str">
        <f t="shared" si="202"/>
        <v/>
      </c>
      <c r="AA1537" s="294" t="str">
        <f t="shared" si="203"/>
        <v/>
      </c>
      <c r="AB1537" s="294">
        <f>COUNTIF($D$4:D1537,$D1537)</f>
        <v>0</v>
      </c>
      <c r="AE1537" s="122" t="str">
        <f t="shared" si="204"/>
        <v/>
      </c>
      <c r="AF1537" s="124">
        <f>SUMIFS('BW Expense Report GL'!I:I,'BW Expense Report GL'!F:F,AD:AD,'BW Expense Report GL'!G:G,G:G)</f>
        <v>0</v>
      </c>
      <c r="AG1537" s="124" t="str">
        <f t="shared" si="205"/>
        <v/>
      </c>
      <c r="AH1537" s="124">
        <f>SUMIFS('BW Expense Report GL'!I:I,'BW Expense Report GL'!F:F,AD:AD,'BW Expense Report GL'!G:G,H:H)</f>
        <v>0</v>
      </c>
      <c r="AI1537" s="124" t="str">
        <f t="shared" si="206"/>
        <v/>
      </c>
      <c r="AK1537" s="121">
        <f t="shared" si="207"/>
        <v>0</v>
      </c>
      <c r="AL1537" s="121">
        <f t="shared" si="208"/>
        <v>0</v>
      </c>
    </row>
    <row r="1538" spans="1:38" s="121" customFormat="1" ht="12.75" x14ac:dyDescent="0.2">
      <c r="A1538" s="293" t="str">
        <f>VLOOKUP(B:B,'ACFR Business Areas'!A:C,3,FALSE)</f>
        <v>A000</v>
      </c>
      <c r="B1538" s="293" t="str">
        <f>'Lease Rollforward'!$B$1</f>
        <v>E120</v>
      </c>
      <c r="C1538" s="122" t="str">
        <f>VLOOKUP(B:B,'ACFR Business Areas'!A:B,2,FALSE)</f>
        <v>Comptroller General</v>
      </c>
      <c r="D1538" s="237"/>
      <c r="E1538" s="265"/>
      <c r="G1538" s="122">
        <f>IFERROR(VLOOKUP($F:$F,'Lease Types with GL Accts'!A:B,2,FALSE),0)</f>
        <v>0</v>
      </c>
      <c r="H1538" s="122">
        <f>IFERROR(VLOOKUP($F:$F,'Lease Types with GL Accts'!$A:$C,3,FALSE),0)</f>
        <v>0</v>
      </c>
      <c r="I1538" s="122">
        <f>IFERROR(VLOOKUP($F:$F,'Lease Types with GL Accts'!$A:$D,4,FALSE),0)</f>
        <v>0</v>
      </c>
      <c r="J1538" s="293" t="str">
        <f>IF(AND(AB1538=1,K1538='Lease Rollforward'!$B$2),"Yes",IF(AB1538=1,"No",""))</f>
        <v/>
      </c>
      <c r="L1538" s="216"/>
      <c r="M1538" s="217"/>
      <c r="N1538" s="217"/>
      <c r="O1538" s="217"/>
      <c r="P1538" s="294">
        <f t="shared" si="201"/>
        <v>0</v>
      </c>
      <c r="Q1538" s="124"/>
      <c r="R1538" s="124"/>
      <c r="S1538" s="219"/>
      <c r="T1538" s="219"/>
      <c r="U1538" s="266"/>
      <c r="V1538" s="122" t="str">
        <f>IF($AB1538=1,VLOOKUP(U:U,'BW Asset Listing'!D:E,2,FALSE),"")</f>
        <v/>
      </c>
      <c r="W1538" s="122" t="str">
        <f>IF($AB1538=1,VLOOKUP(U:U,'BW Asset Listing'!D:F,3,FALSE),"")</f>
        <v/>
      </c>
      <c r="X1538" s="122" t="str">
        <f>IF($AB1538=1,VLOOKUP(U:U,'BW Asset Listing'!D:G,4,FALSE),"")</f>
        <v/>
      </c>
      <c r="Y1538" s="294" t="str">
        <f>IF($AB1538=1,VLOOKUP(U:U,'BW Asset Listing'!D:O,12,FALSE),"")</f>
        <v/>
      </c>
      <c r="Z1538" s="294" t="str">
        <f t="shared" si="202"/>
        <v/>
      </c>
      <c r="AA1538" s="294" t="str">
        <f t="shared" si="203"/>
        <v/>
      </c>
      <c r="AB1538" s="294">
        <f>COUNTIF($D$4:D1538,$D1538)</f>
        <v>0</v>
      </c>
      <c r="AE1538" s="122" t="str">
        <f t="shared" si="204"/>
        <v/>
      </c>
      <c r="AF1538" s="124">
        <f>SUMIFS('BW Expense Report GL'!I:I,'BW Expense Report GL'!F:F,AD:AD,'BW Expense Report GL'!G:G,G:G)</f>
        <v>0</v>
      </c>
      <c r="AG1538" s="124" t="str">
        <f t="shared" si="205"/>
        <v/>
      </c>
      <c r="AH1538" s="124">
        <f>SUMIFS('BW Expense Report GL'!I:I,'BW Expense Report GL'!F:F,AD:AD,'BW Expense Report GL'!G:G,H:H)</f>
        <v>0</v>
      </c>
      <c r="AI1538" s="124" t="str">
        <f t="shared" si="206"/>
        <v/>
      </c>
      <c r="AK1538" s="121">
        <f t="shared" si="207"/>
        <v>0</v>
      </c>
      <c r="AL1538" s="121">
        <f t="shared" si="208"/>
        <v>0</v>
      </c>
    </row>
    <row r="1539" spans="1:38" s="121" customFormat="1" ht="12.75" x14ac:dyDescent="0.2">
      <c r="A1539" s="293" t="str">
        <f>VLOOKUP(B:B,'ACFR Business Areas'!A:C,3,FALSE)</f>
        <v>A000</v>
      </c>
      <c r="B1539" s="293" t="str">
        <f>'Lease Rollforward'!$B$1</f>
        <v>E120</v>
      </c>
      <c r="C1539" s="122" t="str">
        <f>VLOOKUP(B:B,'ACFR Business Areas'!A:B,2,FALSE)</f>
        <v>Comptroller General</v>
      </c>
      <c r="D1539" s="237"/>
      <c r="E1539" s="265"/>
      <c r="G1539" s="122">
        <f>IFERROR(VLOOKUP($F:$F,'Lease Types with GL Accts'!A:B,2,FALSE),0)</f>
        <v>0</v>
      </c>
      <c r="H1539" s="122">
        <f>IFERROR(VLOOKUP($F:$F,'Lease Types with GL Accts'!$A:$C,3,FALSE),0)</f>
        <v>0</v>
      </c>
      <c r="I1539" s="122">
        <f>IFERROR(VLOOKUP($F:$F,'Lease Types with GL Accts'!$A:$D,4,FALSE),0)</f>
        <v>0</v>
      </c>
      <c r="J1539" s="293" t="str">
        <f>IF(AND(AB1539=1,K1539='Lease Rollforward'!$B$2),"Yes",IF(AB1539=1,"No",""))</f>
        <v/>
      </c>
      <c r="L1539" s="216"/>
      <c r="M1539" s="217"/>
      <c r="N1539" s="217"/>
      <c r="O1539" s="217"/>
      <c r="P1539" s="294">
        <f t="shared" si="201"/>
        <v>0</v>
      </c>
      <c r="Q1539" s="124"/>
      <c r="R1539" s="124"/>
      <c r="S1539" s="219"/>
      <c r="T1539" s="219"/>
      <c r="U1539" s="266"/>
      <c r="V1539" s="122" t="str">
        <f>IF($AB1539=1,VLOOKUP(U:U,'BW Asset Listing'!D:E,2,FALSE),"")</f>
        <v/>
      </c>
      <c r="W1539" s="122" t="str">
        <f>IF($AB1539=1,VLOOKUP(U:U,'BW Asset Listing'!D:F,3,FALSE),"")</f>
        <v/>
      </c>
      <c r="X1539" s="122" t="str">
        <f>IF($AB1539=1,VLOOKUP(U:U,'BW Asset Listing'!D:G,4,FALSE),"")</f>
        <v/>
      </c>
      <c r="Y1539" s="294" t="str">
        <f>IF($AB1539=1,VLOOKUP(U:U,'BW Asset Listing'!D:O,12,FALSE),"")</f>
        <v/>
      </c>
      <c r="Z1539" s="294" t="str">
        <f t="shared" si="202"/>
        <v/>
      </c>
      <c r="AA1539" s="294" t="str">
        <f t="shared" si="203"/>
        <v/>
      </c>
      <c r="AB1539" s="294">
        <f>COUNTIF($D$4:D1539,$D1539)</f>
        <v>0</v>
      </c>
      <c r="AE1539" s="122" t="str">
        <f t="shared" si="204"/>
        <v/>
      </c>
      <c r="AF1539" s="124">
        <f>SUMIFS('BW Expense Report GL'!I:I,'BW Expense Report GL'!F:F,AD:AD,'BW Expense Report GL'!G:G,G:G)</f>
        <v>0</v>
      </c>
      <c r="AG1539" s="124" t="str">
        <f t="shared" si="205"/>
        <v/>
      </c>
      <c r="AH1539" s="124">
        <f>SUMIFS('BW Expense Report GL'!I:I,'BW Expense Report GL'!F:F,AD:AD,'BW Expense Report GL'!G:G,H:H)</f>
        <v>0</v>
      </c>
      <c r="AI1539" s="124" t="str">
        <f t="shared" si="206"/>
        <v/>
      </c>
      <c r="AK1539" s="121">
        <f t="shared" si="207"/>
        <v>0</v>
      </c>
      <c r="AL1539" s="121">
        <f t="shared" si="208"/>
        <v>0</v>
      </c>
    </row>
    <row r="1540" spans="1:38" s="121" customFormat="1" ht="12.75" x14ac:dyDescent="0.2">
      <c r="A1540" s="293" t="str">
        <f>VLOOKUP(B:B,'ACFR Business Areas'!A:C,3,FALSE)</f>
        <v>A000</v>
      </c>
      <c r="B1540" s="293" t="str">
        <f>'Lease Rollforward'!$B$1</f>
        <v>E120</v>
      </c>
      <c r="C1540" s="122" t="str">
        <f>VLOOKUP(B:B,'ACFR Business Areas'!A:B,2,FALSE)</f>
        <v>Comptroller General</v>
      </c>
      <c r="D1540" s="237"/>
      <c r="E1540" s="265"/>
      <c r="G1540" s="122">
        <f>IFERROR(VLOOKUP($F:$F,'Lease Types with GL Accts'!A:B,2,FALSE),0)</f>
        <v>0</v>
      </c>
      <c r="H1540" s="122">
        <f>IFERROR(VLOOKUP($F:$F,'Lease Types with GL Accts'!$A:$C,3,FALSE),0)</f>
        <v>0</v>
      </c>
      <c r="I1540" s="122">
        <f>IFERROR(VLOOKUP($F:$F,'Lease Types with GL Accts'!$A:$D,4,FALSE),0)</f>
        <v>0</v>
      </c>
      <c r="J1540" s="293" t="str">
        <f>IF(AND(AB1540=1,K1540='Lease Rollforward'!$B$2),"Yes",IF(AB1540=1,"No",""))</f>
        <v/>
      </c>
      <c r="L1540" s="216"/>
      <c r="M1540" s="217"/>
      <c r="N1540" s="217"/>
      <c r="O1540" s="217"/>
      <c r="P1540" s="294">
        <f t="shared" si="201"/>
        <v>0</v>
      </c>
      <c r="Q1540" s="124"/>
      <c r="R1540" s="124"/>
      <c r="S1540" s="219"/>
      <c r="T1540" s="219"/>
      <c r="U1540" s="266"/>
      <c r="V1540" s="122" t="str">
        <f>IF($AB1540=1,VLOOKUP(U:U,'BW Asset Listing'!D:E,2,FALSE),"")</f>
        <v/>
      </c>
      <c r="W1540" s="122" t="str">
        <f>IF($AB1540=1,VLOOKUP(U:U,'BW Asset Listing'!D:F,3,FALSE),"")</f>
        <v/>
      </c>
      <c r="X1540" s="122" t="str">
        <f>IF($AB1540=1,VLOOKUP(U:U,'BW Asset Listing'!D:G,4,FALSE),"")</f>
        <v/>
      </c>
      <c r="Y1540" s="294" t="str">
        <f>IF($AB1540=1,VLOOKUP(U:U,'BW Asset Listing'!D:O,12,FALSE),"")</f>
        <v/>
      </c>
      <c r="Z1540" s="294" t="str">
        <f t="shared" si="202"/>
        <v/>
      </c>
      <c r="AA1540" s="294" t="str">
        <f t="shared" si="203"/>
        <v/>
      </c>
      <c r="AB1540" s="294">
        <f>COUNTIF($D$4:D1540,$D1540)</f>
        <v>0</v>
      </c>
      <c r="AE1540" s="122" t="str">
        <f t="shared" si="204"/>
        <v/>
      </c>
      <c r="AF1540" s="124">
        <f>SUMIFS('BW Expense Report GL'!I:I,'BW Expense Report GL'!F:F,AD:AD,'BW Expense Report GL'!G:G,G:G)</f>
        <v>0</v>
      </c>
      <c r="AG1540" s="124" t="str">
        <f t="shared" si="205"/>
        <v/>
      </c>
      <c r="AH1540" s="124">
        <f>SUMIFS('BW Expense Report GL'!I:I,'BW Expense Report GL'!F:F,AD:AD,'BW Expense Report GL'!G:G,H:H)</f>
        <v>0</v>
      </c>
      <c r="AI1540" s="124" t="str">
        <f t="shared" si="206"/>
        <v/>
      </c>
      <c r="AK1540" s="121">
        <f t="shared" si="207"/>
        <v>0</v>
      </c>
      <c r="AL1540" s="121">
        <f t="shared" si="208"/>
        <v>0</v>
      </c>
    </row>
    <row r="1541" spans="1:38" s="121" customFormat="1" ht="12.75" x14ac:dyDescent="0.2">
      <c r="A1541" s="293" t="str">
        <f>VLOOKUP(B:B,'ACFR Business Areas'!A:C,3,FALSE)</f>
        <v>A000</v>
      </c>
      <c r="B1541" s="293" t="str">
        <f>'Lease Rollforward'!$B$1</f>
        <v>E120</v>
      </c>
      <c r="C1541" s="122" t="str">
        <f>VLOOKUP(B:B,'ACFR Business Areas'!A:B,2,FALSE)</f>
        <v>Comptroller General</v>
      </c>
      <c r="D1541" s="237"/>
      <c r="E1541" s="265"/>
      <c r="G1541" s="122">
        <f>IFERROR(VLOOKUP($F:$F,'Lease Types with GL Accts'!A:B,2,FALSE),0)</f>
        <v>0</v>
      </c>
      <c r="H1541" s="122">
        <f>IFERROR(VLOOKUP($F:$F,'Lease Types with GL Accts'!$A:$C,3,FALSE),0)</f>
        <v>0</v>
      </c>
      <c r="I1541" s="122">
        <f>IFERROR(VLOOKUP($F:$F,'Lease Types with GL Accts'!$A:$D,4,FALSE),0)</f>
        <v>0</v>
      </c>
      <c r="J1541" s="293" t="str">
        <f>IF(AND(AB1541=1,K1541='Lease Rollforward'!$B$2),"Yes",IF(AB1541=1,"No",""))</f>
        <v/>
      </c>
      <c r="L1541" s="216"/>
      <c r="M1541" s="217"/>
      <c r="N1541" s="217"/>
      <c r="O1541" s="217"/>
      <c r="P1541" s="294">
        <f t="shared" si="201"/>
        <v>0</v>
      </c>
      <c r="Q1541" s="124"/>
      <c r="R1541" s="124"/>
      <c r="S1541" s="219"/>
      <c r="T1541" s="219"/>
      <c r="U1541" s="266"/>
      <c r="V1541" s="122" t="str">
        <f>IF($AB1541=1,VLOOKUP(U:U,'BW Asset Listing'!D:E,2,FALSE),"")</f>
        <v/>
      </c>
      <c r="W1541" s="122" t="str">
        <f>IF($AB1541=1,VLOOKUP(U:U,'BW Asset Listing'!D:F,3,FALSE),"")</f>
        <v/>
      </c>
      <c r="X1541" s="122" t="str">
        <f>IF($AB1541=1,VLOOKUP(U:U,'BW Asset Listing'!D:G,4,FALSE),"")</f>
        <v/>
      </c>
      <c r="Y1541" s="294" t="str">
        <f>IF($AB1541=1,VLOOKUP(U:U,'BW Asset Listing'!D:O,12,FALSE),"")</f>
        <v/>
      </c>
      <c r="Z1541" s="294" t="str">
        <f t="shared" si="202"/>
        <v/>
      </c>
      <c r="AA1541" s="294" t="str">
        <f t="shared" si="203"/>
        <v/>
      </c>
      <c r="AB1541" s="294">
        <f>COUNTIF($D$4:D1541,$D1541)</f>
        <v>0</v>
      </c>
      <c r="AE1541" s="122" t="str">
        <f t="shared" si="204"/>
        <v/>
      </c>
      <c r="AF1541" s="124">
        <f>SUMIFS('BW Expense Report GL'!I:I,'BW Expense Report GL'!F:F,AD:AD,'BW Expense Report GL'!G:G,G:G)</f>
        <v>0</v>
      </c>
      <c r="AG1541" s="124" t="str">
        <f t="shared" si="205"/>
        <v/>
      </c>
      <c r="AH1541" s="124">
        <f>SUMIFS('BW Expense Report GL'!I:I,'BW Expense Report GL'!F:F,AD:AD,'BW Expense Report GL'!G:G,H:H)</f>
        <v>0</v>
      </c>
      <c r="AI1541" s="124" t="str">
        <f t="shared" si="206"/>
        <v/>
      </c>
      <c r="AK1541" s="121">
        <f t="shared" si="207"/>
        <v>0</v>
      </c>
      <c r="AL1541" s="121">
        <f t="shared" si="208"/>
        <v>0</v>
      </c>
    </row>
    <row r="1542" spans="1:38" s="121" customFormat="1" ht="12.75" x14ac:dyDescent="0.2">
      <c r="A1542" s="293" t="str">
        <f>VLOOKUP(B:B,'ACFR Business Areas'!A:C,3,FALSE)</f>
        <v>A000</v>
      </c>
      <c r="B1542" s="293" t="str">
        <f>'Lease Rollforward'!$B$1</f>
        <v>E120</v>
      </c>
      <c r="C1542" s="122" t="str">
        <f>VLOOKUP(B:B,'ACFR Business Areas'!A:B,2,FALSE)</f>
        <v>Comptroller General</v>
      </c>
      <c r="D1542" s="237"/>
      <c r="E1542" s="265"/>
      <c r="G1542" s="122">
        <f>IFERROR(VLOOKUP($F:$F,'Lease Types with GL Accts'!A:B,2,FALSE),0)</f>
        <v>0</v>
      </c>
      <c r="H1542" s="122">
        <f>IFERROR(VLOOKUP($F:$F,'Lease Types with GL Accts'!$A:$C,3,FALSE),0)</f>
        <v>0</v>
      </c>
      <c r="I1542" s="122">
        <f>IFERROR(VLOOKUP($F:$F,'Lease Types with GL Accts'!$A:$D,4,FALSE),0)</f>
        <v>0</v>
      </c>
      <c r="J1542" s="293" t="str">
        <f>IF(AND(AB1542=1,K1542='Lease Rollforward'!$B$2),"Yes",IF(AB1542=1,"No",""))</f>
        <v/>
      </c>
      <c r="L1542" s="216"/>
      <c r="M1542" s="217"/>
      <c r="N1542" s="217"/>
      <c r="O1542" s="217"/>
      <c r="P1542" s="294">
        <f t="shared" si="201"/>
        <v>0</v>
      </c>
      <c r="Q1542" s="124"/>
      <c r="R1542" s="124"/>
      <c r="S1542" s="219"/>
      <c r="T1542" s="219"/>
      <c r="U1542" s="266"/>
      <c r="V1542" s="122" t="str">
        <f>IF($AB1542=1,VLOOKUP(U:U,'BW Asset Listing'!D:E,2,FALSE),"")</f>
        <v/>
      </c>
      <c r="W1542" s="122" t="str">
        <f>IF($AB1542=1,VLOOKUP(U:U,'BW Asset Listing'!D:F,3,FALSE),"")</f>
        <v/>
      </c>
      <c r="X1542" s="122" t="str">
        <f>IF($AB1542=1,VLOOKUP(U:U,'BW Asset Listing'!D:G,4,FALSE),"")</f>
        <v/>
      </c>
      <c r="Y1542" s="294" t="str">
        <f>IF($AB1542=1,VLOOKUP(U:U,'BW Asset Listing'!D:O,12,FALSE),"")</f>
        <v/>
      </c>
      <c r="Z1542" s="294" t="str">
        <f t="shared" si="202"/>
        <v/>
      </c>
      <c r="AA1542" s="294" t="str">
        <f t="shared" si="203"/>
        <v/>
      </c>
      <c r="AB1542" s="294">
        <f>COUNTIF($D$4:D1542,$D1542)</f>
        <v>0</v>
      </c>
      <c r="AE1542" s="122" t="str">
        <f t="shared" si="204"/>
        <v/>
      </c>
      <c r="AF1542" s="124">
        <f>SUMIFS('BW Expense Report GL'!I:I,'BW Expense Report GL'!F:F,AD:AD,'BW Expense Report GL'!G:G,G:G)</f>
        <v>0</v>
      </c>
      <c r="AG1542" s="124" t="str">
        <f t="shared" si="205"/>
        <v/>
      </c>
      <c r="AH1542" s="124">
        <f>SUMIFS('BW Expense Report GL'!I:I,'BW Expense Report GL'!F:F,AD:AD,'BW Expense Report GL'!G:G,H:H)</f>
        <v>0</v>
      </c>
      <c r="AI1542" s="124" t="str">
        <f t="shared" si="206"/>
        <v/>
      </c>
      <c r="AK1542" s="121">
        <f t="shared" si="207"/>
        <v>0</v>
      </c>
      <c r="AL1542" s="121">
        <f t="shared" si="208"/>
        <v>0</v>
      </c>
    </row>
    <row r="1543" spans="1:38" s="121" customFormat="1" ht="12.75" x14ac:dyDescent="0.2">
      <c r="A1543" s="293" t="str">
        <f>VLOOKUP(B:B,'ACFR Business Areas'!A:C,3,FALSE)</f>
        <v>A000</v>
      </c>
      <c r="B1543" s="293" t="str">
        <f>'Lease Rollforward'!$B$1</f>
        <v>E120</v>
      </c>
      <c r="C1543" s="122" t="str">
        <f>VLOOKUP(B:B,'ACFR Business Areas'!A:B,2,FALSE)</f>
        <v>Comptroller General</v>
      </c>
      <c r="D1543" s="237"/>
      <c r="E1543" s="265"/>
      <c r="G1543" s="122">
        <f>IFERROR(VLOOKUP($F:$F,'Lease Types with GL Accts'!A:B,2,FALSE),0)</f>
        <v>0</v>
      </c>
      <c r="H1543" s="122">
        <f>IFERROR(VLOOKUP($F:$F,'Lease Types with GL Accts'!$A:$C,3,FALSE),0)</f>
        <v>0</v>
      </c>
      <c r="I1543" s="122">
        <f>IFERROR(VLOOKUP($F:$F,'Lease Types with GL Accts'!$A:$D,4,FALSE),0)</f>
        <v>0</v>
      </c>
      <c r="J1543" s="293" t="str">
        <f>IF(AND(AB1543=1,K1543='Lease Rollforward'!$B$2),"Yes",IF(AB1543=1,"No",""))</f>
        <v/>
      </c>
      <c r="L1543" s="216"/>
      <c r="M1543" s="217"/>
      <c r="N1543" s="217"/>
      <c r="O1543" s="217"/>
      <c r="P1543" s="294">
        <f t="shared" si="201"/>
        <v>0</v>
      </c>
      <c r="Q1543" s="124"/>
      <c r="R1543" s="124"/>
      <c r="S1543" s="219"/>
      <c r="T1543" s="219"/>
      <c r="U1543" s="266"/>
      <c r="V1543" s="122" t="str">
        <f>IF($AB1543=1,VLOOKUP(U:U,'BW Asset Listing'!D:E,2,FALSE),"")</f>
        <v/>
      </c>
      <c r="W1543" s="122" t="str">
        <f>IF($AB1543=1,VLOOKUP(U:U,'BW Asset Listing'!D:F,3,FALSE),"")</f>
        <v/>
      </c>
      <c r="X1543" s="122" t="str">
        <f>IF($AB1543=1,VLOOKUP(U:U,'BW Asset Listing'!D:G,4,FALSE),"")</f>
        <v/>
      </c>
      <c r="Y1543" s="294" t="str">
        <f>IF($AB1543=1,VLOOKUP(U:U,'BW Asset Listing'!D:O,12,FALSE),"")</f>
        <v/>
      </c>
      <c r="Z1543" s="294" t="str">
        <f t="shared" si="202"/>
        <v/>
      </c>
      <c r="AA1543" s="294" t="str">
        <f t="shared" si="203"/>
        <v/>
      </c>
      <c r="AB1543" s="294">
        <f>COUNTIF($D$4:D1543,$D1543)</f>
        <v>0</v>
      </c>
      <c r="AE1543" s="122" t="str">
        <f t="shared" si="204"/>
        <v/>
      </c>
      <c r="AF1543" s="124">
        <f>SUMIFS('BW Expense Report GL'!I:I,'BW Expense Report GL'!F:F,AD:AD,'BW Expense Report GL'!G:G,G:G)</f>
        <v>0</v>
      </c>
      <c r="AG1543" s="124" t="str">
        <f t="shared" si="205"/>
        <v/>
      </c>
      <c r="AH1543" s="124">
        <f>SUMIFS('BW Expense Report GL'!I:I,'BW Expense Report GL'!F:F,AD:AD,'BW Expense Report GL'!G:G,H:H)</f>
        <v>0</v>
      </c>
      <c r="AI1543" s="124" t="str">
        <f t="shared" si="206"/>
        <v/>
      </c>
      <c r="AK1543" s="121">
        <f t="shared" si="207"/>
        <v>0</v>
      </c>
      <c r="AL1543" s="121">
        <f t="shared" si="208"/>
        <v>0</v>
      </c>
    </row>
    <row r="1544" spans="1:38" s="121" customFormat="1" ht="12.75" x14ac:dyDescent="0.2">
      <c r="A1544" s="293" t="str">
        <f>VLOOKUP(B:B,'ACFR Business Areas'!A:C,3,FALSE)</f>
        <v>A000</v>
      </c>
      <c r="B1544" s="293" t="str">
        <f>'Lease Rollforward'!$B$1</f>
        <v>E120</v>
      </c>
      <c r="C1544" s="122" t="str">
        <f>VLOOKUP(B:B,'ACFR Business Areas'!A:B,2,FALSE)</f>
        <v>Comptroller General</v>
      </c>
      <c r="D1544" s="237"/>
      <c r="E1544" s="265"/>
      <c r="G1544" s="122">
        <f>IFERROR(VLOOKUP($F:$F,'Lease Types with GL Accts'!A:B,2,FALSE),0)</f>
        <v>0</v>
      </c>
      <c r="H1544" s="122">
        <f>IFERROR(VLOOKUP($F:$F,'Lease Types with GL Accts'!$A:$C,3,FALSE),0)</f>
        <v>0</v>
      </c>
      <c r="I1544" s="122">
        <f>IFERROR(VLOOKUP($F:$F,'Lease Types with GL Accts'!$A:$D,4,FALSE),0)</f>
        <v>0</v>
      </c>
      <c r="J1544" s="293" t="str">
        <f>IF(AND(AB1544=1,K1544='Lease Rollforward'!$B$2),"Yes",IF(AB1544=1,"No",""))</f>
        <v/>
      </c>
      <c r="L1544" s="216"/>
      <c r="M1544" s="217"/>
      <c r="N1544" s="217"/>
      <c r="O1544" s="217"/>
      <c r="P1544" s="294">
        <f t="shared" ref="P1544:P1607" si="209">SUM(M1544:O1544)</f>
        <v>0</v>
      </c>
      <c r="Q1544" s="124"/>
      <c r="R1544" s="124"/>
      <c r="S1544" s="219"/>
      <c r="T1544" s="219"/>
      <c r="U1544" s="266"/>
      <c r="V1544" s="122" t="str">
        <f>IF($AB1544=1,VLOOKUP(U:U,'BW Asset Listing'!D:E,2,FALSE),"")</f>
        <v/>
      </c>
      <c r="W1544" s="122" t="str">
        <f>IF($AB1544=1,VLOOKUP(U:U,'BW Asset Listing'!D:F,3,FALSE),"")</f>
        <v/>
      </c>
      <c r="X1544" s="122" t="str">
        <f>IF($AB1544=1,VLOOKUP(U:U,'BW Asset Listing'!D:G,4,FALSE),"")</f>
        <v/>
      </c>
      <c r="Y1544" s="294" t="str">
        <f>IF($AB1544=1,VLOOKUP(U:U,'BW Asset Listing'!D:O,12,FALSE),"")</f>
        <v/>
      </c>
      <c r="Z1544" s="294" t="str">
        <f t="shared" ref="Z1544:Z1607" si="210">IF($AB1544=1,SUMIF(D:D,D1544,M:M),"")</f>
        <v/>
      </c>
      <c r="AA1544" s="294" t="str">
        <f t="shared" ref="AA1544:AA1607" si="211">IF($AB1544=1,Y1544-Z1544,"")</f>
        <v/>
      </c>
      <c r="AB1544" s="294">
        <f>COUNTIF($D$4:D1544,$D1544)</f>
        <v>0</v>
      </c>
      <c r="AE1544" s="122" t="str">
        <f t="shared" ref="AE1544:AE1607" si="212">IF(ISBLANK(D1544),"",D1544&amp;" Payment #"&amp;AB1544)</f>
        <v/>
      </c>
      <c r="AF1544" s="124">
        <f>SUMIFS('BW Expense Report GL'!I:I,'BW Expense Report GL'!F:F,AD:AD,'BW Expense Report GL'!G:G,G:G)</f>
        <v>0</v>
      </c>
      <c r="AG1544" s="124" t="str">
        <f t="shared" ref="AG1544:AG1607" si="213">IF(ISBLANK(AD1544),"",M1544-AF1544)</f>
        <v/>
      </c>
      <c r="AH1544" s="124">
        <f>SUMIFS('BW Expense Report GL'!I:I,'BW Expense Report GL'!F:F,AD:AD,'BW Expense Report GL'!G:G,H:H)</f>
        <v>0</v>
      </c>
      <c r="AI1544" s="124" t="str">
        <f t="shared" ref="AI1544:AI1607" si="214">IF(ISBLANK(AD1544),"",N1544-AH1544)</f>
        <v/>
      </c>
      <c r="AK1544" s="121">
        <f t="shared" ref="AK1544:AK1607" si="215">F1544</f>
        <v>0</v>
      </c>
      <c r="AL1544" s="121">
        <f t="shared" ref="AL1544:AL1607" si="216">D1544</f>
        <v>0</v>
      </c>
    </row>
    <row r="1545" spans="1:38" s="121" customFormat="1" ht="12.75" x14ac:dyDescent="0.2">
      <c r="A1545" s="293" t="str">
        <f>VLOOKUP(B:B,'ACFR Business Areas'!A:C,3,FALSE)</f>
        <v>A000</v>
      </c>
      <c r="B1545" s="293" t="str">
        <f>'Lease Rollforward'!$B$1</f>
        <v>E120</v>
      </c>
      <c r="C1545" s="122" t="str">
        <f>VLOOKUP(B:B,'ACFR Business Areas'!A:B,2,FALSE)</f>
        <v>Comptroller General</v>
      </c>
      <c r="D1545" s="237"/>
      <c r="E1545" s="265"/>
      <c r="G1545" s="122">
        <f>IFERROR(VLOOKUP($F:$F,'Lease Types with GL Accts'!A:B,2,FALSE),0)</f>
        <v>0</v>
      </c>
      <c r="H1545" s="122">
        <f>IFERROR(VLOOKUP($F:$F,'Lease Types with GL Accts'!$A:$C,3,FALSE),0)</f>
        <v>0</v>
      </c>
      <c r="I1545" s="122">
        <f>IFERROR(VLOOKUP($F:$F,'Lease Types with GL Accts'!$A:$D,4,FALSE),0)</f>
        <v>0</v>
      </c>
      <c r="J1545" s="293" t="str">
        <f>IF(AND(AB1545=1,K1545='Lease Rollforward'!$B$2),"Yes",IF(AB1545=1,"No",""))</f>
        <v/>
      </c>
      <c r="L1545" s="216"/>
      <c r="M1545" s="217"/>
      <c r="N1545" s="217"/>
      <c r="O1545" s="217"/>
      <c r="P1545" s="294">
        <f t="shared" si="209"/>
        <v>0</v>
      </c>
      <c r="Q1545" s="124"/>
      <c r="R1545" s="124"/>
      <c r="S1545" s="219"/>
      <c r="T1545" s="219"/>
      <c r="U1545" s="266"/>
      <c r="V1545" s="122" t="str">
        <f>IF($AB1545=1,VLOOKUP(U:U,'BW Asset Listing'!D:E,2,FALSE),"")</f>
        <v/>
      </c>
      <c r="W1545" s="122" t="str">
        <f>IF($AB1545=1,VLOOKUP(U:U,'BW Asset Listing'!D:F,3,FALSE),"")</f>
        <v/>
      </c>
      <c r="X1545" s="122" t="str">
        <f>IF($AB1545=1,VLOOKUP(U:U,'BW Asset Listing'!D:G,4,FALSE),"")</f>
        <v/>
      </c>
      <c r="Y1545" s="294" t="str">
        <f>IF($AB1545=1,VLOOKUP(U:U,'BW Asset Listing'!D:O,12,FALSE),"")</f>
        <v/>
      </c>
      <c r="Z1545" s="294" t="str">
        <f t="shared" si="210"/>
        <v/>
      </c>
      <c r="AA1545" s="294" t="str">
        <f t="shared" si="211"/>
        <v/>
      </c>
      <c r="AB1545" s="294">
        <f>COUNTIF($D$4:D1545,$D1545)</f>
        <v>0</v>
      </c>
      <c r="AE1545" s="122" t="str">
        <f t="shared" si="212"/>
        <v/>
      </c>
      <c r="AF1545" s="124">
        <f>SUMIFS('BW Expense Report GL'!I:I,'BW Expense Report GL'!F:F,AD:AD,'BW Expense Report GL'!G:G,G:G)</f>
        <v>0</v>
      </c>
      <c r="AG1545" s="124" t="str">
        <f t="shared" si="213"/>
        <v/>
      </c>
      <c r="AH1545" s="124">
        <f>SUMIFS('BW Expense Report GL'!I:I,'BW Expense Report GL'!F:F,AD:AD,'BW Expense Report GL'!G:G,H:H)</f>
        <v>0</v>
      </c>
      <c r="AI1545" s="124" t="str">
        <f t="shared" si="214"/>
        <v/>
      </c>
      <c r="AK1545" s="121">
        <f t="shared" si="215"/>
        <v>0</v>
      </c>
      <c r="AL1545" s="121">
        <f t="shared" si="216"/>
        <v>0</v>
      </c>
    </row>
    <row r="1546" spans="1:38" s="121" customFormat="1" ht="12.75" x14ac:dyDescent="0.2">
      <c r="A1546" s="293" t="str">
        <f>VLOOKUP(B:B,'ACFR Business Areas'!A:C,3,FALSE)</f>
        <v>A000</v>
      </c>
      <c r="B1546" s="293" t="str">
        <f>'Lease Rollforward'!$B$1</f>
        <v>E120</v>
      </c>
      <c r="C1546" s="122" t="str">
        <f>VLOOKUP(B:B,'ACFR Business Areas'!A:B,2,FALSE)</f>
        <v>Comptroller General</v>
      </c>
      <c r="D1546" s="237"/>
      <c r="E1546" s="265"/>
      <c r="G1546" s="122">
        <f>IFERROR(VLOOKUP($F:$F,'Lease Types with GL Accts'!A:B,2,FALSE),0)</f>
        <v>0</v>
      </c>
      <c r="H1546" s="122">
        <f>IFERROR(VLOOKUP($F:$F,'Lease Types with GL Accts'!$A:$C,3,FALSE),0)</f>
        <v>0</v>
      </c>
      <c r="I1546" s="122">
        <f>IFERROR(VLOOKUP($F:$F,'Lease Types with GL Accts'!$A:$D,4,FALSE),0)</f>
        <v>0</v>
      </c>
      <c r="J1546" s="293" t="str">
        <f>IF(AND(AB1546=1,K1546='Lease Rollforward'!$B$2),"Yes",IF(AB1546=1,"No",""))</f>
        <v/>
      </c>
      <c r="L1546" s="216"/>
      <c r="M1546" s="217"/>
      <c r="N1546" s="217"/>
      <c r="O1546" s="217"/>
      <c r="P1546" s="294">
        <f t="shared" si="209"/>
        <v>0</v>
      </c>
      <c r="Q1546" s="124"/>
      <c r="R1546" s="124"/>
      <c r="S1546" s="219"/>
      <c r="T1546" s="219"/>
      <c r="U1546" s="266"/>
      <c r="V1546" s="122" t="str">
        <f>IF($AB1546=1,VLOOKUP(U:U,'BW Asset Listing'!D:E,2,FALSE),"")</f>
        <v/>
      </c>
      <c r="W1546" s="122" t="str">
        <f>IF($AB1546=1,VLOOKUP(U:U,'BW Asset Listing'!D:F,3,FALSE),"")</f>
        <v/>
      </c>
      <c r="X1546" s="122" t="str">
        <f>IF($AB1546=1,VLOOKUP(U:U,'BW Asset Listing'!D:G,4,FALSE),"")</f>
        <v/>
      </c>
      <c r="Y1546" s="294" t="str">
        <f>IF($AB1546=1,VLOOKUP(U:U,'BW Asset Listing'!D:O,12,FALSE),"")</f>
        <v/>
      </c>
      <c r="Z1546" s="294" t="str">
        <f t="shared" si="210"/>
        <v/>
      </c>
      <c r="AA1546" s="294" t="str">
        <f t="shared" si="211"/>
        <v/>
      </c>
      <c r="AB1546" s="294">
        <f>COUNTIF($D$4:D1546,$D1546)</f>
        <v>0</v>
      </c>
      <c r="AE1546" s="122" t="str">
        <f t="shared" si="212"/>
        <v/>
      </c>
      <c r="AF1546" s="124">
        <f>SUMIFS('BW Expense Report GL'!I:I,'BW Expense Report GL'!F:F,AD:AD,'BW Expense Report GL'!G:G,G:G)</f>
        <v>0</v>
      </c>
      <c r="AG1546" s="124" t="str">
        <f t="shared" si="213"/>
        <v/>
      </c>
      <c r="AH1546" s="124">
        <f>SUMIFS('BW Expense Report GL'!I:I,'BW Expense Report GL'!F:F,AD:AD,'BW Expense Report GL'!G:G,H:H)</f>
        <v>0</v>
      </c>
      <c r="AI1546" s="124" t="str">
        <f t="shared" si="214"/>
        <v/>
      </c>
      <c r="AK1546" s="121">
        <f t="shared" si="215"/>
        <v>0</v>
      </c>
      <c r="AL1546" s="121">
        <f t="shared" si="216"/>
        <v>0</v>
      </c>
    </row>
    <row r="1547" spans="1:38" s="121" customFormat="1" ht="12.75" x14ac:dyDescent="0.2">
      <c r="A1547" s="293" t="str">
        <f>VLOOKUP(B:B,'ACFR Business Areas'!A:C,3,FALSE)</f>
        <v>A000</v>
      </c>
      <c r="B1547" s="293" t="str">
        <f>'Lease Rollforward'!$B$1</f>
        <v>E120</v>
      </c>
      <c r="C1547" s="122" t="str">
        <f>VLOOKUP(B:B,'ACFR Business Areas'!A:B,2,FALSE)</f>
        <v>Comptroller General</v>
      </c>
      <c r="D1547" s="237"/>
      <c r="E1547" s="265"/>
      <c r="G1547" s="122">
        <f>IFERROR(VLOOKUP($F:$F,'Lease Types with GL Accts'!A:B,2,FALSE),0)</f>
        <v>0</v>
      </c>
      <c r="H1547" s="122">
        <f>IFERROR(VLOOKUP($F:$F,'Lease Types with GL Accts'!$A:$C,3,FALSE),0)</f>
        <v>0</v>
      </c>
      <c r="I1547" s="122">
        <f>IFERROR(VLOOKUP($F:$F,'Lease Types with GL Accts'!$A:$D,4,FALSE),0)</f>
        <v>0</v>
      </c>
      <c r="J1547" s="293" t="str">
        <f>IF(AND(AB1547=1,K1547='Lease Rollforward'!$B$2),"Yes",IF(AB1547=1,"No",""))</f>
        <v/>
      </c>
      <c r="L1547" s="216"/>
      <c r="M1547" s="217"/>
      <c r="N1547" s="217"/>
      <c r="O1547" s="217"/>
      <c r="P1547" s="294">
        <f t="shared" si="209"/>
        <v>0</v>
      </c>
      <c r="Q1547" s="124"/>
      <c r="R1547" s="124"/>
      <c r="S1547" s="219"/>
      <c r="T1547" s="219"/>
      <c r="U1547" s="266"/>
      <c r="V1547" s="122" t="str">
        <f>IF($AB1547=1,VLOOKUP(U:U,'BW Asset Listing'!D:E,2,FALSE),"")</f>
        <v/>
      </c>
      <c r="W1547" s="122" t="str">
        <f>IF($AB1547=1,VLOOKUP(U:U,'BW Asset Listing'!D:F,3,FALSE),"")</f>
        <v/>
      </c>
      <c r="X1547" s="122" t="str">
        <f>IF($AB1547=1,VLOOKUP(U:U,'BW Asset Listing'!D:G,4,FALSE),"")</f>
        <v/>
      </c>
      <c r="Y1547" s="294" t="str">
        <f>IF($AB1547=1,VLOOKUP(U:U,'BW Asset Listing'!D:O,12,FALSE),"")</f>
        <v/>
      </c>
      <c r="Z1547" s="294" t="str">
        <f t="shared" si="210"/>
        <v/>
      </c>
      <c r="AA1547" s="294" t="str">
        <f t="shared" si="211"/>
        <v/>
      </c>
      <c r="AB1547" s="294">
        <f>COUNTIF($D$4:D1547,$D1547)</f>
        <v>0</v>
      </c>
      <c r="AE1547" s="122" t="str">
        <f t="shared" si="212"/>
        <v/>
      </c>
      <c r="AF1547" s="124">
        <f>SUMIFS('BW Expense Report GL'!I:I,'BW Expense Report GL'!F:F,AD:AD,'BW Expense Report GL'!G:G,G:G)</f>
        <v>0</v>
      </c>
      <c r="AG1547" s="124" t="str">
        <f t="shared" si="213"/>
        <v/>
      </c>
      <c r="AH1547" s="124">
        <f>SUMIFS('BW Expense Report GL'!I:I,'BW Expense Report GL'!F:F,AD:AD,'BW Expense Report GL'!G:G,H:H)</f>
        <v>0</v>
      </c>
      <c r="AI1547" s="124" t="str">
        <f t="shared" si="214"/>
        <v/>
      </c>
      <c r="AK1547" s="121">
        <f t="shared" si="215"/>
        <v>0</v>
      </c>
      <c r="AL1547" s="121">
        <f t="shared" si="216"/>
        <v>0</v>
      </c>
    </row>
    <row r="1548" spans="1:38" s="121" customFormat="1" ht="12.75" x14ac:dyDescent="0.2">
      <c r="A1548" s="293" t="str">
        <f>VLOOKUP(B:B,'ACFR Business Areas'!A:C,3,FALSE)</f>
        <v>A000</v>
      </c>
      <c r="B1548" s="293" t="str">
        <f>'Lease Rollforward'!$B$1</f>
        <v>E120</v>
      </c>
      <c r="C1548" s="122" t="str">
        <f>VLOOKUP(B:B,'ACFR Business Areas'!A:B,2,FALSE)</f>
        <v>Comptroller General</v>
      </c>
      <c r="D1548" s="237"/>
      <c r="E1548" s="265"/>
      <c r="G1548" s="122">
        <f>IFERROR(VLOOKUP($F:$F,'Lease Types with GL Accts'!A:B,2,FALSE),0)</f>
        <v>0</v>
      </c>
      <c r="H1548" s="122">
        <f>IFERROR(VLOOKUP($F:$F,'Lease Types with GL Accts'!$A:$C,3,FALSE),0)</f>
        <v>0</v>
      </c>
      <c r="I1548" s="122">
        <f>IFERROR(VLOOKUP($F:$F,'Lease Types with GL Accts'!$A:$D,4,FALSE),0)</f>
        <v>0</v>
      </c>
      <c r="J1548" s="293" t="str">
        <f>IF(AND(AB1548=1,K1548='Lease Rollforward'!$B$2),"Yes",IF(AB1548=1,"No",""))</f>
        <v/>
      </c>
      <c r="L1548" s="216"/>
      <c r="M1548" s="217"/>
      <c r="N1548" s="217"/>
      <c r="O1548" s="217"/>
      <c r="P1548" s="294">
        <f t="shared" si="209"/>
        <v>0</v>
      </c>
      <c r="Q1548" s="124"/>
      <c r="R1548" s="124"/>
      <c r="S1548" s="219"/>
      <c r="T1548" s="219"/>
      <c r="U1548" s="266"/>
      <c r="V1548" s="122" t="str">
        <f>IF($AB1548=1,VLOOKUP(U:U,'BW Asset Listing'!D:E,2,FALSE),"")</f>
        <v/>
      </c>
      <c r="W1548" s="122" t="str">
        <f>IF($AB1548=1,VLOOKUP(U:U,'BW Asset Listing'!D:F,3,FALSE),"")</f>
        <v/>
      </c>
      <c r="X1548" s="122" t="str">
        <f>IF($AB1548=1,VLOOKUP(U:U,'BW Asset Listing'!D:G,4,FALSE),"")</f>
        <v/>
      </c>
      <c r="Y1548" s="294" t="str">
        <f>IF($AB1548=1,VLOOKUP(U:U,'BW Asset Listing'!D:O,12,FALSE),"")</f>
        <v/>
      </c>
      <c r="Z1548" s="294" t="str">
        <f t="shared" si="210"/>
        <v/>
      </c>
      <c r="AA1548" s="294" t="str">
        <f t="shared" si="211"/>
        <v/>
      </c>
      <c r="AB1548" s="294">
        <f>COUNTIF($D$4:D1548,$D1548)</f>
        <v>0</v>
      </c>
      <c r="AE1548" s="122" t="str">
        <f t="shared" si="212"/>
        <v/>
      </c>
      <c r="AF1548" s="124">
        <f>SUMIFS('BW Expense Report GL'!I:I,'BW Expense Report GL'!F:F,AD:AD,'BW Expense Report GL'!G:G,G:G)</f>
        <v>0</v>
      </c>
      <c r="AG1548" s="124" t="str">
        <f t="shared" si="213"/>
        <v/>
      </c>
      <c r="AH1548" s="124">
        <f>SUMIFS('BW Expense Report GL'!I:I,'BW Expense Report GL'!F:F,AD:AD,'BW Expense Report GL'!G:G,H:H)</f>
        <v>0</v>
      </c>
      <c r="AI1548" s="124" t="str">
        <f t="shared" si="214"/>
        <v/>
      </c>
      <c r="AK1548" s="121">
        <f t="shared" si="215"/>
        <v>0</v>
      </c>
      <c r="AL1548" s="121">
        <f t="shared" si="216"/>
        <v>0</v>
      </c>
    </row>
    <row r="1549" spans="1:38" s="121" customFormat="1" ht="12.75" x14ac:dyDescent="0.2">
      <c r="A1549" s="293" t="str">
        <f>VLOOKUP(B:B,'ACFR Business Areas'!A:C,3,FALSE)</f>
        <v>A000</v>
      </c>
      <c r="B1549" s="293" t="str">
        <f>'Lease Rollforward'!$B$1</f>
        <v>E120</v>
      </c>
      <c r="C1549" s="122" t="str">
        <f>VLOOKUP(B:B,'ACFR Business Areas'!A:B,2,FALSE)</f>
        <v>Comptroller General</v>
      </c>
      <c r="D1549" s="237"/>
      <c r="E1549" s="265"/>
      <c r="G1549" s="122">
        <f>IFERROR(VLOOKUP($F:$F,'Lease Types with GL Accts'!A:B,2,FALSE),0)</f>
        <v>0</v>
      </c>
      <c r="H1549" s="122">
        <f>IFERROR(VLOOKUP($F:$F,'Lease Types with GL Accts'!$A:$C,3,FALSE),0)</f>
        <v>0</v>
      </c>
      <c r="I1549" s="122">
        <f>IFERROR(VLOOKUP($F:$F,'Lease Types with GL Accts'!$A:$D,4,FALSE),0)</f>
        <v>0</v>
      </c>
      <c r="J1549" s="293" t="str">
        <f>IF(AND(AB1549=1,K1549='Lease Rollforward'!$B$2),"Yes",IF(AB1549=1,"No",""))</f>
        <v/>
      </c>
      <c r="L1549" s="216"/>
      <c r="M1549" s="217"/>
      <c r="N1549" s="217"/>
      <c r="O1549" s="217"/>
      <c r="P1549" s="294">
        <f t="shared" si="209"/>
        <v>0</v>
      </c>
      <c r="Q1549" s="124"/>
      <c r="R1549" s="124"/>
      <c r="S1549" s="219"/>
      <c r="T1549" s="219"/>
      <c r="U1549" s="266"/>
      <c r="V1549" s="122" t="str">
        <f>IF($AB1549=1,VLOOKUP(U:U,'BW Asset Listing'!D:E,2,FALSE),"")</f>
        <v/>
      </c>
      <c r="W1549" s="122" t="str">
        <f>IF($AB1549=1,VLOOKUP(U:U,'BW Asset Listing'!D:F,3,FALSE),"")</f>
        <v/>
      </c>
      <c r="X1549" s="122" t="str">
        <f>IF($AB1549=1,VLOOKUP(U:U,'BW Asset Listing'!D:G,4,FALSE),"")</f>
        <v/>
      </c>
      <c r="Y1549" s="294" t="str">
        <f>IF($AB1549=1,VLOOKUP(U:U,'BW Asset Listing'!D:O,12,FALSE),"")</f>
        <v/>
      </c>
      <c r="Z1549" s="294" t="str">
        <f t="shared" si="210"/>
        <v/>
      </c>
      <c r="AA1549" s="294" t="str">
        <f t="shared" si="211"/>
        <v/>
      </c>
      <c r="AB1549" s="294">
        <f>COUNTIF($D$4:D1549,$D1549)</f>
        <v>0</v>
      </c>
      <c r="AE1549" s="122" t="str">
        <f t="shared" si="212"/>
        <v/>
      </c>
      <c r="AF1549" s="124">
        <f>SUMIFS('BW Expense Report GL'!I:I,'BW Expense Report GL'!F:F,AD:AD,'BW Expense Report GL'!G:G,G:G)</f>
        <v>0</v>
      </c>
      <c r="AG1549" s="124" t="str">
        <f t="shared" si="213"/>
        <v/>
      </c>
      <c r="AH1549" s="124">
        <f>SUMIFS('BW Expense Report GL'!I:I,'BW Expense Report GL'!F:F,AD:AD,'BW Expense Report GL'!G:G,H:H)</f>
        <v>0</v>
      </c>
      <c r="AI1549" s="124" t="str">
        <f t="shared" si="214"/>
        <v/>
      </c>
      <c r="AK1549" s="121">
        <f t="shared" si="215"/>
        <v>0</v>
      </c>
      <c r="AL1549" s="121">
        <f t="shared" si="216"/>
        <v>0</v>
      </c>
    </row>
    <row r="1550" spans="1:38" s="121" customFormat="1" ht="12.75" x14ac:dyDescent="0.2">
      <c r="A1550" s="293" t="str">
        <f>VLOOKUP(B:B,'ACFR Business Areas'!A:C,3,FALSE)</f>
        <v>A000</v>
      </c>
      <c r="B1550" s="293" t="str">
        <f>'Lease Rollforward'!$B$1</f>
        <v>E120</v>
      </c>
      <c r="C1550" s="122" t="str">
        <f>VLOOKUP(B:B,'ACFR Business Areas'!A:B,2,FALSE)</f>
        <v>Comptroller General</v>
      </c>
      <c r="D1550" s="237"/>
      <c r="E1550" s="265"/>
      <c r="G1550" s="122">
        <f>IFERROR(VLOOKUP($F:$F,'Lease Types with GL Accts'!A:B,2,FALSE),0)</f>
        <v>0</v>
      </c>
      <c r="H1550" s="122">
        <f>IFERROR(VLOOKUP($F:$F,'Lease Types with GL Accts'!$A:$C,3,FALSE),0)</f>
        <v>0</v>
      </c>
      <c r="I1550" s="122">
        <f>IFERROR(VLOOKUP($F:$F,'Lease Types with GL Accts'!$A:$D,4,FALSE),0)</f>
        <v>0</v>
      </c>
      <c r="J1550" s="293" t="str">
        <f>IF(AND(AB1550=1,K1550='Lease Rollforward'!$B$2),"Yes",IF(AB1550=1,"No",""))</f>
        <v/>
      </c>
      <c r="L1550" s="216"/>
      <c r="M1550" s="217"/>
      <c r="N1550" s="217"/>
      <c r="O1550" s="217"/>
      <c r="P1550" s="294">
        <f t="shared" si="209"/>
        <v>0</v>
      </c>
      <c r="Q1550" s="124"/>
      <c r="R1550" s="124"/>
      <c r="S1550" s="219"/>
      <c r="T1550" s="219"/>
      <c r="U1550" s="266"/>
      <c r="V1550" s="122" t="str">
        <f>IF($AB1550=1,VLOOKUP(U:U,'BW Asset Listing'!D:E,2,FALSE),"")</f>
        <v/>
      </c>
      <c r="W1550" s="122" t="str">
        <f>IF($AB1550=1,VLOOKUP(U:U,'BW Asset Listing'!D:F,3,FALSE),"")</f>
        <v/>
      </c>
      <c r="X1550" s="122" t="str">
        <f>IF($AB1550=1,VLOOKUP(U:U,'BW Asset Listing'!D:G,4,FALSE),"")</f>
        <v/>
      </c>
      <c r="Y1550" s="294" t="str">
        <f>IF($AB1550=1,VLOOKUP(U:U,'BW Asset Listing'!D:O,12,FALSE),"")</f>
        <v/>
      </c>
      <c r="Z1550" s="294" t="str">
        <f t="shared" si="210"/>
        <v/>
      </c>
      <c r="AA1550" s="294" t="str">
        <f t="shared" si="211"/>
        <v/>
      </c>
      <c r="AB1550" s="294">
        <f>COUNTIF($D$4:D1550,$D1550)</f>
        <v>0</v>
      </c>
      <c r="AE1550" s="122" t="str">
        <f t="shared" si="212"/>
        <v/>
      </c>
      <c r="AF1550" s="124">
        <f>SUMIFS('BW Expense Report GL'!I:I,'BW Expense Report GL'!F:F,AD:AD,'BW Expense Report GL'!G:G,G:G)</f>
        <v>0</v>
      </c>
      <c r="AG1550" s="124" t="str">
        <f t="shared" si="213"/>
        <v/>
      </c>
      <c r="AH1550" s="124">
        <f>SUMIFS('BW Expense Report GL'!I:I,'BW Expense Report GL'!F:F,AD:AD,'BW Expense Report GL'!G:G,H:H)</f>
        <v>0</v>
      </c>
      <c r="AI1550" s="124" t="str">
        <f t="shared" si="214"/>
        <v/>
      </c>
      <c r="AK1550" s="121">
        <f t="shared" si="215"/>
        <v>0</v>
      </c>
      <c r="AL1550" s="121">
        <f t="shared" si="216"/>
        <v>0</v>
      </c>
    </row>
    <row r="1551" spans="1:38" s="121" customFormat="1" ht="12.75" x14ac:dyDescent="0.2">
      <c r="A1551" s="293" t="str">
        <f>VLOOKUP(B:B,'ACFR Business Areas'!A:C,3,FALSE)</f>
        <v>A000</v>
      </c>
      <c r="B1551" s="293" t="str">
        <f>'Lease Rollforward'!$B$1</f>
        <v>E120</v>
      </c>
      <c r="C1551" s="122" t="str">
        <f>VLOOKUP(B:B,'ACFR Business Areas'!A:B,2,FALSE)</f>
        <v>Comptroller General</v>
      </c>
      <c r="D1551" s="237"/>
      <c r="E1551" s="265"/>
      <c r="G1551" s="122">
        <f>IFERROR(VLOOKUP($F:$F,'Lease Types with GL Accts'!A:B,2,FALSE),0)</f>
        <v>0</v>
      </c>
      <c r="H1551" s="122">
        <f>IFERROR(VLOOKUP($F:$F,'Lease Types with GL Accts'!$A:$C,3,FALSE),0)</f>
        <v>0</v>
      </c>
      <c r="I1551" s="122">
        <f>IFERROR(VLOOKUP($F:$F,'Lease Types with GL Accts'!$A:$D,4,FALSE),0)</f>
        <v>0</v>
      </c>
      <c r="J1551" s="293" t="str">
        <f>IF(AND(AB1551=1,K1551='Lease Rollforward'!$B$2),"Yes",IF(AB1551=1,"No",""))</f>
        <v/>
      </c>
      <c r="L1551" s="216"/>
      <c r="M1551" s="217"/>
      <c r="N1551" s="217"/>
      <c r="O1551" s="217"/>
      <c r="P1551" s="294">
        <f t="shared" si="209"/>
        <v>0</v>
      </c>
      <c r="Q1551" s="124"/>
      <c r="R1551" s="124"/>
      <c r="S1551" s="219"/>
      <c r="T1551" s="219"/>
      <c r="U1551" s="266"/>
      <c r="V1551" s="122" t="str">
        <f>IF($AB1551=1,VLOOKUP(U:U,'BW Asset Listing'!D:E,2,FALSE),"")</f>
        <v/>
      </c>
      <c r="W1551" s="122" t="str">
        <f>IF($AB1551=1,VLOOKUP(U:U,'BW Asset Listing'!D:F,3,FALSE),"")</f>
        <v/>
      </c>
      <c r="X1551" s="122" t="str">
        <f>IF($AB1551=1,VLOOKUP(U:U,'BW Asset Listing'!D:G,4,FALSE),"")</f>
        <v/>
      </c>
      <c r="Y1551" s="294" t="str">
        <f>IF($AB1551=1,VLOOKUP(U:U,'BW Asset Listing'!D:O,12,FALSE),"")</f>
        <v/>
      </c>
      <c r="Z1551" s="294" t="str">
        <f t="shared" si="210"/>
        <v/>
      </c>
      <c r="AA1551" s="294" t="str">
        <f t="shared" si="211"/>
        <v/>
      </c>
      <c r="AB1551" s="294">
        <f>COUNTIF($D$4:D1551,$D1551)</f>
        <v>0</v>
      </c>
      <c r="AE1551" s="122" t="str">
        <f t="shared" si="212"/>
        <v/>
      </c>
      <c r="AF1551" s="124">
        <f>SUMIFS('BW Expense Report GL'!I:I,'BW Expense Report GL'!F:F,AD:AD,'BW Expense Report GL'!G:G,G:G)</f>
        <v>0</v>
      </c>
      <c r="AG1551" s="124" t="str">
        <f t="shared" si="213"/>
        <v/>
      </c>
      <c r="AH1551" s="124">
        <f>SUMIFS('BW Expense Report GL'!I:I,'BW Expense Report GL'!F:F,AD:AD,'BW Expense Report GL'!G:G,H:H)</f>
        <v>0</v>
      </c>
      <c r="AI1551" s="124" t="str">
        <f t="shared" si="214"/>
        <v/>
      </c>
      <c r="AK1551" s="121">
        <f t="shared" si="215"/>
        <v>0</v>
      </c>
      <c r="AL1551" s="121">
        <f t="shared" si="216"/>
        <v>0</v>
      </c>
    </row>
    <row r="1552" spans="1:38" s="121" customFormat="1" ht="12.75" x14ac:dyDescent="0.2">
      <c r="A1552" s="293" t="str">
        <f>VLOOKUP(B:B,'ACFR Business Areas'!A:C,3,FALSE)</f>
        <v>A000</v>
      </c>
      <c r="B1552" s="293" t="str">
        <f>'Lease Rollforward'!$B$1</f>
        <v>E120</v>
      </c>
      <c r="C1552" s="122" t="str">
        <f>VLOOKUP(B:B,'ACFR Business Areas'!A:B,2,FALSE)</f>
        <v>Comptroller General</v>
      </c>
      <c r="D1552" s="237"/>
      <c r="E1552" s="265"/>
      <c r="G1552" s="122">
        <f>IFERROR(VLOOKUP($F:$F,'Lease Types with GL Accts'!A:B,2,FALSE),0)</f>
        <v>0</v>
      </c>
      <c r="H1552" s="122">
        <f>IFERROR(VLOOKUP($F:$F,'Lease Types with GL Accts'!$A:$C,3,FALSE),0)</f>
        <v>0</v>
      </c>
      <c r="I1552" s="122">
        <f>IFERROR(VLOOKUP($F:$F,'Lease Types with GL Accts'!$A:$D,4,FALSE),0)</f>
        <v>0</v>
      </c>
      <c r="J1552" s="293" t="str">
        <f>IF(AND(AB1552=1,K1552='Lease Rollforward'!$B$2),"Yes",IF(AB1552=1,"No",""))</f>
        <v/>
      </c>
      <c r="L1552" s="216"/>
      <c r="M1552" s="217"/>
      <c r="N1552" s="217"/>
      <c r="O1552" s="217"/>
      <c r="P1552" s="294">
        <f t="shared" si="209"/>
        <v>0</v>
      </c>
      <c r="Q1552" s="124"/>
      <c r="R1552" s="124"/>
      <c r="S1552" s="219"/>
      <c r="T1552" s="219"/>
      <c r="U1552" s="266"/>
      <c r="V1552" s="122" t="str">
        <f>IF($AB1552=1,VLOOKUP(U:U,'BW Asset Listing'!D:E,2,FALSE),"")</f>
        <v/>
      </c>
      <c r="W1552" s="122" t="str">
        <f>IF($AB1552=1,VLOOKUP(U:U,'BW Asset Listing'!D:F,3,FALSE),"")</f>
        <v/>
      </c>
      <c r="X1552" s="122" t="str">
        <f>IF($AB1552=1,VLOOKUP(U:U,'BW Asset Listing'!D:G,4,FALSE),"")</f>
        <v/>
      </c>
      <c r="Y1552" s="294" t="str">
        <f>IF($AB1552=1,VLOOKUP(U:U,'BW Asset Listing'!D:O,12,FALSE),"")</f>
        <v/>
      </c>
      <c r="Z1552" s="294" t="str">
        <f t="shared" si="210"/>
        <v/>
      </c>
      <c r="AA1552" s="294" t="str">
        <f t="shared" si="211"/>
        <v/>
      </c>
      <c r="AB1552" s="294">
        <f>COUNTIF($D$4:D1552,$D1552)</f>
        <v>0</v>
      </c>
      <c r="AE1552" s="122" t="str">
        <f t="shared" si="212"/>
        <v/>
      </c>
      <c r="AF1552" s="124">
        <f>SUMIFS('BW Expense Report GL'!I:I,'BW Expense Report GL'!F:F,AD:AD,'BW Expense Report GL'!G:G,G:G)</f>
        <v>0</v>
      </c>
      <c r="AG1552" s="124" t="str">
        <f t="shared" si="213"/>
        <v/>
      </c>
      <c r="AH1552" s="124">
        <f>SUMIFS('BW Expense Report GL'!I:I,'BW Expense Report GL'!F:F,AD:AD,'BW Expense Report GL'!G:G,H:H)</f>
        <v>0</v>
      </c>
      <c r="AI1552" s="124" t="str">
        <f t="shared" si="214"/>
        <v/>
      </c>
      <c r="AK1552" s="121">
        <f t="shared" si="215"/>
        <v>0</v>
      </c>
      <c r="AL1552" s="121">
        <f t="shared" si="216"/>
        <v>0</v>
      </c>
    </row>
    <row r="1553" spans="1:38" s="121" customFormat="1" ht="12.75" x14ac:dyDescent="0.2">
      <c r="A1553" s="293" t="str">
        <f>VLOOKUP(B:B,'ACFR Business Areas'!A:C,3,FALSE)</f>
        <v>A000</v>
      </c>
      <c r="B1553" s="293" t="str">
        <f>'Lease Rollforward'!$B$1</f>
        <v>E120</v>
      </c>
      <c r="C1553" s="122" t="str">
        <f>VLOOKUP(B:B,'ACFR Business Areas'!A:B,2,FALSE)</f>
        <v>Comptroller General</v>
      </c>
      <c r="D1553" s="237"/>
      <c r="E1553" s="265"/>
      <c r="G1553" s="122">
        <f>IFERROR(VLOOKUP($F:$F,'Lease Types with GL Accts'!A:B,2,FALSE),0)</f>
        <v>0</v>
      </c>
      <c r="H1553" s="122">
        <f>IFERROR(VLOOKUP($F:$F,'Lease Types with GL Accts'!$A:$C,3,FALSE),0)</f>
        <v>0</v>
      </c>
      <c r="I1553" s="122">
        <f>IFERROR(VLOOKUP($F:$F,'Lease Types with GL Accts'!$A:$D,4,FALSE),0)</f>
        <v>0</v>
      </c>
      <c r="J1553" s="293" t="str">
        <f>IF(AND(AB1553=1,K1553='Lease Rollforward'!$B$2),"Yes",IF(AB1553=1,"No",""))</f>
        <v/>
      </c>
      <c r="L1553" s="216"/>
      <c r="M1553" s="217"/>
      <c r="N1553" s="217"/>
      <c r="O1553" s="217"/>
      <c r="P1553" s="294">
        <f t="shared" si="209"/>
        <v>0</v>
      </c>
      <c r="Q1553" s="124"/>
      <c r="R1553" s="124"/>
      <c r="S1553" s="219"/>
      <c r="T1553" s="219"/>
      <c r="U1553" s="266"/>
      <c r="V1553" s="122" t="str">
        <f>IF($AB1553=1,VLOOKUP(U:U,'BW Asset Listing'!D:E,2,FALSE),"")</f>
        <v/>
      </c>
      <c r="W1553" s="122" t="str">
        <f>IF($AB1553=1,VLOOKUP(U:U,'BW Asset Listing'!D:F,3,FALSE),"")</f>
        <v/>
      </c>
      <c r="X1553" s="122" t="str">
        <f>IF($AB1553=1,VLOOKUP(U:U,'BW Asset Listing'!D:G,4,FALSE),"")</f>
        <v/>
      </c>
      <c r="Y1553" s="294" t="str">
        <f>IF($AB1553=1,VLOOKUP(U:U,'BW Asset Listing'!D:O,12,FALSE),"")</f>
        <v/>
      </c>
      <c r="Z1553" s="294" t="str">
        <f t="shared" si="210"/>
        <v/>
      </c>
      <c r="AA1553" s="294" t="str">
        <f t="shared" si="211"/>
        <v/>
      </c>
      <c r="AB1553" s="294">
        <f>COUNTIF($D$4:D1553,$D1553)</f>
        <v>0</v>
      </c>
      <c r="AE1553" s="122" t="str">
        <f t="shared" si="212"/>
        <v/>
      </c>
      <c r="AF1553" s="124">
        <f>SUMIFS('BW Expense Report GL'!I:I,'BW Expense Report GL'!F:F,AD:AD,'BW Expense Report GL'!G:G,G:G)</f>
        <v>0</v>
      </c>
      <c r="AG1553" s="124" t="str">
        <f t="shared" si="213"/>
        <v/>
      </c>
      <c r="AH1553" s="124">
        <f>SUMIFS('BW Expense Report GL'!I:I,'BW Expense Report GL'!F:F,AD:AD,'BW Expense Report GL'!G:G,H:H)</f>
        <v>0</v>
      </c>
      <c r="AI1553" s="124" t="str">
        <f t="shared" si="214"/>
        <v/>
      </c>
      <c r="AK1553" s="121">
        <f t="shared" si="215"/>
        <v>0</v>
      </c>
      <c r="AL1553" s="121">
        <f t="shared" si="216"/>
        <v>0</v>
      </c>
    </row>
    <row r="1554" spans="1:38" s="121" customFormat="1" ht="12.75" x14ac:dyDescent="0.2">
      <c r="A1554" s="293" t="str">
        <f>VLOOKUP(B:B,'ACFR Business Areas'!A:C,3,FALSE)</f>
        <v>A000</v>
      </c>
      <c r="B1554" s="293" t="str">
        <f>'Lease Rollforward'!$B$1</f>
        <v>E120</v>
      </c>
      <c r="C1554" s="122" t="str">
        <f>VLOOKUP(B:B,'ACFR Business Areas'!A:B,2,FALSE)</f>
        <v>Comptroller General</v>
      </c>
      <c r="D1554" s="237"/>
      <c r="E1554" s="265"/>
      <c r="G1554" s="122">
        <f>IFERROR(VLOOKUP($F:$F,'Lease Types with GL Accts'!A:B,2,FALSE),0)</f>
        <v>0</v>
      </c>
      <c r="H1554" s="122">
        <f>IFERROR(VLOOKUP($F:$F,'Lease Types with GL Accts'!$A:$C,3,FALSE),0)</f>
        <v>0</v>
      </c>
      <c r="I1554" s="122">
        <f>IFERROR(VLOOKUP($F:$F,'Lease Types with GL Accts'!$A:$D,4,FALSE),0)</f>
        <v>0</v>
      </c>
      <c r="J1554" s="293" t="str">
        <f>IF(AND(AB1554=1,K1554='Lease Rollforward'!$B$2),"Yes",IF(AB1554=1,"No",""))</f>
        <v/>
      </c>
      <c r="L1554" s="216"/>
      <c r="M1554" s="217"/>
      <c r="N1554" s="217"/>
      <c r="O1554" s="217"/>
      <c r="P1554" s="294">
        <f t="shared" si="209"/>
        <v>0</v>
      </c>
      <c r="Q1554" s="124"/>
      <c r="R1554" s="124"/>
      <c r="S1554" s="219"/>
      <c r="T1554" s="219"/>
      <c r="U1554" s="266"/>
      <c r="V1554" s="122" t="str">
        <f>IF($AB1554=1,VLOOKUP(U:U,'BW Asset Listing'!D:E,2,FALSE),"")</f>
        <v/>
      </c>
      <c r="W1554" s="122" t="str">
        <f>IF($AB1554=1,VLOOKUP(U:U,'BW Asset Listing'!D:F,3,FALSE),"")</f>
        <v/>
      </c>
      <c r="X1554" s="122" t="str">
        <f>IF($AB1554=1,VLOOKUP(U:U,'BW Asset Listing'!D:G,4,FALSE),"")</f>
        <v/>
      </c>
      <c r="Y1554" s="294" t="str">
        <f>IF($AB1554=1,VLOOKUP(U:U,'BW Asset Listing'!D:O,12,FALSE),"")</f>
        <v/>
      </c>
      <c r="Z1554" s="294" t="str">
        <f t="shared" si="210"/>
        <v/>
      </c>
      <c r="AA1554" s="294" t="str">
        <f t="shared" si="211"/>
        <v/>
      </c>
      <c r="AB1554" s="294">
        <f>COUNTIF($D$4:D1554,$D1554)</f>
        <v>0</v>
      </c>
      <c r="AE1554" s="122" t="str">
        <f t="shared" si="212"/>
        <v/>
      </c>
      <c r="AF1554" s="124">
        <f>SUMIFS('BW Expense Report GL'!I:I,'BW Expense Report GL'!F:F,AD:AD,'BW Expense Report GL'!G:G,G:G)</f>
        <v>0</v>
      </c>
      <c r="AG1554" s="124" t="str">
        <f t="shared" si="213"/>
        <v/>
      </c>
      <c r="AH1554" s="124">
        <f>SUMIFS('BW Expense Report GL'!I:I,'BW Expense Report GL'!F:F,AD:AD,'BW Expense Report GL'!G:G,H:H)</f>
        <v>0</v>
      </c>
      <c r="AI1554" s="124" t="str">
        <f t="shared" si="214"/>
        <v/>
      </c>
      <c r="AK1554" s="121">
        <f t="shared" si="215"/>
        <v>0</v>
      </c>
      <c r="AL1554" s="121">
        <f t="shared" si="216"/>
        <v>0</v>
      </c>
    </row>
    <row r="1555" spans="1:38" s="121" customFormat="1" ht="12.75" x14ac:dyDescent="0.2">
      <c r="A1555" s="293" t="str">
        <f>VLOOKUP(B:B,'ACFR Business Areas'!A:C,3,FALSE)</f>
        <v>A000</v>
      </c>
      <c r="B1555" s="293" t="str">
        <f>'Lease Rollforward'!$B$1</f>
        <v>E120</v>
      </c>
      <c r="C1555" s="122" t="str">
        <f>VLOOKUP(B:B,'ACFR Business Areas'!A:B,2,FALSE)</f>
        <v>Comptroller General</v>
      </c>
      <c r="D1555" s="237"/>
      <c r="E1555" s="265"/>
      <c r="G1555" s="122">
        <f>IFERROR(VLOOKUP($F:$F,'Lease Types with GL Accts'!A:B,2,FALSE),0)</f>
        <v>0</v>
      </c>
      <c r="H1555" s="122">
        <f>IFERROR(VLOOKUP($F:$F,'Lease Types with GL Accts'!$A:$C,3,FALSE),0)</f>
        <v>0</v>
      </c>
      <c r="I1555" s="122">
        <f>IFERROR(VLOOKUP($F:$F,'Lease Types with GL Accts'!$A:$D,4,FALSE),0)</f>
        <v>0</v>
      </c>
      <c r="J1555" s="293" t="str">
        <f>IF(AND(AB1555=1,K1555='Lease Rollforward'!$B$2),"Yes",IF(AB1555=1,"No",""))</f>
        <v/>
      </c>
      <c r="L1555" s="216"/>
      <c r="M1555" s="217"/>
      <c r="N1555" s="217"/>
      <c r="O1555" s="217"/>
      <c r="P1555" s="294">
        <f t="shared" si="209"/>
        <v>0</v>
      </c>
      <c r="Q1555" s="124"/>
      <c r="R1555" s="124"/>
      <c r="S1555" s="219"/>
      <c r="T1555" s="219"/>
      <c r="U1555" s="266"/>
      <c r="V1555" s="122" t="str">
        <f>IF($AB1555=1,VLOOKUP(U:U,'BW Asset Listing'!D:E,2,FALSE),"")</f>
        <v/>
      </c>
      <c r="W1555" s="122" t="str">
        <f>IF($AB1555=1,VLOOKUP(U:U,'BW Asset Listing'!D:F,3,FALSE),"")</f>
        <v/>
      </c>
      <c r="X1555" s="122" t="str">
        <f>IF($AB1555=1,VLOOKUP(U:U,'BW Asset Listing'!D:G,4,FALSE),"")</f>
        <v/>
      </c>
      <c r="Y1555" s="294" t="str">
        <f>IF($AB1555=1,VLOOKUP(U:U,'BW Asset Listing'!D:O,12,FALSE),"")</f>
        <v/>
      </c>
      <c r="Z1555" s="294" t="str">
        <f t="shared" si="210"/>
        <v/>
      </c>
      <c r="AA1555" s="294" t="str">
        <f t="shared" si="211"/>
        <v/>
      </c>
      <c r="AB1555" s="294">
        <f>COUNTIF($D$4:D1555,$D1555)</f>
        <v>0</v>
      </c>
      <c r="AE1555" s="122" t="str">
        <f t="shared" si="212"/>
        <v/>
      </c>
      <c r="AF1555" s="124">
        <f>SUMIFS('BW Expense Report GL'!I:I,'BW Expense Report GL'!F:F,AD:AD,'BW Expense Report GL'!G:G,G:G)</f>
        <v>0</v>
      </c>
      <c r="AG1555" s="124" t="str">
        <f t="shared" si="213"/>
        <v/>
      </c>
      <c r="AH1555" s="124">
        <f>SUMIFS('BW Expense Report GL'!I:I,'BW Expense Report GL'!F:F,AD:AD,'BW Expense Report GL'!G:G,H:H)</f>
        <v>0</v>
      </c>
      <c r="AI1555" s="124" t="str">
        <f t="shared" si="214"/>
        <v/>
      </c>
      <c r="AK1555" s="121">
        <f t="shared" si="215"/>
        <v>0</v>
      </c>
      <c r="AL1555" s="121">
        <f t="shared" si="216"/>
        <v>0</v>
      </c>
    </row>
    <row r="1556" spans="1:38" s="121" customFormat="1" ht="12.75" x14ac:dyDescent="0.2">
      <c r="A1556" s="293" t="str">
        <f>VLOOKUP(B:B,'ACFR Business Areas'!A:C,3,FALSE)</f>
        <v>A000</v>
      </c>
      <c r="B1556" s="293" t="str">
        <f>'Lease Rollforward'!$B$1</f>
        <v>E120</v>
      </c>
      <c r="C1556" s="122" t="str">
        <f>VLOOKUP(B:B,'ACFR Business Areas'!A:B,2,FALSE)</f>
        <v>Comptroller General</v>
      </c>
      <c r="D1556" s="237"/>
      <c r="E1556" s="265"/>
      <c r="G1556" s="122">
        <f>IFERROR(VLOOKUP($F:$F,'Lease Types with GL Accts'!A:B,2,FALSE),0)</f>
        <v>0</v>
      </c>
      <c r="H1556" s="122">
        <f>IFERROR(VLOOKUP($F:$F,'Lease Types with GL Accts'!$A:$C,3,FALSE),0)</f>
        <v>0</v>
      </c>
      <c r="I1556" s="122">
        <f>IFERROR(VLOOKUP($F:$F,'Lease Types with GL Accts'!$A:$D,4,FALSE),0)</f>
        <v>0</v>
      </c>
      <c r="J1556" s="293" t="str">
        <f>IF(AND(AB1556=1,K1556='Lease Rollforward'!$B$2),"Yes",IF(AB1556=1,"No",""))</f>
        <v/>
      </c>
      <c r="L1556" s="216"/>
      <c r="M1556" s="217"/>
      <c r="N1556" s="217"/>
      <c r="O1556" s="217"/>
      <c r="P1556" s="294">
        <f t="shared" si="209"/>
        <v>0</v>
      </c>
      <c r="Q1556" s="124"/>
      <c r="R1556" s="124"/>
      <c r="S1556" s="219"/>
      <c r="T1556" s="219"/>
      <c r="U1556" s="266"/>
      <c r="V1556" s="122" t="str">
        <f>IF($AB1556=1,VLOOKUP(U:U,'BW Asset Listing'!D:E,2,FALSE),"")</f>
        <v/>
      </c>
      <c r="W1556" s="122" t="str">
        <f>IF($AB1556=1,VLOOKUP(U:U,'BW Asset Listing'!D:F,3,FALSE),"")</f>
        <v/>
      </c>
      <c r="X1556" s="122" t="str">
        <f>IF($AB1556=1,VLOOKUP(U:U,'BW Asset Listing'!D:G,4,FALSE),"")</f>
        <v/>
      </c>
      <c r="Y1556" s="294" t="str">
        <f>IF($AB1556=1,VLOOKUP(U:U,'BW Asset Listing'!D:O,12,FALSE),"")</f>
        <v/>
      </c>
      <c r="Z1556" s="294" t="str">
        <f t="shared" si="210"/>
        <v/>
      </c>
      <c r="AA1556" s="294" t="str">
        <f t="shared" si="211"/>
        <v/>
      </c>
      <c r="AB1556" s="294">
        <f>COUNTIF($D$4:D1556,$D1556)</f>
        <v>0</v>
      </c>
      <c r="AE1556" s="122" t="str">
        <f t="shared" si="212"/>
        <v/>
      </c>
      <c r="AF1556" s="124">
        <f>SUMIFS('BW Expense Report GL'!I:I,'BW Expense Report GL'!F:F,AD:AD,'BW Expense Report GL'!G:G,G:G)</f>
        <v>0</v>
      </c>
      <c r="AG1556" s="124" t="str">
        <f t="shared" si="213"/>
        <v/>
      </c>
      <c r="AH1556" s="124">
        <f>SUMIFS('BW Expense Report GL'!I:I,'BW Expense Report GL'!F:F,AD:AD,'BW Expense Report GL'!G:G,H:H)</f>
        <v>0</v>
      </c>
      <c r="AI1556" s="124" t="str">
        <f t="shared" si="214"/>
        <v/>
      </c>
      <c r="AK1556" s="121">
        <f t="shared" si="215"/>
        <v>0</v>
      </c>
      <c r="AL1556" s="121">
        <f t="shared" si="216"/>
        <v>0</v>
      </c>
    </row>
    <row r="1557" spans="1:38" s="121" customFormat="1" ht="12.75" x14ac:dyDescent="0.2">
      <c r="A1557" s="293" t="str">
        <f>VLOOKUP(B:B,'ACFR Business Areas'!A:C,3,FALSE)</f>
        <v>A000</v>
      </c>
      <c r="B1557" s="293" t="str">
        <f>'Lease Rollforward'!$B$1</f>
        <v>E120</v>
      </c>
      <c r="C1557" s="122" t="str">
        <f>VLOOKUP(B:B,'ACFR Business Areas'!A:B,2,FALSE)</f>
        <v>Comptroller General</v>
      </c>
      <c r="D1557" s="237"/>
      <c r="E1557" s="265"/>
      <c r="G1557" s="122">
        <f>IFERROR(VLOOKUP($F:$F,'Lease Types with GL Accts'!A:B,2,FALSE),0)</f>
        <v>0</v>
      </c>
      <c r="H1557" s="122">
        <f>IFERROR(VLOOKUP($F:$F,'Lease Types with GL Accts'!$A:$C,3,FALSE),0)</f>
        <v>0</v>
      </c>
      <c r="I1557" s="122">
        <f>IFERROR(VLOOKUP($F:$F,'Lease Types with GL Accts'!$A:$D,4,FALSE),0)</f>
        <v>0</v>
      </c>
      <c r="J1557" s="293" t="str">
        <f>IF(AND(AB1557=1,K1557='Lease Rollforward'!$B$2),"Yes",IF(AB1557=1,"No",""))</f>
        <v/>
      </c>
      <c r="L1557" s="216"/>
      <c r="M1557" s="217"/>
      <c r="N1557" s="217"/>
      <c r="O1557" s="217"/>
      <c r="P1557" s="294">
        <f t="shared" si="209"/>
        <v>0</v>
      </c>
      <c r="Q1557" s="124"/>
      <c r="R1557" s="124"/>
      <c r="S1557" s="219"/>
      <c r="T1557" s="219"/>
      <c r="U1557" s="266"/>
      <c r="V1557" s="122" t="str">
        <f>IF($AB1557=1,VLOOKUP(U:U,'BW Asset Listing'!D:E,2,FALSE),"")</f>
        <v/>
      </c>
      <c r="W1557" s="122" t="str">
        <f>IF($AB1557=1,VLOOKUP(U:U,'BW Asset Listing'!D:F,3,FALSE),"")</f>
        <v/>
      </c>
      <c r="X1557" s="122" t="str">
        <f>IF($AB1557=1,VLOOKUP(U:U,'BW Asset Listing'!D:G,4,FALSE),"")</f>
        <v/>
      </c>
      <c r="Y1557" s="294" t="str">
        <f>IF($AB1557=1,VLOOKUP(U:U,'BW Asset Listing'!D:O,12,FALSE),"")</f>
        <v/>
      </c>
      <c r="Z1557" s="294" t="str">
        <f t="shared" si="210"/>
        <v/>
      </c>
      <c r="AA1557" s="294" t="str">
        <f t="shared" si="211"/>
        <v/>
      </c>
      <c r="AB1557" s="294">
        <f>COUNTIF($D$4:D1557,$D1557)</f>
        <v>0</v>
      </c>
      <c r="AE1557" s="122" t="str">
        <f t="shared" si="212"/>
        <v/>
      </c>
      <c r="AF1557" s="124">
        <f>SUMIFS('BW Expense Report GL'!I:I,'BW Expense Report GL'!F:F,AD:AD,'BW Expense Report GL'!G:G,G:G)</f>
        <v>0</v>
      </c>
      <c r="AG1557" s="124" t="str">
        <f t="shared" si="213"/>
        <v/>
      </c>
      <c r="AH1557" s="124">
        <f>SUMIFS('BW Expense Report GL'!I:I,'BW Expense Report GL'!F:F,AD:AD,'BW Expense Report GL'!G:G,H:H)</f>
        <v>0</v>
      </c>
      <c r="AI1557" s="124" t="str">
        <f t="shared" si="214"/>
        <v/>
      </c>
      <c r="AK1557" s="121">
        <f t="shared" si="215"/>
        <v>0</v>
      </c>
      <c r="AL1557" s="121">
        <f t="shared" si="216"/>
        <v>0</v>
      </c>
    </row>
    <row r="1558" spans="1:38" s="121" customFormat="1" ht="12.75" x14ac:dyDescent="0.2">
      <c r="A1558" s="293" t="str">
        <f>VLOOKUP(B:B,'ACFR Business Areas'!A:C,3,FALSE)</f>
        <v>A000</v>
      </c>
      <c r="B1558" s="293" t="str">
        <f>'Lease Rollforward'!$B$1</f>
        <v>E120</v>
      </c>
      <c r="C1558" s="122" t="str">
        <f>VLOOKUP(B:B,'ACFR Business Areas'!A:B,2,FALSE)</f>
        <v>Comptroller General</v>
      </c>
      <c r="D1558" s="237"/>
      <c r="E1558" s="265"/>
      <c r="G1558" s="122">
        <f>IFERROR(VLOOKUP($F:$F,'Lease Types with GL Accts'!A:B,2,FALSE),0)</f>
        <v>0</v>
      </c>
      <c r="H1558" s="122">
        <f>IFERROR(VLOOKUP($F:$F,'Lease Types with GL Accts'!$A:$C,3,FALSE),0)</f>
        <v>0</v>
      </c>
      <c r="I1558" s="122">
        <f>IFERROR(VLOOKUP($F:$F,'Lease Types with GL Accts'!$A:$D,4,FALSE),0)</f>
        <v>0</v>
      </c>
      <c r="J1558" s="293" t="str">
        <f>IF(AND(AB1558=1,K1558='Lease Rollforward'!$B$2),"Yes",IF(AB1558=1,"No",""))</f>
        <v/>
      </c>
      <c r="L1558" s="216"/>
      <c r="M1558" s="217"/>
      <c r="N1558" s="217"/>
      <c r="O1558" s="217"/>
      <c r="P1558" s="294">
        <f t="shared" si="209"/>
        <v>0</v>
      </c>
      <c r="Q1558" s="124"/>
      <c r="R1558" s="124"/>
      <c r="S1558" s="219"/>
      <c r="T1558" s="219"/>
      <c r="U1558" s="266"/>
      <c r="V1558" s="122" t="str">
        <f>IF($AB1558=1,VLOOKUP(U:U,'BW Asset Listing'!D:E,2,FALSE),"")</f>
        <v/>
      </c>
      <c r="W1558" s="122" t="str">
        <f>IF($AB1558=1,VLOOKUP(U:U,'BW Asset Listing'!D:F,3,FALSE),"")</f>
        <v/>
      </c>
      <c r="X1558" s="122" t="str">
        <f>IF($AB1558=1,VLOOKUP(U:U,'BW Asset Listing'!D:G,4,FALSE),"")</f>
        <v/>
      </c>
      <c r="Y1558" s="294" t="str">
        <f>IF($AB1558=1,VLOOKUP(U:U,'BW Asset Listing'!D:O,12,FALSE),"")</f>
        <v/>
      </c>
      <c r="Z1558" s="294" t="str">
        <f t="shared" si="210"/>
        <v/>
      </c>
      <c r="AA1558" s="294" t="str">
        <f t="shared" si="211"/>
        <v/>
      </c>
      <c r="AB1558" s="294">
        <f>COUNTIF($D$4:D1558,$D1558)</f>
        <v>0</v>
      </c>
      <c r="AE1558" s="122" t="str">
        <f t="shared" si="212"/>
        <v/>
      </c>
      <c r="AF1558" s="124">
        <f>SUMIFS('BW Expense Report GL'!I:I,'BW Expense Report GL'!F:F,AD:AD,'BW Expense Report GL'!G:G,G:G)</f>
        <v>0</v>
      </c>
      <c r="AG1558" s="124" t="str">
        <f t="shared" si="213"/>
        <v/>
      </c>
      <c r="AH1558" s="124">
        <f>SUMIFS('BW Expense Report GL'!I:I,'BW Expense Report GL'!F:F,AD:AD,'BW Expense Report GL'!G:G,H:H)</f>
        <v>0</v>
      </c>
      <c r="AI1558" s="124" t="str">
        <f t="shared" si="214"/>
        <v/>
      </c>
      <c r="AK1558" s="121">
        <f t="shared" si="215"/>
        <v>0</v>
      </c>
      <c r="AL1558" s="121">
        <f t="shared" si="216"/>
        <v>0</v>
      </c>
    </row>
    <row r="1559" spans="1:38" s="121" customFormat="1" ht="12.75" x14ac:dyDescent="0.2">
      <c r="A1559" s="293" t="str">
        <f>VLOOKUP(B:B,'ACFR Business Areas'!A:C,3,FALSE)</f>
        <v>A000</v>
      </c>
      <c r="B1559" s="293" t="str">
        <f>'Lease Rollforward'!$B$1</f>
        <v>E120</v>
      </c>
      <c r="C1559" s="122" t="str">
        <f>VLOOKUP(B:B,'ACFR Business Areas'!A:B,2,FALSE)</f>
        <v>Comptroller General</v>
      </c>
      <c r="D1559" s="237"/>
      <c r="E1559" s="265"/>
      <c r="G1559" s="122">
        <f>IFERROR(VLOOKUP($F:$F,'Lease Types with GL Accts'!A:B,2,FALSE),0)</f>
        <v>0</v>
      </c>
      <c r="H1559" s="122">
        <f>IFERROR(VLOOKUP($F:$F,'Lease Types with GL Accts'!$A:$C,3,FALSE),0)</f>
        <v>0</v>
      </c>
      <c r="I1559" s="122">
        <f>IFERROR(VLOOKUP($F:$F,'Lease Types with GL Accts'!$A:$D,4,FALSE),0)</f>
        <v>0</v>
      </c>
      <c r="J1559" s="293" t="str">
        <f>IF(AND(AB1559=1,K1559='Lease Rollforward'!$B$2),"Yes",IF(AB1559=1,"No",""))</f>
        <v/>
      </c>
      <c r="L1559" s="216"/>
      <c r="M1559" s="217"/>
      <c r="N1559" s="217"/>
      <c r="O1559" s="217"/>
      <c r="P1559" s="294">
        <f t="shared" si="209"/>
        <v>0</v>
      </c>
      <c r="Q1559" s="124"/>
      <c r="R1559" s="124"/>
      <c r="S1559" s="219"/>
      <c r="T1559" s="219"/>
      <c r="U1559" s="266"/>
      <c r="V1559" s="122" t="str">
        <f>IF($AB1559=1,VLOOKUP(U:U,'BW Asset Listing'!D:E,2,FALSE),"")</f>
        <v/>
      </c>
      <c r="W1559" s="122" t="str">
        <f>IF($AB1559=1,VLOOKUP(U:U,'BW Asset Listing'!D:F,3,FALSE),"")</f>
        <v/>
      </c>
      <c r="X1559" s="122" t="str">
        <f>IF($AB1559=1,VLOOKUP(U:U,'BW Asset Listing'!D:G,4,FALSE),"")</f>
        <v/>
      </c>
      <c r="Y1559" s="294" t="str">
        <f>IF($AB1559=1,VLOOKUP(U:U,'BW Asset Listing'!D:O,12,FALSE),"")</f>
        <v/>
      </c>
      <c r="Z1559" s="294" t="str">
        <f t="shared" si="210"/>
        <v/>
      </c>
      <c r="AA1559" s="294" t="str">
        <f t="shared" si="211"/>
        <v/>
      </c>
      <c r="AB1559" s="294">
        <f>COUNTIF($D$4:D1559,$D1559)</f>
        <v>0</v>
      </c>
      <c r="AE1559" s="122" t="str">
        <f t="shared" si="212"/>
        <v/>
      </c>
      <c r="AF1559" s="124">
        <f>SUMIFS('BW Expense Report GL'!I:I,'BW Expense Report GL'!F:F,AD:AD,'BW Expense Report GL'!G:G,G:G)</f>
        <v>0</v>
      </c>
      <c r="AG1559" s="124" t="str">
        <f t="shared" si="213"/>
        <v/>
      </c>
      <c r="AH1559" s="124">
        <f>SUMIFS('BW Expense Report GL'!I:I,'BW Expense Report GL'!F:F,AD:AD,'BW Expense Report GL'!G:G,H:H)</f>
        <v>0</v>
      </c>
      <c r="AI1559" s="124" t="str">
        <f t="shared" si="214"/>
        <v/>
      </c>
      <c r="AK1559" s="121">
        <f t="shared" si="215"/>
        <v>0</v>
      </c>
      <c r="AL1559" s="121">
        <f t="shared" si="216"/>
        <v>0</v>
      </c>
    </row>
    <row r="1560" spans="1:38" s="121" customFormat="1" ht="12.75" x14ac:dyDescent="0.2">
      <c r="A1560" s="293" t="str">
        <f>VLOOKUP(B:B,'ACFR Business Areas'!A:C,3,FALSE)</f>
        <v>A000</v>
      </c>
      <c r="B1560" s="293" t="str">
        <f>'Lease Rollforward'!$B$1</f>
        <v>E120</v>
      </c>
      <c r="C1560" s="122" t="str">
        <f>VLOOKUP(B:B,'ACFR Business Areas'!A:B,2,FALSE)</f>
        <v>Comptroller General</v>
      </c>
      <c r="D1560" s="237"/>
      <c r="E1560" s="265"/>
      <c r="G1560" s="122">
        <f>IFERROR(VLOOKUP($F:$F,'Lease Types with GL Accts'!A:B,2,FALSE),0)</f>
        <v>0</v>
      </c>
      <c r="H1560" s="122">
        <f>IFERROR(VLOOKUP($F:$F,'Lease Types with GL Accts'!$A:$C,3,FALSE),0)</f>
        <v>0</v>
      </c>
      <c r="I1560" s="122">
        <f>IFERROR(VLOOKUP($F:$F,'Lease Types with GL Accts'!$A:$D,4,FALSE),0)</f>
        <v>0</v>
      </c>
      <c r="J1560" s="293" t="str">
        <f>IF(AND(AB1560=1,K1560='Lease Rollforward'!$B$2),"Yes",IF(AB1560=1,"No",""))</f>
        <v/>
      </c>
      <c r="L1560" s="216"/>
      <c r="M1560" s="217"/>
      <c r="N1560" s="217"/>
      <c r="O1560" s="217"/>
      <c r="P1560" s="294">
        <f t="shared" si="209"/>
        <v>0</v>
      </c>
      <c r="Q1560" s="124"/>
      <c r="R1560" s="124"/>
      <c r="S1560" s="219"/>
      <c r="T1560" s="219"/>
      <c r="U1560" s="266"/>
      <c r="V1560" s="122" t="str">
        <f>IF($AB1560=1,VLOOKUP(U:U,'BW Asset Listing'!D:E,2,FALSE),"")</f>
        <v/>
      </c>
      <c r="W1560" s="122" t="str">
        <f>IF($AB1560=1,VLOOKUP(U:U,'BW Asset Listing'!D:F,3,FALSE),"")</f>
        <v/>
      </c>
      <c r="X1560" s="122" t="str">
        <f>IF($AB1560=1,VLOOKUP(U:U,'BW Asset Listing'!D:G,4,FALSE),"")</f>
        <v/>
      </c>
      <c r="Y1560" s="294" t="str">
        <f>IF($AB1560=1,VLOOKUP(U:U,'BW Asset Listing'!D:O,12,FALSE),"")</f>
        <v/>
      </c>
      <c r="Z1560" s="294" t="str">
        <f t="shared" si="210"/>
        <v/>
      </c>
      <c r="AA1560" s="294" t="str">
        <f t="shared" si="211"/>
        <v/>
      </c>
      <c r="AB1560" s="294">
        <f>COUNTIF($D$4:D1560,$D1560)</f>
        <v>0</v>
      </c>
      <c r="AE1560" s="122" t="str">
        <f t="shared" si="212"/>
        <v/>
      </c>
      <c r="AF1560" s="124">
        <f>SUMIFS('BW Expense Report GL'!I:I,'BW Expense Report GL'!F:F,AD:AD,'BW Expense Report GL'!G:G,G:G)</f>
        <v>0</v>
      </c>
      <c r="AG1560" s="124" t="str">
        <f t="shared" si="213"/>
        <v/>
      </c>
      <c r="AH1560" s="124">
        <f>SUMIFS('BW Expense Report GL'!I:I,'BW Expense Report GL'!F:F,AD:AD,'BW Expense Report GL'!G:G,H:H)</f>
        <v>0</v>
      </c>
      <c r="AI1560" s="124" t="str">
        <f t="shared" si="214"/>
        <v/>
      </c>
      <c r="AK1560" s="121">
        <f t="shared" si="215"/>
        <v>0</v>
      </c>
      <c r="AL1560" s="121">
        <f t="shared" si="216"/>
        <v>0</v>
      </c>
    </row>
    <row r="1561" spans="1:38" s="121" customFormat="1" ht="12.75" x14ac:dyDescent="0.2">
      <c r="A1561" s="293" t="str">
        <f>VLOOKUP(B:B,'ACFR Business Areas'!A:C,3,FALSE)</f>
        <v>A000</v>
      </c>
      <c r="B1561" s="293" t="str">
        <f>'Lease Rollforward'!$B$1</f>
        <v>E120</v>
      </c>
      <c r="C1561" s="122" t="str">
        <f>VLOOKUP(B:B,'ACFR Business Areas'!A:B,2,FALSE)</f>
        <v>Comptroller General</v>
      </c>
      <c r="D1561" s="237"/>
      <c r="E1561" s="265"/>
      <c r="G1561" s="122">
        <f>IFERROR(VLOOKUP($F:$F,'Lease Types with GL Accts'!A:B,2,FALSE),0)</f>
        <v>0</v>
      </c>
      <c r="H1561" s="122">
        <f>IFERROR(VLOOKUP($F:$F,'Lease Types with GL Accts'!$A:$C,3,FALSE),0)</f>
        <v>0</v>
      </c>
      <c r="I1561" s="122">
        <f>IFERROR(VLOOKUP($F:$F,'Lease Types with GL Accts'!$A:$D,4,FALSE),0)</f>
        <v>0</v>
      </c>
      <c r="J1561" s="293" t="str">
        <f>IF(AND(AB1561=1,K1561='Lease Rollforward'!$B$2),"Yes",IF(AB1561=1,"No",""))</f>
        <v/>
      </c>
      <c r="L1561" s="216"/>
      <c r="M1561" s="217"/>
      <c r="N1561" s="217"/>
      <c r="O1561" s="217"/>
      <c r="P1561" s="294">
        <f t="shared" si="209"/>
        <v>0</v>
      </c>
      <c r="Q1561" s="124"/>
      <c r="R1561" s="124"/>
      <c r="S1561" s="219"/>
      <c r="T1561" s="219"/>
      <c r="U1561" s="266"/>
      <c r="V1561" s="122" t="str">
        <f>IF($AB1561=1,VLOOKUP(U:U,'BW Asset Listing'!D:E,2,FALSE),"")</f>
        <v/>
      </c>
      <c r="W1561" s="122" t="str">
        <f>IF($AB1561=1,VLOOKUP(U:U,'BW Asset Listing'!D:F,3,FALSE),"")</f>
        <v/>
      </c>
      <c r="X1561" s="122" t="str">
        <f>IF($AB1561=1,VLOOKUP(U:U,'BW Asset Listing'!D:G,4,FALSE),"")</f>
        <v/>
      </c>
      <c r="Y1561" s="294" t="str">
        <f>IF($AB1561=1,VLOOKUP(U:U,'BW Asset Listing'!D:O,12,FALSE),"")</f>
        <v/>
      </c>
      <c r="Z1561" s="294" t="str">
        <f t="shared" si="210"/>
        <v/>
      </c>
      <c r="AA1561" s="294" t="str">
        <f t="shared" si="211"/>
        <v/>
      </c>
      <c r="AB1561" s="294">
        <f>COUNTIF($D$4:D1561,$D1561)</f>
        <v>0</v>
      </c>
      <c r="AE1561" s="122" t="str">
        <f t="shared" si="212"/>
        <v/>
      </c>
      <c r="AF1561" s="124">
        <f>SUMIFS('BW Expense Report GL'!I:I,'BW Expense Report GL'!F:F,AD:AD,'BW Expense Report GL'!G:G,G:G)</f>
        <v>0</v>
      </c>
      <c r="AG1561" s="124" t="str">
        <f t="shared" si="213"/>
        <v/>
      </c>
      <c r="AH1561" s="124">
        <f>SUMIFS('BW Expense Report GL'!I:I,'BW Expense Report GL'!F:F,AD:AD,'BW Expense Report GL'!G:G,H:H)</f>
        <v>0</v>
      </c>
      <c r="AI1561" s="124" t="str">
        <f t="shared" si="214"/>
        <v/>
      </c>
      <c r="AK1561" s="121">
        <f t="shared" si="215"/>
        <v>0</v>
      </c>
      <c r="AL1561" s="121">
        <f t="shared" si="216"/>
        <v>0</v>
      </c>
    </row>
    <row r="1562" spans="1:38" s="121" customFormat="1" ht="12.75" x14ac:dyDescent="0.2">
      <c r="A1562" s="293" t="str">
        <f>VLOOKUP(B:B,'ACFR Business Areas'!A:C,3,FALSE)</f>
        <v>A000</v>
      </c>
      <c r="B1562" s="293" t="str">
        <f>'Lease Rollforward'!$B$1</f>
        <v>E120</v>
      </c>
      <c r="C1562" s="122" t="str">
        <f>VLOOKUP(B:B,'ACFR Business Areas'!A:B,2,FALSE)</f>
        <v>Comptroller General</v>
      </c>
      <c r="D1562" s="237"/>
      <c r="E1562" s="265"/>
      <c r="G1562" s="122">
        <f>IFERROR(VLOOKUP($F:$F,'Lease Types with GL Accts'!A:B,2,FALSE),0)</f>
        <v>0</v>
      </c>
      <c r="H1562" s="122">
        <f>IFERROR(VLOOKUP($F:$F,'Lease Types with GL Accts'!$A:$C,3,FALSE),0)</f>
        <v>0</v>
      </c>
      <c r="I1562" s="122">
        <f>IFERROR(VLOOKUP($F:$F,'Lease Types with GL Accts'!$A:$D,4,FALSE),0)</f>
        <v>0</v>
      </c>
      <c r="J1562" s="293" t="str">
        <f>IF(AND(AB1562=1,K1562='Lease Rollforward'!$B$2),"Yes",IF(AB1562=1,"No",""))</f>
        <v/>
      </c>
      <c r="L1562" s="216"/>
      <c r="M1562" s="217"/>
      <c r="N1562" s="217"/>
      <c r="O1562" s="217"/>
      <c r="P1562" s="294">
        <f t="shared" si="209"/>
        <v>0</v>
      </c>
      <c r="Q1562" s="124"/>
      <c r="R1562" s="124"/>
      <c r="S1562" s="219"/>
      <c r="T1562" s="219"/>
      <c r="U1562" s="266"/>
      <c r="V1562" s="122" t="str">
        <f>IF($AB1562=1,VLOOKUP(U:U,'BW Asset Listing'!D:E,2,FALSE),"")</f>
        <v/>
      </c>
      <c r="W1562" s="122" t="str">
        <f>IF($AB1562=1,VLOOKUP(U:U,'BW Asset Listing'!D:F,3,FALSE),"")</f>
        <v/>
      </c>
      <c r="X1562" s="122" t="str">
        <f>IF($AB1562=1,VLOOKUP(U:U,'BW Asset Listing'!D:G,4,FALSE),"")</f>
        <v/>
      </c>
      <c r="Y1562" s="294" t="str">
        <f>IF($AB1562=1,VLOOKUP(U:U,'BW Asset Listing'!D:O,12,FALSE),"")</f>
        <v/>
      </c>
      <c r="Z1562" s="294" t="str">
        <f t="shared" si="210"/>
        <v/>
      </c>
      <c r="AA1562" s="294" t="str">
        <f t="shared" si="211"/>
        <v/>
      </c>
      <c r="AB1562" s="294">
        <f>COUNTIF($D$4:D1562,$D1562)</f>
        <v>0</v>
      </c>
      <c r="AE1562" s="122" t="str">
        <f t="shared" si="212"/>
        <v/>
      </c>
      <c r="AF1562" s="124">
        <f>SUMIFS('BW Expense Report GL'!I:I,'BW Expense Report GL'!F:F,AD:AD,'BW Expense Report GL'!G:G,G:G)</f>
        <v>0</v>
      </c>
      <c r="AG1562" s="124" t="str">
        <f t="shared" si="213"/>
        <v/>
      </c>
      <c r="AH1562" s="124">
        <f>SUMIFS('BW Expense Report GL'!I:I,'BW Expense Report GL'!F:F,AD:AD,'BW Expense Report GL'!G:G,H:H)</f>
        <v>0</v>
      </c>
      <c r="AI1562" s="124" t="str">
        <f t="shared" si="214"/>
        <v/>
      </c>
      <c r="AK1562" s="121">
        <f t="shared" si="215"/>
        <v>0</v>
      </c>
      <c r="AL1562" s="121">
        <f t="shared" si="216"/>
        <v>0</v>
      </c>
    </row>
    <row r="1563" spans="1:38" s="121" customFormat="1" ht="12.75" x14ac:dyDescent="0.2">
      <c r="A1563" s="293" t="str">
        <f>VLOOKUP(B:B,'ACFR Business Areas'!A:C,3,FALSE)</f>
        <v>A000</v>
      </c>
      <c r="B1563" s="293" t="str">
        <f>'Lease Rollforward'!$B$1</f>
        <v>E120</v>
      </c>
      <c r="C1563" s="122" t="str">
        <f>VLOOKUP(B:B,'ACFR Business Areas'!A:B,2,FALSE)</f>
        <v>Comptroller General</v>
      </c>
      <c r="D1563" s="237"/>
      <c r="E1563" s="265"/>
      <c r="G1563" s="122">
        <f>IFERROR(VLOOKUP($F:$F,'Lease Types with GL Accts'!A:B,2,FALSE),0)</f>
        <v>0</v>
      </c>
      <c r="H1563" s="122">
        <f>IFERROR(VLOOKUP($F:$F,'Lease Types with GL Accts'!$A:$C,3,FALSE),0)</f>
        <v>0</v>
      </c>
      <c r="I1563" s="122">
        <f>IFERROR(VLOOKUP($F:$F,'Lease Types with GL Accts'!$A:$D,4,FALSE),0)</f>
        <v>0</v>
      </c>
      <c r="J1563" s="293" t="str">
        <f>IF(AND(AB1563=1,K1563='Lease Rollforward'!$B$2),"Yes",IF(AB1563=1,"No",""))</f>
        <v/>
      </c>
      <c r="L1563" s="216"/>
      <c r="M1563" s="217"/>
      <c r="N1563" s="217"/>
      <c r="O1563" s="217"/>
      <c r="P1563" s="294">
        <f t="shared" si="209"/>
        <v>0</v>
      </c>
      <c r="Q1563" s="124"/>
      <c r="R1563" s="124"/>
      <c r="S1563" s="219"/>
      <c r="T1563" s="219"/>
      <c r="U1563" s="266"/>
      <c r="V1563" s="122" t="str">
        <f>IF($AB1563=1,VLOOKUP(U:U,'BW Asset Listing'!D:E,2,FALSE),"")</f>
        <v/>
      </c>
      <c r="W1563" s="122" t="str">
        <f>IF($AB1563=1,VLOOKUP(U:U,'BW Asset Listing'!D:F,3,FALSE),"")</f>
        <v/>
      </c>
      <c r="X1563" s="122" t="str">
        <f>IF($AB1563=1,VLOOKUP(U:U,'BW Asset Listing'!D:G,4,FALSE),"")</f>
        <v/>
      </c>
      <c r="Y1563" s="294" t="str">
        <f>IF($AB1563=1,VLOOKUP(U:U,'BW Asset Listing'!D:O,12,FALSE),"")</f>
        <v/>
      </c>
      <c r="Z1563" s="294" t="str">
        <f t="shared" si="210"/>
        <v/>
      </c>
      <c r="AA1563" s="294" t="str">
        <f t="shared" si="211"/>
        <v/>
      </c>
      <c r="AB1563" s="294">
        <f>COUNTIF($D$4:D1563,$D1563)</f>
        <v>0</v>
      </c>
      <c r="AE1563" s="122" t="str">
        <f t="shared" si="212"/>
        <v/>
      </c>
      <c r="AF1563" s="124">
        <f>SUMIFS('BW Expense Report GL'!I:I,'BW Expense Report GL'!F:F,AD:AD,'BW Expense Report GL'!G:G,G:G)</f>
        <v>0</v>
      </c>
      <c r="AG1563" s="124" t="str">
        <f t="shared" si="213"/>
        <v/>
      </c>
      <c r="AH1563" s="124">
        <f>SUMIFS('BW Expense Report GL'!I:I,'BW Expense Report GL'!F:F,AD:AD,'BW Expense Report GL'!G:G,H:H)</f>
        <v>0</v>
      </c>
      <c r="AI1563" s="124" t="str">
        <f t="shared" si="214"/>
        <v/>
      </c>
      <c r="AK1563" s="121">
        <f t="shared" si="215"/>
        <v>0</v>
      </c>
      <c r="AL1563" s="121">
        <f t="shared" si="216"/>
        <v>0</v>
      </c>
    </row>
    <row r="1564" spans="1:38" s="121" customFormat="1" ht="12.75" x14ac:dyDescent="0.2">
      <c r="A1564" s="293" t="str">
        <f>VLOOKUP(B:B,'ACFR Business Areas'!A:C,3,FALSE)</f>
        <v>A000</v>
      </c>
      <c r="B1564" s="293" t="str">
        <f>'Lease Rollforward'!$B$1</f>
        <v>E120</v>
      </c>
      <c r="C1564" s="122" t="str">
        <f>VLOOKUP(B:B,'ACFR Business Areas'!A:B,2,FALSE)</f>
        <v>Comptroller General</v>
      </c>
      <c r="D1564" s="237"/>
      <c r="E1564" s="265"/>
      <c r="G1564" s="122">
        <f>IFERROR(VLOOKUP($F:$F,'Lease Types with GL Accts'!A:B,2,FALSE),0)</f>
        <v>0</v>
      </c>
      <c r="H1564" s="122">
        <f>IFERROR(VLOOKUP($F:$F,'Lease Types with GL Accts'!$A:$C,3,FALSE),0)</f>
        <v>0</v>
      </c>
      <c r="I1564" s="122">
        <f>IFERROR(VLOOKUP($F:$F,'Lease Types with GL Accts'!$A:$D,4,FALSE),0)</f>
        <v>0</v>
      </c>
      <c r="J1564" s="293" t="str">
        <f>IF(AND(AB1564=1,K1564='Lease Rollforward'!$B$2),"Yes",IF(AB1564=1,"No",""))</f>
        <v/>
      </c>
      <c r="L1564" s="216"/>
      <c r="M1564" s="217"/>
      <c r="N1564" s="217"/>
      <c r="O1564" s="217"/>
      <c r="P1564" s="294">
        <f t="shared" si="209"/>
        <v>0</v>
      </c>
      <c r="Q1564" s="124"/>
      <c r="R1564" s="124"/>
      <c r="S1564" s="219"/>
      <c r="T1564" s="219"/>
      <c r="U1564" s="266"/>
      <c r="V1564" s="122" t="str">
        <f>IF($AB1564=1,VLOOKUP(U:U,'BW Asset Listing'!D:E,2,FALSE),"")</f>
        <v/>
      </c>
      <c r="W1564" s="122" t="str">
        <f>IF($AB1564=1,VLOOKUP(U:U,'BW Asset Listing'!D:F,3,FALSE),"")</f>
        <v/>
      </c>
      <c r="X1564" s="122" t="str">
        <f>IF($AB1564=1,VLOOKUP(U:U,'BW Asset Listing'!D:G,4,FALSE),"")</f>
        <v/>
      </c>
      <c r="Y1564" s="294" t="str">
        <f>IF($AB1564=1,VLOOKUP(U:U,'BW Asset Listing'!D:O,12,FALSE),"")</f>
        <v/>
      </c>
      <c r="Z1564" s="294" t="str">
        <f t="shared" si="210"/>
        <v/>
      </c>
      <c r="AA1564" s="294" t="str">
        <f t="shared" si="211"/>
        <v/>
      </c>
      <c r="AB1564" s="294">
        <f>COUNTIF($D$4:D1564,$D1564)</f>
        <v>0</v>
      </c>
      <c r="AE1564" s="122" t="str">
        <f t="shared" si="212"/>
        <v/>
      </c>
      <c r="AF1564" s="124">
        <f>SUMIFS('BW Expense Report GL'!I:I,'BW Expense Report GL'!F:F,AD:AD,'BW Expense Report GL'!G:G,G:G)</f>
        <v>0</v>
      </c>
      <c r="AG1564" s="124" t="str">
        <f t="shared" si="213"/>
        <v/>
      </c>
      <c r="AH1564" s="124">
        <f>SUMIFS('BW Expense Report GL'!I:I,'BW Expense Report GL'!F:F,AD:AD,'BW Expense Report GL'!G:G,H:H)</f>
        <v>0</v>
      </c>
      <c r="AI1564" s="124" t="str">
        <f t="shared" si="214"/>
        <v/>
      </c>
      <c r="AK1564" s="121">
        <f t="shared" si="215"/>
        <v>0</v>
      </c>
      <c r="AL1564" s="121">
        <f t="shared" si="216"/>
        <v>0</v>
      </c>
    </row>
    <row r="1565" spans="1:38" s="121" customFormat="1" ht="12.75" x14ac:dyDescent="0.2">
      <c r="A1565" s="293" t="str">
        <f>VLOOKUP(B:B,'ACFR Business Areas'!A:C,3,FALSE)</f>
        <v>A000</v>
      </c>
      <c r="B1565" s="293" t="str">
        <f>'Lease Rollforward'!$B$1</f>
        <v>E120</v>
      </c>
      <c r="C1565" s="122" t="str">
        <f>VLOOKUP(B:B,'ACFR Business Areas'!A:B,2,FALSE)</f>
        <v>Comptroller General</v>
      </c>
      <c r="D1565" s="237"/>
      <c r="E1565" s="265"/>
      <c r="G1565" s="122">
        <f>IFERROR(VLOOKUP($F:$F,'Lease Types with GL Accts'!A:B,2,FALSE),0)</f>
        <v>0</v>
      </c>
      <c r="H1565" s="122">
        <f>IFERROR(VLOOKUP($F:$F,'Lease Types with GL Accts'!$A:$C,3,FALSE),0)</f>
        <v>0</v>
      </c>
      <c r="I1565" s="122">
        <f>IFERROR(VLOOKUP($F:$F,'Lease Types with GL Accts'!$A:$D,4,FALSE),0)</f>
        <v>0</v>
      </c>
      <c r="J1565" s="293" t="str">
        <f>IF(AND(AB1565=1,K1565='Lease Rollforward'!$B$2),"Yes",IF(AB1565=1,"No",""))</f>
        <v/>
      </c>
      <c r="L1565" s="216"/>
      <c r="M1565" s="217"/>
      <c r="N1565" s="217"/>
      <c r="O1565" s="217"/>
      <c r="P1565" s="294">
        <f t="shared" si="209"/>
        <v>0</v>
      </c>
      <c r="Q1565" s="124"/>
      <c r="R1565" s="124"/>
      <c r="S1565" s="219"/>
      <c r="T1565" s="219"/>
      <c r="U1565" s="266"/>
      <c r="V1565" s="122" t="str">
        <f>IF($AB1565=1,VLOOKUP(U:U,'BW Asset Listing'!D:E,2,FALSE),"")</f>
        <v/>
      </c>
      <c r="W1565" s="122" t="str">
        <f>IF($AB1565=1,VLOOKUP(U:U,'BW Asset Listing'!D:F,3,FALSE),"")</f>
        <v/>
      </c>
      <c r="X1565" s="122" t="str">
        <f>IF($AB1565=1,VLOOKUP(U:U,'BW Asset Listing'!D:G,4,FALSE),"")</f>
        <v/>
      </c>
      <c r="Y1565" s="294" t="str">
        <f>IF($AB1565=1,VLOOKUP(U:U,'BW Asset Listing'!D:O,12,FALSE),"")</f>
        <v/>
      </c>
      <c r="Z1565" s="294" t="str">
        <f t="shared" si="210"/>
        <v/>
      </c>
      <c r="AA1565" s="294" t="str">
        <f t="shared" si="211"/>
        <v/>
      </c>
      <c r="AB1565" s="294">
        <f>COUNTIF($D$4:D1565,$D1565)</f>
        <v>0</v>
      </c>
      <c r="AE1565" s="122" t="str">
        <f t="shared" si="212"/>
        <v/>
      </c>
      <c r="AF1565" s="124">
        <f>SUMIFS('BW Expense Report GL'!I:I,'BW Expense Report GL'!F:F,AD:AD,'BW Expense Report GL'!G:G,G:G)</f>
        <v>0</v>
      </c>
      <c r="AG1565" s="124" t="str">
        <f t="shared" si="213"/>
        <v/>
      </c>
      <c r="AH1565" s="124">
        <f>SUMIFS('BW Expense Report GL'!I:I,'BW Expense Report GL'!F:F,AD:AD,'BW Expense Report GL'!G:G,H:H)</f>
        <v>0</v>
      </c>
      <c r="AI1565" s="124" t="str">
        <f t="shared" si="214"/>
        <v/>
      </c>
      <c r="AK1565" s="121">
        <f t="shared" si="215"/>
        <v>0</v>
      </c>
      <c r="AL1565" s="121">
        <f t="shared" si="216"/>
        <v>0</v>
      </c>
    </row>
    <row r="1566" spans="1:38" s="121" customFormat="1" ht="12.75" x14ac:dyDescent="0.2">
      <c r="A1566" s="293" t="str">
        <f>VLOOKUP(B:B,'ACFR Business Areas'!A:C,3,FALSE)</f>
        <v>A000</v>
      </c>
      <c r="B1566" s="293" t="str">
        <f>'Lease Rollforward'!$B$1</f>
        <v>E120</v>
      </c>
      <c r="C1566" s="122" t="str">
        <f>VLOOKUP(B:B,'ACFR Business Areas'!A:B,2,FALSE)</f>
        <v>Comptroller General</v>
      </c>
      <c r="D1566" s="237"/>
      <c r="E1566" s="265"/>
      <c r="G1566" s="122">
        <f>IFERROR(VLOOKUP($F:$F,'Lease Types with GL Accts'!A:B,2,FALSE),0)</f>
        <v>0</v>
      </c>
      <c r="H1566" s="122">
        <f>IFERROR(VLOOKUP($F:$F,'Lease Types with GL Accts'!$A:$C,3,FALSE),0)</f>
        <v>0</v>
      </c>
      <c r="I1566" s="122">
        <f>IFERROR(VLOOKUP($F:$F,'Lease Types with GL Accts'!$A:$D,4,FALSE),0)</f>
        <v>0</v>
      </c>
      <c r="J1566" s="293" t="str">
        <f>IF(AND(AB1566=1,K1566='Lease Rollforward'!$B$2),"Yes",IF(AB1566=1,"No",""))</f>
        <v/>
      </c>
      <c r="L1566" s="216"/>
      <c r="M1566" s="217"/>
      <c r="N1566" s="217"/>
      <c r="O1566" s="217"/>
      <c r="P1566" s="294">
        <f t="shared" si="209"/>
        <v>0</v>
      </c>
      <c r="Q1566" s="124"/>
      <c r="R1566" s="124"/>
      <c r="S1566" s="219"/>
      <c r="T1566" s="219"/>
      <c r="U1566" s="266"/>
      <c r="V1566" s="122" t="str">
        <f>IF($AB1566=1,VLOOKUP(U:U,'BW Asset Listing'!D:E,2,FALSE),"")</f>
        <v/>
      </c>
      <c r="W1566" s="122" t="str">
        <f>IF($AB1566=1,VLOOKUP(U:U,'BW Asset Listing'!D:F,3,FALSE),"")</f>
        <v/>
      </c>
      <c r="X1566" s="122" t="str">
        <f>IF($AB1566=1,VLOOKUP(U:U,'BW Asset Listing'!D:G,4,FALSE),"")</f>
        <v/>
      </c>
      <c r="Y1566" s="294" t="str">
        <f>IF($AB1566=1,VLOOKUP(U:U,'BW Asset Listing'!D:O,12,FALSE),"")</f>
        <v/>
      </c>
      <c r="Z1566" s="294" t="str">
        <f t="shared" si="210"/>
        <v/>
      </c>
      <c r="AA1566" s="294" t="str">
        <f t="shared" si="211"/>
        <v/>
      </c>
      <c r="AB1566" s="294">
        <f>COUNTIF($D$4:D1566,$D1566)</f>
        <v>0</v>
      </c>
      <c r="AE1566" s="122" t="str">
        <f t="shared" si="212"/>
        <v/>
      </c>
      <c r="AF1566" s="124">
        <f>SUMIFS('BW Expense Report GL'!I:I,'BW Expense Report GL'!F:F,AD:AD,'BW Expense Report GL'!G:G,G:G)</f>
        <v>0</v>
      </c>
      <c r="AG1566" s="124" t="str">
        <f t="shared" si="213"/>
        <v/>
      </c>
      <c r="AH1566" s="124">
        <f>SUMIFS('BW Expense Report GL'!I:I,'BW Expense Report GL'!F:F,AD:AD,'BW Expense Report GL'!G:G,H:H)</f>
        <v>0</v>
      </c>
      <c r="AI1566" s="124" t="str">
        <f t="shared" si="214"/>
        <v/>
      </c>
      <c r="AK1566" s="121">
        <f t="shared" si="215"/>
        <v>0</v>
      </c>
      <c r="AL1566" s="121">
        <f t="shared" si="216"/>
        <v>0</v>
      </c>
    </row>
    <row r="1567" spans="1:38" s="121" customFormat="1" ht="12.75" x14ac:dyDescent="0.2">
      <c r="A1567" s="293" t="str">
        <f>VLOOKUP(B:B,'ACFR Business Areas'!A:C,3,FALSE)</f>
        <v>A000</v>
      </c>
      <c r="B1567" s="293" t="str">
        <f>'Lease Rollforward'!$B$1</f>
        <v>E120</v>
      </c>
      <c r="C1567" s="122" t="str">
        <f>VLOOKUP(B:B,'ACFR Business Areas'!A:B,2,FALSE)</f>
        <v>Comptroller General</v>
      </c>
      <c r="D1567" s="237"/>
      <c r="E1567" s="265"/>
      <c r="G1567" s="122">
        <f>IFERROR(VLOOKUP($F:$F,'Lease Types with GL Accts'!A:B,2,FALSE),0)</f>
        <v>0</v>
      </c>
      <c r="H1567" s="122">
        <f>IFERROR(VLOOKUP($F:$F,'Lease Types with GL Accts'!$A:$C,3,FALSE),0)</f>
        <v>0</v>
      </c>
      <c r="I1567" s="122">
        <f>IFERROR(VLOOKUP($F:$F,'Lease Types with GL Accts'!$A:$D,4,FALSE),0)</f>
        <v>0</v>
      </c>
      <c r="J1567" s="293" t="str">
        <f>IF(AND(AB1567=1,K1567='Lease Rollforward'!$B$2),"Yes",IF(AB1567=1,"No",""))</f>
        <v/>
      </c>
      <c r="L1567" s="216"/>
      <c r="M1567" s="217"/>
      <c r="N1567" s="217"/>
      <c r="O1567" s="217"/>
      <c r="P1567" s="294">
        <f t="shared" si="209"/>
        <v>0</v>
      </c>
      <c r="Q1567" s="124"/>
      <c r="R1567" s="124"/>
      <c r="S1567" s="219"/>
      <c r="T1567" s="219"/>
      <c r="U1567" s="266"/>
      <c r="V1567" s="122" t="str">
        <f>IF($AB1567=1,VLOOKUP(U:U,'BW Asset Listing'!D:E,2,FALSE),"")</f>
        <v/>
      </c>
      <c r="W1567" s="122" t="str">
        <f>IF($AB1567=1,VLOOKUP(U:U,'BW Asset Listing'!D:F,3,FALSE),"")</f>
        <v/>
      </c>
      <c r="X1567" s="122" t="str">
        <f>IF($AB1567=1,VLOOKUP(U:U,'BW Asset Listing'!D:G,4,FALSE),"")</f>
        <v/>
      </c>
      <c r="Y1567" s="294" t="str">
        <f>IF($AB1567=1,VLOOKUP(U:U,'BW Asset Listing'!D:O,12,FALSE),"")</f>
        <v/>
      </c>
      <c r="Z1567" s="294" t="str">
        <f t="shared" si="210"/>
        <v/>
      </c>
      <c r="AA1567" s="294" t="str">
        <f t="shared" si="211"/>
        <v/>
      </c>
      <c r="AB1567" s="294">
        <f>COUNTIF($D$4:D1567,$D1567)</f>
        <v>0</v>
      </c>
      <c r="AE1567" s="122" t="str">
        <f t="shared" si="212"/>
        <v/>
      </c>
      <c r="AF1567" s="124">
        <f>SUMIFS('BW Expense Report GL'!I:I,'BW Expense Report GL'!F:F,AD:AD,'BW Expense Report GL'!G:G,G:G)</f>
        <v>0</v>
      </c>
      <c r="AG1567" s="124" t="str">
        <f t="shared" si="213"/>
        <v/>
      </c>
      <c r="AH1567" s="124">
        <f>SUMIFS('BW Expense Report GL'!I:I,'BW Expense Report GL'!F:F,AD:AD,'BW Expense Report GL'!G:G,H:H)</f>
        <v>0</v>
      </c>
      <c r="AI1567" s="124" t="str">
        <f t="shared" si="214"/>
        <v/>
      </c>
      <c r="AK1567" s="121">
        <f t="shared" si="215"/>
        <v>0</v>
      </c>
      <c r="AL1567" s="121">
        <f t="shared" si="216"/>
        <v>0</v>
      </c>
    </row>
    <row r="1568" spans="1:38" s="121" customFormat="1" ht="12.75" x14ac:dyDescent="0.2">
      <c r="A1568" s="293" t="str">
        <f>VLOOKUP(B:B,'ACFR Business Areas'!A:C,3,FALSE)</f>
        <v>A000</v>
      </c>
      <c r="B1568" s="293" t="str">
        <f>'Lease Rollforward'!$B$1</f>
        <v>E120</v>
      </c>
      <c r="C1568" s="122" t="str">
        <f>VLOOKUP(B:B,'ACFR Business Areas'!A:B,2,FALSE)</f>
        <v>Comptroller General</v>
      </c>
      <c r="D1568" s="237"/>
      <c r="E1568" s="265"/>
      <c r="G1568" s="122">
        <f>IFERROR(VLOOKUP($F:$F,'Lease Types with GL Accts'!A:B,2,FALSE),0)</f>
        <v>0</v>
      </c>
      <c r="H1568" s="122">
        <f>IFERROR(VLOOKUP($F:$F,'Lease Types with GL Accts'!$A:$C,3,FALSE),0)</f>
        <v>0</v>
      </c>
      <c r="I1568" s="122">
        <f>IFERROR(VLOOKUP($F:$F,'Lease Types with GL Accts'!$A:$D,4,FALSE),0)</f>
        <v>0</v>
      </c>
      <c r="J1568" s="293" t="str">
        <f>IF(AND(AB1568=1,K1568='Lease Rollforward'!$B$2),"Yes",IF(AB1568=1,"No",""))</f>
        <v/>
      </c>
      <c r="L1568" s="216"/>
      <c r="M1568" s="217"/>
      <c r="N1568" s="217"/>
      <c r="O1568" s="217"/>
      <c r="P1568" s="294">
        <f t="shared" si="209"/>
        <v>0</v>
      </c>
      <c r="Q1568" s="124"/>
      <c r="R1568" s="124"/>
      <c r="S1568" s="219"/>
      <c r="T1568" s="219"/>
      <c r="U1568" s="266"/>
      <c r="V1568" s="122" t="str">
        <f>IF($AB1568=1,VLOOKUP(U:U,'BW Asset Listing'!D:E,2,FALSE),"")</f>
        <v/>
      </c>
      <c r="W1568" s="122" t="str">
        <f>IF($AB1568=1,VLOOKUP(U:U,'BW Asset Listing'!D:F,3,FALSE),"")</f>
        <v/>
      </c>
      <c r="X1568" s="122" t="str">
        <f>IF($AB1568=1,VLOOKUP(U:U,'BW Asset Listing'!D:G,4,FALSE),"")</f>
        <v/>
      </c>
      <c r="Y1568" s="294" t="str">
        <f>IF($AB1568=1,VLOOKUP(U:U,'BW Asset Listing'!D:O,12,FALSE),"")</f>
        <v/>
      </c>
      <c r="Z1568" s="294" t="str">
        <f t="shared" si="210"/>
        <v/>
      </c>
      <c r="AA1568" s="294" t="str">
        <f t="shared" si="211"/>
        <v/>
      </c>
      <c r="AB1568" s="294">
        <f>COUNTIF($D$4:D1568,$D1568)</f>
        <v>0</v>
      </c>
      <c r="AE1568" s="122" t="str">
        <f t="shared" si="212"/>
        <v/>
      </c>
      <c r="AF1568" s="124">
        <f>SUMIFS('BW Expense Report GL'!I:I,'BW Expense Report GL'!F:F,AD:AD,'BW Expense Report GL'!G:G,G:G)</f>
        <v>0</v>
      </c>
      <c r="AG1568" s="124" t="str">
        <f t="shared" si="213"/>
        <v/>
      </c>
      <c r="AH1568" s="124">
        <f>SUMIFS('BW Expense Report GL'!I:I,'BW Expense Report GL'!F:F,AD:AD,'BW Expense Report GL'!G:G,H:H)</f>
        <v>0</v>
      </c>
      <c r="AI1568" s="124" t="str">
        <f t="shared" si="214"/>
        <v/>
      </c>
      <c r="AK1568" s="121">
        <f t="shared" si="215"/>
        <v>0</v>
      </c>
      <c r="AL1568" s="121">
        <f t="shared" si="216"/>
        <v>0</v>
      </c>
    </row>
    <row r="1569" spans="1:38" s="121" customFormat="1" ht="12.75" x14ac:dyDescent="0.2">
      <c r="A1569" s="293" t="str">
        <f>VLOOKUP(B:B,'ACFR Business Areas'!A:C,3,FALSE)</f>
        <v>A000</v>
      </c>
      <c r="B1569" s="293" t="str">
        <f>'Lease Rollforward'!$B$1</f>
        <v>E120</v>
      </c>
      <c r="C1569" s="122" t="str">
        <f>VLOOKUP(B:B,'ACFR Business Areas'!A:B,2,FALSE)</f>
        <v>Comptroller General</v>
      </c>
      <c r="D1569" s="237"/>
      <c r="E1569" s="265"/>
      <c r="G1569" s="122">
        <f>IFERROR(VLOOKUP($F:$F,'Lease Types with GL Accts'!A:B,2,FALSE),0)</f>
        <v>0</v>
      </c>
      <c r="H1569" s="122">
        <f>IFERROR(VLOOKUP($F:$F,'Lease Types with GL Accts'!$A:$C,3,FALSE),0)</f>
        <v>0</v>
      </c>
      <c r="I1569" s="122">
        <f>IFERROR(VLOOKUP($F:$F,'Lease Types with GL Accts'!$A:$D,4,FALSE),0)</f>
        <v>0</v>
      </c>
      <c r="J1569" s="293" t="str">
        <f>IF(AND(AB1569=1,K1569='Lease Rollforward'!$B$2),"Yes",IF(AB1569=1,"No",""))</f>
        <v/>
      </c>
      <c r="L1569" s="216"/>
      <c r="M1569" s="217"/>
      <c r="N1569" s="217"/>
      <c r="O1569" s="217"/>
      <c r="P1569" s="294">
        <f t="shared" si="209"/>
        <v>0</v>
      </c>
      <c r="Q1569" s="124"/>
      <c r="R1569" s="124"/>
      <c r="S1569" s="219"/>
      <c r="T1569" s="219"/>
      <c r="U1569" s="266"/>
      <c r="V1569" s="122" t="str">
        <f>IF($AB1569=1,VLOOKUP(U:U,'BW Asset Listing'!D:E,2,FALSE),"")</f>
        <v/>
      </c>
      <c r="W1569" s="122" t="str">
        <f>IF($AB1569=1,VLOOKUP(U:U,'BW Asset Listing'!D:F,3,FALSE),"")</f>
        <v/>
      </c>
      <c r="X1569" s="122" t="str">
        <f>IF($AB1569=1,VLOOKUP(U:U,'BW Asset Listing'!D:G,4,FALSE),"")</f>
        <v/>
      </c>
      <c r="Y1569" s="294" t="str">
        <f>IF($AB1569=1,VLOOKUP(U:U,'BW Asset Listing'!D:O,12,FALSE),"")</f>
        <v/>
      </c>
      <c r="Z1569" s="294" t="str">
        <f t="shared" si="210"/>
        <v/>
      </c>
      <c r="AA1569" s="294" t="str">
        <f t="shared" si="211"/>
        <v/>
      </c>
      <c r="AB1569" s="294">
        <f>COUNTIF($D$4:D1569,$D1569)</f>
        <v>0</v>
      </c>
      <c r="AE1569" s="122" t="str">
        <f t="shared" si="212"/>
        <v/>
      </c>
      <c r="AF1569" s="124">
        <f>SUMIFS('BW Expense Report GL'!I:I,'BW Expense Report GL'!F:F,AD:AD,'BW Expense Report GL'!G:G,G:G)</f>
        <v>0</v>
      </c>
      <c r="AG1569" s="124" t="str">
        <f t="shared" si="213"/>
        <v/>
      </c>
      <c r="AH1569" s="124">
        <f>SUMIFS('BW Expense Report GL'!I:I,'BW Expense Report GL'!F:F,AD:AD,'BW Expense Report GL'!G:G,H:H)</f>
        <v>0</v>
      </c>
      <c r="AI1569" s="124" t="str">
        <f t="shared" si="214"/>
        <v/>
      </c>
      <c r="AK1569" s="121">
        <f t="shared" si="215"/>
        <v>0</v>
      </c>
      <c r="AL1569" s="121">
        <f t="shared" si="216"/>
        <v>0</v>
      </c>
    </row>
    <row r="1570" spans="1:38" s="121" customFormat="1" ht="12.75" x14ac:dyDescent="0.2">
      <c r="A1570" s="293" t="str">
        <f>VLOOKUP(B:B,'ACFR Business Areas'!A:C,3,FALSE)</f>
        <v>A000</v>
      </c>
      <c r="B1570" s="293" t="str">
        <f>'Lease Rollforward'!$B$1</f>
        <v>E120</v>
      </c>
      <c r="C1570" s="122" t="str">
        <f>VLOOKUP(B:B,'ACFR Business Areas'!A:B,2,FALSE)</f>
        <v>Comptroller General</v>
      </c>
      <c r="D1570" s="237"/>
      <c r="E1570" s="265"/>
      <c r="G1570" s="122">
        <f>IFERROR(VLOOKUP($F:$F,'Lease Types with GL Accts'!A:B,2,FALSE),0)</f>
        <v>0</v>
      </c>
      <c r="H1570" s="122">
        <f>IFERROR(VLOOKUP($F:$F,'Lease Types with GL Accts'!$A:$C,3,FALSE),0)</f>
        <v>0</v>
      </c>
      <c r="I1570" s="122">
        <f>IFERROR(VLOOKUP($F:$F,'Lease Types with GL Accts'!$A:$D,4,FALSE),0)</f>
        <v>0</v>
      </c>
      <c r="J1570" s="293" t="str">
        <f>IF(AND(AB1570=1,K1570='Lease Rollforward'!$B$2),"Yes",IF(AB1570=1,"No",""))</f>
        <v/>
      </c>
      <c r="L1570" s="216"/>
      <c r="M1570" s="217"/>
      <c r="N1570" s="217"/>
      <c r="O1570" s="217"/>
      <c r="P1570" s="294">
        <f t="shared" si="209"/>
        <v>0</v>
      </c>
      <c r="Q1570" s="124"/>
      <c r="R1570" s="124"/>
      <c r="S1570" s="219"/>
      <c r="T1570" s="219"/>
      <c r="U1570" s="266"/>
      <c r="V1570" s="122" t="str">
        <f>IF($AB1570=1,VLOOKUP(U:U,'BW Asset Listing'!D:E,2,FALSE),"")</f>
        <v/>
      </c>
      <c r="W1570" s="122" t="str">
        <f>IF($AB1570=1,VLOOKUP(U:U,'BW Asset Listing'!D:F,3,FALSE),"")</f>
        <v/>
      </c>
      <c r="X1570" s="122" t="str">
        <f>IF($AB1570=1,VLOOKUP(U:U,'BW Asset Listing'!D:G,4,FALSE),"")</f>
        <v/>
      </c>
      <c r="Y1570" s="294" t="str">
        <f>IF($AB1570=1,VLOOKUP(U:U,'BW Asset Listing'!D:O,12,FALSE),"")</f>
        <v/>
      </c>
      <c r="Z1570" s="294" t="str">
        <f t="shared" si="210"/>
        <v/>
      </c>
      <c r="AA1570" s="294" t="str">
        <f t="shared" si="211"/>
        <v/>
      </c>
      <c r="AB1570" s="294">
        <f>COUNTIF($D$4:D1570,$D1570)</f>
        <v>0</v>
      </c>
      <c r="AE1570" s="122" t="str">
        <f t="shared" si="212"/>
        <v/>
      </c>
      <c r="AF1570" s="124">
        <f>SUMIFS('BW Expense Report GL'!I:I,'BW Expense Report GL'!F:F,AD:AD,'BW Expense Report GL'!G:G,G:G)</f>
        <v>0</v>
      </c>
      <c r="AG1570" s="124" t="str">
        <f t="shared" si="213"/>
        <v/>
      </c>
      <c r="AH1570" s="124">
        <f>SUMIFS('BW Expense Report GL'!I:I,'BW Expense Report GL'!F:F,AD:AD,'BW Expense Report GL'!G:G,H:H)</f>
        <v>0</v>
      </c>
      <c r="AI1570" s="124" t="str">
        <f t="shared" si="214"/>
        <v/>
      </c>
      <c r="AK1570" s="121">
        <f t="shared" si="215"/>
        <v>0</v>
      </c>
      <c r="AL1570" s="121">
        <f t="shared" si="216"/>
        <v>0</v>
      </c>
    </row>
    <row r="1571" spans="1:38" s="121" customFormat="1" ht="12.75" x14ac:dyDescent="0.2">
      <c r="A1571" s="293" t="str">
        <f>VLOOKUP(B:B,'ACFR Business Areas'!A:C,3,FALSE)</f>
        <v>A000</v>
      </c>
      <c r="B1571" s="293" t="str">
        <f>'Lease Rollforward'!$B$1</f>
        <v>E120</v>
      </c>
      <c r="C1571" s="122" t="str">
        <f>VLOOKUP(B:B,'ACFR Business Areas'!A:B,2,FALSE)</f>
        <v>Comptroller General</v>
      </c>
      <c r="D1571" s="237"/>
      <c r="E1571" s="265"/>
      <c r="G1571" s="122">
        <f>IFERROR(VLOOKUP($F:$F,'Lease Types with GL Accts'!A:B,2,FALSE),0)</f>
        <v>0</v>
      </c>
      <c r="H1571" s="122">
        <f>IFERROR(VLOOKUP($F:$F,'Lease Types with GL Accts'!$A:$C,3,FALSE),0)</f>
        <v>0</v>
      </c>
      <c r="I1571" s="122">
        <f>IFERROR(VLOOKUP($F:$F,'Lease Types with GL Accts'!$A:$D,4,FALSE),0)</f>
        <v>0</v>
      </c>
      <c r="J1571" s="293" t="str">
        <f>IF(AND(AB1571=1,K1571='Lease Rollforward'!$B$2),"Yes",IF(AB1571=1,"No",""))</f>
        <v/>
      </c>
      <c r="L1571" s="216"/>
      <c r="M1571" s="217"/>
      <c r="N1571" s="217"/>
      <c r="O1571" s="217"/>
      <c r="P1571" s="294">
        <f t="shared" si="209"/>
        <v>0</v>
      </c>
      <c r="Q1571" s="124"/>
      <c r="R1571" s="124"/>
      <c r="S1571" s="219"/>
      <c r="T1571" s="219"/>
      <c r="U1571" s="266"/>
      <c r="V1571" s="122" t="str">
        <f>IF($AB1571=1,VLOOKUP(U:U,'BW Asset Listing'!D:E,2,FALSE),"")</f>
        <v/>
      </c>
      <c r="W1571" s="122" t="str">
        <f>IF($AB1571=1,VLOOKUP(U:U,'BW Asset Listing'!D:F,3,FALSE),"")</f>
        <v/>
      </c>
      <c r="X1571" s="122" t="str">
        <f>IF($AB1571=1,VLOOKUP(U:U,'BW Asset Listing'!D:G,4,FALSE),"")</f>
        <v/>
      </c>
      <c r="Y1571" s="294" t="str">
        <f>IF($AB1571=1,VLOOKUP(U:U,'BW Asset Listing'!D:O,12,FALSE),"")</f>
        <v/>
      </c>
      <c r="Z1571" s="294" t="str">
        <f t="shared" si="210"/>
        <v/>
      </c>
      <c r="AA1571" s="294" t="str">
        <f t="shared" si="211"/>
        <v/>
      </c>
      <c r="AB1571" s="294">
        <f>COUNTIF($D$4:D1571,$D1571)</f>
        <v>0</v>
      </c>
      <c r="AE1571" s="122" t="str">
        <f t="shared" si="212"/>
        <v/>
      </c>
      <c r="AF1571" s="124">
        <f>SUMIFS('BW Expense Report GL'!I:I,'BW Expense Report GL'!F:F,AD:AD,'BW Expense Report GL'!G:G,G:G)</f>
        <v>0</v>
      </c>
      <c r="AG1571" s="124" t="str">
        <f t="shared" si="213"/>
        <v/>
      </c>
      <c r="AH1571" s="124">
        <f>SUMIFS('BW Expense Report GL'!I:I,'BW Expense Report GL'!F:F,AD:AD,'BW Expense Report GL'!G:G,H:H)</f>
        <v>0</v>
      </c>
      <c r="AI1571" s="124" t="str">
        <f t="shared" si="214"/>
        <v/>
      </c>
      <c r="AK1571" s="121">
        <f t="shared" si="215"/>
        <v>0</v>
      </c>
      <c r="AL1571" s="121">
        <f t="shared" si="216"/>
        <v>0</v>
      </c>
    </row>
    <row r="1572" spans="1:38" s="121" customFormat="1" ht="12.75" x14ac:dyDescent="0.2">
      <c r="A1572" s="293" t="str">
        <f>VLOOKUP(B:B,'ACFR Business Areas'!A:C,3,FALSE)</f>
        <v>A000</v>
      </c>
      <c r="B1572" s="293" t="str">
        <f>'Lease Rollforward'!$B$1</f>
        <v>E120</v>
      </c>
      <c r="C1572" s="122" t="str">
        <f>VLOOKUP(B:B,'ACFR Business Areas'!A:B,2,FALSE)</f>
        <v>Comptroller General</v>
      </c>
      <c r="D1572" s="237"/>
      <c r="E1572" s="265"/>
      <c r="G1572" s="122">
        <f>IFERROR(VLOOKUP($F:$F,'Lease Types with GL Accts'!A:B,2,FALSE),0)</f>
        <v>0</v>
      </c>
      <c r="H1572" s="122">
        <f>IFERROR(VLOOKUP($F:$F,'Lease Types with GL Accts'!$A:$C,3,FALSE),0)</f>
        <v>0</v>
      </c>
      <c r="I1572" s="122">
        <f>IFERROR(VLOOKUP($F:$F,'Lease Types with GL Accts'!$A:$D,4,FALSE),0)</f>
        <v>0</v>
      </c>
      <c r="J1572" s="293" t="str">
        <f>IF(AND(AB1572=1,K1572='Lease Rollforward'!$B$2),"Yes",IF(AB1572=1,"No",""))</f>
        <v/>
      </c>
      <c r="L1572" s="216"/>
      <c r="M1572" s="217"/>
      <c r="N1572" s="217"/>
      <c r="O1572" s="217"/>
      <c r="P1572" s="294">
        <f t="shared" si="209"/>
        <v>0</v>
      </c>
      <c r="Q1572" s="124"/>
      <c r="R1572" s="124"/>
      <c r="S1572" s="219"/>
      <c r="T1572" s="219"/>
      <c r="U1572" s="266"/>
      <c r="V1572" s="122" t="str">
        <f>IF($AB1572=1,VLOOKUP(U:U,'BW Asset Listing'!D:E,2,FALSE),"")</f>
        <v/>
      </c>
      <c r="W1572" s="122" t="str">
        <f>IF($AB1572=1,VLOOKUP(U:U,'BW Asset Listing'!D:F,3,FALSE),"")</f>
        <v/>
      </c>
      <c r="X1572" s="122" t="str">
        <f>IF($AB1572=1,VLOOKUP(U:U,'BW Asset Listing'!D:G,4,FALSE),"")</f>
        <v/>
      </c>
      <c r="Y1572" s="294" t="str">
        <f>IF($AB1572=1,VLOOKUP(U:U,'BW Asset Listing'!D:O,12,FALSE),"")</f>
        <v/>
      </c>
      <c r="Z1572" s="294" t="str">
        <f t="shared" si="210"/>
        <v/>
      </c>
      <c r="AA1572" s="294" t="str">
        <f t="shared" si="211"/>
        <v/>
      </c>
      <c r="AB1572" s="294">
        <f>COUNTIF($D$4:D1572,$D1572)</f>
        <v>0</v>
      </c>
      <c r="AE1572" s="122" t="str">
        <f t="shared" si="212"/>
        <v/>
      </c>
      <c r="AF1572" s="124">
        <f>SUMIFS('BW Expense Report GL'!I:I,'BW Expense Report GL'!F:F,AD:AD,'BW Expense Report GL'!G:G,G:G)</f>
        <v>0</v>
      </c>
      <c r="AG1572" s="124" t="str">
        <f t="shared" si="213"/>
        <v/>
      </c>
      <c r="AH1572" s="124">
        <f>SUMIFS('BW Expense Report GL'!I:I,'BW Expense Report GL'!F:F,AD:AD,'BW Expense Report GL'!G:G,H:H)</f>
        <v>0</v>
      </c>
      <c r="AI1572" s="124" t="str">
        <f t="shared" si="214"/>
        <v/>
      </c>
      <c r="AK1572" s="121">
        <f t="shared" si="215"/>
        <v>0</v>
      </c>
      <c r="AL1572" s="121">
        <f t="shared" si="216"/>
        <v>0</v>
      </c>
    </row>
    <row r="1573" spans="1:38" s="121" customFormat="1" ht="12.75" x14ac:dyDescent="0.2">
      <c r="A1573" s="293" t="str">
        <f>VLOOKUP(B:B,'ACFR Business Areas'!A:C,3,FALSE)</f>
        <v>A000</v>
      </c>
      <c r="B1573" s="293" t="str">
        <f>'Lease Rollforward'!$B$1</f>
        <v>E120</v>
      </c>
      <c r="C1573" s="122" t="str">
        <f>VLOOKUP(B:B,'ACFR Business Areas'!A:B,2,FALSE)</f>
        <v>Comptroller General</v>
      </c>
      <c r="D1573" s="237"/>
      <c r="E1573" s="265"/>
      <c r="G1573" s="122">
        <f>IFERROR(VLOOKUP($F:$F,'Lease Types with GL Accts'!A:B,2,FALSE),0)</f>
        <v>0</v>
      </c>
      <c r="H1573" s="122">
        <f>IFERROR(VLOOKUP($F:$F,'Lease Types with GL Accts'!$A:$C,3,FALSE),0)</f>
        <v>0</v>
      </c>
      <c r="I1573" s="122">
        <f>IFERROR(VLOOKUP($F:$F,'Lease Types with GL Accts'!$A:$D,4,FALSE),0)</f>
        <v>0</v>
      </c>
      <c r="J1573" s="293" t="str">
        <f>IF(AND(AB1573=1,K1573='Lease Rollforward'!$B$2),"Yes",IF(AB1573=1,"No",""))</f>
        <v/>
      </c>
      <c r="L1573" s="216"/>
      <c r="M1573" s="217"/>
      <c r="N1573" s="217"/>
      <c r="O1573" s="217"/>
      <c r="P1573" s="294">
        <f t="shared" si="209"/>
        <v>0</v>
      </c>
      <c r="Q1573" s="124"/>
      <c r="R1573" s="124"/>
      <c r="S1573" s="219"/>
      <c r="T1573" s="219"/>
      <c r="U1573" s="266"/>
      <c r="V1573" s="122" t="str">
        <f>IF($AB1573=1,VLOOKUP(U:U,'BW Asset Listing'!D:E,2,FALSE),"")</f>
        <v/>
      </c>
      <c r="W1573" s="122" t="str">
        <f>IF($AB1573=1,VLOOKUP(U:U,'BW Asset Listing'!D:F,3,FALSE),"")</f>
        <v/>
      </c>
      <c r="X1573" s="122" t="str">
        <f>IF($AB1573=1,VLOOKUP(U:U,'BW Asset Listing'!D:G,4,FALSE),"")</f>
        <v/>
      </c>
      <c r="Y1573" s="294" t="str">
        <f>IF($AB1573=1,VLOOKUP(U:U,'BW Asset Listing'!D:O,12,FALSE),"")</f>
        <v/>
      </c>
      <c r="Z1573" s="294" t="str">
        <f t="shared" si="210"/>
        <v/>
      </c>
      <c r="AA1573" s="294" t="str">
        <f t="shared" si="211"/>
        <v/>
      </c>
      <c r="AB1573" s="294">
        <f>COUNTIF($D$4:D1573,$D1573)</f>
        <v>0</v>
      </c>
      <c r="AE1573" s="122" t="str">
        <f t="shared" si="212"/>
        <v/>
      </c>
      <c r="AF1573" s="124">
        <f>SUMIFS('BW Expense Report GL'!I:I,'BW Expense Report GL'!F:F,AD:AD,'BW Expense Report GL'!G:G,G:G)</f>
        <v>0</v>
      </c>
      <c r="AG1573" s="124" t="str">
        <f t="shared" si="213"/>
        <v/>
      </c>
      <c r="AH1573" s="124">
        <f>SUMIFS('BW Expense Report GL'!I:I,'BW Expense Report GL'!F:F,AD:AD,'BW Expense Report GL'!G:G,H:H)</f>
        <v>0</v>
      </c>
      <c r="AI1573" s="124" t="str">
        <f t="shared" si="214"/>
        <v/>
      </c>
      <c r="AK1573" s="121">
        <f t="shared" si="215"/>
        <v>0</v>
      </c>
      <c r="AL1573" s="121">
        <f t="shared" si="216"/>
        <v>0</v>
      </c>
    </row>
    <row r="1574" spans="1:38" s="121" customFormat="1" ht="12.75" x14ac:dyDescent="0.2">
      <c r="A1574" s="293" t="str">
        <f>VLOOKUP(B:B,'ACFR Business Areas'!A:C,3,FALSE)</f>
        <v>A000</v>
      </c>
      <c r="B1574" s="293" t="str">
        <f>'Lease Rollforward'!$B$1</f>
        <v>E120</v>
      </c>
      <c r="C1574" s="122" t="str">
        <f>VLOOKUP(B:B,'ACFR Business Areas'!A:B,2,FALSE)</f>
        <v>Comptroller General</v>
      </c>
      <c r="D1574" s="237"/>
      <c r="E1574" s="265"/>
      <c r="G1574" s="122">
        <f>IFERROR(VLOOKUP($F:$F,'Lease Types with GL Accts'!A:B,2,FALSE),0)</f>
        <v>0</v>
      </c>
      <c r="H1574" s="122">
        <f>IFERROR(VLOOKUP($F:$F,'Lease Types with GL Accts'!$A:$C,3,FALSE),0)</f>
        <v>0</v>
      </c>
      <c r="I1574" s="122">
        <f>IFERROR(VLOOKUP($F:$F,'Lease Types with GL Accts'!$A:$D,4,FALSE),0)</f>
        <v>0</v>
      </c>
      <c r="J1574" s="293" t="str">
        <f>IF(AND(AB1574=1,K1574='Lease Rollforward'!$B$2),"Yes",IF(AB1574=1,"No",""))</f>
        <v/>
      </c>
      <c r="L1574" s="216"/>
      <c r="M1574" s="217"/>
      <c r="N1574" s="217"/>
      <c r="O1574" s="217"/>
      <c r="P1574" s="294">
        <f t="shared" si="209"/>
        <v>0</v>
      </c>
      <c r="Q1574" s="124"/>
      <c r="R1574" s="124"/>
      <c r="S1574" s="219"/>
      <c r="T1574" s="219"/>
      <c r="U1574" s="266"/>
      <c r="V1574" s="122" t="str">
        <f>IF($AB1574=1,VLOOKUP(U:U,'BW Asset Listing'!D:E,2,FALSE),"")</f>
        <v/>
      </c>
      <c r="W1574" s="122" t="str">
        <f>IF($AB1574=1,VLOOKUP(U:U,'BW Asset Listing'!D:F,3,FALSE),"")</f>
        <v/>
      </c>
      <c r="X1574" s="122" t="str">
        <f>IF($AB1574=1,VLOOKUP(U:U,'BW Asset Listing'!D:G,4,FALSE),"")</f>
        <v/>
      </c>
      <c r="Y1574" s="294" t="str">
        <f>IF($AB1574=1,VLOOKUP(U:U,'BW Asset Listing'!D:O,12,FALSE),"")</f>
        <v/>
      </c>
      <c r="Z1574" s="294" t="str">
        <f t="shared" si="210"/>
        <v/>
      </c>
      <c r="AA1574" s="294" t="str">
        <f t="shared" si="211"/>
        <v/>
      </c>
      <c r="AB1574" s="294">
        <f>COUNTIF($D$4:D1574,$D1574)</f>
        <v>0</v>
      </c>
      <c r="AE1574" s="122" t="str">
        <f t="shared" si="212"/>
        <v/>
      </c>
      <c r="AF1574" s="124">
        <f>SUMIFS('BW Expense Report GL'!I:I,'BW Expense Report GL'!F:F,AD:AD,'BW Expense Report GL'!G:G,G:G)</f>
        <v>0</v>
      </c>
      <c r="AG1574" s="124" t="str">
        <f t="shared" si="213"/>
        <v/>
      </c>
      <c r="AH1574" s="124">
        <f>SUMIFS('BW Expense Report GL'!I:I,'BW Expense Report GL'!F:F,AD:AD,'BW Expense Report GL'!G:G,H:H)</f>
        <v>0</v>
      </c>
      <c r="AI1574" s="124" t="str">
        <f t="shared" si="214"/>
        <v/>
      </c>
      <c r="AK1574" s="121">
        <f t="shared" si="215"/>
        <v>0</v>
      </c>
      <c r="AL1574" s="121">
        <f t="shared" si="216"/>
        <v>0</v>
      </c>
    </row>
    <row r="1575" spans="1:38" s="121" customFormat="1" ht="12.75" x14ac:dyDescent="0.2">
      <c r="A1575" s="293" t="str">
        <f>VLOOKUP(B:B,'ACFR Business Areas'!A:C,3,FALSE)</f>
        <v>A000</v>
      </c>
      <c r="B1575" s="293" t="str">
        <f>'Lease Rollforward'!$B$1</f>
        <v>E120</v>
      </c>
      <c r="C1575" s="122" t="str">
        <f>VLOOKUP(B:B,'ACFR Business Areas'!A:B,2,FALSE)</f>
        <v>Comptroller General</v>
      </c>
      <c r="D1575" s="237"/>
      <c r="E1575" s="265"/>
      <c r="G1575" s="122">
        <f>IFERROR(VLOOKUP($F:$F,'Lease Types with GL Accts'!A:B,2,FALSE),0)</f>
        <v>0</v>
      </c>
      <c r="H1575" s="122">
        <f>IFERROR(VLOOKUP($F:$F,'Lease Types with GL Accts'!$A:$C,3,FALSE),0)</f>
        <v>0</v>
      </c>
      <c r="I1575" s="122">
        <f>IFERROR(VLOOKUP($F:$F,'Lease Types with GL Accts'!$A:$D,4,FALSE),0)</f>
        <v>0</v>
      </c>
      <c r="J1575" s="293" t="str">
        <f>IF(AND(AB1575=1,K1575='Lease Rollforward'!$B$2),"Yes",IF(AB1575=1,"No",""))</f>
        <v/>
      </c>
      <c r="L1575" s="216"/>
      <c r="M1575" s="217"/>
      <c r="N1575" s="217"/>
      <c r="O1575" s="217"/>
      <c r="P1575" s="294">
        <f t="shared" si="209"/>
        <v>0</v>
      </c>
      <c r="Q1575" s="124"/>
      <c r="R1575" s="124"/>
      <c r="S1575" s="219"/>
      <c r="T1575" s="219"/>
      <c r="U1575" s="266"/>
      <c r="V1575" s="122" t="str">
        <f>IF($AB1575=1,VLOOKUP(U:U,'BW Asset Listing'!D:E,2,FALSE),"")</f>
        <v/>
      </c>
      <c r="W1575" s="122" t="str">
        <f>IF($AB1575=1,VLOOKUP(U:U,'BW Asset Listing'!D:F,3,FALSE),"")</f>
        <v/>
      </c>
      <c r="X1575" s="122" t="str">
        <f>IF($AB1575=1,VLOOKUP(U:U,'BW Asset Listing'!D:G,4,FALSE),"")</f>
        <v/>
      </c>
      <c r="Y1575" s="294" t="str">
        <f>IF($AB1575=1,VLOOKUP(U:U,'BW Asset Listing'!D:O,12,FALSE),"")</f>
        <v/>
      </c>
      <c r="Z1575" s="294" t="str">
        <f t="shared" si="210"/>
        <v/>
      </c>
      <c r="AA1575" s="294" t="str">
        <f t="shared" si="211"/>
        <v/>
      </c>
      <c r="AB1575" s="294">
        <f>COUNTIF($D$4:D1575,$D1575)</f>
        <v>0</v>
      </c>
      <c r="AE1575" s="122" t="str">
        <f t="shared" si="212"/>
        <v/>
      </c>
      <c r="AF1575" s="124">
        <f>SUMIFS('BW Expense Report GL'!I:I,'BW Expense Report GL'!F:F,AD:AD,'BW Expense Report GL'!G:G,G:G)</f>
        <v>0</v>
      </c>
      <c r="AG1575" s="124" t="str">
        <f t="shared" si="213"/>
        <v/>
      </c>
      <c r="AH1575" s="124">
        <f>SUMIFS('BW Expense Report GL'!I:I,'BW Expense Report GL'!F:F,AD:AD,'BW Expense Report GL'!G:G,H:H)</f>
        <v>0</v>
      </c>
      <c r="AI1575" s="124" t="str">
        <f t="shared" si="214"/>
        <v/>
      </c>
      <c r="AK1575" s="121">
        <f t="shared" si="215"/>
        <v>0</v>
      </c>
      <c r="AL1575" s="121">
        <f t="shared" si="216"/>
        <v>0</v>
      </c>
    </row>
    <row r="1576" spans="1:38" s="121" customFormat="1" ht="12.75" x14ac:dyDescent="0.2">
      <c r="A1576" s="293" t="str">
        <f>VLOOKUP(B:B,'ACFR Business Areas'!A:C,3,FALSE)</f>
        <v>A000</v>
      </c>
      <c r="B1576" s="293" t="str">
        <f>'Lease Rollforward'!$B$1</f>
        <v>E120</v>
      </c>
      <c r="C1576" s="122" t="str">
        <f>VLOOKUP(B:B,'ACFR Business Areas'!A:B,2,FALSE)</f>
        <v>Comptroller General</v>
      </c>
      <c r="D1576" s="237"/>
      <c r="E1576" s="265"/>
      <c r="G1576" s="122">
        <f>IFERROR(VLOOKUP($F:$F,'Lease Types with GL Accts'!A:B,2,FALSE),0)</f>
        <v>0</v>
      </c>
      <c r="H1576" s="122">
        <f>IFERROR(VLOOKUP($F:$F,'Lease Types with GL Accts'!$A:$C,3,FALSE),0)</f>
        <v>0</v>
      </c>
      <c r="I1576" s="122">
        <f>IFERROR(VLOOKUP($F:$F,'Lease Types with GL Accts'!$A:$D,4,FALSE),0)</f>
        <v>0</v>
      </c>
      <c r="J1576" s="293" t="str">
        <f>IF(AND(AB1576=1,K1576='Lease Rollforward'!$B$2),"Yes",IF(AB1576=1,"No",""))</f>
        <v/>
      </c>
      <c r="L1576" s="216"/>
      <c r="M1576" s="217"/>
      <c r="N1576" s="217"/>
      <c r="O1576" s="217"/>
      <c r="P1576" s="294">
        <f t="shared" si="209"/>
        <v>0</v>
      </c>
      <c r="Q1576" s="124"/>
      <c r="R1576" s="124"/>
      <c r="S1576" s="219"/>
      <c r="T1576" s="219"/>
      <c r="U1576" s="266"/>
      <c r="V1576" s="122" t="str">
        <f>IF($AB1576=1,VLOOKUP(U:U,'BW Asset Listing'!D:E,2,FALSE),"")</f>
        <v/>
      </c>
      <c r="W1576" s="122" t="str">
        <f>IF($AB1576=1,VLOOKUP(U:U,'BW Asset Listing'!D:F,3,FALSE),"")</f>
        <v/>
      </c>
      <c r="X1576" s="122" t="str">
        <f>IF($AB1576=1,VLOOKUP(U:U,'BW Asset Listing'!D:G,4,FALSE),"")</f>
        <v/>
      </c>
      <c r="Y1576" s="294" t="str">
        <f>IF($AB1576=1,VLOOKUP(U:U,'BW Asset Listing'!D:O,12,FALSE),"")</f>
        <v/>
      </c>
      <c r="Z1576" s="294" t="str">
        <f t="shared" si="210"/>
        <v/>
      </c>
      <c r="AA1576" s="294" t="str">
        <f t="shared" si="211"/>
        <v/>
      </c>
      <c r="AB1576" s="294">
        <f>COUNTIF($D$4:D1576,$D1576)</f>
        <v>0</v>
      </c>
      <c r="AE1576" s="122" t="str">
        <f t="shared" si="212"/>
        <v/>
      </c>
      <c r="AF1576" s="124">
        <f>SUMIFS('BW Expense Report GL'!I:I,'BW Expense Report GL'!F:F,AD:AD,'BW Expense Report GL'!G:G,G:G)</f>
        <v>0</v>
      </c>
      <c r="AG1576" s="124" t="str">
        <f t="shared" si="213"/>
        <v/>
      </c>
      <c r="AH1576" s="124">
        <f>SUMIFS('BW Expense Report GL'!I:I,'BW Expense Report GL'!F:F,AD:AD,'BW Expense Report GL'!G:G,H:H)</f>
        <v>0</v>
      </c>
      <c r="AI1576" s="124" t="str">
        <f t="shared" si="214"/>
        <v/>
      </c>
      <c r="AK1576" s="121">
        <f t="shared" si="215"/>
        <v>0</v>
      </c>
      <c r="AL1576" s="121">
        <f t="shared" si="216"/>
        <v>0</v>
      </c>
    </row>
    <row r="1577" spans="1:38" s="121" customFormat="1" ht="12.75" x14ac:dyDescent="0.2">
      <c r="A1577" s="293" t="str">
        <f>VLOOKUP(B:B,'ACFR Business Areas'!A:C,3,FALSE)</f>
        <v>A000</v>
      </c>
      <c r="B1577" s="293" t="str">
        <f>'Lease Rollforward'!$B$1</f>
        <v>E120</v>
      </c>
      <c r="C1577" s="122" t="str">
        <f>VLOOKUP(B:B,'ACFR Business Areas'!A:B,2,FALSE)</f>
        <v>Comptroller General</v>
      </c>
      <c r="D1577" s="237"/>
      <c r="E1577" s="265"/>
      <c r="G1577" s="122">
        <f>IFERROR(VLOOKUP($F:$F,'Lease Types with GL Accts'!A:B,2,FALSE),0)</f>
        <v>0</v>
      </c>
      <c r="H1577" s="122">
        <f>IFERROR(VLOOKUP($F:$F,'Lease Types with GL Accts'!$A:$C,3,FALSE),0)</f>
        <v>0</v>
      </c>
      <c r="I1577" s="122">
        <f>IFERROR(VLOOKUP($F:$F,'Lease Types with GL Accts'!$A:$D,4,FALSE),0)</f>
        <v>0</v>
      </c>
      <c r="J1577" s="293" t="str">
        <f>IF(AND(AB1577=1,K1577='Lease Rollforward'!$B$2),"Yes",IF(AB1577=1,"No",""))</f>
        <v/>
      </c>
      <c r="L1577" s="216"/>
      <c r="M1577" s="217"/>
      <c r="N1577" s="217"/>
      <c r="O1577" s="217"/>
      <c r="P1577" s="294">
        <f t="shared" si="209"/>
        <v>0</v>
      </c>
      <c r="Q1577" s="124"/>
      <c r="R1577" s="124"/>
      <c r="S1577" s="219"/>
      <c r="T1577" s="219"/>
      <c r="U1577" s="266"/>
      <c r="V1577" s="122" t="str">
        <f>IF($AB1577=1,VLOOKUP(U:U,'BW Asset Listing'!D:E,2,FALSE),"")</f>
        <v/>
      </c>
      <c r="W1577" s="122" t="str">
        <f>IF($AB1577=1,VLOOKUP(U:U,'BW Asset Listing'!D:F,3,FALSE),"")</f>
        <v/>
      </c>
      <c r="X1577" s="122" t="str">
        <f>IF($AB1577=1,VLOOKUP(U:U,'BW Asset Listing'!D:G,4,FALSE),"")</f>
        <v/>
      </c>
      <c r="Y1577" s="294" t="str">
        <f>IF($AB1577=1,VLOOKUP(U:U,'BW Asset Listing'!D:O,12,FALSE),"")</f>
        <v/>
      </c>
      <c r="Z1577" s="294" t="str">
        <f t="shared" si="210"/>
        <v/>
      </c>
      <c r="AA1577" s="294" t="str">
        <f t="shared" si="211"/>
        <v/>
      </c>
      <c r="AB1577" s="294">
        <f>COUNTIF($D$4:D1577,$D1577)</f>
        <v>0</v>
      </c>
      <c r="AE1577" s="122" t="str">
        <f t="shared" si="212"/>
        <v/>
      </c>
      <c r="AF1577" s="124">
        <f>SUMIFS('BW Expense Report GL'!I:I,'BW Expense Report GL'!F:F,AD:AD,'BW Expense Report GL'!G:G,G:G)</f>
        <v>0</v>
      </c>
      <c r="AG1577" s="124" t="str">
        <f t="shared" si="213"/>
        <v/>
      </c>
      <c r="AH1577" s="124">
        <f>SUMIFS('BW Expense Report GL'!I:I,'BW Expense Report GL'!F:F,AD:AD,'BW Expense Report GL'!G:G,H:H)</f>
        <v>0</v>
      </c>
      <c r="AI1577" s="124" t="str">
        <f t="shared" si="214"/>
        <v/>
      </c>
      <c r="AK1577" s="121">
        <f t="shared" si="215"/>
        <v>0</v>
      </c>
      <c r="AL1577" s="121">
        <f t="shared" si="216"/>
        <v>0</v>
      </c>
    </row>
    <row r="1578" spans="1:38" s="121" customFormat="1" ht="12.75" x14ac:dyDescent="0.2">
      <c r="A1578" s="293" t="str">
        <f>VLOOKUP(B:B,'ACFR Business Areas'!A:C,3,FALSE)</f>
        <v>A000</v>
      </c>
      <c r="B1578" s="293" t="str">
        <f>'Lease Rollforward'!$B$1</f>
        <v>E120</v>
      </c>
      <c r="C1578" s="122" t="str">
        <f>VLOOKUP(B:B,'ACFR Business Areas'!A:B,2,FALSE)</f>
        <v>Comptroller General</v>
      </c>
      <c r="D1578" s="237"/>
      <c r="E1578" s="265"/>
      <c r="G1578" s="122">
        <f>IFERROR(VLOOKUP($F:$F,'Lease Types with GL Accts'!A:B,2,FALSE),0)</f>
        <v>0</v>
      </c>
      <c r="H1578" s="122">
        <f>IFERROR(VLOOKUP($F:$F,'Lease Types with GL Accts'!$A:$C,3,FALSE),0)</f>
        <v>0</v>
      </c>
      <c r="I1578" s="122">
        <f>IFERROR(VLOOKUP($F:$F,'Lease Types with GL Accts'!$A:$D,4,FALSE),0)</f>
        <v>0</v>
      </c>
      <c r="J1578" s="293" t="str">
        <f>IF(AND(AB1578=1,K1578='Lease Rollforward'!$B$2),"Yes",IF(AB1578=1,"No",""))</f>
        <v/>
      </c>
      <c r="L1578" s="216"/>
      <c r="M1578" s="217"/>
      <c r="N1578" s="217"/>
      <c r="O1578" s="217"/>
      <c r="P1578" s="294">
        <f t="shared" si="209"/>
        <v>0</v>
      </c>
      <c r="Q1578" s="124"/>
      <c r="R1578" s="124"/>
      <c r="S1578" s="219"/>
      <c r="T1578" s="219"/>
      <c r="U1578" s="266"/>
      <c r="V1578" s="122" t="str">
        <f>IF($AB1578=1,VLOOKUP(U:U,'BW Asset Listing'!D:E,2,FALSE),"")</f>
        <v/>
      </c>
      <c r="W1578" s="122" t="str">
        <f>IF($AB1578=1,VLOOKUP(U:U,'BW Asset Listing'!D:F,3,FALSE),"")</f>
        <v/>
      </c>
      <c r="X1578" s="122" t="str">
        <f>IF($AB1578=1,VLOOKUP(U:U,'BW Asset Listing'!D:G,4,FALSE),"")</f>
        <v/>
      </c>
      <c r="Y1578" s="294" t="str">
        <f>IF($AB1578=1,VLOOKUP(U:U,'BW Asset Listing'!D:O,12,FALSE),"")</f>
        <v/>
      </c>
      <c r="Z1578" s="294" t="str">
        <f t="shared" si="210"/>
        <v/>
      </c>
      <c r="AA1578" s="294" t="str">
        <f t="shared" si="211"/>
        <v/>
      </c>
      <c r="AB1578" s="294">
        <f>COUNTIF($D$4:D1578,$D1578)</f>
        <v>0</v>
      </c>
      <c r="AE1578" s="122" t="str">
        <f t="shared" si="212"/>
        <v/>
      </c>
      <c r="AF1578" s="124">
        <f>SUMIFS('BW Expense Report GL'!I:I,'BW Expense Report GL'!F:F,AD:AD,'BW Expense Report GL'!G:G,G:G)</f>
        <v>0</v>
      </c>
      <c r="AG1578" s="124" t="str">
        <f t="shared" si="213"/>
        <v/>
      </c>
      <c r="AH1578" s="124">
        <f>SUMIFS('BW Expense Report GL'!I:I,'BW Expense Report GL'!F:F,AD:AD,'BW Expense Report GL'!G:G,H:H)</f>
        <v>0</v>
      </c>
      <c r="AI1578" s="124" t="str">
        <f t="shared" si="214"/>
        <v/>
      </c>
      <c r="AK1578" s="121">
        <f t="shared" si="215"/>
        <v>0</v>
      </c>
      <c r="AL1578" s="121">
        <f t="shared" si="216"/>
        <v>0</v>
      </c>
    </row>
    <row r="1579" spans="1:38" s="121" customFormat="1" ht="12.75" x14ac:dyDescent="0.2">
      <c r="A1579" s="293" t="str">
        <f>VLOOKUP(B:B,'ACFR Business Areas'!A:C,3,FALSE)</f>
        <v>A000</v>
      </c>
      <c r="B1579" s="293" t="str">
        <f>'Lease Rollforward'!$B$1</f>
        <v>E120</v>
      </c>
      <c r="C1579" s="122" t="str">
        <f>VLOOKUP(B:B,'ACFR Business Areas'!A:B,2,FALSE)</f>
        <v>Comptroller General</v>
      </c>
      <c r="D1579" s="237"/>
      <c r="E1579" s="265"/>
      <c r="G1579" s="122">
        <f>IFERROR(VLOOKUP($F:$F,'Lease Types with GL Accts'!A:B,2,FALSE),0)</f>
        <v>0</v>
      </c>
      <c r="H1579" s="122">
        <f>IFERROR(VLOOKUP($F:$F,'Lease Types with GL Accts'!$A:$C,3,FALSE),0)</f>
        <v>0</v>
      </c>
      <c r="I1579" s="122">
        <f>IFERROR(VLOOKUP($F:$F,'Lease Types with GL Accts'!$A:$D,4,FALSE),0)</f>
        <v>0</v>
      </c>
      <c r="J1579" s="293" t="str">
        <f>IF(AND(AB1579=1,K1579='Lease Rollforward'!$B$2),"Yes",IF(AB1579=1,"No",""))</f>
        <v/>
      </c>
      <c r="L1579" s="216"/>
      <c r="M1579" s="217"/>
      <c r="N1579" s="217"/>
      <c r="O1579" s="217"/>
      <c r="P1579" s="294">
        <f t="shared" si="209"/>
        <v>0</v>
      </c>
      <c r="Q1579" s="124"/>
      <c r="R1579" s="124"/>
      <c r="S1579" s="219"/>
      <c r="T1579" s="219"/>
      <c r="U1579" s="266"/>
      <c r="V1579" s="122" t="str">
        <f>IF($AB1579=1,VLOOKUP(U:U,'BW Asset Listing'!D:E,2,FALSE),"")</f>
        <v/>
      </c>
      <c r="W1579" s="122" t="str">
        <f>IF($AB1579=1,VLOOKUP(U:U,'BW Asset Listing'!D:F,3,FALSE),"")</f>
        <v/>
      </c>
      <c r="X1579" s="122" t="str">
        <f>IF($AB1579=1,VLOOKUP(U:U,'BW Asset Listing'!D:G,4,FALSE),"")</f>
        <v/>
      </c>
      <c r="Y1579" s="294" t="str">
        <f>IF($AB1579=1,VLOOKUP(U:U,'BW Asset Listing'!D:O,12,FALSE),"")</f>
        <v/>
      </c>
      <c r="Z1579" s="294" t="str">
        <f t="shared" si="210"/>
        <v/>
      </c>
      <c r="AA1579" s="294" t="str">
        <f t="shared" si="211"/>
        <v/>
      </c>
      <c r="AB1579" s="294">
        <f>COUNTIF($D$4:D1579,$D1579)</f>
        <v>0</v>
      </c>
      <c r="AE1579" s="122" t="str">
        <f t="shared" si="212"/>
        <v/>
      </c>
      <c r="AF1579" s="124">
        <f>SUMIFS('BW Expense Report GL'!I:I,'BW Expense Report GL'!F:F,AD:AD,'BW Expense Report GL'!G:G,G:G)</f>
        <v>0</v>
      </c>
      <c r="AG1579" s="124" t="str">
        <f t="shared" si="213"/>
        <v/>
      </c>
      <c r="AH1579" s="124">
        <f>SUMIFS('BW Expense Report GL'!I:I,'BW Expense Report GL'!F:F,AD:AD,'BW Expense Report GL'!G:G,H:H)</f>
        <v>0</v>
      </c>
      <c r="AI1579" s="124" t="str">
        <f t="shared" si="214"/>
        <v/>
      </c>
      <c r="AK1579" s="121">
        <f t="shared" si="215"/>
        <v>0</v>
      </c>
      <c r="AL1579" s="121">
        <f t="shared" si="216"/>
        <v>0</v>
      </c>
    </row>
    <row r="1580" spans="1:38" s="121" customFormat="1" ht="12.75" x14ac:dyDescent="0.2">
      <c r="A1580" s="293" t="str">
        <f>VLOOKUP(B:B,'ACFR Business Areas'!A:C,3,FALSE)</f>
        <v>A000</v>
      </c>
      <c r="B1580" s="293" t="str">
        <f>'Lease Rollforward'!$B$1</f>
        <v>E120</v>
      </c>
      <c r="C1580" s="122" t="str">
        <f>VLOOKUP(B:B,'ACFR Business Areas'!A:B,2,FALSE)</f>
        <v>Comptroller General</v>
      </c>
      <c r="D1580" s="237"/>
      <c r="E1580" s="265"/>
      <c r="G1580" s="122">
        <f>IFERROR(VLOOKUP($F:$F,'Lease Types with GL Accts'!A:B,2,FALSE),0)</f>
        <v>0</v>
      </c>
      <c r="H1580" s="122">
        <f>IFERROR(VLOOKUP($F:$F,'Lease Types with GL Accts'!$A:$C,3,FALSE),0)</f>
        <v>0</v>
      </c>
      <c r="I1580" s="122">
        <f>IFERROR(VLOOKUP($F:$F,'Lease Types with GL Accts'!$A:$D,4,FALSE),0)</f>
        <v>0</v>
      </c>
      <c r="J1580" s="293" t="str">
        <f>IF(AND(AB1580=1,K1580='Lease Rollforward'!$B$2),"Yes",IF(AB1580=1,"No",""))</f>
        <v/>
      </c>
      <c r="L1580" s="216"/>
      <c r="M1580" s="217"/>
      <c r="N1580" s="217"/>
      <c r="O1580" s="217"/>
      <c r="P1580" s="294">
        <f t="shared" si="209"/>
        <v>0</v>
      </c>
      <c r="Q1580" s="124"/>
      <c r="R1580" s="124"/>
      <c r="S1580" s="219"/>
      <c r="T1580" s="219"/>
      <c r="U1580" s="266"/>
      <c r="V1580" s="122" t="str">
        <f>IF($AB1580=1,VLOOKUP(U:U,'BW Asset Listing'!D:E,2,FALSE),"")</f>
        <v/>
      </c>
      <c r="W1580" s="122" t="str">
        <f>IF($AB1580=1,VLOOKUP(U:U,'BW Asset Listing'!D:F,3,FALSE),"")</f>
        <v/>
      </c>
      <c r="X1580" s="122" t="str">
        <f>IF($AB1580=1,VLOOKUP(U:U,'BW Asset Listing'!D:G,4,FALSE),"")</f>
        <v/>
      </c>
      <c r="Y1580" s="294" t="str">
        <f>IF($AB1580=1,VLOOKUP(U:U,'BW Asset Listing'!D:O,12,FALSE),"")</f>
        <v/>
      </c>
      <c r="Z1580" s="294" t="str">
        <f t="shared" si="210"/>
        <v/>
      </c>
      <c r="AA1580" s="294" t="str">
        <f t="shared" si="211"/>
        <v/>
      </c>
      <c r="AB1580" s="294">
        <f>COUNTIF($D$4:D1580,$D1580)</f>
        <v>0</v>
      </c>
      <c r="AE1580" s="122" t="str">
        <f t="shared" si="212"/>
        <v/>
      </c>
      <c r="AF1580" s="124">
        <f>SUMIFS('BW Expense Report GL'!I:I,'BW Expense Report GL'!F:F,AD:AD,'BW Expense Report GL'!G:G,G:G)</f>
        <v>0</v>
      </c>
      <c r="AG1580" s="124" t="str">
        <f t="shared" si="213"/>
        <v/>
      </c>
      <c r="AH1580" s="124">
        <f>SUMIFS('BW Expense Report GL'!I:I,'BW Expense Report GL'!F:F,AD:AD,'BW Expense Report GL'!G:G,H:H)</f>
        <v>0</v>
      </c>
      <c r="AI1580" s="124" t="str">
        <f t="shared" si="214"/>
        <v/>
      </c>
      <c r="AK1580" s="121">
        <f t="shared" si="215"/>
        <v>0</v>
      </c>
      <c r="AL1580" s="121">
        <f t="shared" si="216"/>
        <v>0</v>
      </c>
    </row>
    <row r="1581" spans="1:38" s="121" customFormat="1" ht="12.75" x14ac:dyDescent="0.2">
      <c r="A1581" s="293" t="str">
        <f>VLOOKUP(B:B,'ACFR Business Areas'!A:C,3,FALSE)</f>
        <v>A000</v>
      </c>
      <c r="B1581" s="293" t="str">
        <f>'Lease Rollforward'!$B$1</f>
        <v>E120</v>
      </c>
      <c r="C1581" s="122" t="str">
        <f>VLOOKUP(B:B,'ACFR Business Areas'!A:B,2,FALSE)</f>
        <v>Comptroller General</v>
      </c>
      <c r="D1581" s="237"/>
      <c r="E1581" s="265"/>
      <c r="G1581" s="122">
        <f>IFERROR(VLOOKUP($F:$F,'Lease Types with GL Accts'!A:B,2,FALSE),0)</f>
        <v>0</v>
      </c>
      <c r="H1581" s="122">
        <f>IFERROR(VLOOKUP($F:$F,'Lease Types with GL Accts'!$A:$C,3,FALSE),0)</f>
        <v>0</v>
      </c>
      <c r="I1581" s="122">
        <f>IFERROR(VLOOKUP($F:$F,'Lease Types with GL Accts'!$A:$D,4,FALSE),0)</f>
        <v>0</v>
      </c>
      <c r="J1581" s="293" t="str">
        <f>IF(AND(AB1581=1,K1581='Lease Rollforward'!$B$2),"Yes",IF(AB1581=1,"No",""))</f>
        <v/>
      </c>
      <c r="L1581" s="216"/>
      <c r="M1581" s="217"/>
      <c r="N1581" s="217"/>
      <c r="O1581" s="217"/>
      <c r="P1581" s="294">
        <f t="shared" si="209"/>
        <v>0</v>
      </c>
      <c r="Q1581" s="124"/>
      <c r="R1581" s="124"/>
      <c r="S1581" s="219"/>
      <c r="T1581" s="219"/>
      <c r="U1581" s="266"/>
      <c r="V1581" s="122" t="str">
        <f>IF($AB1581=1,VLOOKUP(U:U,'BW Asset Listing'!D:E,2,FALSE),"")</f>
        <v/>
      </c>
      <c r="W1581" s="122" t="str">
        <f>IF($AB1581=1,VLOOKUP(U:U,'BW Asset Listing'!D:F,3,FALSE),"")</f>
        <v/>
      </c>
      <c r="X1581" s="122" t="str">
        <f>IF($AB1581=1,VLOOKUP(U:U,'BW Asset Listing'!D:G,4,FALSE),"")</f>
        <v/>
      </c>
      <c r="Y1581" s="294" t="str">
        <f>IF($AB1581=1,VLOOKUP(U:U,'BW Asset Listing'!D:O,12,FALSE),"")</f>
        <v/>
      </c>
      <c r="Z1581" s="294" t="str">
        <f t="shared" si="210"/>
        <v/>
      </c>
      <c r="AA1581" s="294" t="str">
        <f t="shared" si="211"/>
        <v/>
      </c>
      <c r="AB1581" s="294">
        <f>COUNTIF($D$4:D1581,$D1581)</f>
        <v>0</v>
      </c>
      <c r="AE1581" s="122" t="str">
        <f t="shared" si="212"/>
        <v/>
      </c>
      <c r="AF1581" s="124">
        <f>SUMIFS('BW Expense Report GL'!I:I,'BW Expense Report GL'!F:F,AD:AD,'BW Expense Report GL'!G:G,G:G)</f>
        <v>0</v>
      </c>
      <c r="AG1581" s="124" t="str">
        <f t="shared" si="213"/>
        <v/>
      </c>
      <c r="AH1581" s="124">
        <f>SUMIFS('BW Expense Report GL'!I:I,'BW Expense Report GL'!F:F,AD:AD,'BW Expense Report GL'!G:G,H:H)</f>
        <v>0</v>
      </c>
      <c r="AI1581" s="124" t="str">
        <f t="shared" si="214"/>
        <v/>
      </c>
      <c r="AK1581" s="121">
        <f t="shared" si="215"/>
        <v>0</v>
      </c>
      <c r="AL1581" s="121">
        <f t="shared" si="216"/>
        <v>0</v>
      </c>
    </row>
    <row r="1582" spans="1:38" s="121" customFormat="1" ht="12.75" x14ac:dyDescent="0.2">
      <c r="A1582" s="293" t="str">
        <f>VLOOKUP(B:B,'ACFR Business Areas'!A:C,3,FALSE)</f>
        <v>A000</v>
      </c>
      <c r="B1582" s="293" t="str">
        <f>'Lease Rollforward'!$B$1</f>
        <v>E120</v>
      </c>
      <c r="C1582" s="122" t="str">
        <f>VLOOKUP(B:B,'ACFR Business Areas'!A:B,2,FALSE)</f>
        <v>Comptroller General</v>
      </c>
      <c r="D1582" s="237"/>
      <c r="E1582" s="265"/>
      <c r="G1582" s="122">
        <f>IFERROR(VLOOKUP($F:$F,'Lease Types with GL Accts'!A:B,2,FALSE),0)</f>
        <v>0</v>
      </c>
      <c r="H1582" s="122">
        <f>IFERROR(VLOOKUP($F:$F,'Lease Types with GL Accts'!$A:$C,3,FALSE),0)</f>
        <v>0</v>
      </c>
      <c r="I1582" s="122">
        <f>IFERROR(VLOOKUP($F:$F,'Lease Types with GL Accts'!$A:$D,4,FALSE),0)</f>
        <v>0</v>
      </c>
      <c r="J1582" s="293" t="str">
        <f>IF(AND(AB1582=1,K1582='Lease Rollforward'!$B$2),"Yes",IF(AB1582=1,"No",""))</f>
        <v/>
      </c>
      <c r="L1582" s="216"/>
      <c r="M1582" s="217"/>
      <c r="N1582" s="217"/>
      <c r="O1582" s="217"/>
      <c r="P1582" s="294">
        <f t="shared" si="209"/>
        <v>0</v>
      </c>
      <c r="Q1582" s="124"/>
      <c r="R1582" s="124"/>
      <c r="S1582" s="219"/>
      <c r="T1582" s="219"/>
      <c r="U1582" s="266"/>
      <c r="V1582" s="122" t="str">
        <f>IF($AB1582=1,VLOOKUP(U:U,'BW Asset Listing'!D:E,2,FALSE),"")</f>
        <v/>
      </c>
      <c r="W1582" s="122" t="str">
        <f>IF($AB1582=1,VLOOKUP(U:U,'BW Asset Listing'!D:F,3,FALSE),"")</f>
        <v/>
      </c>
      <c r="X1582" s="122" t="str">
        <f>IF($AB1582=1,VLOOKUP(U:U,'BW Asset Listing'!D:G,4,FALSE),"")</f>
        <v/>
      </c>
      <c r="Y1582" s="294" t="str">
        <f>IF($AB1582=1,VLOOKUP(U:U,'BW Asset Listing'!D:O,12,FALSE),"")</f>
        <v/>
      </c>
      <c r="Z1582" s="294" t="str">
        <f t="shared" si="210"/>
        <v/>
      </c>
      <c r="AA1582" s="294" t="str">
        <f t="shared" si="211"/>
        <v/>
      </c>
      <c r="AB1582" s="294">
        <f>COUNTIF($D$4:D1582,$D1582)</f>
        <v>0</v>
      </c>
      <c r="AE1582" s="122" t="str">
        <f t="shared" si="212"/>
        <v/>
      </c>
      <c r="AF1582" s="124">
        <f>SUMIFS('BW Expense Report GL'!I:I,'BW Expense Report GL'!F:F,AD:AD,'BW Expense Report GL'!G:G,G:G)</f>
        <v>0</v>
      </c>
      <c r="AG1582" s="124" t="str">
        <f t="shared" si="213"/>
        <v/>
      </c>
      <c r="AH1582" s="124">
        <f>SUMIFS('BW Expense Report GL'!I:I,'BW Expense Report GL'!F:F,AD:AD,'BW Expense Report GL'!G:G,H:H)</f>
        <v>0</v>
      </c>
      <c r="AI1582" s="124" t="str">
        <f t="shared" si="214"/>
        <v/>
      </c>
      <c r="AK1582" s="121">
        <f t="shared" si="215"/>
        <v>0</v>
      </c>
      <c r="AL1582" s="121">
        <f t="shared" si="216"/>
        <v>0</v>
      </c>
    </row>
    <row r="1583" spans="1:38" s="121" customFormat="1" ht="12.75" x14ac:dyDescent="0.2">
      <c r="A1583" s="293" t="str">
        <f>VLOOKUP(B:B,'ACFR Business Areas'!A:C,3,FALSE)</f>
        <v>A000</v>
      </c>
      <c r="B1583" s="293" t="str">
        <f>'Lease Rollforward'!$B$1</f>
        <v>E120</v>
      </c>
      <c r="C1583" s="122" t="str">
        <f>VLOOKUP(B:B,'ACFR Business Areas'!A:B,2,FALSE)</f>
        <v>Comptroller General</v>
      </c>
      <c r="D1583" s="237"/>
      <c r="E1583" s="265"/>
      <c r="G1583" s="122">
        <f>IFERROR(VLOOKUP($F:$F,'Lease Types with GL Accts'!A:B,2,FALSE),0)</f>
        <v>0</v>
      </c>
      <c r="H1583" s="122">
        <f>IFERROR(VLOOKUP($F:$F,'Lease Types with GL Accts'!$A:$C,3,FALSE),0)</f>
        <v>0</v>
      </c>
      <c r="I1583" s="122">
        <f>IFERROR(VLOOKUP($F:$F,'Lease Types with GL Accts'!$A:$D,4,FALSE),0)</f>
        <v>0</v>
      </c>
      <c r="J1583" s="293" t="str">
        <f>IF(AND(AB1583=1,K1583='Lease Rollforward'!$B$2),"Yes",IF(AB1583=1,"No",""))</f>
        <v/>
      </c>
      <c r="L1583" s="216"/>
      <c r="M1583" s="217"/>
      <c r="N1583" s="217"/>
      <c r="O1583" s="217"/>
      <c r="P1583" s="294">
        <f t="shared" si="209"/>
        <v>0</v>
      </c>
      <c r="Q1583" s="124"/>
      <c r="R1583" s="124"/>
      <c r="S1583" s="219"/>
      <c r="T1583" s="219"/>
      <c r="U1583" s="266"/>
      <c r="V1583" s="122" t="str">
        <f>IF($AB1583=1,VLOOKUP(U:U,'BW Asset Listing'!D:E,2,FALSE),"")</f>
        <v/>
      </c>
      <c r="W1583" s="122" t="str">
        <f>IF($AB1583=1,VLOOKUP(U:U,'BW Asset Listing'!D:F,3,FALSE),"")</f>
        <v/>
      </c>
      <c r="X1583" s="122" t="str">
        <f>IF($AB1583=1,VLOOKUP(U:U,'BW Asset Listing'!D:G,4,FALSE),"")</f>
        <v/>
      </c>
      <c r="Y1583" s="294" t="str">
        <f>IF($AB1583=1,VLOOKUP(U:U,'BW Asset Listing'!D:O,12,FALSE),"")</f>
        <v/>
      </c>
      <c r="Z1583" s="294" t="str">
        <f t="shared" si="210"/>
        <v/>
      </c>
      <c r="AA1583" s="294" t="str">
        <f t="shared" si="211"/>
        <v/>
      </c>
      <c r="AB1583" s="294">
        <f>COUNTIF($D$4:D1583,$D1583)</f>
        <v>0</v>
      </c>
      <c r="AE1583" s="122" t="str">
        <f t="shared" si="212"/>
        <v/>
      </c>
      <c r="AF1583" s="124">
        <f>SUMIFS('BW Expense Report GL'!I:I,'BW Expense Report GL'!F:F,AD:AD,'BW Expense Report GL'!G:G,G:G)</f>
        <v>0</v>
      </c>
      <c r="AG1583" s="124" t="str">
        <f t="shared" si="213"/>
        <v/>
      </c>
      <c r="AH1583" s="124">
        <f>SUMIFS('BW Expense Report GL'!I:I,'BW Expense Report GL'!F:F,AD:AD,'BW Expense Report GL'!G:G,H:H)</f>
        <v>0</v>
      </c>
      <c r="AI1583" s="124" t="str">
        <f t="shared" si="214"/>
        <v/>
      </c>
      <c r="AK1583" s="121">
        <f t="shared" si="215"/>
        <v>0</v>
      </c>
      <c r="AL1583" s="121">
        <f t="shared" si="216"/>
        <v>0</v>
      </c>
    </row>
    <row r="1584" spans="1:38" s="121" customFormat="1" ht="12.75" x14ac:dyDescent="0.2">
      <c r="A1584" s="293" t="str">
        <f>VLOOKUP(B:B,'ACFR Business Areas'!A:C,3,FALSE)</f>
        <v>A000</v>
      </c>
      <c r="B1584" s="293" t="str">
        <f>'Lease Rollforward'!$B$1</f>
        <v>E120</v>
      </c>
      <c r="C1584" s="122" t="str">
        <f>VLOOKUP(B:B,'ACFR Business Areas'!A:B,2,FALSE)</f>
        <v>Comptroller General</v>
      </c>
      <c r="D1584" s="237"/>
      <c r="E1584" s="265"/>
      <c r="G1584" s="122">
        <f>IFERROR(VLOOKUP($F:$F,'Lease Types with GL Accts'!A:B,2,FALSE),0)</f>
        <v>0</v>
      </c>
      <c r="H1584" s="122">
        <f>IFERROR(VLOOKUP($F:$F,'Lease Types with GL Accts'!$A:$C,3,FALSE),0)</f>
        <v>0</v>
      </c>
      <c r="I1584" s="122">
        <f>IFERROR(VLOOKUP($F:$F,'Lease Types with GL Accts'!$A:$D,4,FALSE),0)</f>
        <v>0</v>
      </c>
      <c r="J1584" s="293" t="str">
        <f>IF(AND(AB1584=1,K1584='Lease Rollforward'!$B$2),"Yes",IF(AB1584=1,"No",""))</f>
        <v/>
      </c>
      <c r="L1584" s="216"/>
      <c r="M1584" s="217"/>
      <c r="N1584" s="217"/>
      <c r="O1584" s="217"/>
      <c r="P1584" s="294">
        <f t="shared" si="209"/>
        <v>0</v>
      </c>
      <c r="Q1584" s="124"/>
      <c r="R1584" s="124"/>
      <c r="S1584" s="219"/>
      <c r="T1584" s="219"/>
      <c r="U1584" s="266"/>
      <c r="V1584" s="122" t="str">
        <f>IF($AB1584=1,VLOOKUP(U:U,'BW Asset Listing'!D:E,2,FALSE),"")</f>
        <v/>
      </c>
      <c r="W1584" s="122" t="str">
        <f>IF($AB1584=1,VLOOKUP(U:U,'BW Asset Listing'!D:F,3,FALSE),"")</f>
        <v/>
      </c>
      <c r="X1584" s="122" t="str">
        <f>IF($AB1584=1,VLOOKUP(U:U,'BW Asset Listing'!D:G,4,FALSE),"")</f>
        <v/>
      </c>
      <c r="Y1584" s="294" t="str">
        <f>IF($AB1584=1,VLOOKUP(U:U,'BW Asset Listing'!D:O,12,FALSE),"")</f>
        <v/>
      </c>
      <c r="Z1584" s="294" t="str">
        <f t="shared" si="210"/>
        <v/>
      </c>
      <c r="AA1584" s="294" t="str">
        <f t="shared" si="211"/>
        <v/>
      </c>
      <c r="AB1584" s="294">
        <f>COUNTIF($D$4:D1584,$D1584)</f>
        <v>0</v>
      </c>
      <c r="AE1584" s="122" t="str">
        <f t="shared" si="212"/>
        <v/>
      </c>
      <c r="AF1584" s="124">
        <f>SUMIFS('BW Expense Report GL'!I:I,'BW Expense Report GL'!F:F,AD:AD,'BW Expense Report GL'!G:G,G:G)</f>
        <v>0</v>
      </c>
      <c r="AG1584" s="124" t="str">
        <f t="shared" si="213"/>
        <v/>
      </c>
      <c r="AH1584" s="124">
        <f>SUMIFS('BW Expense Report GL'!I:I,'BW Expense Report GL'!F:F,AD:AD,'BW Expense Report GL'!G:G,H:H)</f>
        <v>0</v>
      </c>
      <c r="AI1584" s="124" t="str">
        <f t="shared" si="214"/>
        <v/>
      </c>
      <c r="AK1584" s="121">
        <f t="shared" si="215"/>
        <v>0</v>
      </c>
      <c r="AL1584" s="121">
        <f t="shared" si="216"/>
        <v>0</v>
      </c>
    </row>
    <row r="1585" spans="1:38" s="121" customFormat="1" ht="12.75" x14ac:dyDescent="0.2">
      <c r="A1585" s="293" t="str">
        <f>VLOOKUP(B:B,'ACFR Business Areas'!A:C,3,FALSE)</f>
        <v>A000</v>
      </c>
      <c r="B1585" s="293" t="str">
        <f>'Lease Rollforward'!$B$1</f>
        <v>E120</v>
      </c>
      <c r="C1585" s="122" t="str">
        <f>VLOOKUP(B:B,'ACFR Business Areas'!A:B,2,FALSE)</f>
        <v>Comptroller General</v>
      </c>
      <c r="D1585" s="237"/>
      <c r="E1585" s="265"/>
      <c r="G1585" s="122">
        <f>IFERROR(VLOOKUP($F:$F,'Lease Types with GL Accts'!A:B,2,FALSE),0)</f>
        <v>0</v>
      </c>
      <c r="H1585" s="122">
        <f>IFERROR(VLOOKUP($F:$F,'Lease Types with GL Accts'!$A:$C,3,FALSE),0)</f>
        <v>0</v>
      </c>
      <c r="I1585" s="122">
        <f>IFERROR(VLOOKUP($F:$F,'Lease Types with GL Accts'!$A:$D,4,FALSE),0)</f>
        <v>0</v>
      </c>
      <c r="J1585" s="293" t="str">
        <f>IF(AND(AB1585=1,K1585='Lease Rollforward'!$B$2),"Yes",IF(AB1585=1,"No",""))</f>
        <v/>
      </c>
      <c r="L1585" s="216"/>
      <c r="M1585" s="217"/>
      <c r="N1585" s="217"/>
      <c r="O1585" s="217"/>
      <c r="P1585" s="294">
        <f t="shared" si="209"/>
        <v>0</v>
      </c>
      <c r="Q1585" s="124"/>
      <c r="R1585" s="124"/>
      <c r="S1585" s="219"/>
      <c r="T1585" s="219"/>
      <c r="U1585" s="266"/>
      <c r="V1585" s="122" t="str">
        <f>IF($AB1585=1,VLOOKUP(U:U,'BW Asset Listing'!D:E,2,FALSE),"")</f>
        <v/>
      </c>
      <c r="W1585" s="122" t="str">
        <f>IF($AB1585=1,VLOOKUP(U:U,'BW Asset Listing'!D:F,3,FALSE),"")</f>
        <v/>
      </c>
      <c r="X1585" s="122" t="str">
        <f>IF($AB1585=1,VLOOKUP(U:U,'BW Asset Listing'!D:G,4,FALSE),"")</f>
        <v/>
      </c>
      <c r="Y1585" s="294" t="str">
        <f>IF($AB1585=1,VLOOKUP(U:U,'BW Asset Listing'!D:O,12,FALSE),"")</f>
        <v/>
      </c>
      <c r="Z1585" s="294" t="str">
        <f t="shared" si="210"/>
        <v/>
      </c>
      <c r="AA1585" s="294" t="str">
        <f t="shared" si="211"/>
        <v/>
      </c>
      <c r="AB1585" s="294">
        <f>COUNTIF($D$4:D1585,$D1585)</f>
        <v>0</v>
      </c>
      <c r="AE1585" s="122" t="str">
        <f t="shared" si="212"/>
        <v/>
      </c>
      <c r="AF1585" s="124">
        <f>SUMIFS('BW Expense Report GL'!I:I,'BW Expense Report GL'!F:F,AD:AD,'BW Expense Report GL'!G:G,G:G)</f>
        <v>0</v>
      </c>
      <c r="AG1585" s="124" t="str">
        <f t="shared" si="213"/>
        <v/>
      </c>
      <c r="AH1585" s="124">
        <f>SUMIFS('BW Expense Report GL'!I:I,'BW Expense Report GL'!F:F,AD:AD,'BW Expense Report GL'!G:G,H:H)</f>
        <v>0</v>
      </c>
      <c r="AI1585" s="124" t="str">
        <f t="shared" si="214"/>
        <v/>
      </c>
      <c r="AK1585" s="121">
        <f t="shared" si="215"/>
        <v>0</v>
      </c>
      <c r="AL1585" s="121">
        <f t="shared" si="216"/>
        <v>0</v>
      </c>
    </row>
    <row r="1586" spans="1:38" s="121" customFormat="1" ht="12.75" x14ac:dyDescent="0.2">
      <c r="A1586" s="293" t="str">
        <f>VLOOKUP(B:B,'ACFR Business Areas'!A:C,3,FALSE)</f>
        <v>A000</v>
      </c>
      <c r="B1586" s="293" t="str">
        <f>'Lease Rollforward'!$B$1</f>
        <v>E120</v>
      </c>
      <c r="C1586" s="122" t="str">
        <f>VLOOKUP(B:B,'ACFR Business Areas'!A:B,2,FALSE)</f>
        <v>Comptroller General</v>
      </c>
      <c r="D1586" s="237"/>
      <c r="E1586" s="265"/>
      <c r="G1586" s="122">
        <f>IFERROR(VLOOKUP($F:$F,'Lease Types with GL Accts'!A:B,2,FALSE),0)</f>
        <v>0</v>
      </c>
      <c r="H1586" s="122">
        <f>IFERROR(VLOOKUP($F:$F,'Lease Types with GL Accts'!$A:$C,3,FALSE),0)</f>
        <v>0</v>
      </c>
      <c r="I1586" s="122">
        <f>IFERROR(VLOOKUP($F:$F,'Lease Types with GL Accts'!$A:$D,4,FALSE),0)</f>
        <v>0</v>
      </c>
      <c r="J1586" s="293" t="str">
        <f>IF(AND(AB1586=1,K1586='Lease Rollforward'!$B$2),"Yes",IF(AB1586=1,"No",""))</f>
        <v/>
      </c>
      <c r="L1586" s="216"/>
      <c r="M1586" s="217"/>
      <c r="N1586" s="217"/>
      <c r="O1586" s="217"/>
      <c r="P1586" s="294">
        <f t="shared" si="209"/>
        <v>0</v>
      </c>
      <c r="Q1586" s="124"/>
      <c r="R1586" s="124"/>
      <c r="S1586" s="219"/>
      <c r="T1586" s="219"/>
      <c r="U1586" s="266"/>
      <c r="V1586" s="122" t="str">
        <f>IF($AB1586=1,VLOOKUP(U:U,'BW Asset Listing'!D:E,2,FALSE),"")</f>
        <v/>
      </c>
      <c r="W1586" s="122" t="str">
        <f>IF($AB1586=1,VLOOKUP(U:U,'BW Asset Listing'!D:F,3,FALSE),"")</f>
        <v/>
      </c>
      <c r="X1586" s="122" t="str">
        <f>IF($AB1586=1,VLOOKUP(U:U,'BW Asset Listing'!D:G,4,FALSE),"")</f>
        <v/>
      </c>
      <c r="Y1586" s="294" t="str">
        <f>IF($AB1586=1,VLOOKUP(U:U,'BW Asset Listing'!D:O,12,FALSE),"")</f>
        <v/>
      </c>
      <c r="Z1586" s="294" t="str">
        <f t="shared" si="210"/>
        <v/>
      </c>
      <c r="AA1586" s="294" t="str">
        <f t="shared" si="211"/>
        <v/>
      </c>
      <c r="AB1586" s="294">
        <f>COUNTIF($D$4:D1586,$D1586)</f>
        <v>0</v>
      </c>
      <c r="AE1586" s="122" t="str">
        <f t="shared" si="212"/>
        <v/>
      </c>
      <c r="AF1586" s="124">
        <f>SUMIFS('BW Expense Report GL'!I:I,'BW Expense Report GL'!F:F,AD:AD,'BW Expense Report GL'!G:G,G:G)</f>
        <v>0</v>
      </c>
      <c r="AG1586" s="124" t="str">
        <f t="shared" si="213"/>
        <v/>
      </c>
      <c r="AH1586" s="124">
        <f>SUMIFS('BW Expense Report GL'!I:I,'BW Expense Report GL'!F:F,AD:AD,'BW Expense Report GL'!G:G,H:H)</f>
        <v>0</v>
      </c>
      <c r="AI1586" s="124" t="str">
        <f t="shared" si="214"/>
        <v/>
      </c>
      <c r="AK1586" s="121">
        <f t="shared" si="215"/>
        <v>0</v>
      </c>
      <c r="AL1586" s="121">
        <f t="shared" si="216"/>
        <v>0</v>
      </c>
    </row>
    <row r="1587" spans="1:38" s="121" customFormat="1" ht="12.75" x14ac:dyDescent="0.2">
      <c r="A1587" s="293" t="str">
        <f>VLOOKUP(B:B,'ACFR Business Areas'!A:C,3,FALSE)</f>
        <v>A000</v>
      </c>
      <c r="B1587" s="293" t="str">
        <f>'Lease Rollforward'!$B$1</f>
        <v>E120</v>
      </c>
      <c r="C1587" s="122" t="str">
        <f>VLOOKUP(B:B,'ACFR Business Areas'!A:B,2,FALSE)</f>
        <v>Comptroller General</v>
      </c>
      <c r="D1587" s="237"/>
      <c r="E1587" s="265"/>
      <c r="G1587" s="122">
        <f>IFERROR(VLOOKUP($F:$F,'Lease Types with GL Accts'!A:B,2,FALSE),0)</f>
        <v>0</v>
      </c>
      <c r="H1587" s="122">
        <f>IFERROR(VLOOKUP($F:$F,'Lease Types with GL Accts'!$A:$C,3,FALSE),0)</f>
        <v>0</v>
      </c>
      <c r="I1587" s="122">
        <f>IFERROR(VLOOKUP($F:$F,'Lease Types with GL Accts'!$A:$D,4,FALSE),0)</f>
        <v>0</v>
      </c>
      <c r="J1587" s="293" t="str">
        <f>IF(AND(AB1587=1,K1587='Lease Rollforward'!$B$2),"Yes",IF(AB1587=1,"No",""))</f>
        <v/>
      </c>
      <c r="L1587" s="216"/>
      <c r="M1587" s="217"/>
      <c r="N1587" s="217"/>
      <c r="O1587" s="217"/>
      <c r="P1587" s="294">
        <f t="shared" si="209"/>
        <v>0</v>
      </c>
      <c r="Q1587" s="124"/>
      <c r="R1587" s="124"/>
      <c r="S1587" s="219"/>
      <c r="T1587" s="219"/>
      <c r="U1587" s="266"/>
      <c r="V1587" s="122" t="str">
        <f>IF($AB1587=1,VLOOKUP(U:U,'BW Asset Listing'!D:E,2,FALSE),"")</f>
        <v/>
      </c>
      <c r="W1587" s="122" t="str">
        <f>IF($AB1587=1,VLOOKUP(U:U,'BW Asset Listing'!D:F,3,FALSE),"")</f>
        <v/>
      </c>
      <c r="X1587" s="122" t="str">
        <f>IF($AB1587=1,VLOOKUP(U:U,'BW Asset Listing'!D:G,4,FALSE),"")</f>
        <v/>
      </c>
      <c r="Y1587" s="294" t="str">
        <f>IF($AB1587=1,VLOOKUP(U:U,'BW Asset Listing'!D:O,12,FALSE),"")</f>
        <v/>
      </c>
      <c r="Z1587" s="294" t="str">
        <f t="shared" si="210"/>
        <v/>
      </c>
      <c r="AA1587" s="294" t="str">
        <f t="shared" si="211"/>
        <v/>
      </c>
      <c r="AB1587" s="294">
        <f>COUNTIF($D$4:D1587,$D1587)</f>
        <v>0</v>
      </c>
      <c r="AE1587" s="122" t="str">
        <f t="shared" si="212"/>
        <v/>
      </c>
      <c r="AF1587" s="124">
        <f>SUMIFS('BW Expense Report GL'!I:I,'BW Expense Report GL'!F:F,AD:AD,'BW Expense Report GL'!G:G,G:G)</f>
        <v>0</v>
      </c>
      <c r="AG1587" s="124" t="str">
        <f t="shared" si="213"/>
        <v/>
      </c>
      <c r="AH1587" s="124">
        <f>SUMIFS('BW Expense Report GL'!I:I,'BW Expense Report GL'!F:F,AD:AD,'BW Expense Report GL'!G:G,H:H)</f>
        <v>0</v>
      </c>
      <c r="AI1587" s="124" t="str">
        <f t="shared" si="214"/>
        <v/>
      </c>
      <c r="AK1587" s="121">
        <f t="shared" si="215"/>
        <v>0</v>
      </c>
      <c r="AL1587" s="121">
        <f t="shared" si="216"/>
        <v>0</v>
      </c>
    </row>
    <row r="1588" spans="1:38" s="121" customFormat="1" ht="12.75" x14ac:dyDescent="0.2">
      <c r="A1588" s="293" t="str">
        <f>VLOOKUP(B:B,'ACFR Business Areas'!A:C,3,FALSE)</f>
        <v>A000</v>
      </c>
      <c r="B1588" s="293" t="str">
        <f>'Lease Rollforward'!$B$1</f>
        <v>E120</v>
      </c>
      <c r="C1588" s="122" t="str">
        <f>VLOOKUP(B:B,'ACFR Business Areas'!A:B,2,FALSE)</f>
        <v>Comptroller General</v>
      </c>
      <c r="D1588" s="237"/>
      <c r="E1588" s="265"/>
      <c r="G1588" s="122">
        <f>IFERROR(VLOOKUP($F:$F,'Lease Types with GL Accts'!A:B,2,FALSE),0)</f>
        <v>0</v>
      </c>
      <c r="H1588" s="122">
        <f>IFERROR(VLOOKUP($F:$F,'Lease Types with GL Accts'!$A:$C,3,FALSE),0)</f>
        <v>0</v>
      </c>
      <c r="I1588" s="122">
        <f>IFERROR(VLOOKUP($F:$F,'Lease Types with GL Accts'!$A:$D,4,FALSE),0)</f>
        <v>0</v>
      </c>
      <c r="J1588" s="293" t="str">
        <f>IF(AND(AB1588=1,K1588='Lease Rollforward'!$B$2),"Yes",IF(AB1588=1,"No",""))</f>
        <v/>
      </c>
      <c r="L1588" s="216"/>
      <c r="M1588" s="217"/>
      <c r="N1588" s="217"/>
      <c r="O1588" s="217"/>
      <c r="P1588" s="294">
        <f t="shared" si="209"/>
        <v>0</v>
      </c>
      <c r="Q1588" s="124"/>
      <c r="R1588" s="124"/>
      <c r="S1588" s="219"/>
      <c r="T1588" s="219"/>
      <c r="U1588" s="266"/>
      <c r="V1588" s="122" t="str">
        <f>IF($AB1588=1,VLOOKUP(U:U,'BW Asset Listing'!D:E,2,FALSE),"")</f>
        <v/>
      </c>
      <c r="W1588" s="122" t="str">
        <f>IF($AB1588=1,VLOOKUP(U:U,'BW Asset Listing'!D:F,3,FALSE),"")</f>
        <v/>
      </c>
      <c r="X1588" s="122" t="str">
        <f>IF($AB1588=1,VLOOKUP(U:U,'BW Asset Listing'!D:G,4,FALSE),"")</f>
        <v/>
      </c>
      <c r="Y1588" s="294" t="str">
        <f>IF($AB1588=1,VLOOKUP(U:U,'BW Asset Listing'!D:O,12,FALSE),"")</f>
        <v/>
      </c>
      <c r="Z1588" s="294" t="str">
        <f t="shared" si="210"/>
        <v/>
      </c>
      <c r="AA1588" s="294" t="str">
        <f t="shared" si="211"/>
        <v/>
      </c>
      <c r="AB1588" s="294">
        <f>COUNTIF($D$4:D1588,$D1588)</f>
        <v>0</v>
      </c>
      <c r="AE1588" s="122" t="str">
        <f t="shared" si="212"/>
        <v/>
      </c>
      <c r="AF1588" s="124">
        <f>SUMIFS('BW Expense Report GL'!I:I,'BW Expense Report GL'!F:F,AD:AD,'BW Expense Report GL'!G:G,G:G)</f>
        <v>0</v>
      </c>
      <c r="AG1588" s="124" t="str">
        <f t="shared" si="213"/>
        <v/>
      </c>
      <c r="AH1588" s="124">
        <f>SUMIFS('BW Expense Report GL'!I:I,'BW Expense Report GL'!F:F,AD:AD,'BW Expense Report GL'!G:G,H:H)</f>
        <v>0</v>
      </c>
      <c r="AI1588" s="124" t="str">
        <f t="shared" si="214"/>
        <v/>
      </c>
      <c r="AK1588" s="121">
        <f t="shared" si="215"/>
        <v>0</v>
      </c>
      <c r="AL1588" s="121">
        <f t="shared" si="216"/>
        <v>0</v>
      </c>
    </row>
    <row r="1589" spans="1:38" s="121" customFormat="1" ht="12.75" x14ac:dyDescent="0.2">
      <c r="A1589" s="293" t="str">
        <f>VLOOKUP(B:B,'ACFR Business Areas'!A:C,3,FALSE)</f>
        <v>A000</v>
      </c>
      <c r="B1589" s="293" t="str">
        <f>'Lease Rollforward'!$B$1</f>
        <v>E120</v>
      </c>
      <c r="C1589" s="122" t="str">
        <f>VLOOKUP(B:B,'ACFR Business Areas'!A:B,2,FALSE)</f>
        <v>Comptroller General</v>
      </c>
      <c r="D1589" s="237"/>
      <c r="E1589" s="265"/>
      <c r="G1589" s="122">
        <f>IFERROR(VLOOKUP($F:$F,'Lease Types with GL Accts'!A:B,2,FALSE),0)</f>
        <v>0</v>
      </c>
      <c r="H1589" s="122">
        <f>IFERROR(VLOOKUP($F:$F,'Lease Types with GL Accts'!$A:$C,3,FALSE),0)</f>
        <v>0</v>
      </c>
      <c r="I1589" s="122">
        <f>IFERROR(VLOOKUP($F:$F,'Lease Types with GL Accts'!$A:$D,4,FALSE),0)</f>
        <v>0</v>
      </c>
      <c r="J1589" s="293" t="str">
        <f>IF(AND(AB1589=1,K1589='Lease Rollforward'!$B$2),"Yes",IF(AB1589=1,"No",""))</f>
        <v/>
      </c>
      <c r="L1589" s="216"/>
      <c r="M1589" s="217"/>
      <c r="N1589" s="217"/>
      <c r="O1589" s="217"/>
      <c r="P1589" s="294">
        <f t="shared" si="209"/>
        <v>0</v>
      </c>
      <c r="Q1589" s="124"/>
      <c r="R1589" s="124"/>
      <c r="S1589" s="219"/>
      <c r="T1589" s="219"/>
      <c r="U1589" s="266"/>
      <c r="V1589" s="122" t="str">
        <f>IF($AB1589=1,VLOOKUP(U:U,'BW Asset Listing'!D:E,2,FALSE),"")</f>
        <v/>
      </c>
      <c r="W1589" s="122" t="str">
        <f>IF($AB1589=1,VLOOKUP(U:U,'BW Asset Listing'!D:F,3,FALSE),"")</f>
        <v/>
      </c>
      <c r="X1589" s="122" t="str">
        <f>IF($AB1589=1,VLOOKUP(U:U,'BW Asset Listing'!D:G,4,FALSE),"")</f>
        <v/>
      </c>
      <c r="Y1589" s="294" t="str">
        <f>IF($AB1589=1,VLOOKUP(U:U,'BW Asset Listing'!D:O,12,FALSE),"")</f>
        <v/>
      </c>
      <c r="Z1589" s="294" t="str">
        <f t="shared" si="210"/>
        <v/>
      </c>
      <c r="AA1589" s="294" t="str">
        <f t="shared" si="211"/>
        <v/>
      </c>
      <c r="AB1589" s="294">
        <f>COUNTIF($D$4:D1589,$D1589)</f>
        <v>0</v>
      </c>
      <c r="AE1589" s="122" t="str">
        <f t="shared" si="212"/>
        <v/>
      </c>
      <c r="AF1589" s="124">
        <f>SUMIFS('BW Expense Report GL'!I:I,'BW Expense Report GL'!F:F,AD:AD,'BW Expense Report GL'!G:G,G:G)</f>
        <v>0</v>
      </c>
      <c r="AG1589" s="124" t="str">
        <f t="shared" si="213"/>
        <v/>
      </c>
      <c r="AH1589" s="124">
        <f>SUMIFS('BW Expense Report GL'!I:I,'BW Expense Report GL'!F:F,AD:AD,'BW Expense Report GL'!G:G,H:H)</f>
        <v>0</v>
      </c>
      <c r="AI1589" s="124" t="str">
        <f t="shared" si="214"/>
        <v/>
      </c>
      <c r="AK1589" s="121">
        <f t="shared" si="215"/>
        <v>0</v>
      </c>
      <c r="AL1589" s="121">
        <f t="shared" si="216"/>
        <v>0</v>
      </c>
    </row>
    <row r="1590" spans="1:38" s="121" customFormat="1" ht="12.75" x14ac:dyDescent="0.2">
      <c r="A1590" s="293" t="str">
        <f>VLOOKUP(B:B,'ACFR Business Areas'!A:C,3,FALSE)</f>
        <v>A000</v>
      </c>
      <c r="B1590" s="293" t="str">
        <f>'Lease Rollforward'!$B$1</f>
        <v>E120</v>
      </c>
      <c r="C1590" s="122" t="str">
        <f>VLOOKUP(B:B,'ACFR Business Areas'!A:B,2,FALSE)</f>
        <v>Comptroller General</v>
      </c>
      <c r="D1590" s="237"/>
      <c r="E1590" s="265"/>
      <c r="G1590" s="122">
        <f>IFERROR(VLOOKUP($F:$F,'Lease Types with GL Accts'!A:B,2,FALSE),0)</f>
        <v>0</v>
      </c>
      <c r="H1590" s="122">
        <f>IFERROR(VLOOKUP($F:$F,'Lease Types with GL Accts'!$A:$C,3,FALSE),0)</f>
        <v>0</v>
      </c>
      <c r="I1590" s="122">
        <f>IFERROR(VLOOKUP($F:$F,'Lease Types with GL Accts'!$A:$D,4,FALSE),0)</f>
        <v>0</v>
      </c>
      <c r="J1590" s="293" t="str">
        <f>IF(AND(AB1590=1,K1590='Lease Rollforward'!$B$2),"Yes",IF(AB1590=1,"No",""))</f>
        <v/>
      </c>
      <c r="L1590" s="216"/>
      <c r="M1590" s="217"/>
      <c r="N1590" s="217"/>
      <c r="O1590" s="217"/>
      <c r="P1590" s="294">
        <f t="shared" si="209"/>
        <v>0</v>
      </c>
      <c r="Q1590" s="124"/>
      <c r="R1590" s="124"/>
      <c r="S1590" s="219"/>
      <c r="T1590" s="219"/>
      <c r="U1590" s="266"/>
      <c r="V1590" s="122" t="str">
        <f>IF($AB1590=1,VLOOKUP(U:U,'BW Asset Listing'!D:E,2,FALSE),"")</f>
        <v/>
      </c>
      <c r="W1590" s="122" t="str">
        <f>IF($AB1590=1,VLOOKUP(U:U,'BW Asset Listing'!D:F,3,FALSE),"")</f>
        <v/>
      </c>
      <c r="X1590" s="122" t="str">
        <f>IF($AB1590=1,VLOOKUP(U:U,'BW Asset Listing'!D:G,4,FALSE),"")</f>
        <v/>
      </c>
      <c r="Y1590" s="294" t="str">
        <f>IF($AB1590=1,VLOOKUP(U:U,'BW Asset Listing'!D:O,12,FALSE),"")</f>
        <v/>
      </c>
      <c r="Z1590" s="294" t="str">
        <f t="shared" si="210"/>
        <v/>
      </c>
      <c r="AA1590" s="294" t="str">
        <f t="shared" si="211"/>
        <v/>
      </c>
      <c r="AB1590" s="294">
        <f>COUNTIF($D$4:D1590,$D1590)</f>
        <v>0</v>
      </c>
      <c r="AE1590" s="122" t="str">
        <f t="shared" si="212"/>
        <v/>
      </c>
      <c r="AF1590" s="124">
        <f>SUMIFS('BW Expense Report GL'!I:I,'BW Expense Report GL'!F:F,AD:AD,'BW Expense Report GL'!G:G,G:G)</f>
        <v>0</v>
      </c>
      <c r="AG1590" s="124" t="str">
        <f t="shared" si="213"/>
        <v/>
      </c>
      <c r="AH1590" s="124">
        <f>SUMIFS('BW Expense Report GL'!I:I,'BW Expense Report GL'!F:F,AD:AD,'BW Expense Report GL'!G:G,H:H)</f>
        <v>0</v>
      </c>
      <c r="AI1590" s="124" t="str">
        <f t="shared" si="214"/>
        <v/>
      </c>
      <c r="AK1590" s="121">
        <f t="shared" si="215"/>
        <v>0</v>
      </c>
      <c r="AL1590" s="121">
        <f t="shared" si="216"/>
        <v>0</v>
      </c>
    </row>
    <row r="1591" spans="1:38" s="121" customFormat="1" ht="12.75" x14ac:dyDescent="0.2">
      <c r="A1591" s="293" t="str">
        <f>VLOOKUP(B:B,'ACFR Business Areas'!A:C,3,FALSE)</f>
        <v>A000</v>
      </c>
      <c r="B1591" s="293" t="str">
        <f>'Lease Rollforward'!$B$1</f>
        <v>E120</v>
      </c>
      <c r="C1591" s="122" t="str">
        <f>VLOOKUP(B:B,'ACFR Business Areas'!A:B,2,FALSE)</f>
        <v>Comptroller General</v>
      </c>
      <c r="D1591" s="237"/>
      <c r="E1591" s="265"/>
      <c r="G1591" s="122">
        <f>IFERROR(VLOOKUP($F:$F,'Lease Types with GL Accts'!A:B,2,FALSE),0)</f>
        <v>0</v>
      </c>
      <c r="H1591" s="122">
        <f>IFERROR(VLOOKUP($F:$F,'Lease Types with GL Accts'!$A:$C,3,FALSE),0)</f>
        <v>0</v>
      </c>
      <c r="I1591" s="122">
        <f>IFERROR(VLOOKUP($F:$F,'Lease Types with GL Accts'!$A:$D,4,FALSE),0)</f>
        <v>0</v>
      </c>
      <c r="J1591" s="293" t="str">
        <f>IF(AND(AB1591=1,K1591='Lease Rollforward'!$B$2),"Yes",IF(AB1591=1,"No",""))</f>
        <v/>
      </c>
      <c r="L1591" s="216"/>
      <c r="M1591" s="217"/>
      <c r="N1591" s="217"/>
      <c r="O1591" s="217"/>
      <c r="P1591" s="294">
        <f t="shared" si="209"/>
        <v>0</v>
      </c>
      <c r="Q1591" s="124"/>
      <c r="R1591" s="124"/>
      <c r="S1591" s="219"/>
      <c r="T1591" s="219"/>
      <c r="U1591" s="266"/>
      <c r="V1591" s="122" t="str">
        <f>IF($AB1591=1,VLOOKUP(U:U,'BW Asset Listing'!D:E,2,FALSE),"")</f>
        <v/>
      </c>
      <c r="W1591" s="122" t="str">
        <f>IF($AB1591=1,VLOOKUP(U:U,'BW Asset Listing'!D:F,3,FALSE),"")</f>
        <v/>
      </c>
      <c r="X1591" s="122" t="str">
        <f>IF($AB1591=1,VLOOKUP(U:U,'BW Asset Listing'!D:G,4,FALSE),"")</f>
        <v/>
      </c>
      <c r="Y1591" s="294" t="str">
        <f>IF($AB1591=1,VLOOKUP(U:U,'BW Asset Listing'!D:O,12,FALSE),"")</f>
        <v/>
      </c>
      <c r="Z1591" s="294" t="str">
        <f t="shared" si="210"/>
        <v/>
      </c>
      <c r="AA1591" s="294" t="str">
        <f t="shared" si="211"/>
        <v/>
      </c>
      <c r="AB1591" s="294">
        <f>COUNTIF($D$4:D1591,$D1591)</f>
        <v>0</v>
      </c>
      <c r="AE1591" s="122" t="str">
        <f t="shared" si="212"/>
        <v/>
      </c>
      <c r="AF1591" s="124">
        <f>SUMIFS('BW Expense Report GL'!I:I,'BW Expense Report GL'!F:F,AD:AD,'BW Expense Report GL'!G:G,G:G)</f>
        <v>0</v>
      </c>
      <c r="AG1591" s="124" t="str">
        <f t="shared" si="213"/>
        <v/>
      </c>
      <c r="AH1591" s="124">
        <f>SUMIFS('BW Expense Report GL'!I:I,'BW Expense Report GL'!F:F,AD:AD,'BW Expense Report GL'!G:G,H:H)</f>
        <v>0</v>
      </c>
      <c r="AI1591" s="124" t="str">
        <f t="shared" si="214"/>
        <v/>
      </c>
      <c r="AK1591" s="121">
        <f t="shared" si="215"/>
        <v>0</v>
      </c>
      <c r="AL1591" s="121">
        <f t="shared" si="216"/>
        <v>0</v>
      </c>
    </row>
    <row r="1592" spans="1:38" s="121" customFormat="1" ht="12.75" x14ac:dyDescent="0.2">
      <c r="A1592" s="293" t="str">
        <f>VLOOKUP(B:B,'ACFR Business Areas'!A:C,3,FALSE)</f>
        <v>A000</v>
      </c>
      <c r="B1592" s="293" t="str">
        <f>'Lease Rollforward'!$B$1</f>
        <v>E120</v>
      </c>
      <c r="C1592" s="122" t="str">
        <f>VLOOKUP(B:B,'ACFR Business Areas'!A:B,2,FALSE)</f>
        <v>Comptroller General</v>
      </c>
      <c r="D1592" s="237"/>
      <c r="E1592" s="265"/>
      <c r="G1592" s="122">
        <f>IFERROR(VLOOKUP($F:$F,'Lease Types with GL Accts'!A:B,2,FALSE),0)</f>
        <v>0</v>
      </c>
      <c r="H1592" s="122">
        <f>IFERROR(VLOOKUP($F:$F,'Lease Types with GL Accts'!$A:$C,3,FALSE),0)</f>
        <v>0</v>
      </c>
      <c r="I1592" s="122">
        <f>IFERROR(VLOOKUP($F:$F,'Lease Types with GL Accts'!$A:$D,4,FALSE),0)</f>
        <v>0</v>
      </c>
      <c r="J1592" s="293" t="str">
        <f>IF(AND(AB1592=1,K1592='Lease Rollforward'!$B$2),"Yes",IF(AB1592=1,"No",""))</f>
        <v/>
      </c>
      <c r="L1592" s="216"/>
      <c r="M1592" s="217"/>
      <c r="N1592" s="217"/>
      <c r="O1592" s="217"/>
      <c r="P1592" s="294">
        <f t="shared" si="209"/>
        <v>0</v>
      </c>
      <c r="Q1592" s="124"/>
      <c r="R1592" s="124"/>
      <c r="S1592" s="219"/>
      <c r="T1592" s="219"/>
      <c r="U1592" s="266"/>
      <c r="V1592" s="122" t="str">
        <f>IF($AB1592=1,VLOOKUP(U:U,'BW Asset Listing'!D:E,2,FALSE),"")</f>
        <v/>
      </c>
      <c r="W1592" s="122" t="str">
        <f>IF($AB1592=1,VLOOKUP(U:U,'BW Asset Listing'!D:F,3,FALSE),"")</f>
        <v/>
      </c>
      <c r="X1592" s="122" t="str">
        <f>IF($AB1592=1,VLOOKUP(U:U,'BW Asset Listing'!D:G,4,FALSE),"")</f>
        <v/>
      </c>
      <c r="Y1592" s="294" t="str">
        <f>IF($AB1592=1,VLOOKUP(U:U,'BW Asset Listing'!D:O,12,FALSE),"")</f>
        <v/>
      </c>
      <c r="Z1592" s="294" t="str">
        <f t="shared" si="210"/>
        <v/>
      </c>
      <c r="AA1592" s="294" t="str">
        <f t="shared" si="211"/>
        <v/>
      </c>
      <c r="AB1592" s="294">
        <f>COUNTIF($D$4:D1592,$D1592)</f>
        <v>0</v>
      </c>
      <c r="AE1592" s="122" t="str">
        <f t="shared" si="212"/>
        <v/>
      </c>
      <c r="AF1592" s="124">
        <f>SUMIFS('BW Expense Report GL'!I:I,'BW Expense Report GL'!F:F,AD:AD,'BW Expense Report GL'!G:G,G:G)</f>
        <v>0</v>
      </c>
      <c r="AG1592" s="124" t="str">
        <f t="shared" si="213"/>
        <v/>
      </c>
      <c r="AH1592" s="124">
        <f>SUMIFS('BW Expense Report GL'!I:I,'BW Expense Report GL'!F:F,AD:AD,'BW Expense Report GL'!G:G,H:H)</f>
        <v>0</v>
      </c>
      <c r="AI1592" s="124" t="str">
        <f t="shared" si="214"/>
        <v/>
      </c>
      <c r="AK1592" s="121">
        <f t="shared" si="215"/>
        <v>0</v>
      </c>
      <c r="AL1592" s="121">
        <f t="shared" si="216"/>
        <v>0</v>
      </c>
    </row>
    <row r="1593" spans="1:38" s="121" customFormat="1" ht="12.75" x14ac:dyDescent="0.2">
      <c r="A1593" s="293" t="str">
        <f>VLOOKUP(B:B,'ACFR Business Areas'!A:C,3,FALSE)</f>
        <v>A000</v>
      </c>
      <c r="B1593" s="293" t="str">
        <f>'Lease Rollforward'!$B$1</f>
        <v>E120</v>
      </c>
      <c r="C1593" s="122" t="str">
        <f>VLOOKUP(B:B,'ACFR Business Areas'!A:B,2,FALSE)</f>
        <v>Comptroller General</v>
      </c>
      <c r="D1593" s="237"/>
      <c r="E1593" s="265"/>
      <c r="G1593" s="122">
        <f>IFERROR(VLOOKUP($F:$F,'Lease Types with GL Accts'!A:B,2,FALSE),0)</f>
        <v>0</v>
      </c>
      <c r="H1593" s="122">
        <f>IFERROR(VLOOKUP($F:$F,'Lease Types with GL Accts'!$A:$C,3,FALSE),0)</f>
        <v>0</v>
      </c>
      <c r="I1593" s="122">
        <f>IFERROR(VLOOKUP($F:$F,'Lease Types with GL Accts'!$A:$D,4,FALSE),0)</f>
        <v>0</v>
      </c>
      <c r="J1593" s="293" t="str">
        <f>IF(AND(AB1593=1,K1593='Lease Rollforward'!$B$2),"Yes",IF(AB1593=1,"No",""))</f>
        <v/>
      </c>
      <c r="L1593" s="216"/>
      <c r="M1593" s="217"/>
      <c r="N1593" s="217"/>
      <c r="O1593" s="217"/>
      <c r="P1593" s="294">
        <f t="shared" si="209"/>
        <v>0</v>
      </c>
      <c r="Q1593" s="124"/>
      <c r="R1593" s="124"/>
      <c r="S1593" s="219"/>
      <c r="T1593" s="219"/>
      <c r="U1593" s="266"/>
      <c r="V1593" s="122" t="str">
        <f>IF($AB1593=1,VLOOKUP(U:U,'BW Asset Listing'!D:E,2,FALSE),"")</f>
        <v/>
      </c>
      <c r="W1593" s="122" t="str">
        <f>IF($AB1593=1,VLOOKUP(U:U,'BW Asset Listing'!D:F,3,FALSE),"")</f>
        <v/>
      </c>
      <c r="X1593" s="122" t="str">
        <f>IF($AB1593=1,VLOOKUP(U:U,'BW Asset Listing'!D:G,4,FALSE),"")</f>
        <v/>
      </c>
      <c r="Y1593" s="294" t="str">
        <f>IF($AB1593=1,VLOOKUP(U:U,'BW Asset Listing'!D:O,12,FALSE),"")</f>
        <v/>
      </c>
      <c r="Z1593" s="294" t="str">
        <f t="shared" si="210"/>
        <v/>
      </c>
      <c r="AA1593" s="294" t="str">
        <f t="shared" si="211"/>
        <v/>
      </c>
      <c r="AB1593" s="294">
        <f>COUNTIF($D$4:D1593,$D1593)</f>
        <v>0</v>
      </c>
      <c r="AE1593" s="122" t="str">
        <f t="shared" si="212"/>
        <v/>
      </c>
      <c r="AF1593" s="124">
        <f>SUMIFS('BW Expense Report GL'!I:I,'BW Expense Report GL'!F:F,AD:AD,'BW Expense Report GL'!G:G,G:G)</f>
        <v>0</v>
      </c>
      <c r="AG1593" s="124" t="str">
        <f t="shared" si="213"/>
        <v/>
      </c>
      <c r="AH1593" s="124">
        <f>SUMIFS('BW Expense Report GL'!I:I,'BW Expense Report GL'!F:F,AD:AD,'BW Expense Report GL'!G:G,H:H)</f>
        <v>0</v>
      </c>
      <c r="AI1593" s="124" t="str">
        <f t="shared" si="214"/>
        <v/>
      </c>
      <c r="AK1593" s="121">
        <f t="shared" si="215"/>
        <v>0</v>
      </c>
      <c r="AL1593" s="121">
        <f t="shared" si="216"/>
        <v>0</v>
      </c>
    </row>
    <row r="1594" spans="1:38" s="121" customFormat="1" ht="12.75" x14ac:dyDescent="0.2">
      <c r="A1594" s="293" t="str">
        <f>VLOOKUP(B:B,'ACFR Business Areas'!A:C,3,FALSE)</f>
        <v>A000</v>
      </c>
      <c r="B1594" s="293" t="str">
        <f>'Lease Rollforward'!$B$1</f>
        <v>E120</v>
      </c>
      <c r="C1594" s="122" t="str">
        <f>VLOOKUP(B:B,'ACFR Business Areas'!A:B,2,FALSE)</f>
        <v>Comptroller General</v>
      </c>
      <c r="D1594" s="237"/>
      <c r="E1594" s="265"/>
      <c r="G1594" s="122">
        <f>IFERROR(VLOOKUP($F:$F,'Lease Types with GL Accts'!A:B,2,FALSE),0)</f>
        <v>0</v>
      </c>
      <c r="H1594" s="122">
        <f>IFERROR(VLOOKUP($F:$F,'Lease Types with GL Accts'!$A:$C,3,FALSE),0)</f>
        <v>0</v>
      </c>
      <c r="I1594" s="122">
        <f>IFERROR(VLOOKUP($F:$F,'Lease Types with GL Accts'!$A:$D,4,FALSE),0)</f>
        <v>0</v>
      </c>
      <c r="J1594" s="293" t="str">
        <f>IF(AND(AB1594=1,K1594='Lease Rollforward'!$B$2),"Yes",IF(AB1594=1,"No",""))</f>
        <v/>
      </c>
      <c r="L1594" s="216"/>
      <c r="M1594" s="217"/>
      <c r="N1594" s="217"/>
      <c r="O1594" s="217"/>
      <c r="P1594" s="294">
        <f t="shared" si="209"/>
        <v>0</v>
      </c>
      <c r="Q1594" s="124"/>
      <c r="R1594" s="124"/>
      <c r="S1594" s="219"/>
      <c r="T1594" s="219"/>
      <c r="U1594" s="266"/>
      <c r="V1594" s="122" t="str">
        <f>IF($AB1594=1,VLOOKUP(U:U,'BW Asset Listing'!D:E,2,FALSE),"")</f>
        <v/>
      </c>
      <c r="W1594" s="122" t="str">
        <f>IF($AB1594=1,VLOOKUP(U:U,'BW Asset Listing'!D:F,3,FALSE),"")</f>
        <v/>
      </c>
      <c r="X1594" s="122" t="str">
        <f>IF($AB1594=1,VLOOKUP(U:U,'BW Asset Listing'!D:G,4,FALSE),"")</f>
        <v/>
      </c>
      <c r="Y1594" s="294" t="str">
        <f>IF($AB1594=1,VLOOKUP(U:U,'BW Asset Listing'!D:O,12,FALSE),"")</f>
        <v/>
      </c>
      <c r="Z1594" s="294" t="str">
        <f t="shared" si="210"/>
        <v/>
      </c>
      <c r="AA1594" s="294" t="str">
        <f t="shared" si="211"/>
        <v/>
      </c>
      <c r="AB1594" s="294">
        <f>COUNTIF($D$4:D1594,$D1594)</f>
        <v>0</v>
      </c>
      <c r="AE1594" s="122" t="str">
        <f t="shared" si="212"/>
        <v/>
      </c>
      <c r="AF1594" s="124">
        <f>SUMIFS('BW Expense Report GL'!I:I,'BW Expense Report GL'!F:F,AD:AD,'BW Expense Report GL'!G:G,G:G)</f>
        <v>0</v>
      </c>
      <c r="AG1594" s="124" t="str">
        <f t="shared" si="213"/>
        <v/>
      </c>
      <c r="AH1594" s="124">
        <f>SUMIFS('BW Expense Report GL'!I:I,'BW Expense Report GL'!F:F,AD:AD,'BW Expense Report GL'!G:G,H:H)</f>
        <v>0</v>
      </c>
      <c r="AI1594" s="124" t="str">
        <f t="shared" si="214"/>
        <v/>
      </c>
      <c r="AK1594" s="121">
        <f t="shared" si="215"/>
        <v>0</v>
      </c>
      <c r="AL1594" s="121">
        <f t="shared" si="216"/>
        <v>0</v>
      </c>
    </row>
    <row r="1595" spans="1:38" s="121" customFormat="1" ht="12.75" x14ac:dyDescent="0.2">
      <c r="A1595" s="293" t="str">
        <f>VLOOKUP(B:B,'ACFR Business Areas'!A:C,3,FALSE)</f>
        <v>A000</v>
      </c>
      <c r="B1595" s="293" t="str">
        <f>'Lease Rollforward'!$B$1</f>
        <v>E120</v>
      </c>
      <c r="C1595" s="122" t="str">
        <f>VLOOKUP(B:B,'ACFR Business Areas'!A:B,2,FALSE)</f>
        <v>Comptroller General</v>
      </c>
      <c r="D1595" s="237"/>
      <c r="E1595" s="265"/>
      <c r="G1595" s="122">
        <f>IFERROR(VLOOKUP($F:$F,'Lease Types with GL Accts'!A:B,2,FALSE),0)</f>
        <v>0</v>
      </c>
      <c r="H1595" s="122">
        <f>IFERROR(VLOOKUP($F:$F,'Lease Types with GL Accts'!$A:$C,3,FALSE),0)</f>
        <v>0</v>
      </c>
      <c r="I1595" s="122">
        <f>IFERROR(VLOOKUP($F:$F,'Lease Types with GL Accts'!$A:$D,4,FALSE),0)</f>
        <v>0</v>
      </c>
      <c r="J1595" s="293" t="str">
        <f>IF(AND(AB1595=1,K1595='Lease Rollforward'!$B$2),"Yes",IF(AB1595=1,"No",""))</f>
        <v/>
      </c>
      <c r="L1595" s="216"/>
      <c r="M1595" s="217"/>
      <c r="N1595" s="217"/>
      <c r="O1595" s="217"/>
      <c r="P1595" s="294">
        <f t="shared" si="209"/>
        <v>0</v>
      </c>
      <c r="Q1595" s="124"/>
      <c r="R1595" s="124"/>
      <c r="S1595" s="219"/>
      <c r="T1595" s="219"/>
      <c r="U1595" s="266"/>
      <c r="V1595" s="122" t="str">
        <f>IF($AB1595=1,VLOOKUP(U:U,'BW Asset Listing'!D:E,2,FALSE),"")</f>
        <v/>
      </c>
      <c r="W1595" s="122" t="str">
        <f>IF($AB1595=1,VLOOKUP(U:U,'BW Asset Listing'!D:F,3,FALSE),"")</f>
        <v/>
      </c>
      <c r="X1595" s="122" t="str">
        <f>IF($AB1595=1,VLOOKUP(U:U,'BW Asset Listing'!D:G,4,FALSE),"")</f>
        <v/>
      </c>
      <c r="Y1595" s="294" t="str">
        <f>IF($AB1595=1,VLOOKUP(U:U,'BW Asset Listing'!D:O,12,FALSE),"")</f>
        <v/>
      </c>
      <c r="Z1595" s="294" t="str">
        <f t="shared" si="210"/>
        <v/>
      </c>
      <c r="AA1595" s="294" t="str">
        <f t="shared" si="211"/>
        <v/>
      </c>
      <c r="AB1595" s="294">
        <f>COUNTIF($D$4:D1595,$D1595)</f>
        <v>0</v>
      </c>
      <c r="AE1595" s="122" t="str">
        <f t="shared" si="212"/>
        <v/>
      </c>
      <c r="AF1595" s="124">
        <f>SUMIFS('BW Expense Report GL'!I:I,'BW Expense Report GL'!F:F,AD:AD,'BW Expense Report GL'!G:G,G:G)</f>
        <v>0</v>
      </c>
      <c r="AG1595" s="124" t="str">
        <f t="shared" si="213"/>
        <v/>
      </c>
      <c r="AH1595" s="124">
        <f>SUMIFS('BW Expense Report GL'!I:I,'BW Expense Report GL'!F:F,AD:AD,'BW Expense Report GL'!G:G,H:H)</f>
        <v>0</v>
      </c>
      <c r="AI1595" s="124" t="str">
        <f t="shared" si="214"/>
        <v/>
      </c>
      <c r="AK1595" s="121">
        <f t="shared" si="215"/>
        <v>0</v>
      </c>
      <c r="AL1595" s="121">
        <f t="shared" si="216"/>
        <v>0</v>
      </c>
    </row>
    <row r="1596" spans="1:38" s="121" customFormat="1" ht="12.75" x14ac:dyDescent="0.2">
      <c r="A1596" s="293" t="str">
        <f>VLOOKUP(B:B,'ACFR Business Areas'!A:C,3,FALSE)</f>
        <v>A000</v>
      </c>
      <c r="B1596" s="293" t="str">
        <f>'Lease Rollforward'!$B$1</f>
        <v>E120</v>
      </c>
      <c r="C1596" s="122" t="str">
        <f>VLOOKUP(B:B,'ACFR Business Areas'!A:B,2,FALSE)</f>
        <v>Comptroller General</v>
      </c>
      <c r="D1596" s="237"/>
      <c r="E1596" s="265"/>
      <c r="G1596" s="122">
        <f>IFERROR(VLOOKUP($F:$F,'Lease Types with GL Accts'!A:B,2,FALSE),0)</f>
        <v>0</v>
      </c>
      <c r="H1596" s="122">
        <f>IFERROR(VLOOKUP($F:$F,'Lease Types with GL Accts'!$A:$C,3,FALSE),0)</f>
        <v>0</v>
      </c>
      <c r="I1596" s="122">
        <f>IFERROR(VLOOKUP($F:$F,'Lease Types with GL Accts'!$A:$D,4,FALSE),0)</f>
        <v>0</v>
      </c>
      <c r="J1596" s="293" t="str">
        <f>IF(AND(AB1596=1,K1596='Lease Rollforward'!$B$2),"Yes",IF(AB1596=1,"No",""))</f>
        <v/>
      </c>
      <c r="L1596" s="216"/>
      <c r="M1596" s="217"/>
      <c r="N1596" s="217"/>
      <c r="O1596" s="217"/>
      <c r="P1596" s="294">
        <f t="shared" si="209"/>
        <v>0</v>
      </c>
      <c r="Q1596" s="124"/>
      <c r="R1596" s="124"/>
      <c r="S1596" s="219"/>
      <c r="T1596" s="219"/>
      <c r="U1596" s="266"/>
      <c r="V1596" s="122" t="str">
        <f>IF($AB1596=1,VLOOKUP(U:U,'BW Asset Listing'!D:E,2,FALSE),"")</f>
        <v/>
      </c>
      <c r="W1596" s="122" t="str">
        <f>IF($AB1596=1,VLOOKUP(U:U,'BW Asset Listing'!D:F,3,FALSE),"")</f>
        <v/>
      </c>
      <c r="X1596" s="122" t="str">
        <f>IF($AB1596=1,VLOOKUP(U:U,'BW Asset Listing'!D:G,4,FALSE),"")</f>
        <v/>
      </c>
      <c r="Y1596" s="294" t="str">
        <f>IF($AB1596=1,VLOOKUP(U:U,'BW Asset Listing'!D:O,12,FALSE),"")</f>
        <v/>
      </c>
      <c r="Z1596" s="294" t="str">
        <f t="shared" si="210"/>
        <v/>
      </c>
      <c r="AA1596" s="294" t="str">
        <f t="shared" si="211"/>
        <v/>
      </c>
      <c r="AB1596" s="294">
        <f>COUNTIF($D$4:D1596,$D1596)</f>
        <v>0</v>
      </c>
      <c r="AE1596" s="122" t="str">
        <f t="shared" si="212"/>
        <v/>
      </c>
      <c r="AF1596" s="124">
        <f>SUMIFS('BW Expense Report GL'!I:I,'BW Expense Report GL'!F:F,AD:AD,'BW Expense Report GL'!G:G,G:G)</f>
        <v>0</v>
      </c>
      <c r="AG1596" s="124" t="str">
        <f t="shared" si="213"/>
        <v/>
      </c>
      <c r="AH1596" s="124">
        <f>SUMIFS('BW Expense Report GL'!I:I,'BW Expense Report GL'!F:F,AD:AD,'BW Expense Report GL'!G:G,H:H)</f>
        <v>0</v>
      </c>
      <c r="AI1596" s="124" t="str">
        <f t="shared" si="214"/>
        <v/>
      </c>
      <c r="AK1596" s="121">
        <f t="shared" si="215"/>
        <v>0</v>
      </c>
      <c r="AL1596" s="121">
        <f t="shared" si="216"/>
        <v>0</v>
      </c>
    </row>
    <row r="1597" spans="1:38" s="121" customFormat="1" ht="12.75" x14ac:dyDescent="0.2">
      <c r="A1597" s="293" t="str">
        <f>VLOOKUP(B:B,'ACFR Business Areas'!A:C,3,FALSE)</f>
        <v>A000</v>
      </c>
      <c r="B1597" s="293" t="str">
        <f>'Lease Rollforward'!$B$1</f>
        <v>E120</v>
      </c>
      <c r="C1597" s="122" t="str">
        <f>VLOOKUP(B:B,'ACFR Business Areas'!A:B,2,FALSE)</f>
        <v>Comptroller General</v>
      </c>
      <c r="D1597" s="237"/>
      <c r="E1597" s="265"/>
      <c r="G1597" s="122">
        <f>IFERROR(VLOOKUP($F:$F,'Lease Types with GL Accts'!A:B,2,FALSE),0)</f>
        <v>0</v>
      </c>
      <c r="H1597" s="122">
        <f>IFERROR(VLOOKUP($F:$F,'Lease Types with GL Accts'!$A:$C,3,FALSE),0)</f>
        <v>0</v>
      </c>
      <c r="I1597" s="122">
        <f>IFERROR(VLOOKUP($F:$F,'Lease Types with GL Accts'!$A:$D,4,FALSE),0)</f>
        <v>0</v>
      </c>
      <c r="J1597" s="293" t="str">
        <f>IF(AND(AB1597=1,K1597='Lease Rollforward'!$B$2),"Yes",IF(AB1597=1,"No",""))</f>
        <v/>
      </c>
      <c r="L1597" s="216"/>
      <c r="M1597" s="217"/>
      <c r="N1597" s="217"/>
      <c r="O1597" s="217"/>
      <c r="P1597" s="294">
        <f t="shared" si="209"/>
        <v>0</v>
      </c>
      <c r="Q1597" s="124"/>
      <c r="R1597" s="124"/>
      <c r="S1597" s="219"/>
      <c r="T1597" s="219"/>
      <c r="U1597" s="266"/>
      <c r="V1597" s="122" t="str">
        <f>IF($AB1597=1,VLOOKUP(U:U,'BW Asset Listing'!D:E,2,FALSE),"")</f>
        <v/>
      </c>
      <c r="W1597" s="122" t="str">
        <f>IF($AB1597=1,VLOOKUP(U:U,'BW Asset Listing'!D:F,3,FALSE),"")</f>
        <v/>
      </c>
      <c r="X1597" s="122" t="str">
        <f>IF($AB1597=1,VLOOKUP(U:U,'BW Asset Listing'!D:G,4,FALSE),"")</f>
        <v/>
      </c>
      <c r="Y1597" s="294" t="str">
        <f>IF($AB1597=1,VLOOKUP(U:U,'BW Asset Listing'!D:O,12,FALSE),"")</f>
        <v/>
      </c>
      <c r="Z1597" s="294" t="str">
        <f t="shared" si="210"/>
        <v/>
      </c>
      <c r="AA1597" s="294" t="str">
        <f t="shared" si="211"/>
        <v/>
      </c>
      <c r="AB1597" s="294">
        <f>COUNTIF($D$4:D1597,$D1597)</f>
        <v>0</v>
      </c>
      <c r="AE1597" s="122" t="str">
        <f t="shared" si="212"/>
        <v/>
      </c>
      <c r="AF1597" s="124">
        <f>SUMIFS('BW Expense Report GL'!I:I,'BW Expense Report GL'!F:F,AD:AD,'BW Expense Report GL'!G:G,G:G)</f>
        <v>0</v>
      </c>
      <c r="AG1597" s="124" t="str">
        <f t="shared" si="213"/>
        <v/>
      </c>
      <c r="AH1597" s="124">
        <f>SUMIFS('BW Expense Report GL'!I:I,'BW Expense Report GL'!F:F,AD:AD,'BW Expense Report GL'!G:G,H:H)</f>
        <v>0</v>
      </c>
      <c r="AI1597" s="124" t="str">
        <f t="shared" si="214"/>
        <v/>
      </c>
      <c r="AK1597" s="121">
        <f t="shared" si="215"/>
        <v>0</v>
      </c>
      <c r="AL1597" s="121">
        <f t="shared" si="216"/>
        <v>0</v>
      </c>
    </row>
    <row r="1598" spans="1:38" s="121" customFormat="1" ht="12.75" x14ac:dyDescent="0.2">
      <c r="A1598" s="293" t="str">
        <f>VLOOKUP(B:B,'ACFR Business Areas'!A:C,3,FALSE)</f>
        <v>A000</v>
      </c>
      <c r="B1598" s="293" t="str">
        <f>'Lease Rollforward'!$B$1</f>
        <v>E120</v>
      </c>
      <c r="C1598" s="122" t="str">
        <f>VLOOKUP(B:B,'ACFR Business Areas'!A:B,2,FALSE)</f>
        <v>Comptroller General</v>
      </c>
      <c r="D1598" s="237"/>
      <c r="E1598" s="265"/>
      <c r="G1598" s="122">
        <f>IFERROR(VLOOKUP($F:$F,'Lease Types with GL Accts'!A:B,2,FALSE),0)</f>
        <v>0</v>
      </c>
      <c r="H1598" s="122">
        <f>IFERROR(VLOOKUP($F:$F,'Lease Types with GL Accts'!$A:$C,3,FALSE),0)</f>
        <v>0</v>
      </c>
      <c r="I1598" s="122">
        <f>IFERROR(VLOOKUP($F:$F,'Lease Types with GL Accts'!$A:$D,4,FALSE),0)</f>
        <v>0</v>
      </c>
      <c r="J1598" s="293" t="str">
        <f>IF(AND(AB1598=1,K1598='Lease Rollforward'!$B$2),"Yes",IF(AB1598=1,"No",""))</f>
        <v/>
      </c>
      <c r="L1598" s="216"/>
      <c r="M1598" s="217"/>
      <c r="N1598" s="217"/>
      <c r="O1598" s="217"/>
      <c r="P1598" s="294">
        <f t="shared" si="209"/>
        <v>0</v>
      </c>
      <c r="Q1598" s="124"/>
      <c r="R1598" s="124"/>
      <c r="S1598" s="219"/>
      <c r="T1598" s="219"/>
      <c r="U1598" s="266"/>
      <c r="V1598" s="122" t="str">
        <f>IF($AB1598=1,VLOOKUP(U:U,'BW Asset Listing'!D:E,2,FALSE),"")</f>
        <v/>
      </c>
      <c r="W1598" s="122" t="str">
        <f>IF($AB1598=1,VLOOKUP(U:U,'BW Asset Listing'!D:F,3,FALSE),"")</f>
        <v/>
      </c>
      <c r="X1598" s="122" t="str">
        <f>IF($AB1598=1,VLOOKUP(U:U,'BW Asset Listing'!D:G,4,FALSE),"")</f>
        <v/>
      </c>
      <c r="Y1598" s="294" t="str">
        <f>IF($AB1598=1,VLOOKUP(U:U,'BW Asset Listing'!D:O,12,FALSE),"")</f>
        <v/>
      </c>
      <c r="Z1598" s="294" t="str">
        <f t="shared" si="210"/>
        <v/>
      </c>
      <c r="AA1598" s="294" t="str">
        <f t="shared" si="211"/>
        <v/>
      </c>
      <c r="AB1598" s="294">
        <f>COUNTIF($D$4:D1598,$D1598)</f>
        <v>0</v>
      </c>
      <c r="AE1598" s="122" t="str">
        <f t="shared" si="212"/>
        <v/>
      </c>
      <c r="AF1598" s="124">
        <f>SUMIFS('BW Expense Report GL'!I:I,'BW Expense Report GL'!F:F,AD:AD,'BW Expense Report GL'!G:G,G:G)</f>
        <v>0</v>
      </c>
      <c r="AG1598" s="124" t="str">
        <f t="shared" si="213"/>
        <v/>
      </c>
      <c r="AH1598" s="124">
        <f>SUMIFS('BW Expense Report GL'!I:I,'BW Expense Report GL'!F:F,AD:AD,'BW Expense Report GL'!G:G,H:H)</f>
        <v>0</v>
      </c>
      <c r="AI1598" s="124" t="str">
        <f t="shared" si="214"/>
        <v/>
      </c>
      <c r="AK1598" s="121">
        <f t="shared" si="215"/>
        <v>0</v>
      </c>
      <c r="AL1598" s="121">
        <f t="shared" si="216"/>
        <v>0</v>
      </c>
    </row>
    <row r="1599" spans="1:38" s="121" customFormat="1" ht="12.75" x14ac:dyDescent="0.2">
      <c r="A1599" s="293" t="str">
        <f>VLOOKUP(B:B,'ACFR Business Areas'!A:C,3,FALSE)</f>
        <v>A000</v>
      </c>
      <c r="B1599" s="293" t="str">
        <f>'Lease Rollforward'!$B$1</f>
        <v>E120</v>
      </c>
      <c r="C1599" s="122" t="str">
        <f>VLOOKUP(B:B,'ACFR Business Areas'!A:B,2,FALSE)</f>
        <v>Comptroller General</v>
      </c>
      <c r="D1599" s="237"/>
      <c r="E1599" s="265"/>
      <c r="G1599" s="122">
        <f>IFERROR(VLOOKUP($F:$F,'Lease Types with GL Accts'!A:B,2,FALSE),0)</f>
        <v>0</v>
      </c>
      <c r="H1599" s="122">
        <f>IFERROR(VLOOKUP($F:$F,'Lease Types with GL Accts'!$A:$C,3,FALSE),0)</f>
        <v>0</v>
      </c>
      <c r="I1599" s="122">
        <f>IFERROR(VLOOKUP($F:$F,'Lease Types with GL Accts'!$A:$D,4,FALSE),0)</f>
        <v>0</v>
      </c>
      <c r="J1599" s="293" t="str">
        <f>IF(AND(AB1599=1,K1599='Lease Rollforward'!$B$2),"Yes",IF(AB1599=1,"No",""))</f>
        <v/>
      </c>
      <c r="L1599" s="216"/>
      <c r="M1599" s="217"/>
      <c r="N1599" s="217"/>
      <c r="O1599" s="217"/>
      <c r="P1599" s="294">
        <f t="shared" si="209"/>
        <v>0</v>
      </c>
      <c r="Q1599" s="124"/>
      <c r="R1599" s="124"/>
      <c r="S1599" s="219"/>
      <c r="T1599" s="219"/>
      <c r="U1599" s="266"/>
      <c r="V1599" s="122" t="str">
        <f>IF($AB1599=1,VLOOKUP(U:U,'BW Asset Listing'!D:E,2,FALSE),"")</f>
        <v/>
      </c>
      <c r="W1599" s="122" t="str">
        <f>IF($AB1599=1,VLOOKUP(U:U,'BW Asset Listing'!D:F,3,FALSE),"")</f>
        <v/>
      </c>
      <c r="X1599" s="122" t="str">
        <f>IF($AB1599=1,VLOOKUP(U:U,'BW Asset Listing'!D:G,4,FALSE),"")</f>
        <v/>
      </c>
      <c r="Y1599" s="294" t="str">
        <f>IF($AB1599=1,VLOOKUP(U:U,'BW Asset Listing'!D:O,12,FALSE),"")</f>
        <v/>
      </c>
      <c r="Z1599" s="294" t="str">
        <f t="shared" si="210"/>
        <v/>
      </c>
      <c r="AA1599" s="294" t="str">
        <f t="shared" si="211"/>
        <v/>
      </c>
      <c r="AB1599" s="294">
        <f>COUNTIF($D$4:D1599,$D1599)</f>
        <v>0</v>
      </c>
      <c r="AE1599" s="122" t="str">
        <f t="shared" si="212"/>
        <v/>
      </c>
      <c r="AF1599" s="124">
        <f>SUMIFS('BW Expense Report GL'!I:I,'BW Expense Report GL'!F:F,AD:AD,'BW Expense Report GL'!G:G,G:G)</f>
        <v>0</v>
      </c>
      <c r="AG1599" s="124" t="str">
        <f t="shared" si="213"/>
        <v/>
      </c>
      <c r="AH1599" s="124">
        <f>SUMIFS('BW Expense Report GL'!I:I,'BW Expense Report GL'!F:F,AD:AD,'BW Expense Report GL'!G:G,H:H)</f>
        <v>0</v>
      </c>
      <c r="AI1599" s="124" t="str">
        <f t="shared" si="214"/>
        <v/>
      </c>
      <c r="AK1599" s="121">
        <f t="shared" si="215"/>
        <v>0</v>
      </c>
      <c r="AL1599" s="121">
        <f t="shared" si="216"/>
        <v>0</v>
      </c>
    </row>
    <row r="1600" spans="1:38" s="121" customFormat="1" ht="12.75" x14ac:dyDescent="0.2">
      <c r="A1600" s="293" t="str">
        <f>VLOOKUP(B:B,'ACFR Business Areas'!A:C,3,FALSE)</f>
        <v>A000</v>
      </c>
      <c r="B1600" s="293" t="str">
        <f>'Lease Rollforward'!$B$1</f>
        <v>E120</v>
      </c>
      <c r="C1600" s="122" t="str">
        <f>VLOOKUP(B:B,'ACFR Business Areas'!A:B,2,FALSE)</f>
        <v>Comptroller General</v>
      </c>
      <c r="D1600" s="237"/>
      <c r="E1600" s="265"/>
      <c r="G1600" s="122">
        <f>IFERROR(VLOOKUP($F:$F,'Lease Types with GL Accts'!A:B,2,FALSE),0)</f>
        <v>0</v>
      </c>
      <c r="H1600" s="122">
        <f>IFERROR(VLOOKUP($F:$F,'Lease Types with GL Accts'!$A:$C,3,FALSE),0)</f>
        <v>0</v>
      </c>
      <c r="I1600" s="122">
        <f>IFERROR(VLOOKUP($F:$F,'Lease Types with GL Accts'!$A:$D,4,FALSE),0)</f>
        <v>0</v>
      </c>
      <c r="J1600" s="293" t="str">
        <f>IF(AND(AB1600=1,K1600='Lease Rollforward'!$B$2),"Yes",IF(AB1600=1,"No",""))</f>
        <v/>
      </c>
      <c r="L1600" s="216"/>
      <c r="M1600" s="217"/>
      <c r="N1600" s="217"/>
      <c r="O1600" s="217"/>
      <c r="P1600" s="294">
        <f t="shared" si="209"/>
        <v>0</v>
      </c>
      <c r="Q1600" s="124"/>
      <c r="R1600" s="124"/>
      <c r="S1600" s="219"/>
      <c r="T1600" s="219"/>
      <c r="U1600" s="266"/>
      <c r="V1600" s="122" t="str">
        <f>IF($AB1600=1,VLOOKUP(U:U,'BW Asset Listing'!D:E,2,FALSE),"")</f>
        <v/>
      </c>
      <c r="W1600" s="122" t="str">
        <f>IF($AB1600=1,VLOOKUP(U:U,'BW Asset Listing'!D:F,3,FALSE),"")</f>
        <v/>
      </c>
      <c r="X1600" s="122" t="str">
        <f>IF($AB1600=1,VLOOKUP(U:U,'BW Asset Listing'!D:G,4,FALSE),"")</f>
        <v/>
      </c>
      <c r="Y1600" s="294" t="str">
        <f>IF($AB1600=1,VLOOKUP(U:U,'BW Asset Listing'!D:O,12,FALSE),"")</f>
        <v/>
      </c>
      <c r="Z1600" s="294" t="str">
        <f t="shared" si="210"/>
        <v/>
      </c>
      <c r="AA1600" s="294" t="str">
        <f t="shared" si="211"/>
        <v/>
      </c>
      <c r="AB1600" s="294">
        <f>COUNTIF($D$4:D1600,$D1600)</f>
        <v>0</v>
      </c>
      <c r="AE1600" s="122" t="str">
        <f t="shared" si="212"/>
        <v/>
      </c>
      <c r="AF1600" s="124">
        <f>SUMIFS('BW Expense Report GL'!I:I,'BW Expense Report GL'!F:F,AD:AD,'BW Expense Report GL'!G:G,G:G)</f>
        <v>0</v>
      </c>
      <c r="AG1600" s="124" t="str">
        <f t="shared" si="213"/>
        <v/>
      </c>
      <c r="AH1600" s="124">
        <f>SUMIFS('BW Expense Report GL'!I:I,'BW Expense Report GL'!F:F,AD:AD,'BW Expense Report GL'!G:G,H:H)</f>
        <v>0</v>
      </c>
      <c r="AI1600" s="124" t="str">
        <f t="shared" si="214"/>
        <v/>
      </c>
      <c r="AK1600" s="121">
        <f t="shared" si="215"/>
        <v>0</v>
      </c>
      <c r="AL1600" s="121">
        <f t="shared" si="216"/>
        <v>0</v>
      </c>
    </row>
    <row r="1601" spans="1:38" s="121" customFormat="1" ht="12.75" x14ac:dyDescent="0.2">
      <c r="A1601" s="293" t="str">
        <f>VLOOKUP(B:B,'ACFR Business Areas'!A:C,3,FALSE)</f>
        <v>A000</v>
      </c>
      <c r="B1601" s="293" t="str">
        <f>'Lease Rollforward'!$B$1</f>
        <v>E120</v>
      </c>
      <c r="C1601" s="122" t="str">
        <f>VLOOKUP(B:B,'ACFR Business Areas'!A:B,2,FALSE)</f>
        <v>Comptroller General</v>
      </c>
      <c r="D1601" s="237"/>
      <c r="E1601" s="265"/>
      <c r="G1601" s="122">
        <f>IFERROR(VLOOKUP($F:$F,'Lease Types with GL Accts'!A:B,2,FALSE),0)</f>
        <v>0</v>
      </c>
      <c r="H1601" s="122">
        <f>IFERROR(VLOOKUP($F:$F,'Lease Types with GL Accts'!$A:$C,3,FALSE),0)</f>
        <v>0</v>
      </c>
      <c r="I1601" s="122">
        <f>IFERROR(VLOOKUP($F:$F,'Lease Types with GL Accts'!$A:$D,4,FALSE),0)</f>
        <v>0</v>
      </c>
      <c r="J1601" s="293" t="str">
        <f>IF(AND(AB1601=1,K1601='Lease Rollforward'!$B$2),"Yes",IF(AB1601=1,"No",""))</f>
        <v/>
      </c>
      <c r="L1601" s="216"/>
      <c r="M1601" s="217"/>
      <c r="N1601" s="217"/>
      <c r="O1601" s="217"/>
      <c r="P1601" s="294">
        <f t="shared" si="209"/>
        <v>0</v>
      </c>
      <c r="Q1601" s="124"/>
      <c r="R1601" s="124"/>
      <c r="S1601" s="219"/>
      <c r="T1601" s="219"/>
      <c r="U1601" s="266"/>
      <c r="V1601" s="122" t="str">
        <f>IF($AB1601=1,VLOOKUP(U:U,'BW Asset Listing'!D:E,2,FALSE),"")</f>
        <v/>
      </c>
      <c r="W1601" s="122" t="str">
        <f>IF($AB1601=1,VLOOKUP(U:U,'BW Asset Listing'!D:F,3,FALSE),"")</f>
        <v/>
      </c>
      <c r="X1601" s="122" t="str">
        <f>IF($AB1601=1,VLOOKUP(U:U,'BW Asset Listing'!D:G,4,FALSE),"")</f>
        <v/>
      </c>
      <c r="Y1601" s="294" t="str">
        <f>IF($AB1601=1,VLOOKUP(U:U,'BW Asset Listing'!D:O,12,FALSE),"")</f>
        <v/>
      </c>
      <c r="Z1601" s="294" t="str">
        <f t="shared" si="210"/>
        <v/>
      </c>
      <c r="AA1601" s="294" t="str">
        <f t="shared" si="211"/>
        <v/>
      </c>
      <c r="AB1601" s="294">
        <f>COUNTIF($D$4:D1601,$D1601)</f>
        <v>0</v>
      </c>
      <c r="AE1601" s="122" t="str">
        <f t="shared" si="212"/>
        <v/>
      </c>
      <c r="AF1601" s="124">
        <f>SUMIFS('BW Expense Report GL'!I:I,'BW Expense Report GL'!F:F,AD:AD,'BW Expense Report GL'!G:G,G:G)</f>
        <v>0</v>
      </c>
      <c r="AG1601" s="124" t="str">
        <f t="shared" si="213"/>
        <v/>
      </c>
      <c r="AH1601" s="124">
        <f>SUMIFS('BW Expense Report GL'!I:I,'BW Expense Report GL'!F:F,AD:AD,'BW Expense Report GL'!G:G,H:H)</f>
        <v>0</v>
      </c>
      <c r="AI1601" s="124" t="str">
        <f t="shared" si="214"/>
        <v/>
      </c>
      <c r="AK1601" s="121">
        <f t="shared" si="215"/>
        <v>0</v>
      </c>
      <c r="AL1601" s="121">
        <f t="shared" si="216"/>
        <v>0</v>
      </c>
    </row>
    <row r="1602" spans="1:38" s="121" customFormat="1" ht="12.75" x14ac:dyDescent="0.2">
      <c r="A1602" s="293" t="str">
        <f>VLOOKUP(B:B,'ACFR Business Areas'!A:C,3,FALSE)</f>
        <v>A000</v>
      </c>
      <c r="B1602" s="293" t="str">
        <f>'Lease Rollforward'!$B$1</f>
        <v>E120</v>
      </c>
      <c r="C1602" s="122" t="str">
        <f>VLOOKUP(B:B,'ACFR Business Areas'!A:B,2,FALSE)</f>
        <v>Comptroller General</v>
      </c>
      <c r="D1602" s="237"/>
      <c r="E1602" s="265"/>
      <c r="G1602" s="122">
        <f>IFERROR(VLOOKUP($F:$F,'Lease Types with GL Accts'!A:B,2,FALSE),0)</f>
        <v>0</v>
      </c>
      <c r="H1602" s="122">
        <f>IFERROR(VLOOKUP($F:$F,'Lease Types with GL Accts'!$A:$C,3,FALSE),0)</f>
        <v>0</v>
      </c>
      <c r="I1602" s="122">
        <f>IFERROR(VLOOKUP($F:$F,'Lease Types with GL Accts'!$A:$D,4,FALSE),0)</f>
        <v>0</v>
      </c>
      <c r="J1602" s="293" t="str">
        <f>IF(AND(AB1602=1,K1602='Lease Rollforward'!$B$2),"Yes",IF(AB1602=1,"No",""))</f>
        <v/>
      </c>
      <c r="L1602" s="216"/>
      <c r="M1602" s="217"/>
      <c r="N1602" s="217"/>
      <c r="O1602" s="217"/>
      <c r="P1602" s="294">
        <f t="shared" si="209"/>
        <v>0</v>
      </c>
      <c r="Q1602" s="124"/>
      <c r="R1602" s="124"/>
      <c r="S1602" s="219"/>
      <c r="T1602" s="219"/>
      <c r="U1602" s="266"/>
      <c r="V1602" s="122" t="str">
        <f>IF($AB1602=1,VLOOKUP(U:U,'BW Asset Listing'!D:E,2,FALSE),"")</f>
        <v/>
      </c>
      <c r="W1602" s="122" t="str">
        <f>IF($AB1602=1,VLOOKUP(U:U,'BW Asset Listing'!D:F,3,FALSE),"")</f>
        <v/>
      </c>
      <c r="X1602" s="122" t="str">
        <f>IF($AB1602=1,VLOOKUP(U:U,'BW Asset Listing'!D:G,4,FALSE),"")</f>
        <v/>
      </c>
      <c r="Y1602" s="294" t="str">
        <f>IF($AB1602=1,VLOOKUP(U:U,'BW Asset Listing'!D:O,12,FALSE),"")</f>
        <v/>
      </c>
      <c r="Z1602" s="294" t="str">
        <f t="shared" si="210"/>
        <v/>
      </c>
      <c r="AA1602" s="294" t="str">
        <f t="shared" si="211"/>
        <v/>
      </c>
      <c r="AB1602" s="294">
        <f>COUNTIF($D$4:D1602,$D1602)</f>
        <v>0</v>
      </c>
      <c r="AE1602" s="122" t="str">
        <f t="shared" si="212"/>
        <v/>
      </c>
      <c r="AF1602" s="124">
        <f>SUMIFS('BW Expense Report GL'!I:I,'BW Expense Report GL'!F:F,AD:AD,'BW Expense Report GL'!G:G,G:G)</f>
        <v>0</v>
      </c>
      <c r="AG1602" s="124" t="str">
        <f t="shared" si="213"/>
        <v/>
      </c>
      <c r="AH1602" s="124">
        <f>SUMIFS('BW Expense Report GL'!I:I,'BW Expense Report GL'!F:F,AD:AD,'BW Expense Report GL'!G:G,H:H)</f>
        <v>0</v>
      </c>
      <c r="AI1602" s="124" t="str">
        <f t="shared" si="214"/>
        <v/>
      </c>
      <c r="AK1602" s="121">
        <f t="shared" si="215"/>
        <v>0</v>
      </c>
      <c r="AL1602" s="121">
        <f t="shared" si="216"/>
        <v>0</v>
      </c>
    </row>
    <row r="1603" spans="1:38" s="121" customFormat="1" ht="12.75" x14ac:dyDescent="0.2">
      <c r="A1603" s="293" t="str">
        <f>VLOOKUP(B:B,'ACFR Business Areas'!A:C,3,FALSE)</f>
        <v>A000</v>
      </c>
      <c r="B1603" s="293" t="str">
        <f>'Lease Rollforward'!$B$1</f>
        <v>E120</v>
      </c>
      <c r="C1603" s="122" t="str">
        <f>VLOOKUP(B:B,'ACFR Business Areas'!A:B,2,FALSE)</f>
        <v>Comptroller General</v>
      </c>
      <c r="D1603" s="237"/>
      <c r="E1603" s="265"/>
      <c r="G1603" s="122">
        <f>IFERROR(VLOOKUP($F:$F,'Lease Types with GL Accts'!A:B,2,FALSE),0)</f>
        <v>0</v>
      </c>
      <c r="H1603" s="122">
        <f>IFERROR(VLOOKUP($F:$F,'Lease Types with GL Accts'!$A:$C,3,FALSE),0)</f>
        <v>0</v>
      </c>
      <c r="I1603" s="122">
        <f>IFERROR(VLOOKUP($F:$F,'Lease Types with GL Accts'!$A:$D,4,FALSE),0)</f>
        <v>0</v>
      </c>
      <c r="J1603" s="293" t="str">
        <f>IF(AND(AB1603=1,K1603='Lease Rollforward'!$B$2),"Yes",IF(AB1603=1,"No",""))</f>
        <v/>
      </c>
      <c r="L1603" s="216"/>
      <c r="M1603" s="217"/>
      <c r="N1603" s="217"/>
      <c r="O1603" s="217"/>
      <c r="P1603" s="294">
        <f t="shared" si="209"/>
        <v>0</v>
      </c>
      <c r="Q1603" s="124"/>
      <c r="R1603" s="124"/>
      <c r="S1603" s="219"/>
      <c r="T1603" s="219"/>
      <c r="U1603" s="266"/>
      <c r="V1603" s="122" t="str">
        <f>IF($AB1603=1,VLOOKUP(U:U,'BW Asset Listing'!D:E,2,FALSE),"")</f>
        <v/>
      </c>
      <c r="W1603" s="122" t="str">
        <f>IF($AB1603=1,VLOOKUP(U:U,'BW Asset Listing'!D:F,3,FALSE),"")</f>
        <v/>
      </c>
      <c r="X1603" s="122" t="str">
        <f>IF($AB1603=1,VLOOKUP(U:U,'BW Asset Listing'!D:G,4,FALSE),"")</f>
        <v/>
      </c>
      <c r="Y1603" s="294" t="str">
        <f>IF($AB1603=1,VLOOKUP(U:U,'BW Asset Listing'!D:O,12,FALSE),"")</f>
        <v/>
      </c>
      <c r="Z1603" s="294" t="str">
        <f t="shared" si="210"/>
        <v/>
      </c>
      <c r="AA1603" s="294" t="str">
        <f t="shared" si="211"/>
        <v/>
      </c>
      <c r="AB1603" s="294">
        <f>COUNTIF($D$4:D1603,$D1603)</f>
        <v>0</v>
      </c>
      <c r="AE1603" s="122" t="str">
        <f t="shared" si="212"/>
        <v/>
      </c>
      <c r="AF1603" s="124">
        <f>SUMIFS('BW Expense Report GL'!I:I,'BW Expense Report GL'!F:F,AD:AD,'BW Expense Report GL'!G:G,G:G)</f>
        <v>0</v>
      </c>
      <c r="AG1603" s="124" t="str">
        <f t="shared" si="213"/>
        <v/>
      </c>
      <c r="AH1603" s="124">
        <f>SUMIFS('BW Expense Report GL'!I:I,'BW Expense Report GL'!F:F,AD:AD,'BW Expense Report GL'!G:G,H:H)</f>
        <v>0</v>
      </c>
      <c r="AI1603" s="124" t="str">
        <f t="shared" si="214"/>
        <v/>
      </c>
      <c r="AK1603" s="121">
        <f t="shared" si="215"/>
        <v>0</v>
      </c>
      <c r="AL1603" s="121">
        <f t="shared" si="216"/>
        <v>0</v>
      </c>
    </row>
    <row r="1604" spans="1:38" s="121" customFormat="1" ht="12.75" x14ac:dyDescent="0.2">
      <c r="A1604" s="293" t="str">
        <f>VLOOKUP(B:B,'ACFR Business Areas'!A:C,3,FALSE)</f>
        <v>A000</v>
      </c>
      <c r="B1604" s="293" t="str">
        <f>'Lease Rollforward'!$B$1</f>
        <v>E120</v>
      </c>
      <c r="C1604" s="122" t="str">
        <f>VLOOKUP(B:B,'ACFR Business Areas'!A:B,2,FALSE)</f>
        <v>Comptroller General</v>
      </c>
      <c r="D1604" s="237"/>
      <c r="E1604" s="265"/>
      <c r="G1604" s="122">
        <f>IFERROR(VLOOKUP($F:$F,'Lease Types with GL Accts'!A:B,2,FALSE),0)</f>
        <v>0</v>
      </c>
      <c r="H1604" s="122">
        <f>IFERROR(VLOOKUP($F:$F,'Lease Types with GL Accts'!$A:$C,3,FALSE),0)</f>
        <v>0</v>
      </c>
      <c r="I1604" s="122">
        <f>IFERROR(VLOOKUP($F:$F,'Lease Types with GL Accts'!$A:$D,4,FALSE),0)</f>
        <v>0</v>
      </c>
      <c r="J1604" s="293" t="str">
        <f>IF(AND(AB1604=1,K1604='Lease Rollforward'!$B$2),"Yes",IF(AB1604=1,"No",""))</f>
        <v/>
      </c>
      <c r="L1604" s="216"/>
      <c r="M1604" s="217"/>
      <c r="N1604" s="217"/>
      <c r="O1604" s="217"/>
      <c r="P1604" s="294">
        <f t="shared" si="209"/>
        <v>0</v>
      </c>
      <c r="Q1604" s="124"/>
      <c r="R1604" s="124"/>
      <c r="S1604" s="219"/>
      <c r="T1604" s="219"/>
      <c r="U1604" s="266"/>
      <c r="V1604" s="122" t="str">
        <f>IF($AB1604=1,VLOOKUP(U:U,'BW Asset Listing'!D:E,2,FALSE),"")</f>
        <v/>
      </c>
      <c r="W1604" s="122" t="str">
        <f>IF($AB1604=1,VLOOKUP(U:U,'BW Asset Listing'!D:F,3,FALSE),"")</f>
        <v/>
      </c>
      <c r="X1604" s="122" t="str">
        <f>IF($AB1604=1,VLOOKUP(U:U,'BW Asset Listing'!D:G,4,FALSE),"")</f>
        <v/>
      </c>
      <c r="Y1604" s="294" t="str">
        <f>IF($AB1604=1,VLOOKUP(U:U,'BW Asset Listing'!D:O,12,FALSE),"")</f>
        <v/>
      </c>
      <c r="Z1604" s="294" t="str">
        <f t="shared" si="210"/>
        <v/>
      </c>
      <c r="AA1604" s="294" t="str">
        <f t="shared" si="211"/>
        <v/>
      </c>
      <c r="AB1604" s="294">
        <f>COUNTIF($D$4:D1604,$D1604)</f>
        <v>0</v>
      </c>
      <c r="AE1604" s="122" t="str">
        <f t="shared" si="212"/>
        <v/>
      </c>
      <c r="AF1604" s="124">
        <f>SUMIFS('BW Expense Report GL'!I:I,'BW Expense Report GL'!F:F,AD:AD,'BW Expense Report GL'!G:G,G:G)</f>
        <v>0</v>
      </c>
      <c r="AG1604" s="124" t="str">
        <f t="shared" si="213"/>
        <v/>
      </c>
      <c r="AH1604" s="124">
        <f>SUMIFS('BW Expense Report GL'!I:I,'BW Expense Report GL'!F:F,AD:AD,'BW Expense Report GL'!G:G,H:H)</f>
        <v>0</v>
      </c>
      <c r="AI1604" s="124" t="str">
        <f t="shared" si="214"/>
        <v/>
      </c>
      <c r="AK1604" s="121">
        <f t="shared" si="215"/>
        <v>0</v>
      </c>
      <c r="AL1604" s="121">
        <f t="shared" si="216"/>
        <v>0</v>
      </c>
    </row>
    <row r="1605" spans="1:38" s="121" customFormat="1" ht="12.75" x14ac:dyDescent="0.2">
      <c r="A1605" s="293" t="str">
        <f>VLOOKUP(B:B,'ACFR Business Areas'!A:C,3,FALSE)</f>
        <v>A000</v>
      </c>
      <c r="B1605" s="293" t="str">
        <f>'Lease Rollforward'!$B$1</f>
        <v>E120</v>
      </c>
      <c r="C1605" s="122" t="str">
        <f>VLOOKUP(B:B,'ACFR Business Areas'!A:B,2,FALSE)</f>
        <v>Comptroller General</v>
      </c>
      <c r="D1605" s="237"/>
      <c r="E1605" s="265"/>
      <c r="G1605" s="122">
        <f>IFERROR(VLOOKUP($F:$F,'Lease Types with GL Accts'!A:B,2,FALSE),0)</f>
        <v>0</v>
      </c>
      <c r="H1605" s="122">
        <f>IFERROR(VLOOKUP($F:$F,'Lease Types with GL Accts'!$A:$C,3,FALSE),0)</f>
        <v>0</v>
      </c>
      <c r="I1605" s="122">
        <f>IFERROR(VLOOKUP($F:$F,'Lease Types with GL Accts'!$A:$D,4,FALSE),0)</f>
        <v>0</v>
      </c>
      <c r="J1605" s="293" t="str">
        <f>IF(AND(AB1605=1,K1605='Lease Rollforward'!$B$2),"Yes",IF(AB1605=1,"No",""))</f>
        <v/>
      </c>
      <c r="L1605" s="216"/>
      <c r="M1605" s="217"/>
      <c r="N1605" s="217"/>
      <c r="O1605" s="217"/>
      <c r="P1605" s="294">
        <f t="shared" si="209"/>
        <v>0</v>
      </c>
      <c r="Q1605" s="124"/>
      <c r="R1605" s="124"/>
      <c r="S1605" s="219"/>
      <c r="T1605" s="219"/>
      <c r="U1605" s="266"/>
      <c r="V1605" s="122" t="str">
        <f>IF($AB1605=1,VLOOKUP(U:U,'BW Asset Listing'!D:E,2,FALSE),"")</f>
        <v/>
      </c>
      <c r="W1605" s="122" t="str">
        <f>IF($AB1605=1,VLOOKUP(U:U,'BW Asset Listing'!D:F,3,FALSE),"")</f>
        <v/>
      </c>
      <c r="X1605" s="122" t="str">
        <f>IF($AB1605=1,VLOOKUP(U:U,'BW Asset Listing'!D:G,4,FALSE),"")</f>
        <v/>
      </c>
      <c r="Y1605" s="294" t="str">
        <f>IF($AB1605=1,VLOOKUP(U:U,'BW Asset Listing'!D:O,12,FALSE),"")</f>
        <v/>
      </c>
      <c r="Z1605" s="294" t="str">
        <f t="shared" si="210"/>
        <v/>
      </c>
      <c r="AA1605" s="294" t="str">
        <f t="shared" si="211"/>
        <v/>
      </c>
      <c r="AB1605" s="294">
        <f>COUNTIF($D$4:D1605,$D1605)</f>
        <v>0</v>
      </c>
      <c r="AE1605" s="122" t="str">
        <f t="shared" si="212"/>
        <v/>
      </c>
      <c r="AF1605" s="124">
        <f>SUMIFS('BW Expense Report GL'!I:I,'BW Expense Report GL'!F:F,AD:AD,'BW Expense Report GL'!G:G,G:G)</f>
        <v>0</v>
      </c>
      <c r="AG1605" s="124" t="str">
        <f t="shared" si="213"/>
        <v/>
      </c>
      <c r="AH1605" s="124">
        <f>SUMIFS('BW Expense Report GL'!I:I,'BW Expense Report GL'!F:F,AD:AD,'BW Expense Report GL'!G:G,H:H)</f>
        <v>0</v>
      </c>
      <c r="AI1605" s="124" t="str">
        <f t="shared" si="214"/>
        <v/>
      </c>
      <c r="AK1605" s="121">
        <f t="shared" si="215"/>
        <v>0</v>
      </c>
      <c r="AL1605" s="121">
        <f t="shared" si="216"/>
        <v>0</v>
      </c>
    </row>
    <row r="1606" spans="1:38" s="121" customFormat="1" ht="12.75" x14ac:dyDescent="0.2">
      <c r="A1606" s="293" t="str">
        <f>VLOOKUP(B:B,'ACFR Business Areas'!A:C,3,FALSE)</f>
        <v>A000</v>
      </c>
      <c r="B1606" s="293" t="str">
        <f>'Lease Rollforward'!$B$1</f>
        <v>E120</v>
      </c>
      <c r="C1606" s="122" t="str">
        <f>VLOOKUP(B:B,'ACFR Business Areas'!A:B,2,FALSE)</f>
        <v>Comptroller General</v>
      </c>
      <c r="D1606" s="237"/>
      <c r="E1606" s="265"/>
      <c r="G1606" s="122">
        <f>IFERROR(VLOOKUP($F:$F,'Lease Types with GL Accts'!A:B,2,FALSE),0)</f>
        <v>0</v>
      </c>
      <c r="H1606" s="122">
        <f>IFERROR(VLOOKUP($F:$F,'Lease Types with GL Accts'!$A:$C,3,FALSE),0)</f>
        <v>0</v>
      </c>
      <c r="I1606" s="122">
        <f>IFERROR(VLOOKUP($F:$F,'Lease Types with GL Accts'!$A:$D,4,FALSE),0)</f>
        <v>0</v>
      </c>
      <c r="J1606" s="293" t="str">
        <f>IF(AND(AB1606=1,K1606='Lease Rollforward'!$B$2),"Yes",IF(AB1606=1,"No",""))</f>
        <v/>
      </c>
      <c r="L1606" s="216"/>
      <c r="M1606" s="217"/>
      <c r="N1606" s="217"/>
      <c r="O1606" s="217"/>
      <c r="P1606" s="294">
        <f t="shared" si="209"/>
        <v>0</v>
      </c>
      <c r="Q1606" s="124"/>
      <c r="R1606" s="124"/>
      <c r="S1606" s="219"/>
      <c r="T1606" s="219"/>
      <c r="U1606" s="266"/>
      <c r="V1606" s="122" t="str">
        <f>IF($AB1606=1,VLOOKUP(U:U,'BW Asset Listing'!D:E,2,FALSE),"")</f>
        <v/>
      </c>
      <c r="W1606" s="122" t="str">
        <f>IF($AB1606=1,VLOOKUP(U:U,'BW Asset Listing'!D:F,3,FALSE),"")</f>
        <v/>
      </c>
      <c r="X1606" s="122" t="str">
        <f>IF($AB1606=1,VLOOKUP(U:U,'BW Asset Listing'!D:G,4,FALSE),"")</f>
        <v/>
      </c>
      <c r="Y1606" s="294" t="str">
        <f>IF($AB1606=1,VLOOKUP(U:U,'BW Asset Listing'!D:O,12,FALSE),"")</f>
        <v/>
      </c>
      <c r="Z1606" s="294" t="str">
        <f t="shared" si="210"/>
        <v/>
      </c>
      <c r="AA1606" s="294" t="str">
        <f t="shared" si="211"/>
        <v/>
      </c>
      <c r="AB1606" s="294">
        <f>COUNTIF($D$4:D1606,$D1606)</f>
        <v>0</v>
      </c>
      <c r="AE1606" s="122" t="str">
        <f t="shared" si="212"/>
        <v/>
      </c>
      <c r="AF1606" s="124">
        <f>SUMIFS('BW Expense Report GL'!I:I,'BW Expense Report GL'!F:F,AD:AD,'BW Expense Report GL'!G:G,G:G)</f>
        <v>0</v>
      </c>
      <c r="AG1606" s="124" t="str">
        <f t="shared" si="213"/>
        <v/>
      </c>
      <c r="AH1606" s="124">
        <f>SUMIFS('BW Expense Report GL'!I:I,'BW Expense Report GL'!F:F,AD:AD,'BW Expense Report GL'!G:G,H:H)</f>
        <v>0</v>
      </c>
      <c r="AI1606" s="124" t="str">
        <f t="shared" si="214"/>
        <v/>
      </c>
      <c r="AK1606" s="121">
        <f t="shared" si="215"/>
        <v>0</v>
      </c>
      <c r="AL1606" s="121">
        <f t="shared" si="216"/>
        <v>0</v>
      </c>
    </row>
    <row r="1607" spans="1:38" s="121" customFormat="1" ht="12.75" x14ac:dyDescent="0.2">
      <c r="A1607" s="293" t="str">
        <f>VLOOKUP(B:B,'ACFR Business Areas'!A:C,3,FALSE)</f>
        <v>A000</v>
      </c>
      <c r="B1607" s="293" t="str">
        <f>'Lease Rollforward'!$B$1</f>
        <v>E120</v>
      </c>
      <c r="C1607" s="122" t="str">
        <f>VLOOKUP(B:B,'ACFR Business Areas'!A:B,2,FALSE)</f>
        <v>Comptroller General</v>
      </c>
      <c r="D1607" s="237"/>
      <c r="E1607" s="265"/>
      <c r="G1607" s="122">
        <f>IFERROR(VLOOKUP($F:$F,'Lease Types with GL Accts'!A:B,2,FALSE),0)</f>
        <v>0</v>
      </c>
      <c r="H1607" s="122">
        <f>IFERROR(VLOOKUP($F:$F,'Lease Types with GL Accts'!$A:$C,3,FALSE),0)</f>
        <v>0</v>
      </c>
      <c r="I1607" s="122">
        <f>IFERROR(VLOOKUP($F:$F,'Lease Types with GL Accts'!$A:$D,4,FALSE),0)</f>
        <v>0</v>
      </c>
      <c r="J1607" s="293" t="str">
        <f>IF(AND(AB1607=1,K1607='Lease Rollforward'!$B$2),"Yes",IF(AB1607=1,"No",""))</f>
        <v/>
      </c>
      <c r="L1607" s="216"/>
      <c r="M1607" s="217"/>
      <c r="N1607" s="217"/>
      <c r="O1607" s="217"/>
      <c r="P1607" s="294">
        <f t="shared" si="209"/>
        <v>0</v>
      </c>
      <c r="Q1607" s="124"/>
      <c r="R1607" s="124"/>
      <c r="S1607" s="219"/>
      <c r="T1607" s="219"/>
      <c r="U1607" s="266"/>
      <c r="V1607" s="122" t="str">
        <f>IF($AB1607=1,VLOOKUP(U:U,'BW Asset Listing'!D:E,2,FALSE),"")</f>
        <v/>
      </c>
      <c r="W1607" s="122" t="str">
        <f>IF($AB1607=1,VLOOKUP(U:U,'BW Asset Listing'!D:F,3,FALSE),"")</f>
        <v/>
      </c>
      <c r="X1607" s="122" t="str">
        <f>IF($AB1607=1,VLOOKUP(U:U,'BW Asset Listing'!D:G,4,FALSE),"")</f>
        <v/>
      </c>
      <c r="Y1607" s="294" t="str">
        <f>IF($AB1607=1,VLOOKUP(U:U,'BW Asset Listing'!D:O,12,FALSE),"")</f>
        <v/>
      </c>
      <c r="Z1607" s="294" t="str">
        <f t="shared" si="210"/>
        <v/>
      </c>
      <c r="AA1607" s="294" t="str">
        <f t="shared" si="211"/>
        <v/>
      </c>
      <c r="AB1607" s="294">
        <f>COUNTIF($D$4:D1607,$D1607)</f>
        <v>0</v>
      </c>
      <c r="AE1607" s="122" t="str">
        <f t="shared" si="212"/>
        <v/>
      </c>
      <c r="AF1607" s="124">
        <f>SUMIFS('BW Expense Report GL'!I:I,'BW Expense Report GL'!F:F,AD:AD,'BW Expense Report GL'!G:G,G:G)</f>
        <v>0</v>
      </c>
      <c r="AG1607" s="124" t="str">
        <f t="shared" si="213"/>
        <v/>
      </c>
      <c r="AH1607" s="124">
        <f>SUMIFS('BW Expense Report GL'!I:I,'BW Expense Report GL'!F:F,AD:AD,'BW Expense Report GL'!G:G,H:H)</f>
        <v>0</v>
      </c>
      <c r="AI1607" s="124" t="str">
        <f t="shared" si="214"/>
        <v/>
      </c>
      <c r="AK1607" s="121">
        <f t="shared" si="215"/>
        <v>0</v>
      </c>
      <c r="AL1607" s="121">
        <f t="shared" si="216"/>
        <v>0</v>
      </c>
    </row>
    <row r="1608" spans="1:38" s="121" customFormat="1" ht="12.75" x14ac:dyDescent="0.2">
      <c r="A1608" s="293" t="str">
        <f>VLOOKUP(B:B,'ACFR Business Areas'!A:C,3,FALSE)</f>
        <v>A000</v>
      </c>
      <c r="B1608" s="293" t="str">
        <f>'Lease Rollforward'!$B$1</f>
        <v>E120</v>
      </c>
      <c r="C1608" s="122" t="str">
        <f>VLOOKUP(B:B,'ACFR Business Areas'!A:B,2,FALSE)</f>
        <v>Comptroller General</v>
      </c>
      <c r="D1608" s="237"/>
      <c r="E1608" s="265"/>
      <c r="G1608" s="122">
        <f>IFERROR(VLOOKUP($F:$F,'Lease Types with GL Accts'!A:B,2,FALSE),0)</f>
        <v>0</v>
      </c>
      <c r="H1608" s="122">
        <f>IFERROR(VLOOKUP($F:$F,'Lease Types with GL Accts'!$A:$C,3,FALSE),0)</f>
        <v>0</v>
      </c>
      <c r="I1608" s="122">
        <f>IFERROR(VLOOKUP($F:$F,'Lease Types with GL Accts'!$A:$D,4,FALSE),0)</f>
        <v>0</v>
      </c>
      <c r="J1608" s="293" t="str">
        <f>IF(AND(AB1608=1,K1608='Lease Rollforward'!$B$2),"Yes",IF(AB1608=1,"No",""))</f>
        <v/>
      </c>
      <c r="L1608" s="216"/>
      <c r="M1608" s="217"/>
      <c r="N1608" s="217"/>
      <c r="O1608" s="217"/>
      <c r="P1608" s="294">
        <f t="shared" ref="P1608:P1671" si="217">SUM(M1608:O1608)</f>
        <v>0</v>
      </c>
      <c r="Q1608" s="124"/>
      <c r="R1608" s="124"/>
      <c r="S1608" s="219"/>
      <c r="T1608" s="219"/>
      <c r="U1608" s="266"/>
      <c r="V1608" s="122" t="str">
        <f>IF($AB1608=1,VLOOKUP(U:U,'BW Asset Listing'!D:E,2,FALSE),"")</f>
        <v/>
      </c>
      <c r="W1608" s="122" t="str">
        <f>IF($AB1608=1,VLOOKUP(U:U,'BW Asset Listing'!D:F,3,FALSE),"")</f>
        <v/>
      </c>
      <c r="X1608" s="122" t="str">
        <f>IF($AB1608=1,VLOOKUP(U:U,'BW Asset Listing'!D:G,4,FALSE),"")</f>
        <v/>
      </c>
      <c r="Y1608" s="294" t="str">
        <f>IF($AB1608=1,VLOOKUP(U:U,'BW Asset Listing'!D:O,12,FALSE),"")</f>
        <v/>
      </c>
      <c r="Z1608" s="294" t="str">
        <f t="shared" ref="Z1608:Z1671" si="218">IF($AB1608=1,SUMIF(D:D,D1608,M:M),"")</f>
        <v/>
      </c>
      <c r="AA1608" s="294" t="str">
        <f t="shared" ref="AA1608:AA1671" si="219">IF($AB1608=1,Y1608-Z1608,"")</f>
        <v/>
      </c>
      <c r="AB1608" s="294">
        <f>COUNTIF($D$4:D1608,$D1608)</f>
        <v>0</v>
      </c>
      <c r="AE1608" s="122" t="str">
        <f t="shared" ref="AE1608:AE1671" si="220">IF(ISBLANK(D1608),"",D1608&amp;" Payment #"&amp;AB1608)</f>
        <v/>
      </c>
      <c r="AF1608" s="124">
        <f>SUMIFS('BW Expense Report GL'!I:I,'BW Expense Report GL'!F:F,AD:AD,'BW Expense Report GL'!G:G,G:G)</f>
        <v>0</v>
      </c>
      <c r="AG1608" s="124" t="str">
        <f t="shared" ref="AG1608:AG1671" si="221">IF(ISBLANK(AD1608),"",M1608-AF1608)</f>
        <v/>
      </c>
      <c r="AH1608" s="124">
        <f>SUMIFS('BW Expense Report GL'!I:I,'BW Expense Report GL'!F:F,AD:AD,'BW Expense Report GL'!G:G,H:H)</f>
        <v>0</v>
      </c>
      <c r="AI1608" s="124" t="str">
        <f t="shared" ref="AI1608:AI1671" si="222">IF(ISBLANK(AD1608),"",N1608-AH1608)</f>
        <v/>
      </c>
      <c r="AK1608" s="121">
        <f t="shared" ref="AK1608:AK1671" si="223">F1608</f>
        <v>0</v>
      </c>
      <c r="AL1608" s="121">
        <f t="shared" ref="AL1608:AL1671" si="224">D1608</f>
        <v>0</v>
      </c>
    </row>
    <row r="1609" spans="1:38" s="121" customFormat="1" ht="12.75" x14ac:dyDescent="0.2">
      <c r="A1609" s="293" t="str">
        <f>VLOOKUP(B:B,'ACFR Business Areas'!A:C,3,FALSE)</f>
        <v>A000</v>
      </c>
      <c r="B1609" s="293" t="str">
        <f>'Lease Rollforward'!$B$1</f>
        <v>E120</v>
      </c>
      <c r="C1609" s="122" t="str">
        <f>VLOOKUP(B:B,'ACFR Business Areas'!A:B,2,FALSE)</f>
        <v>Comptroller General</v>
      </c>
      <c r="D1609" s="237"/>
      <c r="E1609" s="265"/>
      <c r="G1609" s="122">
        <f>IFERROR(VLOOKUP($F:$F,'Lease Types with GL Accts'!A:B,2,FALSE),0)</f>
        <v>0</v>
      </c>
      <c r="H1609" s="122">
        <f>IFERROR(VLOOKUP($F:$F,'Lease Types with GL Accts'!$A:$C,3,FALSE),0)</f>
        <v>0</v>
      </c>
      <c r="I1609" s="122">
        <f>IFERROR(VLOOKUP($F:$F,'Lease Types with GL Accts'!$A:$D,4,FALSE),0)</f>
        <v>0</v>
      </c>
      <c r="J1609" s="293" t="str">
        <f>IF(AND(AB1609=1,K1609='Lease Rollforward'!$B$2),"Yes",IF(AB1609=1,"No",""))</f>
        <v/>
      </c>
      <c r="L1609" s="216"/>
      <c r="M1609" s="217"/>
      <c r="N1609" s="217"/>
      <c r="O1609" s="217"/>
      <c r="P1609" s="294">
        <f t="shared" si="217"/>
        <v>0</v>
      </c>
      <c r="Q1609" s="124"/>
      <c r="R1609" s="124"/>
      <c r="S1609" s="219"/>
      <c r="T1609" s="219"/>
      <c r="U1609" s="266"/>
      <c r="V1609" s="122" t="str">
        <f>IF($AB1609=1,VLOOKUP(U:U,'BW Asset Listing'!D:E,2,FALSE),"")</f>
        <v/>
      </c>
      <c r="W1609" s="122" t="str">
        <f>IF($AB1609=1,VLOOKUP(U:U,'BW Asset Listing'!D:F,3,FALSE),"")</f>
        <v/>
      </c>
      <c r="X1609" s="122" t="str">
        <f>IF($AB1609=1,VLOOKUP(U:U,'BW Asset Listing'!D:G,4,FALSE),"")</f>
        <v/>
      </c>
      <c r="Y1609" s="294" t="str">
        <f>IF($AB1609=1,VLOOKUP(U:U,'BW Asset Listing'!D:O,12,FALSE),"")</f>
        <v/>
      </c>
      <c r="Z1609" s="294" t="str">
        <f t="shared" si="218"/>
        <v/>
      </c>
      <c r="AA1609" s="294" t="str">
        <f t="shared" si="219"/>
        <v/>
      </c>
      <c r="AB1609" s="294">
        <f>COUNTIF($D$4:D1609,$D1609)</f>
        <v>0</v>
      </c>
      <c r="AE1609" s="122" t="str">
        <f t="shared" si="220"/>
        <v/>
      </c>
      <c r="AF1609" s="124">
        <f>SUMIFS('BW Expense Report GL'!I:I,'BW Expense Report GL'!F:F,AD:AD,'BW Expense Report GL'!G:G,G:G)</f>
        <v>0</v>
      </c>
      <c r="AG1609" s="124" t="str">
        <f t="shared" si="221"/>
        <v/>
      </c>
      <c r="AH1609" s="124">
        <f>SUMIFS('BW Expense Report GL'!I:I,'BW Expense Report GL'!F:F,AD:AD,'BW Expense Report GL'!G:G,H:H)</f>
        <v>0</v>
      </c>
      <c r="AI1609" s="124" t="str">
        <f t="shared" si="222"/>
        <v/>
      </c>
      <c r="AK1609" s="121">
        <f t="shared" si="223"/>
        <v>0</v>
      </c>
      <c r="AL1609" s="121">
        <f t="shared" si="224"/>
        <v>0</v>
      </c>
    </row>
    <row r="1610" spans="1:38" s="121" customFormat="1" ht="12.75" x14ac:dyDescent="0.2">
      <c r="A1610" s="293" t="str">
        <f>VLOOKUP(B:B,'ACFR Business Areas'!A:C,3,FALSE)</f>
        <v>A000</v>
      </c>
      <c r="B1610" s="293" t="str">
        <f>'Lease Rollforward'!$B$1</f>
        <v>E120</v>
      </c>
      <c r="C1610" s="122" t="str">
        <f>VLOOKUP(B:B,'ACFR Business Areas'!A:B,2,FALSE)</f>
        <v>Comptroller General</v>
      </c>
      <c r="D1610" s="237"/>
      <c r="E1610" s="265"/>
      <c r="G1610" s="122">
        <f>IFERROR(VLOOKUP($F:$F,'Lease Types with GL Accts'!A:B,2,FALSE),0)</f>
        <v>0</v>
      </c>
      <c r="H1610" s="122">
        <f>IFERROR(VLOOKUP($F:$F,'Lease Types with GL Accts'!$A:$C,3,FALSE),0)</f>
        <v>0</v>
      </c>
      <c r="I1610" s="122">
        <f>IFERROR(VLOOKUP($F:$F,'Lease Types with GL Accts'!$A:$D,4,FALSE),0)</f>
        <v>0</v>
      </c>
      <c r="J1610" s="293" t="str">
        <f>IF(AND(AB1610=1,K1610='Lease Rollforward'!$B$2),"Yes",IF(AB1610=1,"No",""))</f>
        <v/>
      </c>
      <c r="L1610" s="216"/>
      <c r="M1610" s="217"/>
      <c r="N1610" s="217"/>
      <c r="O1610" s="217"/>
      <c r="P1610" s="294">
        <f t="shared" si="217"/>
        <v>0</v>
      </c>
      <c r="Q1610" s="124"/>
      <c r="R1610" s="124"/>
      <c r="S1610" s="219"/>
      <c r="T1610" s="219"/>
      <c r="U1610" s="266"/>
      <c r="V1610" s="122" t="str">
        <f>IF($AB1610=1,VLOOKUP(U:U,'BW Asset Listing'!D:E,2,FALSE),"")</f>
        <v/>
      </c>
      <c r="W1610" s="122" t="str">
        <f>IF($AB1610=1,VLOOKUP(U:U,'BW Asset Listing'!D:F,3,FALSE),"")</f>
        <v/>
      </c>
      <c r="X1610" s="122" t="str">
        <f>IF($AB1610=1,VLOOKUP(U:U,'BW Asset Listing'!D:G,4,FALSE),"")</f>
        <v/>
      </c>
      <c r="Y1610" s="294" t="str">
        <f>IF($AB1610=1,VLOOKUP(U:U,'BW Asset Listing'!D:O,12,FALSE),"")</f>
        <v/>
      </c>
      <c r="Z1610" s="294" t="str">
        <f t="shared" si="218"/>
        <v/>
      </c>
      <c r="AA1610" s="294" t="str">
        <f t="shared" si="219"/>
        <v/>
      </c>
      <c r="AB1610" s="294">
        <f>COUNTIF($D$4:D1610,$D1610)</f>
        <v>0</v>
      </c>
      <c r="AE1610" s="122" t="str">
        <f t="shared" si="220"/>
        <v/>
      </c>
      <c r="AF1610" s="124">
        <f>SUMIFS('BW Expense Report GL'!I:I,'BW Expense Report GL'!F:F,AD:AD,'BW Expense Report GL'!G:G,G:G)</f>
        <v>0</v>
      </c>
      <c r="AG1610" s="124" t="str">
        <f t="shared" si="221"/>
        <v/>
      </c>
      <c r="AH1610" s="124">
        <f>SUMIFS('BW Expense Report GL'!I:I,'BW Expense Report GL'!F:F,AD:AD,'BW Expense Report GL'!G:G,H:H)</f>
        <v>0</v>
      </c>
      <c r="AI1610" s="124" t="str">
        <f t="shared" si="222"/>
        <v/>
      </c>
      <c r="AK1610" s="121">
        <f t="shared" si="223"/>
        <v>0</v>
      </c>
      <c r="AL1610" s="121">
        <f t="shared" si="224"/>
        <v>0</v>
      </c>
    </row>
    <row r="1611" spans="1:38" s="121" customFormat="1" ht="12.75" x14ac:dyDescent="0.2">
      <c r="A1611" s="293" t="str">
        <f>VLOOKUP(B:B,'ACFR Business Areas'!A:C,3,FALSE)</f>
        <v>A000</v>
      </c>
      <c r="B1611" s="293" t="str">
        <f>'Lease Rollforward'!$B$1</f>
        <v>E120</v>
      </c>
      <c r="C1611" s="122" t="str">
        <f>VLOOKUP(B:B,'ACFR Business Areas'!A:B,2,FALSE)</f>
        <v>Comptroller General</v>
      </c>
      <c r="D1611" s="237"/>
      <c r="E1611" s="265"/>
      <c r="G1611" s="122">
        <f>IFERROR(VLOOKUP($F:$F,'Lease Types with GL Accts'!A:B,2,FALSE),0)</f>
        <v>0</v>
      </c>
      <c r="H1611" s="122">
        <f>IFERROR(VLOOKUP($F:$F,'Lease Types with GL Accts'!$A:$C,3,FALSE),0)</f>
        <v>0</v>
      </c>
      <c r="I1611" s="122">
        <f>IFERROR(VLOOKUP($F:$F,'Lease Types with GL Accts'!$A:$D,4,FALSE),0)</f>
        <v>0</v>
      </c>
      <c r="J1611" s="293" t="str">
        <f>IF(AND(AB1611=1,K1611='Lease Rollforward'!$B$2),"Yes",IF(AB1611=1,"No",""))</f>
        <v/>
      </c>
      <c r="L1611" s="216"/>
      <c r="M1611" s="217"/>
      <c r="N1611" s="217"/>
      <c r="O1611" s="217"/>
      <c r="P1611" s="294">
        <f t="shared" si="217"/>
        <v>0</v>
      </c>
      <c r="Q1611" s="124"/>
      <c r="R1611" s="124"/>
      <c r="S1611" s="219"/>
      <c r="T1611" s="219"/>
      <c r="U1611" s="266"/>
      <c r="V1611" s="122" t="str">
        <f>IF($AB1611=1,VLOOKUP(U:U,'BW Asset Listing'!D:E,2,FALSE),"")</f>
        <v/>
      </c>
      <c r="W1611" s="122" t="str">
        <f>IF($AB1611=1,VLOOKUP(U:U,'BW Asset Listing'!D:F,3,FALSE),"")</f>
        <v/>
      </c>
      <c r="X1611" s="122" t="str">
        <f>IF($AB1611=1,VLOOKUP(U:U,'BW Asset Listing'!D:G,4,FALSE),"")</f>
        <v/>
      </c>
      <c r="Y1611" s="294" t="str">
        <f>IF($AB1611=1,VLOOKUP(U:U,'BW Asset Listing'!D:O,12,FALSE),"")</f>
        <v/>
      </c>
      <c r="Z1611" s="294" t="str">
        <f t="shared" si="218"/>
        <v/>
      </c>
      <c r="AA1611" s="294" t="str">
        <f t="shared" si="219"/>
        <v/>
      </c>
      <c r="AB1611" s="294">
        <f>COUNTIF($D$4:D1611,$D1611)</f>
        <v>0</v>
      </c>
      <c r="AE1611" s="122" t="str">
        <f t="shared" si="220"/>
        <v/>
      </c>
      <c r="AF1611" s="124">
        <f>SUMIFS('BW Expense Report GL'!I:I,'BW Expense Report GL'!F:F,AD:AD,'BW Expense Report GL'!G:G,G:G)</f>
        <v>0</v>
      </c>
      <c r="AG1611" s="124" t="str">
        <f t="shared" si="221"/>
        <v/>
      </c>
      <c r="AH1611" s="124">
        <f>SUMIFS('BW Expense Report GL'!I:I,'BW Expense Report GL'!F:F,AD:AD,'BW Expense Report GL'!G:G,H:H)</f>
        <v>0</v>
      </c>
      <c r="AI1611" s="124" t="str">
        <f t="shared" si="222"/>
        <v/>
      </c>
      <c r="AK1611" s="121">
        <f t="shared" si="223"/>
        <v>0</v>
      </c>
      <c r="AL1611" s="121">
        <f t="shared" si="224"/>
        <v>0</v>
      </c>
    </row>
    <row r="1612" spans="1:38" s="121" customFormat="1" ht="12.75" x14ac:dyDescent="0.2">
      <c r="A1612" s="293" t="str">
        <f>VLOOKUP(B:B,'ACFR Business Areas'!A:C,3,FALSE)</f>
        <v>A000</v>
      </c>
      <c r="B1612" s="293" t="str">
        <f>'Lease Rollforward'!$B$1</f>
        <v>E120</v>
      </c>
      <c r="C1612" s="122" t="str">
        <f>VLOOKUP(B:B,'ACFR Business Areas'!A:B,2,FALSE)</f>
        <v>Comptroller General</v>
      </c>
      <c r="D1612" s="237"/>
      <c r="E1612" s="265"/>
      <c r="G1612" s="122">
        <f>IFERROR(VLOOKUP($F:$F,'Lease Types with GL Accts'!A:B,2,FALSE),0)</f>
        <v>0</v>
      </c>
      <c r="H1612" s="122">
        <f>IFERROR(VLOOKUP($F:$F,'Lease Types with GL Accts'!$A:$C,3,FALSE),0)</f>
        <v>0</v>
      </c>
      <c r="I1612" s="122">
        <f>IFERROR(VLOOKUP($F:$F,'Lease Types with GL Accts'!$A:$D,4,FALSE),0)</f>
        <v>0</v>
      </c>
      <c r="J1612" s="293" t="str">
        <f>IF(AND(AB1612=1,K1612='Lease Rollforward'!$B$2),"Yes",IF(AB1612=1,"No",""))</f>
        <v/>
      </c>
      <c r="L1612" s="216"/>
      <c r="M1612" s="217"/>
      <c r="N1612" s="217"/>
      <c r="O1612" s="217"/>
      <c r="P1612" s="294">
        <f t="shared" si="217"/>
        <v>0</v>
      </c>
      <c r="Q1612" s="124"/>
      <c r="R1612" s="124"/>
      <c r="S1612" s="219"/>
      <c r="T1612" s="219"/>
      <c r="U1612" s="266"/>
      <c r="V1612" s="122" t="str">
        <f>IF($AB1612=1,VLOOKUP(U:U,'BW Asset Listing'!D:E,2,FALSE),"")</f>
        <v/>
      </c>
      <c r="W1612" s="122" t="str">
        <f>IF($AB1612=1,VLOOKUP(U:U,'BW Asset Listing'!D:F,3,FALSE),"")</f>
        <v/>
      </c>
      <c r="X1612" s="122" t="str">
        <f>IF($AB1612=1,VLOOKUP(U:U,'BW Asset Listing'!D:G,4,FALSE),"")</f>
        <v/>
      </c>
      <c r="Y1612" s="294" t="str">
        <f>IF($AB1612=1,VLOOKUP(U:U,'BW Asset Listing'!D:O,12,FALSE),"")</f>
        <v/>
      </c>
      <c r="Z1612" s="294" t="str">
        <f t="shared" si="218"/>
        <v/>
      </c>
      <c r="AA1612" s="294" t="str">
        <f t="shared" si="219"/>
        <v/>
      </c>
      <c r="AB1612" s="294">
        <f>COUNTIF($D$4:D1612,$D1612)</f>
        <v>0</v>
      </c>
      <c r="AE1612" s="122" t="str">
        <f t="shared" si="220"/>
        <v/>
      </c>
      <c r="AF1612" s="124">
        <f>SUMIFS('BW Expense Report GL'!I:I,'BW Expense Report GL'!F:F,AD:AD,'BW Expense Report GL'!G:G,G:G)</f>
        <v>0</v>
      </c>
      <c r="AG1612" s="124" t="str">
        <f t="shared" si="221"/>
        <v/>
      </c>
      <c r="AH1612" s="124">
        <f>SUMIFS('BW Expense Report GL'!I:I,'BW Expense Report GL'!F:F,AD:AD,'BW Expense Report GL'!G:G,H:H)</f>
        <v>0</v>
      </c>
      <c r="AI1612" s="124" t="str">
        <f t="shared" si="222"/>
        <v/>
      </c>
      <c r="AK1612" s="121">
        <f t="shared" si="223"/>
        <v>0</v>
      </c>
      <c r="AL1612" s="121">
        <f t="shared" si="224"/>
        <v>0</v>
      </c>
    </row>
    <row r="1613" spans="1:38" s="121" customFormat="1" ht="12.75" x14ac:dyDescent="0.2">
      <c r="A1613" s="293" t="str">
        <f>VLOOKUP(B:B,'ACFR Business Areas'!A:C,3,FALSE)</f>
        <v>A000</v>
      </c>
      <c r="B1613" s="293" t="str">
        <f>'Lease Rollforward'!$B$1</f>
        <v>E120</v>
      </c>
      <c r="C1613" s="122" t="str">
        <f>VLOOKUP(B:B,'ACFR Business Areas'!A:B,2,FALSE)</f>
        <v>Comptroller General</v>
      </c>
      <c r="D1613" s="237"/>
      <c r="E1613" s="265"/>
      <c r="G1613" s="122">
        <f>IFERROR(VLOOKUP($F:$F,'Lease Types with GL Accts'!A:B,2,FALSE),0)</f>
        <v>0</v>
      </c>
      <c r="H1613" s="122">
        <f>IFERROR(VLOOKUP($F:$F,'Lease Types with GL Accts'!$A:$C,3,FALSE),0)</f>
        <v>0</v>
      </c>
      <c r="I1613" s="122">
        <f>IFERROR(VLOOKUP($F:$F,'Lease Types with GL Accts'!$A:$D,4,FALSE),0)</f>
        <v>0</v>
      </c>
      <c r="J1613" s="293" t="str">
        <f>IF(AND(AB1613=1,K1613='Lease Rollforward'!$B$2),"Yes",IF(AB1613=1,"No",""))</f>
        <v/>
      </c>
      <c r="L1613" s="216"/>
      <c r="M1613" s="217"/>
      <c r="N1613" s="217"/>
      <c r="O1613" s="217"/>
      <c r="P1613" s="294">
        <f t="shared" si="217"/>
        <v>0</v>
      </c>
      <c r="Q1613" s="124"/>
      <c r="R1613" s="124"/>
      <c r="S1613" s="219"/>
      <c r="T1613" s="219"/>
      <c r="U1613" s="266"/>
      <c r="V1613" s="122" t="str">
        <f>IF($AB1613=1,VLOOKUP(U:U,'BW Asset Listing'!D:E,2,FALSE),"")</f>
        <v/>
      </c>
      <c r="W1613" s="122" t="str">
        <f>IF($AB1613=1,VLOOKUP(U:U,'BW Asset Listing'!D:F,3,FALSE),"")</f>
        <v/>
      </c>
      <c r="X1613" s="122" t="str">
        <f>IF($AB1613=1,VLOOKUP(U:U,'BW Asset Listing'!D:G,4,FALSE),"")</f>
        <v/>
      </c>
      <c r="Y1613" s="294" t="str">
        <f>IF($AB1613=1,VLOOKUP(U:U,'BW Asset Listing'!D:O,12,FALSE),"")</f>
        <v/>
      </c>
      <c r="Z1613" s="294" t="str">
        <f t="shared" si="218"/>
        <v/>
      </c>
      <c r="AA1613" s="294" t="str">
        <f t="shared" si="219"/>
        <v/>
      </c>
      <c r="AB1613" s="294">
        <f>COUNTIF($D$4:D1613,$D1613)</f>
        <v>0</v>
      </c>
      <c r="AE1613" s="122" t="str">
        <f t="shared" si="220"/>
        <v/>
      </c>
      <c r="AF1613" s="124">
        <f>SUMIFS('BW Expense Report GL'!I:I,'BW Expense Report GL'!F:F,AD:AD,'BW Expense Report GL'!G:G,G:G)</f>
        <v>0</v>
      </c>
      <c r="AG1613" s="124" t="str">
        <f t="shared" si="221"/>
        <v/>
      </c>
      <c r="AH1613" s="124">
        <f>SUMIFS('BW Expense Report GL'!I:I,'BW Expense Report GL'!F:F,AD:AD,'BW Expense Report GL'!G:G,H:H)</f>
        <v>0</v>
      </c>
      <c r="AI1613" s="124" t="str">
        <f t="shared" si="222"/>
        <v/>
      </c>
      <c r="AK1613" s="121">
        <f t="shared" si="223"/>
        <v>0</v>
      </c>
      <c r="AL1613" s="121">
        <f t="shared" si="224"/>
        <v>0</v>
      </c>
    </row>
    <row r="1614" spans="1:38" s="121" customFormat="1" ht="12.75" x14ac:dyDescent="0.2">
      <c r="A1614" s="293" t="str">
        <f>VLOOKUP(B:B,'ACFR Business Areas'!A:C,3,FALSE)</f>
        <v>A000</v>
      </c>
      <c r="B1614" s="293" t="str">
        <f>'Lease Rollforward'!$B$1</f>
        <v>E120</v>
      </c>
      <c r="C1614" s="122" t="str">
        <f>VLOOKUP(B:B,'ACFR Business Areas'!A:B,2,FALSE)</f>
        <v>Comptroller General</v>
      </c>
      <c r="D1614" s="237"/>
      <c r="E1614" s="265"/>
      <c r="G1614" s="122">
        <f>IFERROR(VLOOKUP($F:$F,'Lease Types with GL Accts'!A:B,2,FALSE),0)</f>
        <v>0</v>
      </c>
      <c r="H1614" s="122">
        <f>IFERROR(VLOOKUP($F:$F,'Lease Types with GL Accts'!$A:$C,3,FALSE),0)</f>
        <v>0</v>
      </c>
      <c r="I1614" s="122">
        <f>IFERROR(VLOOKUP($F:$F,'Lease Types with GL Accts'!$A:$D,4,FALSE),0)</f>
        <v>0</v>
      </c>
      <c r="J1614" s="293" t="str">
        <f>IF(AND(AB1614=1,K1614='Lease Rollforward'!$B$2),"Yes",IF(AB1614=1,"No",""))</f>
        <v/>
      </c>
      <c r="L1614" s="216"/>
      <c r="M1614" s="217"/>
      <c r="N1614" s="217"/>
      <c r="O1614" s="217"/>
      <c r="P1614" s="294">
        <f t="shared" si="217"/>
        <v>0</v>
      </c>
      <c r="Q1614" s="124"/>
      <c r="R1614" s="124"/>
      <c r="S1614" s="219"/>
      <c r="T1614" s="219"/>
      <c r="U1614" s="266"/>
      <c r="V1614" s="122" t="str">
        <f>IF($AB1614=1,VLOOKUP(U:U,'BW Asset Listing'!D:E,2,FALSE),"")</f>
        <v/>
      </c>
      <c r="W1614" s="122" t="str">
        <f>IF($AB1614=1,VLOOKUP(U:U,'BW Asset Listing'!D:F,3,FALSE),"")</f>
        <v/>
      </c>
      <c r="X1614" s="122" t="str">
        <f>IF($AB1614=1,VLOOKUP(U:U,'BW Asset Listing'!D:G,4,FALSE),"")</f>
        <v/>
      </c>
      <c r="Y1614" s="294" t="str">
        <f>IF($AB1614=1,VLOOKUP(U:U,'BW Asset Listing'!D:O,12,FALSE),"")</f>
        <v/>
      </c>
      <c r="Z1614" s="294" t="str">
        <f t="shared" si="218"/>
        <v/>
      </c>
      <c r="AA1614" s="294" t="str">
        <f t="shared" si="219"/>
        <v/>
      </c>
      <c r="AB1614" s="294">
        <f>COUNTIF($D$4:D1614,$D1614)</f>
        <v>0</v>
      </c>
      <c r="AE1614" s="122" t="str">
        <f t="shared" si="220"/>
        <v/>
      </c>
      <c r="AF1614" s="124">
        <f>SUMIFS('BW Expense Report GL'!I:I,'BW Expense Report GL'!F:F,AD:AD,'BW Expense Report GL'!G:G,G:G)</f>
        <v>0</v>
      </c>
      <c r="AG1614" s="124" t="str">
        <f t="shared" si="221"/>
        <v/>
      </c>
      <c r="AH1614" s="124">
        <f>SUMIFS('BW Expense Report GL'!I:I,'BW Expense Report GL'!F:F,AD:AD,'BW Expense Report GL'!G:G,H:H)</f>
        <v>0</v>
      </c>
      <c r="AI1614" s="124" t="str">
        <f t="shared" si="222"/>
        <v/>
      </c>
      <c r="AK1614" s="121">
        <f t="shared" si="223"/>
        <v>0</v>
      </c>
      <c r="AL1614" s="121">
        <f t="shared" si="224"/>
        <v>0</v>
      </c>
    </row>
    <row r="1615" spans="1:38" s="121" customFormat="1" ht="12.75" x14ac:dyDescent="0.2">
      <c r="A1615" s="293" t="str">
        <f>VLOOKUP(B:B,'ACFR Business Areas'!A:C,3,FALSE)</f>
        <v>A000</v>
      </c>
      <c r="B1615" s="293" t="str">
        <f>'Lease Rollforward'!$B$1</f>
        <v>E120</v>
      </c>
      <c r="C1615" s="122" t="str">
        <f>VLOOKUP(B:B,'ACFR Business Areas'!A:B,2,FALSE)</f>
        <v>Comptroller General</v>
      </c>
      <c r="D1615" s="237"/>
      <c r="E1615" s="265"/>
      <c r="G1615" s="122">
        <f>IFERROR(VLOOKUP($F:$F,'Lease Types with GL Accts'!A:B,2,FALSE),0)</f>
        <v>0</v>
      </c>
      <c r="H1615" s="122">
        <f>IFERROR(VLOOKUP($F:$F,'Lease Types with GL Accts'!$A:$C,3,FALSE),0)</f>
        <v>0</v>
      </c>
      <c r="I1615" s="122">
        <f>IFERROR(VLOOKUP($F:$F,'Lease Types with GL Accts'!$A:$D,4,FALSE),0)</f>
        <v>0</v>
      </c>
      <c r="J1615" s="293" t="str">
        <f>IF(AND(AB1615=1,K1615='Lease Rollforward'!$B$2),"Yes",IF(AB1615=1,"No",""))</f>
        <v/>
      </c>
      <c r="L1615" s="216"/>
      <c r="M1615" s="217"/>
      <c r="N1615" s="217"/>
      <c r="O1615" s="217"/>
      <c r="P1615" s="294">
        <f t="shared" si="217"/>
        <v>0</v>
      </c>
      <c r="Q1615" s="124"/>
      <c r="R1615" s="124"/>
      <c r="S1615" s="219"/>
      <c r="T1615" s="219"/>
      <c r="U1615" s="266"/>
      <c r="V1615" s="122" t="str">
        <f>IF($AB1615=1,VLOOKUP(U:U,'BW Asset Listing'!D:E,2,FALSE),"")</f>
        <v/>
      </c>
      <c r="W1615" s="122" t="str">
        <f>IF($AB1615=1,VLOOKUP(U:U,'BW Asset Listing'!D:F,3,FALSE),"")</f>
        <v/>
      </c>
      <c r="X1615" s="122" t="str">
        <f>IF($AB1615=1,VLOOKUP(U:U,'BW Asset Listing'!D:G,4,FALSE),"")</f>
        <v/>
      </c>
      <c r="Y1615" s="294" t="str">
        <f>IF($AB1615=1,VLOOKUP(U:U,'BW Asset Listing'!D:O,12,FALSE),"")</f>
        <v/>
      </c>
      <c r="Z1615" s="294" t="str">
        <f t="shared" si="218"/>
        <v/>
      </c>
      <c r="AA1615" s="294" t="str">
        <f t="shared" si="219"/>
        <v/>
      </c>
      <c r="AB1615" s="294">
        <f>COUNTIF($D$4:D1615,$D1615)</f>
        <v>0</v>
      </c>
      <c r="AE1615" s="122" t="str">
        <f t="shared" si="220"/>
        <v/>
      </c>
      <c r="AF1615" s="124">
        <f>SUMIFS('BW Expense Report GL'!I:I,'BW Expense Report GL'!F:F,AD:AD,'BW Expense Report GL'!G:G,G:G)</f>
        <v>0</v>
      </c>
      <c r="AG1615" s="124" t="str">
        <f t="shared" si="221"/>
        <v/>
      </c>
      <c r="AH1615" s="124">
        <f>SUMIFS('BW Expense Report GL'!I:I,'BW Expense Report GL'!F:F,AD:AD,'BW Expense Report GL'!G:G,H:H)</f>
        <v>0</v>
      </c>
      <c r="AI1615" s="124" t="str">
        <f t="shared" si="222"/>
        <v/>
      </c>
      <c r="AK1615" s="121">
        <f t="shared" si="223"/>
        <v>0</v>
      </c>
      <c r="AL1615" s="121">
        <f t="shared" si="224"/>
        <v>0</v>
      </c>
    </row>
    <row r="1616" spans="1:38" s="121" customFormat="1" ht="12.75" x14ac:dyDescent="0.2">
      <c r="A1616" s="293" t="str">
        <f>VLOOKUP(B:B,'ACFR Business Areas'!A:C,3,FALSE)</f>
        <v>A000</v>
      </c>
      <c r="B1616" s="293" t="str">
        <f>'Lease Rollforward'!$B$1</f>
        <v>E120</v>
      </c>
      <c r="C1616" s="122" t="str">
        <f>VLOOKUP(B:B,'ACFR Business Areas'!A:B,2,FALSE)</f>
        <v>Comptroller General</v>
      </c>
      <c r="D1616" s="237"/>
      <c r="E1616" s="265"/>
      <c r="G1616" s="122">
        <f>IFERROR(VLOOKUP($F:$F,'Lease Types with GL Accts'!A:B,2,FALSE),0)</f>
        <v>0</v>
      </c>
      <c r="H1616" s="122">
        <f>IFERROR(VLOOKUP($F:$F,'Lease Types with GL Accts'!$A:$C,3,FALSE),0)</f>
        <v>0</v>
      </c>
      <c r="I1616" s="122">
        <f>IFERROR(VLOOKUP($F:$F,'Lease Types with GL Accts'!$A:$D,4,FALSE),0)</f>
        <v>0</v>
      </c>
      <c r="J1616" s="293" t="str">
        <f>IF(AND(AB1616=1,K1616='Lease Rollforward'!$B$2),"Yes",IF(AB1616=1,"No",""))</f>
        <v/>
      </c>
      <c r="L1616" s="216"/>
      <c r="M1616" s="217"/>
      <c r="N1616" s="217"/>
      <c r="O1616" s="217"/>
      <c r="P1616" s="294">
        <f t="shared" si="217"/>
        <v>0</v>
      </c>
      <c r="Q1616" s="124"/>
      <c r="R1616" s="124"/>
      <c r="S1616" s="219"/>
      <c r="T1616" s="219"/>
      <c r="U1616" s="266"/>
      <c r="V1616" s="122" t="str">
        <f>IF($AB1616=1,VLOOKUP(U:U,'BW Asset Listing'!D:E,2,FALSE),"")</f>
        <v/>
      </c>
      <c r="W1616" s="122" t="str">
        <f>IF($AB1616=1,VLOOKUP(U:U,'BW Asset Listing'!D:F,3,FALSE),"")</f>
        <v/>
      </c>
      <c r="X1616" s="122" t="str">
        <f>IF($AB1616=1,VLOOKUP(U:U,'BW Asset Listing'!D:G,4,FALSE),"")</f>
        <v/>
      </c>
      <c r="Y1616" s="294" t="str">
        <f>IF($AB1616=1,VLOOKUP(U:U,'BW Asset Listing'!D:O,12,FALSE),"")</f>
        <v/>
      </c>
      <c r="Z1616" s="294" t="str">
        <f t="shared" si="218"/>
        <v/>
      </c>
      <c r="AA1616" s="294" t="str">
        <f t="shared" si="219"/>
        <v/>
      </c>
      <c r="AB1616" s="294">
        <f>COUNTIF($D$4:D1616,$D1616)</f>
        <v>0</v>
      </c>
      <c r="AE1616" s="122" t="str">
        <f t="shared" si="220"/>
        <v/>
      </c>
      <c r="AF1616" s="124">
        <f>SUMIFS('BW Expense Report GL'!I:I,'BW Expense Report GL'!F:F,AD:AD,'BW Expense Report GL'!G:G,G:G)</f>
        <v>0</v>
      </c>
      <c r="AG1616" s="124" t="str">
        <f t="shared" si="221"/>
        <v/>
      </c>
      <c r="AH1616" s="124">
        <f>SUMIFS('BW Expense Report GL'!I:I,'BW Expense Report GL'!F:F,AD:AD,'BW Expense Report GL'!G:G,H:H)</f>
        <v>0</v>
      </c>
      <c r="AI1616" s="124" t="str">
        <f t="shared" si="222"/>
        <v/>
      </c>
      <c r="AK1616" s="121">
        <f t="shared" si="223"/>
        <v>0</v>
      </c>
      <c r="AL1616" s="121">
        <f t="shared" si="224"/>
        <v>0</v>
      </c>
    </row>
    <row r="1617" spans="1:38" s="121" customFormat="1" ht="12.75" x14ac:dyDescent="0.2">
      <c r="A1617" s="293" t="str">
        <f>VLOOKUP(B:B,'ACFR Business Areas'!A:C,3,FALSE)</f>
        <v>A000</v>
      </c>
      <c r="B1617" s="293" t="str">
        <f>'Lease Rollforward'!$B$1</f>
        <v>E120</v>
      </c>
      <c r="C1617" s="122" t="str">
        <f>VLOOKUP(B:B,'ACFR Business Areas'!A:B,2,FALSE)</f>
        <v>Comptroller General</v>
      </c>
      <c r="D1617" s="237"/>
      <c r="E1617" s="265"/>
      <c r="G1617" s="122">
        <f>IFERROR(VLOOKUP($F:$F,'Lease Types with GL Accts'!A:B,2,FALSE),0)</f>
        <v>0</v>
      </c>
      <c r="H1617" s="122">
        <f>IFERROR(VLOOKUP($F:$F,'Lease Types with GL Accts'!$A:$C,3,FALSE),0)</f>
        <v>0</v>
      </c>
      <c r="I1617" s="122">
        <f>IFERROR(VLOOKUP($F:$F,'Lease Types with GL Accts'!$A:$D,4,FALSE),0)</f>
        <v>0</v>
      </c>
      <c r="J1617" s="293" t="str">
        <f>IF(AND(AB1617=1,K1617='Lease Rollforward'!$B$2),"Yes",IF(AB1617=1,"No",""))</f>
        <v/>
      </c>
      <c r="L1617" s="216"/>
      <c r="M1617" s="217"/>
      <c r="N1617" s="217"/>
      <c r="O1617" s="217"/>
      <c r="P1617" s="294">
        <f t="shared" si="217"/>
        <v>0</v>
      </c>
      <c r="Q1617" s="124"/>
      <c r="R1617" s="124"/>
      <c r="S1617" s="219"/>
      <c r="T1617" s="219"/>
      <c r="U1617" s="266"/>
      <c r="V1617" s="122" t="str">
        <f>IF($AB1617=1,VLOOKUP(U:U,'BW Asset Listing'!D:E,2,FALSE),"")</f>
        <v/>
      </c>
      <c r="W1617" s="122" t="str">
        <f>IF($AB1617=1,VLOOKUP(U:U,'BW Asset Listing'!D:F,3,FALSE),"")</f>
        <v/>
      </c>
      <c r="X1617" s="122" t="str">
        <f>IF($AB1617=1,VLOOKUP(U:U,'BW Asset Listing'!D:G,4,FALSE),"")</f>
        <v/>
      </c>
      <c r="Y1617" s="294" t="str">
        <f>IF($AB1617=1,VLOOKUP(U:U,'BW Asset Listing'!D:O,12,FALSE),"")</f>
        <v/>
      </c>
      <c r="Z1617" s="294" t="str">
        <f t="shared" si="218"/>
        <v/>
      </c>
      <c r="AA1617" s="294" t="str">
        <f t="shared" si="219"/>
        <v/>
      </c>
      <c r="AB1617" s="294">
        <f>COUNTIF($D$4:D1617,$D1617)</f>
        <v>0</v>
      </c>
      <c r="AE1617" s="122" t="str">
        <f t="shared" si="220"/>
        <v/>
      </c>
      <c r="AF1617" s="124">
        <f>SUMIFS('BW Expense Report GL'!I:I,'BW Expense Report GL'!F:F,AD:AD,'BW Expense Report GL'!G:G,G:G)</f>
        <v>0</v>
      </c>
      <c r="AG1617" s="124" t="str">
        <f t="shared" si="221"/>
        <v/>
      </c>
      <c r="AH1617" s="124">
        <f>SUMIFS('BW Expense Report GL'!I:I,'BW Expense Report GL'!F:F,AD:AD,'BW Expense Report GL'!G:G,H:H)</f>
        <v>0</v>
      </c>
      <c r="AI1617" s="124" t="str">
        <f t="shared" si="222"/>
        <v/>
      </c>
      <c r="AK1617" s="121">
        <f t="shared" si="223"/>
        <v>0</v>
      </c>
      <c r="AL1617" s="121">
        <f t="shared" si="224"/>
        <v>0</v>
      </c>
    </row>
    <row r="1618" spans="1:38" s="121" customFormat="1" ht="12.75" x14ac:dyDescent="0.2">
      <c r="A1618" s="293" t="str">
        <f>VLOOKUP(B:B,'ACFR Business Areas'!A:C,3,FALSE)</f>
        <v>A000</v>
      </c>
      <c r="B1618" s="293" t="str">
        <f>'Lease Rollforward'!$B$1</f>
        <v>E120</v>
      </c>
      <c r="C1618" s="122" t="str">
        <f>VLOOKUP(B:B,'ACFR Business Areas'!A:B,2,FALSE)</f>
        <v>Comptroller General</v>
      </c>
      <c r="D1618" s="237"/>
      <c r="E1618" s="265"/>
      <c r="G1618" s="122">
        <f>IFERROR(VLOOKUP($F:$F,'Lease Types with GL Accts'!A:B,2,FALSE),0)</f>
        <v>0</v>
      </c>
      <c r="H1618" s="122">
        <f>IFERROR(VLOOKUP($F:$F,'Lease Types with GL Accts'!$A:$C,3,FALSE),0)</f>
        <v>0</v>
      </c>
      <c r="I1618" s="122">
        <f>IFERROR(VLOOKUP($F:$F,'Lease Types with GL Accts'!$A:$D,4,FALSE),0)</f>
        <v>0</v>
      </c>
      <c r="J1618" s="293" t="str">
        <f>IF(AND(AB1618=1,K1618='Lease Rollforward'!$B$2),"Yes",IF(AB1618=1,"No",""))</f>
        <v/>
      </c>
      <c r="L1618" s="216"/>
      <c r="M1618" s="217"/>
      <c r="N1618" s="217"/>
      <c r="O1618" s="217"/>
      <c r="P1618" s="294">
        <f t="shared" si="217"/>
        <v>0</v>
      </c>
      <c r="Q1618" s="124"/>
      <c r="R1618" s="124"/>
      <c r="S1618" s="219"/>
      <c r="T1618" s="219"/>
      <c r="U1618" s="266"/>
      <c r="V1618" s="122" t="str">
        <f>IF($AB1618=1,VLOOKUP(U:U,'BW Asset Listing'!D:E,2,FALSE),"")</f>
        <v/>
      </c>
      <c r="W1618" s="122" t="str">
        <f>IF($AB1618=1,VLOOKUP(U:U,'BW Asset Listing'!D:F,3,FALSE),"")</f>
        <v/>
      </c>
      <c r="X1618" s="122" t="str">
        <f>IF($AB1618=1,VLOOKUP(U:U,'BW Asset Listing'!D:G,4,FALSE),"")</f>
        <v/>
      </c>
      <c r="Y1618" s="294" t="str">
        <f>IF($AB1618=1,VLOOKUP(U:U,'BW Asset Listing'!D:O,12,FALSE),"")</f>
        <v/>
      </c>
      <c r="Z1618" s="294" t="str">
        <f t="shared" si="218"/>
        <v/>
      </c>
      <c r="AA1618" s="294" t="str">
        <f t="shared" si="219"/>
        <v/>
      </c>
      <c r="AB1618" s="294">
        <f>COUNTIF($D$4:D1618,$D1618)</f>
        <v>0</v>
      </c>
      <c r="AE1618" s="122" t="str">
        <f t="shared" si="220"/>
        <v/>
      </c>
      <c r="AF1618" s="124">
        <f>SUMIFS('BW Expense Report GL'!I:I,'BW Expense Report GL'!F:F,AD:AD,'BW Expense Report GL'!G:G,G:G)</f>
        <v>0</v>
      </c>
      <c r="AG1618" s="124" t="str">
        <f t="shared" si="221"/>
        <v/>
      </c>
      <c r="AH1618" s="124">
        <f>SUMIFS('BW Expense Report GL'!I:I,'BW Expense Report GL'!F:F,AD:AD,'BW Expense Report GL'!G:G,H:H)</f>
        <v>0</v>
      </c>
      <c r="AI1618" s="124" t="str">
        <f t="shared" si="222"/>
        <v/>
      </c>
      <c r="AK1618" s="121">
        <f t="shared" si="223"/>
        <v>0</v>
      </c>
      <c r="AL1618" s="121">
        <f t="shared" si="224"/>
        <v>0</v>
      </c>
    </row>
    <row r="1619" spans="1:38" s="121" customFormat="1" ht="12.75" x14ac:dyDescent="0.2">
      <c r="A1619" s="293" t="str">
        <f>VLOOKUP(B:B,'ACFR Business Areas'!A:C,3,FALSE)</f>
        <v>A000</v>
      </c>
      <c r="B1619" s="293" t="str">
        <f>'Lease Rollforward'!$B$1</f>
        <v>E120</v>
      </c>
      <c r="C1619" s="122" t="str">
        <f>VLOOKUP(B:B,'ACFR Business Areas'!A:B,2,FALSE)</f>
        <v>Comptroller General</v>
      </c>
      <c r="D1619" s="237"/>
      <c r="E1619" s="265"/>
      <c r="G1619" s="122">
        <f>IFERROR(VLOOKUP($F:$F,'Lease Types with GL Accts'!A:B,2,FALSE),0)</f>
        <v>0</v>
      </c>
      <c r="H1619" s="122">
        <f>IFERROR(VLOOKUP($F:$F,'Lease Types with GL Accts'!$A:$C,3,FALSE),0)</f>
        <v>0</v>
      </c>
      <c r="I1619" s="122">
        <f>IFERROR(VLOOKUP($F:$F,'Lease Types with GL Accts'!$A:$D,4,FALSE),0)</f>
        <v>0</v>
      </c>
      <c r="J1619" s="293" t="str">
        <f>IF(AND(AB1619=1,K1619='Lease Rollforward'!$B$2),"Yes",IF(AB1619=1,"No",""))</f>
        <v/>
      </c>
      <c r="L1619" s="216"/>
      <c r="M1619" s="217"/>
      <c r="N1619" s="217"/>
      <c r="O1619" s="217"/>
      <c r="P1619" s="294">
        <f t="shared" si="217"/>
        <v>0</v>
      </c>
      <c r="Q1619" s="124"/>
      <c r="R1619" s="124"/>
      <c r="S1619" s="219"/>
      <c r="T1619" s="219"/>
      <c r="U1619" s="266"/>
      <c r="V1619" s="122" t="str">
        <f>IF($AB1619=1,VLOOKUP(U:U,'BW Asset Listing'!D:E,2,FALSE),"")</f>
        <v/>
      </c>
      <c r="W1619" s="122" t="str">
        <f>IF($AB1619=1,VLOOKUP(U:U,'BW Asset Listing'!D:F,3,FALSE),"")</f>
        <v/>
      </c>
      <c r="X1619" s="122" t="str">
        <f>IF($AB1619=1,VLOOKUP(U:U,'BW Asset Listing'!D:G,4,FALSE),"")</f>
        <v/>
      </c>
      <c r="Y1619" s="294" t="str">
        <f>IF($AB1619=1,VLOOKUP(U:U,'BW Asset Listing'!D:O,12,FALSE),"")</f>
        <v/>
      </c>
      <c r="Z1619" s="294" t="str">
        <f t="shared" si="218"/>
        <v/>
      </c>
      <c r="AA1619" s="294" t="str">
        <f t="shared" si="219"/>
        <v/>
      </c>
      <c r="AB1619" s="294">
        <f>COUNTIF($D$4:D1619,$D1619)</f>
        <v>0</v>
      </c>
      <c r="AE1619" s="122" t="str">
        <f t="shared" si="220"/>
        <v/>
      </c>
      <c r="AF1619" s="124">
        <f>SUMIFS('BW Expense Report GL'!I:I,'BW Expense Report GL'!F:F,AD:AD,'BW Expense Report GL'!G:G,G:G)</f>
        <v>0</v>
      </c>
      <c r="AG1619" s="124" t="str">
        <f t="shared" si="221"/>
        <v/>
      </c>
      <c r="AH1619" s="124">
        <f>SUMIFS('BW Expense Report GL'!I:I,'BW Expense Report GL'!F:F,AD:AD,'BW Expense Report GL'!G:G,H:H)</f>
        <v>0</v>
      </c>
      <c r="AI1619" s="124" t="str">
        <f t="shared" si="222"/>
        <v/>
      </c>
      <c r="AK1619" s="121">
        <f t="shared" si="223"/>
        <v>0</v>
      </c>
      <c r="AL1619" s="121">
        <f t="shared" si="224"/>
        <v>0</v>
      </c>
    </row>
    <row r="1620" spans="1:38" s="121" customFormat="1" ht="12.75" x14ac:dyDescent="0.2">
      <c r="A1620" s="293" t="str">
        <f>VLOOKUP(B:B,'ACFR Business Areas'!A:C,3,FALSE)</f>
        <v>A000</v>
      </c>
      <c r="B1620" s="293" t="str">
        <f>'Lease Rollforward'!$B$1</f>
        <v>E120</v>
      </c>
      <c r="C1620" s="122" t="str">
        <f>VLOOKUP(B:B,'ACFR Business Areas'!A:B,2,FALSE)</f>
        <v>Comptroller General</v>
      </c>
      <c r="D1620" s="237"/>
      <c r="E1620" s="265"/>
      <c r="G1620" s="122">
        <f>IFERROR(VLOOKUP($F:$F,'Lease Types with GL Accts'!A:B,2,FALSE),0)</f>
        <v>0</v>
      </c>
      <c r="H1620" s="122">
        <f>IFERROR(VLOOKUP($F:$F,'Lease Types with GL Accts'!$A:$C,3,FALSE),0)</f>
        <v>0</v>
      </c>
      <c r="I1620" s="122">
        <f>IFERROR(VLOOKUP($F:$F,'Lease Types with GL Accts'!$A:$D,4,FALSE),0)</f>
        <v>0</v>
      </c>
      <c r="J1620" s="293" t="str">
        <f>IF(AND(AB1620=1,K1620='Lease Rollforward'!$B$2),"Yes",IF(AB1620=1,"No",""))</f>
        <v/>
      </c>
      <c r="L1620" s="216"/>
      <c r="M1620" s="217"/>
      <c r="N1620" s="217"/>
      <c r="O1620" s="217"/>
      <c r="P1620" s="294">
        <f t="shared" si="217"/>
        <v>0</v>
      </c>
      <c r="Q1620" s="124"/>
      <c r="R1620" s="124"/>
      <c r="S1620" s="219"/>
      <c r="T1620" s="219"/>
      <c r="U1620" s="266"/>
      <c r="V1620" s="122" t="str">
        <f>IF($AB1620=1,VLOOKUP(U:U,'BW Asset Listing'!D:E,2,FALSE),"")</f>
        <v/>
      </c>
      <c r="W1620" s="122" t="str">
        <f>IF($AB1620=1,VLOOKUP(U:U,'BW Asset Listing'!D:F,3,FALSE),"")</f>
        <v/>
      </c>
      <c r="X1620" s="122" t="str">
        <f>IF($AB1620=1,VLOOKUP(U:U,'BW Asset Listing'!D:G,4,FALSE),"")</f>
        <v/>
      </c>
      <c r="Y1620" s="294" t="str">
        <f>IF($AB1620=1,VLOOKUP(U:U,'BW Asset Listing'!D:O,12,FALSE),"")</f>
        <v/>
      </c>
      <c r="Z1620" s="294" t="str">
        <f t="shared" si="218"/>
        <v/>
      </c>
      <c r="AA1620" s="294" t="str">
        <f t="shared" si="219"/>
        <v/>
      </c>
      <c r="AB1620" s="294">
        <f>COUNTIF($D$4:D1620,$D1620)</f>
        <v>0</v>
      </c>
      <c r="AE1620" s="122" t="str">
        <f t="shared" si="220"/>
        <v/>
      </c>
      <c r="AF1620" s="124">
        <f>SUMIFS('BW Expense Report GL'!I:I,'BW Expense Report GL'!F:F,AD:AD,'BW Expense Report GL'!G:G,G:G)</f>
        <v>0</v>
      </c>
      <c r="AG1620" s="124" t="str">
        <f t="shared" si="221"/>
        <v/>
      </c>
      <c r="AH1620" s="124">
        <f>SUMIFS('BW Expense Report GL'!I:I,'BW Expense Report GL'!F:F,AD:AD,'BW Expense Report GL'!G:G,H:H)</f>
        <v>0</v>
      </c>
      <c r="AI1620" s="124" t="str">
        <f t="shared" si="222"/>
        <v/>
      </c>
      <c r="AK1620" s="121">
        <f t="shared" si="223"/>
        <v>0</v>
      </c>
      <c r="AL1620" s="121">
        <f t="shared" si="224"/>
        <v>0</v>
      </c>
    </row>
    <row r="1621" spans="1:38" s="121" customFormat="1" ht="12.75" x14ac:dyDescent="0.2">
      <c r="A1621" s="293" t="str">
        <f>VLOOKUP(B:B,'ACFR Business Areas'!A:C,3,FALSE)</f>
        <v>A000</v>
      </c>
      <c r="B1621" s="293" t="str">
        <f>'Lease Rollforward'!$B$1</f>
        <v>E120</v>
      </c>
      <c r="C1621" s="122" t="str">
        <f>VLOOKUP(B:B,'ACFR Business Areas'!A:B,2,FALSE)</f>
        <v>Comptroller General</v>
      </c>
      <c r="D1621" s="237"/>
      <c r="E1621" s="265"/>
      <c r="G1621" s="122">
        <f>IFERROR(VLOOKUP($F:$F,'Lease Types with GL Accts'!A:B,2,FALSE),0)</f>
        <v>0</v>
      </c>
      <c r="H1621" s="122">
        <f>IFERROR(VLOOKUP($F:$F,'Lease Types with GL Accts'!$A:$C,3,FALSE),0)</f>
        <v>0</v>
      </c>
      <c r="I1621" s="122">
        <f>IFERROR(VLOOKUP($F:$F,'Lease Types with GL Accts'!$A:$D,4,FALSE),0)</f>
        <v>0</v>
      </c>
      <c r="J1621" s="293" t="str">
        <f>IF(AND(AB1621=1,K1621='Lease Rollforward'!$B$2),"Yes",IF(AB1621=1,"No",""))</f>
        <v/>
      </c>
      <c r="L1621" s="216"/>
      <c r="M1621" s="217"/>
      <c r="N1621" s="217"/>
      <c r="O1621" s="217"/>
      <c r="P1621" s="294">
        <f t="shared" si="217"/>
        <v>0</v>
      </c>
      <c r="Q1621" s="124"/>
      <c r="R1621" s="124"/>
      <c r="S1621" s="219"/>
      <c r="T1621" s="219"/>
      <c r="U1621" s="266"/>
      <c r="V1621" s="122" t="str">
        <f>IF($AB1621=1,VLOOKUP(U:U,'BW Asset Listing'!D:E,2,FALSE),"")</f>
        <v/>
      </c>
      <c r="W1621" s="122" t="str">
        <f>IF($AB1621=1,VLOOKUP(U:U,'BW Asset Listing'!D:F,3,FALSE),"")</f>
        <v/>
      </c>
      <c r="X1621" s="122" t="str">
        <f>IF($AB1621=1,VLOOKUP(U:U,'BW Asset Listing'!D:G,4,FALSE),"")</f>
        <v/>
      </c>
      <c r="Y1621" s="294" t="str">
        <f>IF($AB1621=1,VLOOKUP(U:U,'BW Asset Listing'!D:O,12,FALSE),"")</f>
        <v/>
      </c>
      <c r="Z1621" s="294" t="str">
        <f t="shared" si="218"/>
        <v/>
      </c>
      <c r="AA1621" s="294" t="str">
        <f t="shared" si="219"/>
        <v/>
      </c>
      <c r="AB1621" s="294">
        <f>COUNTIF($D$4:D1621,$D1621)</f>
        <v>0</v>
      </c>
      <c r="AE1621" s="122" t="str">
        <f t="shared" si="220"/>
        <v/>
      </c>
      <c r="AF1621" s="124">
        <f>SUMIFS('BW Expense Report GL'!I:I,'BW Expense Report GL'!F:F,AD:AD,'BW Expense Report GL'!G:G,G:G)</f>
        <v>0</v>
      </c>
      <c r="AG1621" s="124" t="str">
        <f t="shared" si="221"/>
        <v/>
      </c>
      <c r="AH1621" s="124">
        <f>SUMIFS('BW Expense Report GL'!I:I,'BW Expense Report GL'!F:F,AD:AD,'BW Expense Report GL'!G:G,H:H)</f>
        <v>0</v>
      </c>
      <c r="AI1621" s="124" t="str">
        <f t="shared" si="222"/>
        <v/>
      </c>
      <c r="AK1621" s="121">
        <f t="shared" si="223"/>
        <v>0</v>
      </c>
      <c r="AL1621" s="121">
        <f t="shared" si="224"/>
        <v>0</v>
      </c>
    </row>
    <row r="1622" spans="1:38" s="121" customFormat="1" ht="12.75" x14ac:dyDescent="0.2">
      <c r="A1622" s="293" t="str">
        <f>VLOOKUP(B:B,'ACFR Business Areas'!A:C,3,FALSE)</f>
        <v>A000</v>
      </c>
      <c r="B1622" s="293" t="str">
        <f>'Lease Rollforward'!$B$1</f>
        <v>E120</v>
      </c>
      <c r="C1622" s="122" t="str">
        <f>VLOOKUP(B:B,'ACFR Business Areas'!A:B,2,FALSE)</f>
        <v>Comptroller General</v>
      </c>
      <c r="D1622" s="237"/>
      <c r="E1622" s="265"/>
      <c r="G1622" s="122">
        <f>IFERROR(VLOOKUP($F:$F,'Lease Types with GL Accts'!A:B,2,FALSE),0)</f>
        <v>0</v>
      </c>
      <c r="H1622" s="122">
        <f>IFERROR(VLOOKUP($F:$F,'Lease Types with GL Accts'!$A:$C,3,FALSE),0)</f>
        <v>0</v>
      </c>
      <c r="I1622" s="122">
        <f>IFERROR(VLOOKUP($F:$F,'Lease Types with GL Accts'!$A:$D,4,FALSE),0)</f>
        <v>0</v>
      </c>
      <c r="J1622" s="293" t="str">
        <f>IF(AND(AB1622=1,K1622='Lease Rollforward'!$B$2),"Yes",IF(AB1622=1,"No",""))</f>
        <v/>
      </c>
      <c r="L1622" s="216"/>
      <c r="M1622" s="217"/>
      <c r="N1622" s="217"/>
      <c r="O1622" s="217"/>
      <c r="P1622" s="294">
        <f t="shared" si="217"/>
        <v>0</v>
      </c>
      <c r="Q1622" s="124"/>
      <c r="R1622" s="124"/>
      <c r="S1622" s="219"/>
      <c r="T1622" s="219"/>
      <c r="U1622" s="266"/>
      <c r="V1622" s="122" t="str">
        <f>IF($AB1622=1,VLOOKUP(U:U,'BW Asset Listing'!D:E,2,FALSE),"")</f>
        <v/>
      </c>
      <c r="W1622" s="122" t="str">
        <f>IF($AB1622=1,VLOOKUP(U:U,'BW Asset Listing'!D:F,3,FALSE),"")</f>
        <v/>
      </c>
      <c r="X1622" s="122" t="str">
        <f>IF($AB1622=1,VLOOKUP(U:U,'BW Asset Listing'!D:G,4,FALSE),"")</f>
        <v/>
      </c>
      <c r="Y1622" s="294" t="str">
        <f>IF($AB1622=1,VLOOKUP(U:U,'BW Asset Listing'!D:O,12,FALSE),"")</f>
        <v/>
      </c>
      <c r="Z1622" s="294" t="str">
        <f t="shared" si="218"/>
        <v/>
      </c>
      <c r="AA1622" s="294" t="str">
        <f t="shared" si="219"/>
        <v/>
      </c>
      <c r="AB1622" s="294">
        <f>COUNTIF($D$4:D1622,$D1622)</f>
        <v>0</v>
      </c>
      <c r="AE1622" s="122" t="str">
        <f t="shared" si="220"/>
        <v/>
      </c>
      <c r="AF1622" s="124">
        <f>SUMIFS('BW Expense Report GL'!I:I,'BW Expense Report GL'!F:F,AD:AD,'BW Expense Report GL'!G:G,G:G)</f>
        <v>0</v>
      </c>
      <c r="AG1622" s="124" t="str">
        <f t="shared" si="221"/>
        <v/>
      </c>
      <c r="AH1622" s="124">
        <f>SUMIFS('BW Expense Report GL'!I:I,'BW Expense Report GL'!F:F,AD:AD,'BW Expense Report GL'!G:G,H:H)</f>
        <v>0</v>
      </c>
      <c r="AI1622" s="124" t="str">
        <f t="shared" si="222"/>
        <v/>
      </c>
      <c r="AK1622" s="121">
        <f t="shared" si="223"/>
        <v>0</v>
      </c>
      <c r="AL1622" s="121">
        <f t="shared" si="224"/>
        <v>0</v>
      </c>
    </row>
    <row r="1623" spans="1:38" s="121" customFormat="1" ht="12.75" x14ac:dyDescent="0.2">
      <c r="A1623" s="293" t="str">
        <f>VLOOKUP(B:B,'ACFR Business Areas'!A:C,3,FALSE)</f>
        <v>A000</v>
      </c>
      <c r="B1623" s="293" t="str">
        <f>'Lease Rollforward'!$B$1</f>
        <v>E120</v>
      </c>
      <c r="C1623" s="122" t="str">
        <f>VLOOKUP(B:B,'ACFR Business Areas'!A:B,2,FALSE)</f>
        <v>Comptroller General</v>
      </c>
      <c r="D1623" s="237"/>
      <c r="E1623" s="265"/>
      <c r="G1623" s="122">
        <f>IFERROR(VLOOKUP($F:$F,'Lease Types with GL Accts'!A:B,2,FALSE),0)</f>
        <v>0</v>
      </c>
      <c r="H1623" s="122">
        <f>IFERROR(VLOOKUP($F:$F,'Lease Types with GL Accts'!$A:$C,3,FALSE),0)</f>
        <v>0</v>
      </c>
      <c r="I1623" s="122">
        <f>IFERROR(VLOOKUP($F:$F,'Lease Types with GL Accts'!$A:$D,4,FALSE),0)</f>
        <v>0</v>
      </c>
      <c r="J1623" s="293" t="str">
        <f>IF(AND(AB1623=1,K1623='Lease Rollforward'!$B$2),"Yes",IF(AB1623=1,"No",""))</f>
        <v/>
      </c>
      <c r="L1623" s="216"/>
      <c r="M1623" s="217"/>
      <c r="N1623" s="217"/>
      <c r="O1623" s="217"/>
      <c r="P1623" s="294">
        <f t="shared" si="217"/>
        <v>0</v>
      </c>
      <c r="Q1623" s="124"/>
      <c r="R1623" s="124"/>
      <c r="S1623" s="219"/>
      <c r="T1623" s="219"/>
      <c r="U1623" s="266"/>
      <c r="V1623" s="122" t="str">
        <f>IF($AB1623=1,VLOOKUP(U:U,'BW Asset Listing'!D:E,2,FALSE),"")</f>
        <v/>
      </c>
      <c r="W1623" s="122" t="str">
        <f>IF($AB1623=1,VLOOKUP(U:U,'BW Asset Listing'!D:F,3,FALSE),"")</f>
        <v/>
      </c>
      <c r="X1623" s="122" t="str">
        <f>IF($AB1623=1,VLOOKUP(U:U,'BW Asset Listing'!D:G,4,FALSE),"")</f>
        <v/>
      </c>
      <c r="Y1623" s="294" t="str">
        <f>IF($AB1623=1,VLOOKUP(U:U,'BW Asset Listing'!D:O,12,FALSE),"")</f>
        <v/>
      </c>
      <c r="Z1623" s="294" t="str">
        <f t="shared" si="218"/>
        <v/>
      </c>
      <c r="AA1623" s="294" t="str">
        <f t="shared" si="219"/>
        <v/>
      </c>
      <c r="AB1623" s="294">
        <f>COUNTIF($D$4:D1623,$D1623)</f>
        <v>0</v>
      </c>
      <c r="AE1623" s="122" t="str">
        <f t="shared" si="220"/>
        <v/>
      </c>
      <c r="AF1623" s="124">
        <f>SUMIFS('BW Expense Report GL'!I:I,'BW Expense Report GL'!F:F,AD:AD,'BW Expense Report GL'!G:G,G:G)</f>
        <v>0</v>
      </c>
      <c r="AG1623" s="124" t="str">
        <f t="shared" si="221"/>
        <v/>
      </c>
      <c r="AH1623" s="124">
        <f>SUMIFS('BW Expense Report GL'!I:I,'BW Expense Report GL'!F:F,AD:AD,'BW Expense Report GL'!G:G,H:H)</f>
        <v>0</v>
      </c>
      <c r="AI1623" s="124" t="str">
        <f t="shared" si="222"/>
        <v/>
      </c>
      <c r="AK1623" s="121">
        <f t="shared" si="223"/>
        <v>0</v>
      </c>
      <c r="AL1623" s="121">
        <f t="shared" si="224"/>
        <v>0</v>
      </c>
    </row>
    <row r="1624" spans="1:38" s="121" customFormat="1" ht="12.75" x14ac:dyDescent="0.2">
      <c r="A1624" s="293" t="str">
        <f>VLOOKUP(B:B,'ACFR Business Areas'!A:C,3,FALSE)</f>
        <v>A000</v>
      </c>
      <c r="B1624" s="293" t="str">
        <f>'Lease Rollforward'!$B$1</f>
        <v>E120</v>
      </c>
      <c r="C1624" s="122" t="str">
        <f>VLOOKUP(B:B,'ACFR Business Areas'!A:B,2,FALSE)</f>
        <v>Comptroller General</v>
      </c>
      <c r="D1624" s="237"/>
      <c r="E1624" s="265"/>
      <c r="G1624" s="122">
        <f>IFERROR(VLOOKUP($F:$F,'Lease Types with GL Accts'!A:B,2,FALSE),0)</f>
        <v>0</v>
      </c>
      <c r="H1624" s="122">
        <f>IFERROR(VLOOKUP($F:$F,'Lease Types with GL Accts'!$A:$C,3,FALSE),0)</f>
        <v>0</v>
      </c>
      <c r="I1624" s="122">
        <f>IFERROR(VLOOKUP($F:$F,'Lease Types with GL Accts'!$A:$D,4,FALSE),0)</f>
        <v>0</v>
      </c>
      <c r="J1624" s="293" t="str">
        <f>IF(AND(AB1624=1,K1624='Lease Rollforward'!$B$2),"Yes",IF(AB1624=1,"No",""))</f>
        <v/>
      </c>
      <c r="L1624" s="216"/>
      <c r="M1624" s="217"/>
      <c r="N1624" s="217"/>
      <c r="O1624" s="217"/>
      <c r="P1624" s="294">
        <f t="shared" si="217"/>
        <v>0</v>
      </c>
      <c r="Q1624" s="124"/>
      <c r="R1624" s="124"/>
      <c r="S1624" s="219"/>
      <c r="T1624" s="219"/>
      <c r="U1624" s="266"/>
      <c r="V1624" s="122" t="str">
        <f>IF($AB1624=1,VLOOKUP(U:U,'BW Asset Listing'!D:E,2,FALSE),"")</f>
        <v/>
      </c>
      <c r="W1624" s="122" t="str">
        <f>IF($AB1624=1,VLOOKUP(U:U,'BW Asset Listing'!D:F,3,FALSE),"")</f>
        <v/>
      </c>
      <c r="X1624" s="122" t="str">
        <f>IF($AB1624=1,VLOOKUP(U:U,'BW Asset Listing'!D:G,4,FALSE),"")</f>
        <v/>
      </c>
      <c r="Y1624" s="294" t="str">
        <f>IF($AB1624=1,VLOOKUP(U:U,'BW Asset Listing'!D:O,12,FALSE),"")</f>
        <v/>
      </c>
      <c r="Z1624" s="294" t="str">
        <f t="shared" si="218"/>
        <v/>
      </c>
      <c r="AA1624" s="294" t="str">
        <f t="shared" si="219"/>
        <v/>
      </c>
      <c r="AB1624" s="294">
        <f>COUNTIF($D$4:D1624,$D1624)</f>
        <v>0</v>
      </c>
      <c r="AE1624" s="122" t="str">
        <f t="shared" si="220"/>
        <v/>
      </c>
      <c r="AF1624" s="124">
        <f>SUMIFS('BW Expense Report GL'!I:I,'BW Expense Report GL'!F:F,AD:AD,'BW Expense Report GL'!G:G,G:G)</f>
        <v>0</v>
      </c>
      <c r="AG1624" s="124" t="str">
        <f t="shared" si="221"/>
        <v/>
      </c>
      <c r="AH1624" s="124">
        <f>SUMIFS('BW Expense Report GL'!I:I,'BW Expense Report GL'!F:F,AD:AD,'BW Expense Report GL'!G:G,H:H)</f>
        <v>0</v>
      </c>
      <c r="AI1624" s="124" t="str">
        <f t="shared" si="222"/>
        <v/>
      </c>
      <c r="AK1624" s="121">
        <f t="shared" si="223"/>
        <v>0</v>
      </c>
      <c r="AL1624" s="121">
        <f t="shared" si="224"/>
        <v>0</v>
      </c>
    </row>
    <row r="1625" spans="1:38" s="121" customFormat="1" ht="12.75" x14ac:dyDescent="0.2">
      <c r="A1625" s="293" t="str">
        <f>VLOOKUP(B:B,'ACFR Business Areas'!A:C,3,FALSE)</f>
        <v>A000</v>
      </c>
      <c r="B1625" s="293" t="str">
        <f>'Lease Rollforward'!$B$1</f>
        <v>E120</v>
      </c>
      <c r="C1625" s="122" t="str">
        <f>VLOOKUP(B:B,'ACFR Business Areas'!A:B,2,FALSE)</f>
        <v>Comptroller General</v>
      </c>
      <c r="D1625" s="237"/>
      <c r="E1625" s="265"/>
      <c r="G1625" s="122">
        <f>IFERROR(VLOOKUP($F:$F,'Lease Types with GL Accts'!A:B,2,FALSE),0)</f>
        <v>0</v>
      </c>
      <c r="H1625" s="122">
        <f>IFERROR(VLOOKUP($F:$F,'Lease Types with GL Accts'!$A:$C,3,FALSE),0)</f>
        <v>0</v>
      </c>
      <c r="I1625" s="122">
        <f>IFERROR(VLOOKUP($F:$F,'Lease Types with GL Accts'!$A:$D,4,FALSE),0)</f>
        <v>0</v>
      </c>
      <c r="J1625" s="293" t="str">
        <f>IF(AND(AB1625=1,K1625='Lease Rollforward'!$B$2),"Yes",IF(AB1625=1,"No",""))</f>
        <v/>
      </c>
      <c r="L1625" s="216"/>
      <c r="M1625" s="217"/>
      <c r="N1625" s="217"/>
      <c r="O1625" s="217"/>
      <c r="P1625" s="294">
        <f t="shared" si="217"/>
        <v>0</v>
      </c>
      <c r="Q1625" s="124"/>
      <c r="R1625" s="124"/>
      <c r="S1625" s="219"/>
      <c r="T1625" s="219"/>
      <c r="U1625" s="266"/>
      <c r="V1625" s="122" t="str">
        <f>IF($AB1625=1,VLOOKUP(U:U,'BW Asset Listing'!D:E,2,FALSE),"")</f>
        <v/>
      </c>
      <c r="W1625" s="122" t="str">
        <f>IF($AB1625=1,VLOOKUP(U:U,'BW Asset Listing'!D:F,3,FALSE),"")</f>
        <v/>
      </c>
      <c r="X1625" s="122" t="str">
        <f>IF($AB1625=1,VLOOKUP(U:U,'BW Asset Listing'!D:G,4,FALSE),"")</f>
        <v/>
      </c>
      <c r="Y1625" s="294" t="str">
        <f>IF($AB1625=1,VLOOKUP(U:U,'BW Asset Listing'!D:O,12,FALSE),"")</f>
        <v/>
      </c>
      <c r="Z1625" s="294" t="str">
        <f t="shared" si="218"/>
        <v/>
      </c>
      <c r="AA1625" s="294" t="str">
        <f t="shared" si="219"/>
        <v/>
      </c>
      <c r="AB1625" s="294">
        <f>COUNTIF($D$4:D1625,$D1625)</f>
        <v>0</v>
      </c>
      <c r="AE1625" s="122" t="str">
        <f t="shared" si="220"/>
        <v/>
      </c>
      <c r="AF1625" s="124">
        <f>SUMIFS('BW Expense Report GL'!I:I,'BW Expense Report GL'!F:F,AD:AD,'BW Expense Report GL'!G:G,G:G)</f>
        <v>0</v>
      </c>
      <c r="AG1625" s="124" t="str">
        <f t="shared" si="221"/>
        <v/>
      </c>
      <c r="AH1625" s="124">
        <f>SUMIFS('BW Expense Report GL'!I:I,'BW Expense Report GL'!F:F,AD:AD,'BW Expense Report GL'!G:G,H:H)</f>
        <v>0</v>
      </c>
      <c r="AI1625" s="124" t="str">
        <f t="shared" si="222"/>
        <v/>
      </c>
      <c r="AK1625" s="121">
        <f t="shared" si="223"/>
        <v>0</v>
      </c>
      <c r="AL1625" s="121">
        <f t="shared" si="224"/>
        <v>0</v>
      </c>
    </row>
    <row r="1626" spans="1:38" s="121" customFormat="1" ht="12.75" x14ac:dyDescent="0.2">
      <c r="A1626" s="293" t="str">
        <f>VLOOKUP(B:B,'ACFR Business Areas'!A:C,3,FALSE)</f>
        <v>A000</v>
      </c>
      <c r="B1626" s="293" t="str">
        <f>'Lease Rollforward'!$B$1</f>
        <v>E120</v>
      </c>
      <c r="C1626" s="122" t="str">
        <f>VLOOKUP(B:B,'ACFR Business Areas'!A:B,2,FALSE)</f>
        <v>Comptroller General</v>
      </c>
      <c r="D1626" s="237"/>
      <c r="E1626" s="265"/>
      <c r="G1626" s="122">
        <f>IFERROR(VLOOKUP($F:$F,'Lease Types with GL Accts'!A:B,2,FALSE),0)</f>
        <v>0</v>
      </c>
      <c r="H1626" s="122">
        <f>IFERROR(VLOOKUP($F:$F,'Lease Types with GL Accts'!$A:$C,3,FALSE),0)</f>
        <v>0</v>
      </c>
      <c r="I1626" s="122">
        <f>IFERROR(VLOOKUP($F:$F,'Lease Types with GL Accts'!$A:$D,4,FALSE),0)</f>
        <v>0</v>
      </c>
      <c r="J1626" s="293" t="str">
        <f>IF(AND(AB1626=1,K1626='Lease Rollforward'!$B$2),"Yes",IF(AB1626=1,"No",""))</f>
        <v/>
      </c>
      <c r="L1626" s="216"/>
      <c r="M1626" s="217"/>
      <c r="N1626" s="217"/>
      <c r="O1626" s="217"/>
      <c r="P1626" s="294">
        <f t="shared" si="217"/>
        <v>0</v>
      </c>
      <c r="Q1626" s="124"/>
      <c r="R1626" s="124"/>
      <c r="S1626" s="219"/>
      <c r="T1626" s="219"/>
      <c r="U1626" s="266"/>
      <c r="V1626" s="122" t="str">
        <f>IF($AB1626=1,VLOOKUP(U:U,'BW Asset Listing'!D:E,2,FALSE),"")</f>
        <v/>
      </c>
      <c r="W1626" s="122" t="str">
        <f>IF($AB1626=1,VLOOKUP(U:U,'BW Asset Listing'!D:F,3,FALSE),"")</f>
        <v/>
      </c>
      <c r="X1626" s="122" t="str">
        <f>IF($AB1626=1,VLOOKUP(U:U,'BW Asset Listing'!D:G,4,FALSE),"")</f>
        <v/>
      </c>
      <c r="Y1626" s="294" t="str">
        <f>IF($AB1626=1,VLOOKUP(U:U,'BW Asset Listing'!D:O,12,FALSE),"")</f>
        <v/>
      </c>
      <c r="Z1626" s="294" t="str">
        <f t="shared" si="218"/>
        <v/>
      </c>
      <c r="AA1626" s="294" t="str">
        <f t="shared" si="219"/>
        <v/>
      </c>
      <c r="AB1626" s="294">
        <f>COUNTIF($D$4:D1626,$D1626)</f>
        <v>0</v>
      </c>
      <c r="AE1626" s="122" t="str">
        <f t="shared" si="220"/>
        <v/>
      </c>
      <c r="AF1626" s="124">
        <f>SUMIFS('BW Expense Report GL'!I:I,'BW Expense Report GL'!F:F,AD:AD,'BW Expense Report GL'!G:G,G:G)</f>
        <v>0</v>
      </c>
      <c r="AG1626" s="124" t="str">
        <f t="shared" si="221"/>
        <v/>
      </c>
      <c r="AH1626" s="124">
        <f>SUMIFS('BW Expense Report GL'!I:I,'BW Expense Report GL'!F:F,AD:AD,'BW Expense Report GL'!G:G,H:H)</f>
        <v>0</v>
      </c>
      <c r="AI1626" s="124" t="str">
        <f t="shared" si="222"/>
        <v/>
      </c>
      <c r="AK1626" s="121">
        <f t="shared" si="223"/>
        <v>0</v>
      </c>
      <c r="AL1626" s="121">
        <f t="shared" si="224"/>
        <v>0</v>
      </c>
    </row>
    <row r="1627" spans="1:38" s="121" customFormat="1" ht="12.75" x14ac:dyDescent="0.2">
      <c r="A1627" s="293" t="str">
        <f>VLOOKUP(B:B,'ACFR Business Areas'!A:C,3,FALSE)</f>
        <v>A000</v>
      </c>
      <c r="B1627" s="293" t="str">
        <f>'Lease Rollforward'!$B$1</f>
        <v>E120</v>
      </c>
      <c r="C1627" s="122" t="str">
        <f>VLOOKUP(B:B,'ACFR Business Areas'!A:B,2,FALSE)</f>
        <v>Comptroller General</v>
      </c>
      <c r="D1627" s="237"/>
      <c r="E1627" s="265"/>
      <c r="G1627" s="122">
        <f>IFERROR(VLOOKUP($F:$F,'Lease Types with GL Accts'!A:B,2,FALSE),0)</f>
        <v>0</v>
      </c>
      <c r="H1627" s="122">
        <f>IFERROR(VLOOKUP($F:$F,'Lease Types with GL Accts'!$A:$C,3,FALSE),0)</f>
        <v>0</v>
      </c>
      <c r="I1627" s="122">
        <f>IFERROR(VLOOKUP($F:$F,'Lease Types with GL Accts'!$A:$D,4,FALSE),0)</f>
        <v>0</v>
      </c>
      <c r="J1627" s="293" t="str">
        <f>IF(AND(AB1627=1,K1627='Lease Rollforward'!$B$2),"Yes",IF(AB1627=1,"No",""))</f>
        <v/>
      </c>
      <c r="L1627" s="216"/>
      <c r="M1627" s="217"/>
      <c r="N1627" s="217"/>
      <c r="O1627" s="217"/>
      <c r="P1627" s="294">
        <f t="shared" si="217"/>
        <v>0</v>
      </c>
      <c r="Q1627" s="124"/>
      <c r="R1627" s="124"/>
      <c r="S1627" s="219"/>
      <c r="T1627" s="219"/>
      <c r="U1627" s="266"/>
      <c r="V1627" s="122" t="str">
        <f>IF($AB1627=1,VLOOKUP(U:U,'BW Asset Listing'!D:E,2,FALSE),"")</f>
        <v/>
      </c>
      <c r="W1627" s="122" t="str">
        <f>IF($AB1627=1,VLOOKUP(U:U,'BW Asset Listing'!D:F,3,FALSE),"")</f>
        <v/>
      </c>
      <c r="X1627" s="122" t="str">
        <f>IF($AB1627=1,VLOOKUP(U:U,'BW Asset Listing'!D:G,4,FALSE),"")</f>
        <v/>
      </c>
      <c r="Y1627" s="294" t="str">
        <f>IF($AB1627=1,VLOOKUP(U:U,'BW Asset Listing'!D:O,12,FALSE),"")</f>
        <v/>
      </c>
      <c r="Z1627" s="294" t="str">
        <f t="shared" si="218"/>
        <v/>
      </c>
      <c r="AA1627" s="294" t="str">
        <f t="shared" si="219"/>
        <v/>
      </c>
      <c r="AB1627" s="294">
        <f>COUNTIF($D$4:D1627,$D1627)</f>
        <v>0</v>
      </c>
      <c r="AE1627" s="122" t="str">
        <f t="shared" si="220"/>
        <v/>
      </c>
      <c r="AF1627" s="124">
        <f>SUMIFS('BW Expense Report GL'!I:I,'BW Expense Report GL'!F:F,AD:AD,'BW Expense Report GL'!G:G,G:G)</f>
        <v>0</v>
      </c>
      <c r="AG1627" s="124" t="str">
        <f t="shared" si="221"/>
        <v/>
      </c>
      <c r="AH1627" s="124">
        <f>SUMIFS('BW Expense Report GL'!I:I,'BW Expense Report GL'!F:F,AD:AD,'BW Expense Report GL'!G:G,H:H)</f>
        <v>0</v>
      </c>
      <c r="AI1627" s="124" t="str">
        <f t="shared" si="222"/>
        <v/>
      </c>
      <c r="AK1627" s="121">
        <f t="shared" si="223"/>
        <v>0</v>
      </c>
      <c r="AL1627" s="121">
        <f t="shared" si="224"/>
        <v>0</v>
      </c>
    </row>
    <row r="1628" spans="1:38" s="121" customFormat="1" ht="12.75" x14ac:dyDescent="0.2">
      <c r="A1628" s="293" t="str">
        <f>VLOOKUP(B:B,'ACFR Business Areas'!A:C,3,FALSE)</f>
        <v>A000</v>
      </c>
      <c r="B1628" s="293" t="str">
        <f>'Lease Rollforward'!$B$1</f>
        <v>E120</v>
      </c>
      <c r="C1628" s="122" t="str">
        <f>VLOOKUP(B:B,'ACFR Business Areas'!A:B,2,FALSE)</f>
        <v>Comptroller General</v>
      </c>
      <c r="D1628" s="237"/>
      <c r="E1628" s="265"/>
      <c r="G1628" s="122">
        <f>IFERROR(VLOOKUP($F:$F,'Lease Types with GL Accts'!A:B,2,FALSE),0)</f>
        <v>0</v>
      </c>
      <c r="H1628" s="122">
        <f>IFERROR(VLOOKUP($F:$F,'Lease Types with GL Accts'!$A:$C,3,FALSE),0)</f>
        <v>0</v>
      </c>
      <c r="I1628" s="122">
        <f>IFERROR(VLOOKUP($F:$F,'Lease Types with GL Accts'!$A:$D,4,FALSE),0)</f>
        <v>0</v>
      </c>
      <c r="J1628" s="293" t="str">
        <f>IF(AND(AB1628=1,K1628='Lease Rollforward'!$B$2),"Yes",IF(AB1628=1,"No",""))</f>
        <v/>
      </c>
      <c r="L1628" s="216"/>
      <c r="M1628" s="217"/>
      <c r="N1628" s="217"/>
      <c r="O1628" s="217"/>
      <c r="P1628" s="294">
        <f t="shared" si="217"/>
        <v>0</v>
      </c>
      <c r="Q1628" s="124"/>
      <c r="R1628" s="124"/>
      <c r="S1628" s="219"/>
      <c r="T1628" s="219"/>
      <c r="U1628" s="266"/>
      <c r="V1628" s="122" t="str">
        <f>IF($AB1628=1,VLOOKUP(U:U,'BW Asset Listing'!D:E,2,FALSE),"")</f>
        <v/>
      </c>
      <c r="W1628" s="122" t="str">
        <f>IF($AB1628=1,VLOOKUP(U:U,'BW Asset Listing'!D:F,3,FALSE),"")</f>
        <v/>
      </c>
      <c r="X1628" s="122" t="str">
        <f>IF($AB1628=1,VLOOKUP(U:U,'BW Asset Listing'!D:G,4,FALSE),"")</f>
        <v/>
      </c>
      <c r="Y1628" s="294" t="str">
        <f>IF($AB1628=1,VLOOKUP(U:U,'BW Asset Listing'!D:O,12,FALSE),"")</f>
        <v/>
      </c>
      <c r="Z1628" s="294" t="str">
        <f t="shared" si="218"/>
        <v/>
      </c>
      <c r="AA1628" s="294" t="str">
        <f t="shared" si="219"/>
        <v/>
      </c>
      <c r="AB1628" s="294">
        <f>COUNTIF($D$4:D1628,$D1628)</f>
        <v>0</v>
      </c>
      <c r="AE1628" s="122" t="str">
        <f t="shared" si="220"/>
        <v/>
      </c>
      <c r="AF1628" s="124">
        <f>SUMIFS('BW Expense Report GL'!I:I,'BW Expense Report GL'!F:F,AD:AD,'BW Expense Report GL'!G:G,G:G)</f>
        <v>0</v>
      </c>
      <c r="AG1628" s="124" t="str">
        <f t="shared" si="221"/>
        <v/>
      </c>
      <c r="AH1628" s="124">
        <f>SUMIFS('BW Expense Report GL'!I:I,'BW Expense Report GL'!F:F,AD:AD,'BW Expense Report GL'!G:G,H:H)</f>
        <v>0</v>
      </c>
      <c r="AI1628" s="124" t="str">
        <f t="shared" si="222"/>
        <v/>
      </c>
      <c r="AK1628" s="121">
        <f t="shared" si="223"/>
        <v>0</v>
      </c>
      <c r="AL1628" s="121">
        <f t="shared" si="224"/>
        <v>0</v>
      </c>
    </row>
    <row r="1629" spans="1:38" s="121" customFormat="1" ht="12.75" x14ac:dyDescent="0.2">
      <c r="A1629" s="293" t="str">
        <f>VLOOKUP(B:B,'ACFR Business Areas'!A:C,3,FALSE)</f>
        <v>A000</v>
      </c>
      <c r="B1629" s="293" t="str">
        <f>'Lease Rollforward'!$B$1</f>
        <v>E120</v>
      </c>
      <c r="C1629" s="122" t="str">
        <f>VLOOKUP(B:B,'ACFR Business Areas'!A:B,2,FALSE)</f>
        <v>Comptroller General</v>
      </c>
      <c r="D1629" s="237"/>
      <c r="E1629" s="265"/>
      <c r="G1629" s="122">
        <f>IFERROR(VLOOKUP($F:$F,'Lease Types with GL Accts'!A:B,2,FALSE),0)</f>
        <v>0</v>
      </c>
      <c r="H1629" s="122">
        <f>IFERROR(VLOOKUP($F:$F,'Lease Types with GL Accts'!$A:$C,3,FALSE),0)</f>
        <v>0</v>
      </c>
      <c r="I1629" s="122">
        <f>IFERROR(VLOOKUP($F:$F,'Lease Types with GL Accts'!$A:$D,4,FALSE),0)</f>
        <v>0</v>
      </c>
      <c r="J1629" s="293" t="str">
        <f>IF(AND(AB1629=1,K1629='Lease Rollforward'!$B$2),"Yes",IF(AB1629=1,"No",""))</f>
        <v/>
      </c>
      <c r="L1629" s="216"/>
      <c r="M1629" s="217"/>
      <c r="N1629" s="217"/>
      <c r="O1629" s="217"/>
      <c r="P1629" s="294">
        <f t="shared" si="217"/>
        <v>0</v>
      </c>
      <c r="Q1629" s="124"/>
      <c r="R1629" s="124"/>
      <c r="S1629" s="219"/>
      <c r="T1629" s="219"/>
      <c r="U1629" s="266"/>
      <c r="V1629" s="122" t="str">
        <f>IF($AB1629=1,VLOOKUP(U:U,'BW Asset Listing'!D:E,2,FALSE),"")</f>
        <v/>
      </c>
      <c r="W1629" s="122" t="str">
        <f>IF($AB1629=1,VLOOKUP(U:U,'BW Asset Listing'!D:F,3,FALSE),"")</f>
        <v/>
      </c>
      <c r="X1629" s="122" t="str">
        <f>IF($AB1629=1,VLOOKUP(U:U,'BW Asset Listing'!D:G,4,FALSE),"")</f>
        <v/>
      </c>
      <c r="Y1629" s="294" t="str">
        <f>IF($AB1629=1,VLOOKUP(U:U,'BW Asset Listing'!D:O,12,FALSE),"")</f>
        <v/>
      </c>
      <c r="Z1629" s="294" t="str">
        <f t="shared" si="218"/>
        <v/>
      </c>
      <c r="AA1629" s="294" t="str">
        <f t="shared" si="219"/>
        <v/>
      </c>
      <c r="AB1629" s="294">
        <f>COUNTIF($D$4:D1629,$D1629)</f>
        <v>0</v>
      </c>
      <c r="AE1629" s="122" t="str">
        <f t="shared" si="220"/>
        <v/>
      </c>
      <c r="AF1629" s="124">
        <f>SUMIFS('BW Expense Report GL'!I:I,'BW Expense Report GL'!F:F,AD:AD,'BW Expense Report GL'!G:G,G:G)</f>
        <v>0</v>
      </c>
      <c r="AG1629" s="124" t="str">
        <f t="shared" si="221"/>
        <v/>
      </c>
      <c r="AH1629" s="124">
        <f>SUMIFS('BW Expense Report GL'!I:I,'BW Expense Report GL'!F:F,AD:AD,'BW Expense Report GL'!G:G,H:H)</f>
        <v>0</v>
      </c>
      <c r="AI1629" s="124" t="str">
        <f t="shared" si="222"/>
        <v/>
      </c>
      <c r="AK1629" s="121">
        <f t="shared" si="223"/>
        <v>0</v>
      </c>
      <c r="AL1629" s="121">
        <f t="shared" si="224"/>
        <v>0</v>
      </c>
    </row>
    <row r="1630" spans="1:38" s="121" customFormat="1" ht="12.75" x14ac:dyDescent="0.2">
      <c r="A1630" s="293" t="str">
        <f>VLOOKUP(B:B,'ACFR Business Areas'!A:C,3,FALSE)</f>
        <v>A000</v>
      </c>
      <c r="B1630" s="293" t="str">
        <f>'Lease Rollforward'!$B$1</f>
        <v>E120</v>
      </c>
      <c r="C1630" s="122" t="str">
        <f>VLOOKUP(B:B,'ACFR Business Areas'!A:B,2,FALSE)</f>
        <v>Comptroller General</v>
      </c>
      <c r="D1630" s="237"/>
      <c r="E1630" s="265"/>
      <c r="G1630" s="122">
        <f>IFERROR(VLOOKUP($F:$F,'Lease Types with GL Accts'!A:B,2,FALSE),0)</f>
        <v>0</v>
      </c>
      <c r="H1630" s="122">
        <f>IFERROR(VLOOKUP($F:$F,'Lease Types with GL Accts'!$A:$C,3,FALSE),0)</f>
        <v>0</v>
      </c>
      <c r="I1630" s="122">
        <f>IFERROR(VLOOKUP($F:$F,'Lease Types with GL Accts'!$A:$D,4,FALSE),0)</f>
        <v>0</v>
      </c>
      <c r="J1630" s="293" t="str">
        <f>IF(AND(AB1630=1,K1630='Lease Rollforward'!$B$2),"Yes",IF(AB1630=1,"No",""))</f>
        <v/>
      </c>
      <c r="L1630" s="216"/>
      <c r="M1630" s="217"/>
      <c r="N1630" s="217"/>
      <c r="O1630" s="217"/>
      <c r="P1630" s="294">
        <f t="shared" si="217"/>
        <v>0</v>
      </c>
      <c r="Q1630" s="124"/>
      <c r="R1630" s="124"/>
      <c r="S1630" s="219"/>
      <c r="T1630" s="219"/>
      <c r="U1630" s="266"/>
      <c r="V1630" s="122" t="str">
        <f>IF($AB1630=1,VLOOKUP(U:U,'BW Asset Listing'!D:E,2,FALSE),"")</f>
        <v/>
      </c>
      <c r="W1630" s="122" t="str">
        <f>IF($AB1630=1,VLOOKUP(U:U,'BW Asset Listing'!D:F,3,FALSE),"")</f>
        <v/>
      </c>
      <c r="X1630" s="122" t="str">
        <f>IF($AB1630=1,VLOOKUP(U:U,'BW Asset Listing'!D:G,4,FALSE),"")</f>
        <v/>
      </c>
      <c r="Y1630" s="294" t="str">
        <f>IF($AB1630=1,VLOOKUP(U:U,'BW Asset Listing'!D:O,12,FALSE),"")</f>
        <v/>
      </c>
      <c r="Z1630" s="294" t="str">
        <f t="shared" si="218"/>
        <v/>
      </c>
      <c r="AA1630" s="294" t="str">
        <f t="shared" si="219"/>
        <v/>
      </c>
      <c r="AB1630" s="294">
        <f>COUNTIF($D$4:D1630,$D1630)</f>
        <v>0</v>
      </c>
      <c r="AE1630" s="122" t="str">
        <f t="shared" si="220"/>
        <v/>
      </c>
      <c r="AF1630" s="124">
        <f>SUMIFS('BW Expense Report GL'!I:I,'BW Expense Report GL'!F:F,AD:AD,'BW Expense Report GL'!G:G,G:G)</f>
        <v>0</v>
      </c>
      <c r="AG1630" s="124" t="str">
        <f t="shared" si="221"/>
        <v/>
      </c>
      <c r="AH1630" s="124">
        <f>SUMIFS('BW Expense Report GL'!I:I,'BW Expense Report GL'!F:F,AD:AD,'BW Expense Report GL'!G:G,H:H)</f>
        <v>0</v>
      </c>
      <c r="AI1630" s="124" t="str">
        <f t="shared" si="222"/>
        <v/>
      </c>
      <c r="AK1630" s="121">
        <f t="shared" si="223"/>
        <v>0</v>
      </c>
      <c r="AL1630" s="121">
        <f t="shared" si="224"/>
        <v>0</v>
      </c>
    </row>
    <row r="1631" spans="1:38" s="121" customFormat="1" ht="12.75" x14ac:dyDescent="0.2">
      <c r="A1631" s="293" t="str">
        <f>VLOOKUP(B:B,'ACFR Business Areas'!A:C,3,FALSE)</f>
        <v>A000</v>
      </c>
      <c r="B1631" s="293" t="str">
        <f>'Lease Rollforward'!$B$1</f>
        <v>E120</v>
      </c>
      <c r="C1631" s="122" t="str">
        <f>VLOOKUP(B:B,'ACFR Business Areas'!A:B,2,FALSE)</f>
        <v>Comptroller General</v>
      </c>
      <c r="D1631" s="237"/>
      <c r="E1631" s="265"/>
      <c r="G1631" s="122">
        <f>IFERROR(VLOOKUP($F:$F,'Lease Types with GL Accts'!A:B,2,FALSE),0)</f>
        <v>0</v>
      </c>
      <c r="H1631" s="122">
        <f>IFERROR(VLOOKUP($F:$F,'Lease Types with GL Accts'!$A:$C,3,FALSE),0)</f>
        <v>0</v>
      </c>
      <c r="I1631" s="122">
        <f>IFERROR(VLOOKUP($F:$F,'Lease Types with GL Accts'!$A:$D,4,FALSE),0)</f>
        <v>0</v>
      </c>
      <c r="J1631" s="293" t="str">
        <f>IF(AND(AB1631=1,K1631='Lease Rollforward'!$B$2),"Yes",IF(AB1631=1,"No",""))</f>
        <v/>
      </c>
      <c r="L1631" s="216"/>
      <c r="M1631" s="217"/>
      <c r="N1631" s="217"/>
      <c r="O1631" s="217"/>
      <c r="P1631" s="294">
        <f t="shared" si="217"/>
        <v>0</v>
      </c>
      <c r="Q1631" s="124"/>
      <c r="R1631" s="124"/>
      <c r="S1631" s="219"/>
      <c r="T1631" s="219"/>
      <c r="U1631" s="266"/>
      <c r="V1631" s="122" t="str">
        <f>IF($AB1631=1,VLOOKUP(U:U,'BW Asset Listing'!D:E,2,FALSE),"")</f>
        <v/>
      </c>
      <c r="W1631" s="122" t="str">
        <f>IF($AB1631=1,VLOOKUP(U:U,'BW Asset Listing'!D:F,3,FALSE),"")</f>
        <v/>
      </c>
      <c r="X1631" s="122" t="str">
        <f>IF($AB1631=1,VLOOKUP(U:U,'BW Asset Listing'!D:G,4,FALSE),"")</f>
        <v/>
      </c>
      <c r="Y1631" s="294" t="str">
        <f>IF($AB1631=1,VLOOKUP(U:U,'BW Asset Listing'!D:O,12,FALSE),"")</f>
        <v/>
      </c>
      <c r="Z1631" s="294" t="str">
        <f t="shared" si="218"/>
        <v/>
      </c>
      <c r="AA1631" s="294" t="str">
        <f t="shared" si="219"/>
        <v/>
      </c>
      <c r="AB1631" s="294">
        <f>COUNTIF($D$4:D1631,$D1631)</f>
        <v>0</v>
      </c>
      <c r="AE1631" s="122" t="str">
        <f t="shared" si="220"/>
        <v/>
      </c>
      <c r="AF1631" s="124">
        <f>SUMIFS('BW Expense Report GL'!I:I,'BW Expense Report GL'!F:F,AD:AD,'BW Expense Report GL'!G:G,G:G)</f>
        <v>0</v>
      </c>
      <c r="AG1631" s="124" t="str">
        <f t="shared" si="221"/>
        <v/>
      </c>
      <c r="AH1631" s="124">
        <f>SUMIFS('BW Expense Report GL'!I:I,'BW Expense Report GL'!F:F,AD:AD,'BW Expense Report GL'!G:G,H:H)</f>
        <v>0</v>
      </c>
      <c r="AI1631" s="124" t="str">
        <f t="shared" si="222"/>
        <v/>
      </c>
      <c r="AK1631" s="121">
        <f t="shared" si="223"/>
        <v>0</v>
      </c>
      <c r="AL1631" s="121">
        <f t="shared" si="224"/>
        <v>0</v>
      </c>
    </row>
    <row r="1632" spans="1:38" s="121" customFormat="1" ht="12.75" x14ac:dyDescent="0.2">
      <c r="A1632" s="293" t="str">
        <f>VLOOKUP(B:B,'ACFR Business Areas'!A:C,3,FALSE)</f>
        <v>A000</v>
      </c>
      <c r="B1632" s="293" t="str">
        <f>'Lease Rollforward'!$B$1</f>
        <v>E120</v>
      </c>
      <c r="C1632" s="122" t="str">
        <f>VLOOKUP(B:B,'ACFR Business Areas'!A:B,2,FALSE)</f>
        <v>Comptroller General</v>
      </c>
      <c r="D1632" s="237"/>
      <c r="E1632" s="265"/>
      <c r="G1632" s="122">
        <f>IFERROR(VLOOKUP($F:$F,'Lease Types with GL Accts'!A:B,2,FALSE),0)</f>
        <v>0</v>
      </c>
      <c r="H1632" s="122">
        <f>IFERROR(VLOOKUP($F:$F,'Lease Types with GL Accts'!$A:$C,3,FALSE),0)</f>
        <v>0</v>
      </c>
      <c r="I1632" s="122">
        <f>IFERROR(VLOOKUP($F:$F,'Lease Types with GL Accts'!$A:$D,4,FALSE),0)</f>
        <v>0</v>
      </c>
      <c r="J1632" s="293" t="str">
        <f>IF(AND(AB1632=1,K1632='Lease Rollforward'!$B$2),"Yes",IF(AB1632=1,"No",""))</f>
        <v/>
      </c>
      <c r="L1632" s="216"/>
      <c r="M1632" s="217"/>
      <c r="N1632" s="217"/>
      <c r="O1632" s="217"/>
      <c r="P1632" s="294">
        <f t="shared" si="217"/>
        <v>0</v>
      </c>
      <c r="Q1632" s="124"/>
      <c r="R1632" s="124"/>
      <c r="S1632" s="219"/>
      <c r="T1632" s="219"/>
      <c r="U1632" s="266"/>
      <c r="V1632" s="122" t="str">
        <f>IF($AB1632=1,VLOOKUP(U:U,'BW Asset Listing'!D:E,2,FALSE),"")</f>
        <v/>
      </c>
      <c r="W1632" s="122" t="str">
        <f>IF($AB1632=1,VLOOKUP(U:U,'BW Asset Listing'!D:F,3,FALSE),"")</f>
        <v/>
      </c>
      <c r="X1632" s="122" t="str">
        <f>IF($AB1632=1,VLOOKUP(U:U,'BW Asset Listing'!D:G,4,FALSE),"")</f>
        <v/>
      </c>
      <c r="Y1632" s="294" t="str">
        <f>IF($AB1632=1,VLOOKUP(U:U,'BW Asset Listing'!D:O,12,FALSE),"")</f>
        <v/>
      </c>
      <c r="Z1632" s="294" t="str">
        <f t="shared" si="218"/>
        <v/>
      </c>
      <c r="AA1632" s="294" t="str">
        <f t="shared" si="219"/>
        <v/>
      </c>
      <c r="AB1632" s="294">
        <f>COUNTIF($D$4:D1632,$D1632)</f>
        <v>0</v>
      </c>
      <c r="AE1632" s="122" t="str">
        <f t="shared" si="220"/>
        <v/>
      </c>
      <c r="AF1632" s="124">
        <f>SUMIFS('BW Expense Report GL'!I:I,'BW Expense Report GL'!F:F,AD:AD,'BW Expense Report GL'!G:G,G:G)</f>
        <v>0</v>
      </c>
      <c r="AG1632" s="124" t="str">
        <f t="shared" si="221"/>
        <v/>
      </c>
      <c r="AH1632" s="124">
        <f>SUMIFS('BW Expense Report GL'!I:I,'BW Expense Report GL'!F:F,AD:AD,'BW Expense Report GL'!G:G,H:H)</f>
        <v>0</v>
      </c>
      <c r="AI1632" s="124" t="str">
        <f t="shared" si="222"/>
        <v/>
      </c>
      <c r="AK1632" s="121">
        <f t="shared" si="223"/>
        <v>0</v>
      </c>
      <c r="AL1632" s="121">
        <f t="shared" si="224"/>
        <v>0</v>
      </c>
    </row>
    <row r="1633" spans="1:38" s="121" customFormat="1" ht="12.75" x14ac:dyDescent="0.2">
      <c r="A1633" s="293" t="str">
        <f>VLOOKUP(B:B,'ACFR Business Areas'!A:C,3,FALSE)</f>
        <v>A000</v>
      </c>
      <c r="B1633" s="293" t="str">
        <f>'Lease Rollforward'!$B$1</f>
        <v>E120</v>
      </c>
      <c r="C1633" s="122" t="str">
        <f>VLOOKUP(B:B,'ACFR Business Areas'!A:B,2,FALSE)</f>
        <v>Comptroller General</v>
      </c>
      <c r="D1633" s="237"/>
      <c r="E1633" s="265"/>
      <c r="G1633" s="122">
        <f>IFERROR(VLOOKUP($F:$F,'Lease Types with GL Accts'!A:B,2,FALSE),0)</f>
        <v>0</v>
      </c>
      <c r="H1633" s="122">
        <f>IFERROR(VLOOKUP($F:$F,'Lease Types with GL Accts'!$A:$C,3,FALSE),0)</f>
        <v>0</v>
      </c>
      <c r="I1633" s="122">
        <f>IFERROR(VLOOKUP($F:$F,'Lease Types with GL Accts'!$A:$D,4,FALSE),0)</f>
        <v>0</v>
      </c>
      <c r="J1633" s="293" t="str">
        <f>IF(AND(AB1633=1,K1633='Lease Rollforward'!$B$2),"Yes",IF(AB1633=1,"No",""))</f>
        <v/>
      </c>
      <c r="L1633" s="216"/>
      <c r="M1633" s="217"/>
      <c r="N1633" s="217"/>
      <c r="O1633" s="217"/>
      <c r="P1633" s="294">
        <f t="shared" si="217"/>
        <v>0</v>
      </c>
      <c r="Q1633" s="124"/>
      <c r="R1633" s="124"/>
      <c r="S1633" s="219"/>
      <c r="T1633" s="219"/>
      <c r="U1633" s="266"/>
      <c r="V1633" s="122" t="str">
        <f>IF($AB1633=1,VLOOKUP(U:U,'BW Asset Listing'!D:E,2,FALSE),"")</f>
        <v/>
      </c>
      <c r="W1633" s="122" t="str">
        <f>IF($AB1633=1,VLOOKUP(U:U,'BW Asset Listing'!D:F,3,FALSE),"")</f>
        <v/>
      </c>
      <c r="X1633" s="122" t="str">
        <f>IF($AB1633=1,VLOOKUP(U:U,'BW Asset Listing'!D:G,4,FALSE),"")</f>
        <v/>
      </c>
      <c r="Y1633" s="294" t="str">
        <f>IF($AB1633=1,VLOOKUP(U:U,'BW Asset Listing'!D:O,12,FALSE),"")</f>
        <v/>
      </c>
      <c r="Z1633" s="294" t="str">
        <f t="shared" si="218"/>
        <v/>
      </c>
      <c r="AA1633" s="294" t="str">
        <f t="shared" si="219"/>
        <v/>
      </c>
      <c r="AB1633" s="294">
        <f>COUNTIF($D$4:D1633,$D1633)</f>
        <v>0</v>
      </c>
      <c r="AE1633" s="122" t="str">
        <f t="shared" si="220"/>
        <v/>
      </c>
      <c r="AF1633" s="124">
        <f>SUMIFS('BW Expense Report GL'!I:I,'BW Expense Report GL'!F:F,AD:AD,'BW Expense Report GL'!G:G,G:G)</f>
        <v>0</v>
      </c>
      <c r="AG1633" s="124" t="str">
        <f t="shared" si="221"/>
        <v/>
      </c>
      <c r="AH1633" s="124">
        <f>SUMIFS('BW Expense Report GL'!I:I,'BW Expense Report GL'!F:F,AD:AD,'BW Expense Report GL'!G:G,H:H)</f>
        <v>0</v>
      </c>
      <c r="AI1633" s="124" t="str">
        <f t="shared" si="222"/>
        <v/>
      </c>
      <c r="AK1633" s="121">
        <f t="shared" si="223"/>
        <v>0</v>
      </c>
      <c r="AL1633" s="121">
        <f t="shared" si="224"/>
        <v>0</v>
      </c>
    </row>
    <row r="1634" spans="1:38" s="121" customFormat="1" ht="12.75" x14ac:dyDescent="0.2">
      <c r="A1634" s="293" t="str">
        <f>VLOOKUP(B:B,'ACFR Business Areas'!A:C,3,FALSE)</f>
        <v>A000</v>
      </c>
      <c r="B1634" s="293" t="str">
        <f>'Lease Rollforward'!$B$1</f>
        <v>E120</v>
      </c>
      <c r="C1634" s="122" t="str">
        <f>VLOOKUP(B:B,'ACFR Business Areas'!A:B,2,FALSE)</f>
        <v>Comptroller General</v>
      </c>
      <c r="D1634" s="237"/>
      <c r="E1634" s="265"/>
      <c r="G1634" s="122">
        <f>IFERROR(VLOOKUP($F:$F,'Lease Types with GL Accts'!A:B,2,FALSE),0)</f>
        <v>0</v>
      </c>
      <c r="H1634" s="122">
        <f>IFERROR(VLOOKUP($F:$F,'Lease Types with GL Accts'!$A:$C,3,FALSE),0)</f>
        <v>0</v>
      </c>
      <c r="I1634" s="122">
        <f>IFERROR(VLOOKUP($F:$F,'Lease Types with GL Accts'!$A:$D,4,FALSE),0)</f>
        <v>0</v>
      </c>
      <c r="J1634" s="293" t="str">
        <f>IF(AND(AB1634=1,K1634='Lease Rollforward'!$B$2),"Yes",IF(AB1634=1,"No",""))</f>
        <v/>
      </c>
      <c r="L1634" s="216"/>
      <c r="M1634" s="217"/>
      <c r="N1634" s="217"/>
      <c r="O1634" s="217"/>
      <c r="P1634" s="294">
        <f t="shared" si="217"/>
        <v>0</v>
      </c>
      <c r="Q1634" s="124"/>
      <c r="R1634" s="124"/>
      <c r="S1634" s="219"/>
      <c r="T1634" s="219"/>
      <c r="U1634" s="266"/>
      <c r="V1634" s="122" t="str">
        <f>IF($AB1634=1,VLOOKUP(U:U,'BW Asset Listing'!D:E,2,FALSE),"")</f>
        <v/>
      </c>
      <c r="W1634" s="122" t="str">
        <f>IF($AB1634=1,VLOOKUP(U:U,'BW Asset Listing'!D:F,3,FALSE),"")</f>
        <v/>
      </c>
      <c r="X1634" s="122" t="str">
        <f>IF($AB1634=1,VLOOKUP(U:U,'BW Asset Listing'!D:G,4,FALSE),"")</f>
        <v/>
      </c>
      <c r="Y1634" s="294" t="str">
        <f>IF($AB1634=1,VLOOKUP(U:U,'BW Asset Listing'!D:O,12,FALSE),"")</f>
        <v/>
      </c>
      <c r="Z1634" s="294" t="str">
        <f t="shared" si="218"/>
        <v/>
      </c>
      <c r="AA1634" s="294" t="str">
        <f t="shared" si="219"/>
        <v/>
      </c>
      <c r="AB1634" s="294">
        <f>COUNTIF($D$4:D1634,$D1634)</f>
        <v>0</v>
      </c>
      <c r="AE1634" s="122" t="str">
        <f t="shared" si="220"/>
        <v/>
      </c>
      <c r="AF1634" s="124">
        <f>SUMIFS('BW Expense Report GL'!I:I,'BW Expense Report GL'!F:F,AD:AD,'BW Expense Report GL'!G:G,G:G)</f>
        <v>0</v>
      </c>
      <c r="AG1634" s="124" t="str">
        <f t="shared" si="221"/>
        <v/>
      </c>
      <c r="AH1634" s="124">
        <f>SUMIFS('BW Expense Report GL'!I:I,'BW Expense Report GL'!F:F,AD:AD,'BW Expense Report GL'!G:G,H:H)</f>
        <v>0</v>
      </c>
      <c r="AI1634" s="124" t="str">
        <f t="shared" si="222"/>
        <v/>
      </c>
      <c r="AK1634" s="121">
        <f t="shared" si="223"/>
        <v>0</v>
      </c>
      <c r="AL1634" s="121">
        <f t="shared" si="224"/>
        <v>0</v>
      </c>
    </row>
    <row r="1635" spans="1:38" s="121" customFormat="1" ht="12.75" x14ac:dyDescent="0.2">
      <c r="A1635" s="293" t="str">
        <f>VLOOKUP(B:B,'ACFR Business Areas'!A:C,3,FALSE)</f>
        <v>A000</v>
      </c>
      <c r="B1635" s="293" t="str">
        <f>'Lease Rollforward'!$B$1</f>
        <v>E120</v>
      </c>
      <c r="C1635" s="122" t="str">
        <f>VLOOKUP(B:B,'ACFR Business Areas'!A:B,2,FALSE)</f>
        <v>Comptroller General</v>
      </c>
      <c r="D1635" s="237"/>
      <c r="E1635" s="265"/>
      <c r="G1635" s="122">
        <f>IFERROR(VLOOKUP($F:$F,'Lease Types with GL Accts'!A:B,2,FALSE),0)</f>
        <v>0</v>
      </c>
      <c r="H1635" s="122">
        <f>IFERROR(VLOOKUP($F:$F,'Lease Types with GL Accts'!$A:$C,3,FALSE),0)</f>
        <v>0</v>
      </c>
      <c r="I1635" s="122">
        <f>IFERROR(VLOOKUP($F:$F,'Lease Types with GL Accts'!$A:$D,4,FALSE),0)</f>
        <v>0</v>
      </c>
      <c r="J1635" s="293" t="str">
        <f>IF(AND(AB1635=1,K1635='Lease Rollforward'!$B$2),"Yes",IF(AB1635=1,"No",""))</f>
        <v/>
      </c>
      <c r="L1635" s="216"/>
      <c r="M1635" s="217"/>
      <c r="N1635" s="217"/>
      <c r="O1635" s="217"/>
      <c r="P1635" s="294">
        <f t="shared" si="217"/>
        <v>0</v>
      </c>
      <c r="Q1635" s="124"/>
      <c r="R1635" s="124"/>
      <c r="S1635" s="219"/>
      <c r="T1635" s="219"/>
      <c r="U1635" s="266"/>
      <c r="V1635" s="122" t="str">
        <f>IF($AB1635=1,VLOOKUP(U:U,'BW Asset Listing'!D:E,2,FALSE),"")</f>
        <v/>
      </c>
      <c r="W1635" s="122" t="str">
        <f>IF($AB1635=1,VLOOKUP(U:U,'BW Asset Listing'!D:F,3,FALSE),"")</f>
        <v/>
      </c>
      <c r="X1635" s="122" t="str">
        <f>IF($AB1635=1,VLOOKUP(U:U,'BW Asset Listing'!D:G,4,FALSE),"")</f>
        <v/>
      </c>
      <c r="Y1635" s="294" t="str">
        <f>IF($AB1635=1,VLOOKUP(U:U,'BW Asset Listing'!D:O,12,FALSE),"")</f>
        <v/>
      </c>
      <c r="Z1635" s="294" t="str">
        <f t="shared" si="218"/>
        <v/>
      </c>
      <c r="AA1635" s="294" t="str">
        <f t="shared" si="219"/>
        <v/>
      </c>
      <c r="AB1635" s="294">
        <f>COUNTIF($D$4:D1635,$D1635)</f>
        <v>0</v>
      </c>
      <c r="AE1635" s="122" t="str">
        <f t="shared" si="220"/>
        <v/>
      </c>
      <c r="AF1635" s="124">
        <f>SUMIFS('BW Expense Report GL'!I:I,'BW Expense Report GL'!F:F,AD:AD,'BW Expense Report GL'!G:G,G:G)</f>
        <v>0</v>
      </c>
      <c r="AG1635" s="124" t="str">
        <f t="shared" si="221"/>
        <v/>
      </c>
      <c r="AH1635" s="124">
        <f>SUMIFS('BW Expense Report GL'!I:I,'BW Expense Report GL'!F:F,AD:AD,'BW Expense Report GL'!G:G,H:H)</f>
        <v>0</v>
      </c>
      <c r="AI1635" s="124" t="str">
        <f t="shared" si="222"/>
        <v/>
      </c>
      <c r="AK1635" s="121">
        <f t="shared" si="223"/>
        <v>0</v>
      </c>
      <c r="AL1635" s="121">
        <f t="shared" si="224"/>
        <v>0</v>
      </c>
    </row>
    <row r="1636" spans="1:38" s="121" customFormat="1" ht="12.75" x14ac:dyDescent="0.2">
      <c r="A1636" s="293" t="str">
        <f>VLOOKUP(B:B,'ACFR Business Areas'!A:C,3,FALSE)</f>
        <v>A000</v>
      </c>
      <c r="B1636" s="293" t="str">
        <f>'Lease Rollforward'!$B$1</f>
        <v>E120</v>
      </c>
      <c r="C1636" s="122" t="str">
        <f>VLOOKUP(B:B,'ACFR Business Areas'!A:B,2,FALSE)</f>
        <v>Comptroller General</v>
      </c>
      <c r="D1636" s="237"/>
      <c r="E1636" s="265"/>
      <c r="G1636" s="122">
        <f>IFERROR(VLOOKUP($F:$F,'Lease Types with GL Accts'!A:B,2,FALSE),0)</f>
        <v>0</v>
      </c>
      <c r="H1636" s="122">
        <f>IFERROR(VLOOKUP($F:$F,'Lease Types with GL Accts'!$A:$C,3,FALSE),0)</f>
        <v>0</v>
      </c>
      <c r="I1636" s="122">
        <f>IFERROR(VLOOKUP($F:$F,'Lease Types with GL Accts'!$A:$D,4,FALSE),0)</f>
        <v>0</v>
      </c>
      <c r="J1636" s="293" t="str">
        <f>IF(AND(AB1636=1,K1636='Lease Rollforward'!$B$2),"Yes",IF(AB1636=1,"No",""))</f>
        <v/>
      </c>
      <c r="L1636" s="216"/>
      <c r="M1636" s="217"/>
      <c r="N1636" s="217"/>
      <c r="O1636" s="217"/>
      <c r="P1636" s="294">
        <f t="shared" si="217"/>
        <v>0</v>
      </c>
      <c r="Q1636" s="124"/>
      <c r="R1636" s="124"/>
      <c r="S1636" s="219"/>
      <c r="T1636" s="219"/>
      <c r="U1636" s="266"/>
      <c r="V1636" s="122" t="str">
        <f>IF($AB1636=1,VLOOKUP(U:U,'BW Asset Listing'!D:E,2,FALSE),"")</f>
        <v/>
      </c>
      <c r="W1636" s="122" t="str">
        <f>IF($AB1636=1,VLOOKUP(U:U,'BW Asset Listing'!D:F,3,FALSE),"")</f>
        <v/>
      </c>
      <c r="X1636" s="122" t="str">
        <f>IF($AB1636=1,VLOOKUP(U:U,'BW Asset Listing'!D:G,4,FALSE),"")</f>
        <v/>
      </c>
      <c r="Y1636" s="294" t="str">
        <f>IF($AB1636=1,VLOOKUP(U:U,'BW Asset Listing'!D:O,12,FALSE),"")</f>
        <v/>
      </c>
      <c r="Z1636" s="294" t="str">
        <f t="shared" si="218"/>
        <v/>
      </c>
      <c r="AA1636" s="294" t="str">
        <f t="shared" si="219"/>
        <v/>
      </c>
      <c r="AB1636" s="294">
        <f>COUNTIF($D$4:D1636,$D1636)</f>
        <v>0</v>
      </c>
      <c r="AE1636" s="122" t="str">
        <f t="shared" si="220"/>
        <v/>
      </c>
      <c r="AF1636" s="124">
        <f>SUMIFS('BW Expense Report GL'!I:I,'BW Expense Report GL'!F:F,AD:AD,'BW Expense Report GL'!G:G,G:G)</f>
        <v>0</v>
      </c>
      <c r="AG1636" s="124" t="str">
        <f t="shared" si="221"/>
        <v/>
      </c>
      <c r="AH1636" s="124">
        <f>SUMIFS('BW Expense Report GL'!I:I,'BW Expense Report GL'!F:F,AD:AD,'BW Expense Report GL'!G:G,H:H)</f>
        <v>0</v>
      </c>
      <c r="AI1636" s="124" t="str">
        <f t="shared" si="222"/>
        <v/>
      </c>
      <c r="AK1636" s="121">
        <f t="shared" si="223"/>
        <v>0</v>
      </c>
      <c r="AL1636" s="121">
        <f t="shared" si="224"/>
        <v>0</v>
      </c>
    </row>
    <row r="1637" spans="1:38" s="121" customFormat="1" ht="12.75" x14ac:dyDescent="0.2">
      <c r="A1637" s="293" t="str">
        <f>VLOOKUP(B:B,'ACFR Business Areas'!A:C,3,FALSE)</f>
        <v>A000</v>
      </c>
      <c r="B1637" s="293" t="str">
        <f>'Lease Rollforward'!$B$1</f>
        <v>E120</v>
      </c>
      <c r="C1637" s="122" t="str">
        <f>VLOOKUP(B:B,'ACFR Business Areas'!A:B,2,FALSE)</f>
        <v>Comptroller General</v>
      </c>
      <c r="D1637" s="237"/>
      <c r="E1637" s="265"/>
      <c r="G1637" s="122">
        <f>IFERROR(VLOOKUP($F:$F,'Lease Types with GL Accts'!A:B,2,FALSE),0)</f>
        <v>0</v>
      </c>
      <c r="H1637" s="122">
        <f>IFERROR(VLOOKUP($F:$F,'Lease Types with GL Accts'!$A:$C,3,FALSE),0)</f>
        <v>0</v>
      </c>
      <c r="I1637" s="122">
        <f>IFERROR(VLOOKUP($F:$F,'Lease Types with GL Accts'!$A:$D,4,FALSE),0)</f>
        <v>0</v>
      </c>
      <c r="J1637" s="293" t="str">
        <f>IF(AND(AB1637=1,K1637='Lease Rollforward'!$B$2),"Yes",IF(AB1637=1,"No",""))</f>
        <v/>
      </c>
      <c r="L1637" s="216"/>
      <c r="M1637" s="217"/>
      <c r="N1637" s="217"/>
      <c r="O1637" s="217"/>
      <c r="P1637" s="294">
        <f t="shared" si="217"/>
        <v>0</v>
      </c>
      <c r="Q1637" s="124"/>
      <c r="R1637" s="124"/>
      <c r="S1637" s="219"/>
      <c r="T1637" s="219"/>
      <c r="U1637" s="266"/>
      <c r="V1637" s="122" t="str">
        <f>IF($AB1637=1,VLOOKUP(U:U,'BW Asset Listing'!D:E,2,FALSE),"")</f>
        <v/>
      </c>
      <c r="W1637" s="122" t="str">
        <f>IF($AB1637=1,VLOOKUP(U:U,'BW Asset Listing'!D:F,3,FALSE),"")</f>
        <v/>
      </c>
      <c r="X1637" s="122" t="str">
        <f>IF($AB1637=1,VLOOKUP(U:U,'BW Asset Listing'!D:G,4,FALSE),"")</f>
        <v/>
      </c>
      <c r="Y1637" s="294" t="str">
        <f>IF($AB1637=1,VLOOKUP(U:U,'BW Asset Listing'!D:O,12,FALSE),"")</f>
        <v/>
      </c>
      <c r="Z1637" s="294" t="str">
        <f t="shared" si="218"/>
        <v/>
      </c>
      <c r="AA1637" s="294" t="str">
        <f t="shared" si="219"/>
        <v/>
      </c>
      <c r="AB1637" s="294">
        <f>COUNTIF($D$4:D1637,$D1637)</f>
        <v>0</v>
      </c>
      <c r="AE1637" s="122" t="str">
        <f t="shared" si="220"/>
        <v/>
      </c>
      <c r="AF1637" s="124">
        <f>SUMIFS('BW Expense Report GL'!I:I,'BW Expense Report GL'!F:F,AD:AD,'BW Expense Report GL'!G:G,G:G)</f>
        <v>0</v>
      </c>
      <c r="AG1637" s="124" t="str">
        <f t="shared" si="221"/>
        <v/>
      </c>
      <c r="AH1637" s="124">
        <f>SUMIFS('BW Expense Report GL'!I:I,'BW Expense Report GL'!F:F,AD:AD,'BW Expense Report GL'!G:G,H:H)</f>
        <v>0</v>
      </c>
      <c r="AI1637" s="124" t="str">
        <f t="shared" si="222"/>
        <v/>
      </c>
      <c r="AK1637" s="121">
        <f t="shared" si="223"/>
        <v>0</v>
      </c>
      <c r="AL1637" s="121">
        <f t="shared" si="224"/>
        <v>0</v>
      </c>
    </row>
    <row r="1638" spans="1:38" s="121" customFormat="1" ht="12.75" x14ac:dyDescent="0.2">
      <c r="A1638" s="293" t="str">
        <f>VLOOKUP(B:B,'ACFR Business Areas'!A:C,3,FALSE)</f>
        <v>A000</v>
      </c>
      <c r="B1638" s="293" t="str">
        <f>'Lease Rollforward'!$B$1</f>
        <v>E120</v>
      </c>
      <c r="C1638" s="122" t="str">
        <f>VLOOKUP(B:B,'ACFR Business Areas'!A:B,2,FALSE)</f>
        <v>Comptroller General</v>
      </c>
      <c r="D1638" s="237"/>
      <c r="E1638" s="265"/>
      <c r="G1638" s="122">
        <f>IFERROR(VLOOKUP($F:$F,'Lease Types with GL Accts'!A:B,2,FALSE),0)</f>
        <v>0</v>
      </c>
      <c r="H1638" s="122">
        <f>IFERROR(VLOOKUP($F:$F,'Lease Types with GL Accts'!$A:$C,3,FALSE),0)</f>
        <v>0</v>
      </c>
      <c r="I1638" s="122">
        <f>IFERROR(VLOOKUP($F:$F,'Lease Types with GL Accts'!$A:$D,4,FALSE),0)</f>
        <v>0</v>
      </c>
      <c r="J1638" s="293" t="str">
        <f>IF(AND(AB1638=1,K1638='Lease Rollforward'!$B$2),"Yes",IF(AB1638=1,"No",""))</f>
        <v/>
      </c>
      <c r="L1638" s="216"/>
      <c r="M1638" s="217"/>
      <c r="N1638" s="217"/>
      <c r="O1638" s="217"/>
      <c r="P1638" s="294">
        <f t="shared" si="217"/>
        <v>0</v>
      </c>
      <c r="Q1638" s="124"/>
      <c r="R1638" s="124"/>
      <c r="S1638" s="219"/>
      <c r="T1638" s="219"/>
      <c r="U1638" s="266"/>
      <c r="V1638" s="122" t="str">
        <f>IF($AB1638=1,VLOOKUP(U:U,'BW Asset Listing'!D:E,2,FALSE),"")</f>
        <v/>
      </c>
      <c r="W1638" s="122" t="str">
        <f>IF($AB1638=1,VLOOKUP(U:U,'BW Asset Listing'!D:F,3,FALSE),"")</f>
        <v/>
      </c>
      <c r="X1638" s="122" t="str">
        <f>IF($AB1638=1,VLOOKUP(U:U,'BW Asset Listing'!D:G,4,FALSE),"")</f>
        <v/>
      </c>
      <c r="Y1638" s="294" t="str">
        <f>IF($AB1638=1,VLOOKUP(U:U,'BW Asset Listing'!D:O,12,FALSE),"")</f>
        <v/>
      </c>
      <c r="Z1638" s="294" t="str">
        <f t="shared" si="218"/>
        <v/>
      </c>
      <c r="AA1638" s="294" t="str">
        <f t="shared" si="219"/>
        <v/>
      </c>
      <c r="AB1638" s="294">
        <f>COUNTIF($D$4:D1638,$D1638)</f>
        <v>0</v>
      </c>
      <c r="AE1638" s="122" t="str">
        <f t="shared" si="220"/>
        <v/>
      </c>
      <c r="AF1638" s="124">
        <f>SUMIFS('BW Expense Report GL'!I:I,'BW Expense Report GL'!F:F,AD:AD,'BW Expense Report GL'!G:G,G:G)</f>
        <v>0</v>
      </c>
      <c r="AG1638" s="124" t="str">
        <f t="shared" si="221"/>
        <v/>
      </c>
      <c r="AH1638" s="124">
        <f>SUMIFS('BW Expense Report GL'!I:I,'BW Expense Report GL'!F:F,AD:AD,'BW Expense Report GL'!G:G,H:H)</f>
        <v>0</v>
      </c>
      <c r="AI1638" s="124" t="str">
        <f t="shared" si="222"/>
        <v/>
      </c>
      <c r="AK1638" s="121">
        <f t="shared" si="223"/>
        <v>0</v>
      </c>
      <c r="AL1638" s="121">
        <f t="shared" si="224"/>
        <v>0</v>
      </c>
    </row>
    <row r="1639" spans="1:38" s="121" customFormat="1" ht="12.75" x14ac:dyDescent="0.2">
      <c r="A1639" s="293" t="str">
        <f>VLOOKUP(B:B,'ACFR Business Areas'!A:C,3,FALSE)</f>
        <v>A000</v>
      </c>
      <c r="B1639" s="293" t="str">
        <f>'Lease Rollforward'!$B$1</f>
        <v>E120</v>
      </c>
      <c r="C1639" s="122" t="str">
        <f>VLOOKUP(B:B,'ACFR Business Areas'!A:B,2,FALSE)</f>
        <v>Comptroller General</v>
      </c>
      <c r="D1639" s="237"/>
      <c r="E1639" s="265"/>
      <c r="G1639" s="122">
        <f>IFERROR(VLOOKUP($F:$F,'Lease Types with GL Accts'!A:B,2,FALSE),0)</f>
        <v>0</v>
      </c>
      <c r="H1639" s="122">
        <f>IFERROR(VLOOKUP($F:$F,'Lease Types with GL Accts'!$A:$C,3,FALSE),0)</f>
        <v>0</v>
      </c>
      <c r="I1639" s="122">
        <f>IFERROR(VLOOKUP($F:$F,'Lease Types with GL Accts'!$A:$D,4,FALSE),0)</f>
        <v>0</v>
      </c>
      <c r="J1639" s="293" t="str">
        <f>IF(AND(AB1639=1,K1639='Lease Rollforward'!$B$2),"Yes",IF(AB1639=1,"No",""))</f>
        <v/>
      </c>
      <c r="L1639" s="216"/>
      <c r="M1639" s="217"/>
      <c r="N1639" s="217"/>
      <c r="O1639" s="217"/>
      <c r="P1639" s="294">
        <f t="shared" si="217"/>
        <v>0</v>
      </c>
      <c r="Q1639" s="124"/>
      <c r="R1639" s="124"/>
      <c r="S1639" s="219"/>
      <c r="T1639" s="219"/>
      <c r="U1639" s="266"/>
      <c r="V1639" s="122" t="str">
        <f>IF($AB1639=1,VLOOKUP(U:U,'BW Asset Listing'!D:E,2,FALSE),"")</f>
        <v/>
      </c>
      <c r="W1639" s="122" t="str">
        <f>IF($AB1639=1,VLOOKUP(U:U,'BW Asset Listing'!D:F,3,FALSE),"")</f>
        <v/>
      </c>
      <c r="X1639" s="122" t="str">
        <f>IF($AB1639=1,VLOOKUP(U:U,'BW Asset Listing'!D:G,4,FALSE),"")</f>
        <v/>
      </c>
      <c r="Y1639" s="294" t="str">
        <f>IF($AB1639=1,VLOOKUP(U:U,'BW Asset Listing'!D:O,12,FALSE),"")</f>
        <v/>
      </c>
      <c r="Z1639" s="294" t="str">
        <f t="shared" si="218"/>
        <v/>
      </c>
      <c r="AA1639" s="294" t="str">
        <f t="shared" si="219"/>
        <v/>
      </c>
      <c r="AB1639" s="294">
        <f>COUNTIF($D$4:D1639,$D1639)</f>
        <v>0</v>
      </c>
      <c r="AE1639" s="122" t="str">
        <f t="shared" si="220"/>
        <v/>
      </c>
      <c r="AF1639" s="124">
        <f>SUMIFS('BW Expense Report GL'!I:I,'BW Expense Report GL'!F:F,AD:AD,'BW Expense Report GL'!G:G,G:G)</f>
        <v>0</v>
      </c>
      <c r="AG1639" s="124" t="str">
        <f t="shared" si="221"/>
        <v/>
      </c>
      <c r="AH1639" s="124">
        <f>SUMIFS('BW Expense Report GL'!I:I,'BW Expense Report GL'!F:F,AD:AD,'BW Expense Report GL'!G:G,H:H)</f>
        <v>0</v>
      </c>
      <c r="AI1639" s="124" t="str">
        <f t="shared" si="222"/>
        <v/>
      </c>
      <c r="AK1639" s="121">
        <f t="shared" si="223"/>
        <v>0</v>
      </c>
      <c r="AL1639" s="121">
        <f t="shared" si="224"/>
        <v>0</v>
      </c>
    </row>
    <row r="1640" spans="1:38" s="121" customFormat="1" ht="12.75" x14ac:dyDescent="0.2">
      <c r="A1640" s="293" t="str">
        <f>VLOOKUP(B:B,'ACFR Business Areas'!A:C,3,FALSE)</f>
        <v>A000</v>
      </c>
      <c r="B1640" s="293" t="str">
        <f>'Lease Rollforward'!$B$1</f>
        <v>E120</v>
      </c>
      <c r="C1640" s="122" t="str">
        <f>VLOOKUP(B:B,'ACFR Business Areas'!A:B,2,FALSE)</f>
        <v>Comptroller General</v>
      </c>
      <c r="D1640" s="237"/>
      <c r="E1640" s="265"/>
      <c r="G1640" s="122">
        <f>IFERROR(VLOOKUP($F:$F,'Lease Types with GL Accts'!A:B,2,FALSE),0)</f>
        <v>0</v>
      </c>
      <c r="H1640" s="122">
        <f>IFERROR(VLOOKUP($F:$F,'Lease Types with GL Accts'!$A:$C,3,FALSE),0)</f>
        <v>0</v>
      </c>
      <c r="I1640" s="122">
        <f>IFERROR(VLOOKUP($F:$F,'Lease Types with GL Accts'!$A:$D,4,FALSE),0)</f>
        <v>0</v>
      </c>
      <c r="J1640" s="293" t="str">
        <f>IF(AND(AB1640=1,K1640='Lease Rollforward'!$B$2),"Yes",IF(AB1640=1,"No",""))</f>
        <v/>
      </c>
      <c r="L1640" s="216"/>
      <c r="M1640" s="217"/>
      <c r="N1640" s="217"/>
      <c r="O1640" s="217"/>
      <c r="P1640" s="294">
        <f t="shared" si="217"/>
        <v>0</v>
      </c>
      <c r="Q1640" s="124"/>
      <c r="R1640" s="124"/>
      <c r="S1640" s="219"/>
      <c r="T1640" s="219"/>
      <c r="U1640" s="266"/>
      <c r="V1640" s="122" t="str">
        <f>IF($AB1640=1,VLOOKUP(U:U,'BW Asset Listing'!D:E,2,FALSE),"")</f>
        <v/>
      </c>
      <c r="W1640" s="122" t="str">
        <f>IF($AB1640=1,VLOOKUP(U:U,'BW Asset Listing'!D:F,3,FALSE),"")</f>
        <v/>
      </c>
      <c r="X1640" s="122" t="str">
        <f>IF($AB1640=1,VLOOKUP(U:U,'BW Asset Listing'!D:G,4,FALSE),"")</f>
        <v/>
      </c>
      <c r="Y1640" s="294" t="str">
        <f>IF($AB1640=1,VLOOKUP(U:U,'BW Asset Listing'!D:O,12,FALSE),"")</f>
        <v/>
      </c>
      <c r="Z1640" s="294" t="str">
        <f t="shared" si="218"/>
        <v/>
      </c>
      <c r="AA1640" s="294" t="str">
        <f t="shared" si="219"/>
        <v/>
      </c>
      <c r="AB1640" s="294">
        <f>COUNTIF($D$4:D1640,$D1640)</f>
        <v>0</v>
      </c>
      <c r="AE1640" s="122" t="str">
        <f t="shared" si="220"/>
        <v/>
      </c>
      <c r="AF1640" s="124">
        <f>SUMIFS('BW Expense Report GL'!I:I,'BW Expense Report GL'!F:F,AD:AD,'BW Expense Report GL'!G:G,G:G)</f>
        <v>0</v>
      </c>
      <c r="AG1640" s="124" t="str">
        <f t="shared" si="221"/>
        <v/>
      </c>
      <c r="AH1640" s="124">
        <f>SUMIFS('BW Expense Report GL'!I:I,'BW Expense Report GL'!F:F,AD:AD,'BW Expense Report GL'!G:G,H:H)</f>
        <v>0</v>
      </c>
      <c r="AI1640" s="124" t="str">
        <f t="shared" si="222"/>
        <v/>
      </c>
      <c r="AK1640" s="121">
        <f t="shared" si="223"/>
        <v>0</v>
      </c>
      <c r="AL1640" s="121">
        <f t="shared" si="224"/>
        <v>0</v>
      </c>
    </row>
    <row r="1641" spans="1:38" s="121" customFormat="1" ht="12.75" x14ac:dyDescent="0.2">
      <c r="A1641" s="293" t="str">
        <f>VLOOKUP(B:B,'ACFR Business Areas'!A:C,3,FALSE)</f>
        <v>A000</v>
      </c>
      <c r="B1641" s="293" t="str">
        <f>'Lease Rollforward'!$B$1</f>
        <v>E120</v>
      </c>
      <c r="C1641" s="122" t="str">
        <f>VLOOKUP(B:B,'ACFR Business Areas'!A:B,2,FALSE)</f>
        <v>Comptroller General</v>
      </c>
      <c r="D1641" s="237"/>
      <c r="E1641" s="265"/>
      <c r="G1641" s="122">
        <f>IFERROR(VLOOKUP($F:$F,'Lease Types with GL Accts'!A:B,2,FALSE),0)</f>
        <v>0</v>
      </c>
      <c r="H1641" s="122">
        <f>IFERROR(VLOOKUP($F:$F,'Lease Types with GL Accts'!$A:$C,3,FALSE),0)</f>
        <v>0</v>
      </c>
      <c r="I1641" s="122">
        <f>IFERROR(VLOOKUP($F:$F,'Lease Types with GL Accts'!$A:$D,4,FALSE),0)</f>
        <v>0</v>
      </c>
      <c r="J1641" s="293" t="str">
        <f>IF(AND(AB1641=1,K1641='Lease Rollforward'!$B$2),"Yes",IF(AB1641=1,"No",""))</f>
        <v/>
      </c>
      <c r="L1641" s="216"/>
      <c r="M1641" s="217"/>
      <c r="N1641" s="217"/>
      <c r="O1641" s="217"/>
      <c r="P1641" s="294">
        <f t="shared" si="217"/>
        <v>0</v>
      </c>
      <c r="Q1641" s="124"/>
      <c r="R1641" s="124"/>
      <c r="S1641" s="219"/>
      <c r="T1641" s="219"/>
      <c r="U1641" s="266"/>
      <c r="V1641" s="122" t="str">
        <f>IF($AB1641=1,VLOOKUP(U:U,'BW Asset Listing'!D:E,2,FALSE),"")</f>
        <v/>
      </c>
      <c r="W1641" s="122" t="str">
        <f>IF($AB1641=1,VLOOKUP(U:U,'BW Asset Listing'!D:F,3,FALSE),"")</f>
        <v/>
      </c>
      <c r="X1641" s="122" t="str">
        <f>IF($AB1641=1,VLOOKUP(U:U,'BW Asset Listing'!D:G,4,FALSE),"")</f>
        <v/>
      </c>
      <c r="Y1641" s="294" t="str">
        <f>IF($AB1641=1,VLOOKUP(U:U,'BW Asset Listing'!D:O,12,FALSE),"")</f>
        <v/>
      </c>
      <c r="Z1641" s="294" t="str">
        <f t="shared" si="218"/>
        <v/>
      </c>
      <c r="AA1641" s="294" t="str">
        <f t="shared" si="219"/>
        <v/>
      </c>
      <c r="AB1641" s="294">
        <f>COUNTIF($D$4:D1641,$D1641)</f>
        <v>0</v>
      </c>
      <c r="AE1641" s="122" t="str">
        <f t="shared" si="220"/>
        <v/>
      </c>
      <c r="AF1641" s="124">
        <f>SUMIFS('BW Expense Report GL'!I:I,'BW Expense Report GL'!F:F,AD:AD,'BW Expense Report GL'!G:G,G:G)</f>
        <v>0</v>
      </c>
      <c r="AG1641" s="124" t="str">
        <f t="shared" si="221"/>
        <v/>
      </c>
      <c r="AH1641" s="124">
        <f>SUMIFS('BW Expense Report GL'!I:I,'BW Expense Report GL'!F:F,AD:AD,'BW Expense Report GL'!G:G,H:H)</f>
        <v>0</v>
      </c>
      <c r="AI1641" s="124" t="str">
        <f t="shared" si="222"/>
        <v/>
      </c>
      <c r="AK1641" s="121">
        <f t="shared" si="223"/>
        <v>0</v>
      </c>
      <c r="AL1641" s="121">
        <f t="shared" si="224"/>
        <v>0</v>
      </c>
    </row>
    <row r="1642" spans="1:38" s="121" customFormat="1" ht="12.75" x14ac:dyDescent="0.2">
      <c r="A1642" s="293" t="str">
        <f>VLOOKUP(B:B,'ACFR Business Areas'!A:C,3,FALSE)</f>
        <v>A000</v>
      </c>
      <c r="B1642" s="293" t="str">
        <f>'Lease Rollforward'!$B$1</f>
        <v>E120</v>
      </c>
      <c r="C1642" s="122" t="str">
        <f>VLOOKUP(B:B,'ACFR Business Areas'!A:B,2,FALSE)</f>
        <v>Comptroller General</v>
      </c>
      <c r="D1642" s="237"/>
      <c r="E1642" s="265"/>
      <c r="G1642" s="122">
        <f>IFERROR(VLOOKUP($F:$F,'Lease Types with GL Accts'!A:B,2,FALSE),0)</f>
        <v>0</v>
      </c>
      <c r="H1642" s="122">
        <f>IFERROR(VLOOKUP($F:$F,'Lease Types with GL Accts'!$A:$C,3,FALSE),0)</f>
        <v>0</v>
      </c>
      <c r="I1642" s="122">
        <f>IFERROR(VLOOKUP($F:$F,'Lease Types with GL Accts'!$A:$D,4,FALSE),0)</f>
        <v>0</v>
      </c>
      <c r="J1642" s="293" t="str">
        <f>IF(AND(AB1642=1,K1642='Lease Rollforward'!$B$2),"Yes",IF(AB1642=1,"No",""))</f>
        <v/>
      </c>
      <c r="L1642" s="216"/>
      <c r="M1642" s="217"/>
      <c r="N1642" s="217"/>
      <c r="O1642" s="217"/>
      <c r="P1642" s="294">
        <f t="shared" si="217"/>
        <v>0</v>
      </c>
      <c r="Q1642" s="124"/>
      <c r="R1642" s="124"/>
      <c r="S1642" s="219"/>
      <c r="T1642" s="219"/>
      <c r="U1642" s="266"/>
      <c r="V1642" s="122" t="str">
        <f>IF($AB1642=1,VLOOKUP(U:U,'BW Asset Listing'!D:E,2,FALSE),"")</f>
        <v/>
      </c>
      <c r="W1642" s="122" t="str">
        <f>IF($AB1642=1,VLOOKUP(U:U,'BW Asset Listing'!D:F,3,FALSE),"")</f>
        <v/>
      </c>
      <c r="X1642" s="122" t="str">
        <f>IF($AB1642=1,VLOOKUP(U:U,'BW Asset Listing'!D:G,4,FALSE),"")</f>
        <v/>
      </c>
      <c r="Y1642" s="294" t="str">
        <f>IF($AB1642=1,VLOOKUP(U:U,'BW Asset Listing'!D:O,12,FALSE),"")</f>
        <v/>
      </c>
      <c r="Z1642" s="294" t="str">
        <f t="shared" si="218"/>
        <v/>
      </c>
      <c r="AA1642" s="294" t="str">
        <f t="shared" si="219"/>
        <v/>
      </c>
      <c r="AB1642" s="294">
        <f>COUNTIF($D$4:D1642,$D1642)</f>
        <v>0</v>
      </c>
      <c r="AE1642" s="122" t="str">
        <f t="shared" si="220"/>
        <v/>
      </c>
      <c r="AF1642" s="124">
        <f>SUMIFS('BW Expense Report GL'!I:I,'BW Expense Report GL'!F:F,AD:AD,'BW Expense Report GL'!G:G,G:G)</f>
        <v>0</v>
      </c>
      <c r="AG1642" s="124" t="str">
        <f t="shared" si="221"/>
        <v/>
      </c>
      <c r="AH1642" s="124">
        <f>SUMIFS('BW Expense Report GL'!I:I,'BW Expense Report GL'!F:F,AD:AD,'BW Expense Report GL'!G:G,H:H)</f>
        <v>0</v>
      </c>
      <c r="AI1642" s="124" t="str">
        <f t="shared" si="222"/>
        <v/>
      </c>
      <c r="AK1642" s="121">
        <f t="shared" si="223"/>
        <v>0</v>
      </c>
      <c r="AL1642" s="121">
        <f t="shared" si="224"/>
        <v>0</v>
      </c>
    </row>
    <row r="1643" spans="1:38" s="121" customFormat="1" ht="12.75" x14ac:dyDescent="0.2">
      <c r="A1643" s="293" t="str">
        <f>VLOOKUP(B:B,'ACFR Business Areas'!A:C,3,FALSE)</f>
        <v>A000</v>
      </c>
      <c r="B1643" s="293" t="str">
        <f>'Lease Rollforward'!$B$1</f>
        <v>E120</v>
      </c>
      <c r="C1643" s="122" t="str">
        <f>VLOOKUP(B:B,'ACFR Business Areas'!A:B,2,FALSE)</f>
        <v>Comptroller General</v>
      </c>
      <c r="D1643" s="237"/>
      <c r="E1643" s="265"/>
      <c r="G1643" s="122">
        <f>IFERROR(VLOOKUP($F:$F,'Lease Types with GL Accts'!A:B,2,FALSE),0)</f>
        <v>0</v>
      </c>
      <c r="H1643" s="122">
        <f>IFERROR(VLOOKUP($F:$F,'Lease Types with GL Accts'!$A:$C,3,FALSE),0)</f>
        <v>0</v>
      </c>
      <c r="I1643" s="122">
        <f>IFERROR(VLOOKUP($F:$F,'Lease Types with GL Accts'!$A:$D,4,FALSE),0)</f>
        <v>0</v>
      </c>
      <c r="J1643" s="293" t="str">
        <f>IF(AND(AB1643=1,K1643='Lease Rollforward'!$B$2),"Yes",IF(AB1643=1,"No",""))</f>
        <v/>
      </c>
      <c r="L1643" s="216"/>
      <c r="M1643" s="217"/>
      <c r="N1643" s="217"/>
      <c r="O1643" s="217"/>
      <c r="P1643" s="294">
        <f t="shared" si="217"/>
        <v>0</v>
      </c>
      <c r="Q1643" s="124"/>
      <c r="R1643" s="124"/>
      <c r="S1643" s="219"/>
      <c r="T1643" s="219"/>
      <c r="U1643" s="266"/>
      <c r="V1643" s="122" t="str">
        <f>IF($AB1643=1,VLOOKUP(U:U,'BW Asset Listing'!D:E,2,FALSE),"")</f>
        <v/>
      </c>
      <c r="W1643" s="122" t="str">
        <f>IF($AB1643=1,VLOOKUP(U:U,'BW Asset Listing'!D:F,3,FALSE),"")</f>
        <v/>
      </c>
      <c r="X1643" s="122" t="str">
        <f>IF($AB1643=1,VLOOKUP(U:U,'BW Asset Listing'!D:G,4,FALSE),"")</f>
        <v/>
      </c>
      <c r="Y1643" s="294" t="str">
        <f>IF($AB1643=1,VLOOKUP(U:U,'BW Asset Listing'!D:O,12,FALSE),"")</f>
        <v/>
      </c>
      <c r="Z1643" s="294" t="str">
        <f t="shared" si="218"/>
        <v/>
      </c>
      <c r="AA1643" s="294" t="str">
        <f t="shared" si="219"/>
        <v/>
      </c>
      <c r="AB1643" s="294">
        <f>COUNTIF($D$4:D1643,$D1643)</f>
        <v>0</v>
      </c>
      <c r="AE1643" s="122" t="str">
        <f t="shared" si="220"/>
        <v/>
      </c>
      <c r="AF1643" s="124">
        <f>SUMIFS('BW Expense Report GL'!I:I,'BW Expense Report GL'!F:F,AD:AD,'BW Expense Report GL'!G:G,G:G)</f>
        <v>0</v>
      </c>
      <c r="AG1643" s="124" t="str">
        <f t="shared" si="221"/>
        <v/>
      </c>
      <c r="AH1643" s="124">
        <f>SUMIFS('BW Expense Report GL'!I:I,'BW Expense Report GL'!F:F,AD:AD,'BW Expense Report GL'!G:G,H:H)</f>
        <v>0</v>
      </c>
      <c r="AI1643" s="124" t="str">
        <f t="shared" si="222"/>
        <v/>
      </c>
      <c r="AK1643" s="121">
        <f t="shared" si="223"/>
        <v>0</v>
      </c>
      <c r="AL1643" s="121">
        <f t="shared" si="224"/>
        <v>0</v>
      </c>
    </row>
    <row r="1644" spans="1:38" s="121" customFormat="1" ht="12.75" x14ac:dyDescent="0.2">
      <c r="A1644" s="293" t="str">
        <f>VLOOKUP(B:B,'ACFR Business Areas'!A:C,3,FALSE)</f>
        <v>A000</v>
      </c>
      <c r="B1644" s="293" t="str">
        <f>'Lease Rollforward'!$B$1</f>
        <v>E120</v>
      </c>
      <c r="C1644" s="122" t="str">
        <f>VLOOKUP(B:B,'ACFR Business Areas'!A:B,2,FALSE)</f>
        <v>Comptroller General</v>
      </c>
      <c r="D1644" s="237"/>
      <c r="E1644" s="265"/>
      <c r="G1644" s="122">
        <f>IFERROR(VLOOKUP($F:$F,'Lease Types with GL Accts'!A:B,2,FALSE),0)</f>
        <v>0</v>
      </c>
      <c r="H1644" s="122">
        <f>IFERROR(VLOOKUP($F:$F,'Lease Types with GL Accts'!$A:$C,3,FALSE),0)</f>
        <v>0</v>
      </c>
      <c r="I1644" s="122">
        <f>IFERROR(VLOOKUP($F:$F,'Lease Types with GL Accts'!$A:$D,4,FALSE),0)</f>
        <v>0</v>
      </c>
      <c r="J1644" s="293" t="str">
        <f>IF(AND(AB1644=1,K1644='Lease Rollforward'!$B$2),"Yes",IF(AB1644=1,"No",""))</f>
        <v/>
      </c>
      <c r="L1644" s="216"/>
      <c r="M1644" s="217"/>
      <c r="N1644" s="217"/>
      <c r="O1644" s="217"/>
      <c r="P1644" s="294">
        <f t="shared" si="217"/>
        <v>0</v>
      </c>
      <c r="Q1644" s="124"/>
      <c r="R1644" s="124"/>
      <c r="S1644" s="219"/>
      <c r="T1644" s="219"/>
      <c r="U1644" s="266"/>
      <c r="V1644" s="122" t="str">
        <f>IF($AB1644=1,VLOOKUP(U:U,'BW Asset Listing'!D:E,2,FALSE),"")</f>
        <v/>
      </c>
      <c r="W1644" s="122" t="str">
        <f>IF($AB1644=1,VLOOKUP(U:U,'BW Asset Listing'!D:F,3,FALSE),"")</f>
        <v/>
      </c>
      <c r="X1644" s="122" t="str">
        <f>IF($AB1644=1,VLOOKUP(U:U,'BW Asset Listing'!D:G,4,FALSE),"")</f>
        <v/>
      </c>
      <c r="Y1644" s="294" t="str">
        <f>IF($AB1644=1,VLOOKUP(U:U,'BW Asset Listing'!D:O,12,FALSE),"")</f>
        <v/>
      </c>
      <c r="Z1644" s="294" t="str">
        <f t="shared" si="218"/>
        <v/>
      </c>
      <c r="AA1644" s="294" t="str">
        <f t="shared" si="219"/>
        <v/>
      </c>
      <c r="AB1644" s="294">
        <f>COUNTIF($D$4:D1644,$D1644)</f>
        <v>0</v>
      </c>
      <c r="AE1644" s="122" t="str">
        <f t="shared" si="220"/>
        <v/>
      </c>
      <c r="AF1644" s="124">
        <f>SUMIFS('BW Expense Report GL'!I:I,'BW Expense Report GL'!F:F,AD:AD,'BW Expense Report GL'!G:G,G:G)</f>
        <v>0</v>
      </c>
      <c r="AG1644" s="124" t="str">
        <f t="shared" si="221"/>
        <v/>
      </c>
      <c r="AH1644" s="124">
        <f>SUMIFS('BW Expense Report GL'!I:I,'BW Expense Report GL'!F:F,AD:AD,'BW Expense Report GL'!G:G,H:H)</f>
        <v>0</v>
      </c>
      <c r="AI1644" s="124" t="str">
        <f t="shared" si="222"/>
        <v/>
      </c>
      <c r="AK1644" s="121">
        <f t="shared" si="223"/>
        <v>0</v>
      </c>
      <c r="AL1644" s="121">
        <f t="shared" si="224"/>
        <v>0</v>
      </c>
    </row>
    <row r="1645" spans="1:38" s="121" customFormat="1" ht="12.75" x14ac:dyDescent="0.2">
      <c r="A1645" s="293" t="str">
        <f>VLOOKUP(B:B,'ACFR Business Areas'!A:C,3,FALSE)</f>
        <v>A000</v>
      </c>
      <c r="B1645" s="293" t="str">
        <f>'Lease Rollforward'!$B$1</f>
        <v>E120</v>
      </c>
      <c r="C1645" s="122" t="str">
        <f>VLOOKUP(B:B,'ACFR Business Areas'!A:B,2,FALSE)</f>
        <v>Comptroller General</v>
      </c>
      <c r="D1645" s="237"/>
      <c r="E1645" s="265"/>
      <c r="G1645" s="122">
        <f>IFERROR(VLOOKUP($F:$F,'Lease Types with GL Accts'!A:B,2,FALSE),0)</f>
        <v>0</v>
      </c>
      <c r="H1645" s="122">
        <f>IFERROR(VLOOKUP($F:$F,'Lease Types with GL Accts'!$A:$C,3,FALSE),0)</f>
        <v>0</v>
      </c>
      <c r="I1645" s="122">
        <f>IFERROR(VLOOKUP($F:$F,'Lease Types with GL Accts'!$A:$D,4,FALSE),0)</f>
        <v>0</v>
      </c>
      <c r="J1645" s="293" t="str">
        <f>IF(AND(AB1645=1,K1645='Lease Rollforward'!$B$2),"Yes",IF(AB1645=1,"No",""))</f>
        <v/>
      </c>
      <c r="L1645" s="216"/>
      <c r="M1645" s="217"/>
      <c r="N1645" s="217"/>
      <c r="O1645" s="217"/>
      <c r="P1645" s="294">
        <f t="shared" si="217"/>
        <v>0</v>
      </c>
      <c r="Q1645" s="124"/>
      <c r="R1645" s="124"/>
      <c r="S1645" s="219"/>
      <c r="T1645" s="219"/>
      <c r="U1645" s="266"/>
      <c r="V1645" s="122" t="str">
        <f>IF($AB1645=1,VLOOKUP(U:U,'BW Asset Listing'!D:E,2,FALSE),"")</f>
        <v/>
      </c>
      <c r="W1645" s="122" t="str">
        <f>IF($AB1645=1,VLOOKUP(U:U,'BW Asset Listing'!D:F,3,FALSE),"")</f>
        <v/>
      </c>
      <c r="X1645" s="122" t="str">
        <f>IF($AB1645=1,VLOOKUP(U:U,'BW Asset Listing'!D:G,4,FALSE),"")</f>
        <v/>
      </c>
      <c r="Y1645" s="294" t="str">
        <f>IF($AB1645=1,VLOOKUP(U:U,'BW Asset Listing'!D:O,12,FALSE),"")</f>
        <v/>
      </c>
      <c r="Z1645" s="294" t="str">
        <f t="shared" si="218"/>
        <v/>
      </c>
      <c r="AA1645" s="294" t="str">
        <f t="shared" si="219"/>
        <v/>
      </c>
      <c r="AB1645" s="294">
        <f>COUNTIF($D$4:D1645,$D1645)</f>
        <v>0</v>
      </c>
      <c r="AE1645" s="122" t="str">
        <f t="shared" si="220"/>
        <v/>
      </c>
      <c r="AF1645" s="124">
        <f>SUMIFS('BW Expense Report GL'!I:I,'BW Expense Report GL'!F:F,AD:AD,'BW Expense Report GL'!G:G,G:G)</f>
        <v>0</v>
      </c>
      <c r="AG1645" s="124" t="str">
        <f t="shared" si="221"/>
        <v/>
      </c>
      <c r="AH1645" s="124">
        <f>SUMIFS('BW Expense Report GL'!I:I,'BW Expense Report GL'!F:F,AD:AD,'BW Expense Report GL'!G:G,H:H)</f>
        <v>0</v>
      </c>
      <c r="AI1645" s="124" t="str">
        <f t="shared" si="222"/>
        <v/>
      </c>
      <c r="AK1645" s="121">
        <f t="shared" si="223"/>
        <v>0</v>
      </c>
      <c r="AL1645" s="121">
        <f t="shared" si="224"/>
        <v>0</v>
      </c>
    </row>
    <row r="1646" spans="1:38" s="121" customFormat="1" ht="12.75" x14ac:dyDescent="0.2">
      <c r="A1646" s="293" t="str">
        <f>VLOOKUP(B:B,'ACFR Business Areas'!A:C,3,FALSE)</f>
        <v>A000</v>
      </c>
      <c r="B1646" s="293" t="str">
        <f>'Lease Rollforward'!$B$1</f>
        <v>E120</v>
      </c>
      <c r="C1646" s="122" t="str">
        <f>VLOOKUP(B:B,'ACFR Business Areas'!A:B,2,FALSE)</f>
        <v>Comptroller General</v>
      </c>
      <c r="D1646" s="237"/>
      <c r="E1646" s="265"/>
      <c r="G1646" s="122">
        <f>IFERROR(VLOOKUP($F:$F,'Lease Types with GL Accts'!A:B,2,FALSE),0)</f>
        <v>0</v>
      </c>
      <c r="H1646" s="122">
        <f>IFERROR(VLOOKUP($F:$F,'Lease Types with GL Accts'!$A:$C,3,FALSE),0)</f>
        <v>0</v>
      </c>
      <c r="I1646" s="122">
        <f>IFERROR(VLOOKUP($F:$F,'Lease Types with GL Accts'!$A:$D,4,FALSE),0)</f>
        <v>0</v>
      </c>
      <c r="J1646" s="293" t="str">
        <f>IF(AND(AB1646=1,K1646='Lease Rollforward'!$B$2),"Yes",IF(AB1646=1,"No",""))</f>
        <v/>
      </c>
      <c r="L1646" s="216"/>
      <c r="M1646" s="217"/>
      <c r="N1646" s="217"/>
      <c r="O1646" s="217"/>
      <c r="P1646" s="294">
        <f t="shared" si="217"/>
        <v>0</v>
      </c>
      <c r="Q1646" s="124"/>
      <c r="R1646" s="124"/>
      <c r="S1646" s="219"/>
      <c r="T1646" s="219"/>
      <c r="U1646" s="266"/>
      <c r="V1646" s="122" t="str">
        <f>IF($AB1646=1,VLOOKUP(U:U,'BW Asset Listing'!D:E,2,FALSE),"")</f>
        <v/>
      </c>
      <c r="W1646" s="122" t="str">
        <f>IF($AB1646=1,VLOOKUP(U:U,'BW Asset Listing'!D:F,3,FALSE),"")</f>
        <v/>
      </c>
      <c r="X1646" s="122" t="str">
        <f>IF($AB1646=1,VLOOKUP(U:U,'BW Asset Listing'!D:G,4,FALSE),"")</f>
        <v/>
      </c>
      <c r="Y1646" s="294" t="str">
        <f>IF($AB1646=1,VLOOKUP(U:U,'BW Asset Listing'!D:O,12,FALSE),"")</f>
        <v/>
      </c>
      <c r="Z1646" s="294" t="str">
        <f t="shared" si="218"/>
        <v/>
      </c>
      <c r="AA1646" s="294" t="str">
        <f t="shared" si="219"/>
        <v/>
      </c>
      <c r="AB1646" s="294">
        <f>COUNTIF($D$4:D1646,$D1646)</f>
        <v>0</v>
      </c>
      <c r="AE1646" s="122" t="str">
        <f t="shared" si="220"/>
        <v/>
      </c>
      <c r="AF1646" s="124">
        <f>SUMIFS('BW Expense Report GL'!I:I,'BW Expense Report GL'!F:F,AD:AD,'BW Expense Report GL'!G:G,G:G)</f>
        <v>0</v>
      </c>
      <c r="AG1646" s="124" t="str">
        <f t="shared" si="221"/>
        <v/>
      </c>
      <c r="AH1646" s="124">
        <f>SUMIFS('BW Expense Report GL'!I:I,'BW Expense Report GL'!F:F,AD:AD,'BW Expense Report GL'!G:G,H:H)</f>
        <v>0</v>
      </c>
      <c r="AI1646" s="124" t="str">
        <f t="shared" si="222"/>
        <v/>
      </c>
      <c r="AK1646" s="121">
        <f t="shared" si="223"/>
        <v>0</v>
      </c>
      <c r="AL1646" s="121">
        <f t="shared" si="224"/>
        <v>0</v>
      </c>
    </row>
    <row r="1647" spans="1:38" s="121" customFormat="1" ht="12.75" x14ac:dyDescent="0.2">
      <c r="A1647" s="293" t="str">
        <f>VLOOKUP(B:B,'ACFR Business Areas'!A:C,3,FALSE)</f>
        <v>A000</v>
      </c>
      <c r="B1647" s="293" t="str">
        <f>'Lease Rollforward'!$B$1</f>
        <v>E120</v>
      </c>
      <c r="C1647" s="122" t="str">
        <f>VLOOKUP(B:B,'ACFR Business Areas'!A:B,2,FALSE)</f>
        <v>Comptroller General</v>
      </c>
      <c r="D1647" s="237"/>
      <c r="E1647" s="265"/>
      <c r="G1647" s="122">
        <f>IFERROR(VLOOKUP($F:$F,'Lease Types with GL Accts'!A:B,2,FALSE),0)</f>
        <v>0</v>
      </c>
      <c r="H1647" s="122">
        <f>IFERROR(VLOOKUP($F:$F,'Lease Types with GL Accts'!$A:$C,3,FALSE),0)</f>
        <v>0</v>
      </c>
      <c r="I1647" s="122">
        <f>IFERROR(VLOOKUP($F:$F,'Lease Types with GL Accts'!$A:$D,4,FALSE),0)</f>
        <v>0</v>
      </c>
      <c r="J1647" s="293" t="str">
        <f>IF(AND(AB1647=1,K1647='Lease Rollforward'!$B$2),"Yes",IF(AB1647=1,"No",""))</f>
        <v/>
      </c>
      <c r="L1647" s="216"/>
      <c r="M1647" s="217"/>
      <c r="N1647" s="217"/>
      <c r="O1647" s="217"/>
      <c r="P1647" s="294">
        <f t="shared" si="217"/>
        <v>0</v>
      </c>
      <c r="Q1647" s="124"/>
      <c r="R1647" s="124"/>
      <c r="S1647" s="219"/>
      <c r="T1647" s="219"/>
      <c r="U1647" s="266"/>
      <c r="V1647" s="122" t="str">
        <f>IF($AB1647=1,VLOOKUP(U:U,'BW Asset Listing'!D:E,2,FALSE),"")</f>
        <v/>
      </c>
      <c r="W1647" s="122" t="str">
        <f>IF($AB1647=1,VLOOKUP(U:U,'BW Asset Listing'!D:F,3,FALSE),"")</f>
        <v/>
      </c>
      <c r="X1647" s="122" t="str">
        <f>IF($AB1647=1,VLOOKUP(U:U,'BW Asset Listing'!D:G,4,FALSE),"")</f>
        <v/>
      </c>
      <c r="Y1647" s="294" t="str">
        <f>IF($AB1647=1,VLOOKUP(U:U,'BW Asset Listing'!D:O,12,FALSE),"")</f>
        <v/>
      </c>
      <c r="Z1647" s="294" t="str">
        <f t="shared" si="218"/>
        <v/>
      </c>
      <c r="AA1647" s="294" t="str">
        <f t="shared" si="219"/>
        <v/>
      </c>
      <c r="AB1647" s="294">
        <f>COUNTIF($D$4:D1647,$D1647)</f>
        <v>0</v>
      </c>
      <c r="AE1647" s="122" t="str">
        <f t="shared" si="220"/>
        <v/>
      </c>
      <c r="AF1647" s="124">
        <f>SUMIFS('BW Expense Report GL'!I:I,'BW Expense Report GL'!F:F,AD:AD,'BW Expense Report GL'!G:G,G:G)</f>
        <v>0</v>
      </c>
      <c r="AG1647" s="124" t="str">
        <f t="shared" si="221"/>
        <v/>
      </c>
      <c r="AH1647" s="124">
        <f>SUMIFS('BW Expense Report GL'!I:I,'BW Expense Report GL'!F:F,AD:AD,'BW Expense Report GL'!G:G,H:H)</f>
        <v>0</v>
      </c>
      <c r="AI1647" s="124" t="str">
        <f t="shared" si="222"/>
        <v/>
      </c>
      <c r="AK1647" s="121">
        <f t="shared" si="223"/>
        <v>0</v>
      </c>
      <c r="AL1647" s="121">
        <f t="shared" si="224"/>
        <v>0</v>
      </c>
    </row>
    <row r="1648" spans="1:38" s="121" customFormat="1" ht="12.75" x14ac:dyDescent="0.2">
      <c r="A1648" s="293" t="str">
        <f>VLOOKUP(B:B,'ACFR Business Areas'!A:C,3,FALSE)</f>
        <v>A000</v>
      </c>
      <c r="B1648" s="293" t="str">
        <f>'Lease Rollforward'!$B$1</f>
        <v>E120</v>
      </c>
      <c r="C1648" s="122" t="str">
        <f>VLOOKUP(B:B,'ACFR Business Areas'!A:B,2,FALSE)</f>
        <v>Comptroller General</v>
      </c>
      <c r="D1648" s="237"/>
      <c r="E1648" s="265"/>
      <c r="G1648" s="122">
        <f>IFERROR(VLOOKUP($F:$F,'Lease Types with GL Accts'!A:B,2,FALSE),0)</f>
        <v>0</v>
      </c>
      <c r="H1648" s="122">
        <f>IFERROR(VLOOKUP($F:$F,'Lease Types with GL Accts'!$A:$C,3,FALSE),0)</f>
        <v>0</v>
      </c>
      <c r="I1648" s="122">
        <f>IFERROR(VLOOKUP($F:$F,'Lease Types with GL Accts'!$A:$D,4,FALSE),0)</f>
        <v>0</v>
      </c>
      <c r="J1648" s="293" t="str">
        <f>IF(AND(AB1648=1,K1648='Lease Rollforward'!$B$2),"Yes",IF(AB1648=1,"No",""))</f>
        <v/>
      </c>
      <c r="L1648" s="216"/>
      <c r="M1648" s="217"/>
      <c r="N1648" s="217"/>
      <c r="O1648" s="217"/>
      <c r="P1648" s="294">
        <f t="shared" si="217"/>
        <v>0</v>
      </c>
      <c r="Q1648" s="124"/>
      <c r="R1648" s="124"/>
      <c r="S1648" s="219"/>
      <c r="T1648" s="219"/>
      <c r="U1648" s="266"/>
      <c r="V1648" s="122" t="str">
        <f>IF($AB1648=1,VLOOKUP(U:U,'BW Asset Listing'!D:E,2,FALSE),"")</f>
        <v/>
      </c>
      <c r="W1648" s="122" t="str">
        <f>IF($AB1648=1,VLOOKUP(U:U,'BW Asset Listing'!D:F,3,FALSE),"")</f>
        <v/>
      </c>
      <c r="X1648" s="122" t="str">
        <f>IF($AB1648=1,VLOOKUP(U:U,'BW Asset Listing'!D:G,4,FALSE),"")</f>
        <v/>
      </c>
      <c r="Y1648" s="294" t="str">
        <f>IF($AB1648=1,VLOOKUP(U:U,'BW Asset Listing'!D:O,12,FALSE),"")</f>
        <v/>
      </c>
      <c r="Z1648" s="294" t="str">
        <f t="shared" si="218"/>
        <v/>
      </c>
      <c r="AA1648" s="294" t="str">
        <f t="shared" si="219"/>
        <v/>
      </c>
      <c r="AB1648" s="294">
        <f>COUNTIF($D$4:D1648,$D1648)</f>
        <v>0</v>
      </c>
      <c r="AE1648" s="122" t="str">
        <f t="shared" si="220"/>
        <v/>
      </c>
      <c r="AF1648" s="124">
        <f>SUMIFS('BW Expense Report GL'!I:I,'BW Expense Report GL'!F:F,AD:AD,'BW Expense Report GL'!G:G,G:G)</f>
        <v>0</v>
      </c>
      <c r="AG1648" s="124" t="str">
        <f t="shared" si="221"/>
        <v/>
      </c>
      <c r="AH1648" s="124">
        <f>SUMIFS('BW Expense Report GL'!I:I,'BW Expense Report GL'!F:F,AD:AD,'BW Expense Report GL'!G:G,H:H)</f>
        <v>0</v>
      </c>
      <c r="AI1648" s="124" t="str">
        <f t="shared" si="222"/>
        <v/>
      </c>
      <c r="AK1648" s="121">
        <f t="shared" si="223"/>
        <v>0</v>
      </c>
      <c r="AL1648" s="121">
        <f t="shared" si="224"/>
        <v>0</v>
      </c>
    </row>
    <row r="1649" spans="1:38" s="121" customFormat="1" ht="12.75" x14ac:dyDescent="0.2">
      <c r="A1649" s="293" t="str">
        <f>VLOOKUP(B:B,'ACFR Business Areas'!A:C,3,FALSE)</f>
        <v>A000</v>
      </c>
      <c r="B1649" s="293" t="str">
        <f>'Lease Rollforward'!$B$1</f>
        <v>E120</v>
      </c>
      <c r="C1649" s="122" t="str">
        <f>VLOOKUP(B:B,'ACFR Business Areas'!A:B,2,FALSE)</f>
        <v>Comptroller General</v>
      </c>
      <c r="D1649" s="237"/>
      <c r="E1649" s="265"/>
      <c r="G1649" s="122">
        <f>IFERROR(VLOOKUP($F:$F,'Lease Types with GL Accts'!A:B,2,FALSE),0)</f>
        <v>0</v>
      </c>
      <c r="H1649" s="122">
        <f>IFERROR(VLOOKUP($F:$F,'Lease Types with GL Accts'!$A:$C,3,FALSE),0)</f>
        <v>0</v>
      </c>
      <c r="I1649" s="122">
        <f>IFERROR(VLOOKUP($F:$F,'Lease Types with GL Accts'!$A:$D,4,FALSE),0)</f>
        <v>0</v>
      </c>
      <c r="J1649" s="293" t="str">
        <f>IF(AND(AB1649=1,K1649='Lease Rollforward'!$B$2),"Yes",IF(AB1649=1,"No",""))</f>
        <v/>
      </c>
      <c r="L1649" s="216"/>
      <c r="M1649" s="217"/>
      <c r="N1649" s="217"/>
      <c r="O1649" s="217"/>
      <c r="P1649" s="294">
        <f t="shared" si="217"/>
        <v>0</v>
      </c>
      <c r="Q1649" s="124"/>
      <c r="R1649" s="124"/>
      <c r="S1649" s="219"/>
      <c r="T1649" s="219"/>
      <c r="U1649" s="266"/>
      <c r="V1649" s="122" t="str">
        <f>IF($AB1649=1,VLOOKUP(U:U,'BW Asset Listing'!D:E,2,FALSE),"")</f>
        <v/>
      </c>
      <c r="W1649" s="122" t="str">
        <f>IF($AB1649=1,VLOOKUP(U:U,'BW Asset Listing'!D:F,3,FALSE),"")</f>
        <v/>
      </c>
      <c r="X1649" s="122" t="str">
        <f>IF($AB1649=1,VLOOKUP(U:U,'BW Asset Listing'!D:G,4,FALSE),"")</f>
        <v/>
      </c>
      <c r="Y1649" s="294" t="str">
        <f>IF($AB1649=1,VLOOKUP(U:U,'BW Asset Listing'!D:O,12,FALSE),"")</f>
        <v/>
      </c>
      <c r="Z1649" s="294" t="str">
        <f t="shared" si="218"/>
        <v/>
      </c>
      <c r="AA1649" s="294" t="str">
        <f t="shared" si="219"/>
        <v/>
      </c>
      <c r="AB1649" s="294">
        <f>COUNTIF($D$4:D1649,$D1649)</f>
        <v>0</v>
      </c>
      <c r="AE1649" s="122" t="str">
        <f t="shared" si="220"/>
        <v/>
      </c>
      <c r="AF1649" s="124">
        <f>SUMIFS('BW Expense Report GL'!I:I,'BW Expense Report GL'!F:F,AD:AD,'BW Expense Report GL'!G:G,G:G)</f>
        <v>0</v>
      </c>
      <c r="AG1649" s="124" t="str">
        <f t="shared" si="221"/>
        <v/>
      </c>
      <c r="AH1649" s="124">
        <f>SUMIFS('BW Expense Report GL'!I:I,'BW Expense Report GL'!F:F,AD:AD,'BW Expense Report GL'!G:G,H:H)</f>
        <v>0</v>
      </c>
      <c r="AI1649" s="124" t="str">
        <f t="shared" si="222"/>
        <v/>
      </c>
      <c r="AK1649" s="121">
        <f t="shared" si="223"/>
        <v>0</v>
      </c>
      <c r="AL1649" s="121">
        <f t="shared" si="224"/>
        <v>0</v>
      </c>
    </row>
    <row r="1650" spans="1:38" s="121" customFormat="1" ht="12.75" x14ac:dyDescent="0.2">
      <c r="A1650" s="293" t="str">
        <f>VLOOKUP(B:B,'ACFR Business Areas'!A:C,3,FALSE)</f>
        <v>A000</v>
      </c>
      <c r="B1650" s="293" t="str">
        <f>'Lease Rollforward'!$B$1</f>
        <v>E120</v>
      </c>
      <c r="C1650" s="122" t="str">
        <f>VLOOKUP(B:B,'ACFR Business Areas'!A:B,2,FALSE)</f>
        <v>Comptroller General</v>
      </c>
      <c r="D1650" s="237"/>
      <c r="E1650" s="265"/>
      <c r="G1650" s="122">
        <f>IFERROR(VLOOKUP($F:$F,'Lease Types with GL Accts'!A:B,2,FALSE),0)</f>
        <v>0</v>
      </c>
      <c r="H1650" s="122">
        <f>IFERROR(VLOOKUP($F:$F,'Lease Types with GL Accts'!$A:$C,3,FALSE),0)</f>
        <v>0</v>
      </c>
      <c r="I1650" s="122">
        <f>IFERROR(VLOOKUP($F:$F,'Lease Types with GL Accts'!$A:$D,4,FALSE),0)</f>
        <v>0</v>
      </c>
      <c r="J1650" s="293" t="str">
        <f>IF(AND(AB1650=1,K1650='Lease Rollforward'!$B$2),"Yes",IF(AB1650=1,"No",""))</f>
        <v/>
      </c>
      <c r="L1650" s="216"/>
      <c r="M1650" s="217"/>
      <c r="N1650" s="217"/>
      <c r="O1650" s="217"/>
      <c r="P1650" s="294">
        <f t="shared" si="217"/>
        <v>0</v>
      </c>
      <c r="Q1650" s="124"/>
      <c r="R1650" s="124"/>
      <c r="S1650" s="219"/>
      <c r="T1650" s="219"/>
      <c r="U1650" s="266"/>
      <c r="V1650" s="122" t="str">
        <f>IF($AB1650=1,VLOOKUP(U:U,'BW Asset Listing'!D:E,2,FALSE),"")</f>
        <v/>
      </c>
      <c r="W1650" s="122" t="str">
        <f>IF($AB1650=1,VLOOKUP(U:U,'BW Asset Listing'!D:F,3,FALSE),"")</f>
        <v/>
      </c>
      <c r="X1650" s="122" t="str">
        <f>IF($AB1650=1,VLOOKUP(U:U,'BW Asset Listing'!D:G,4,FALSE),"")</f>
        <v/>
      </c>
      <c r="Y1650" s="294" t="str">
        <f>IF($AB1650=1,VLOOKUP(U:U,'BW Asset Listing'!D:O,12,FALSE),"")</f>
        <v/>
      </c>
      <c r="Z1650" s="294" t="str">
        <f t="shared" si="218"/>
        <v/>
      </c>
      <c r="AA1650" s="294" t="str">
        <f t="shared" si="219"/>
        <v/>
      </c>
      <c r="AB1650" s="294">
        <f>COUNTIF($D$4:D1650,$D1650)</f>
        <v>0</v>
      </c>
      <c r="AE1650" s="122" t="str">
        <f t="shared" si="220"/>
        <v/>
      </c>
      <c r="AF1650" s="124">
        <f>SUMIFS('BW Expense Report GL'!I:I,'BW Expense Report GL'!F:F,AD:AD,'BW Expense Report GL'!G:G,G:G)</f>
        <v>0</v>
      </c>
      <c r="AG1650" s="124" t="str">
        <f t="shared" si="221"/>
        <v/>
      </c>
      <c r="AH1650" s="124">
        <f>SUMIFS('BW Expense Report GL'!I:I,'BW Expense Report GL'!F:F,AD:AD,'BW Expense Report GL'!G:G,H:H)</f>
        <v>0</v>
      </c>
      <c r="AI1650" s="124" t="str">
        <f t="shared" si="222"/>
        <v/>
      </c>
      <c r="AK1650" s="121">
        <f t="shared" si="223"/>
        <v>0</v>
      </c>
      <c r="AL1650" s="121">
        <f t="shared" si="224"/>
        <v>0</v>
      </c>
    </row>
    <row r="1651" spans="1:38" s="121" customFormat="1" ht="12.75" x14ac:dyDescent="0.2">
      <c r="A1651" s="293" t="str">
        <f>VLOOKUP(B:B,'ACFR Business Areas'!A:C,3,FALSE)</f>
        <v>A000</v>
      </c>
      <c r="B1651" s="293" t="str">
        <f>'Lease Rollforward'!$B$1</f>
        <v>E120</v>
      </c>
      <c r="C1651" s="122" t="str">
        <f>VLOOKUP(B:B,'ACFR Business Areas'!A:B,2,FALSE)</f>
        <v>Comptroller General</v>
      </c>
      <c r="D1651" s="237"/>
      <c r="E1651" s="265"/>
      <c r="G1651" s="122">
        <f>IFERROR(VLOOKUP($F:$F,'Lease Types with GL Accts'!A:B,2,FALSE),0)</f>
        <v>0</v>
      </c>
      <c r="H1651" s="122">
        <f>IFERROR(VLOOKUP($F:$F,'Lease Types with GL Accts'!$A:$C,3,FALSE),0)</f>
        <v>0</v>
      </c>
      <c r="I1651" s="122">
        <f>IFERROR(VLOOKUP($F:$F,'Lease Types with GL Accts'!$A:$D,4,FALSE),0)</f>
        <v>0</v>
      </c>
      <c r="J1651" s="293" t="str">
        <f>IF(AND(AB1651=1,K1651='Lease Rollforward'!$B$2),"Yes",IF(AB1651=1,"No",""))</f>
        <v/>
      </c>
      <c r="L1651" s="216"/>
      <c r="M1651" s="217"/>
      <c r="N1651" s="217"/>
      <c r="O1651" s="217"/>
      <c r="P1651" s="294">
        <f t="shared" si="217"/>
        <v>0</v>
      </c>
      <c r="Q1651" s="124"/>
      <c r="R1651" s="124"/>
      <c r="S1651" s="219"/>
      <c r="T1651" s="219"/>
      <c r="U1651" s="266"/>
      <c r="V1651" s="122" t="str">
        <f>IF($AB1651=1,VLOOKUP(U:U,'BW Asset Listing'!D:E,2,FALSE),"")</f>
        <v/>
      </c>
      <c r="W1651" s="122" t="str">
        <f>IF($AB1651=1,VLOOKUP(U:U,'BW Asset Listing'!D:F,3,FALSE),"")</f>
        <v/>
      </c>
      <c r="X1651" s="122" t="str">
        <f>IF($AB1651=1,VLOOKUP(U:U,'BW Asset Listing'!D:G,4,FALSE),"")</f>
        <v/>
      </c>
      <c r="Y1651" s="294" t="str">
        <f>IF($AB1651=1,VLOOKUP(U:U,'BW Asset Listing'!D:O,12,FALSE),"")</f>
        <v/>
      </c>
      <c r="Z1651" s="294" t="str">
        <f t="shared" si="218"/>
        <v/>
      </c>
      <c r="AA1651" s="294" t="str">
        <f t="shared" si="219"/>
        <v/>
      </c>
      <c r="AB1651" s="294">
        <f>COUNTIF($D$4:D1651,$D1651)</f>
        <v>0</v>
      </c>
      <c r="AE1651" s="122" t="str">
        <f t="shared" si="220"/>
        <v/>
      </c>
      <c r="AF1651" s="124">
        <f>SUMIFS('BW Expense Report GL'!I:I,'BW Expense Report GL'!F:F,AD:AD,'BW Expense Report GL'!G:G,G:G)</f>
        <v>0</v>
      </c>
      <c r="AG1651" s="124" t="str">
        <f t="shared" si="221"/>
        <v/>
      </c>
      <c r="AH1651" s="124">
        <f>SUMIFS('BW Expense Report GL'!I:I,'BW Expense Report GL'!F:F,AD:AD,'BW Expense Report GL'!G:G,H:H)</f>
        <v>0</v>
      </c>
      <c r="AI1651" s="124" t="str">
        <f t="shared" si="222"/>
        <v/>
      </c>
      <c r="AK1651" s="121">
        <f t="shared" si="223"/>
        <v>0</v>
      </c>
      <c r="AL1651" s="121">
        <f t="shared" si="224"/>
        <v>0</v>
      </c>
    </row>
    <row r="1652" spans="1:38" s="121" customFormat="1" ht="12.75" x14ac:dyDescent="0.2">
      <c r="A1652" s="293" t="str">
        <f>VLOOKUP(B:B,'ACFR Business Areas'!A:C,3,FALSE)</f>
        <v>A000</v>
      </c>
      <c r="B1652" s="293" t="str">
        <f>'Lease Rollforward'!$B$1</f>
        <v>E120</v>
      </c>
      <c r="C1652" s="122" t="str">
        <f>VLOOKUP(B:B,'ACFR Business Areas'!A:B,2,FALSE)</f>
        <v>Comptroller General</v>
      </c>
      <c r="D1652" s="237"/>
      <c r="E1652" s="265"/>
      <c r="G1652" s="122">
        <f>IFERROR(VLOOKUP($F:$F,'Lease Types with GL Accts'!A:B,2,FALSE),0)</f>
        <v>0</v>
      </c>
      <c r="H1652" s="122">
        <f>IFERROR(VLOOKUP($F:$F,'Lease Types with GL Accts'!$A:$C,3,FALSE),0)</f>
        <v>0</v>
      </c>
      <c r="I1652" s="122">
        <f>IFERROR(VLOOKUP($F:$F,'Lease Types with GL Accts'!$A:$D,4,FALSE),0)</f>
        <v>0</v>
      </c>
      <c r="J1652" s="293" t="str">
        <f>IF(AND(AB1652=1,K1652='Lease Rollforward'!$B$2),"Yes",IF(AB1652=1,"No",""))</f>
        <v/>
      </c>
      <c r="L1652" s="216"/>
      <c r="M1652" s="217"/>
      <c r="N1652" s="217"/>
      <c r="O1652" s="217"/>
      <c r="P1652" s="294">
        <f t="shared" si="217"/>
        <v>0</v>
      </c>
      <c r="Q1652" s="124"/>
      <c r="R1652" s="124"/>
      <c r="S1652" s="219"/>
      <c r="T1652" s="219"/>
      <c r="U1652" s="266"/>
      <c r="V1652" s="122" t="str">
        <f>IF($AB1652=1,VLOOKUP(U:U,'BW Asset Listing'!D:E,2,FALSE),"")</f>
        <v/>
      </c>
      <c r="W1652" s="122" t="str">
        <f>IF($AB1652=1,VLOOKUP(U:U,'BW Asset Listing'!D:F,3,FALSE),"")</f>
        <v/>
      </c>
      <c r="X1652" s="122" t="str">
        <f>IF($AB1652=1,VLOOKUP(U:U,'BW Asset Listing'!D:G,4,FALSE),"")</f>
        <v/>
      </c>
      <c r="Y1652" s="294" t="str">
        <f>IF($AB1652=1,VLOOKUP(U:U,'BW Asset Listing'!D:O,12,FALSE),"")</f>
        <v/>
      </c>
      <c r="Z1652" s="294" t="str">
        <f t="shared" si="218"/>
        <v/>
      </c>
      <c r="AA1652" s="294" t="str">
        <f t="shared" si="219"/>
        <v/>
      </c>
      <c r="AB1652" s="294">
        <f>COUNTIF($D$4:D1652,$D1652)</f>
        <v>0</v>
      </c>
      <c r="AE1652" s="122" t="str">
        <f t="shared" si="220"/>
        <v/>
      </c>
      <c r="AF1652" s="124">
        <f>SUMIFS('BW Expense Report GL'!I:I,'BW Expense Report GL'!F:F,AD:AD,'BW Expense Report GL'!G:G,G:G)</f>
        <v>0</v>
      </c>
      <c r="AG1652" s="124" t="str">
        <f t="shared" si="221"/>
        <v/>
      </c>
      <c r="AH1652" s="124">
        <f>SUMIFS('BW Expense Report GL'!I:I,'BW Expense Report GL'!F:F,AD:AD,'BW Expense Report GL'!G:G,H:H)</f>
        <v>0</v>
      </c>
      <c r="AI1652" s="124" t="str">
        <f t="shared" si="222"/>
        <v/>
      </c>
      <c r="AK1652" s="121">
        <f t="shared" si="223"/>
        <v>0</v>
      </c>
      <c r="AL1652" s="121">
        <f t="shared" si="224"/>
        <v>0</v>
      </c>
    </row>
    <row r="1653" spans="1:38" s="121" customFormat="1" ht="12.75" x14ac:dyDescent="0.2">
      <c r="A1653" s="293" t="str">
        <f>VLOOKUP(B:B,'ACFR Business Areas'!A:C,3,FALSE)</f>
        <v>A000</v>
      </c>
      <c r="B1653" s="293" t="str">
        <f>'Lease Rollforward'!$B$1</f>
        <v>E120</v>
      </c>
      <c r="C1653" s="122" t="str">
        <f>VLOOKUP(B:B,'ACFR Business Areas'!A:B,2,FALSE)</f>
        <v>Comptroller General</v>
      </c>
      <c r="D1653" s="237"/>
      <c r="E1653" s="265"/>
      <c r="G1653" s="122">
        <f>IFERROR(VLOOKUP($F:$F,'Lease Types with GL Accts'!A:B,2,FALSE),0)</f>
        <v>0</v>
      </c>
      <c r="H1653" s="122">
        <f>IFERROR(VLOOKUP($F:$F,'Lease Types with GL Accts'!$A:$C,3,FALSE),0)</f>
        <v>0</v>
      </c>
      <c r="I1653" s="122">
        <f>IFERROR(VLOOKUP($F:$F,'Lease Types with GL Accts'!$A:$D,4,FALSE),0)</f>
        <v>0</v>
      </c>
      <c r="J1653" s="293" t="str">
        <f>IF(AND(AB1653=1,K1653='Lease Rollforward'!$B$2),"Yes",IF(AB1653=1,"No",""))</f>
        <v/>
      </c>
      <c r="L1653" s="216"/>
      <c r="M1653" s="217"/>
      <c r="N1653" s="217"/>
      <c r="O1653" s="217"/>
      <c r="P1653" s="294">
        <f t="shared" si="217"/>
        <v>0</v>
      </c>
      <c r="Q1653" s="124"/>
      <c r="R1653" s="124"/>
      <c r="S1653" s="219"/>
      <c r="T1653" s="219"/>
      <c r="U1653" s="266"/>
      <c r="V1653" s="122" t="str">
        <f>IF($AB1653=1,VLOOKUP(U:U,'BW Asset Listing'!D:E,2,FALSE),"")</f>
        <v/>
      </c>
      <c r="W1653" s="122" t="str">
        <f>IF($AB1653=1,VLOOKUP(U:U,'BW Asset Listing'!D:F,3,FALSE),"")</f>
        <v/>
      </c>
      <c r="X1653" s="122" t="str">
        <f>IF($AB1653=1,VLOOKUP(U:U,'BW Asset Listing'!D:G,4,FALSE),"")</f>
        <v/>
      </c>
      <c r="Y1653" s="294" t="str">
        <f>IF($AB1653=1,VLOOKUP(U:U,'BW Asset Listing'!D:O,12,FALSE),"")</f>
        <v/>
      </c>
      <c r="Z1653" s="294" t="str">
        <f t="shared" si="218"/>
        <v/>
      </c>
      <c r="AA1653" s="294" t="str">
        <f t="shared" si="219"/>
        <v/>
      </c>
      <c r="AB1653" s="294">
        <f>COUNTIF($D$4:D1653,$D1653)</f>
        <v>0</v>
      </c>
      <c r="AE1653" s="122" t="str">
        <f t="shared" si="220"/>
        <v/>
      </c>
      <c r="AF1653" s="124">
        <f>SUMIFS('BW Expense Report GL'!I:I,'BW Expense Report GL'!F:F,AD:AD,'BW Expense Report GL'!G:G,G:G)</f>
        <v>0</v>
      </c>
      <c r="AG1653" s="124" t="str">
        <f t="shared" si="221"/>
        <v/>
      </c>
      <c r="AH1653" s="124">
        <f>SUMIFS('BW Expense Report GL'!I:I,'BW Expense Report GL'!F:F,AD:AD,'BW Expense Report GL'!G:G,H:H)</f>
        <v>0</v>
      </c>
      <c r="AI1653" s="124" t="str">
        <f t="shared" si="222"/>
        <v/>
      </c>
      <c r="AK1653" s="121">
        <f t="shared" si="223"/>
        <v>0</v>
      </c>
      <c r="AL1653" s="121">
        <f t="shared" si="224"/>
        <v>0</v>
      </c>
    </row>
    <row r="1654" spans="1:38" s="121" customFormat="1" ht="12.75" x14ac:dyDescent="0.2">
      <c r="A1654" s="293" t="str">
        <f>VLOOKUP(B:B,'ACFR Business Areas'!A:C,3,FALSE)</f>
        <v>A000</v>
      </c>
      <c r="B1654" s="293" t="str">
        <f>'Lease Rollforward'!$B$1</f>
        <v>E120</v>
      </c>
      <c r="C1654" s="122" t="str">
        <f>VLOOKUP(B:B,'ACFR Business Areas'!A:B,2,FALSE)</f>
        <v>Comptroller General</v>
      </c>
      <c r="D1654" s="237"/>
      <c r="E1654" s="265"/>
      <c r="G1654" s="122">
        <f>IFERROR(VLOOKUP($F:$F,'Lease Types with GL Accts'!A:B,2,FALSE),0)</f>
        <v>0</v>
      </c>
      <c r="H1654" s="122">
        <f>IFERROR(VLOOKUP($F:$F,'Lease Types with GL Accts'!$A:$C,3,FALSE),0)</f>
        <v>0</v>
      </c>
      <c r="I1654" s="122">
        <f>IFERROR(VLOOKUP($F:$F,'Lease Types with GL Accts'!$A:$D,4,FALSE),0)</f>
        <v>0</v>
      </c>
      <c r="J1654" s="293" t="str">
        <f>IF(AND(AB1654=1,K1654='Lease Rollforward'!$B$2),"Yes",IF(AB1654=1,"No",""))</f>
        <v/>
      </c>
      <c r="L1654" s="216"/>
      <c r="M1654" s="217"/>
      <c r="N1654" s="217"/>
      <c r="O1654" s="217"/>
      <c r="P1654" s="294">
        <f t="shared" si="217"/>
        <v>0</v>
      </c>
      <c r="Q1654" s="124"/>
      <c r="R1654" s="124"/>
      <c r="S1654" s="219"/>
      <c r="T1654" s="219"/>
      <c r="U1654" s="266"/>
      <c r="V1654" s="122" t="str">
        <f>IF($AB1654=1,VLOOKUP(U:U,'BW Asset Listing'!D:E,2,FALSE),"")</f>
        <v/>
      </c>
      <c r="W1654" s="122" t="str">
        <f>IF($AB1654=1,VLOOKUP(U:U,'BW Asset Listing'!D:F,3,FALSE),"")</f>
        <v/>
      </c>
      <c r="X1654" s="122" t="str">
        <f>IF($AB1654=1,VLOOKUP(U:U,'BW Asset Listing'!D:G,4,FALSE),"")</f>
        <v/>
      </c>
      <c r="Y1654" s="294" t="str">
        <f>IF($AB1654=1,VLOOKUP(U:U,'BW Asset Listing'!D:O,12,FALSE),"")</f>
        <v/>
      </c>
      <c r="Z1654" s="294" t="str">
        <f t="shared" si="218"/>
        <v/>
      </c>
      <c r="AA1654" s="294" t="str">
        <f t="shared" si="219"/>
        <v/>
      </c>
      <c r="AB1654" s="294">
        <f>COUNTIF($D$4:D1654,$D1654)</f>
        <v>0</v>
      </c>
      <c r="AE1654" s="122" t="str">
        <f t="shared" si="220"/>
        <v/>
      </c>
      <c r="AF1654" s="124">
        <f>SUMIFS('BW Expense Report GL'!I:I,'BW Expense Report GL'!F:F,AD:AD,'BW Expense Report GL'!G:G,G:G)</f>
        <v>0</v>
      </c>
      <c r="AG1654" s="124" t="str">
        <f t="shared" si="221"/>
        <v/>
      </c>
      <c r="AH1654" s="124">
        <f>SUMIFS('BW Expense Report GL'!I:I,'BW Expense Report GL'!F:F,AD:AD,'BW Expense Report GL'!G:G,H:H)</f>
        <v>0</v>
      </c>
      <c r="AI1654" s="124" t="str">
        <f t="shared" si="222"/>
        <v/>
      </c>
      <c r="AK1654" s="121">
        <f t="shared" si="223"/>
        <v>0</v>
      </c>
      <c r="AL1654" s="121">
        <f t="shared" si="224"/>
        <v>0</v>
      </c>
    </row>
    <row r="1655" spans="1:38" s="121" customFormat="1" ht="12.75" x14ac:dyDescent="0.2">
      <c r="A1655" s="293" t="str">
        <f>VLOOKUP(B:B,'ACFR Business Areas'!A:C,3,FALSE)</f>
        <v>A000</v>
      </c>
      <c r="B1655" s="293" t="str">
        <f>'Lease Rollforward'!$B$1</f>
        <v>E120</v>
      </c>
      <c r="C1655" s="122" t="str">
        <f>VLOOKUP(B:B,'ACFR Business Areas'!A:B,2,FALSE)</f>
        <v>Comptroller General</v>
      </c>
      <c r="D1655" s="237"/>
      <c r="E1655" s="265"/>
      <c r="G1655" s="122">
        <f>IFERROR(VLOOKUP($F:$F,'Lease Types with GL Accts'!A:B,2,FALSE),0)</f>
        <v>0</v>
      </c>
      <c r="H1655" s="122">
        <f>IFERROR(VLOOKUP($F:$F,'Lease Types with GL Accts'!$A:$C,3,FALSE),0)</f>
        <v>0</v>
      </c>
      <c r="I1655" s="122">
        <f>IFERROR(VLOOKUP($F:$F,'Lease Types with GL Accts'!$A:$D,4,FALSE),0)</f>
        <v>0</v>
      </c>
      <c r="J1655" s="293" t="str">
        <f>IF(AND(AB1655=1,K1655='Lease Rollforward'!$B$2),"Yes",IF(AB1655=1,"No",""))</f>
        <v/>
      </c>
      <c r="L1655" s="216"/>
      <c r="M1655" s="217"/>
      <c r="N1655" s="217"/>
      <c r="O1655" s="217"/>
      <c r="P1655" s="294">
        <f t="shared" si="217"/>
        <v>0</v>
      </c>
      <c r="Q1655" s="124"/>
      <c r="R1655" s="124"/>
      <c r="S1655" s="219"/>
      <c r="T1655" s="219"/>
      <c r="U1655" s="266"/>
      <c r="V1655" s="122" t="str">
        <f>IF($AB1655=1,VLOOKUP(U:U,'BW Asset Listing'!D:E,2,FALSE),"")</f>
        <v/>
      </c>
      <c r="W1655" s="122" t="str">
        <f>IF($AB1655=1,VLOOKUP(U:U,'BW Asset Listing'!D:F,3,FALSE),"")</f>
        <v/>
      </c>
      <c r="X1655" s="122" t="str">
        <f>IF($AB1655=1,VLOOKUP(U:U,'BW Asset Listing'!D:G,4,FALSE),"")</f>
        <v/>
      </c>
      <c r="Y1655" s="294" t="str">
        <f>IF($AB1655=1,VLOOKUP(U:U,'BW Asset Listing'!D:O,12,FALSE),"")</f>
        <v/>
      </c>
      <c r="Z1655" s="294" t="str">
        <f t="shared" si="218"/>
        <v/>
      </c>
      <c r="AA1655" s="294" t="str">
        <f t="shared" si="219"/>
        <v/>
      </c>
      <c r="AB1655" s="294">
        <f>COUNTIF($D$4:D1655,$D1655)</f>
        <v>0</v>
      </c>
      <c r="AE1655" s="122" t="str">
        <f t="shared" si="220"/>
        <v/>
      </c>
      <c r="AF1655" s="124">
        <f>SUMIFS('BW Expense Report GL'!I:I,'BW Expense Report GL'!F:F,AD:AD,'BW Expense Report GL'!G:G,G:G)</f>
        <v>0</v>
      </c>
      <c r="AG1655" s="124" t="str">
        <f t="shared" si="221"/>
        <v/>
      </c>
      <c r="AH1655" s="124">
        <f>SUMIFS('BW Expense Report GL'!I:I,'BW Expense Report GL'!F:F,AD:AD,'BW Expense Report GL'!G:G,H:H)</f>
        <v>0</v>
      </c>
      <c r="AI1655" s="124" t="str">
        <f t="shared" si="222"/>
        <v/>
      </c>
      <c r="AK1655" s="121">
        <f t="shared" si="223"/>
        <v>0</v>
      </c>
      <c r="AL1655" s="121">
        <f t="shared" si="224"/>
        <v>0</v>
      </c>
    </row>
    <row r="1656" spans="1:38" s="121" customFormat="1" ht="12.75" x14ac:dyDescent="0.2">
      <c r="A1656" s="293" t="str">
        <f>VLOOKUP(B:B,'ACFR Business Areas'!A:C,3,FALSE)</f>
        <v>A000</v>
      </c>
      <c r="B1656" s="293" t="str">
        <f>'Lease Rollforward'!$B$1</f>
        <v>E120</v>
      </c>
      <c r="C1656" s="122" t="str">
        <f>VLOOKUP(B:B,'ACFR Business Areas'!A:B,2,FALSE)</f>
        <v>Comptroller General</v>
      </c>
      <c r="D1656" s="237"/>
      <c r="E1656" s="265"/>
      <c r="G1656" s="122">
        <f>IFERROR(VLOOKUP($F:$F,'Lease Types with GL Accts'!A:B,2,FALSE),0)</f>
        <v>0</v>
      </c>
      <c r="H1656" s="122">
        <f>IFERROR(VLOOKUP($F:$F,'Lease Types with GL Accts'!$A:$C,3,FALSE),0)</f>
        <v>0</v>
      </c>
      <c r="I1656" s="122">
        <f>IFERROR(VLOOKUP($F:$F,'Lease Types with GL Accts'!$A:$D,4,FALSE),0)</f>
        <v>0</v>
      </c>
      <c r="J1656" s="293" t="str">
        <f>IF(AND(AB1656=1,K1656='Lease Rollforward'!$B$2),"Yes",IF(AB1656=1,"No",""))</f>
        <v/>
      </c>
      <c r="L1656" s="216"/>
      <c r="M1656" s="217"/>
      <c r="N1656" s="217"/>
      <c r="O1656" s="217"/>
      <c r="P1656" s="294">
        <f t="shared" si="217"/>
        <v>0</v>
      </c>
      <c r="Q1656" s="124"/>
      <c r="R1656" s="124"/>
      <c r="S1656" s="219"/>
      <c r="T1656" s="219"/>
      <c r="U1656" s="266"/>
      <c r="V1656" s="122" t="str">
        <f>IF($AB1656=1,VLOOKUP(U:U,'BW Asset Listing'!D:E,2,FALSE),"")</f>
        <v/>
      </c>
      <c r="W1656" s="122" t="str">
        <f>IF($AB1656=1,VLOOKUP(U:U,'BW Asset Listing'!D:F,3,FALSE),"")</f>
        <v/>
      </c>
      <c r="X1656" s="122" t="str">
        <f>IF($AB1656=1,VLOOKUP(U:U,'BW Asset Listing'!D:G,4,FALSE),"")</f>
        <v/>
      </c>
      <c r="Y1656" s="294" t="str">
        <f>IF($AB1656=1,VLOOKUP(U:U,'BW Asset Listing'!D:O,12,FALSE),"")</f>
        <v/>
      </c>
      <c r="Z1656" s="294" t="str">
        <f t="shared" si="218"/>
        <v/>
      </c>
      <c r="AA1656" s="294" t="str">
        <f t="shared" si="219"/>
        <v/>
      </c>
      <c r="AB1656" s="294">
        <f>COUNTIF($D$4:D1656,$D1656)</f>
        <v>0</v>
      </c>
      <c r="AE1656" s="122" t="str">
        <f t="shared" si="220"/>
        <v/>
      </c>
      <c r="AF1656" s="124">
        <f>SUMIFS('BW Expense Report GL'!I:I,'BW Expense Report GL'!F:F,AD:AD,'BW Expense Report GL'!G:G,G:G)</f>
        <v>0</v>
      </c>
      <c r="AG1656" s="124" t="str">
        <f t="shared" si="221"/>
        <v/>
      </c>
      <c r="AH1656" s="124">
        <f>SUMIFS('BW Expense Report GL'!I:I,'BW Expense Report GL'!F:F,AD:AD,'BW Expense Report GL'!G:G,H:H)</f>
        <v>0</v>
      </c>
      <c r="AI1656" s="124" t="str">
        <f t="shared" si="222"/>
        <v/>
      </c>
      <c r="AK1656" s="121">
        <f t="shared" si="223"/>
        <v>0</v>
      </c>
      <c r="AL1656" s="121">
        <f t="shared" si="224"/>
        <v>0</v>
      </c>
    </row>
    <row r="1657" spans="1:38" s="121" customFormat="1" ht="12.75" x14ac:dyDescent="0.2">
      <c r="A1657" s="293" t="str">
        <f>VLOOKUP(B:B,'ACFR Business Areas'!A:C,3,FALSE)</f>
        <v>A000</v>
      </c>
      <c r="B1657" s="293" t="str">
        <f>'Lease Rollforward'!$B$1</f>
        <v>E120</v>
      </c>
      <c r="C1657" s="122" t="str">
        <f>VLOOKUP(B:B,'ACFR Business Areas'!A:B,2,FALSE)</f>
        <v>Comptroller General</v>
      </c>
      <c r="D1657" s="237"/>
      <c r="E1657" s="265"/>
      <c r="G1657" s="122">
        <f>IFERROR(VLOOKUP($F:$F,'Lease Types with GL Accts'!A:B,2,FALSE),0)</f>
        <v>0</v>
      </c>
      <c r="H1657" s="122">
        <f>IFERROR(VLOOKUP($F:$F,'Lease Types with GL Accts'!$A:$C,3,FALSE),0)</f>
        <v>0</v>
      </c>
      <c r="I1657" s="122">
        <f>IFERROR(VLOOKUP($F:$F,'Lease Types with GL Accts'!$A:$D,4,FALSE),0)</f>
        <v>0</v>
      </c>
      <c r="J1657" s="293" t="str">
        <f>IF(AND(AB1657=1,K1657='Lease Rollforward'!$B$2),"Yes",IF(AB1657=1,"No",""))</f>
        <v/>
      </c>
      <c r="L1657" s="216"/>
      <c r="M1657" s="217"/>
      <c r="N1657" s="217"/>
      <c r="O1657" s="217"/>
      <c r="P1657" s="294">
        <f t="shared" si="217"/>
        <v>0</v>
      </c>
      <c r="Q1657" s="124"/>
      <c r="R1657" s="124"/>
      <c r="S1657" s="219"/>
      <c r="T1657" s="219"/>
      <c r="U1657" s="266"/>
      <c r="V1657" s="122" t="str">
        <f>IF($AB1657=1,VLOOKUP(U:U,'BW Asset Listing'!D:E,2,FALSE),"")</f>
        <v/>
      </c>
      <c r="W1657" s="122" t="str">
        <f>IF($AB1657=1,VLOOKUP(U:U,'BW Asset Listing'!D:F,3,FALSE),"")</f>
        <v/>
      </c>
      <c r="X1657" s="122" t="str">
        <f>IF($AB1657=1,VLOOKUP(U:U,'BW Asset Listing'!D:G,4,FALSE),"")</f>
        <v/>
      </c>
      <c r="Y1657" s="294" t="str">
        <f>IF($AB1657=1,VLOOKUP(U:U,'BW Asset Listing'!D:O,12,FALSE),"")</f>
        <v/>
      </c>
      <c r="Z1657" s="294" t="str">
        <f t="shared" si="218"/>
        <v/>
      </c>
      <c r="AA1657" s="294" t="str">
        <f t="shared" si="219"/>
        <v/>
      </c>
      <c r="AB1657" s="294">
        <f>COUNTIF($D$4:D1657,$D1657)</f>
        <v>0</v>
      </c>
      <c r="AE1657" s="122" t="str">
        <f t="shared" si="220"/>
        <v/>
      </c>
      <c r="AF1657" s="124">
        <f>SUMIFS('BW Expense Report GL'!I:I,'BW Expense Report GL'!F:F,AD:AD,'BW Expense Report GL'!G:G,G:G)</f>
        <v>0</v>
      </c>
      <c r="AG1657" s="124" t="str">
        <f t="shared" si="221"/>
        <v/>
      </c>
      <c r="AH1657" s="124">
        <f>SUMIFS('BW Expense Report GL'!I:I,'BW Expense Report GL'!F:F,AD:AD,'BW Expense Report GL'!G:G,H:H)</f>
        <v>0</v>
      </c>
      <c r="AI1657" s="124" t="str">
        <f t="shared" si="222"/>
        <v/>
      </c>
      <c r="AK1657" s="121">
        <f t="shared" si="223"/>
        <v>0</v>
      </c>
      <c r="AL1657" s="121">
        <f t="shared" si="224"/>
        <v>0</v>
      </c>
    </row>
    <row r="1658" spans="1:38" s="121" customFormat="1" ht="12.75" x14ac:dyDescent="0.2">
      <c r="A1658" s="293" t="str">
        <f>VLOOKUP(B:B,'ACFR Business Areas'!A:C,3,FALSE)</f>
        <v>A000</v>
      </c>
      <c r="B1658" s="293" t="str">
        <f>'Lease Rollforward'!$B$1</f>
        <v>E120</v>
      </c>
      <c r="C1658" s="122" t="str">
        <f>VLOOKUP(B:B,'ACFR Business Areas'!A:B,2,FALSE)</f>
        <v>Comptroller General</v>
      </c>
      <c r="D1658" s="237"/>
      <c r="E1658" s="265"/>
      <c r="G1658" s="122">
        <f>IFERROR(VLOOKUP($F:$F,'Lease Types with GL Accts'!A:B,2,FALSE),0)</f>
        <v>0</v>
      </c>
      <c r="H1658" s="122">
        <f>IFERROR(VLOOKUP($F:$F,'Lease Types with GL Accts'!$A:$C,3,FALSE),0)</f>
        <v>0</v>
      </c>
      <c r="I1658" s="122">
        <f>IFERROR(VLOOKUP($F:$F,'Lease Types with GL Accts'!$A:$D,4,FALSE),0)</f>
        <v>0</v>
      </c>
      <c r="J1658" s="293" t="str">
        <f>IF(AND(AB1658=1,K1658='Lease Rollforward'!$B$2),"Yes",IF(AB1658=1,"No",""))</f>
        <v/>
      </c>
      <c r="L1658" s="216"/>
      <c r="M1658" s="217"/>
      <c r="N1658" s="217"/>
      <c r="O1658" s="217"/>
      <c r="P1658" s="294">
        <f t="shared" si="217"/>
        <v>0</v>
      </c>
      <c r="Q1658" s="124"/>
      <c r="R1658" s="124"/>
      <c r="S1658" s="219"/>
      <c r="T1658" s="219"/>
      <c r="U1658" s="266"/>
      <c r="V1658" s="122" t="str">
        <f>IF($AB1658=1,VLOOKUP(U:U,'BW Asset Listing'!D:E,2,FALSE),"")</f>
        <v/>
      </c>
      <c r="W1658" s="122" t="str">
        <f>IF($AB1658=1,VLOOKUP(U:U,'BW Asset Listing'!D:F,3,FALSE),"")</f>
        <v/>
      </c>
      <c r="X1658" s="122" t="str">
        <f>IF($AB1658=1,VLOOKUP(U:U,'BW Asset Listing'!D:G,4,FALSE),"")</f>
        <v/>
      </c>
      <c r="Y1658" s="294" t="str">
        <f>IF($AB1658=1,VLOOKUP(U:U,'BW Asset Listing'!D:O,12,FALSE),"")</f>
        <v/>
      </c>
      <c r="Z1658" s="294" t="str">
        <f t="shared" si="218"/>
        <v/>
      </c>
      <c r="AA1658" s="294" t="str">
        <f t="shared" si="219"/>
        <v/>
      </c>
      <c r="AB1658" s="294">
        <f>COUNTIF($D$4:D1658,$D1658)</f>
        <v>0</v>
      </c>
      <c r="AE1658" s="122" t="str">
        <f t="shared" si="220"/>
        <v/>
      </c>
      <c r="AF1658" s="124">
        <f>SUMIFS('BW Expense Report GL'!I:I,'BW Expense Report GL'!F:F,AD:AD,'BW Expense Report GL'!G:G,G:G)</f>
        <v>0</v>
      </c>
      <c r="AG1658" s="124" t="str">
        <f t="shared" si="221"/>
        <v/>
      </c>
      <c r="AH1658" s="124">
        <f>SUMIFS('BW Expense Report GL'!I:I,'BW Expense Report GL'!F:F,AD:AD,'BW Expense Report GL'!G:G,H:H)</f>
        <v>0</v>
      </c>
      <c r="AI1658" s="124" t="str">
        <f t="shared" si="222"/>
        <v/>
      </c>
      <c r="AK1658" s="121">
        <f t="shared" si="223"/>
        <v>0</v>
      </c>
      <c r="AL1658" s="121">
        <f t="shared" si="224"/>
        <v>0</v>
      </c>
    </row>
    <row r="1659" spans="1:38" s="121" customFormat="1" ht="12.75" x14ac:dyDescent="0.2">
      <c r="A1659" s="293" t="str">
        <f>VLOOKUP(B:B,'ACFR Business Areas'!A:C,3,FALSE)</f>
        <v>A000</v>
      </c>
      <c r="B1659" s="293" t="str">
        <f>'Lease Rollforward'!$B$1</f>
        <v>E120</v>
      </c>
      <c r="C1659" s="122" t="str">
        <f>VLOOKUP(B:B,'ACFR Business Areas'!A:B,2,FALSE)</f>
        <v>Comptroller General</v>
      </c>
      <c r="D1659" s="237"/>
      <c r="E1659" s="265"/>
      <c r="G1659" s="122">
        <f>IFERROR(VLOOKUP($F:$F,'Lease Types with GL Accts'!A:B,2,FALSE),0)</f>
        <v>0</v>
      </c>
      <c r="H1659" s="122">
        <f>IFERROR(VLOOKUP($F:$F,'Lease Types with GL Accts'!$A:$C,3,FALSE),0)</f>
        <v>0</v>
      </c>
      <c r="I1659" s="122">
        <f>IFERROR(VLOOKUP($F:$F,'Lease Types with GL Accts'!$A:$D,4,FALSE),0)</f>
        <v>0</v>
      </c>
      <c r="J1659" s="293" t="str">
        <f>IF(AND(AB1659=1,K1659='Lease Rollforward'!$B$2),"Yes",IF(AB1659=1,"No",""))</f>
        <v/>
      </c>
      <c r="L1659" s="216"/>
      <c r="M1659" s="217"/>
      <c r="N1659" s="217"/>
      <c r="O1659" s="217"/>
      <c r="P1659" s="294">
        <f t="shared" si="217"/>
        <v>0</v>
      </c>
      <c r="Q1659" s="124"/>
      <c r="R1659" s="124"/>
      <c r="S1659" s="219"/>
      <c r="T1659" s="219"/>
      <c r="U1659" s="266"/>
      <c r="V1659" s="122" t="str">
        <f>IF($AB1659=1,VLOOKUP(U:U,'BW Asset Listing'!D:E,2,FALSE),"")</f>
        <v/>
      </c>
      <c r="W1659" s="122" t="str">
        <f>IF($AB1659=1,VLOOKUP(U:U,'BW Asset Listing'!D:F,3,FALSE),"")</f>
        <v/>
      </c>
      <c r="X1659" s="122" t="str">
        <f>IF($AB1659=1,VLOOKUP(U:U,'BW Asset Listing'!D:G,4,FALSE),"")</f>
        <v/>
      </c>
      <c r="Y1659" s="294" t="str">
        <f>IF($AB1659=1,VLOOKUP(U:U,'BW Asset Listing'!D:O,12,FALSE),"")</f>
        <v/>
      </c>
      <c r="Z1659" s="294" t="str">
        <f t="shared" si="218"/>
        <v/>
      </c>
      <c r="AA1659" s="294" t="str">
        <f t="shared" si="219"/>
        <v/>
      </c>
      <c r="AB1659" s="294">
        <f>COUNTIF($D$4:D1659,$D1659)</f>
        <v>0</v>
      </c>
      <c r="AE1659" s="122" t="str">
        <f t="shared" si="220"/>
        <v/>
      </c>
      <c r="AF1659" s="124">
        <f>SUMIFS('BW Expense Report GL'!I:I,'BW Expense Report GL'!F:F,AD:AD,'BW Expense Report GL'!G:G,G:G)</f>
        <v>0</v>
      </c>
      <c r="AG1659" s="124" t="str">
        <f t="shared" si="221"/>
        <v/>
      </c>
      <c r="AH1659" s="124">
        <f>SUMIFS('BW Expense Report GL'!I:I,'BW Expense Report GL'!F:F,AD:AD,'BW Expense Report GL'!G:G,H:H)</f>
        <v>0</v>
      </c>
      <c r="AI1659" s="124" t="str">
        <f t="shared" si="222"/>
        <v/>
      </c>
      <c r="AK1659" s="121">
        <f t="shared" si="223"/>
        <v>0</v>
      </c>
      <c r="AL1659" s="121">
        <f t="shared" si="224"/>
        <v>0</v>
      </c>
    </row>
    <row r="1660" spans="1:38" s="121" customFormat="1" ht="12.75" x14ac:dyDescent="0.2">
      <c r="A1660" s="293" t="str">
        <f>VLOOKUP(B:B,'ACFR Business Areas'!A:C,3,FALSE)</f>
        <v>A000</v>
      </c>
      <c r="B1660" s="293" t="str">
        <f>'Lease Rollforward'!$B$1</f>
        <v>E120</v>
      </c>
      <c r="C1660" s="122" t="str">
        <f>VLOOKUP(B:B,'ACFR Business Areas'!A:B,2,FALSE)</f>
        <v>Comptroller General</v>
      </c>
      <c r="D1660" s="237"/>
      <c r="E1660" s="265"/>
      <c r="G1660" s="122">
        <f>IFERROR(VLOOKUP($F:$F,'Lease Types with GL Accts'!A:B,2,FALSE),0)</f>
        <v>0</v>
      </c>
      <c r="H1660" s="122">
        <f>IFERROR(VLOOKUP($F:$F,'Lease Types with GL Accts'!$A:$C,3,FALSE),0)</f>
        <v>0</v>
      </c>
      <c r="I1660" s="122">
        <f>IFERROR(VLOOKUP($F:$F,'Lease Types with GL Accts'!$A:$D,4,FALSE),0)</f>
        <v>0</v>
      </c>
      <c r="J1660" s="293" t="str">
        <f>IF(AND(AB1660=1,K1660='Lease Rollforward'!$B$2),"Yes",IF(AB1660=1,"No",""))</f>
        <v/>
      </c>
      <c r="L1660" s="216"/>
      <c r="M1660" s="217"/>
      <c r="N1660" s="217"/>
      <c r="O1660" s="217"/>
      <c r="P1660" s="294">
        <f t="shared" si="217"/>
        <v>0</v>
      </c>
      <c r="Q1660" s="124"/>
      <c r="R1660" s="124"/>
      <c r="S1660" s="219"/>
      <c r="T1660" s="219"/>
      <c r="U1660" s="266"/>
      <c r="V1660" s="122" t="str">
        <f>IF($AB1660=1,VLOOKUP(U:U,'BW Asset Listing'!D:E,2,FALSE),"")</f>
        <v/>
      </c>
      <c r="W1660" s="122" t="str">
        <f>IF($AB1660=1,VLOOKUP(U:U,'BW Asset Listing'!D:F,3,FALSE),"")</f>
        <v/>
      </c>
      <c r="X1660" s="122" t="str">
        <f>IF($AB1660=1,VLOOKUP(U:U,'BW Asset Listing'!D:G,4,FALSE),"")</f>
        <v/>
      </c>
      <c r="Y1660" s="294" t="str">
        <f>IF($AB1660=1,VLOOKUP(U:U,'BW Asset Listing'!D:O,12,FALSE),"")</f>
        <v/>
      </c>
      <c r="Z1660" s="294" t="str">
        <f t="shared" si="218"/>
        <v/>
      </c>
      <c r="AA1660" s="294" t="str">
        <f t="shared" si="219"/>
        <v/>
      </c>
      <c r="AB1660" s="294">
        <f>COUNTIF($D$4:D1660,$D1660)</f>
        <v>0</v>
      </c>
      <c r="AE1660" s="122" t="str">
        <f t="shared" si="220"/>
        <v/>
      </c>
      <c r="AF1660" s="124">
        <f>SUMIFS('BW Expense Report GL'!I:I,'BW Expense Report GL'!F:F,AD:AD,'BW Expense Report GL'!G:G,G:G)</f>
        <v>0</v>
      </c>
      <c r="AG1660" s="124" t="str">
        <f t="shared" si="221"/>
        <v/>
      </c>
      <c r="AH1660" s="124">
        <f>SUMIFS('BW Expense Report GL'!I:I,'BW Expense Report GL'!F:F,AD:AD,'BW Expense Report GL'!G:G,H:H)</f>
        <v>0</v>
      </c>
      <c r="AI1660" s="124" t="str">
        <f t="shared" si="222"/>
        <v/>
      </c>
      <c r="AK1660" s="121">
        <f t="shared" si="223"/>
        <v>0</v>
      </c>
      <c r="AL1660" s="121">
        <f t="shared" si="224"/>
        <v>0</v>
      </c>
    </row>
    <row r="1661" spans="1:38" s="121" customFormat="1" ht="12.75" x14ac:dyDescent="0.2">
      <c r="A1661" s="293" t="str">
        <f>VLOOKUP(B:B,'ACFR Business Areas'!A:C,3,FALSE)</f>
        <v>A000</v>
      </c>
      <c r="B1661" s="293" t="str">
        <f>'Lease Rollforward'!$B$1</f>
        <v>E120</v>
      </c>
      <c r="C1661" s="122" t="str">
        <f>VLOOKUP(B:B,'ACFR Business Areas'!A:B,2,FALSE)</f>
        <v>Comptroller General</v>
      </c>
      <c r="D1661" s="237"/>
      <c r="E1661" s="265"/>
      <c r="G1661" s="122">
        <f>IFERROR(VLOOKUP($F:$F,'Lease Types with GL Accts'!A:B,2,FALSE),0)</f>
        <v>0</v>
      </c>
      <c r="H1661" s="122">
        <f>IFERROR(VLOOKUP($F:$F,'Lease Types with GL Accts'!$A:$C,3,FALSE),0)</f>
        <v>0</v>
      </c>
      <c r="I1661" s="122">
        <f>IFERROR(VLOOKUP($F:$F,'Lease Types with GL Accts'!$A:$D,4,FALSE),0)</f>
        <v>0</v>
      </c>
      <c r="J1661" s="293" t="str">
        <f>IF(AND(AB1661=1,K1661='Lease Rollforward'!$B$2),"Yes",IF(AB1661=1,"No",""))</f>
        <v/>
      </c>
      <c r="L1661" s="216"/>
      <c r="M1661" s="217"/>
      <c r="N1661" s="217"/>
      <c r="O1661" s="217"/>
      <c r="P1661" s="294">
        <f t="shared" si="217"/>
        <v>0</v>
      </c>
      <c r="Q1661" s="124"/>
      <c r="R1661" s="124"/>
      <c r="S1661" s="219"/>
      <c r="T1661" s="219"/>
      <c r="U1661" s="266"/>
      <c r="V1661" s="122" t="str">
        <f>IF($AB1661=1,VLOOKUP(U:U,'BW Asset Listing'!D:E,2,FALSE),"")</f>
        <v/>
      </c>
      <c r="W1661" s="122" t="str">
        <f>IF($AB1661=1,VLOOKUP(U:U,'BW Asset Listing'!D:F,3,FALSE),"")</f>
        <v/>
      </c>
      <c r="X1661" s="122" t="str">
        <f>IF($AB1661=1,VLOOKUP(U:U,'BW Asset Listing'!D:G,4,FALSE),"")</f>
        <v/>
      </c>
      <c r="Y1661" s="294" t="str">
        <f>IF($AB1661=1,VLOOKUP(U:U,'BW Asset Listing'!D:O,12,FALSE),"")</f>
        <v/>
      </c>
      <c r="Z1661" s="294" t="str">
        <f t="shared" si="218"/>
        <v/>
      </c>
      <c r="AA1661" s="294" t="str">
        <f t="shared" si="219"/>
        <v/>
      </c>
      <c r="AB1661" s="294">
        <f>COUNTIF($D$4:D1661,$D1661)</f>
        <v>0</v>
      </c>
      <c r="AE1661" s="122" t="str">
        <f t="shared" si="220"/>
        <v/>
      </c>
      <c r="AF1661" s="124">
        <f>SUMIFS('BW Expense Report GL'!I:I,'BW Expense Report GL'!F:F,AD:AD,'BW Expense Report GL'!G:G,G:G)</f>
        <v>0</v>
      </c>
      <c r="AG1661" s="124" t="str">
        <f t="shared" si="221"/>
        <v/>
      </c>
      <c r="AH1661" s="124">
        <f>SUMIFS('BW Expense Report GL'!I:I,'BW Expense Report GL'!F:F,AD:AD,'BW Expense Report GL'!G:G,H:H)</f>
        <v>0</v>
      </c>
      <c r="AI1661" s="124" t="str">
        <f t="shared" si="222"/>
        <v/>
      </c>
      <c r="AK1661" s="121">
        <f t="shared" si="223"/>
        <v>0</v>
      </c>
      <c r="AL1661" s="121">
        <f t="shared" si="224"/>
        <v>0</v>
      </c>
    </row>
    <row r="1662" spans="1:38" s="121" customFormat="1" ht="12.75" x14ac:dyDescent="0.2">
      <c r="A1662" s="293" t="str">
        <f>VLOOKUP(B:B,'ACFR Business Areas'!A:C,3,FALSE)</f>
        <v>A000</v>
      </c>
      <c r="B1662" s="293" t="str">
        <f>'Lease Rollforward'!$B$1</f>
        <v>E120</v>
      </c>
      <c r="C1662" s="122" t="str">
        <f>VLOOKUP(B:B,'ACFR Business Areas'!A:B,2,FALSE)</f>
        <v>Comptroller General</v>
      </c>
      <c r="D1662" s="237"/>
      <c r="E1662" s="265"/>
      <c r="G1662" s="122">
        <f>IFERROR(VLOOKUP($F:$F,'Lease Types with GL Accts'!A:B,2,FALSE),0)</f>
        <v>0</v>
      </c>
      <c r="H1662" s="122">
        <f>IFERROR(VLOOKUP($F:$F,'Lease Types with GL Accts'!$A:$C,3,FALSE),0)</f>
        <v>0</v>
      </c>
      <c r="I1662" s="122">
        <f>IFERROR(VLOOKUP($F:$F,'Lease Types with GL Accts'!$A:$D,4,FALSE),0)</f>
        <v>0</v>
      </c>
      <c r="J1662" s="293" t="str">
        <f>IF(AND(AB1662=1,K1662='Lease Rollforward'!$B$2),"Yes",IF(AB1662=1,"No",""))</f>
        <v/>
      </c>
      <c r="L1662" s="216"/>
      <c r="M1662" s="217"/>
      <c r="N1662" s="217"/>
      <c r="O1662" s="217"/>
      <c r="P1662" s="294">
        <f t="shared" si="217"/>
        <v>0</v>
      </c>
      <c r="Q1662" s="124"/>
      <c r="R1662" s="124"/>
      <c r="S1662" s="219"/>
      <c r="T1662" s="219"/>
      <c r="U1662" s="266"/>
      <c r="V1662" s="122" t="str">
        <f>IF($AB1662=1,VLOOKUP(U:U,'BW Asset Listing'!D:E,2,FALSE),"")</f>
        <v/>
      </c>
      <c r="W1662" s="122" t="str">
        <f>IF($AB1662=1,VLOOKUP(U:U,'BW Asset Listing'!D:F,3,FALSE),"")</f>
        <v/>
      </c>
      <c r="X1662" s="122" t="str">
        <f>IF($AB1662=1,VLOOKUP(U:U,'BW Asset Listing'!D:G,4,FALSE),"")</f>
        <v/>
      </c>
      <c r="Y1662" s="294" t="str">
        <f>IF($AB1662=1,VLOOKUP(U:U,'BW Asset Listing'!D:O,12,FALSE),"")</f>
        <v/>
      </c>
      <c r="Z1662" s="294" t="str">
        <f t="shared" si="218"/>
        <v/>
      </c>
      <c r="AA1662" s="294" t="str">
        <f t="shared" si="219"/>
        <v/>
      </c>
      <c r="AB1662" s="294">
        <f>COUNTIF($D$4:D1662,$D1662)</f>
        <v>0</v>
      </c>
      <c r="AE1662" s="122" t="str">
        <f t="shared" si="220"/>
        <v/>
      </c>
      <c r="AF1662" s="124">
        <f>SUMIFS('BW Expense Report GL'!I:I,'BW Expense Report GL'!F:F,AD:AD,'BW Expense Report GL'!G:G,G:G)</f>
        <v>0</v>
      </c>
      <c r="AG1662" s="124" t="str">
        <f t="shared" si="221"/>
        <v/>
      </c>
      <c r="AH1662" s="124">
        <f>SUMIFS('BW Expense Report GL'!I:I,'BW Expense Report GL'!F:F,AD:AD,'BW Expense Report GL'!G:G,H:H)</f>
        <v>0</v>
      </c>
      <c r="AI1662" s="124" t="str">
        <f t="shared" si="222"/>
        <v/>
      </c>
      <c r="AK1662" s="121">
        <f t="shared" si="223"/>
        <v>0</v>
      </c>
      <c r="AL1662" s="121">
        <f t="shared" si="224"/>
        <v>0</v>
      </c>
    </row>
    <row r="1663" spans="1:38" s="121" customFormat="1" ht="12.75" x14ac:dyDescent="0.2">
      <c r="A1663" s="293" t="str">
        <f>VLOOKUP(B:B,'ACFR Business Areas'!A:C,3,FALSE)</f>
        <v>A000</v>
      </c>
      <c r="B1663" s="293" t="str">
        <f>'Lease Rollforward'!$B$1</f>
        <v>E120</v>
      </c>
      <c r="C1663" s="122" t="str">
        <f>VLOOKUP(B:B,'ACFR Business Areas'!A:B,2,FALSE)</f>
        <v>Comptroller General</v>
      </c>
      <c r="D1663" s="237"/>
      <c r="E1663" s="265"/>
      <c r="G1663" s="122">
        <f>IFERROR(VLOOKUP($F:$F,'Lease Types with GL Accts'!A:B,2,FALSE),0)</f>
        <v>0</v>
      </c>
      <c r="H1663" s="122">
        <f>IFERROR(VLOOKUP($F:$F,'Lease Types with GL Accts'!$A:$C,3,FALSE),0)</f>
        <v>0</v>
      </c>
      <c r="I1663" s="122">
        <f>IFERROR(VLOOKUP($F:$F,'Lease Types with GL Accts'!$A:$D,4,FALSE),0)</f>
        <v>0</v>
      </c>
      <c r="J1663" s="293" t="str">
        <f>IF(AND(AB1663=1,K1663='Lease Rollforward'!$B$2),"Yes",IF(AB1663=1,"No",""))</f>
        <v/>
      </c>
      <c r="L1663" s="216"/>
      <c r="M1663" s="217"/>
      <c r="N1663" s="217"/>
      <c r="O1663" s="217"/>
      <c r="P1663" s="294">
        <f t="shared" si="217"/>
        <v>0</v>
      </c>
      <c r="Q1663" s="124"/>
      <c r="R1663" s="124"/>
      <c r="S1663" s="219"/>
      <c r="T1663" s="219"/>
      <c r="U1663" s="266"/>
      <c r="V1663" s="122" t="str">
        <f>IF($AB1663=1,VLOOKUP(U:U,'BW Asset Listing'!D:E,2,FALSE),"")</f>
        <v/>
      </c>
      <c r="W1663" s="122" t="str">
        <f>IF($AB1663=1,VLOOKUP(U:U,'BW Asset Listing'!D:F,3,FALSE),"")</f>
        <v/>
      </c>
      <c r="X1663" s="122" t="str">
        <f>IF($AB1663=1,VLOOKUP(U:U,'BW Asset Listing'!D:G,4,FALSE),"")</f>
        <v/>
      </c>
      <c r="Y1663" s="294" t="str">
        <f>IF($AB1663=1,VLOOKUP(U:U,'BW Asset Listing'!D:O,12,FALSE),"")</f>
        <v/>
      </c>
      <c r="Z1663" s="294" t="str">
        <f t="shared" si="218"/>
        <v/>
      </c>
      <c r="AA1663" s="294" t="str">
        <f t="shared" si="219"/>
        <v/>
      </c>
      <c r="AB1663" s="294">
        <f>COUNTIF($D$4:D1663,$D1663)</f>
        <v>0</v>
      </c>
      <c r="AE1663" s="122" t="str">
        <f t="shared" si="220"/>
        <v/>
      </c>
      <c r="AF1663" s="124">
        <f>SUMIFS('BW Expense Report GL'!I:I,'BW Expense Report GL'!F:F,AD:AD,'BW Expense Report GL'!G:G,G:G)</f>
        <v>0</v>
      </c>
      <c r="AG1663" s="124" t="str">
        <f t="shared" si="221"/>
        <v/>
      </c>
      <c r="AH1663" s="124">
        <f>SUMIFS('BW Expense Report GL'!I:I,'BW Expense Report GL'!F:F,AD:AD,'BW Expense Report GL'!G:G,H:H)</f>
        <v>0</v>
      </c>
      <c r="AI1663" s="124" t="str">
        <f t="shared" si="222"/>
        <v/>
      </c>
      <c r="AK1663" s="121">
        <f t="shared" si="223"/>
        <v>0</v>
      </c>
      <c r="AL1663" s="121">
        <f t="shared" si="224"/>
        <v>0</v>
      </c>
    </row>
    <row r="1664" spans="1:38" s="121" customFormat="1" ht="12.75" x14ac:dyDescent="0.2">
      <c r="A1664" s="293" t="str">
        <f>VLOOKUP(B:B,'ACFR Business Areas'!A:C,3,FALSE)</f>
        <v>A000</v>
      </c>
      <c r="B1664" s="293" t="str">
        <f>'Lease Rollforward'!$B$1</f>
        <v>E120</v>
      </c>
      <c r="C1664" s="122" t="str">
        <f>VLOOKUP(B:B,'ACFR Business Areas'!A:B,2,FALSE)</f>
        <v>Comptroller General</v>
      </c>
      <c r="D1664" s="237"/>
      <c r="E1664" s="265"/>
      <c r="G1664" s="122">
        <f>IFERROR(VLOOKUP($F:$F,'Lease Types with GL Accts'!A:B,2,FALSE),0)</f>
        <v>0</v>
      </c>
      <c r="H1664" s="122">
        <f>IFERROR(VLOOKUP($F:$F,'Lease Types with GL Accts'!$A:$C,3,FALSE),0)</f>
        <v>0</v>
      </c>
      <c r="I1664" s="122">
        <f>IFERROR(VLOOKUP($F:$F,'Lease Types with GL Accts'!$A:$D,4,FALSE),0)</f>
        <v>0</v>
      </c>
      <c r="J1664" s="293" t="str">
        <f>IF(AND(AB1664=1,K1664='Lease Rollforward'!$B$2),"Yes",IF(AB1664=1,"No",""))</f>
        <v/>
      </c>
      <c r="L1664" s="216"/>
      <c r="M1664" s="217"/>
      <c r="N1664" s="217"/>
      <c r="O1664" s="217"/>
      <c r="P1664" s="294">
        <f t="shared" si="217"/>
        <v>0</v>
      </c>
      <c r="Q1664" s="124"/>
      <c r="R1664" s="124"/>
      <c r="S1664" s="219"/>
      <c r="T1664" s="219"/>
      <c r="U1664" s="266"/>
      <c r="V1664" s="122" t="str">
        <f>IF($AB1664=1,VLOOKUP(U:U,'BW Asset Listing'!D:E,2,FALSE),"")</f>
        <v/>
      </c>
      <c r="W1664" s="122" t="str">
        <f>IF($AB1664=1,VLOOKUP(U:U,'BW Asset Listing'!D:F,3,FALSE),"")</f>
        <v/>
      </c>
      <c r="X1664" s="122" t="str">
        <f>IF($AB1664=1,VLOOKUP(U:U,'BW Asset Listing'!D:G,4,FALSE),"")</f>
        <v/>
      </c>
      <c r="Y1664" s="294" t="str">
        <f>IF($AB1664=1,VLOOKUP(U:U,'BW Asset Listing'!D:O,12,FALSE),"")</f>
        <v/>
      </c>
      <c r="Z1664" s="294" t="str">
        <f t="shared" si="218"/>
        <v/>
      </c>
      <c r="AA1664" s="294" t="str">
        <f t="shared" si="219"/>
        <v/>
      </c>
      <c r="AB1664" s="294">
        <f>COUNTIF($D$4:D1664,$D1664)</f>
        <v>0</v>
      </c>
      <c r="AE1664" s="122" t="str">
        <f t="shared" si="220"/>
        <v/>
      </c>
      <c r="AF1664" s="124">
        <f>SUMIFS('BW Expense Report GL'!I:I,'BW Expense Report GL'!F:F,AD:AD,'BW Expense Report GL'!G:G,G:G)</f>
        <v>0</v>
      </c>
      <c r="AG1664" s="124" t="str">
        <f t="shared" si="221"/>
        <v/>
      </c>
      <c r="AH1664" s="124">
        <f>SUMIFS('BW Expense Report GL'!I:I,'BW Expense Report GL'!F:F,AD:AD,'BW Expense Report GL'!G:G,H:H)</f>
        <v>0</v>
      </c>
      <c r="AI1664" s="124" t="str">
        <f t="shared" si="222"/>
        <v/>
      </c>
      <c r="AK1664" s="121">
        <f t="shared" si="223"/>
        <v>0</v>
      </c>
      <c r="AL1664" s="121">
        <f t="shared" si="224"/>
        <v>0</v>
      </c>
    </row>
    <row r="1665" spans="1:38" s="121" customFormat="1" ht="12.75" x14ac:dyDescent="0.2">
      <c r="A1665" s="293" t="str">
        <f>VLOOKUP(B:B,'ACFR Business Areas'!A:C,3,FALSE)</f>
        <v>A000</v>
      </c>
      <c r="B1665" s="293" t="str">
        <f>'Lease Rollforward'!$B$1</f>
        <v>E120</v>
      </c>
      <c r="C1665" s="122" t="str">
        <f>VLOOKUP(B:B,'ACFR Business Areas'!A:B,2,FALSE)</f>
        <v>Comptroller General</v>
      </c>
      <c r="D1665" s="237"/>
      <c r="E1665" s="265"/>
      <c r="G1665" s="122">
        <f>IFERROR(VLOOKUP($F:$F,'Lease Types with GL Accts'!A:B,2,FALSE),0)</f>
        <v>0</v>
      </c>
      <c r="H1665" s="122">
        <f>IFERROR(VLOOKUP($F:$F,'Lease Types with GL Accts'!$A:$C,3,FALSE),0)</f>
        <v>0</v>
      </c>
      <c r="I1665" s="122">
        <f>IFERROR(VLOOKUP($F:$F,'Lease Types with GL Accts'!$A:$D,4,FALSE),0)</f>
        <v>0</v>
      </c>
      <c r="J1665" s="293" t="str">
        <f>IF(AND(AB1665=1,K1665='Lease Rollforward'!$B$2),"Yes",IF(AB1665=1,"No",""))</f>
        <v/>
      </c>
      <c r="L1665" s="216"/>
      <c r="M1665" s="217"/>
      <c r="N1665" s="217"/>
      <c r="O1665" s="217"/>
      <c r="P1665" s="294">
        <f t="shared" si="217"/>
        <v>0</v>
      </c>
      <c r="Q1665" s="124"/>
      <c r="R1665" s="124"/>
      <c r="S1665" s="219"/>
      <c r="T1665" s="219"/>
      <c r="U1665" s="266"/>
      <c r="V1665" s="122" t="str">
        <f>IF($AB1665=1,VLOOKUP(U:U,'BW Asset Listing'!D:E,2,FALSE),"")</f>
        <v/>
      </c>
      <c r="W1665" s="122" t="str">
        <f>IF($AB1665=1,VLOOKUP(U:U,'BW Asset Listing'!D:F,3,FALSE),"")</f>
        <v/>
      </c>
      <c r="X1665" s="122" t="str">
        <f>IF($AB1665=1,VLOOKUP(U:U,'BW Asset Listing'!D:G,4,FALSE),"")</f>
        <v/>
      </c>
      <c r="Y1665" s="294" t="str">
        <f>IF($AB1665=1,VLOOKUP(U:U,'BW Asset Listing'!D:O,12,FALSE),"")</f>
        <v/>
      </c>
      <c r="Z1665" s="294" t="str">
        <f t="shared" si="218"/>
        <v/>
      </c>
      <c r="AA1665" s="294" t="str">
        <f t="shared" si="219"/>
        <v/>
      </c>
      <c r="AB1665" s="294">
        <f>COUNTIF($D$4:D1665,$D1665)</f>
        <v>0</v>
      </c>
      <c r="AE1665" s="122" t="str">
        <f t="shared" si="220"/>
        <v/>
      </c>
      <c r="AF1665" s="124">
        <f>SUMIFS('BW Expense Report GL'!I:I,'BW Expense Report GL'!F:F,AD:AD,'BW Expense Report GL'!G:G,G:G)</f>
        <v>0</v>
      </c>
      <c r="AG1665" s="124" t="str">
        <f t="shared" si="221"/>
        <v/>
      </c>
      <c r="AH1665" s="124">
        <f>SUMIFS('BW Expense Report GL'!I:I,'BW Expense Report GL'!F:F,AD:AD,'BW Expense Report GL'!G:G,H:H)</f>
        <v>0</v>
      </c>
      <c r="AI1665" s="124" t="str">
        <f t="shared" si="222"/>
        <v/>
      </c>
      <c r="AK1665" s="121">
        <f t="shared" si="223"/>
        <v>0</v>
      </c>
      <c r="AL1665" s="121">
        <f t="shared" si="224"/>
        <v>0</v>
      </c>
    </row>
    <row r="1666" spans="1:38" s="121" customFormat="1" ht="12.75" x14ac:dyDescent="0.2">
      <c r="A1666" s="293" t="str">
        <f>VLOOKUP(B:B,'ACFR Business Areas'!A:C,3,FALSE)</f>
        <v>A000</v>
      </c>
      <c r="B1666" s="293" t="str">
        <f>'Lease Rollforward'!$B$1</f>
        <v>E120</v>
      </c>
      <c r="C1666" s="122" t="str">
        <f>VLOOKUP(B:B,'ACFR Business Areas'!A:B,2,FALSE)</f>
        <v>Comptroller General</v>
      </c>
      <c r="D1666" s="237"/>
      <c r="E1666" s="265"/>
      <c r="G1666" s="122">
        <f>IFERROR(VLOOKUP($F:$F,'Lease Types with GL Accts'!A:B,2,FALSE),0)</f>
        <v>0</v>
      </c>
      <c r="H1666" s="122">
        <f>IFERROR(VLOOKUP($F:$F,'Lease Types with GL Accts'!$A:$C,3,FALSE),0)</f>
        <v>0</v>
      </c>
      <c r="I1666" s="122">
        <f>IFERROR(VLOOKUP($F:$F,'Lease Types with GL Accts'!$A:$D,4,FALSE),0)</f>
        <v>0</v>
      </c>
      <c r="J1666" s="293" t="str">
        <f>IF(AND(AB1666=1,K1666='Lease Rollforward'!$B$2),"Yes",IF(AB1666=1,"No",""))</f>
        <v/>
      </c>
      <c r="L1666" s="216"/>
      <c r="M1666" s="217"/>
      <c r="N1666" s="217"/>
      <c r="O1666" s="217"/>
      <c r="P1666" s="294">
        <f t="shared" si="217"/>
        <v>0</v>
      </c>
      <c r="Q1666" s="124"/>
      <c r="R1666" s="124"/>
      <c r="S1666" s="219"/>
      <c r="T1666" s="219"/>
      <c r="U1666" s="266"/>
      <c r="V1666" s="122" t="str">
        <f>IF($AB1666=1,VLOOKUP(U:U,'BW Asset Listing'!D:E,2,FALSE),"")</f>
        <v/>
      </c>
      <c r="W1666" s="122" t="str">
        <f>IF($AB1666=1,VLOOKUP(U:U,'BW Asset Listing'!D:F,3,FALSE),"")</f>
        <v/>
      </c>
      <c r="X1666" s="122" t="str">
        <f>IF($AB1666=1,VLOOKUP(U:U,'BW Asset Listing'!D:G,4,FALSE),"")</f>
        <v/>
      </c>
      <c r="Y1666" s="294" t="str">
        <f>IF($AB1666=1,VLOOKUP(U:U,'BW Asset Listing'!D:O,12,FALSE),"")</f>
        <v/>
      </c>
      <c r="Z1666" s="294" t="str">
        <f t="shared" si="218"/>
        <v/>
      </c>
      <c r="AA1666" s="294" t="str">
        <f t="shared" si="219"/>
        <v/>
      </c>
      <c r="AB1666" s="294">
        <f>COUNTIF($D$4:D1666,$D1666)</f>
        <v>0</v>
      </c>
      <c r="AE1666" s="122" t="str">
        <f t="shared" si="220"/>
        <v/>
      </c>
      <c r="AF1666" s="124">
        <f>SUMIFS('BW Expense Report GL'!I:I,'BW Expense Report GL'!F:F,AD:AD,'BW Expense Report GL'!G:G,G:G)</f>
        <v>0</v>
      </c>
      <c r="AG1666" s="124" t="str">
        <f t="shared" si="221"/>
        <v/>
      </c>
      <c r="AH1666" s="124">
        <f>SUMIFS('BW Expense Report GL'!I:I,'BW Expense Report GL'!F:F,AD:AD,'BW Expense Report GL'!G:G,H:H)</f>
        <v>0</v>
      </c>
      <c r="AI1666" s="124" t="str">
        <f t="shared" si="222"/>
        <v/>
      </c>
      <c r="AK1666" s="121">
        <f t="shared" si="223"/>
        <v>0</v>
      </c>
      <c r="AL1666" s="121">
        <f t="shared" si="224"/>
        <v>0</v>
      </c>
    </row>
    <row r="1667" spans="1:38" s="121" customFormat="1" ht="12.75" x14ac:dyDescent="0.2">
      <c r="A1667" s="293" t="str">
        <f>VLOOKUP(B:B,'ACFR Business Areas'!A:C,3,FALSE)</f>
        <v>A000</v>
      </c>
      <c r="B1667" s="293" t="str">
        <f>'Lease Rollforward'!$B$1</f>
        <v>E120</v>
      </c>
      <c r="C1667" s="122" t="str">
        <f>VLOOKUP(B:B,'ACFR Business Areas'!A:B,2,FALSE)</f>
        <v>Comptroller General</v>
      </c>
      <c r="D1667" s="237"/>
      <c r="E1667" s="265"/>
      <c r="G1667" s="122">
        <f>IFERROR(VLOOKUP($F:$F,'Lease Types with GL Accts'!A:B,2,FALSE),0)</f>
        <v>0</v>
      </c>
      <c r="H1667" s="122">
        <f>IFERROR(VLOOKUP($F:$F,'Lease Types with GL Accts'!$A:$C,3,FALSE),0)</f>
        <v>0</v>
      </c>
      <c r="I1667" s="122">
        <f>IFERROR(VLOOKUP($F:$F,'Lease Types with GL Accts'!$A:$D,4,FALSE),0)</f>
        <v>0</v>
      </c>
      <c r="J1667" s="293" t="str">
        <f>IF(AND(AB1667=1,K1667='Lease Rollforward'!$B$2),"Yes",IF(AB1667=1,"No",""))</f>
        <v/>
      </c>
      <c r="L1667" s="216"/>
      <c r="M1667" s="217"/>
      <c r="N1667" s="217"/>
      <c r="O1667" s="217"/>
      <c r="P1667" s="294">
        <f t="shared" si="217"/>
        <v>0</v>
      </c>
      <c r="Q1667" s="124"/>
      <c r="R1667" s="124"/>
      <c r="S1667" s="219"/>
      <c r="T1667" s="219"/>
      <c r="U1667" s="266"/>
      <c r="V1667" s="122" t="str">
        <f>IF($AB1667=1,VLOOKUP(U:U,'BW Asset Listing'!D:E,2,FALSE),"")</f>
        <v/>
      </c>
      <c r="W1667" s="122" t="str">
        <f>IF($AB1667=1,VLOOKUP(U:U,'BW Asset Listing'!D:F,3,FALSE),"")</f>
        <v/>
      </c>
      <c r="X1667" s="122" t="str">
        <f>IF($AB1667=1,VLOOKUP(U:U,'BW Asset Listing'!D:G,4,FALSE),"")</f>
        <v/>
      </c>
      <c r="Y1667" s="294" t="str">
        <f>IF($AB1667=1,VLOOKUP(U:U,'BW Asset Listing'!D:O,12,FALSE),"")</f>
        <v/>
      </c>
      <c r="Z1667" s="294" t="str">
        <f t="shared" si="218"/>
        <v/>
      </c>
      <c r="AA1667" s="294" t="str">
        <f t="shared" si="219"/>
        <v/>
      </c>
      <c r="AB1667" s="294">
        <f>COUNTIF($D$4:D1667,$D1667)</f>
        <v>0</v>
      </c>
      <c r="AE1667" s="122" t="str">
        <f t="shared" si="220"/>
        <v/>
      </c>
      <c r="AF1667" s="124">
        <f>SUMIFS('BW Expense Report GL'!I:I,'BW Expense Report GL'!F:F,AD:AD,'BW Expense Report GL'!G:G,G:G)</f>
        <v>0</v>
      </c>
      <c r="AG1667" s="124" t="str">
        <f t="shared" si="221"/>
        <v/>
      </c>
      <c r="AH1667" s="124">
        <f>SUMIFS('BW Expense Report GL'!I:I,'BW Expense Report GL'!F:F,AD:AD,'BW Expense Report GL'!G:G,H:H)</f>
        <v>0</v>
      </c>
      <c r="AI1667" s="124" t="str">
        <f t="shared" si="222"/>
        <v/>
      </c>
      <c r="AK1667" s="121">
        <f t="shared" si="223"/>
        <v>0</v>
      </c>
      <c r="AL1667" s="121">
        <f t="shared" si="224"/>
        <v>0</v>
      </c>
    </row>
    <row r="1668" spans="1:38" s="121" customFormat="1" ht="12.75" x14ac:dyDescent="0.2">
      <c r="A1668" s="293" t="str">
        <f>VLOOKUP(B:B,'ACFR Business Areas'!A:C,3,FALSE)</f>
        <v>A000</v>
      </c>
      <c r="B1668" s="293" t="str">
        <f>'Lease Rollforward'!$B$1</f>
        <v>E120</v>
      </c>
      <c r="C1668" s="122" t="str">
        <f>VLOOKUP(B:B,'ACFR Business Areas'!A:B,2,FALSE)</f>
        <v>Comptroller General</v>
      </c>
      <c r="D1668" s="237"/>
      <c r="E1668" s="265"/>
      <c r="G1668" s="122">
        <f>IFERROR(VLOOKUP($F:$F,'Lease Types with GL Accts'!A:B,2,FALSE),0)</f>
        <v>0</v>
      </c>
      <c r="H1668" s="122">
        <f>IFERROR(VLOOKUP($F:$F,'Lease Types with GL Accts'!$A:$C,3,FALSE),0)</f>
        <v>0</v>
      </c>
      <c r="I1668" s="122">
        <f>IFERROR(VLOOKUP($F:$F,'Lease Types with GL Accts'!$A:$D,4,FALSE),0)</f>
        <v>0</v>
      </c>
      <c r="J1668" s="293" t="str">
        <f>IF(AND(AB1668=1,K1668='Lease Rollforward'!$B$2),"Yes",IF(AB1668=1,"No",""))</f>
        <v/>
      </c>
      <c r="L1668" s="216"/>
      <c r="M1668" s="217"/>
      <c r="N1668" s="217"/>
      <c r="O1668" s="217"/>
      <c r="P1668" s="294">
        <f t="shared" si="217"/>
        <v>0</v>
      </c>
      <c r="Q1668" s="124"/>
      <c r="R1668" s="124"/>
      <c r="S1668" s="219"/>
      <c r="T1668" s="219"/>
      <c r="U1668" s="266"/>
      <c r="V1668" s="122" t="str">
        <f>IF($AB1668=1,VLOOKUP(U:U,'BW Asset Listing'!D:E,2,FALSE),"")</f>
        <v/>
      </c>
      <c r="W1668" s="122" t="str">
        <f>IF($AB1668=1,VLOOKUP(U:U,'BW Asset Listing'!D:F,3,FALSE),"")</f>
        <v/>
      </c>
      <c r="X1668" s="122" t="str">
        <f>IF($AB1668=1,VLOOKUP(U:U,'BW Asset Listing'!D:G,4,FALSE),"")</f>
        <v/>
      </c>
      <c r="Y1668" s="294" t="str">
        <f>IF($AB1668=1,VLOOKUP(U:U,'BW Asset Listing'!D:O,12,FALSE),"")</f>
        <v/>
      </c>
      <c r="Z1668" s="294" t="str">
        <f t="shared" si="218"/>
        <v/>
      </c>
      <c r="AA1668" s="294" t="str">
        <f t="shared" si="219"/>
        <v/>
      </c>
      <c r="AB1668" s="294">
        <f>COUNTIF($D$4:D1668,$D1668)</f>
        <v>0</v>
      </c>
      <c r="AE1668" s="122" t="str">
        <f t="shared" si="220"/>
        <v/>
      </c>
      <c r="AF1668" s="124">
        <f>SUMIFS('BW Expense Report GL'!I:I,'BW Expense Report GL'!F:F,AD:AD,'BW Expense Report GL'!G:G,G:G)</f>
        <v>0</v>
      </c>
      <c r="AG1668" s="124" t="str">
        <f t="shared" si="221"/>
        <v/>
      </c>
      <c r="AH1668" s="124">
        <f>SUMIFS('BW Expense Report GL'!I:I,'BW Expense Report GL'!F:F,AD:AD,'BW Expense Report GL'!G:G,H:H)</f>
        <v>0</v>
      </c>
      <c r="AI1668" s="124" t="str">
        <f t="shared" si="222"/>
        <v/>
      </c>
      <c r="AK1668" s="121">
        <f t="shared" si="223"/>
        <v>0</v>
      </c>
      <c r="AL1668" s="121">
        <f t="shared" si="224"/>
        <v>0</v>
      </c>
    </row>
    <row r="1669" spans="1:38" s="121" customFormat="1" ht="12.75" x14ac:dyDescent="0.2">
      <c r="A1669" s="293" t="str">
        <f>VLOOKUP(B:B,'ACFR Business Areas'!A:C,3,FALSE)</f>
        <v>A000</v>
      </c>
      <c r="B1669" s="293" t="str">
        <f>'Lease Rollforward'!$B$1</f>
        <v>E120</v>
      </c>
      <c r="C1669" s="122" t="str">
        <f>VLOOKUP(B:B,'ACFR Business Areas'!A:B,2,FALSE)</f>
        <v>Comptroller General</v>
      </c>
      <c r="D1669" s="237"/>
      <c r="E1669" s="265"/>
      <c r="G1669" s="122">
        <f>IFERROR(VLOOKUP($F:$F,'Lease Types with GL Accts'!A:B,2,FALSE),0)</f>
        <v>0</v>
      </c>
      <c r="H1669" s="122">
        <f>IFERROR(VLOOKUP($F:$F,'Lease Types with GL Accts'!$A:$C,3,FALSE),0)</f>
        <v>0</v>
      </c>
      <c r="I1669" s="122">
        <f>IFERROR(VLOOKUP($F:$F,'Lease Types with GL Accts'!$A:$D,4,FALSE),0)</f>
        <v>0</v>
      </c>
      <c r="J1669" s="293" t="str">
        <f>IF(AND(AB1669=1,K1669='Lease Rollforward'!$B$2),"Yes",IF(AB1669=1,"No",""))</f>
        <v/>
      </c>
      <c r="L1669" s="216"/>
      <c r="M1669" s="217"/>
      <c r="N1669" s="217"/>
      <c r="O1669" s="217"/>
      <c r="P1669" s="294">
        <f t="shared" si="217"/>
        <v>0</v>
      </c>
      <c r="Q1669" s="124"/>
      <c r="R1669" s="124"/>
      <c r="S1669" s="219"/>
      <c r="T1669" s="219"/>
      <c r="U1669" s="266"/>
      <c r="V1669" s="122" t="str">
        <f>IF($AB1669=1,VLOOKUP(U:U,'BW Asset Listing'!D:E,2,FALSE),"")</f>
        <v/>
      </c>
      <c r="W1669" s="122" t="str">
        <f>IF($AB1669=1,VLOOKUP(U:U,'BW Asset Listing'!D:F,3,FALSE),"")</f>
        <v/>
      </c>
      <c r="X1669" s="122" t="str">
        <f>IF($AB1669=1,VLOOKUP(U:U,'BW Asset Listing'!D:G,4,FALSE),"")</f>
        <v/>
      </c>
      <c r="Y1669" s="294" t="str">
        <f>IF($AB1669=1,VLOOKUP(U:U,'BW Asset Listing'!D:O,12,FALSE),"")</f>
        <v/>
      </c>
      <c r="Z1669" s="294" t="str">
        <f t="shared" si="218"/>
        <v/>
      </c>
      <c r="AA1669" s="294" t="str">
        <f t="shared" si="219"/>
        <v/>
      </c>
      <c r="AB1669" s="294">
        <f>COUNTIF($D$4:D1669,$D1669)</f>
        <v>0</v>
      </c>
      <c r="AE1669" s="122" t="str">
        <f t="shared" si="220"/>
        <v/>
      </c>
      <c r="AF1669" s="124">
        <f>SUMIFS('BW Expense Report GL'!I:I,'BW Expense Report GL'!F:F,AD:AD,'BW Expense Report GL'!G:G,G:G)</f>
        <v>0</v>
      </c>
      <c r="AG1669" s="124" t="str">
        <f t="shared" si="221"/>
        <v/>
      </c>
      <c r="AH1669" s="124">
        <f>SUMIFS('BW Expense Report GL'!I:I,'BW Expense Report GL'!F:F,AD:AD,'BW Expense Report GL'!G:G,H:H)</f>
        <v>0</v>
      </c>
      <c r="AI1669" s="124" t="str">
        <f t="shared" si="222"/>
        <v/>
      </c>
      <c r="AK1669" s="121">
        <f t="shared" si="223"/>
        <v>0</v>
      </c>
      <c r="AL1669" s="121">
        <f t="shared" si="224"/>
        <v>0</v>
      </c>
    </row>
    <row r="1670" spans="1:38" s="121" customFormat="1" ht="12.75" x14ac:dyDescent="0.2">
      <c r="A1670" s="293" t="str">
        <f>VLOOKUP(B:B,'ACFR Business Areas'!A:C,3,FALSE)</f>
        <v>A000</v>
      </c>
      <c r="B1670" s="293" t="str">
        <f>'Lease Rollforward'!$B$1</f>
        <v>E120</v>
      </c>
      <c r="C1670" s="122" t="str">
        <f>VLOOKUP(B:B,'ACFR Business Areas'!A:B,2,FALSE)</f>
        <v>Comptroller General</v>
      </c>
      <c r="D1670" s="237"/>
      <c r="E1670" s="265"/>
      <c r="G1670" s="122">
        <f>IFERROR(VLOOKUP($F:$F,'Lease Types with GL Accts'!A:B,2,FALSE),0)</f>
        <v>0</v>
      </c>
      <c r="H1670" s="122">
        <f>IFERROR(VLOOKUP($F:$F,'Lease Types with GL Accts'!$A:$C,3,FALSE),0)</f>
        <v>0</v>
      </c>
      <c r="I1670" s="122">
        <f>IFERROR(VLOOKUP($F:$F,'Lease Types with GL Accts'!$A:$D,4,FALSE),0)</f>
        <v>0</v>
      </c>
      <c r="J1670" s="293" t="str">
        <f>IF(AND(AB1670=1,K1670='Lease Rollforward'!$B$2),"Yes",IF(AB1670=1,"No",""))</f>
        <v/>
      </c>
      <c r="L1670" s="216"/>
      <c r="M1670" s="217"/>
      <c r="N1670" s="217"/>
      <c r="O1670" s="217"/>
      <c r="P1670" s="294">
        <f t="shared" si="217"/>
        <v>0</v>
      </c>
      <c r="Q1670" s="124"/>
      <c r="R1670" s="124"/>
      <c r="S1670" s="219"/>
      <c r="T1670" s="219"/>
      <c r="U1670" s="266"/>
      <c r="V1670" s="122" t="str">
        <f>IF($AB1670=1,VLOOKUP(U:U,'BW Asset Listing'!D:E,2,FALSE),"")</f>
        <v/>
      </c>
      <c r="W1670" s="122" t="str">
        <f>IF($AB1670=1,VLOOKUP(U:U,'BW Asset Listing'!D:F,3,FALSE),"")</f>
        <v/>
      </c>
      <c r="X1670" s="122" t="str">
        <f>IF($AB1670=1,VLOOKUP(U:U,'BW Asset Listing'!D:G,4,FALSE),"")</f>
        <v/>
      </c>
      <c r="Y1670" s="294" t="str">
        <f>IF($AB1670=1,VLOOKUP(U:U,'BW Asset Listing'!D:O,12,FALSE),"")</f>
        <v/>
      </c>
      <c r="Z1670" s="294" t="str">
        <f t="shared" si="218"/>
        <v/>
      </c>
      <c r="AA1670" s="294" t="str">
        <f t="shared" si="219"/>
        <v/>
      </c>
      <c r="AB1670" s="294">
        <f>COUNTIF($D$4:D1670,$D1670)</f>
        <v>0</v>
      </c>
      <c r="AE1670" s="122" t="str">
        <f t="shared" si="220"/>
        <v/>
      </c>
      <c r="AF1670" s="124">
        <f>SUMIFS('BW Expense Report GL'!I:I,'BW Expense Report GL'!F:F,AD:AD,'BW Expense Report GL'!G:G,G:G)</f>
        <v>0</v>
      </c>
      <c r="AG1670" s="124" t="str">
        <f t="shared" si="221"/>
        <v/>
      </c>
      <c r="AH1670" s="124">
        <f>SUMIFS('BW Expense Report GL'!I:I,'BW Expense Report GL'!F:F,AD:AD,'BW Expense Report GL'!G:G,H:H)</f>
        <v>0</v>
      </c>
      <c r="AI1670" s="124" t="str">
        <f t="shared" si="222"/>
        <v/>
      </c>
      <c r="AK1670" s="121">
        <f t="shared" si="223"/>
        <v>0</v>
      </c>
      <c r="AL1670" s="121">
        <f t="shared" si="224"/>
        <v>0</v>
      </c>
    </row>
    <row r="1671" spans="1:38" s="121" customFormat="1" ht="12.75" x14ac:dyDescent="0.2">
      <c r="A1671" s="293" t="str">
        <f>VLOOKUP(B:B,'ACFR Business Areas'!A:C,3,FALSE)</f>
        <v>A000</v>
      </c>
      <c r="B1671" s="293" t="str">
        <f>'Lease Rollforward'!$B$1</f>
        <v>E120</v>
      </c>
      <c r="C1671" s="122" t="str">
        <f>VLOOKUP(B:B,'ACFR Business Areas'!A:B,2,FALSE)</f>
        <v>Comptroller General</v>
      </c>
      <c r="D1671" s="237"/>
      <c r="E1671" s="265"/>
      <c r="G1671" s="122">
        <f>IFERROR(VLOOKUP($F:$F,'Lease Types with GL Accts'!A:B,2,FALSE),0)</f>
        <v>0</v>
      </c>
      <c r="H1671" s="122">
        <f>IFERROR(VLOOKUP($F:$F,'Lease Types with GL Accts'!$A:$C,3,FALSE),0)</f>
        <v>0</v>
      </c>
      <c r="I1671" s="122">
        <f>IFERROR(VLOOKUP($F:$F,'Lease Types with GL Accts'!$A:$D,4,FALSE),0)</f>
        <v>0</v>
      </c>
      <c r="J1671" s="293" t="str">
        <f>IF(AND(AB1671=1,K1671='Lease Rollforward'!$B$2),"Yes",IF(AB1671=1,"No",""))</f>
        <v/>
      </c>
      <c r="L1671" s="216"/>
      <c r="M1671" s="217"/>
      <c r="N1671" s="217"/>
      <c r="O1671" s="217"/>
      <c r="P1671" s="294">
        <f t="shared" si="217"/>
        <v>0</v>
      </c>
      <c r="Q1671" s="124"/>
      <c r="R1671" s="124"/>
      <c r="S1671" s="219"/>
      <c r="T1671" s="219"/>
      <c r="U1671" s="266"/>
      <c r="V1671" s="122" t="str">
        <f>IF($AB1671=1,VLOOKUP(U:U,'BW Asset Listing'!D:E,2,FALSE),"")</f>
        <v/>
      </c>
      <c r="W1671" s="122" t="str">
        <f>IF($AB1671=1,VLOOKUP(U:U,'BW Asset Listing'!D:F,3,FALSE),"")</f>
        <v/>
      </c>
      <c r="X1671" s="122" t="str">
        <f>IF($AB1671=1,VLOOKUP(U:U,'BW Asset Listing'!D:G,4,FALSE),"")</f>
        <v/>
      </c>
      <c r="Y1671" s="294" t="str">
        <f>IF($AB1671=1,VLOOKUP(U:U,'BW Asset Listing'!D:O,12,FALSE),"")</f>
        <v/>
      </c>
      <c r="Z1671" s="294" t="str">
        <f t="shared" si="218"/>
        <v/>
      </c>
      <c r="AA1671" s="294" t="str">
        <f t="shared" si="219"/>
        <v/>
      </c>
      <c r="AB1671" s="294">
        <f>COUNTIF($D$4:D1671,$D1671)</f>
        <v>0</v>
      </c>
      <c r="AE1671" s="122" t="str">
        <f t="shared" si="220"/>
        <v/>
      </c>
      <c r="AF1671" s="124">
        <f>SUMIFS('BW Expense Report GL'!I:I,'BW Expense Report GL'!F:F,AD:AD,'BW Expense Report GL'!G:G,G:G)</f>
        <v>0</v>
      </c>
      <c r="AG1671" s="124" t="str">
        <f t="shared" si="221"/>
        <v/>
      </c>
      <c r="AH1671" s="124">
        <f>SUMIFS('BW Expense Report GL'!I:I,'BW Expense Report GL'!F:F,AD:AD,'BW Expense Report GL'!G:G,H:H)</f>
        <v>0</v>
      </c>
      <c r="AI1671" s="124" t="str">
        <f t="shared" si="222"/>
        <v/>
      </c>
      <c r="AK1671" s="121">
        <f t="shared" si="223"/>
        <v>0</v>
      </c>
      <c r="AL1671" s="121">
        <f t="shared" si="224"/>
        <v>0</v>
      </c>
    </row>
    <row r="1672" spans="1:38" s="121" customFormat="1" ht="12.75" x14ac:dyDescent="0.2">
      <c r="A1672" s="293" t="str">
        <f>VLOOKUP(B:B,'ACFR Business Areas'!A:C,3,FALSE)</f>
        <v>A000</v>
      </c>
      <c r="B1672" s="293" t="str">
        <f>'Lease Rollforward'!$B$1</f>
        <v>E120</v>
      </c>
      <c r="C1672" s="122" t="str">
        <f>VLOOKUP(B:B,'ACFR Business Areas'!A:B,2,FALSE)</f>
        <v>Comptroller General</v>
      </c>
      <c r="D1672" s="237"/>
      <c r="E1672" s="265"/>
      <c r="G1672" s="122">
        <f>IFERROR(VLOOKUP($F:$F,'Lease Types with GL Accts'!A:B,2,FALSE),0)</f>
        <v>0</v>
      </c>
      <c r="H1672" s="122">
        <f>IFERROR(VLOOKUP($F:$F,'Lease Types with GL Accts'!$A:$C,3,FALSE),0)</f>
        <v>0</v>
      </c>
      <c r="I1672" s="122">
        <f>IFERROR(VLOOKUP($F:$F,'Lease Types with GL Accts'!$A:$D,4,FALSE),0)</f>
        <v>0</v>
      </c>
      <c r="J1672" s="293" t="str">
        <f>IF(AND(AB1672=1,K1672='Lease Rollforward'!$B$2),"Yes",IF(AB1672=1,"No",""))</f>
        <v/>
      </c>
      <c r="L1672" s="216"/>
      <c r="M1672" s="217"/>
      <c r="N1672" s="217"/>
      <c r="O1672" s="217"/>
      <c r="P1672" s="294">
        <f t="shared" ref="P1672:P1735" si="225">SUM(M1672:O1672)</f>
        <v>0</v>
      </c>
      <c r="Q1672" s="124"/>
      <c r="R1672" s="124"/>
      <c r="S1672" s="219"/>
      <c r="T1672" s="219"/>
      <c r="U1672" s="266"/>
      <c r="V1672" s="122" t="str">
        <f>IF($AB1672=1,VLOOKUP(U:U,'BW Asset Listing'!D:E,2,FALSE),"")</f>
        <v/>
      </c>
      <c r="W1672" s="122" t="str">
        <f>IF($AB1672=1,VLOOKUP(U:U,'BW Asset Listing'!D:F,3,FALSE),"")</f>
        <v/>
      </c>
      <c r="X1672" s="122" t="str">
        <f>IF($AB1672=1,VLOOKUP(U:U,'BW Asset Listing'!D:G,4,FALSE),"")</f>
        <v/>
      </c>
      <c r="Y1672" s="294" t="str">
        <f>IF($AB1672=1,VLOOKUP(U:U,'BW Asset Listing'!D:O,12,FALSE),"")</f>
        <v/>
      </c>
      <c r="Z1672" s="294" t="str">
        <f t="shared" ref="Z1672:Z1735" si="226">IF($AB1672=1,SUMIF(D:D,D1672,M:M),"")</f>
        <v/>
      </c>
      <c r="AA1672" s="294" t="str">
        <f t="shared" ref="AA1672:AA1735" si="227">IF($AB1672=1,Y1672-Z1672,"")</f>
        <v/>
      </c>
      <c r="AB1672" s="294">
        <f>COUNTIF($D$4:D1672,$D1672)</f>
        <v>0</v>
      </c>
      <c r="AE1672" s="122" t="str">
        <f t="shared" ref="AE1672:AE1735" si="228">IF(ISBLANK(D1672),"",D1672&amp;" Payment #"&amp;AB1672)</f>
        <v/>
      </c>
      <c r="AF1672" s="124">
        <f>SUMIFS('BW Expense Report GL'!I:I,'BW Expense Report GL'!F:F,AD:AD,'BW Expense Report GL'!G:G,G:G)</f>
        <v>0</v>
      </c>
      <c r="AG1672" s="124" t="str">
        <f t="shared" ref="AG1672:AG1735" si="229">IF(ISBLANK(AD1672),"",M1672-AF1672)</f>
        <v/>
      </c>
      <c r="AH1672" s="124">
        <f>SUMIFS('BW Expense Report GL'!I:I,'BW Expense Report GL'!F:F,AD:AD,'BW Expense Report GL'!G:G,H:H)</f>
        <v>0</v>
      </c>
      <c r="AI1672" s="124" t="str">
        <f t="shared" ref="AI1672:AI1735" si="230">IF(ISBLANK(AD1672),"",N1672-AH1672)</f>
        <v/>
      </c>
      <c r="AK1672" s="121">
        <f t="shared" ref="AK1672:AK1735" si="231">F1672</f>
        <v>0</v>
      </c>
      <c r="AL1672" s="121">
        <f t="shared" ref="AL1672:AL1735" si="232">D1672</f>
        <v>0</v>
      </c>
    </row>
    <row r="1673" spans="1:38" s="121" customFormat="1" ht="12.75" x14ac:dyDescent="0.2">
      <c r="A1673" s="293" t="str">
        <f>VLOOKUP(B:B,'ACFR Business Areas'!A:C,3,FALSE)</f>
        <v>A000</v>
      </c>
      <c r="B1673" s="293" t="str">
        <f>'Lease Rollforward'!$B$1</f>
        <v>E120</v>
      </c>
      <c r="C1673" s="122" t="str">
        <f>VLOOKUP(B:B,'ACFR Business Areas'!A:B,2,FALSE)</f>
        <v>Comptroller General</v>
      </c>
      <c r="D1673" s="237"/>
      <c r="E1673" s="265"/>
      <c r="G1673" s="122">
        <f>IFERROR(VLOOKUP($F:$F,'Lease Types with GL Accts'!A:B,2,FALSE),0)</f>
        <v>0</v>
      </c>
      <c r="H1673" s="122">
        <f>IFERROR(VLOOKUP($F:$F,'Lease Types with GL Accts'!$A:$C,3,FALSE),0)</f>
        <v>0</v>
      </c>
      <c r="I1673" s="122">
        <f>IFERROR(VLOOKUP($F:$F,'Lease Types with GL Accts'!$A:$D,4,FALSE),0)</f>
        <v>0</v>
      </c>
      <c r="J1673" s="293" t="str">
        <f>IF(AND(AB1673=1,K1673='Lease Rollforward'!$B$2),"Yes",IF(AB1673=1,"No",""))</f>
        <v/>
      </c>
      <c r="L1673" s="216"/>
      <c r="M1673" s="217"/>
      <c r="N1673" s="217"/>
      <c r="O1673" s="217"/>
      <c r="P1673" s="294">
        <f t="shared" si="225"/>
        <v>0</v>
      </c>
      <c r="Q1673" s="124"/>
      <c r="R1673" s="124"/>
      <c r="S1673" s="219"/>
      <c r="T1673" s="219"/>
      <c r="U1673" s="266"/>
      <c r="V1673" s="122" t="str">
        <f>IF($AB1673=1,VLOOKUP(U:U,'BW Asset Listing'!D:E,2,FALSE),"")</f>
        <v/>
      </c>
      <c r="W1673" s="122" t="str">
        <f>IF($AB1673=1,VLOOKUP(U:U,'BW Asset Listing'!D:F,3,FALSE),"")</f>
        <v/>
      </c>
      <c r="X1673" s="122" t="str">
        <f>IF($AB1673=1,VLOOKUP(U:U,'BW Asset Listing'!D:G,4,FALSE),"")</f>
        <v/>
      </c>
      <c r="Y1673" s="294" t="str">
        <f>IF($AB1673=1,VLOOKUP(U:U,'BW Asset Listing'!D:O,12,FALSE),"")</f>
        <v/>
      </c>
      <c r="Z1673" s="294" t="str">
        <f t="shared" si="226"/>
        <v/>
      </c>
      <c r="AA1673" s="294" t="str">
        <f t="shared" si="227"/>
        <v/>
      </c>
      <c r="AB1673" s="294">
        <f>COUNTIF($D$4:D1673,$D1673)</f>
        <v>0</v>
      </c>
      <c r="AE1673" s="122" t="str">
        <f t="shared" si="228"/>
        <v/>
      </c>
      <c r="AF1673" s="124">
        <f>SUMIFS('BW Expense Report GL'!I:I,'BW Expense Report GL'!F:F,AD:AD,'BW Expense Report GL'!G:G,G:G)</f>
        <v>0</v>
      </c>
      <c r="AG1673" s="124" t="str">
        <f t="shared" si="229"/>
        <v/>
      </c>
      <c r="AH1673" s="124">
        <f>SUMIFS('BW Expense Report GL'!I:I,'BW Expense Report GL'!F:F,AD:AD,'BW Expense Report GL'!G:G,H:H)</f>
        <v>0</v>
      </c>
      <c r="AI1673" s="124" t="str">
        <f t="shared" si="230"/>
        <v/>
      </c>
      <c r="AK1673" s="121">
        <f t="shared" si="231"/>
        <v>0</v>
      </c>
      <c r="AL1673" s="121">
        <f t="shared" si="232"/>
        <v>0</v>
      </c>
    </row>
    <row r="1674" spans="1:38" s="121" customFormat="1" ht="12.75" x14ac:dyDescent="0.2">
      <c r="A1674" s="293" t="str">
        <f>VLOOKUP(B:B,'ACFR Business Areas'!A:C,3,FALSE)</f>
        <v>A000</v>
      </c>
      <c r="B1674" s="293" t="str">
        <f>'Lease Rollforward'!$B$1</f>
        <v>E120</v>
      </c>
      <c r="C1674" s="122" t="str">
        <f>VLOOKUP(B:B,'ACFR Business Areas'!A:B,2,FALSE)</f>
        <v>Comptroller General</v>
      </c>
      <c r="D1674" s="237"/>
      <c r="E1674" s="265"/>
      <c r="G1674" s="122">
        <f>IFERROR(VLOOKUP($F:$F,'Lease Types with GL Accts'!A:B,2,FALSE),0)</f>
        <v>0</v>
      </c>
      <c r="H1674" s="122">
        <f>IFERROR(VLOOKUP($F:$F,'Lease Types with GL Accts'!$A:$C,3,FALSE),0)</f>
        <v>0</v>
      </c>
      <c r="I1674" s="122">
        <f>IFERROR(VLOOKUP($F:$F,'Lease Types with GL Accts'!$A:$D,4,FALSE),0)</f>
        <v>0</v>
      </c>
      <c r="J1674" s="293" t="str">
        <f>IF(AND(AB1674=1,K1674='Lease Rollforward'!$B$2),"Yes",IF(AB1674=1,"No",""))</f>
        <v/>
      </c>
      <c r="L1674" s="216"/>
      <c r="M1674" s="217"/>
      <c r="N1674" s="217"/>
      <c r="O1674" s="217"/>
      <c r="P1674" s="294">
        <f t="shared" si="225"/>
        <v>0</v>
      </c>
      <c r="Q1674" s="124"/>
      <c r="R1674" s="124"/>
      <c r="S1674" s="219"/>
      <c r="T1674" s="219"/>
      <c r="U1674" s="266"/>
      <c r="V1674" s="122" t="str">
        <f>IF($AB1674=1,VLOOKUP(U:U,'BW Asset Listing'!D:E,2,FALSE),"")</f>
        <v/>
      </c>
      <c r="W1674" s="122" t="str">
        <f>IF($AB1674=1,VLOOKUP(U:U,'BW Asset Listing'!D:F,3,FALSE),"")</f>
        <v/>
      </c>
      <c r="X1674" s="122" t="str">
        <f>IF($AB1674=1,VLOOKUP(U:U,'BW Asset Listing'!D:G,4,FALSE),"")</f>
        <v/>
      </c>
      <c r="Y1674" s="294" t="str">
        <f>IF($AB1674=1,VLOOKUP(U:U,'BW Asset Listing'!D:O,12,FALSE),"")</f>
        <v/>
      </c>
      <c r="Z1674" s="294" t="str">
        <f t="shared" si="226"/>
        <v/>
      </c>
      <c r="AA1674" s="294" t="str">
        <f t="shared" si="227"/>
        <v/>
      </c>
      <c r="AB1674" s="294">
        <f>COUNTIF($D$4:D1674,$D1674)</f>
        <v>0</v>
      </c>
      <c r="AE1674" s="122" t="str">
        <f t="shared" si="228"/>
        <v/>
      </c>
      <c r="AF1674" s="124">
        <f>SUMIFS('BW Expense Report GL'!I:I,'BW Expense Report GL'!F:F,AD:AD,'BW Expense Report GL'!G:G,G:G)</f>
        <v>0</v>
      </c>
      <c r="AG1674" s="124" t="str">
        <f t="shared" si="229"/>
        <v/>
      </c>
      <c r="AH1674" s="124">
        <f>SUMIFS('BW Expense Report GL'!I:I,'BW Expense Report GL'!F:F,AD:AD,'BW Expense Report GL'!G:G,H:H)</f>
        <v>0</v>
      </c>
      <c r="AI1674" s="124" t="str">
        <f t="shared" si="230"/>
        <v/>
      </c>
      <c r="AK1674" s="121">
        <f t="shared" si="231"/>
        <v>0</v>
      </c>
      <c r="AL1674" s="121">
        <f t="shared" si="232"/>
        <v>0</v>
      </c>
    </row>
    <row r="1675" spans="1:38" s="121" customFormat="1" ht="12.75" x14ac:dyDescent="0.2">
      <c r="A1675" s="293" t="str">
        <f>VLOOKUP(B:B,'ACFR Business Areas'!A:C,3,FALSE)</f>
        <v>A000</v>
      </c>
      <c r="B1675" s="293" t="str">
        <f>'Lease Rollforward'!$B$1</f>
        <v>E120</v>
      </c>
      <c r="C1675" s="122" t="str">
        <f>VLOOKUP(B:B,'ACFR Business Areas'!A:B,2,FALSE)</f>
        <v>Comptroller General</v>
      </c>
      <c r="D1675" s="237"/>
      <c r="E1675" s="265"/>
      <c r="G1675" s="122">
        <f>IFERROR(VLOOKUP($F:$F,'Lease Types with GL Accts'!A:B,2,FALSE),0)</f>
        <v>0</v>
      </c>
      <c r="H1675" s="122">
        <f>IFERROR(VLOOKUP($F:$F,'Lease Types with GL Accts'!$A:$C,3,FALSE),0)</f>
        <v>0</v>
      </c>
      <c r="I1675" s="122">
        <f>IFERROR(VLOOKUP($F:$F,'Lease Types with GL Accts'!$A:$D,4,FALSE),0)</f>
        <v>0</v>
      </c>
      <c r="J1675" s="293" t="str">
        <f>IF(AND(AB1675=1,K1675='Lease Rollforward'!$B$2),"Yes",IF(AB1675=1,"No",""))</f>
        <v/>
      </c>
      <c r="L1675" s="216"/>
      <c r="M1675" s="217"/>
      <c r="N1675" s="217"/>
      <c r="O1675" s="217"/>
      <c r="P1675" s="294">
        <f t="shared" si="225"/>
        <v>0</v>
      </c>
      <c r="Q1675" s="124"/>
      <c r="R1675" s="124"/>
      <c r="S1675" s="219"/>
      <c r="T1675" s="219"/>
      <c r="U1675" s="266"/>
      <c r="V1675" s="122" t="str">
        <f>IF($AB1675=1,VLOOKUP(U:U,'BW Asset Listing'!D:E,2,FALSE),"")</f>
        <v/>
      </c>
      <c r="W1675" s="122" t="str">
        <f>IF($AB1675=1,VLOOKUP(U:U,'BW Asset Listing'!D:F,3,FALSE),"")</f>
        <v/>
      </c>
      <c r="X1675" s="122" t="str">
        <f>IF($AB1675=1,VLOOKUP(U:U,'BW Asset Listing'!D:G,4,FALSE),"")</f>
        <v/>
      </c>
      <c r="Y1675" s="294" t="str">
        <f>IF($AB1675=1,VLOOKUP(U:U,'BW Asset Listing'!D:O,12,FALSE),"")</f>
        <v/>
      </c>
      <c r="Z1675" s="294" t="str">
        <f t="shared" si="226"/>
        <v/>
      </c>
      <c r="AA1675" s="294" t="str">
        <f t="shared" si="227"/>
        <v/>
      </c>
      <c r="AB1675" s="294">
        <f>COUNTIF($D$4:D1675,$D1675)</f>
        <v>0</v>
      </c>
      <c r="AE1675" s="122" t="str">
        <f t="shared" si="228"/>
        <v/>
      </c>
      <c r="AF1675" s="124">
        <f>SUMIFS('BW Expense Report GL'!I:I,'BW Expense Report GL'!F:F,AD:AD,'BW Expense Report GL'!G:G,G:G)</f>
        <v>0</v>
      </c>
      <c r="AG1675" s="124" t="str">
        <f t="shared" si="229"/>
        <v/>
      </c>
      <c r="AH1675" s="124">
        <f>SUMIFS('BW Expense Report GL'!I:I,'BW Expense Report GL'!F:F,AD:AD,'BW Expense Report GL'!G:G,H:H)</f>
        <v>0</v>
      </c>
      <c r="AI1675" s="124" t="str">
        <f t="shared" si="230"/>
        <v/>
      </c>
      <c r="AK1675" s="121">
        <f t="shared" si="231"/>
        <v>0</v>
      </c>
      <c r="AL1675" s="121">
        <f t="shared" si="232"/>
        <v>0</v>
      </c>
    </row>
    <row r="1676" spans="1:38" s="121" customFormat="1" ht="12.75" x14ac:dyDescent="0.2">
      <c r="A1676" s="293" t="str">
        <f>VLOOKUP(B:B,'ACFR Business Areas'!A:C,3,FALSE)</f>
        <v>A000</v>
      </c>
      <c r="B1676" s="293" t="str">
        <f>'Lease Rollforward'!$B$1</f>
        <v>E120</v>
      </c>
      <c r="C1676" s="122" t="str">
        <f>VLOOKUP(B:B,'ACFR Business Areas'!A:B,2,FALSE)</f>
        <v>Comptroller General</v>
      </c>
      <c r="D1676" s="237"/>
      <c r="E1676" s="265"/>
      <c r="G1676" s="122">
        <f>IFERROR(VLOOKUP($F:$F,'Lease Types with GL Accts'!A:B,2,FALSE),0)</f>
        <v>0</v>
      </c>
      <c r="H1676" s="122">
        <f>IFERROR(VLOOKUP($F:$F,'Lease Types with GL Accts'!$A:$C,3,FALSE),0)</f>
        <v>0</v>
      </c>
      <c r="I1676" s="122">
        <f>IFERROR(VLOOKUP($F:$F,'Lease Types with GL Accts'!$A:$D,4,FALSE),0)</f>
        <v>0</v>
      </c>
      <c r="J1676" s="293" t="str">
        <f>IF(AND(AB1676=1,K1676='Lease Rollforward'!$B$2),"Yes",IF(AB1676=1,"No",""))</f>
        <v/>
      </c>
      <c r="L1676" s="216"/>
      <c r="M1676" s="217"/>
      <c r="N1676" s="217"/>
      <c r="O1676" s="217"/>
      <c r="P1676" s="294">
        <f t="shared" si="225"/>
        <v>0</v>
      </c>
      <c r="Q1676" s="124"/>
      <c r="R1676" s="124"/>
      <c r="S1676" s="219"/>
      <c r="T1676" s="219"/>
      <c r="U1676" s="266"/>
      <c r="V1676" s="122" t="str">
        <f>IF($AB1676=1,VLOOKUP(U:U,'BW Asset Listing'!D:E,2,FALSE),"")</f>
        <v/>
      </c>
      <c r="W1676" s="122" t="str">
        <f>IF($AB1676=1,VLOOKUP(U:U,'BW Asset Listing'!D:F,3,FALSE),"")</f>
        <v/>
      </c>
      <c r="X1676" s="122" t="str">
        <f>IF($AB1676=1,VLOOKUP(U:U,'BW Asset Listing'!D:G,4,FALSE),"")</f>
        <v/>
      </c>
      <c r="Y1676" s="294" t="str">
        <f>IF($AB1676=1,VLOOKUP(U:U,'BW Asset Listing'!D:O,12,FALSE),"")</f>
        <v/>
      </c>
      <c r="Z1676" s="294" t="str">
        <f t="shared" si="226"/>
        <v/>
      </c>
      <c r="AA1676" s="294" t="str">
        <f t="shared" si="227"/>
        <v/>
      </c>
      <c r="AB1676" s="294">
        <f>COUNTIF($D$4:D1676,$D1676)</f>
        <v>0</v>
      </c>
      <c r="AE1676" s="122" t="str">
        <f t="shared" si="228"/>
        <v/>
      </c>
      <c r="AF1676" s="124">
        <f>SUMIFS('BW Expense Report GL'!I:I,'BW Expense Report GL'!F:F,AD:AD,'BW Expense Report GL'!G:G,G:G)</f>
        <v>0</v>
      </c>
      <c r="AG1676" s="124" t="str">
        <f t="shared" si="229"/>
        <v/>
      </c>
      <c r="AH1676" s="124">
        <f>SUMIFS('BW Expense Report GL'!I:I,'BW Expense Report GL'!F:F,AD:AD,'BW Expense Report GL'!G:G,H:H)</f>
        <v>0</v>
      </c>
      <c r="AI1676" s="124" t="str">
        <f t="shared" si="230"/>
        <v/>
      </c>
      <c r="AK1676" s="121">
        <f t="shared" si="231"/>
        <v>0</v>
      </c>
      <c r="AL1676" s="121">
        <f t="shared" si="232"/>
        <v>0</v>
      </c>
    </row>
    <row r="1677" spans="1:38" s="121" customFormat="1" ht="12.75" x14ac:dyDescent="0.2">
      <c r="A1677" s="293" t="str">
        <f>VLOOKUP(B:B,'ACFR Business Areas'!A:C,3,FALSE)</f>
        <v>A000</v>
      </c>
      <c r="B1677" s="293" t="str">
        <f>'Lease Rollforward'!$B$1</f>
        <v>E120</v>
      </c>
      <c r="C1677" s="122" t="str">
        <f>VLOOKUP(B:B,'ACFR Business Areas'!A:B,2,FALSE)</f>
        <v>Comptroller General</v>
      </c>
      <c r="D1677" s="237"/>
      <c r="E1677" s="265"/>
      <c r="G1677" s="122">
        <f>IFERROR(VLOOKUP($F:$F,'Lease Types with GL Accts'!A:B,2,FALSE),0)</f>
        <v>0</v>
      </c>
      <c r="H1677" s="122">
        <f>IFERROR(VLOOKUP($F:$F,'Lease Types with GL Accts'!$A:$C,3,FALSE),0)</f>
        <v>0</v>
      </c>
      <c r="I1677" s="122">
        <f>IFERROR(VLOOKUP($F:$F,'Lease Types with GL Accts'!$A:$D,4,FALSE),0)</f>
        <v>0</v>
      </c>
      <c r="J1677" s="293" t="str">
        <f>IF(AND(AB1677=1,K1677='Lease Rollforward'!$B$2),"Yes",IF(AB1677=1,"No",""))</f>
        <v/>
      </c>
      <c r="L1677" s="216"/>
      <c r="M1677" s="217"/>
      <c r="N1677" s="217"/>
      <c r="O1677" s="217"/>
      <c r="P1677" s="294">
        <f t="shared" si="225"/>
        <v>0</v>
      </c>
      <c r="Q1677" s="124"/>
      <c r="R1677" s="124"/>
      <c r="S1677" s="219"/>
      <c r="T1677" s="219"/>
      <c r="U1677" s="266"/>
      <c r="V1677" s="122" t="str">
        <f>IF($AB1677=1,VLOOKUP(U:U,'BW Asset Listing'!D:E,2,FALSE),"")</f>
        <v/>
      </c>
      <c r="W1677" s="122" t="str">
        <f>IF($AB1677=1,VLOOKUP(U:U,'BW Asset Listing'!D:F,3,FALSE),"")</f>
        <v/>
      </c>
      <c r="X1677" s="122" t="str">
        <f>IF($AB1677=1,VLOOKUP(U:U,'BW Asset Listing'!D:G,4,FALSE),"")</f>
        <v/>
      </c>
      <c r="Y1677" s="294" t="str">
        <f>IF($AB1677=1,VLOOKUP(U:U,'BW Asset Listing'!D:O,12,FALSE),"")</f>
        <v/>
      </c>
      <c r="Z1677" s="294" t="str">
        <f t="shared" si="226"/>
        <v/>
      </c>
      <c r="AA1677" s="294" t="str">
        <f t="shared" si="227"/>
        <v/>
      </c>
      <c r="AB1677" s="294">
        <f>COUNTIF($D$4:D1677,$D1677)</f>
        <v>0</v>
      </c>
      <c r="AE1677" s="122" t="str">
        <f t="shared" si="228"/>
        <v/>
      </c>
      <c r="AF1677" s="124">
        <f>SUMIFS('BW Expense Report GL'!I:I,'BW Expense Report GL'!F:F,AD:AD,'BW Expense Report GL'!G:G,G:G)</f>
        <v>0</v>
      </c>
      <c r="AG1677" s="124" t="str">
        <f t="shared" si="229"/>
        <v/>
      </c>
      <c r="AH1677" s="124">
        <f>SUMIFS('BW Expense Report GL'!I:I,'BW Expense Report GL'!F:F,AD:AD,'BW Expense Report GL'!G:G,H:H)</f>
        <v>0</v>
      </c>
      <c r="AI1677" s="124" t="str">
        <f t="shared" si="230"/>
        <v/>
      </c>
      <c r="AK1677" s="121">
        <f t="shared" si="231"/>
        <v>0</v>
      </c>
      <c r="AL1677" s="121">
        <f t="shared" si="232"/>
        <v>0</v>
      </c>
    </row>
    <row r="1678" spans="1:38" s="121" customFormat="1" ht="12.75" x14ac:dyDescent="0.2">
      <c r="A1678" s="293" t="str">
        <f>VLOOKUP(B:B,'ACFR Business Areas'!A:C,3,FALSE)</f>
        <v>A000</v>
      </c>
      <c r="B1678" s="293" t="str">
        <f>'Lease Rollforward'!$B$1</f>
        <v>E120</v>
      </c>
      <c r="C1678" s="122" t="str">
        <f>VLOOKUP(B:B,'ACFR Business Areas'!A:B,2,FALSE)</f>
        <v>Comptroller General</v>
      </c>
      <c r="D1678" s="237"/>
      <c r="E1678" s="265"/>
      <c r="G1678" s="122">
        <f>IFERROR(VLOOKUP($F:$F,'Lease Types with GL Accts'!A:B,2,FALSE),0)</f>
        <v>0</v>
      </c>
      <c r="H1678" s="122">
        <f>IFERROR(VLOOKUP($F:$F,'Lease Types with GL Accts'!$A:$C,3,FALSE),0)</f>
        <v>0</v>
      </c>
      <c r="I1678" s="122">
        <f>IFERROR(VLOOKUP($F:$F,'Lease Types with GL Accts'!$A:$D,4,FALSE),0)</f>
        <v>0</v>
      </c>
      <c r="J1678" s="293" t="str">
        <f>IF(AND(AB1678=1,K1678='Lease Rollforward'!$B$2),"Yes",IF(AB1678=1,"No",""))</f>
        <v/>
      </c>
      <c r="L1678" s="216"/>
      <c r="M1678" s="217"/>
      <c r="N1678" s="217"/>
      <c r="O1678" s="217"/>
      <c r="P1678" s="294">
        <f t="shared" si="225"/>
        <v>0</v>
      </c>
      <c r="Q1678" s="124"/>
      <c r="R1678" s="124"/>
      <c r="S1678" s="219"/>
      <c r="T1678" s="219"/>
      <c r="U1678" s="266"/>
      <c r="V1678" s="122" t="str">
        <f>IF($AB1678=1,VLOOKUP(U:U,'BW Asset Listing'!D:E,2,FALSE),"")</f>
        <v/>
      </c>
      <c r="W1678" s="122" t="str">
        <f>IF($AB1678=1,VLOOKUP(U:U,'BW Asset Listing'!D:F,3,FALSE),"")</f>
        <v/>
      </c>
      <c r="X1678" s="122" t="str">
        <f>IF($AB1678=1,VLOOKUP(U:U,'BW Asset Listing'!D:G,4,FALSE),"")</f>
        <v/>
      </c>
      <c r="Y1678" s="294" t="str">
        <f>IF($AB1678=1,VLOOKUP(U:U,'BW Asset Listing'!D:O,12,FALSE),"")</f>
        <v/>
      </c>
      <c r="Z1678" s="294" t="str">
        <f t="shared" si="226"/>
        <v/>
      </c>
      <c r="AA1678" s="294" t="str">
        <f t="shared" si="227"/>
        <v/>
      </c>
      <c r="AB1678" s="294">
        <f>COUNTIF($D$4:D1678,$D1678)</f>
        <v>0</v>
      </c>
      <c r="AE1678" s="122" t="str">
        <f t="shared" si="228"/>
        <v/>
      </c>
      <c r="AF1678" s="124">
        <f>SUMIFS('BW Expense Report GL'!I:I,'BW Expense Report GL'!F:F,AD:AD,'BW Expense Report GL'!G:G,G:G)</f>
        <v>0</v>
      </c>
      <c r="AG1678" s="124" t="str">
        <f t="shared" si="229"/>
        <v/>
      </c>
      <c r="AH1678" s="124">
        <f>SUMIFS('BW Expense Report GL'!I:I,'BW Expense Report GL'!F:F,AD:AD,'BW Expense Report GL'!G:G,H:H)</f>
        <v>0</v>
      </c>
      <c r="AI1678" s="124" t="str">
        <f t="shared" si="230"/>
        <v/>
      </c>
      <c r="AK1678" s="121">
        <f t="shared" si="231"/>
        <v>0</v>
      </c>
      <c r="AL1678" s="121">
        <f t="shared" si="232"/>
        <v>0</v>
      </c>
    </row>
    <row r="1679" spans="1:38" s="121" customFormat="1" ht="12.75" x14ac:dyDescent="0.2">
      <c r="A1679" s="293" t="str">
        <f>VLOOKUP(B:B,'ACFR Business Areas'!A:C,3,FALSE)</f>
        <v>A000</v>
      </c>
      <c r="B1679" s="293" t="str">
        <f>'Lease Rollforward'!$B$1</f>
        <v>E120</v>
      </c>
      <c r="C1679" s="122" t="str">
        <f>VLOOKUP(B:B,'ACFR Business Areas'!A:B,2,FALSE)</f>
        <v>Comptroller General</v>
      </c>
      <c r="D1679" s="237"/>
      <c r="E1679" s="265"/>
      <c r="G1679" s="122">
        <f>IFERROR(VLOOKUP($F:$F,'Lease Types with GL Accts'!A:B,2,FALSE),0)</f>
        <v>0</v>
      </c>
      <c r="H1679" s="122">
        <f>IFERROR(VLOOKUP($F:$F,'Lease Types with GL Accts'!$A:$C,3,FALSE),0)</f>
        <v>0</v>
      </c>
      <c r="I1679" s="122">
        <f>IFERROR(VLOOKUP($F:$F,'Lease Types with GL Accts'!$A:$D,4,FALSE),0)</f>
        <v>0</v>
      </c>
      <c r="J1679" s="293" t="str">
        <f>IF(AND(AB1679=1,K1679='Lease Rollforward'!$B$2),"Yes",IF(AB1679=1,"No",""))</f>
        <v/>
      </c>
      <c r="L1679" s="216"/>
      <c r="M1679" s="217"/>
      <c r="N1679" s="217"/>
      <c r="O1679" s="217"/>
      <c r="P1679" s="294">
        <f t="shared" si="225"/>
        <v>0</v>
      </c>
      <c r="Q1679" s="124"/>
      <c r="R1679" s="124"/>
      <c r="S1679" s="219"/>
      <c r="T1679" s="219"/>
      <c r="U1679" s="266"/>
      <c r="V1679" s="122" t="str">
        <f>IF($AB1679=1,VLOOKUP(U:U,'BW Asset Listing'!D:E,2,FALSE),"")</f>
        <v/>
      </c>
      <c r="W1679" s="122" t="str">
        <f>IF($AB1679=1,VLOOKUP(U:U,'BW Asset Listing'!D:F,3,FALSE),"")</f>
        <v/>
      </c>
      <c r="X1679" s="122" t="str">
        <f>IF($AB1679=1,VLOOKUP(U:U,'BW Asset Listing'!D:G,4,FALSE),"")</f>
        <v/>
      </c>
      <c r="Y1679" s="294" t="str">
        <f>IF($AB1679=1,VLOOKUP(U:U,'BW Asset Listing'!D:O,12,FALSE),"")</f>
        <v/>
      </c>
      <c r="Z1679" s="294" t="str">
        <f t="shared" si="226"/>
        <v/>
      </c>
      <c r="AA1679" s="294" t="str">
        <f t="shared" si="227"/>
        <v/>
      </c>
      <c r="AB1679" s="294">
        <f>COUNTIF($D$4:D1679,$D1679)</f>
        <v>0</v>
      </c>
      <c r="AE1679" s="122" t="str">
        <f t="shared" si="228"/>
        <v/>
      </c>
      <c r="AF1679" s="124">
        <f>SUMIFS('BW Expense Report GL'!I:I,'BW Expense Report GL'!F:F,AD:AD,'BW Expense Report GL'!G:G,G:G)</f>
        <v>0</v>
      </c>
      <c r="AG1679" s="124" t="str">
        <f t="shared" si="229"/>
        <v/>
      </c>
      <c r="AH1679" s="124">
        <f>SUMIFS('BW Expense Report GL'!I:I,'BW Expense Report GL'!F:F,AD:AD,'BW Expense Report GL'!G:G,H:H)</f>
        <v>0</v>
      </c>
      <c r="AI1679" s="124" t="str">
        <f t="shared" si="230"/>
        <v/>
      </c>
      <c r="AK1679" s="121">
        <f t="shared" si="231"/>
        <v>0</v>
      </c>
      <c r="AL1679" s="121">
        <f t="shared" si="232"/>
        <v>0</v>
      </c>
    </row>
    <row r="1680" spans="1:38" s="121" customFormat="1" ht="12.75" x14ac:dyDescent="0.2">
      <c r="A1680" s="293" t="str">
        <f>VLOOKUP(B:B,'ACFR Business Areas'!A:C,3,FALSE)</f>
        <v>A000</v>
      </c>
      <c r="B1680" s="293" t="str">
        <f>'Lease Rollforward'!$B$1</f>
        <v>E120</v>
      </c>
      <c r="C1680" s="122" t="str">
        <f>VLOOKUP(B:B,'ACFR Business Areas'!A:B,2,FALSE)</f>
        <v>Comptroller General</v>
      </c>
      <c r="D1680" s="237"/>
      <c r="E1680" s="265"/>
      <c r="G1680" s="122">
        <f>IFERROR(VLOOKUP($F:$F,'Lease Types with GL Accts'!A:B,2,FALSE),0)</f>
        <v>0</v>
      </c>
      <c r="H1680" s="122">
        <f>IFERROR(VLOOKUP($F:$F,'Lease Types with GL Accts'!$A:$C,3,FALSE),0)</f>
        <v>0</v>
      </c>
      <c r="I1680" s="122">
        <f>IFERROR(VLOOKUP($F:$F,'Lease Types with GL Accts'!$A:$D,4,FALSE),0)</f>
        <v>0</v>
      </c>
      <c r="J1680" s="293" t="str">
        <f>IF(AND(AB1680=1,K1680='Lease Rollforward'!$B$2),"Yes",IF(AB1680=1,"No",""))</f>
        <v/>
      </c>
      <c r="L1680" s="216"/>
      <c r="M1680" s="217"/>
      <c r="N1680" s="217"/>
      <c r="O1680" s="217"/>
      <c r="P1680" s="294">
        <f t="shared" si="225"/>
        <v>0</v>
      </c>
      <c r="Q1680" s="124"/>
      <c r="R1680" s="124"/>
      <c r="S1680" s="219"/>
      <c r="T1680" s="219"/>
      <c r="U1680" s="266"/>
      <c r="V1680" s="122" t="str">
        <f>IF($AB1680=1,VLOOKUP(U:U,'BW Asset Listing'!D:E,2,FALSE),"")</f>
        <v/>
      </c>
      <c r="W1680" s="122" t="str">
        <f>IF($AB1680=1,VLOOKUP(U:U,'BW Asset Listing'!D:F,3,FALSE),"")</f>
        <v/>
      </c>
      <c r="X1680" s="122" t="str">
        <f>IF($AB1680=1,VLOOKUP(U:U,'BW Asset Listing'!D:G,4,FALSE),"")</f>
        <v/>
      </c>
      <c r="Y1680" s="294" t="str">
        <f>IF($AB1680=1,VLOOKUP(U:U,'BW Asset Listing'!D:O,12,FALSE),"")</f>
        <v/>
      </c>
      <c r="Z1680" s="294" t="str">
        <f t="shared" si="226"/>
        <v/>
      </c>
      <c r="AA1680" s="294" t="str">
        <f t="shared" si="227"/>
        <v/>
      </c>
      <c r="AB1680" s="294">
        <f>COUNTIF($D$4:D1680,$D1680)</f>
        <v>0</v>
      </c>
      <c r="AE1680" s="122" t="str">
        <f t="shared" si="228"/>
        <v/>
      </c>
      <c r="AF1680" s="124">
        <f>SUMIFS('BW Expense Report GL'!I:I,'BW Expense Report GL'!F:F,AD:AD,'BW Expense Report GL'!G:G,G:G)</f>
        <v>0</v>
      </c>
      <c r="AG1680" s="124" t="str">
        <f t="shared" si="229"/>
        <v/>
      </c>
      <c r="AH1680" s="124">
        <f>SUMIFS('BW Expense Report GL'!I:I,'BW Expense Report GL'!F:F,AD:AD,'BW Expense Report GL'!G:G,H:H)</f>
        <v>0</v>
      </c>
      <c r="AI1680" s="124" t="str">
        <f t="shared" si="230"/>
        <v/>
      </c>
      <c r="AK1680" s="121">
        <f t="shared" si="231"/>
        <v>0</v>
      </c>
      <c r="AL1680" s="121">
        <f t="shared" si="232"/>
        <v>0</v>
      </c>
    </row>
    <row r="1681" spans="1:38" s="121" customFormat="1" ht="12.75" x14ac:dyDescent="0.2">
      <c r="A1681" s="293" t="str">
        <f>VLOOKUP(B:B,'ACFR Business Areas'!A:C,3,FALSE)</f>
        <v>A000</v>
      </c>
      <c r="B1681" s="293" t="str">
        <f>'Lease Rollforward'!$B$1</f>
        <v>E120</v>
      </c>
      <c r="C1681" s="122" t="str">
        <f>VLOOKUP(B:B,'ACFR Business Areas'!A:B,2,FALSE)</f>
        <v>Comptroller General</v>
      </c>
      <c r="D1681" s="237"/>
      <c r="E1681" s="265"/>
      <c r="G1681" s="122">
        <f>IFERROR(VLOOKUP($F:$F,'Lease Types with GL Accts'!A:B,2,FALSE),0)</f>
        <v>0</v>
      </c>
      <c r="H1681" s="122">
        <f>IFERROR(VLOOKUP($F:$F,'Lease Types with GL Accts'!$A:$C,3,FALSE),0)</f>
        <v>0</v>
      </c>
      <c r="I1681" s="122">
        <f>IFERROR(VLOOKUP($F:$F,'Lease Types with GL Accts'!$A:$D,4,FALSE),0)</f>
        <v>0</v>
      </c>
      <c r="J1681" s="293" t="str">
        <f>IF(AND(AB1681=1,K1681='Lease Rollforward'!$B$2),"Yes",IF(AB1681=1,"No",""))</f>
        <v/>
      </c>
      <c r="L1681" s="216"/>
      <c r="M1681" s="217"/>
      <c r="N1681" s="217"/>
      <c r="O1681" s="217"/>
      <c r="P1681" s="294">
        <f t="shared" si="225"/>
        <v>0</v>
      </c>
      <c r="Q1681" s="124"/>
      <c r="R1681" s="124"/>
      <c r="S1681" s="219"/>
      <c r="T1681" s="219"/>
      <c r="U1681" s="266"/>
      <c r="V1681" s="122" t="str">
        <f>IF($AB1681=1,VLOOKUP(U:U,'BW Asset Listing'!D:E,2,FALSE),"")</f>
        <v/>
      </c>
      <c r="W1681" s="122" t="str">
        <f>IF($AB1681=1,VLOOKUP(U:U,'BW Asset Listing'!D:F,3,FALSE),"")</f>
        <v/>
      </c>
      <c r="X1681" s="122" t="str">
        <f>IF($AB1681=1,VLOOKUP(U:U,'BW Asset Listing'!D:G,4,FALSE),"")</f>
        <v/>
      </c>
      <c r="Y1681" s="294" t="str">
        <f>IF($AB1681=1,VLOOKUP(U:U,'BW Asset Listing'!D:O,12,FALSE),"")</f>
        <v/>
      </c>
      <c r="Z1681" s="294" t="str">
        <f t="shared" si="226"/>
        <v/>
      </c>
      <c r="AA1681" s="294" t="str">
        <f t="shared" si="227"/>
        <v/>
      </c>
      <c r="AB1681" s="294">
        <f>COUNTIF($D$4:D1681,$D1681)</f>
        <v>0</v>
      </c>
      <c r="AE1681" s="122" t="str">
        <f t="shared" si="228"/>
        <v/>
      </c>
      <c r="AF1681" s="124">
        <f>SUMIFS('BW Expense Report GL'!I:I,'BW Expense Report GL'!F:F,AD:AD,'BW Expense Report GL'!G:G,G:G)</f>
        <v>0</v>
      </c>
      <c r="AG1681" s="124" t="str">
        <f t="shared" si="229"/>
        <v/>
      </c>
      <c r="AH1681" s="124">
        <f>SUMIFS('BW Expense Report GL'!I:I,'BW Expense Report GL'!F:F,AD:AD,'BW Expense Report GL'!G:G,H:H)</f>
        <v>0</v>
      </c>
      <c r="AI1681" s="124" t="str">
        <f t="shared" si="230"/>
        <v/>
      </c>
      <c r="AK1681" s="121">
        <f t="shared" si="231"/>
        <v>0</v>
      </c>
      <c r="AL1681" s="121">
        <f t="shared" si="232"/>
        <v>0</v>
      </c>
    </row>
    <row r="1682" spans="1:38" s="121" customFormat="1" ht="12.75" x14ac:dyDescent="0.2">
      <c r="A1682" s="293" t="str">
        <f>VLOOKUP(B:B,'ACFR Business Areas'!A:C,3,FALSE)</f>
        <v>A000</v>
      </c>
      <c r="B1682" s="293" t="str">
        <f>'Lease Rollforward'!$B$1</f>
        <v>E120</v>
      </c>
      <c r="C1682" s="122" t="str">
        <f>VLOOKUP(B:B,'ACFR Business Areas'!A:B,2,FALSE)</f>
        <v>Comptroller General</v>
      </c>
      <c r="D1682" s="237"/>
      <c r="E1682" s="265"/>
      <c r="G1682" s="122">
        <f>IFERROR(VLOOKUP($F:$F,'Lease Types with GL Accts'!A:B,2,FALSE),0)</f>
        <v>0</v>
      </c>
      <c r="H1682" s="122">
        <f>IFERROR(VLOOKUP($F:$F,'Lease Types with GL Accts'!$A:$C,3,FALSE),0)</f>
        <v>0</v>
      </c>
      <c r="I1682" s="122">
        <f>IFERROR(VLOOKUP($F:$F,'Lease Types with GL Accts'!$A:$D,4,FALSE),0)</f>
        <v>0</v>
      </c>
      <c r="J1682" s="293" t="str">
        <f>IF(AND(AB1682=1,K1682='Lease Rollforward'!$B$2),"Yes",IF(AB1682=1,"No",""))</f>
        <v/>
      </c>
      <c r="L1682" s="216"/>
      <c r="M1682" s="217"/>
      <c r="N1682" s="217"/>
      <c r="O1682" s="217"/>
      <c r="P1682" s="294">
        <f t="shared" si="225"/>
        <v>0</v>
      </c>
      <c r="Q1682" s="124"/>
      <c r="R1682" s="124"/>
      <c r="S1682" s="219"/>
      <c r="T1682" s="219"/>
      <c r="U1682" s="266"/>
      <c r="V1682" s="122" t="str">
        <f>IF($AB1682=1,VLOOKUP(U:U,'BW Asset Listing'!D:E,2,FALSE),"")</f>
        <v/>
      </c>
      <c r="W1682" s="122" t="str">
        <f>IF($AB1682=1,VLOOKUP(U:U,'BW Asset Listing'!D:F,3,FALSE),"")</f>
        <v/>
      </c>
      <c r="X1682" s="122" t="str">
        <f>IF($AB1682=1,VLOOKUP(U:U,'BW Asset Listing'!D:G,4,FALSE),"")</f>
        <v/>
      </c>
      <c r="Y1682" s="294" t="str">
        <f>IF($AB1682=1,VLOOKUP(U:U,'BW Asset Listing'!D:O,12,FALSE),"")</f>
        <v/>
      </c>
      <c r="Z1682" s="294" t="str">
        <f t="shared" si="226"/>
        <v/>
      </c>
      <c r="AA1682" s="294" t="str">
        <f t="shared" si="227"/>
        <v/>
      </c>
      <c r="AB1682" s="294">
        <f>COUNTIF($D$4:D1682,$D1682)</f>
        <v>0</v>
      </c>
      <c r="AE1682" s="122" t="str">
        <f t="shared" si="228"/>
        <v/>
      </c>
      <c r="AF1682" s="124">
        <f>SUMIFS('BW Expense Report GL'!I:I,'BW Expense Report GL'!F:F,AD:AD,'BW Expense Report GL'!G:G,G:G)</f>
        <v>0</v>
      </c>
      <c r="AG1682" s="124" t="str">
        <f t="shared" si="229"/>
        <v/>
      </c>
      <c r="AH1682" s="124">
        <f>SUMIFS('BW Expense Report GL'!I:I,'BW Expense Report GL'!F:F,AD:AD,'BW Expense Report GL'!G:G,H:H)</f>
        <v>0</v>
      </c>
      <c r="AI1682" s="124" t="str">
        <f t="shared" si="230"/>
        <v/>
      </c>
      <c r="AK1682" s="121">
        <f t="shared" si="231"/>
        <v>0</v>
      </c>
      <c r="AL1682" s="121">
        <f t="shared" si="232"/>
        <v>0</v>
      </c>
    </row>
    <row r="1683" spans="1:38" s="121" customFormat="1" ht="12.75" x14ac:dyDescent="0.2">
      <c r="A1683" s="293" t="str">
        <f>VLOOKUP(B:B,'ACFR Business Areas'!A:C,3,FALSE)</f>
        <v>A000</v>
      </c>
      <c r="B1683" s="293" t="str">
        <f>'Lease Rollforward'!$B$1</f>
        <v>E120</v>
      </c>
      <c r="C1683" s="122" t="str">
        <f>VLOOKUP(B:B,'ACFR Business Areas'!A:B,2,FALSE)</f>
        <v>Comptroller General</v>
      </c>
      <c r="D1683" s="237"/>
      <c r="E1683" s="265"/>
      <c r="G1683" s="122">
        <f>IFERROR(VLOOKUP($F:$F,'Lease Types with GL Accts'!A:B,2,FALSE),0)</f>
        <v>0</v>
      </c>
      <c r="H1683" s="122">
        <f>IFERROR(VLOOKUP($F:$F,'Lease Types with GL Accts'!$A:$C,3,FALSE),0)</f>
        <v>0</v>
      </c>
      <c r="I1683" s="122">
        <f>IFERROR(VLOOKUP($F:$F,'Lease Types with GL Accts'!$A:$D,4,FALSE),0)</f>
        <v>0</v>
      </c>
      <c r="J1683" s="293" t="str">
        <f>IF(AND(AB1683=1,K1683='Lease Rollforward'!$B$2),"Yes",IF(AB1683=1,"No",""))</f>
        <v/>
      </c>
      <c r="L1683" s="216"/>
      <c r="M1683" s="217"/>
      <c r="N1683" s="217"/>
      <c r="O1683" s="217"/>
      <c r="P1683" s="294">
        <f t="shared" si="225"/>
        <v>0</v>
      </c>
      <c r="Q1683" s="124"/>
      <c r="R1683" s="124"/>
      <c r="S1683" s="219"/>
      <c r="T1683" s="219"/>
      <c r="U1683" s="266"/>
      <c r="V1683" s="122" t="str">
        <f>IF($AB1683=1,VLOOKUP(U:U,'BW Asset Listing'!D:E,2,FALSE),"")</f>
        <v/>
      </c>
      <c r="W1683" s="122" t="str">
        <f>IF($AB1683=1,VLOOKUP(U:U,'BW Asset Listing'!D:F,3,FALSE),"")</f>
        <v/>
      </c>
      <c r="X1683" s="122" t="str">
        <f>IF($AB1683=1,VLOOKUP(U:U,'BW Asset Listing'!D:G,4,FALSE),"")</f>
        <v/>
      </c>
      <c r="Y1683" s="294" t="str">
        <f>IF($AB1683=1,VLOOKUP(U:U,'BW Asset Listing'!D:O,12,FALSE),"")</f>
        <v/>
      </c>
      <c r="Z1683" s="294" t="str">
        <f t="shared" si="226"/>
        <v/>
      </c>
      <c r="AA1683" s="294" t="str">
        <f t="shared" si="227"/>
        <v/>
      </c>
      <c r="AB1683" s="294">
        <f>COUNTIF($D$4:D1683,$D1683)</f>
        <v>0</v>
      </c>
      <c r="AE1683" s="122" t="str">
        <f t="shared" si="228"/>
        <v/>
      </c>
      <c r="AF1683" s="124">
        <f>SUMIFS('BW Expense Report GL'!I:I,'BW Expense Report GL'!F:F,AD:AD,'BW Expense Report GL'!G:G,G:G)</f>
        <v>0</v>
      </c>
      <c r="AG1683" s="124" t="str">
        <f t="shared" si="229"/>
        <v/>
      </c>
      <c r="AH1683" s="124">
        <f>SUMIFS('BW Expense Report GL'!I:I,'BW Expense Report GL'!F:F,AD:AD,'BW Expense Report GL'!G:G,H:H)</f>
        <v>0</v>
      </c>
      <c r="AI1683" s="124" t="str">
        <f t="shared" si="230"/>
        <v/>
      </c>
      <c r="AK1683" s="121">
        <f t="shared" si="231"/>
        <v>0</v>
      </c>
      <c r="AL1683" s="121">
        <f t="shared" si="232"/>
        <v>0</v>
      </c>
    </row>
    <row r="1684" spans="1:38" s="121" customFormat="1" ht="12.75" x14ac:dyDescent="0.2">
      <c r="A1684" s="293" t="str">
        <f>VLOOKUP(B:B,'ACFR Business Areas'!A:C,3,FALSE)</f>
        <v>A000</v>
      </c>
      <c r="B1684" s="293" t="str">
        <f>'Lease Rollforward'!$B$1</f>
        <v>E120</v>
      </c>
      <c r="C1684" s="122" t="str">
        <f>VLOOKUP(B:B,'ACFR Business Areas'!A:B,2,FALSE)</f>
        <v>Comptroller General</v>
      </c>
      <c r="D1684" s="237"/>
      <c r="E1684" s="265"/>
      <c r="G1684" s="122">
        <f>IFERROR(VLOOKUP($F:$F,'Lease Types with GL Accts'!A:B,2,FALSE),0)</f>
        <v>0</v>
      </c>
      <c r="H1684" s="122">
        <f>IFERROR(VLOOKUP($F:$F,'Lease Types with GL Accts'!$A:$C,3,FALSE),0)</f>
        <v>0</v>
      </c>
      <c r="I1684" s="122">
        <f>IFERROR(VLOOKUP($F:$F,'Lease Types with GL Accts'!$A:$D,4,FALSE),0)</f>
        <v>0</v>
      </c>
      <c r="J1684" s="293" t="str">
        <f>IF(AND(AB1684=1,K1684='Lease Rollforward'!$B$2),"Yes",IF(AB1684=1,"No",""))</f>
        <v/>
      </c>
      <c r="L1684" s="216"/>
      <c r="M1684" s="217"/>
      <c r="N1684" s="217"/>
      <c r="O1684" s="217"/>
      <c r="P1684" s="294">
        <f t="shared" si="225"/>
        <v>0</v>
      </c>
      <c r="Q1684" s="124"/>
      <c r="R1684" s="124"/>
      <c r="S1684" s="219"/>
      <c r="T1684" s="219"/>
      <c r="U1684" s="266"/>
      <c r="V1684" s="122" t="str">
        <f>IF($AB1684=1,VLOOKUP(U:U,'BW Asset Listing'!D:E,2,FALSE),"")</f>
        <v/>
      </c>
      <c r="W1684" s="122" t="str">
        <f>IF($AB1684=1,VLOOKUP(U:U,'BW Asset Listing'!D:F,3,FALSE),"")</f>
        <v/>
      </c>
      <c r="X1684" s="122" t="str">
        <f>IF($AB1684=1,VLOOKUP(U:U,'BW Asset Listing'!D:G,4,FALSE),"")</f>
        <v/>
      </c>
      <c r="Y1684" s="294" t="str">
        <f>IF($AB1684=1,VLOOKUP(U:U,'BW Asset Listing'!D:O,12,FALSE),"")</f>
        <v/>
      </c>
      <c r="Z1684" s="294" t="str">
        <f t="shared" si="226"/>
        <v/>
      </c>
      <c r="AA1684" s="294" t="str">
        <f t="shared" si="227"/>
        <v/>
      </c>
      <c r="AB1684" s="294">
        <f>COUNTIF($D$4:D1684,$D1684)</f>
        <v>0</v>
      </c>
      <c r="AE1684" s="122" t="str">
        <f t="shared" si="228"/>
        <v/>
      </c>
      <c r="AF1684" s="124">
        <f>SUMIFS('BW Expense Report GL'!I:I,'BW Expense Report GL'!F:F,AD:AD,'BW Expense Report GL'!G:G,G:G)</f>
        <v>0</v>
      </c>
      <c r="AG1684" s="124" t="str">
        <f t="shared" si="229"/>
        <v/>
      </c>
      <c r="AH1684" s="124">
        <f>SUMIFS('BW Expense Report GL'!I:I,'BW Expense Report GL'!F:F,AD:AD,'BW Expense Report GL'!G:G,H:H)</f>
        <v>0</v>
      </c>
      <c r="AI1684" s="124" t="str">
        <f t="shared" si="230"/>
        <v/>
      </c>
      <c r="AK1684" s="121">
        <f t="shared" si="231"/>
        <v>0</v>
      </c>
      <c r="AL1684" s="121">
        <f t="shared" si="232"/>
        <v>0</v>
      </c>
    </row>
    <row r="1685" spans="1:38" s="121" customFormat="1" ht="12.75" x14ac:dyDescent="0.2">
      <c r="A1685" s="293" t="str">
        <f>VLOOKUP(B:B,'ACFR Business Areas'!A:C,3,FALSE)</f>
        <v>A000</v>
      </c>
      <c r="B1685" s="293" t="str">
        <f>'Lease Rollforward'!$B$1</f>
        <v>E120</v>
      </c>
      <c r="C1685" s="122" t="str">
        <f>VLOOKUP(B:B,'ACFR Business Areas'!A:B,2,FALSE)</f>
        <v>Comptroller General</v>
      </c>
      <c r="D1685" s="237"/>
      <c r="E1685" s="265"/>
      <c r="G1685" s="122">
        <f>IFERROR(VLOOKUP($F:$F,'Lease Types with GL Accts'!A:B,2,FALSE),0)</f>
        <v>0</v>
      </c>
      <c r="H1685" s="122">
        <f>IFERROR(VLOOKUP($F:$F,'Lease Types with GL Accts'!$A:$C,3,FALSE),0)</f>
        <v>0</v>
      </c>
      <c r="I1685" s="122">
        <f>IFERROR(VLOOKUP($F:$F,'Lease Types with GL Accts'!$A:$D,4,FALSE),0)</f>
        <v>0</v>
      </c>
      <c r="J1685" s="293" t="str">
        <f>IF(AND(AB1685=1,K1685='Lease Rollforward'!$B$2),"Yes",IF(AB1685=1,"No",""))</f>
        <v/>
      </c>
      <c r="L1685" s="216"/>
      <c r="M1685" s="217"/>
      <c r="N1685" s="217"/>
      <c r="O1685" s="217"/>
      <c r="P1685" s="294">
        <f t="shared" si="225"/>
        <v>0</v>
      </c>
      <c r="Q1685" s="124"/>
      <c r="R1685" s="124"/>
      <c r="S1685" s="219"/>
      <c r="T1685" s="219"/>
      <c r="U1685" s="266"/>
      <c r="V1685" s="122" t="str">
        <f>IF($AB1685=1,VLOOKUP(U:U,'BW Asset Listing'!D:E,2,FALSE),"")</f>
        <v/>
      </c>
      <c r="W1685" s="122" t="str">
        <f>IF($AB1685=1,VLOOKUP(U:U,'BW Asset Listing'!D:F,3,FALSE),"")</f>
        <v/>
      </c>
      <c r="X1685" s="122" t="str">
        <f>IF($AB1685=1,VLOOKUP(U:U,'BW Asset Listing'!D:G,4,FALSE),"")</f>
        <v/>
      </c>
      <c r="Y1685" s="294" t="str">
        <f>IF($AB1685=1,VLOOKUP(U:U,'BW Asset Listing'!D:O,12,FALSE),"")</f>
        <v/>
      </c>
      <c r="Z1685" s="294" t="str">
        <f t="shared" si="226"/>
        <v/>
      </c>
      <c r="AA1685" s="294" t="str">
        <f t="shared" si="227"/>
        <v/>
      </c>
      <c r="AB1685" s="294">
        <f>COUNTIF($D$4:D1685,$D1685)</f>
        <v>0</v>
      </c>
      <c r="AE1685" s="122" t="str">
        <f t="shared" si="228"/>
        <v/>
      </c>
      <c r="AF1685" s="124">
        <f>SUMIFS('BW Expense Report GL'!I:I,'BW Expense Report GL'!F:F,AD:AD,'BW Expense Report GL'!G:G,G:G)</f>
        <v>0</v>
      </c>
      <c r="AG1685" s="124" t="str">
        <f t="shared" si="229"/>
        <v/>
      </c>
      <c r="AH1685" s="124">
        <f>SUMIFS('BW Expense Report GL'!I:I,'BW Expense Report GL'!F:F,AD:AD,'BW Expense Report GL'!G:G,H:H)</f>
        <v>0</v>
      </c>
      <c r="AI1685" s="124" t="str">
        <f t="shared" si="230"/>
        <v/>
      </c>
      <c r="AK1685" s="121">
        <f t="shared" si="231"/>
        <v>0</v>
      </c>
      <c r="AL1685" s="121">
        <f t="shared" si="232"/>
        <v>0</v>
      </c>
    </row>
    <row r="1686" spans="1:38" s="121" customFormat="1" ht="12.75" x14ac:dyDescent="0.2">
      <c r="A1686" s="293" t="str">
        <f>VLOOKUP(B:B,'ACFR Business Areas'!A:C,3,FALSE)</f>
        <v>A000</v>
      </c>
      <c r="B1686" s="293" t="str">
        <f>'Lease Rollforward'!$B$1</f>
        <v>E120</v>
      </c>
      <c r="C1686" s="122" t="str">
        <f>VLOOKUP(B:B,'ACFR Business Areas'!A:B,2,FALSE)</f>
        <v>Comptroller General</v>
      </c>
      <c r="D1686" s="237"/>
      <c r="E1686" s="265"/>
      <c r="G1686" s="122">
        <f>IFERROR(VLOOKUP($F:$F,'Lease Types with GL Accts'!A:B,2,FALSE),0)</f>
        <v>0</v>
      </c>
      <c r="H1686" s="122">
        <f>IFERROR(VLOOKUP($F:$F,'Lease Types with GL Accts'!$A:$C,3,FALSE),0)</f>
        <v>0</v>
      </c>
      <c r="I1686" s="122">
        <f>IFERROR(VLOOKUP($F:$F,'Lease Types with GL Accts'!$A:$D,4,FALSE),0)</f>
        <v>0</v>
      </c>
      <c r="J1686" s="293" t="str">
        <f>IF(AND(AB1686=1,K1686='Lease Rollforward'!$B$2),"Yes",IF(AB1686=1,"No",""))</f>
        <v/>
      </c>
      <c r="L1686" s="216"/>
      <c r="M1686" s="217"/>
      <c r="N1686" s="217"/>
      <c r="O1686" s="217"/>
      <c r="P1686" s="294">
        <f t="shared" si="225"/>
        <v>0</v>
      </c>
      <c r="Q1686" s="124"/>
      <c r="R1686" s="124"/>
      <c r="S1686" s="219"/>
      <c r="T1686" s="219"/>
      <c r="U1686" s="266"/>
      <c r="V1686" s="122" t="str">
        <f>IF($AB1686=1,VLOOKUP(U:U,'BW Asset Listing'!D:E,2,FALSE),"")</f>
        <v/>
      </c>
      <c r="W1686" s="122" t="str">
        <f>IF($AB1686=1,VLOOKUP(U:U,'BW Asset Listing'!D:F,3,FALSE),"")</f>
        <v/>
      </c>
      <c r="X1686" s="122" t="str">
        <f>IF($AB1686=1,VLOOKUP(U:U,'BW Asset Listing'!D:G,4,FALSE),"")</f>
        <v/>
      </c>
      <c r="Y1686" s="294" t="str">
        <f>IF($AB1686=1,VLOOKUP(U:U,'BW Asset Listing'!D:O,12,FALSE),"")</f>
        <v/>
      </c>
      <c r="Z1686" s="294" t="str">
        <f t="shared" si="226"/>
        <v/>
      </c>
      <c r="AA1686" s="294" t="str">
        <f t="shared" si="227"/>
        <v/>
      </c>
      <c r="AB1686" s="294">
        <f>COUNTIF($D$4:D1686,$D1686)</f>
        <v>0</v>
      </c>
      <c r="AE1686" s="122" t="str">
        <f t="shared" si="228"/>
        <v/>
      </c>
      <c r="AF1686" s="124">
        <f>SUMIFS('BW Expense Report GL'!I:I,'BW Expense Report GL'!F:F,AD:AD,'BW Expense Report GL'!G:G,G:G)</f>
        <v>0</v>
      </c>
      <c r="AG1686" s="124" t="str">
        <f t="shared" si="229"/>
        <v/>
      </c>
      <c r="AH1686" s="124">
        <f>SUMIFS('BW Expense Report GL'!I:I,'BW Expense Report GL'!F:F,AD:AD,'BW Expense Report GL'!G:G,H:H)</f>
        <v>0</v>
      </c>
      <c r="AI1686" s="124" t="str">
        <f t="shared" si="230"/>
        <v/>
      </c>
      <c r="AK1686" s="121">
        <f t="shared" si="231"/>
        <v>0</v>
      </c>
      <c r="AL1686" s="121">
        <f t="shared" si="232"/>
        <v>0</v>
      </c>
    </row>
    <row r="1687" spans="1:38" s="121" customFormat="1" ht="12.75" x14ac:dyDescent="0.2">
      <c r="A1687" s="293" t="str">
        <f>VLOOKUP(B:B,'ACFR Business Areas'!A:C,3,FALSE)</f>
        <v>A000</v>
      </c>
      <c r="B1687" s="293" t="str">
        <f>'Lease Rollforward'!$B$1</f>
        <v>E120</v>
      </c>
      <c r="C1687" s="122" t="str">
        <f>VLOOKUP(B:B,'ACFR Business Areas'!A:B,2,FALSE)</f>
        <v>Comptroller General</v>
      </c>
      <c r="D1687" s="237"/>
      <c r="E1687" s="265"/>
      <c r="G1687" s="122">
        <f>IFERROR(VLOOKUP($F:$F,'Lease Types with GL Accts'!A:B,2,FALSE),0)</f>
        <v>0</v>
      </c>
      <c r="H1687" s="122">
        <f>IFERROR(VLOOKUP($F:$F,'Lease Types with GL Accts'!$A:$C,3,FALSE),0)</f>
        <v>0</v>
      </c>
      <c r="I1687" s="122">
        <f>IFERROR(VLOOKUP($F:$F,'Lease Types with GL Accts'!$A:$D,4,FALSE),0)</f>
        <v>0</v>
      </c>
      <c r="J1687" s="293" t="str">
        <f>IF(AND(AB1687=1,K1687='Lease Rollforward'!$B$2),"Yes",IF(AB1687=1,"No",""))</f>
        <v/>
      </c>
      <c r="L1687" s="216"/>
      <c r="M1687" s="217"/>
      <c r="N1687" s="217"/>
      <c r="O1687" s="217"/>
      <c r="P1687" s="294">
        <f t="shared" si="225"/>
        <v>0</v>
      </c>
      <c r="Q1687" s="124"/>
      <c r="R1687" s="124"/>
      <c r="S1687" s="219"/>
      <c r="T1687" s="219"/>
      <c r="U1687" s="266"/>
      <c r="V1687" s="122" t="str">
        <f>IF($AB1687=1,VLOOKUP(U:U,'BW Asset Listing'!D:E,2,FALSE),"")</f>
        <v/>
      </c>
      <c r="W1687" s="122" t="str">
        <f>IF($AB1687=1,VLOOKUP(U:U,'BW Asset Listing'!D:F,3,FALSE),"")</f>
        <v/>
      </c>
      <c r="X1687" s="122" t="str">
        <f>IF($AB1687=1,VLOOKUP(U:U,'BW Asset Listing'!D:G,4,FALSE),"")</f>
        <v/>
      </c>
      <c r="Y1687" s="294" t="str">
        <f>IF($AB1687=1,VLOOKUP(U:U,'BW Asset Listing'!D:O,12,FALSE),"")</f>
        <v/>
      </c>
      <c r="Z1687" s="294" t="str">
        <f t="shared" si="226"/>
        <v/>
      </c>
      <c r="AA1687" s="294" t="str">
        <f t="shared" si="227"/>
        <v/>
      </c>
      <c r="AB1687" s="294">
        <f>COUNTIF($D$4:D1687,$D1687)</f>
        <v>0</v>
      </c>
      <c r="AE1687" s="122" t="str">
        <f t="shared" si="228"/>
        <v/>
      </c>
      <c r="AF1687" s="124">
        <f>SUMIFS('BW Expense Report GL'!I:I,'BW Expense Report GL'!F:F,AD:AD,'BW Expense Report GL'!G:G,G:G)</f>
        <v>0</v>
      </c>
      <c r="AG1687" s="124" t="str">
        <f t="shared" si="229"/>
        <v/>
      </c>
      <c r="AH1687" s="124">
        <f>SUMIFS('BW Expense Report GL'!I:I,'BW Expense Report GL'!F:F,AD:AD,'BW Expense Report GL'!G:G,H:H)</f>
        <v>0</v>
      </c>
      <c r="AI1687" s="124" t="str">
        <f t="shared" si="230"/>
        <v/>
      </c>
      <c r="AK1687" s="121">
        <f t="shared" si="231"/>
        <v>0</v>
      </c>
      <c r="AL1687" s="121">
        <f t="shared" si="232"/>
        <v>0</v>
      </c>
    </row>
    <row r="1688" spans="1:38" s="121" customFormat="1" ht="12.75" x14ac:dyDescent="0.2">
      <c r="A1688" s="293" t="str">
        <f>VLOOKUP(B:B,'ACFR Business Areas'!A:C,3,FALSE)</f>
        <v>A000</v>
      </c>
      <c r="B1688" s="293" t="str">
        <f>'Lease Rollforward'!$B$1</f>
        <v>E120</v>
      </c>
      <c r="C1688" s="122" t="str">
        <f>VLOOKUP(B:B,'ACFR Business Areas'!A:B,2,FALSE)</f>
        <v>Comptroller General</v>
      </c>
      <c r="D1688" s="237"/>
      <c r="E1688" s="265"/>
      <c r="G1688" s="122">
        <f>IFERROR(VLOOKUP($F:$F,'Lease Types with GL Accts'!A:B,2,FALSE),0)</f>
        <v>0</v>
      </c>
      <c r="H1688" s="122">
        <f>IFERROR(VLOOKUP($F:$F,'Lease Types with GL Accts'!$A:$C,3,FALSE),0)</f>
        <v>0</v>
      </c>
      <c r="I1688" s="122">
        <f>IFERROR(VLOOKUP($F:$F,'Lease Types with GL Accts'!$A:$D,4,FALSE),0)</f>
        <v>0</v>
      </c>
      <c r="J1688" s="293" t="str">
        <f>IF(AND(AB1688=1,K1688='Lease Rollforward'!$B$2),"Yes",IF(AB1688=1,"No",""))</f>
        <v/>
      </c>
      <c r="L1688" s="216"/>
      <c r="M1688" s="217"/>
      <c r="N1688" s="217"/>
      <c r="O1688" s="217"/>
      <c r="P1688" s="294">
        <f t="shared" si="225"/>
        <v>0</v>
      </c>
      <c r="Q1688" s="124"/>
      <c r="R1688" s="124"/>
      <c r="S1688" s="219"/>
      <c r="T1688" s="219"/>
      <c r="U1688" s="266"/>
      <c r="V1688" s="122" t="str">
        <f>IF($AB1688=1,VLOOKUP(U:U,'BW Asset Listing'!D:E,2,FALSE),"")</f>
        <v/>
      </c>
      <c r="W1688" s="122" t="str">
        <f>IF($AB1688=1,VLOOKUP(U:U,'BW Asset Listing'!D:F,3,FALSE),"")</f>
        <v/>
      </c>
      <c r="X1688" s="122" t="str">
        <f>IF($AB1688=1,VLOOKUP(U:U,'BW Asset Listing'!D:G,4,FALSE),"")</f>
        <v/>
      </c>
      <c r="Y1688" s="294" t="str">
        <f>IF($AB1688=1,VLOOKUP(U:U,'BW Asset Listing'!D:O,12,FALSE),"")</f>
        <v/>
      </c>
      <c r="Z1688" s="294" t="str">
        <f t="shared" si="226"/>
        <v/>
      </c>
      <c r="AA1688" s="294" t="str">
        <f t="shared" si="227"/>
        <v/>
      </c>
      <c r="AB1688" s="294">
        <f>COUNTIF($D$4:D1688,$D1688)</f>
        <v>0</v>
      </c>
      <c r="AE1688" s="122" t="str">
        <f t="shared" si="228"/>
        <v/>
      </c>
      <c r="AF1688" s="124">
        <f>SUMIFS('BW Expense Report GL'!I:I,'BW Expense Report GL'!F:F,AD:AD,'BW Expense Report GL'!G:G,G:G)</f>
        <v>0</v>
      </c>
      <c r="AG1688" s="124" t="str">
        <f t="shared" si="229"/>
        <v/>
      </c>
      <c r="AH1688" s="124">
        <f>SUMIFS('BW Expense Report GL'!I:I,'BW Expense Report GL'!F:F,AD:AD,'BW Expense Report GL'!G:G,H:H)</f>
        <v>0</v>
      </c>
      <c r="AI1688" s="124" t="str">
        <f t="shared" si="230"/>
        <v/>
      </c>
      <c r="AK1688" s="121">
        <f t="shared" si="231"/>
        <v>0</v>
      </c>
      <c r="AL1688" s="121">
        <f t="shared" si="232"/>
        <v>0</v>
      </c>
    </row>
    <row r="1689" spans="1:38" s="121" customFormat="1" ht="12.75" x14ac:dyDescent="0.2">
      <c r="A1689" s="293" t="str">
        <f>VLOOKUP(B:B,'ACFR Business Areas'!A:C,3,FALSE)</f>
        <v>A000</v>
      </c>
      <c r="B1689" s="293" t="str">
        <f>'Lease Rollforward'!$B$1</f>
        <v>E120</v>
      </c>
      <c r="C1689" s="122" t="str">
        <f>VLOOKUP(B:B,'ACFR Business Areas'!A:B,2,FALSE)</f>
        <v>Comptroller General</v>
      </c>
      <c r="D1689" s="237"/>
      <c r="E1689" s="265"/>
      <c r="G1689" s="122">
        <f>IFERROR(VLOOKUP($F:$F,'Lease Types with GL Accts'!A:B,2,FALSE),0)</f>
        <v>0</v>
      </c>
      <c r="H1689" s="122">
        <f>IFERROR(VLOOKUP($F:$F,'Lease Types with GL Accts'!$A:$C,3,FALSE),0)</f>
        <v>0</v>
      </c>
      <c r="I1689" s="122">
        <f>IFERROR(VLOOKUP($F:$F,'Lease Types with GL Accts'!$A:$D,4,FALSE),0)</f>
        <v>0</v>
      </c>
      <c r="J1689" s="293" t="str">
        <f>IF(AND(AB1689=1,K1689='Lease Rollforward'!$B$2),"Yes",IF(AB1689=1,"No",""))</f>
        <v/>
      </c>
      <c r="L1689" s="216"/>
      <c r="M1689" s="217"/>
      <c r="N1689" s="217"/>
      <c r="O1689" s="217"/>
      <c r="P1689" s="294">
        <f t="shared" si="225"/>
        <v>0</v>
      </c>
      <c r="Q1689" s="124"/>
      <c r="R1689" s="124"/>
      <c r="S1689" s="219"/>
      <c r="T1689" s="219"/>
      <c r="U1689" s="266"/>
      <c r="V1689" s="122" t="str">
        <f>IF($AB1689=1,VLOOKUP(U:U,'BW Asset Listing'!D:E,2,FALSE),"")</f>
        <v/>
      </c>
      <c r="W1689" s="122" t="str">
        <f>IF($AB1689=1,VLOOKUP(U:U,'BW Asset Listing'!D:F,3,FALSE),"")</f>
        <v/>
      </c>
      <c r="X1689" s="122" t="str">
        <f>IF($AB1689=1,VLOOKUP(U:U,'BW Asset Listing'!D:G,4,FALSE),"")</f>
        <v/>
      </c>
      <c r="Y1689" s="294" t="str">
        <f>IF($AB1689=1,VLOOKUP(U:U,'BW Asset Listing'!D:O,12,FALSE),"")</f>
        <v/>
      </c>
      <c r="Z1689" s="294" t="str">
        <f t="shared" si="226"/>
        <v/>
      </c>
      <c r="AA1689" s="294" t="str">
        <f t="shared" si="227"/>
        <v/>
      </c>
      <c r="AB1689" s="294">
        <f>COUNTIF($D$4:D1689,$D1689)</f>
        <v>0</v>
      </c>
      <c r="AE1689" s="122" t="str">
        <f t="shared" si="228"/>
        <v/>
      </c>
      <c r="AF1689" s="124">
        <f>SUMIFS('BW Expense Report GL'!I:I,'BW Expense Report GL'!F:F,AD:AD,'BW Expense Report GL'!G:G,G:G)</f>
        <v>0</v>
      </c>
      <c r="AG1689" s="124" t="str">
        <f t="shared" si="229"/>
        <v/>
      </c>
      <c r="AH1689" s="124">
        <f>SUMIFS('BW Expense Report GL'!I:I,'BW Expense Report GL'!F:F,AD:AD,'BW Expense Report GL'!G:G,H:H)</f>
        <v>0</v>
      </c>
      <c r="AI1689" s="124" t="str">
        <f t="shared" si="230"/>
        <v/>
      </c>
      <c r="AK1689" s="121">
        <f t="shared" si="231"/>
        <v>0</v>
      </c>
      <c r="AL1689" s="121">
        <f t="shared" si="232"/>
        <v>0</v>
      </c>
    </row>
    <row r="1690" spans="1:38" s="121" customFormat="1" ht="12.75" x14ac:dyDescent="0.2">
      <c r="A1690" s="293" t="str">
        <f>VLOOKUP(B:B,'ACFR Business Areas'!A:C,3,FALSE)</f>
        <v>A000</v>
      </c>
      <c r="B1690" s="293" t="str">
        <f>'Lease Rollforward'!$B$1</f>
        <v>E120</v>
      </c>
      <c r="C1690" s="122" t="str">
        <f>VLOOKUP(B:B,'ACFR Business Areas'!A:B,2,FALSE)</f>
        <v>Comptroller General</v>
      </c>
      <c r="D1690" s="237"/>
      <c r="E1690" s="265"/>
      <c r="G1690" s="122">
        <f>IFERROR(VLOOKUP($F:$F,'Lease Types with GL Accts'!A:B,2,FALSE),0)</f>
        <v>0</v>
      </c>
      <c r="H1690" s="122">
        <f>IFERROR(VLOOKUP($F:$F,'Lease Types with GL Accts'!$A:$C,3,FALSE),0)</f>
        <v>0</v>
      </c>
      <c r="I1690" s="122">
        <f>IFERROR(VLOOKUP($F:$F,'Lease Types with GL Accts'!$A:$D,4,FALSE),0)</f>
        <v>0</v>
      </c>
      <c r="J1690" s="293" t="str">
        <f>IF(AND(AB1690=1,K1690='Lease Rollforward'!$B$2),"Yes",IF(AB1690=1,"No",""))</f>
        <v/>
      </c>
      <c r="L1690" s="216"/>
      <c r="M1690" s="217"/>
      <c r="N1690" s="217"/>
      <c r="O1690" s="217"/>
      <c r="P1690" s="294">
        <f t="shared" si="225"/>
        <v>0</v>
      </c>
      <c r="Q1690" s="124"/>
      <c r="R1690" s="124"/>
      <c r="S1690" s="219"/>
      <c r="T1690" s="219"/>
      <c r="U1690" s="266"/>
      <c r="V1690" s="122" t="str">
        <f>IF($AB1690=1,VLOOKUP(U:U,'BW Asset Listing'!D:E,2,FALSE),"")</f>
        <v/>
      </c>
      <c r="W1690" s="122" t="str">
        <f>IF($AB1690=1,VLOOKUP(U:U,'BW Asset Listing'!D:F,3,FALSE),"")</f>
        <v/>
      </c>
      <c r="X1690" s="122" t="str">
        <f>IF($AB1690=1,VLOOKUP(U:U,'BW Asset Listing'!D:G,4,FALSE),"")</f>
        <v/>
      </c>
      <c r="Y1690" s="294" t="str">
        <f>IF($AB1690=1,VLOOKUP(U:U,'BW Asset Listing'!D:O,12,FALSE),"")</f>
        <v/>
      </c>
      <c r="Z1690" s="294" t="str">
        <f t="shared" si="226"/>
        <v/>
      </c>
      <c r="AA1690" s="294" t="str">
        <f t="shared" si="227"/>
        <v/>
      </c>
      <c r="AB1690" s="294">
        <f>COUNTIF($D$4:D1690,$D1690)</f>
        <v>0</v>
      </c>
      <c r="AE1690" s="122" t="str">
        <f t="shared" si="228"/>
        <v/>
      </c>
      <c r="AF1690" s="124">
        <f>SUMIFS('BW Expense Report GL'!I:I,'BW Expense Report GL'!F:F,AD:AD,'BW Expense Report GL'!G:G,G:G)</f>
        <v>0</v>
      </c>
      <c r="AG1690" s="124" t="str">
        <f t="shared" si="229"/>
        <v/>
      </c>
      <c r="AH1690" s="124">
        <f>SUMIFS('BW Expense Report GL'!I:I,'BW Expense Report GL'!F:F,AD:AD,'BW Expense Report GL'!G:G,H:H)</f>
        <v>0</v>
      </c>
      <c r="AI1690" s="124" t="str">
        <f t="shared" si="230"/>
        <v/>
      </c>
      <c r="AK1690" s="121">
        <f t="shared" si="231"/>
        <v>0</v>
      </c>
      <c r="AL1690" s="121">
        <f t="shared" si="232"/>
        <v>0</v>
      </c>
    </row>
    <row r="1691" spans="1:38" s="121" customFormat="1" ht="12.75" x14ac:dyDescent="0.2">
      <c r="A1691" s="293" t="str">
        <f>VLOOKUP(B:B,'ACFR Business Areas'!A:C,3,FALSE)</f>
        <v>A000</v>
      </c>
      <c r="B1691" s="293" t="str">
        <f>'Lease Rollforward'!$B$1</f>
        <v>E120</v>
      </c>
      <c r="C1691" s="122" t="str">
        <f>VLOOKUP(B:B,'ACFR Business Areas'!A:B,2,FALSE)</f>
        <v>Comptroller General</v>
      </c>
      <c r="D1691" s="237"/>
      <c r="E1691" s="265"/>
      <c r="G1691" s="122">
        <f>IFERROR(VLOOKUP($F:$F,'Lease Types with GL Accts'!A:B,2,FALSE),0)</f>
        <v>0</v>
      </c>
      <c r="H1691" s="122">
        <f>IFERROR(VLOOKUP($F:$F,'Lease Types with GL Accts'!$A:$C,3,FALSE),0)</f>
        <v>0</v>
      </c>
      <c r="I1691" s="122">
        <f>IFERROR(VLOOKUP($F:$F,'Lease Types with GL Accts'!$A:$D,4,FALSE),0)</f>
        <v>0</v>
      </c>
      <c r="J1691" s="293" t="str">
        <f>IF(AND(AB1691=1,K1691='Lease Rollforward'!$B$2),"Yes",IF(AB1691=1,"No",""))</f>
        <v/>
      </c>
      <c r="L1691" s="216"/>
      <c r="M1691" s="217"/>
      <c r="N1691" s="217"/>
      <c r="O1691" s="217"/>
      <c r="P1691" s="294">
        <f t="shared" si="225"/>
        <v>0</v>
      </c>
      <c r="Q1691" s="124"/>
      <c r="R1691" s="124"/>
      <c r="S1691" s="219"/>
      <c r="T1691" s="219"/>
      <c r="U1691" s="266"/>
      <c r="V1691" s="122" t="str">
        <f>IF($AB1691=1,VLOOKUP(U:U,'BW Asset Listing'!D:E,2,FALSE),"")</f>
        <v/>
      </c>
      <c r="W1691" s="122" t="str">
        <f>IF($AB1691=1,VLOOKUP(U:U,'BW Asset Listing'!D:F,3,FALSE),"")</f>
        <v/>
      </c>
      <c r="X1691" s="122" t="str">
        <f>IF($AB1691=1,VLOOKUP(U:U,'BW Asset Listing'!D:G,4,FALSE),"")</f>
        <v/>
      </c>
      <c r="Y1691" s="294" t="str">
        <f>IF($AB1691=1,VLOOKUP(U:U,'BW Asset Listing'!D:O,12,FALSE),"")</f>
        <v/>
      </c>
      <c r="Z1691" s="294" t="str">
        <f t="shared" si="226"/>
        <v/>
      </c>
      <c r="AA1691" s="294" t="str">
        <f t="shared" si="227"/>
        <v/>
      </c>
      <c r="AB1691" s="294">
        <f>COUNTIF($D$4:D1691,$D1691)</f>
        <v>0</v>
      </c>
      <c r="AE1691" s="122" t="str">
        <f t="shared" si="228"/>
        <v/>
      </c>
      <c r="AF1691" s="124">
        <f>SUMIFS('BW Expense Report GL'!I:I,'BW Expense Report GL'!F:F,AD:AD,'BW Expense Report GL'!G:G,G:G)</f>
        <v>0</v>
      </c>
      <c r="AG1691" s="124" t="str">
        <f t="shared" si="229"/>
        <v/>
      </c>
      <c r="AH1691" s="124">
        <f>SUMIFS('BW Expense Report GL'!I:I,'BW Expense Report GL'!F:F,AD:AD,'BW Expense Report GL'!G:G,H:H)</f>
        <v>0</v>
      </c>
      <c r="AI1691" s="124" t="str">
        <f t="shared" si="230"/>
        <v/>
      </c>
      <c r="AK1691" s="121">
        <f t="shared" si="231"/>
        <v>0</v>
      </c>
      <c r="AL1691" s="121">
        <f t="shared" si="232"/>
        <v>0</v>
      </c>
    </row>
    <row r="1692" spans="1:38" s="121" customFormat="1" ht="12.75" x14ac:dyDescent="0.2">
      <c r="A1692" s="293" t="str">
        <f>VLOOKUP(B:B,'ACFR Business Areas'!A:C,3,FALSE)</f>
        <v>A000</v>
      </c>
      <c r="B1692" s="293" t="str">
        <f>'Lease Rollforward'!$B$1</f>
        <v>E120</v>
      </c>
      <c r="C1692" s="122" t="str">
        <f>VLOOKUP(B:B,'ACFR Business Areas'!A:B,2,FALSE)</f>
        <v>Comptroller General</v>
      </c>
      <c r="D1692" s="237"/>
      <c r="E1692" s="265"/>
      <c r="G1692" s="122">
        <f>IFERROR(VLOOKUP($F:$F,'Lease Types with GL Accts'!A:B,2,FALSE),0)</f>
        <v>0</v>
      </c>
      <c r="H1692" s="122">
        <f>IFERROR(VLOOKUP($F:$F,'Lease Types with GL Accts'!$A:$C,3,FALSE),0)</f>
        <v>0</v>
      </c>
      <c r="I1692" s="122">
        <f>IFERROR(VLOOKUP($F:$F,'Lease Types with GL Accts'!$A:$D,4,FALSE),0)</f>
        <v>0</v>
      </c>
      <c r="J1692" s="293" t="str">
        <f>IF(AND(AB1692=1,K1692='Lease Rollforward'!$B$2),"Yes",IF(AB1692=1,"No",""))</f>
        <v/>
      </c>
      <c r="L1692" s="216"/>
      <c r="M1692" s="217"/>
      <c r="N1692" s="217"/>
      <c r="O1692" s="217"/>
      <c r="P1692" s="294">
        <f t="shared" si="225"/>
        <v>0</v>
      </c>
      <c r="Q1692" s="124"/>
      <c r="R1692" s="124"/>
      <c r="S1692" s="219"/>
      <c r="T1692" s="219"/>
      <c r="U1692" s="266"/>
      <c r="V1692" s="122" t="str">
        <f>IF($AB1692=1,VLOOKUP(U:U,'BW Asset Listing'!D:E,2,FALSE),"")</f>
        <v/>
      </c>
      <c r="W1692" s="122" t="str">
        <f>IF($AB1692=1,VLOOKUP(U:U,'BW Asset Listing'!D:F,3,FALSE),"")</f>
        <v/>
      </c>
      <c r="X1692" s="122" t="str">
        <f>IF($AB1692=1,VLOOKUP(U:U,'BW Asset Listing'!D:G,4,FALSE),"")</f>
        <v/>
      </c>
      <c r="Y1692" s="294" t="str">
        <f>IF($AB1692=1,VLOOKUP(U:U,'BW Asset Listing'!D:O,12,FALSE),"")</f>
        <v/>
      </c>
      <c r="Z1692" s="294" t="str">
        <f t="shared" si="226"/>
        <v/>
      </c>
      <c r="AA1692" s="294" t="str">
        <f t="shared" si="227"/>
        <v/>
      </c>
      <c r="AB1692" s="294">
        <f>COUNTIF($D$4:D1692,$D1692)</f>
        <v>0</v>
      </c>
      <c r="AE1692" s="122" t="str">
        <f t="shared" si="228"/>
        <v/>
      </c>
      <c r="AF1692" s="124">
        <f>SUMIFS('BW Expense Report GL'!I:I,'BW Expense Report GL'!F:F,AD:AD,'BW Expense Report GL'!G:G,G:G)</f>
        <v>0</v>
      </c>
      <c r="AG1692" s="124" t="str">
        <f t="shared" si="229"/>
        <v/>
      </c>
      <c r="AH1692" s="124">
        <f>SUMIFS('BW Expense Report GL'!I:I,'BW Expense Report GL'!F:F,AD:AD,'BW Expense Report GL'!G:G,H:H)</f>
        <v>0</v>
      </c>
      <c r="AI1692" s="124" t="str">
        <f t="shared" si="230"/>
        <v/>
      </c>
      <c r="AK1692" s="121">
        <f t="shared" si="231"/>
        <v>0</v>
      </c>
      <c r="AL1692" s="121">
        <f t="shared" si="232"/>
        <v>0</v>
      </c>
    </row>
    <row r="1693" spans="1:38" s="121" customFormat="1" ht="12.75" x14ac:dyDescent="0.2">
      <c r="A1693" s="293" t="str">
        <f>VLOOKUP(B:B,'ACFR Business Areas'!A:C,3,FALSE)</f>
        <v>A000</v>
      </c>
      <c r="B1693" s="293" t="str">
        <f>'Lease Rollforward'!$B$1</f>
        <v>E120</v>
      </c>
      <c r="C1693" s="122" t="str">
        <f>VLOOKUP(B:B,'ACFR Business Areas'!A:B,2,FALSE)</f>
        <v>Comptroller General</v>
      </c>
      <c r="D1693" s="237"/>
      <c r="E1693" s="265"/>
      <c r="G1693" s="122">
        <f>IFERROR(VLOOKUP($F:$F,'Lease Types with GL Accts'!A:B,2,FALSE),0)</f>
        <v>0</v>
      </c>
      <c r="H1693" s="122">
        <f>IFERROR(VLOOKUP($F:$F,'Lease Types with GL Accts'!$A:$C,3,FALSE),0)</f>
        <v>0</v>
      </c>
      <c r="I1693" s="122">
        <f>IFERROR(VLOOKUP($F:$F,'Lease Types with GL Accts'!$A:$D,4,FALSE),0)</f>
        <v>0</v>
      </c>
      <c r="J1693" s="293" t="str">
        <f>IF(AND(AB1693=1,K1693='Lease Rollforward'!$B$2),"Yes",IF(AB1693=1,"No",""))</f>
        <v/>
      </c>
      <c r="L1693" s="216"/>
      <c r="M1693" s="217"/>
      <c r="N1693" s="217"/>
      <c r="O1693" s="217"/>
      <c r="P1693" s="294">
        <f t="shared" si="225"/>
        <v>0</v>
      </c>
      <c r="Q1693" s="124"/>
      <c r="R1693" s="124"/>
      <c r="S1693" s="219"/>
      <c r="T1693" s="219"/>
      <c r="U1693" s="266"/>
      <c r="V1693" s="122" t="str">
        <f>IF($AB1693=1,VLOOKUP(U:U,'BW Asset Listing'!D:E,2,FALSE),"")</f>
        <v/>
      </c>
      <c r="W1693" s="122" t="str">
        <f>IF($AB1693=1,VLOOKUP(U:U,'BW Asset Listing'!D:F,3,FALSE),"")</f>
        <v/>
      </c>
      <c r="X1693" s="122" t="str">
        <f>IF($AB1693=1,VLOOKUP(U:U,'BW Asset Listing'!D:G,4,FALSE),"")</f>
        <v/>
      </c>
      <c r="Y1693" s="294" t="str">
        <f>IF($AB1693=1,VLOOKUP(U:U,'BW Asset Listing'!D:O,12,FALSE),"")</f>
        <v/>
      </c>
      <c r="Z1693" s="294" t="str">
        <f t="shared" si="226"/>
        <v/>
      </c>
      <c r="AA1693" s="294" t="str">
        <f t="shared" si="227"/>
        <v/>
      </c>
      <c r="AB1693" s="294">
        <f>COUNTIF($D$4:D1693,$D1693)</f>
        <v>0</v>
      </c>
      <c r="AE1693" s="122" t="str">
        <f t="shared" si="228"/>
        <v/>
      </c>
      <c r="AF1693" s="124">
        <f>SUMIFS('BW Expense Report GL'!I:I,'BW Expense Report GL'!F:F,AD:AD,'BW Expense Report GL'!G:G,G:G)</f>
        <v>0</v>
      </c>
      <c r="AG1693" s="124" t="str">
        <f t="shared" si="229"/>
        <v/>
      </c>
      <c r="AH1693" s="124">
        <f>SUMIFS('BW Expense Report GL'!I:I,'BW Expense Report GL'!F:F,AD:AD,'BW Expense Report GL'!G:G,H:H)</f>
        <v>0</v>
      </c>
      <c r="AI1693" s="124" t="str">
        <f t="shared" si="230"/>
        <v/>
      </c>
      <c r="AK1693" s="121">
        <f t="shared" si="231"/>
        <v>0</v>
      </c>
      <c r="AL1693" s="121">
        <f t="shared" si="232"/>
        <v>0</v>
      </c>
    </row>
    <row r="1694" spans="1:38" s="121" customFormat="1" ht="12.75" x14ac:dyDescent="0.2">
      <c r="A1694" s="293" t="str">
        <f>VLOOKUP(B:B,'ACFR Business Areas'!A:C,3,FALSE)</f>
        <v>A000</v>
      </c>
      <c r="B1694" s="293" t="str">
        <f>'Lease Rollforward'!$B$1</f>
        <v>E120</v>
      </c>
      <c r="C1694" s="122" t="str">
        <f>VLOOKUP(B:B,'ACFR Business Areas'!A:B,2,FALSE)</f>
        <v>Comptroller General</v>
      </c>
      <c r="D1694" s="237"/>
      <c r="E1694" s="265"/>
      <c r="G1694" s="122">
        <f>IFERROR(VLOOKUP($F:$F,'Lease Types with GL Accts'!A:B,2,FALSE),0)</f>
        <v>0</v>
      </c>
      <c r="H1694" s="122">
        <f>IFERROR(VLOOKUP($F:$F,'Lease Types with GL Accts'!$A:$C,3,FALSE),0)</f>
        <v>0</v>
      </c>
      <c r="I1694" s="122">
        <f>IFERROR(VLOOKUP($F:$F,'Lease Types with GL Accts'!$A:$D,4,FALSE),0)</f>
        <v>0</v>
      </c>
      <c r="J1694" s="293" t="str">
        <f>IF(AND(AB1694=1,K1694='Lease Rollforward'!$B$2),"Yes",IF(AB1694=1,"No",""))</f>
        <v/>
      </c>
      <c r="L1694" s="216"/>
      <c r="M1694" s="217"/>
      <c r="N1694" s="217"/>
      <c r="O1694" s="217"/>
      <c r="P1694" s="294">
        <f t="shared" si="225"/>
        <v>0</v>
      </c>
      <c r="Q1694" s="124"/>
      <c r="R1694" s="124"/>
      <c r="S1694" s="219"/>
      <c r="T1694" s="219"/>
      <c r="U1694" s="266"/>
      <c r="V1694" s="122" t="str">
        <f>IF($AB1694=1,VLOOKUP(U:U,'BW Asset Listing'!D:E,2,FALSE),"")</f>
        <v/>
      </c>
      <c r="W1694" s="122" t="str">
        <f>IF($AB1694=1,VLOOKUP(U:U,'BW Asset Listing'!D:F,3,FALSE),"")</f>
        <v/>
      </c>
      <c r="X1694" s="122" t="str">
        <f>IF($AB1694=1,VLOOKUP(U:U,'BW Asset Listing'!D:G,4,FALSE),"")</f>
        <v/>
      </c>
      <c r="Y1694" s="294" t="str">
        <f>IF($AB1694=1,VLOOKUP(U:U,'BW Asset Listing'!D:O,12,FALSE),"")</f>
        <v/>
      </c>
      <c r="Z1694" s="294" t="str">
        <f t="shared" si="226"/>
        <v/>
      </c>
      <c r="AA1694" s="294" t="str">
        <f t="shared" si="227"/>
        <v/>
      </c>
      <c r="AB1694" s="294">
        <f>COUNTIF($D$4:D1694,$D1694)</f>
        <v>0</v>
      </c>
      <c r="AE1694" s="122" t="str">
        <f t="shared" si="228"/>
        <v/>
      </c>
      <c r="AF1694" s="124">
        <f>SUMIFS('BW Expense Report GL'!I:I,'BW Expense Report GL'!F:F,AD:AD,'BW Expense Report GL'!G:G,G:G)</f>
        <v>0</v>
      </c>
      <c r="AG1694" s="124" t="str">
        <f t="shared" si="229"/>
        <v/>
      </c>
      <c r="AH1694" s="124">
        <f>SUMIFS('BW Expense Report GL'!I:I,'BW Expense Report GL'!F:F,AD:AD,'BW Expense Report GL'!G:G,H:H)</f>
        <v>0</v>
      </c>
      <c r="AI1694" s="124" t="str">
        <f t="shared" si="230"/>
        <v/>
      </c>
      <c r="AK1694" s="121">
        <f t="shared" si="231"/>
        <v>0</v>
      </c>
      <c r="AL1694" s="121">
        <f t="shared" si="232"/>
        <v>0</v>
      </c>
    </row>
    <row r="1695" spans="1:38" s="121" customFormat="1" ht="12.75" x14ac:dyDescent="0.2">
      <c r="A1695" s="293" t="str">
        <f>VLOOKUP(B:B,'ACFR Business Areas'!A:C,3,FALSE)</f>
        <v>A000</v>
      </c>
      <c r="B1695" s="293" t="str">
        <f>'Lease Rollforward'!$B$1</f>
        <v>E120</v>
      </c>
      <c r="C1695" s="122" t="str">
        <f>VLOOKUP(B:B,'ACFR Business Areas'!A:B,2,FALSE)</f>
        <v>Comptroller General</v>
      </c>
      <c r="D1695" s="237"/>
      <c r="E1695" s="265"/>
      <c r="G1695" s="122">
        <f>IFERROR(VLOOKUP($F:$F,'Lease Types with GL Accts'!A:B,2,FALSE),0)</f>
        <v>0</v>
      </c>
      <c r="H1695" s="122">
        <f>IFERROR(VLOOKUP($F:$F,'Lease Types with GL Accts'!$A:$C,3,FALSE),0)</f>
        <v>0</v>
      </c>
      <c r="I1695" s="122">
        <f>IFERROR(VLOOKUP($F:$F,'Lease Types with GL Accts'!$A:$D,4,FALSE),0)</f>
        <v>0</v>
      </c>
      <c r="J1695" s="293" t="str">
        <f>IF(AND(AB1695=1,K1695='Lease Rollforward'!$B$2),"Yes",IF(AB1695=1,"No",""))</f>
        <v/>
      </c>
      <c r="L1695" s="216"/>
      <c r="M1695" s="217"/>
      <c r="N1695" s="217"/>
      <c r="O1695" s="217"/>
      <c r="P1695" s="294">
        <f t="shared" si="225"/>
        <v>0</v>
      </c>
      <c r="Q1695" s="124"/>
      <c r="R1695" s="124"/>
      <c r="S1695" s="219"/>
      <c r="T1695" s="219"/>
      <c r="U1695" s="266"/>
      <c r="V1695" s="122" t="str">
        <f>IF($AB1695=1,VLOOKUP(U:U,'BW Asset Listing'!D:E,2,FALSE),"")</f>
        <v/>
      </c>
      <c r="W1695" s="122" t="str">
        <f>IF($AB1695=1,VLOOKUP(U:U,'BW Asset Listing'!D:F,3,FALSE),"")</f>
        <v/>
      </c>
      <c r="X1695" s="122" t="str">
        <f>IF($AB1695=1,VLOOKUP(U:U,'BW Asset Listing'!D:G,4,FALSE),"")</f>
        <v/>
      </c>
      <c r="Y1695" s="294" t="str">
        <f>IF($AB1695=1,VLOOKUP(U:U,'BW Asset Listing'!D:O,12,FALSE),"")</f>
        <v/>
      </c>
      <c r="Z1695" s="294" t="str">
        <f t="shared" si="226"/>
        <v/>
      </c>
      <c r="AA1695" s="294" t="str">
        <f t="shared" si="227"/>
        <v/>
      </c>
      <c r="AB1695" s="294">
        <f>COUNTIF($D$4:D1695,$D1695)</f>
        <v>0</v>
      </c>
      <c r="AE1695" s="122" t="str">
        <f t="shared" si="228"/>
        <v/>
      </c>
      <c r="AF1695" s="124">
        <f>SUMIFS('BW Expense Report GL'!I:I,'BW Expense Report GL'!F:F,AD:AD,'BW Expense Report GL'!G:G,G:G)</f>
        <v>0</v>
      </c>
      <c r="AG1695" s="124" t="str">
        <f t="shared" si="229"/>
        <v/>
      </c>
      <c r="AH1695" s="124">
        <f>SUMIFS('BW Expense Report GL'!I:I,'BW Expense Report GL'!F:F,AD:AD,'BW Expense Report GL'!G:G,H:H)</f>
        <v>0</v>
      </c>
      <c r="AI1695" s="124" t="str">
        <f t="shared" si="230"/>
        <v/>
      </c>
      <c r="AK1695" s="121">
        <f t="shared" si="231"/>
        <v>0</v>
      </c>
      <c r="AL1695" s="121">
        <f t="shared" si="232"/>
        <v>0</v>
      </c>
    </row>
    <row r="1696" spans="1:38" s="121" customFormat="1" ht="12.75" x14ac:dyDescent="0.2">
      <c r="A1696" s="293" t="str">
        <f>VLOOKUP(B:B,'ACFR Business Areas'!A:C,3,FALSE)</f>
        <v>A000</v>
      </c>
      <c r="B1696" s="293" t="str">
        <f>'Lease Rollforward'!$B$1</f>
        <v>E120</v>
      </c>
      <c r="C1696" s="122" t="str">
        <f>VLOOKUP(B:B,'ACFR Business Areas'!A:B,2,FALSE)</f>
        <v>Comptroller General</v>
      </c>
      <c r="D1696" s="237"/>
      <c r="E1696" s="265"/>
      <c r="G1696" s="122">
        <f>IFERROR(VLOOKUP($F:$F,'Lease Types with GL Accts'!A:B,2,FALSE),0)</f>
        <v>0</v>
      </c>
      <c r="H1696" s="122">
        <f>IFERROR(VLOOKUP($F:$F,'Lease Types with GL Accts'!$A:$C,3,FALSE),0)</f>
        <v>0</v>
      </c>
      <c r="I1696" s="122">
        <f>IFERROR(VLOOKUP($F:$F,'Lease Types with GL Accts'!$A:$D,4,FALSE),0)</f>
        <v>0</v>
      </c>
      <c r="J1696" s="293" t="str">
        <f>IF(AND(AB1696=1,K1696='Lease Rollforward'!$B$2),"Yes",IF(AB1696=1,"No",""))</f>
        <v/>
      </c>
      <c r="L1696" s="216"/>
      <c r="M1696" s="217"/>
      <c r="N1696" s="217"/>
      <c r="O1696" s="217"/>
      <c r="P1696" s="294">
        <f t="shared" si="225"/>
        <v>0</v>
      </c>
      <c r="Q1696" s="124"/>
      <c r="R1696" s="124"/>
      <c r="S1696" s="219"/>
      <c r="T1696" s="219"/>
      <c r="U1696" s="266"/>
      <c r="V1696" s="122" t="str">
        <f>IF($AB1696=1,VLOOKUP(U:U,'BW Asset Listing'!D:E,2,FALSE),"")</f>
        <v/>
      </c>
      <c r="W1696" s="122" t="str">
        <f>IF($AB1696=1,VLOOKUP(U:U,'BW Asset Listing'!D:F,3,FALSE),"")</f>
        <v/>
      </c>
      <c r="X1696" s="122" t="str">
        <f>IF($AB1696=1,VLOOKUP(U:U,'BW Asset Listing'!D:G,4,FALSE),"")</f>
        <v/>
      </c>
      <c r="Y1696" s="294" t="str">
        <f>IF($AB1696=1,VLOOKUP(U:U,'BW Asset Listing'!D:O,12,FALSE),"")</f>
        <v/>
      </c>
      <c r="Z1696" s="294" t="str">
        <f t="shared" si="226"/>
        <v/>
      </c>
      <c r="AA1696" s="294" t="str">
        <f t="shared" si="227"/>
        <v/>
      </c>
      <c r="AB1696" s="294">
        <f>COUNTIF($D$4:D1696,$D1696)</f>
        <v>0</v>
      </c>
      <c r="AE1696" s="122" t="str">
        <f t="shared" si="228"/>
        <v/>
      </c>
      <c r="AF1696" s="124">
        <f>SUMIFS('BW Expense Report GL'!I:I,'BW Expense Report GL'!F:F,AD:AD,'BW Expense Report GL'!G:G,G:G)</f>
        <v>0</v>
      </c>
      <c r="AG1696" s="124" t="str">
        <f t="shared" si="229"/>
        <v/>
      </c>
      <c r="AH1696" s="124">
        <f>SUMIFS('BW Expense Report GL'!I:I,'BW Expense Report GL'!F:F,AD:AD,'BW Expense Report GL'!G:G,H:H)</f>
        <v>0</v>
      </c>
      <c r="AI1696" s="124" t="str">
        <f t="shared" si="230"/>
        <v/>
      </c>
      <c r="AK1696" s="121">
        <f t="shared" si="231"/>
        <v>0</v>
      </c>
      <c r="AL1696" s="121">
        <f t="shared" si="232"/>
        <v>0</v>
      </c>
    </row>
    <row r="1697" spans="1:38" s="121" customFormat="1" ht="12.75" x14ac:dyDescent="0.2">
      <c r="A1697" s="293" t="str">
        <f>VLOOKUP(B:B,'ACFR Business Areas'!A:C,3,FALSE)</f>
        <v>A000</v>
      </c>
      <c r="B1697" s="293" t="str">
        <f>'Lease Rollforward'!$B$1</f>
        <v>E120</v>
      </c>
      <c r="C1697" s="122" t="str">
        <f>VLOOKUP(B:B,'ACFR Business Areas'!A:B,2,FALSE)</f>
        <v>Comptroller General</v>
      </c>
      <c r="D1697" s="237"/>
      <c r="E1697" s="265"/>
      <c r="G1697" s="122">
        <f>IFERROR(VLOOKUP($F:$F,'Lease Types with GL Accts'!A:B,2,FALSE),0)</f>
        <v>0</v>
      </c>
      <c r="H1697" s="122">
        <f>IFERROR(VLOOKUP($F:$F,'Lease Types with GL Accts'!$A:$C,3,FALSE),0)</f>
        <v>0</v>
      </c>
      <c r="I1697" s="122">
        <f>IFERROR(VLOOKUP($F:$F,'Lease Types with GL Accts'!$A:$D,4,FALSE),0)</f>
        <v>0</v>
      </c>
      <c r="J1697" s="293" t="str">
        <f>IF(AND(AB1697=1,K1697='Lease Rollforward'!$B$2),"Yes",IF(AB1697=1,"No",""))</f>
        <v/>
      </c>
      <c r="L1697" s="216"/>
      <c r="M1697" s="217"/>
      <c r="N1697" s="217"/>
      <c r="O1697" s="217"/>
      <c r="P1697" s="294">
        <f t="shared" si="225"/>
        <v>0</v>
      </c>
      <c r="Q1697" s="124"/>
      <c r="R1697" s="124"/>
      <c r="S1697" s="219"/>
      <c r="T1697" s="219"/>
      <c r="U1697" s="266"/>
      <c r="V1697" s="122" t="str">
        <f>IF($AB1697=1,VLOOKUP(U:U,'BW Asset Listing'!D:E,2,FALSE),"")</f>
        <v/>
      </c>
      <c r="W1697" s="122" t="str">
        <f>IF($AB1697=1,VLOOKUP(U:U,'BW Asset Listing'!D:F,3,FALSE),"")</f>
        <v/>
      </c>
      <c r="X1697" s="122" t="str">
        <f>IF($AB1697=1,VLOOKUP(U:U,'BW Asset Listing'!D:G,4,FALSE),"")</f>
        <v/>
      </c>
      <c r="Y1697" s="294" t="str">
        <f>IF($AB1697=1,VLOOKUP(U:U,'BW Asset Listing'!D:O,12,FALSE),"")</f>
        <v/>
      </c>
      <c r="Z1697" s="294" t="str">
        <f t="shared" si="226"/>
        <v/>
      </c>
      <c r="AA1697" s="294" t="str">
        <f t="shared" si="227"/>
        <v/>
      </c>
      <c r="AB1697" s="294">
        <f>COUNTIF($D$4:D1697,$D1697)</f>
        <v>0</v>
      </c>
      <c r="AE1697" s="122" t="str">
        <f t="shared" si="228"/>
        <v/>
      </c>
      <c r="AF1697" s="124">
        <f>SUMIFS('BW Expense Report GL'!I:I,'BW Expense Report GL'!F:F,AD:AD,'BW Expense Report GL'!G:G,G:G)</f>
        <v>0</v>
      </c>
      <c r="AG1697" s="124" t="str">
        <f t="shared" si="229"/>
        <v/>
      </c>
      <c r="AH1697" s="124">
        <f>SUMIFS('BW Expense Report GL'!I:I,'BW Expense Report GL'!F:F,AD:AD,'BW Expense Report GL'!G:G,H:H)</f>
        <v>0</v>
      </c>
      <c r="AI1697" s="124" t="str">
        <f t="shared" si="230"/>
        <v/>
      </c>
      <c r="AK1697" s="121">
        <f t="shared" si="231"/>
        <v>0</v>
      </c>
      <c r="AL1697" s="121">
        <f t="shared" si="232"/>
        <v>0</v>
      </c>
    </row>
    <row r="1698" spans="1:38" s="121" customFormat="1" ht="12.75" x14ac:dyDescent="0.2">
      <c r="A1698" s="293" t="str">
        <f>VLOOKUP(B:B,'ACFR Business Areas'!A:C,3,FALSE)</f>
        <v>A000</v>
      </c>
      <c r="B1698" s="293" t="str">
        <f>'Lease Rollforward'!$B$1</f>
        <v>E120</v>
      </c>
      <c r="C1698" s="122" t="str">
        <f>VLOOKUP(B:B,'ACFR Business Areas'!A:B,2,FALSE)</f>
        <v>Comptroller General</v>
      </c>
      <c r="D1698" s="237"/>
      <c r="E1698" s="265"/>
      <c r="G1698" s="122">
        <f>IFERROR(VLOOKUP($F:$F,'Lease Types with GL Accts'!A:B,2,FALSE),0)</f>
        <v>0</v>
      </c>
      <c r="H1698" s="122">
        <f>IFERROR(VLOOKUP($F:$F,'Lease Types with GL Accts'!$A:$C,3,FALSE),0)</f>
        <v>0</v>
      </c>
      <c r="I1698" s="122">
        <f>IFERROR(VLOOKUP($F:$F,'Lease Types with GL Accts'!$A:$D,4,FALSE),0)</f>
        <v>0</v>
      </c>
      <c r="J1698" s="293" t="str">
        <f>IF(AND(AB1698=1,K1698='Lease Rollforward'!$B$2),"Yes",IF(AB1698=1,"No",""))</f>
        <v/>
      </c>
      <c r="L1698" s="216"/>
      <c r="M1698" s="217"/>
      <c r="N1698" s="217"/>
      <c r="O1698" s="217"/>
      <c r="P1698" s="294">
        <f t="shared" si="225"/>
        <v>0</v>
      </c>
      <c r="Q1698" s="124"/>
      <c r="R1698" s="124"/>
      <c r="S1698" s="219"/>
      <c r="T1698" s="219"/>
      <c r="U1698" s="266"/>
      <c r="V1698" s="122" t="str">
        <f>IF($AB1698=1,VLOOKUP(U:U,'BW Asset Listing'!D:E,2,FALSE),"")</f>
        <v/>
      </c>
      <c r="W1698" s="122" t="str">
        <f>IF($AB1698=1,VLOOKUP(U:U,'BW Asset Listing'!D:F,3,FALSE),"")</f>
        <v/>
      </c>
      <c r="X1698" s="122" t="str">
        <f>IF($AB1698=1,VLOOKUP(U:U,'BW Asset Listing'!D:G,4,FALSE),"")</f>
        <v/>
      </c>
      <c r="Y1698" s="294" t="str">
        <f>IF($AB1698=1,VLOOKUP(U:U,'BW Asset Listing'!D:O,12,FALSE),"")</f>
        <v/>
      </c>
      <c r="Z1698" s="294" t="str">
        <f t="shared" si="226"/>
        <v/>
      </c>
      <c r="AA1698" s="294" t="str">
        <f t="shared" si="227"/>
        <v/>
      </c>
      <c r="AB1698" s="294">
        <f>COUNTIF($D$4:D1698,$D1698)</f>
        <v>0</v>
      </c>
      <c r="AE1698" s="122" t="str">
        <f t="shared" si="228"/>
        <v/>
      </c>
      <c r="AF1698" s="124">
        <f>SUMIFS('BW Expense Report GL'!I:I,'BW Expense Report GL'!F:F,AD:AD,'BW Expense Report GL'!G:G,G:G)</f>
        <v>0</v>
      </c>
      <c r="AG1698" s="124" t="str">
        <f t="shared" si="229"/>
        <v/>
      </c>
      <c r="AH1698" s="124">
        <f>SUMIFS('BW Expense Report GL'!I:I,'BW Expense Report GL'!F:F,AD:AD,'BW Expense Report GL'!G:G,H:H)</f>
        <v>0</v>
      </c>
      <c r="AI1698" s="124" t="str">
        <f t="shared" si="230"/>
        <v/>
      </c>
      <c r="AK1698" s="121">
        <f t="shared" si="231"/>
        <v>0</v>
      </c>
      <c r="AL1698" s="121">
        <f t="shared" si="232"/>
        <v>0</v>
      </c>
    </row>
    <row r="1699" spans="1:38" s="121" customFormat="1" ht="12.75" x14ac:dyDescent="0.2">
      <c r="A1699" s="293" t="str">
        <f>VLOOKUP(B:B,'ACFR Business Areas'!A:C,3,FALSE)</f>
        <v>A000</v>
      </c>
      <c r="B1699" s="293" t="str">
        <f>'Lease Rollforward'!$B$1</f>
        <v>E120</v>
      </c>
      <c r="C1699" s="122" t="str">
        <f>VLOOKUP(B:B,'ACFR Business Areas'!A:B,2,FALSE)</f>
        <v>Comptroller General</v>
      </c>
      <c r="D1699" s="237"/>
      <c r="E1699" s="265"/>
      <c r="G1699" s="122">
        <f>IFERROR(VLOOKUP($F:$F,'Lease Types with GL Accts'!A:B,2,FALSE),0)</f>
        <v>0</v>
      </c>
      <c r="H1699" s="122">
        <f>IFERROR(VLOOKUP($F:$F,'Lease Types with GL Accts'!$A:$C,3,FALSE),0)</f>
        <v>0</v>
      </c>
      <c r="I1699" s="122">
        <f>IFERROR(VLOOKUP($F:$F,'Lease Types with GL Accts'!$A:$D,4,FALSE),0)</f>
        <v>0</v>
      </c>
      <c r="J1699" s="293" t="str">
        <f>IF(AND(AB1699=1,K1699='Lease Rollforward'!$B$2),"Yes",IF(AB1699=1,"No",""))</f>
        <v/>
      </c>
      <c r="L1699" s="216"/>
      <c r="M1699" s="217"/>
      <c r="N1699" s="217"/>
      <c r="O1699" s="217"/>
      <c r="P1699" s="294">
        <f t="shared" si="225"/>
        <v>0</v>
      </c>
      <c r="Q1699" s="124"/>
      <c r="R1699" s="124"/>
      <c r="S1699" s="219"/>
      <c r="T1699" s="219"/>
      <c r="U1699" s="266"/>
      <c r="V1699" s="122" t="str">
        <f>IF($AB1699=1,VLOOKUP(U:U,'BW Asset Listing'!D:E,2,FALSE),"")</f>
        <v/>
      </c>
      <c r="W1699" s="122" t="str">
        <f>IF($AB1699=1,VLOOKUP(U:U,'BW Asset Listing'!D:F,3,FALSE),"")</f>
        <v/>
      </c>
      <c r="X1699" s="122" t="str">
        <f>IF($AB1699=1,VLOOKUP(U:U,'BW Asset Listing'!D:G,4,FALSE),"")</f>
        <v/>
      </c>
      <c r="Y1699" s="294" t="str">
        <f>IF($AB1699=1,VLOOKUP(U:U,'BW Asset Listing'!D:O,12,FALSE),"")</f>
        <v/>
      </c>
      <c r="Z1699" s="294" t="str">
        <f t="shared" si="226"/>
        <v/>
      </c>
      <c r="AA1699" s="294" t="str">
        <f t="shared" si="227"/>
        <v/>
      </c>
      <c r="AB1699" s="294">
        <f>COUNTIF($D$4:D1699,$D1699)</f>
        <v>0</v>
      </c>
      <c r="AE1699" s="122" t="str">
        <f t="shared" si="228"/>
        <v/>
      </c>
      <c r="AF1699" s="124">
        <f>SUMIFS('BW Expense Report GL'!I:I,'BW Expense Report GL'!F:F,AD:AD,'BW Expense Report GL'!G:G,G:G)</f>
        <v>0</v>
      </c>
      <c r="AG1699" s="124" t="str">
        <f t="shared" si="229"/>
        <v/>
      </c>
      <c r="AH1699" s="124">
        <f>SUMIFS('BW Expense Report GL'!I:I,'BW Expense Report GL'!F:F,AD:AD,'BW Expense Report GL'!G:G,H:H)</f>
        <v>0</v>
      </c>
      <c r="AI1699" s="124" t="str">
        <f t="shared" si="230"/>
        <v/>
      </c>
      <c r="AK1699" s="121">
        <f t="shared" si="231"/>
        <v>0</v>
      </c>
      <c r="AL1699" s="121">
        <f t="shared" si="232"/>
        <v>0</v>
      </c>
    </row>
    <row r="1700" spans="1:38" s="121" customFormat="1" ht="12.75" x14ac:dyDescent="0.2">
      <c r="A1700" s="293" t="str">
        <f>VLOOKUP(B:B,'ACFR Business Areas'!A:C,3,FALSE)</f>
        <v>A000</v>
      </c>
      <c r="B1700" s="293" t="str">
        <f>'Lease Rollforward'!$B$1</f>
        <v>E120</v>
      </c>
      <c r="C1700" s="122" t="str">
        <f>VLOOKUP(B:B,'ACFR Business Areas'!A:B,2,FALSE)</f>
        <v>Comptroller General</v>
      </c>
      <c r="D1700" s="237"/>
      <c r="E1700" s="265"/>
      <c r="G1700" s="122">
        <f>IFERROR(VLOOKUP($F:$F,'Lease Types with GL Accts'!A:B,2,FALSE),0)</f>
        <v>0</v>
      </c>
      <c r="H1700" s="122">
        <f>IFERROR(VLOOKUP($F:$F,'Lease Types with GL Accts'!$A:$C,3,FALSE),0)</f>
        <v>0</v>
      </c>
      <c r="I1700" s="122">
        <f>IFERROR(VLOOKUP($F:$F,'Lease Types with GL Accts'!$A:$D,4,FALSE),0)</f>
        <v>0</v>
      </c>
      <c r="J1700" s="293" t="str">
        <f>IF(AND(AB1700=1,K1700='Lease Rollforward'!$B$2),"Yes",IF(AB1700=1,"No",""))</f>
        <v/>
      </c>
      <c r="L1700" s="216"/>
      <c r="M1700" s="217"/>
      <c r="N1700" s="217"/>
      <c r="O1700" s="217"/>
      <c r="P1700" s="294">
        <f t="shared" si="225"/>
        <v>0</v>
      </c>
      <c r="Q1700" s="124"/>
      <c r="R1700" s="124"/>
      <c r="S1700" s="219"/>
      <c r="T1700" s="219"/>
      <c r="U1700" s="266"/>
      <c r="V1700" s="122" t="str">
        <f>IF($AB1700=1,VLOOKUP(U:U,'BW Asset Listing'!D:E,2,FALSE),"")</f>
        <v/>
      </c>
      <c r="W1700" s="122" t="str">
        <f>IF($AB1700=1,VLOOKUP(U:U,'BW Asset Listing'!D:F,3,FALSE),"")</f>
        <v/>
      </c>
      <c r="X1700" s="122" t="str">
        <f>IF($AB1700=1,VLOOKUP(U:U,'BW Asset Listing'!D:G,4,FALSE),"")</f>
        <v/>
      </c>
      <c r="Y1700" s="294" t="str">
        <f>IF($AB1700=1,VLOOKUP(U:U,'BW Asset Listing'!D:O,12,FALSE),"")</f>
        <v/>
      </c>
      <c r="Z1700" s="294" t="str">
        <f t="shared" si="226"/>
        <v/>
      </c>
      <c r="AA1700" s="294" t="str">
        <f t="shared" si="227"/>
        <v/>
      </c>
      <c r="AB1700" s="294">
        <f>COUNTIF($D$4:D1700,$D1700)</f>
        <v>0</v>
      </c>
      <c r="AE1700" s="122" t="str">
        <f t="shared" si="228"/>
        <v/>
      </c>
      <c r="AF1700" s="124">
        <f>SUMIFS('BW Expense Report GL'!I:I,'BW Expense Report GL'!F:F,AD:AD,'BW Expense Report GL'!G:G,G:G)</f>
        <v>0</v>
      </c>
      <c r="AG1700" s="124" t="str">
        <f t="shared" si="229"/>
        <v/>
      </c>
      <c r="AH1700" s="124">
        <f>SUMIFS('BW Expense Report GL'!I:I,'BW Expense Report GL'!F:F,AD:AD,'BW Expense Report GL'!G:G,H:H)</f>
        <v>0</v>
      </c>
      <c r="AI1700" s="124" t="str">
        <f t="shared" si="230"/>
        <v/>
      </c>
      <c r="AK1700" s="121">
        <f t="shared" si="231"/>
        <v>0</v>
      </c>
      <c r="AL1700" s="121">
        <f t="shared" si="232"/>
        <v>0</v>
      </c>
    </row>
    <row r="1701" spans="1:38" s="121" customFormat="1" ht="12.75" x14ac:dyDescent="0.2">
      <c r="A1701" s="293" t="str">
        <f>VLOOKUP(B:B,'ACFR Business Areas'!A:C,3,FALSE)</f>
        <v>A000</v>
      </c>
      <c r="B1701" s="293" t="str">
        <f>'Lease Rollforward'!$B$1</f>
        <v>E120</v>
      </c>
      <c r="C1701" s="122" t="str">
        <f>VLOOKUP(B:B,'ACFR Business Areas'!A:B,2,FALSE)</f>
        <v>Comptroller General</v>
      </c>
      <c r="D1701" s="237"/>
      <c r="E1701" s="265"/>
      <c r="G1701" s="122">
        <f>IFERROR(VLOOKUP($F:$F,'Lease Types with GL Accts'!A:B,2,FALSE),0)</f>
        <v>0</v>
      </c>
      <c r="H1701" s="122">
        <f>IFERROR(VLOOKUP($F:$F,'Lease Types with GL Accts'!$A:$C,3,FALSE),0)</f>
        <v>0</v>
      </c>
      <c r="I1701" s="122">
        <f>IFERROR(VLOOKUP($F:$F,'Lease Types with GL Accts'!$A:$D,4,FALSE),0)</f>
        <v>0</v>
      </c>
      <c r="J1701" s="293" t="str">
        <f>IF(AND(AB1701=1,K1701='Lease Rollforward'!$B$2),"Yes",IF(AB1701=1,"No",""))</f>
        <v/>
      </c>
      <c r="L1701" s="216"/>
      <c r="M1701" s="217"/>
      <c r="N1701" s="217"/>
      <c r="O1701" s="217"/>
      <c r="P1701" s="294">
        <f t="shared" si="225"/>
        <v>0</v>
      </c>
      <c r="Q1701" s="124"/>
      <c r="R1701" s="124"/>
      <c r="S1701" s="219"/>
      <c r="T1701" s="219"/>
      <c r="U1701" s="266"/>
      <c r="V1701" s="122" t="str">
        <f>IF($AB1701=1,VLOOKUP(U:U,'BW Asset Listing'!D:E,2,FALSE),"")</f>
        <v/>
      </c>
      <c r="W1701" s="122" t="str">
        <f>IF($AB1701=1,VLOOKUP(U:U,'BW Asset Listing'!D:F,3,FALSE),"")</f>
        <v/>
      </c>
      <c r="X1701" s="122" t="str">
        <f>IF($AB1701=1,VLOOKUP(U:U,'BW Asset Listing'!D:G,4,FALSE),"")</f>
        <v/>
      </c>
      <c r="Y1701" s="294" t="str">
        <f>IF($AB1701=1,VLOOKUP(U:U,'BW Asset Listing'!D:O,12,FALSE),"")</f>
        <v/>
      </c>
      <c r="Z1701" s="294" t="str">
        <f t="shared" si="226"/>
        <v/>
      </c>
      <c r="AA1701" s="294" t="str">
        <f t="shared" si="227"/>
        <v/>
      </c>
      <c r="AB1701" s="294">
        <f>COUNTIF($D$4:D1701,$D1701)</f>
        <v>0</v>
      </c>
      <c r="AE1701" s="122" t="str">
        <f t="shared" si="228"/>
        <v/>
      </c>
      <c r="AF1701" s="124">
        <f>SUMIFS('BW Expense Report GL'!I:I,'BW Expense Report GL'!F:F,AD:AD,'BW Expense Report GL'!G:G,G:G)</f>
        <v>0</v>
      </c>
      <c r="AG1701" s="124" t="str">
        <f t="shared" si="229"/>
        <v/>
      </c>
      <c r="AH1701" s="124">
        <f>SUMIFS('BW Expense Report GL'!I:I,'BW Expense Report GL'!F:F,AD:AD,'BW Expense Report GL'!G:G,H:H)</f>
        <v>0</v>
      </c>
      <c r="AI1701" s="124" t="str">
        <f t="shared" si="230"/>
        <v/>
      </c>
      <c r="AK1701" s="121">
        <f t="shared" si="231"/>
        <v>0</v>
      </c>
      <c r="AL1701" s="121">
        <f t="shared" si="232"/>
        <v>0</v>
      </c>
    </row>
    <row r="1702" spans="1:38" s="121" customFormat="1" ht="12.75" x14ac:dyDescent="0.2">
      <c r="A1702" s="293" t="str">
        <f>VLOOKUP(B:B,'ACFR Business Areas'!A:C,3,FALSE)</f>
        <v>A000</v>
      </c>
      <c r="B1702" s="293" t="str">
        <f>'Lease Rollforward'!$B$1</f>
        <v>E120</v>
      </c>
      <c r="C1702" s="122" t="str">
        <f>VLOOKUP(B:B,'ACFR Business Areas'!A:B,2,FALSE)</f>
        <v>Comptroller General</v>
      </c>
      <c r="D1702" s="237"/>
      <c r="E1702" s="265"/>
      <c r="G1702" s="122">
        <f>IFERROR(VLOOKUP($F:$F,'Lease Types with GL Accts'!A:B,2,FALSE),0)</f>
        <v>0</v>
      </c>
      <c r="H1702" s="122">
        <f>IFERROR(VLOOKUP($F:$F,'Lease Types with GL Accts'!$A:$C,3,FALSE),0)</f>
        <v>0</v>
      </c>
      <c r="I1702" s="122">
        <f>IFERROR(VLOOKUP($F:$F,'Lease Types with GL Accts'!$A:$D,4,FALSE),0)</f>
        <v>0</v>
      </c>
      <c r="J1702" s="293" t="str">
        <f>IF(AND(AB1702=1,K1702='Lease Rollforward'!$B$2),"Yes",IF(AB1702=1,"No",""))</f>
        <v/>
      </c>
      <c r="L1702" s="216"/>
      <c r="M1702" s="217"/>
      <c r="N1702" s="217"/>
      <c r="O1702" s="217"/>
      <c r="P1702" s="294">
        <f t="shared" si="225"/>
        <v>0</v>
      </c>
      <c r="Q1702" s="124"/>
      <c r="R1702" s="124"/>
      <c r="S1702" s="219"/>
      <c r="T1702" s="219"/>
      <c r="U1702" s="266"/>
      <c r="V1702" s="122" t="str">
        <f>IF($AB1702=1,VLOOKUP(U:U,'BW Asset Listing'!D:E,2,FALSE),"")</f>
        <v/>
      </c>
      <c r="W1702" s="122" t="str">
        <f>IF($AB1702=1,VLOOKUP(U:U,'BW Asset Listing'!D:F,3,FALSE),"")</f>
        <v/>
      </c>
      <c r="X1702" s="122" t="str">
        <f>IF($AB1702=1,VLOOKUP(U:U,'BW Asset Listing'!D:G,4,FALSE),"")</f>
        <v/>
      </c>
      <c r="Y1702" s="294" t="str">
        <f>IF($AB1702=1,VLOOKUP(U:U,'BW Asset Listing'!D:O,12,FALSE),"")</f>
        <v/>
      </c>
      <c r="Z1702" s="294" t="str">
        <f t="shared" si="226"/>
        <v/>
      </c>
      <c r="AA1702" s="294" t="str">
        <f t="shared" si="227"/>
        <v/>
      </c>
      <c r="AB1702" s="294">
        <f>COUNTIF($D$4:D1702,$D1702)</f>
        <v>0</v>
      </c>
      <c r="AE1702" s="122" t="str">
        <f t="shared" si="228"/>
        <v/>
      </c>
      <c r="AF1702" s="124">
        <f>SUMIFS('BW Expense Report GL'!I:I,'BW Expense Report GL'!F:F,AD:AD,'BW Expense Report GL'!G:G,G:G)</f>
        <v>0</v>
      </c>
      <c r="AG1702" s="124" t="str">
        <f t="shared" si="229"/>
        <v/>
      </c>
      <c r="AH1702" s="124">
        <f>SUMIFS('BW Expense Report GL'!I:I,'BW Expense Report GL'!F:F,AD:AD,'BW Expense Report GL'!G:G,H:H)</f>
        <v>0</v>
      </c>
      <c r="AI1702" s="124" t="str">
        <f t="shared" si="230"/>
        <v/>
      </c>
      <c r="AK1702" s="121">
        <f t="shared" si="231"/>
        <v>0</v>
      </c>
      <c r="AL1702" s="121">
        <f t="shared" si="232"/>
        <v>0</v>
      </c>
    </row>
    <row r="1703" spans="1:38" s="121" customFormat="1" ht="12.75" x14ac:dyDescent="0.2">
      <c r="A1703" s="293" t="str">
        <f>VLOOKUP(B:B,'ACFR Business Areas'!A:C,3,FALSE)</f>
        <v>A000</v>
      </c>
      <c r="B1703" s="293" t="str">
        <f>'Lease Rollforward'!$B$1</f>
        <v>E120</v>
      </c>
      <c r="C1703" s="122" t="str">
        <f>VLOOKUP(B:B,'ACFR Business Areas'!A:B,2,FALSE)</f>
        <v>Comptroller General</v>
      </c>
      <c r="D1703" s="237"/>
      <c r="E1703" s="265"/>
      <c r="G1703" s="122">
        <f>IFERROR(VLOOKUP($F:$F,'Lease Types with GL Accts'!A:B,2,FALSE),0)</f>
        <v>0</v>
      </c>
      <c r="H1703" s="122">
        <f>IFERROR(VLOOKUP($F:$F,'Lease Types with GL Accts'!$A:$C,3,FALSE),0)</f>
        <v>0</v>
      </c>
      <c r="I1703" s="122">
        <f>IFERROR(VLOOKUP($F:$F,'Lease Types with GL Accts'!$A:$D,4,FALSE),0)</f>
        <v>0</v>
      </c>
      <c r="J1703" s="293" t="str">
        <f>IF(AND(AB1703=1,K1703='Lease Rollforward'!$B$2),"Yes",IF(AB1703=1,"No",""))</f>
        <v/>
      </c>
      <c r="L1703" s="216"/>
      <c r="M1703" s="217"/>
      <c r="N1703" s="217"/>
      <c r="O1703" s="217"/>
      <c r="P1703" s="294">
        <f t="shared" si="225"/>
        <v>0</v>
      </c>
      <c r="Q1703" s="124"/>
      <c r="R1703" s="124"/>
      <c r="S1703" s="219"/>
      <c r="T1703" s="219"/>
      <c r="U1703" s="266"/>
      <c r="V1703" s="122" t="str">
        <f>IF($AB1703=1,VLOOKUP(U:U,'BW Asset Listing'!D:E,2,FALSE),"")</f>
        <v/>
      </c>
      <c r="W1703" s="122" t="str">
        <f>IF($AB1703=1,VLOOKUP(U:U,'BW Asset Listing'!D:F,3,FALSE),"")</f>
        <v/>
      </c>
      <c r="X1703" s="122" t="str">
        <f>IF($AB1703=1,VLOOKUP(U:U,'BW Asset Listing'!D:G,4,FALSE),"")</f>
        <v/>
      </c>
      <c r="Y1703" s="294" t="str">
        <f>IF($AB1703=1,VLOOKUP(U:U,'BW Asset Listing'!D:O,12,FALSE),"")</f>
        <v/>
      </c>
      <c r="Z1703" s="294" t="str">
        <f t="shared" si="226"/>
        <v/>
      </c>
      <c r="AA1703" s="294" t="str">
        <f t="shared" si="227"/>
        <v/>
      </c>
      <c r="AB1703" s="294">
        <f>COUNTIF($D$4:D1703,$D1703)</f>
        <v>0</v>
      </c>
      <c r="AE1703" s="122" t="str">
        <f t="shared" si="228"/>
        <v/>
      </c>
      <c r="AF1703" s="124">
        <f>SUMIFS('BW Expense Report GL'!I:I,'BW Expense Report GL'!F:F,AD:AD,'BW Expense Report GL'!G:G,G:G)</f>
        <v>0</v>
      </c>
      <c r="AG1703" s="124" t="str">
        <f t="shared" si="229"/>
        <v/>
      </c>
      <c r="AH1703" s="124">
        <f>SUMIFS('BW Expense Report GL'!I:I,'BW Expense Report GL'!F:F,AD:AD,'BW Expense Report GL'!G:G,H:H)</f>
        <v>0</v>
      </c>
      <c r="AI1703" s="124" t="str">
        <f t="shared" si="230"/>
        <v/>
      </c>
      <c r="AK1703" s="121">
        <f t="shared" si="231"/>
        <v>0</v>
      </c>
      <c r="AL1703" s="121">
        <f t="shared" si="232"/>
        <v>0</v>
      </c>
    </row>
    <row r="1704" spans="1:38" s="121" customFormat="1" ht="12.75" x14ac:dyDescent="0.2">
      <c r="A1704" s="293" t="str">
        <f>VLOOKUP(B:B,'ACFR Business Areas'!A:C,3,FALSE)</f>
        <v>A000</v>
      </c>
      <c r="B1704" s="293" t="str">
        <f>'Lease Rollforward'!$B$1</f>
        <v>E120</v>
      </c>
      <c r="C1704" s="122" t="str">
        <f>VLOOKUP(B:B,'ACFR Business Areas'!A:B,2,FALSE)</f>
        <v>Comptroller General</v>
      </c>
      <c r="D1704" s="237"/>
      <c r="E1704" s="265"/>
      <c r="G1704" s="122">
        <f>IFERROR(VLOOKUP($F:$F,'Lease Types with GL Accts'!A:B,2,FALSE),0)</f>
        <v>0</v>
      </c>
      <c r="H1704" s="122">
        <f>IFERROR(VLOOKUP($F:$F,'Lease Types with GL Accts'!$A:$C,3,FALSE),0)</f>
        <v>0</v>
      </c>
      <c r="I1704" s="122">
        <f>IFERROR(VLOOKUP($F:$F,'Lease Types with GL Accts'!$A:$D,4,FALSE),0)</f>
        <v>0</v>
      </c>
      <c r="J1704" s="293" t="str">
        <f>IF(AND(AB1704=1,K1704='Lease Rollforward'!$B$2),"Yes",IF(AB1704=1,"No",""))</f>
        <v/>
      </c>
      <c r="L1704" s="216"/>
      <c r="M1704" s="217"/>
      <c r="N1704" s="217"/>
      <c r="O1704" s="217"/>
      <c r="P1704" s="294">
        <f t="shared" si="225"/>
        <v>0</v>
      </c>
      <c r="Q1704" s="124"/>
      <c r="R1704" s="124"/>
      <c r="S1704" s="219"/>
      <c r="T1704" s="219"/>
      <c r="U1704" s="266"/>
      <c r="V1704" s="122" t="str">
        <f>IF($AB1704=1,VLOOKUP(U:U,'BW Asset Listing'!D:E,2,FALSE),"")</f>
        <v/>
      </c>
      <c r="W1704" s="122" t="str">
        <f>IF($AB1704=1,VLOOKUP(U:U,'BW Asset Listing'!D:F,3,FALSE),"")</f>
        <v/>
      </c>
      <c r="X1704" s="122" t="str">
        <f>IF($AB1704=1,VLOOKUP(U:U,'BW Asset Listing'!D:G,4,FALSE),"")</f>
        <v/>
      </c>
      <c r="Y1704" s="294" t="str">
        <f>IF($AB1704=1,VLOOKUP(U:U,'BW Asset Listing'!D:O,12,FALSE),"")</f>
        <v/>
      </c>
      <c r="Z1704" s="294" t="str">
        <f t="shared" si="226"/>
        <v/>
      </c>
      <c r="AA1704" s="294" t="str">
        <f t="shared" si="227"/>
        <v/>
      </c>
      <c r="AB1704" s="294">
        <f>COUNTIF($D$4:D1704,$D1704)</f>
        <v>0</v>
      </c>
      <c r="AE1704" s="122" t="str">
        <f t="shared" si="228"/>
        <v/>
      </c>
      <c r="AF1704" s="124">
        <f>SUMIFS('BW Expense Report GL'!I:I,'BW Expense Report GL'!F:F,AD:AD,'BW Expense Report GL'!G:G,G:G)</f>
        <v>0</v>
      </c>
      <c r="AG1704" s="124" t="str">
        <f t="shared" si="229"/>
        <v/>
      </c>
      <c r="AH1704" s="124">
        <f>SUMIFS('BW Expense Report GL'!I:I,'BW Expense Report GL'!F:F,AD:AD,'BW Expense Report GL'!G:G,H:H)</f>
        <v>0</v>
      </c>
      <c r="AI1704" s="124" t="str">
        <f t="shared" si="230"/>
        <v/>
      </c>
      <c r="AK1704" s="121">
        <f t="shared" si="231"/>
        <v>0</v>
      </c>
      <c r="AL1704" s="121">
        <f t="shared" si="232"/>
        <v>0</v>
      </c>
    </row>
    <row r="1705" spans="1:38" s="121" customFormat="1" ht="12.75" x14ac:dyDescent="0.2">
      <c r="A1705" s="293" t="str">
        <f>VLOOKUP(B:B,'ACFR Business Areas'!A:C,3,FALSE)</f>
        <v>A000</v>
      </c>
      <c r="B1705" s="293" t="str">
        <f>'Lease Rollforward'!$B$1</f>
        <v>E120</v>
      </c>
      <c r="C1705" s="122" t="str">
        <f>VLOOKUP(B:B,'ACFR Business Areas'!A:B,2,FALSE)</f>
        <v>Comptroller General</v>
      </c>
      <c r="D1705" s="237"/>
      <c r="E1705" s="265"/>
      <c r="G1705" s="122">
        <f>IFERROR(VLOOKUP($F:$F,'Lease Types with GL Accts'!A:B,2,FALSE),0)</f>
        <v>0</v>
      </c>
      <c r="H1705" s="122">
        <f>IFERROR(VLOOKUP($F:$F,'Lease Types with GL Accts'!$A:$C,3,FALSE),0)</f>
        <v>0</v>
      </c>
      <c r="I1705" s="122">
        <f>IFERROR(VLOOKUP($F:$F,'Lease Types with GL Accts'!$A:$D,4,FALSE),0)</f>
        <v>0</v>
      </c>
      <c r="J1705" s="293" t="str">
        <f>IF(AND(AB1705=1,K1705='Lease Rollforward'!$B$2),"Yes",IF(AB1705=1,"No",""))</f>
        <v/>
      </c>
      <c r="L1705" s="216"/>
      <c r="M1705" s="217"/>
      <c r="N1705" s="217"/>
      <c r="O1705" s="217"/>
      <c r="P1705" s="294">
        <f t="shared" si="225"/>
        <v>0</v>
      </c>
      <c r="Q1705" s="124"/>
      <c r="R1705" s="124"/>
      <c r="S1705" s="219"/>
      <c r="T1705" s="219"/>
      <c r="U1705" s="266"/>
      <c r="V1705" s="122" t="str">
        <f>IF($AB1705=1,VLOOKUP(U:U,'BW Asset Listing'!D:E,2,FALSE),"")</f>
        <v/>
      </c>
      <c r="W1705" s="122" t="str">
        <f>IF($AB1705=1,VLOOKUP(U:U,'BW Asset Listing'!D:F,3,FALSE),"")</f>
        <v/>
      </c>
      <c r="X1705" s="122" t="str">
        <f>IF($AB1705=1,VLOOKUP(U:U,'BW Asset Listing'!D:G,4,FALSE),"")</f>
        <v/>
      </c>
      <c r="Y1705" s="294" t="str">
        <f>IF($AB1705=1,VLOOKUP(U:U,'BW Asset Listing'!D:O,12,FALSE),"")</f>
        <v/>
      </c>
      <c r="Z1705" s="294" t="str">
        <f t="shared" si="226"/>
        <v/>
      </c>
      <c r="AA1705" s="294" t="str">
        <f t="shared" si="227"/>
        <v/>
      </c>
      <c r="AB1705" s="294">
        <f>COUNTIF($D$4:D1705,$D1705)</f>
        <v>0</v>
      </c>
      <c r="AE1705" s="122" t="str">
        <f t="shared" si="228"/>
        <v/>
      </c>
      <c r="AF1705" s="124">
        <f>SUMIFS('BW Expense Report GL'!I:I,'BW Expense Report GL'!F:F,AD:AD,'BW Expense Report GL'!G:G,G:G)</f>
        <v>0</v>
      </c>
      <c r="AG1705" s="124" t="str">
        <f t="shared" si="229"/>
        <v/>
      </c>
      <c r="AH1705" s="124">
        <f>SUMIFS('BW Expense Report GL'!I:I,'BW Expense Report GL'!F:F,AD:AD,'BW Expense Report GL'!G:G,H:H)</f>
        <v>0</v>
      </c>
      <c r="AI1705" s="124" t="str">
        <f t="shared" si="230"/>
        <v/>
      </c>
      <c r="AK1705" s="121">
        <f t="shared" si="231"/>
        <v>0</v>
      </c>
      <c r="AL1705" s="121">
        <f t="shared" si="232"/>
        <v>0</v>
      </c>
    </row>
    <row r="1706" spans="1:38" s="121" customFormat="1" ht="12.75" x14ac:dyDescent="0.2">
      <c r="A1706" s="293" t="str">
        <f>VLOOKUP(B:B,'ACFR Business Areas'!A:C,3,FALSE)</f>
        <v>A000</v>
      </c>
      <c r="B1706" s="293" t="str">
        <f>'Lease Rollforward'!$B$1</f>
        <v>E120</v>
      </c>
      <c r="C1706" s="122" t="str">
        <f>VLOOKUP(B:B,'ACFR Business Areas'!A:B,2,FALSE)</f>
        <v>Comptroller General</v>
      </c>
      <c r="D1706" s="237"/>
      <c r="E1706" s="265"/>
      <c r="G1706" s="122">
        <f>IFERROR(VLOOKUP($F:$F,'Lease Types with GL Accts'!A:B,2,FALSE),0)</f>
        <v>0</v>
      </c>
      <c r="H1706" s="122">
        <f>IFERROR(VLOOKUP($F:$F,'Lease Types with GL Accts'!$A:$C,3,FALSE),0)</f>
        <v>0</v>
      </c>
      <c r="I1706" s="122">
        <f>IFERROR(VLOOKUP($F:$F,'Lease Types with GL Accts'!$A:$D,4,FALSE),0)</f>
        <v>0</v>
      </c>
      <c r="J1706" s="293" t="str">
        <f>IF(AND(AB1706=1,K1706='Lease Rollforward'!$B$2),"Yes",IF(AB1706=1,"No",""))</f>
        <v/>
      </c>
      <c r="L1706" s="216"/>
      <c r="M1706" s="217"/>
      <c r="N1706" s="217"/>
      <c r="O1706" s="217"/>
      <c r="P1706" s="294">
        <f t="shared" si="225"/>
        <v>0</v>
      </c>
      <c r="Q1706" s="124"/>
      <c r="R1706" s="124"/>
      <c r="S1706" s="219"/>
      <c r="T1706" s="219"/>
      <c r="U1706" s="266"/>
      <c r="V1706" s="122" t="str">
        <f>IF($AB1706=1,VLOOKUP(U:U,'BW Asset Listing'!D:E,2,FALSE),"")</f>
        <v/>
      </c>
      <c r="W1706" s="122" t="str">
        <f>IF($AB1706=1,VLOOKUP(U:U,'BW Asset Listing'!D:F,3,FALSE),"")</f>
        <v/>
      </c>
      <c r="X1706" s="122" t="str">
        <f>IF($AB1706=1,VLOOKUP(U:U,'BW Asset Listing'!D:G,4,FALSE),"")</f>
        <v/>
      </c>
      <c r="Y1706" s="294" t="str">
        <f>IF($AB1706=1,VLOOKUP(U:U,'BW Asset Listing'!D:O,12,FALSE),"")</f>
        <v/>
      </c>
      <c r="Z1706" s="294" t="str">
        <f t="shared" si="226"/>
        <v/>
      </c>
      <c r="AA1706" s="294" t="str">
        <f t="shared" si="227"/>
        <v/>
      </c>
      <c r="AB1706" s="294">
        <f>COUNTIF($D$4:D1706,$D1706)</f>
        <v>0</v>
      </c>
      <c r="AE1706" s="122" t="str">
        <f t="shared" si="228"/>
        <v/>
      </c>
      <c r="AF1706" s="124">
        <f>SUMIFS('BW Expense Report GL'!I:I,'BW Expense Report GL'!F:F,AD:AD,'BW Expense Report GL'!G:G,G:G)</f>
        <v>0</v>
      </c>
      <c r="AG1706" s="124" t="str">
        <f t="shared" si="229"/>
        <v/>
      </c>
      <c r="AH1706" s="124">
        <f>SUMIFS('BW Expense Report GL'!I:I,'BW Expense Report GL'!F:F,AD:AD,'BW Expense Report GL'!G:G,H:H)</f>
        <v>0</v>
      </c>
      <c r="AI1706" s="124" t="str">
        <f t="shared" si="230"/>
        <v/>
      </c>
      <c r="AK1706" s="121">
        <f t="shared" si="231"/>
        <v>0</v>
      </c>
      <c r="AL1706" s="121">
        <f t="shared" si="232"/>
        <v>0</v>
      </c>
    </row>
    <row r="1707" spans="1:38" s="121" customFormat="1" ht="12.75" x14ac:dyDescent="0.2">
      <c r="A1707" s="293" t="str">
        <f>VLOOKUP(B:B,'ACFR Business Areas'!A:C,3,FALSE)</f>
        <v>A000</v>
      </c>
      <c r="B1707" s="293" t="str">
        <f>'Lease Rollforward'!$B$1</f>
        <v>E120</v>
      </c>
      <c r="C1707" s="122" t="str">
        <f>VLOOKUP(B:B,'ACFR Business Areas'!A:B,2,FALSE)</f>
        <v>Comptroller General</v>
      </c>
      <c r="D1707" s="237"/>
      <c r="E1707" s="265"/>
      <c r="G1707" s="122">
        <f>IFERROR(VLOOKUP($F:$F,'Lease Types with GL Accts'!A:B,2,FALSE),0)</f>
        <v>0</v>
      </c>
      <c r="H1707" s="122">
        <f>IFERROR(VLOOKUP($F:$F,'Lease Types with GL Accts'!$A:$C,3,FALSE),0)</f>
        <v>0</v>
      </c>
      <c r="I1707" s="122">
        <f>IFERROR(VLOOKUP($F:$F,'Lease Types with GL Accts'!$A:$D,4,FALSE),0)</f>
        <v>0</v>
      </c>
      <c r="J1707" s="293" t="str">
        <f>IF(AND(AB1707=1,K1707='Lease Rollforward'!$B$2),"Yes",IF(AB1707=1,"No",""))</f>
        <v/>
      </c>
      <c r="L1707" s="216"/>
      <c r="M1707" s="217"/>
      <c r="N1707" s="217"/>
      <c r="O1707" s="217"/>
      <c r="P1707" s="294">
        <f t="shared" si="225"/>
        <v>0</v>
      </c>
      <c r="Q1707" s="124"/>
      <c r="R1707" s="124"/>
      <c r="S1707" s="219"/>
      <c r="T1707" s="219"/>
      <c r="U1707" s="266"/>
      <c r="V1707" s="122" t="str">
        <f>IF($AB1707=1,VLOOKUP(U:U,'BW Asset Listing'!D:E,2,FALSE),"")</f>
        <v/>
      </c>
      <c r="W1707" s="122" t="str">
        <f>IF($AB1707=1,VLOOKUP(U:U,'BW Asset Listing'!D:F,3,FALSE),"")</f>
        <v/>
      </c>
      <c r="X1707" s="122" t="str">
        <f>IF($AB1707=1,VLOOKUP(U:U,'BW Asset Listing'!D:G,4,FALSE),"")</f>
        <v/>
      </c>
      <c r="Y1707" s="294" t="str">
        <f>IF($AB1707=1,VLOOKUP(U:U,'BW Asset Listing'!D:O,12,FALSE),"")</f>
        <v/>
      </c>
      <c r="Z1707" s="294" t="str">
        <f t="shared" si="226"/>
        <v/>
      </c>
      <c r="AA1707" s="294" t="str">
        <f t="shared" si="227"/>
        <v/>
      </c>
      <c r="AB1707" s="294">
        <f>COUNTIF($D$4:D1707,$D1707)</f>
        <v>0</v>
      </c>
      <c r="AE1707" s="122" t="str">
        <f t="shared" si="228"/>
        <v/>
      </c>
      <c r="AF1707" s="124">
        <f>SUMIFS('BW Expense Report GL'!I:I,'BW Expense Report GL'!F:F,AD:AD,'BW Expense Report GL'!G:G,G:G)</f>
        <v>0</v>
      </c>
      <c r="AG1707" s="124" t="str">
        <f t="shared" si="229"/>
        <v/>
      </c>
      <c r="AH1707" s="124">
        <f>SUMIFS('BW Expense Report GL'!I:I,'BW Expense Report GL'!F:F,AD:AD,'BW Expense Report GL'!G:G,H:H)</f>
        <v>0</v>
      </c>
      <c r="AI1707" s="124" t="str">
        <f t="shared" si="230"/>
        <v/>
      </c>
      <c r="AK1707" s="121">
        <f t="shared" si="231"/>
        <v>0</v>
      </c>
      <c r="AL1707" s="121">
        <f t="shared" si="232"/>
        <v>0</v>
      </c>
    </row>
    <row r="1708" spans="1:38" s="121" customFormat="1" ht="12.75" x14ac:dyDescent="0.2">
      <c r="A1708" s="293" t="str">
        <f>VLOOKUP(B:B,'ACFR Business Areas'!A:C,3,FALSE)</f>
        <v>A000</v>
      </c>
      <c r="B1708" s="293" t="str">
        <f>'Lease Rollforward'!$B$1</f>
        <v>E120</v>
      </c>
      <c r="C1708" s="122" t="str">
        <f>VLOOKUP(B:B,'ACFR Business Areas'!A:B,2,FALSE)</f>
        <v>Comptroller General</v>
      </c>
      <c r="D1708" s="237"/>
      <c r="E1708" s="265"/>
      <c r="G1708" s="122">
        <f>IFERROR(VLOOKUP($F:$F,'Lease Types with GL Accts'!A:B,2,FALSE),0)</f>
        <v>0</v>
      </c>
      <c r="H1708" s="122">
        <f>IFERROR(VLOOKUP($F:$F,'Lease Types with GL Accts'!$A:$C,3,FALSE),0)</f>
        <v>0</v>
      </c>
      <c r="I1708" s="122">
        <f>IFERROR(VLOOKUP($F:$F,'Lease Types with GL Accts'!$A:$D,4,FALSE),0)</f>
        <v>0</v>
      </c>
      <c r="J1708" s="293" t="str">
        <f>IF(AND(AB1708=1,K1708='Lease Rollforward'!$B$2),"Yes",IF(AB1708=1,"No",""))</f>
        <v/>
      </c>
      <c r="L1708" s="216"/>
      <c r="M1708" s="217"/>
      <c r="N1708" s="217"/>
      <c r="O1708" s="217"/>
      <c r="P1708" s="294">
        <f t="shared" si="225"/>
        <v>0</v>
      </c>
      <c r="Q1708" s="124"/>
      <c r="R1708" s="124"/>
      <c r="S1708" s="219"/>
      <c r="T1708" s="219"/>
      <c r="U1708" s="266"/>
      <c r="V1708" s="122" t="str">
        <f>IF($AB1708=1,VLOOKUP(U:U,'BW Asset Listing'!D:E,2,FALSE),"")</f>
        <v/>
      </c>
      <c r="W1708" s="122" t="str">
        <f>IF($AB1708=1,VLOOKUP(U:U,'BW Asset Listing'!D:F,3,FALSE),"")</f>
        <v/>
      </c>
      <c r="X1708" s="122" t="str">
        <f>IF($AB1708=1,VLOOKUP(U:U,'BW Asset Listing'!D:G,4,FALSE),"")</f>
        <v/>
      </c>
      <c r="Y1708" s="294" t="str">
        <f>IF($AB1708=1,VLOOKUP(U:U,'BW Asset Listing'!D:O,12,FALSE),"")</f>
        <v/>
      </c>
      <c r="Z1708" s="294" t="str">
        <f t="shared" si="226"/>
        <v/>
      </c>
      <c r="AA1708" s="294" t="str">
        <f t="shared" si="227"/>
        <v/>
      </c>
      <c r="AB1708" s="294">
        <f>COUNTIF($D$4:D1708,$D1708)</f>
        <v>0</v>
      </c>
      <c r="AE1708" s="122" t="str">
        <f t="shared" si="228"/>
        <v/>
      </c>
      <c r="AF1708" s="124">
        <f>SUMIFS('BW Expense Report GL'!I:I,'BW Expense Report GL'!F:F,AD:AD,'BW Expense Report GL'!G:G,G:G)</f>
        <v>0</v>
      </c>
      <c r="AG1708" s="124" t="str">
        <f t="shared" si="229"/>
        <v/>
      </c>
      <c r="AH1708" s="124">
        <f>SUMIFS('BW Expense Report GL'!I:I,'BW Expense Report GL'!F:F,AD:AD,'BW Expense Report GL'!G:G,H:H)</f>
        <v>0</v>
      </c>
      <c r="AI1708" s="124" t="str">
        <f t="shared" si="230"/>
        <v/>
      </c>
      <c r="AK1708" s="121">
        <f t="shared" si="231"/>
        <v>0</v>
      </c>
      <c r="AL1708" s="121">
        <f t="shared" si="232"/>
        <v>0</v>
      </c>
    </row>
    <row r="1709" spans="1:38" s="121" customFormat="1" ht="12.75" x14ac:dyDescent="0.2">
      <c r="A1709" s="293" t="str">
        <f>VLOOKUP(B:B,'ACFR Business Areas'!A:C,3,FALSE)</f>
        <v>A000</v>
      </c>
      <c r="B1709" s="293" t="str">
        <f>'Lease Rollforward'!$B$1</f>
        <v>E120</v>
      </c>
      <c r="C1709" s="122" t="str">
        <f>VLOOKUP(B:B,'ACFR Business Areas'!A:B,2,FALSE)</f>
        <v>Comptroller General</v>
      </c>
      <c r="D1709" s="237"/>
      <c r="E1709" s="265"/>
      <c r="G1709" s="122">
        <f>IFERROR(VLOOKUP($F:$F,'Lease Types with GL Accts'!A:B,2,FALSE),0)</f>
        <v>0</v>
      </c>
      <c r="H1709" s="122">
        <f>IFERROR(VLOOKUP($F:$F,'Lease Types with GL Accts'!$A:$C,3,FALSE),0)</f>
        <v>0</v>
      </c>
      <c r="I1709" s="122">
        <f>IFERROR(VLOOKUP($F:$F,'Lease Types with GL Accts'!$A:$D,4,FALSE),0)</f>
        <v>0</v>
      </c>
      <c r="J1709" s="293" t="str">
        <f>IF(AND(AB1709=1,K1709='Lease Rollforward'!$B$2),"Yes",IF(AB1709=1,"No",""))</f>
        <v/>
      </c>
      <c r="L1709" s="216"/>
      <c r="M1709" s="217"/>
      <c r="N1709" s="217"/>
      <c r="O1709" s="217"/>
      <c r="P1709" s="294">
        <f t="shared" si="225"/>
        <v>0</v>
      </c>
      <c r="Q1709" s="124"/>
      <c r="R1709" s="124"/>
      <c r="S1709" s="219"/>
      <c r="T1709" s="219"/>
      <c r="U1709" s="266"/>
      <c r="V1709" s="122" t="str">
        <f>IF($AB1709=1,VLOOKUP(U:U,'BW Asset Listing'!D:E,2,FALSE),"")</f>
        <v/>
      </c>
      <c r="W1709" s="122" t="str">
        <f>IF($AB1709=1,VLOOKUP(U:U,'BW Asset Listing'!D:F,3,FALSE),"")</f>
        <v/>
      </c>
      <c r="X1709" s="122" t="str">
        <f>IF($AB1709=1,VLOOKUP(U:U,'BW Asset Listing'!D:G,4,FALSE),"")</f>
        <v/>
      </c>
      <c r="Y1709" s="294" t="str">
        <f>IF($AB1709=1,VLOOKUP(U:U,'BW Asset Listing'!D:O,12,FALSE),"")</f>
        <v/>
      </c>
      <c r="Z1709" s="294" t="str">
        <f t="shared" si="226"/>
        <v/>
      </c>
      <c r="AA1709" s="294" t="str">
        <f t="shared" si="227"/>
        <v/>
      </c>
      <c r="AB1709" s="294">
        <f>COUNTIF($D$4:D1709,$D1709)</f>
        <v>0</v>
      </c>
      <c r="AE1709" s="122" t="str">
        <f t="shared" si="228"/>
        <v/>
      </c>
      <c r="AF1709" s="124">
        <f>SUMIFS('BW Expense Report GL'!I:I,'BW Expense Report GL'!F:F,AD:AD,'BW Expense Report GL'!G:G,G:G)</f>
        <v>0</v>
      </c>
      <c r="AG1709" s="124" t="str">
        <f t="shared" si="229"/>
        <v/>
      </c>
      <c r="AH1709" s="124">
        <f>SUMIFS('BW Expense Report GL'!I:I,'BW Expense Report GL'!F:F,AD:AD,'BW Expense Report GL'!G:G,H:H)</f>
        <v>0</v>
      </c>
      <c r="AI1709" s="124" t="str">
        <f t="shared" si="230"/>
        <v/>
      </c>
      <c r="AK1709" s="121">
        <f t="shared" si="231"/>
        <v>0</v>
      </c>
      <c r="AL1709" s="121">
        <f t="shared" si="232"/>
        <v>0</v>
      </c>
    </row>
    <row r="1710" spans="1:38" s="121" customFormat="1" ht="12.75" x14ac:dyDescent="0.2">
      <c r="A1710" s="293" t="str">
        <f>VLOOKUP(B:B,'ACFR Business Areas'!A:C,3,FALSE)</f>
        <v>A000</v>
      </c>
      <c r="B1710" s="293" t="str">
        <f>'Lease Rollforward'!$B$1</f>
        <v>E120</v>
      </c>
      <c r="C1710" s="122" t="str">
        <f>VLOOKUP(B:B,'ACFR Business Areas'!A:B,2,FALSE)</f>
        <v>Comptroller General</v>
      </c>
      <c r="D1710" s="237"/>
      <c r="E1710" s="265"/>
      <c r="G1710" s="122">
        <f>IFERROR(VLOOKUP($F:$F,'Lease Types with GL Accts'!A:B,2,FALSE),0)</f>
        <v>0</v>
      </c>
      <c r="H1710" s="122">
        <f>IFERROR(VLOOKUP($F:$F,'Lease Types with GL Accts'!$A:$C,3,FALSE),0)</f>
        <v>0</v>
      </c>
      <c r="I1710" s="122">
        <f>IFERROR(VLOOKUP($F:$F,'Lease Types with GL Accts'!$A:$D,4,FALSE),0)</f>
        <v>0</v>
      </c>
      <c r="J1710" s="293" t="str">
        <f>IF(AND(AB1710=1,K1710='Lease Rollforward'!$B$2),"Yes",IF(AB1710=1,"No",""))</f>
        <v/>
      </c>
      <c r="L1710" s="216"/>
      <c r="M1710" s="217"/>
      <c r="N1710" s="217"/>
      <c r="O1710" s="217"/>
      <c r="P1710" s="294">
        <f t="shared" si="225"/>
        <v>0</v>
      </c>
      <c r="Q1710" s="124"/>
      <c r="R1710" s="124"/>
      <c r="S1710" s="219"/>
      <c r="T1710" s="219"/>
      <c r="U1710" s="266"/>
      <c r="V1710" s="122" t="str">
        <f>IF($AB1710=1,VLOOKUP(U:U,'BW Asset Listing'!D:E,2,FALSE),"")</f>
        <v/>
      </c>
      <c r="W1710" s="122" t="str">
        <f>IF($AB1710=1,VLOOKUP(U:U,'BW Asset Listing'!D:F,3,FALSE),"")</f>
        <v/>
      </c>
      <c r="X1710" s="122" t="str">
        <f>IF($AB1710=1,VLOOKUP(U:U,'BW Asset Listing'!D:G,4,FALSE),"")</f>
        <v/>
      </c>
      <c r="Y1710" s="294" t="str">
        <f>IF($AB1710=1,VLOOKUP(U:U,'BW Asset Listing'!D:O,12,FALSE),"")</f>
        <v/>
      </c>
      <c r="Z1710" s="294" t="str">
        <f t="shared" si="226"/>
        <v/>
      </c>
      <c r="AA1710" s="294" t="str">
        <f t="shared" si="227"/>
        <v/>
      </c>
      <c r="AB1710" s="294">
        <f>COUNTIF($D$4:D1710,$D1710)</f>
        <v>0</v>
      </c>
      <c r="AE1710" s="122" t="str">
        <f t="shared" si="228"/>
        <v/>
      </c>
      <c r="AF1710" s="124">
        <f>SUMIFS('BW Expense Report GL'!I:I,'BW Expense Report GL'!F:F,AD:AD,'BW Expense Report GL'!G:G,G:G)</f>
        <v>0</v>
      </c>
      <c r="AG1710" s="124" t="str">
        <f t="shared" si="229"/>
        <v/>
      </c>
      <c r="AH1710" s="124">
        <f>SUMIFS('BW Expense Report GL'!I:I,'BW Expense Report GL'!F:F,AD:AD,'BW Expense Report GL'!G:G,H:H)</f>
        <v>0</v>
      </c>
      <c r="AI1710" s="124" t="str">
        <f t="shared" si="230"/>
        <v/>
      </c>
      <c r="AK1710" s="121">
        <f t="shared" si="231"/>
        <v>0</v>
      </c>
      <c r="AL1710" s="121">
        <f t="shared" si="232"/>
        <v>0</v>
      </c>
    </row>
    <row r="1711" spans="1:38" s="121" customFormat="1" ht="12.75" x14ac:dyDescent="0.2">
      <c r="A1711" s="293" t="str">
        <f>VLOOKUP(B:B,'ACFR Business Areas'!A:C,3,FALSE)</f>
        <v>A000</v>
      </c>
      <c r="B1711" s="293" t="str">
        <f>'Lease Rollforward'!$B$1</f>
        <v>E120</v>
      </c>
      <c r="C1711" s="122" t="str">
        <f>VLOOKUP(B:B,'ACFR Business Areas'!A:B,2,FALSE)</f>
        <v>Comptroller General</v>
      </c>
      <c r="D1711" s="237"/>
      <c r="E1711" s="265"/>
      <c r="G1711" s="122">
        <f>IFERROR(VLOOKUP($F:$F,'Lease Types with GL Accts'!A:B,2,FALSE),0)</f>
        <v>0</v>
      </c>
      <c r="H1711" s="122">
        <f>IFERROR(VLOOKUP($F:$F,'Lease Types with GL Accts'!$A:$C,3,FALSE),0)</f>
        <v>0</v>
      </c>
      <c r="I1711" s="122">
        <f>IFERROR(VLOOKUP($F:$F,'Lease Types with GL Accts'!$A:$D,4,FALSE),0)</f>
        <v>0</v>
      </c>
      <c r="J1711" s="293" t="str">
        <f>IF(AND(AB1711=1,K1711='Lease Rollforward'!$B$2),"Yes",IF(AB1711=1,"No",""))</f>
        <v/>
      </c>
      <c r="L1711" s="216"/>
      <c r="M1711" s="217"/>
      <c r="N1711" s="217"/>
      <c r="O1711" s="217"/>
      <c r="P1711" s="294">
        <f t="shared" si="225"/>
        <v>0</v>
      </c>
      <c r="Q1711" s="124"/>
      <c r="R1711" s="124"/>
      <c r="S1711" s="219"/>
      <c r="T1711" s="219"/>
      <c r="U1711" s="266"/>
      <c r="V1711" s="122" t="str">
        <f>IF($AB1711=1,VLOOKUP(U:U,'BW Asset Listing'!D:E,2,FALSE),"")</f>
        <v/>
      </c>
      <c r="W1711" s="122" t="str">
        <f>IF($AB1711=1,VLOOKUP(U:U,'BW Asset Listing'!D:F,3,FALSE),"")</f>
        <v/>
      </c>
      <c r="X1711" s="122" t="str">
        <f>IF($AB1711=1,VLOOKUP(U:U,'BW Asset Listing'!D:G,4,FALSE),"")</f>
        <v/>
      </c>
      <c r="Y1711" s="294" t="str">
        <f>IF($AB1711=1,VLOOKUP(U:U,'BW Asset Listing'!D:O,12,FALSE),"")</f>
        <v/>
      </c>
      <c r="Z1711" s="294" t="str">
        <f t="shared" si="226"/>
        <v/>
      </c>
      <c r="AA1711" s="294" t="str">
        <f t="shared" si="227"/>
        <v/>
      </c>
      <c r="AB1711" s="294">
        <f>COUNTIF($D$4:D1711,$D1711)</f>
        <v>0</v>
      </c>
      <c r="AE1711" s="122" t="str">
        <f t="shared" si="228"/>
        <v/>
      </c>
      <c r="AF1711" s="124">
        <f>SUMIFS('BW Expense Report GL'!I:I,'BW Expense Report GL'!F:F,AD:AD,'BW Expense Report GL'!G:G,G:G)</f>
        <v>0</v>
      </c>
      <c r="AG1711" s="124" t="str">
        <f t="shared" si="229"/>
        <v/>
      </c>
      <c r="AH1711" s="124">
        <f>SUMIFS('BW Expense Report GL'!I:I,'BW Expense Report GL'!F:F,AD:AD,'BW Expense Report GL'!G:G,H:H)</f>
        <v>0</v>
      </c>
      <c r="AI1711" s="124" t="str">
        <f t="shared" si="230"/>
        <v/>
      </c>
      <c r="AK1711" s="121">
        <f t="shared" si="231"/>
        <v>0</v>
      </c>
      <c r="AL1711" s="121">
        <f t="shared" si="232"/>
        <v>0</v>
      </c>
    </row>
    <row r="1712" spans="1:38" s="121" customFormat="1" ht="12.75" x14ac:dyDescent="0.2">
      <c r="A1712" s="293" t="str">
        <f>VLOOKUP(B:B,'ACFR Business Areas'!A:C,3,FALSE)</f>
        <v>A000</v>
      </c>
      <c r="B1712" s="293" t="str">
        <f>'Lease Rollforward'!$B$1</f>
        <v>E120</v>
      </c>
      <c r="C1712" s="122" t="str">
        <f>VLOOKUP(B:B,'ACFR Business Areas'!A:B,2,FALSE)</f>
        <v>Comptroller General</v>
      </c>
      <c r="D1712" s="237"/>
      <c r="E1712" s="265"/>
      <c r="G1712" s="122">
        <f>IFERROR(VLOOKUP($F:$F,'Lease Types with GL Accts'!A:B,2,FALSE),0)</f>
        <v>0</v>
      </c>
      <c r="H1712" s="122">
        <f>IFERROR(VLOOKUP($F:$F,'Lease Types with GL Accts'!$A:$C,3,FALSE),0)</f>
        <v>0</v>
      </c>
      <c r="I1712" s="122">
        <f>IFERROR(VLOOKUP($F:$F,'Lease Types with GL Accts'!$A:$D,4,FALSE),0)</f>
        <v>0</v>
      </c>
      <c r="J1712" s="293" t="str">
        <f>IF(AND(AB1712=1,K1712='Lease Rollforward'!$B$2),"Yes",IF(AB1712=1,"No",""))</f>
        <v/>
      </c>
      <c r="L1712" s="216"/>
      <c r="M1712" s="217"/>
      <c r="N1712" s="217"/>
      <c r="O1712" s="217"/>
      <c r="P1712" s="294">
        <f t="shared" si="225"/>
        <v>0</v>
      </c>
      <c r="Q1712" s="124"/>
      <c r="R1712" s="124"/>
      <c r="S1712" s="219"/>
      <c r="T1712" s="219"/>
      <c r="U1712" s="266"/>
      <c r="V1712" s="122" t="str">
        <f>IF($AB1712=1,VLOOKUP(U:U,'BW Asset Listing'!D:E,2,FALSE),"")</f>
        <v/>
      </c>
      <c r="W1712" s="122" t="str">
        <f>IF($AB1712=1,VLOOKUP(U:U,'BW Asset Listing'!D:F,3,FALSE),"")</f>
        <v/>
      </c>
      <c r="X1712" s="122" t="str">
        <f>IF($AB1712=1,VLOOKUP(U:U,'BW Asset Listing'!D:G,4,FALSE),"")</f>
        <v/>
      </c>
      <c r="Y1712" s="294" t="str">
        <f>IF($AB1712=1,VLOOKUP(U:U,'BW Asset Listing'!D:O,12,FALSE),"")</f>
        <v/>
      </c>
      <c r="Z1712" s="294" t="str">
        <f t="shared" si="226"/>
        <v/>
      </c>
      <c r="AA1712" s="294" t="str">
        <f t="shared" si="227"/>
        <v/>
      </c>
      <c r="AB1712" s="294">
        <f>COUNTIF($D$4:D1712,$D1712)</f>
        <v>0</v>
      </c>
      <c r="AE1712" s="122" t="str">
        <f t="shared" si="228"/>
        <v/>
      </c>
      <c r="AF1712" s="124">
        <f>SUMIFS('BW Expense Report GL'!I:I,'BW Expense Report GL'!F:F,AD:AD,'BW Expense Report GL'!G:G,G:G)</f>
        <v>0</v>
      </c>
      <c r="AG1712" s="124" t="str">
        <f t="shared" si="229"/>
        <v/>
      </c>
      <c r="AH1712" s="124">
        <f>SUMIFS('BW Expense Report GL'!I:I,'BW Expense Report GL'!F:F,AD:AD,'BW Expense Report GL'!G:G,H:H)</f>
        <v>0</v>
      </c>
      <c r="AI1712" s="124" t="str">
        <f t="shared" si="230"/>
        <v/>
      </c>
      <c r="AK1712" s="121">
        <f t="shared" si="231"/>
        <v>0</v>
      </c>
      <c r="AL1712" s="121">
        <f t="shared" si="232"/>
        <v>0</v>
      </c>
    </row>
    <row r="1713" spans="1:38" s="121" customFormat="1" ht="12.75" x14ac:dyDescent="0.2">
      <c r="A1713" s="293" t="str">
        <f>VLOOKUP(B:B,'ACFR Business Areas'!A:C,3,FALSE)</f>
        <v>A000</v>
      </c>
      <c r="B1713" s="293" t="str">
        <f>'Lease Rollforward'!$B$1</f>
        <v>E120</v>
      </c>
      <c r="C1713" s="122" t="str">
        <f>VLOOKUP(B:B,'ACFR Business Areas'!A:B,2,FALSE)</f>
        <v>Comptroller General</v>
      </c>
      <c r="D1713" s="237"/>
      <c r="E1713" s="265"/>
      <c r="G1713" s="122">
        <f>IFERROR(VLOOKUP($F:$F,'Lease Types with GL Accts'!A:B,2,FALSE),0)</f>
        <v>0</v>
      </c>
      <c r="H1713" s="122">
        <f>IFERROR(VLOOKUP($F:$F,'Lease Types with GL Accts'!$A:$C,3,FALSE),0)</f>
        <v>0</v>
      </c>
      <c r="I1713" s="122">
        <f>IFERROR(VLOOKUP($F:$F,'Lease Types with GL Accts'!$A:$D,4,FALSE),0)</f>
        <v>0</v>
      </c>
      <c r="J1713" s="293" t="str">
        <f>IF(AND(AB1713=1,K1713='Lease Rollforward'!$B$2),"Yes",IF(AB1713=1,"No",""))</f>
        <v/>
      </c>
      <c r="L1713" s="216"/>
      <c r="M1713" s="217"/>
      <c r="N1713" s="217"/>
      <c r="O1713" s="217"/>
      <c r="P1713" s="294">
        <f t="shared" si="225"/>
        <v>0</v>
      </c>
      <c r="Q1713" s="124"/>
      <c r="R1713" s="124"/>
      <c r="S1713" s="219"/>
      <c r="T1713" s="219"/>
      <c r="U1713" s="266"/>
      <c r="V1713" s="122" t="str">
        <f>IF($AB1713=1,VLOOKUP(U:U,'BW Asset Listing'!D:E,2,FALSE),"")</f>
        <v/>
      </c>
      <c r="W1713" s="122" t="str">
        <f>IF($AB1713=1,VLOOKUP(U:U,'BW Asset Listing'!D:F,3,FALSE),"")</f>
        <v/>
      </c>
      <c r="X1713" s="122" t="str">
        <f>IF($AB1713=1,VLOOKUP(U:U,'BW Asset Listing'!D:G,4,FALSE),"")</f>
        <v/>
      </c>
      <c r="Y1713" s="294" t="str">
        <f>IF($AB1713=1,VLOOKUP(U:U,'BW Asset Listing'!D:O,12,FALSE),"")</f>
        <v/>
      </c>
      <c r="Z1713" s="294" t="str">
        <f t="shared" si="226"/>
        <v/>
      </c>
      <c r="AA1713" s="294" t="str">
        <f t="shared" si="227"/>
        <v/>
      </c>
      <c r="AB1713" s="294">
        <f>COUNTIF($D$4:D1713,$D1713)</f>
        <v>0</v>
      </c>
      <c r="AE1713" s="122" t="str">
        <f t="shared" si="228"/>
        <v/>
      </c>
      <c r="AF1713" s="124">
        <f>SUMIFS('BW Expense Report GL'!I:I,'BW Expense Report GL'!F:F,AD:AD,'BW Expense Report GL'!G:G,G:G)</f>
        <v>0</v>
      </c>
      <c r="AG1713" s="124" t="str">
        <f t="shared" si="229"/>
        <v/>
      </c>
      <c r="AH1713" s="124">
        <f>SUMIFS('BW Expense Report GL'!I:I,'BW Expense Report GL'!F:F,AD:AD,'BW Expense Report GL'!G:G,H:H)</f>
        <v>0</v>
      </c>
      <c r="AI1713" s="124" t="str">
        <f t="shared" si="230"/>
        <v/>
      </c>
      <c r="AK1713" s="121">
        <f t="shared" si="231"/>
        <v>0</v>
      </c>
      <c r="AL1713" s="121">
        <f t="shared" si="232"/>
        <v>0</v>
      </c>
    </row>
    <row r="1714" spans="1:38" s="121" customFormat="1" ht="12.75" x14ac:dyDescent="0.2">
      <c r="A1714" s="293" t="str">
        <f>VLOOKUP(B:B,'ACFR Business Areas'!A:C,3,FALSE)</f>
        <v>A000</v>
      </c>
      <c r="B1714" s="293" t="str">
        <f>'Lease Rollforward'!$B$1</f>
        <v>E120</v>
      </c>
      <c r="C1714" s="122" t="str">
        <f>VLOOKUP(B:B,'ACFR Business Areas'!A:B,2,FALSE)</f>
        <v>Comptroller General</v>
      </c>
      <c r="D1714" s="237"/>
      <c r="E1714" s="265"/>
      <c r="G1714" s="122">
        <f>IFERROR(VLOOKUP($F:$F,'Lease Types with GL Accts'!A:B,2,FALSE),0)</f>
        <v>0</v>
      </c>
      <c r="H1714" s="122">
        <f>IFERROR(VLOOKUP($F:$F,'Lease Types with GL Accts'!$A:$C,3,FALSE),0)</f>
        <v>0</v>
      </c>
      <c r="I1714" s="122">
        <f>IFERROR(VLOOKUP($F:$F,'Lease Types with GL Accts'!$A:$D,4,FALSE),0)</f>
        <v>0</v>
      </c>
      <c r="J1714" s="293" t="str">
        <f>IF(AND(AB1714=1,K1714='Lease Rollforward'!$B$2),"Yes",IF(AB1714=1,"No",""))</f>
        <v/>
      </c>
      <c r="L1714" s="216"/>
      <c r="M1714" s="217"/>
      <c r="N1714" s="217"/>
      <c r="O1714" s="217"/>
      <c r="P1714" s="294">
        <f t="shared" si="225"/>
        <v>0</v>
      </c>
      <c r="Q1714" s="124"/>
      <c r="R1714" s="124"/>
      <c r="S1714" s="219"/>
      <c r="T1714" s="219"/>
      <c r="U1714" s="266"/>
      <c r="V1714" s="122" t="str">
        <f>IF($AB1714=1,VLOOKUP(U:U,'BW Asset Listing'!D:E,2,FALSE),"")</f>
        <v/>
      </c>
      <c r="W1714" s="122" t="str">
        <f>IF($AB1714=1,VLOOKUP(U:U,'BW Asset Listing'!D:F,3,FALSE),"")</f>
        <v/>
      </c>
      <c r="X1714" s="122" t="str">
        <f>IF($AB1714=1,VLOOKUP(U:U,'BW Asset Listing'!D:G,4,FALSE),"")</f>
        <v/>
      </c>
      <c r="Y1714" s="294" t="str">
        <f>IF($AB1714=1,VLOOKUP(U:U,'BW Asset Listing'!D:O,12,FALSE),"")</f>
        <v/>
      </c>
      <c r="Z1714" s="294" t="str">
        <f t="shared" si="226"/>
        <v/>
      </c>
      <c r="AA1714" s="294" t="str">
        <f t="shared" si="227"/>
        <v/>
      </c>
      <c r="AB1714" s="294">
        <f>COUNTIF($D$4:D1714,$D1714)</f>
        <v>0</v>
      </c>
      <c r="AE1714" s="122" t="str">
        <f t="shared" si="228"/>
        <v/>
      </c>
      <c r="AF1714" s="124">
        <f>SUMIFS('BW Expense Report GL'!I:I,'BW Expense Report GL'!F:F,AD:AD,'BW Expense Report GL'!G:G,G:G)</f>
        <v>0</v>
      </c>
      <c r="AG1714" s="124" t="str">
        <f t="shared" si="229"/>
        <v/>
      </c>
      <c r="AH1714" s="124">
        <f>SUMIFS('BW Expense Report GL'!I:I,'BW Expense Report GL'!F:F,AD:AD,'BW Expense Report GL'!G:G,H:H)</f>
        <v>0</v>
      </c>
      <c r="AI1714" s="124" t="str">
        <f t="shared" si="230"/>
        <v/>
      </c>
      <c r="AK1714" s="121">
        <f t="shared" si="231"/>
        <v>0</v>
      </c>
      <c r="AL1714" s="121">
        <f t="shared" si="232"/>
        <v>0</v>
      </c>
    </row>
    <row r="1715" spans="1:38" s="121" customFormat="1" ht="12.75" x14ac:dyDescent="0.2">
      <c r="A1715" s="293" t="str">
        <f>VLOOKUP(B:B,'ACFR Business Areas'!A:C,3,FALSE)</f>
        <v>A000</v>
      </c>
      <c r="B1715" s="293" t="str">
        <f>'Lease Rollforward'!$B$1</f>
        <v>E120</v>
      </c>
      <c r="C1715" s="122" t="str">
        <f>VLOOKUP(B:B,'ACFR Business Areas'!A:B,2,FALSE)</f>
        <v>Comptroller General</v>
      </c>
      <c r="D1715" s="237"/>
      <c r="E1715" s="265"/>
      <c r="G1715" s="122">
        <f>IFERROR(VLOOKUP($F:$F,'Lease Types with GL Accts'!A:B,2,FALSE),0)</f>
        <v>0</v>
      </c>
      <c r="H1715" s="122">
        <f>IFERROR(VLOOKUP($F:$F,'Lease Types with GL Accts'!$A:$C,3,FALSE),0)</f>
        <v>0</v>
      </c>
      <c r="I1715" s="122">
        <f>IFERROR(VLOOKUP($F:$F,'Lease Types with GL Accts'!$A:$D,4,FALSE),0)</f>
        <v>0</v>
      </c>
      <c r="J1715" s="293" t="str">
        <f>IF(AND(AB1715=1,K1715='Lease Rollforward'!$B$2),"Yes",IF(AB1715=1,"No",""))</f>
        <v/>
      </c>
      <c r="L1715" s="216"/>
      <c r="M1715" s="217"/>
      <c r="N1715" s="217"/>
      <c r="O1715" s="217"/>
      <c r="P1715" s="294">
        <f t="shared" si="225"/>
        <v>0</v>
      </c>
      <c r="Q1715" s="124"/>
      <c r="R1715" s="124"/>
      <c r="S1715" s="219"/>
      <c r="T1715" s="219"/>
      <c r="U1715" s="266"/>
      <c r="V1715" s="122" t="str">
        <f>IF($AB1715=1,VLOOKUP(U:U,'BW Asset Listing'!D:E,2,FALSE),"")</f>
        <v/>
      </c>
      <c r="W1715" s="122" t="str">
        <f>IF($AB1715=1,VLOOKUP(U:U,'BW Asset Listing'!D:F,3,FALSE),"")</f>
        <v/>
      </c>
      <c r="X1715" s="122" t="str">
        <f>IF($AB1715=1,VLOOKUP(U:U,'BW Asset Listing'!D:G,4,FALSE),"")</f>
        <v/>
      </c>
      <c r="Y1715" s="294" t="str">
        <f>IF($AB1715=1,VLOOKUP(U:U,'BW Asset Listing'!D:O,12,FALSE),"")</f>
        <v/>
      </c>
      <c r="Z1715" s="294" t="str">
        <f t="shared" si="226"/>
        <v/>
      </c>
      <c r="AA1715" s="294" t="str">
        <f t="shared" si="227"/>
        <v/>
      </c>
      <c r="AB1715" s="294">
        <f>COUNTIF($D$4:D1715,$D1715)</f>
        <v>0</v>
      </c>
      <c r="AE1715" s="122" t="str">
        <f t="shared" si="228"/>
        <v/>
      </c>
      <c r="AF1715" s="124">
        <f>SUMIFS('BW Expense Report GL'!I:I,'BW Expense Report GL'!F:F,AD:AD,'BW Expense Report GL'!G:G,G:G)</f>
        <v>0</v>
      </c>
      <c r="AG1715" s="124" t="str">
        <f t="shared" si="229"/>
        <v/>
      </c>
      <c r="AH1715" s="124">
        <f>SUMIFS('BW Expense Report GL'!I:I,'BW Expense Report GL'!F:F,AD:AD,'BW Expense Report GL'!G:G,H:H)</f>
        <v>0</v>
      </c>
      <c r="AI1715" s="124" t="str">
        <f t="shared" si="230"/>
        <v/>
      </c>
      <c r="AK1715" s="121">
        <f t="shared" si="231"/>
        <v>0</v>
      </c>
      <c r="AL1715" s="121">
        <f t="shared" si="232"/>
        <v>0</v>
      </c>
    </row>
    <row r="1716" spans="1:38" s="121" customFormat="1" ht="12.75" x14ac:dyDescent="0.2">
      <c r="A1716" s="293" t="str">
        <f>VLOOKUP(B:B,'ACFR Business Areas'!A:C,3,FALSE)</f>
        <v>A000</v>
      </c>
      <c r="B1716" s="293" t="str">
        <f>'Lease Rollforward'!$B$1</f>
        <v>E120</v>
      </c>
      <c r="C1716" s="122" t="str">
        <f>VLOOKUP(B:B,'ACFR Business Areas'!A:B,2,FALSE)</f>
        <v>Comptroller General</v>
      </c>
      <c r="D1716" s="237"/>
      <c r="E1716" s="265"/>
      <c r="G1716" s="122">
        <f>IFERROR(VLOOKUP($F:$F,'Lease Types with GL Accts'!A:B,2,FALSE),0)</f>
        <v>0</v>
      </c>
      <c r="H1716" s="122">
        <f>IFERROR(VLOOKUP($F:$F,'Lease Types with GL Accts'!$A:$C,3,FALSE),0)</f>
        <v>0</v>
      </c>
      <c r="I1716" s="122">
        <f>IFERROR(VLOOKUP($F:$F,'Lease Types with GL Accts'!$A:$D,4,FALSE),0)</f>
        <v>0</v>
      </c>
      <c r="J1716" s="293" t="str">
        <f>IF(AND(AB1716=1,K1716='Lease Rollforward'!$B$2),"Yes",IF(AB1716=1,"No",""))</f>
        <v/>
      </c>
      <c r="L1716" s="216"/>
      <c r="M1716" s="217"/>
      <c r="N1716" s="217"/>
      <c r="O1716" s="217"/>
      <c r="P1716" s="294">
        <f t="shared" si="225"/>
        <v>0</v>
      </c>
      <c r="Q1716" s="124"/>
      <c r="R1716" s="124"/>
      <c r="S1716" s="219"/>
      <c r="T1716" s="219"/>
      <c r="U1716" s="266"/>
      <c r="V1716" s="122" t="str">
        <f>IF($AB1716=1,VLOOKUP(U:U,'BW Asset Listing'!D:E,2,FALSE),"")</f>
        <v/>
      </c>
      <c r="W1716" s="122" t="str">
        <f>IF($AB1716=1,VLOOKUP(U:U,'BW Asset Listing'!D:F,3,FALSE),"")</f>
        <v/>
      </c>
      <c r="X1716" s="122" t="str">
        <f>IF($AB1716=1,VLOOKUP(U:U,'BW Asset Listing'!D:G,4,FALSE),"")</f>
        <v/>
      </c>
      <c r="Y1716" s="294" t="str">
        <f>IF($AB1716=1,VLOOKUP(U:U,'BW Asset Listing'!D:O,12,FALSE),"")</f>
        <v/>
      </c>
      <c r="Z1716" s="294" t="str">
        <f t="shared" si="226"/>
        <v/>
      </c>
      <c r="AA1716" s="294" t="str">
        <f t="shared" si="227"/>
        <v/>
      </c>
      <c r="AB1716" s="294">
        <f>COUNTIF($D$4:D1716,$D1716)</f>
        <v>0</v>
      </c>
      <c r="AE1716" s="122" t="str">
        <f t="shared" si="228"/>
        <v/>
      </c>
      <c r="AF1716" s="124">
        <f>SUMIFS('BW Expense Report GL'!I:I,'BW Expense Report GL'!F:F,AD:AD,'BW Expense Report GL'!G:G,G:G)</f>
        <v>0</v>
      </c>
      <c r="AG1716" s="124" t="str">
        <f t="shared" si="229"/>
        <v/>
      </c>
      <c r="AH1716" s="124">
        <f>SUMIFS('BW Expense Report GL'!I:I,'BW Expense Report GL'!F:F,AD:AD,'BW Expense Report GL'!G:G,H:H)</f>
        <v>0</v>
      </c>
      <c r="AI1716" s="124" t="str">
        <f t="shared" si="230"/>
        <v/>
      </c>
      <c r="AK1716" s="121">
        <f t="shared" si="231"/>
        <v>0</v>
      </c>
      <c r="AL1716" s="121">
        <f t="shared" si="232"/>
        <v>0</v>
      </c>
    </row>
    <row r="1717" spans="1:38" s="121" customFormat="1" ht="12.75" x14ac:dyDescent="0.2">
      <c r="A1717" s="293" t="str">
        <f>VLOOKUP(B:B,'ACFR Business Areas'!A:C,3,FALSE)</f>
        <v>A000</v>
      </c>
      <c r="B1717" s="293" t="str">
        <f>'Lease Rollforward'!$B$1</f>
        <v>E120</v>
      </c>
      <c r="C1717" s="122" t="str">
        <f>VLOOKUP(B:B,'ACFR Business Areas'!A:B,2,FALSE)</f>
        <v>Comptroller General</v>
      </c>
      <c r="D1717" s="237"/>
      <c r="E1717" s="265"/>
      <c r="G1717" s="122">
        <f>IFERROR(VLOOKUP($F:$F,'Lease Types with GL Accts'!A:B,2,FALSE),0)</f>
        <v>0</v>
      </c>
      <c r="H1717" s="122">
        <f>IFERROR(VLOOKUP($F:$F,'Lease Types with GL Accts'!$A:$C,3,FALSE),0)</f>
        <v>0</v>
      </c>
      <c r="I1717" s="122">
        <f>IFERROR(VLOOKUP($F:$F,'Lease Types with GL Accts'!$A:$D,4,FALSE),0)</f>
        <v>0</v>
      </c>
      <c r="J1717" s="293" t="str">
        <f>IF(AND(AB1717=1,K1717='Lease Rollforward'!$B$2),"Yes",IF(AB1717=1,"No",""))</f>
        <v/>
      </c>
      <c r="L1717" s="216"/>
      <c r="M1717" s="217"/>
      <c r="N1717" s="217"/>
      <c r="O1717" s="217"/>
      <c r="P1717" s="294">
        <f t="shared" si="225"/>
        <v>0</v>
      </c>
      <c r="Q1717" s="124"/>
      <c r="R1717" s="124"/>
      <c r="S1717" s="219"/>
      <c r="T1717" s="219"/>
      <c r="U1717" s="266"/>
      <c r="V1717" s="122" t="str">
        <f>IF($AB1717=1,VLOOKUP(U:U,'BW Asset Listing'!D:E,2,FALSE),"")</f>
        <v/>
      </c>
      <c r="W1717" s="122" t="str">
        <f>IF($AB1717=1,VLOOKUP(U:U,'BW Asset Listing'!D:F,3,FALSE),"")</f>
        <v/>
      </c>
      <c r="X1717" s="122" t="str">
        <f>IF($AB1717=1,VLOOKUP(U:U,'BW Asset Listing'!D:G,4,FALSE),"")</f>
        <v/>
      </c>
      <c r="Y1717" s="294" t="str">
        <f>IF($AB1717=1,VLOOKUP(U:U,'BW Asset Listing'!D:O,12,FALSE),"")</f>
        <v/>
      </c>
      <c r="Z1717" s="294" t="str">
        <f t="shared" si="226"/>
        <v/>
      </c>
      <c r="AA1717" s="294" t="str">
        <f t="shared" si="227"/>
        <v/>
      </c>
      <c r="AB1717" s="294">
        <f>COUNTIF($D$4:D1717,$D1717)</f>
        <v>0</v>
      </c>
      <c r="AE1717" s="122" t="str">
        <f t="shared" si="228"/>
        <v/>
      </c>
      <c r="AF1717" s="124">
        <f>SUMIFS('BW Expense Report GL'!I:I,'BW Expense Report GL'!F:F,AD:AD,'BW Expense Report GL'!G:G,G:G)</f>
        <v>0</v>
      </c>
      <c r="AG1717" s="124" t="str">
        <f t="shared" si="229"/>
        <v/>
      </c>
      <c r="AH1717" s="124">
        <f>SUMIFS('BW Expense Report GL'!I:I,'BW Expense Report GL'!F:F,AD:AD,'BW Expense Report GL'!G:G,H:H)</f>
        <v>0</v>
      </c>
      <c r="AI1717" s="124" t="str">
        <f t="shared" si="230"/>
        <v/>
      </c>
      <c r="AK1717" s="121">
        <f t="shared" si="231"/>
        <v>0</v>
      </c>
      <c r="AL1717" s="121">
        <f t="shared" si="232"/>
        <v>0</v>
      </c>
    </row>
    <row r="1718" spans="1:38" s="121" customFormat="1" ht="12.75" x14ac:dyDescent="0.2">
      <c r="A1718" s="293" t="str">
        <f>VLOOKUP(B:B,'ACFR Business Areas'!A:C,3,FALSE)</f>
        <v>A000</v>
      </c>
      <c r="B1718" s="293" t="str">
        <f>'Lease Rollforward'!$B$1</f>
        <v>E120</v>
      </c>
      <c r="C1718" s="122" t="str">
        <f>VLOOKUP(B:B,'ACFR Business Areas'!A:B,2,FALSE)</f>
        <v>Comptroller General</v>
      </c>
      <c r="D1718" s="237"/>
      <c r="E1718" s="265"/>
      <c r="G1718" s="122">
        <f>IFERROR(VLOOKUP($F:$F,'Lease Types with GL Accts'!A:B,2,FALSE),0)</f>
        <v>0</v>
      </c>
      <c r="H1718" s="122">
        <f>IFERROR(VLOOKUP($F:$F,'Lease Types with GL Accts'!$A:$C,3,FALSE),0)</f>
        <v>0</v>
      </c>
      <c r="I1718" s="122">
        <f>IFERROR(VLOOKUP($F:$F,'Lease Types with GL Accts'!$A:$D,4,FALSE),0)</f>
        <v>0</v>
      </c>
      <c r="J1718" s="293" t="str">
        <f>IF(AND(AB1718=1,K1718='Lease Rollforward'!$B$2),"Yes",IF(AB1718=1,"No",""))</f>
        <v/>
      </c>
      <c r="L1718" s="216"/>
      <c r="M1718" s="217"/>
      <c r="N1718" s="217"/>
      <c r="O1718" s="217"/>
      <c r="P1718" s="294">
        <f t="shared" si="225"/>
        <v>0</v>
      </c>
      <c r="Q1718" s="124"/>
      <c r="R1718" s="124"/>
      <c r="S1718" s="219"/>
      <c r="T1718" s="219"/>
      <c r="U1718" s="266"/>
      <c r="V1718" s="122" t="str">
        <f>IF($AB1718=1,VLOOKUP(U:U,'BW Asset Listing'!D:E,2,FALSE),"")</f>
        <v/>
      </c>
      <c r="W1718" s="122" t="str">
        <f>IF($AB1718=1,VLOOKUP(U:U,'BW Asset Listing'!D:F,3,FALSE),"")</f>
        <v/>
      </c>
      <c r="X1718" s="122" t="str">
        <f>IF($AB1718=1,VLOOKUP(U:U,'BW Asset Listing'!D:G,4,FALSE),"")</f>
        <v/>
      </c>
      <c r="Y1718" s="294" t="str">
        <f>IF($AB1718=1,VLOOKUP(U:U,'BW Asset Listing'!D:O,12,FALSE),"")</f>
        <v/>
      </c>
      <c r="Z1718" s="294" t="str">
        <f t="shared" si="226"/>
        <v/>
      </c>
      <c r="AA1718" s="294" t="str">
        <f t="shared" si="227"/>
        <v/>
      </c>
      <c r="AB1718" s="294">
        <f>COUNTIF($D$4:D1718,$D1718)</f>
        <v>0</v>
      </c>
      <c r="AE1718" s="122" t="str">
        <f t="shared" si="228"/>
        <v/>
      </c>
      <c r="AF1718" s="124">
        <f>SUMIFS('BW Expense Report GL'!I:I,'BW Expense Report GL'!F:F,AD:AD,'BW Expense Report GL'!G:G,G:G)</f>
        <v>0</v>
      </c>
      <c r="AG1718" s="124" t="str">
        <f t="shared" si="229"/>
        <v/>
      </c>
      <c r="AH1718" s="124">
        <f>SUMIFS('BW Expense Report GL'!I:I,'BW Expense Report GL'!F:F,AD:AD,'BW Expense Report GL'!G:G,H:H)</f>
        <v>0</v>
      </c>
      <c r="AI1718" s="124" t="str">
        <f t="shared" si="230"/>
        <v/>
      </c>
      <c r="AK1718" s="121">
        <f t="shared" si="231"/>
        <v>0</v>
      </c>
      <c r="AL1718" s="121">
        <f t="shared" si="232"/>
        <v>0</v>
      </c>
    </row>
    <row r="1719" spans="1:38" s="121" customFormat="1" ht="12.75" x14ac:dyDescent="0.2">
      <c r="A1719" s="293" t="str">
        <f>VLOOKUP(B:B,'ACFR Business Areas'!A:C,3,FALSE)</f>
        <v>A000</v>
      </c>
      <c r="B1719" s="293" t="str">
        <f>'Lease Rollforward'!$B$1</f>
        <v>E120</v>
      </c>
      <c r="C1719" s="122" t="str">
        <f>VLOOKUP(B:B,'ACFR Business Areas'!A:B,2,FALSE)</f>
        <v>Comptroller General</v>
      </c>
      <c r="D1719" s="237"/>
      <c r="E1719" s="265"/>
      <c r="G1719" s="122">
        <f>IFERROR(VLOOKUP($F:$F,'Lease Types with GL Accts'!A:B,2,FALSE),0)</f>
        <v>0</v>
      </c>
      <c r="H1719" s="122">
        <f>IFERROR(VLOOKUP($F:$F,'Lease Types with GL Accts'!$A:$C,3,FALSE),0)</f>
        <v>0</v>
      </c>
      <c r="I1719" s="122">
        <f>IFERROR(VLOOKUP($F:$F,'Lease Types with GL Accts'!$A:$D,4,FALSE),0)</f>
        <v>0</v>
      </c>
      <c r="J1719" s="293" t="str">
        <f>IF(AND(AB1719=1,K1719='Lease Rollforward'!$B$2),"Yes",IF(AB1719=1,"No",""))</f>
        <v/>
      </c>
      <c r="L1719" s="216"/>
      <c r="M1719" s="217"/>
      <c r="N1719" s="217"/>
      <c r="O1719" s="217"/>
      <c r="P1719" s="294">
        <f t="shared" si="225"/>
        <v>0</v>
      </c>
      <c r="Q1719" s="124"/>
      <c r="R1719" s="124"/>
      <c r="S1719" s="219"/>
      <c r="T1719" s="219"/>
      <c r="U1719" s="266"/>
      <c r="V1719" s="122" t="str">
        <f>IF($AB1719=1,VLOOKUP(U:U,'BW Asset Listing'!D:E,2,FALSE),"")</f>
        <v/>
      </c>
      <c r="W1719" s="122" t="str">
        <f>IF($AB1719=1,VLOOKUP(U:U,'BW Asset Listing'!D:F,3,FALSE),"")</f>
        <v/>
      </c>
      <c r="X1719" s="122" t="str">
        <f>IF($AB1719=1,VLOOKUP(U:U,'BW Asset Listing'!D:G,4,FALSE),"")</f>
        <v/>
      </c>
      <c r="Y1719" s="294" t="str">
        <f>IF($AB1719=1,VLOOKUP(U:U,'BW Asset Listing'!D:O,12,FALSE),"")</f>
        <v/>
      </c>
      <c r="Z1719" s="294" t="str">
        <f t="shared" si="226"/>
        <v/>
      </c>
      <c r="AA1719" s="294" t="str">
        <f t="shared" si="227"/>
        <v/>
      </c>
      <c r="AB1719" s="294">
        <f>COUNTIF($D$4:D1719,$D1719)</f>
        <v>0</v>
      </c>
      <c r="AE1719" s="122" t="str">
        <f t="shared" si="228"/>
        <v/>
      </c>
      <c r="AF1719" s="124">
        <f>SUMIFS('BW Expense Report GL'!I:I,'BW Expense Report GL'!F:F,AD:AD,'BW Expense Report GL'!G:G,G:G)</f>
        <v>0</v>
      </c>
      <c r="AG1719" s="124" t="str">
        <f t="shared" si="229"/>
        <v/>
      </c>
      <c r="AH1719" s="124">
        <f>SUMIFS('BW Expense Report GL'!I:I,'BW Expense Report GL'!F:F,AD:AD,'BW Expense Report GL'!G:G,H:H)</f>
        <v>0</v>
      </c>
      <c r="AI1719" s="124" t="str">
        <f t="shared" si="230"/>
        <v/>
      </c>
      <c r="AK1719" s="121">
        <f t="shared" si="231"/>
        <v>0</v>
      </c>
      <c r="AL1719" s="121">
        <f t="shared" si="232"/>
        <v>0</v>
      </c>
    </row>
    <row r="1720" spans="1:38" s="121" customFormat="1" ht="12.75" x14ac:dyDescent="0.2">
      <c r="A1720" s="293" t="str">
        <f>VLOOKUP(B:B,'ACFR Business Areas'!A:C,3,FALSE)</f>
        <v>A000</v>
      </c>
      <c r="B1720" s="293" t="str">
        <f>'Lease Rollforward'!$B$1</f>
        <v>E120</v>
      </c>
      <c r="C1720" s="122" t="str">
        <f>VLOOKUP(B:B,'ACFR Business Areas'!A:B,2,FALSE)</f>
        <v>Comptroller General</v>
      </c>
      <c r="D1720" s="237"/>
      <c r="E1720" s="265"/>
      <c r="G1720" s="122">
        <f>IFERROR(VLOOKUP($F:$F,'Lease Types with GL Accts'!A:B,2,FALSE),0)</f>
        <v>0</v>
      </c>
      <c r="H1720" s="122">
        <f>IFERROR(VLOOKUP($F:$F,'Lease Types with GL Accts'!$A:$C,3,FALSE),0)</f>
        <v>0</v>
      </c>
      <c r="I1720" s="122">
        <f>IFERROR(VLOOKUP($F:$F,'Lease Types with GL Accts'!$A:$D,4,FALSE),0)</f>
        <v>0</v>
      </c>
      <c r="J1720" s="293" t="str">
        <f>IF(AND(AB1720=1,K1720='Lease Rollforward'!$B$2),"Yes",IF(AB1720=1,"No",""))</f>
        <v/>
      </c>
      <c r="L1720" s="216"/>
      <c r="M1720" s="217"/>
      <c r="N1720" s="217"/>
      <c r="O1720" s="217"/>
      <c r="P1720" s="294">
        <f t="shared" si="225"/>
        <v>0</v>
      </c>
      <c r="Q1720" s="124"/>
      <c r="R1720" s="124"/>
      <c r="S1720" s="219"/>
      <c r="T1720" s="219"/>
      <c r="U1720" s="266"/>
      <c r="V1720" s="122" t="str">
        <f>IF($AB1720=1,VLOOKUP(U:U,'BW Asset Listing'!D:E,2,FALSE),"")</f>
        <v/>
      </c>
      <c r="W1720" s="122" t="str">
        <f>IF($AB1720=1,VLOOKUP(U:U,'BW Asset Listing'!D:F,3,FALSE),"")</f>
        <v/>
      </c>
      <c r="X1720" s="122" t="str">
        <f>IF($AB1720=1,VLOOKUP(U:U,'BW Asset Listing'!D:G,4,FALSE),"")</f>
        <v/>
      </c>
      <c r="Y1720" s="294" t="str">
        <f>IF($AB1720=1,VLOOKUP(U:U,'BW Asset Listing'!D:O,12,FALSE),"")</f>
        <v/>
      </c>
      <c r="Z1720" s="294" t="str">
        <f t="shared" si="226"/>
        <v/>
      </c>
      <c r="AA1720" s="294" t="str">
        <f t="shared" si="227"/>
        <v/>
      </c>
      <c r="AB1720" s="294">
        <f>COUNTIF($D$4:D1720,$D1720)</f>
        <v>0</v>
      </c>
      <c r="AE1720" s="122" t="str">
        <f t="shared" si="228"/>
        <v/>
      </c>
      <c r="AF1720" s="124">
        <f>SUMIFS('BW Expense Report GL'!I:I,'BW Expense Report GL'!F:F,AD:AD,'BW Expense Report GL'!G:G,G:G)</f>
        <v>0</v>
      </c>
      <c r="AG1720" s="124" t="str">
        <f t="shared" si="229"/>
        <v/>
      </c>
      <c r="AH1720" s="124">
        <f>SUMIFS('BW Expense Report GL'!I:I,'BW Expense Report GL'!F:F,AD:AD,'BW Expense Report GL'!G:G,H:H)</f>
        <v>0</v>
      </c>
      <c r="AI1720" s="124" t="str">
        <f t="shared" si="230"/>
        <v/>
      </c>
      <c r="AK1720" s="121">
        <f t="shared" si="231"/>
        <v>0</v>
      </c>
      <c r="AL1720" s="121">
        <f t="shared" si="232"/>
        <v>0</v>
      </c>
    </row>
    <row r="1721" spans="1:38" s="121" customFormat="1" ht="12.75" x14ac:dyDescent="0.2">
      <c r="A1721" s="293" t="str">
        <f>VLOOKUP(B:B,'ACFR Business Areas'!A:C,3,FALSE)</f>
        <v>A000</v>
      </c>
      <c r="B1721" s="293" t="str">
        <f>'Lease Rollforward'!$B$1</f>
        <v>E120</v>
      </c>
      <c r="C1721" s="122" t="str">
        <f>VLOOKUP(B:B,'ACFR Business Areas'!A:B,2,FALSE)</f>
        <v>Comptroller General</v>
      </c>
      <c r="D1721" s="237"/>
      <c r="E1721" s="265"/>
      <c r="G1721" s="122">
        <f>IFERROR(VLOOKUP($F:$F,'Lease Types with GL Accts'!A:B,2,FALSE),0)</f>
        <v>0</v>
      </c>
      <c r="H1721" s="122">
        <f>IFERROR(VLOOKUP($F:$F,'Lease Types with GL Accts'!$A:$C,3,FALSE),0)</f>
        <v>0</v>
      </c>
      <c r="I1721" s="122">
        <f>IFERROR(VLOOKUP($F:$F,'Lease Types with GL Accts'!$A:$D,4,FALSE),0)</f>
        <v>0</v>
      </c>
      <c r="J1721" s="293" t="str">
        <f>IF(AND(AB1721=1,K1721='Lease Rollforward'!$B$2),"Yes",IF(AB1721=1,"No",""))</f>
        <v/>
      </c>
      <c r="L1721" s="216"/>
      <c r="M1721" s="217"/>
      <c r="N1721" s="217"/>
      <c r="O1721" s="217"/>
      <c r="P1721" s="294">
        <f t="shared" si="225"/>
        <v>0</v>
      </c>
      <c r="Q1721" s="124"/>
      <c r="R1721" s="124"/>
      <c r="S1721" s="219"/>
      <c r="T1721" s="219"/>
      <c r="U1721" s="266"/>
      <c r="V1721" s="122" t="str">
        <f>IF($AB1721=1,VLOOKUP(U:U,'BW Asset Listing'!D:E,2,FALSE),"")</f>
        <v/>
      </c>
      <c r="W1721" s="122" t="str">
        <f>IF($AB1721=1,VLOOKUP(U:U,'BW Asset Listing'!D:F,3,FALSE),"")</f>
        <v/>
      </c>
      <c r="X1721" s="122" t="str">
        <f>IF($AB1721=1,VLOOKUP(U:U,'BW Asset Listing'!D:G,4,FALSE),"")</f>
        <v/>
      </c>
      <c r="Y1721" s="294" t="str">
        <f>IF($AB1721=1,VLOOKUP(U:U,'BW Asset Listing'!D:O,12,FALSE),"")</f>
        <v/>
      </c>
      <c r="Z1721" s="294" t="str">
        <f t="shared" si="226"/>
        <v/>
      </c>
      <c r="AA1721" s="294" t="str">
        <f t="shared" si="227"/>
        <v/>
      </c>
      <c r="AB1721" s="294">
        <f>COUNTIF($D$4:D1721,$D1721)</f>
        <v>0</v>
      </c>
      <c r="AE1721" s="122" t="str">
        <f t="shared" si="228"/>
        <v/>
      </c>
      <c r="AF1721" s="124">
        <f>SUMIFS('BW Expense Report GL'!I:I,'BW Expense Report GL'!F:F,AD:AD,'BW Expense Report GL'!G:G,G:G)</f>
        <v>0</v>
      </c>
      <c r="AG1721" s="124" t="str">
        <f t="shared" si="229"/>
        <v/>
      </c>
      <c r="AH1721" s="124">
        <f>SUMIFS('BW Expense Report GL'!I:I,'BW Expense Report GL'!F:F,AD:AD,'BW Expense Report GL'!G:G,H:H)</f>
        <v>0</v>
      </c>
      <c r="AI1721" s="124" t="str">
        <f t="shared" si="230"/>
        <v/>
      </c>
      <c r="AK1721" s="121">
        <f t="shared" si="231"/>
        <v>0</v>
      </c>
      <c r="AL1721" s="121">
        <f t="shared" si="232"/>
        <v>0</v>
      </c>
    </row>
    <row r="1722" spans="1:38" s="121" customFormat="1" ht="12.75" x14ac:dyDescent="0.2">
      <c r="A1722" s="293" t="str">
        <f>VLOOKUP(B:B,'ACFR Business Areas'!A:C,3,FALSE)</f>
        <v>A000</v>
      </c>
      <c r="B1722" s="293" t="str">
        <f>'Lease Rollforward'!$B$1</f>
        <v>E120</v>
      </c>
      <c r="C1722" s="122" t="str">
        <f>VLOOKUP(B:B,'ACFR Business Areas'!A:B,2,FALSE)</f>
        <v>Comptroller General</v>
      </c>
      <c r="D1722" s="237"/>
      <c r="E1722" s="265"/>
      <c r="G1722" s="122">
        <f>IFERROR(VLOOKUP($F:$F,'Lease Types with GL Accts'!A:B,2,FALSE),0)</f>
        <v>0</v>
      </c>
      <c r="H1722" s="122">
        <f>IFERROR(VLOOKUP($F:$F,'Lease Types with GL Accts'!$A:$C,3,FALSE),0)</f>
        <v>0</v>
      </c>
      <c r="I1722" s="122">
        <f>IFERROR(VLOOKUP($F:$F,'Lease Types with GL Accts'!$A:$D,4,FALSE),0)</f>
        <v>0</v>
      </c>
      <c r="J1722" s="293" t="str">
        <f>IF(AND(AB1722=1,K1722='Lease Rollforward'!$B$2),"Yes",IF(AB1722=1,"No",""))</f>
        <v/>
      </c>
      <c r="L1722" s="216"/>
      <c r="M1722" s="217"/>
      <c r="N1722" s="217"/>
      <c r="O1722" s="217"/>
      <c r="P1722" s="294">
        <f t="shared" si="225"/>
        <v>0</v>
      </c>
      <c r="Q1722" s="124"/>
      <c r="R1722" s="124"/>
      <c r="S1722" s="219"/>
      <c r="T1722" s="219"/>
      <c r="U1722" s="266"/>
      <c r="V1722" s="122" t="str">
        <f>IF($AB1722=1,VLOOKUP(U:U,'BW Asset Listing'!D:E,2,FALSE),"")</f>
        <v/>
      </c>
      <c r="W1722" s="122" t="str">
        <f>IF($AB1722=1,VLOOKUP(U:U,'BW Asset Listing'!D:F,3,FALSE),"")</f>
        <v/>
      </c>
      <c r="X1722" s="122" t="str">
        <f>IF($AB1722=1,VLOOKUP(U:U,'BW Asset Listing'!D:G,4,FALSE),"")</f>
        <v/>
      </c>
      <c r="Y1722" s="294" t="str">
        <f>IF($AB1722=1,VLOOKUP(U:U,'BW Asset Listing'!D:O,12,FALSE),"")</f>
        <v/>
      </c>
      <c r="Z1722" s="294" t="str">
        <f t="shared" si="226"/>
        <v/>
      </c>
      <c r="AA1722" s="294" t="str">
        <f t="shared" si="227"/>
        <v/>
      </c>
      <c r="AB1722" s="294">
        <f>COUNTIF($D$4:D1722,$D1722)</f>
        <v>0</v>
      </c>
      <c r="AE1722" s="122" t="str">
        <f t="shared" si="228"/>
        <v/>
      </c>
      <c r="AF1722" s="124">
        <f>SUMIFS('BW Expense Report GL'!I:I,'BW Expense Report GL'!F:F,AD:AD,'BW Expense Report GL'!G:G,G:G)</f>
        <v>0</v>
      </c>
      <c r="AG1722" s="124" t="str">
        <f t="shared" si="229"/>
        <v/>
      </c>
      <c r="AH1722" s="124">
        <f>SUMIFS('BW Expense Report GL'!I:I,'BW Expense Report GL'!F:F,AD:AD,'BW Expense Report GL'!G:G,H:H)</f>
        <v>0</v>
      </c>
      <c r="AI1722" s="124" t="str">
        <f t="shared" si="230"/>
        <v/>
      </c>
      <c r="AK1722" s="121">
        <f t="shared" si="231"/>
        <v>0</v>
      </c>
      <c r="AL1722" s="121">
        <f t="shared" si="232"/>
        <v>0</v>
      </c>
    </row>
    <row r="1723" spans="1:38" s="121" customFormat="1" ht="12.75" x14ac:dyDescent="0.2">
      <c r="A1723" s="293" t="str">
        <f>VLOOKUP(B:B,'ACFR Business Areas'!A:C,3,FALSE)</f>
        <v>A000</v>
      </c>
      <c r="B1723" s="293" t="str">
        <f>'Lease Rollforward'!$B$1</f>
        <v>E120</v>
      </c>
      <c r="C1723" s="122" t="str">
        <f>VLOOKUP(B:B,'ACFR Business Areas'!A:B,2,FALSE)</f>
        <v>Comptroller General</v>
      </c>
      <c r="D1723" s="237"/>
      <c r="E1723" s="265"/>
      <c r="G1723" s="122">
        <f>IFERROR(VLOOKUP($F:$F,'Lease Types with GL Accts'!A:B,2,FALSE),0)</f>
        <v>0</v>
      </c>
      <c r="H1723" s="122">
        <f>IFERROR(VLOOKUP($F:$F,'Lease Types with GL Accts'!$A:$C,3,FALSE),0)</f>
        <v>0</v>
      </c>
      <c r="I1723" s="122">
        <f>IFERROR(VLOOKUP($F:$F,'Lease Types with GL Accts'!$A:$D,4,FALSE),0)</f>
        <v>0</v>
      </c>
      <c r="J1723" s="293" t="str">
        <f>IF(AND(AB1723=1,K1723='Lease Rollforward'!$B$2),"Yes",IF(AB1723=1,"No",""))</f>
        <v/>
      </c>
      <c r="L1723" s="216"/>
      <c r="M1723" s="217"/>
      <c r="N1723" s="217"/>
      <c r="O1723" s="217"/>
      <c r="P1723" s="294">
        <f t="shared" si="225"/>
        <v>0</v>
      </c>
      <c r="Q1723" s="124"/>
      <c r="R1723" s="124"/>
      <c r="S1723" s="219"/>
      <c r="T1723" s="219"/>
      <c r="U1723" s="266"/>
      <c r="V1723" s="122" t="str">
        <f>IF($AB1723=1,VLOOKUP(U:U,'BW Asset Listing'!D:E,2,FALSE),"")</f>
        <v/>
      </c>
      <c r="W1723" s="122" t="str">
        <f>IF($AB1723=1,VLOOKUP(U:U,'BW Asset Listing'!D:F,3,FALSE),"")</f>
        <v/>
      </c>
      <c r="X1723" s="122" t="str">
        <f>IF($AB1723=1,VLOOKUP(U:U,'BW Asset Listing'!D:G,4,FALSE),"")</f>
        <v/>
      </c>
      <c r="Y1723" s="294" t="str">
        <f>IF($AB1723=1,VLOOKUP(U:U,'BW Asset Listing'!D:O,12,FALSE),"")</f>
        <v/>
      </c>
      <c r="Z1723" s="294" t="str">
        <f t="shared" si="226"/>
        <v/>
      </c>
      <c r="AA1723" s="294" t="str">
        <f t="shared" si="227"/>
        <v/>
      </c>
      <c r="AB1723" s="294">
        <f>COUNTIF($D$4:D1723,$D1723)</f>
        <v>0</v>
      </c>
      <c r="AE1723" s="122" t="str">
        <f t="shared" si="228"/>
        <v/>
      </c>
      <c r="AF1723" s="124">
        <f>SUMIFS('BW Expense Report GL'!I:I,'BW Expense Report GL'!F:F,AD:AD,'BW Expense Report GL'!G:G,G:G)</f>
        <v>0</v>
      </c>
      <c r="AG1723" s="124" t="str">
        <f t="shared" si="229"/>
        <v/>
      </c>
      <c r="AH1723" s="124">
        <f>SUMIFS('BW Expense Report GL'!I:I,'BW Expense Report GL'!F:F,AD:AD,'BW Expense Report GL'!G:G,H:H)</f>
        <v>0</v>
      </c>
      <c r="AI1723" s="124" t="str">
        <f t="shared" si="230"/>
        <v/>
      </c>
      <c r="AK1723" s="121">
        <f t="shared" si="231"/>
        <v>0</v>
      </c>
      <c r="AL1723" s="121">
        <f t="shared" si="232"/>
        <v>0</v>
      </c>
    </row>
    <row r="1724" spans="1:38" s="121" customFormat="1" ht="12.75" x14ac:dyDescent="0.2">
      <c r="A1724" s="293" t="str">
        <f>VLOOKUP(B:B,'ACFR Business Areas'!A:C,3,FALSE)</f>
        <v>A000</v>
      </c>
      <c r="B1724" s="293" t="str">
        <f>'Lease Rollforward'!$B$1</f>
        <v>E120</v>
      </c>
      <c r="C1724" s="122" t="str">
        <f>VLOOKUP(B:B,'ACFR Business Areas'!A:B,2,FALSE)</f>
        <v>Comptroller General</v>
      </c>
      <c r="D1724" s="237"/>
      <c r="E1724" s="265"/>
      <c r="G1724" s="122">
        <f>IFERROR(VLOOKUP($F:$F,'Lease Types with GL Accts'!A:B,2,FALSE),0)</f>
        <v>0</v>
      </c>
      <c r="H1724" s="122">
        <f>IFERROR(VLOOKUP($F:$F,'Lease Types with GL Accts'!$A:$C,3,FALSE),0)</f>
        <v>0</v>
      </c>
      <c r="I1724" s="122">
        <f>IFERROR(VLOOKUP($F:$F,'Lease Types with GL Accts'!$A:$D,4,FALSE),0)</f>
        <v>0</v>
      </c>
      <c r="J1724" s="293" t="str">
        <f>IF(AND(AB1724=1,K1724='Lease Rollforward'!$B$2),"Yes",IF(AB1724=1,"No",""))</f>
        <v/>
      </c>
      <c r="L1724" s="216"/>
      <c r="M1724" s="217"/>
      <c r="N1724" s="217"/>
      <c r="O1724" s="217"/>
      <c r="P1724" s="294">
        <f t="shared" si="225"/>
        <v>0</v>
      </c>
      <c r="Q1724" s="124"/>
      <c r="R1724" s="124"/>
      <c r="S1724" s="219"/>
      <c r="T1724" s="219"/>
      <c r="U1724" s="266"/>
      <c r="V1724" s="122" t="str">
        <f>IF($AB1724=1,VLOOKUP(U:U,'BW Asset Listing'!D:E,2,FALSE),"")</f>
        <v/>
      </c>
      <c r="W1724" s="122" t="str">
        <f>IF($AB1724=1,VLOOKUP(U:U,'BW Asset Listing'!D:F,3,FALSE),"")</f>
        <v/>
      </c>
      <c r="X1724" s="122" t="str">
        <f>IF($AB1724=1,VLOOKUP(U:U,'BW Asset Listing'!D:G,4,FALSE),"")</f>
        <v/>
      </c>
      <c r="Y1724" s="294" t="str">
        <f>IF($AB1724=1,VLOOKUP(U:U,'BW Asset Listing'!D:O,12,FALSE),"")</f>
        <v/>
      </c>
      <c r="Z1724" s="294" t="str">
        <f t="shared" si="226"/>
        <v/>
      </c>
      <c r="AA1724" s="294" t="str">
        <f t="shared" si="227"/>
        <v/>
      </c>
      <c r="AB1724" s="294">
        <f>COUNTIF($D$4:D1724,$D1724)</f>
        <v>0</v>
      </c>
      <c r="AE1724" s="122" t="str">
        <f t="shared" si="228"/>
        <v/>
      </c>
      <c r="AF1724" s="124">
        <f>SUMIFS('BW Expense Report GL'!I:I,'BW Expense Report GL'!F:F,AD:AD,'BW Expense Report GL'!G:G,G:G)</f>
        <v>0</v>
      </c>
      <c r="AG1724" s="124" t="str">
        <f t="shared" si="229"/>
        <v/>
      </c>
      <c r="AH1724" s="124">
        <f>SUMIFS('BW Expense Report GL'!I:I,'BW Expense Report GL'!F:F,AD:AD,'BW Expense Report GL'!G:G,H:H)</f>
        <v>0</v>
      </c>
      <c r="AI1724" s="124" t="str">
        <f t="shared" si="230"/>
        <v/>
      </c>
      <c r="AK1724" s="121">
        <f t="shared" si="231"/>
        <v>0</v>
      </c>
      <c r="AL1724" s="121">
        <f t="shared" si="232"/>
        <v>0</v>
      </c>
    </row>
    <row r="1725" spans="1:38" s="121" customFormat="1" ht="12.75" x14ac:dyDescent="0.2">
      <c r="A1725" s="293" t="str">
        <f>VLOOKUP(B:B,'ACFR Business Areas'!A:C,3,FALSE)</f>
        <v>A000</v>
      </c>
      <c r="B1725" s="293" t="str">
        <f>'Lease Rollforward'!$B$1</f>
        <v>E120</v>
      </c>
      <c r="C1725" s="122" t="str">
        <f>VLOOKUP(B:B,'ACFR Business Areas'!A:B,2,FALSE)</f>
        <v>Comptroller General</v>
      </c>
      <c r="D1725" s="237"/>
      <c r="E1725" s="265"/>
      <c r="G1725" s="122">
        <f>IFERROR(VLOOKUP($F:$F,'Lease Types with GL Accts'!A:B,2,FALSE),0)</f>
        <v>0</v>
      </c>
      <c r="H1725" s="122">
        <f>IFERROR(VLOOKUP($F:$F,'Lease Types with GL Accts'!$A:$C,3,FALSE),0)</f>
        <v>0</v>
      </c>
      <c r="I1725" s="122">
        <f>IFERROR(VLOOKUP($F:$F,'Lease Types with GL Accts'!$A:$D,4,FALSE),0)</f>
        <v>0</v>
      </c>
      <c r="J1725" s="293" t="str">
        <f>IF(AND(AB1725=1,K1725='Lease Rollforward'!$B$2),"Yes",IF(AB1725=1,"No",""))</f>
        <v/>
      </c>
      <c r="L1725" s="216"/>
      <c r="M1725" s="217"/>
      <c r="N1725" s="217"/>
      <c r="O1725" s="217"/>
      <c r="P1725" s="294">
        <f t="shared" si="225"/>
        <v>0</v>
      </c>
      <c r="Q1725" s="124"/>
      <c r="R1725" s="124"/>
      <c r="S1725" s="219"/>
      <c r="T1725" s="219"/>
      <c r="U1725" s="266"/>
      <c r="V1725" s="122" t="str">
        <f>IF($AB1725=1,VLOOKUP(U:U,'BW Asset Listing'!D:E,2,FALSE),"")</f>
        <v/>
      </c>
      <c r="W1725" s="122" t="str">
        <f>IF($AB1725=1,VLOOKUP(U:U,'BW Asset Listing'!D:F,3,FALSE),"")</f>
        <v/>
      </c>
      <c r="X1725" s="122" t="str">
        <f>IF($AB1725=1,VLOOKUP(U:U,'BW Asset Listing'!D:G,4,FALSE),"")</f>
        <v/>
      </c>
      <c r="Y1725" s="294" t="str">
        <f>IF($AB1725=1,VLOOKUP(U:U,'BW Asset Listing'!D:O,12,FALSE),"")</f>
        <v/>
      </c>
      <c r="Z1725" s="294" t="str">
        <f t="shared" si="226"/>
        <v/>
      </c>
      <c r="AA1725" s="294" t="str">
        <f t="shared" si="227"/>
        <v/>
      </c>
      <c r="AB1725" s="294">
        <f>COUNTIF($D$4:D1725,$D1725)</f>
        <v>0</v>
      </c>
      <c r="AE1725" s="122" t="str">
        <f t="shared" si="228"/>
        <v/>
      </c>
      <c r="AF1725" s="124">
        <f>SUMIFS('BW Expense Report GL'!I:I,'BW Expense Report GL'!F:F,AD:AD,'BW Expense Report GL'!G:G,G:G)</f>
        <v>0</v>
      </c>
      <c r="AG1725" s="124" t="str">
        <f t="shared" si="229"/>
        <v/>
      </c>
      <c r="AH1725" s="124">
        <f>SUMIFS('BW Expense Report GL'!I:I,'BW Expense Report GL'!F:F,AD:AD,'BW Expense Report GL'!G:G,H:H)</f>
        <v>0</v>
      </c>
      <c r="AI1725" s="124" t="str">
        <f t="shared" si="230"/>
        <v/>
      </c>
      <c r="AK1725" s="121">
        <f t="shared" si="231"/>
        <v>0</v>
      </c>
      <c r="AL1725" s="121">
        <f t="shared" si="232"/>
        <v>0</v>
      </c>
    </row>
    <row r="1726" spans="1:38" s="121" customFormat="1" ht="12.75" x14ac:dyDescent="0.2">
      <c r="A1726" s="293" t="str">
        <f>VLOOKUP(B:B,'ACFR Business Areas'!A:C,3,FALSE)</f>
        <v>A000</v>
      </c>
      <c r="B1726" s="293" t="str">
        <f>'Lease Rollforward'!$B$1</f>
        <v>E120</v>
      </c>
      <c r="C1726" s="122" t="str">
        <f>VLOOKUP(B:B,'ACFR Business Areas'!A:B,2,FALSE)</f>
        <v>Comptroller General</v>
      </c>
      <c r="D1726" s="237"/>
      <c r="E1726" s="265"/>
      <c r="G1726" s="122">
        <f>IFERROR(VLOOKUP($F:$F,'Lease Types with GL Accts'!A:B,2,FALSE),0)</f>
        <v>0</v>
      </c>
      <c r="H1726" s="122">
        <f>IFERROR(VLOOKUP($F:$F,'Lease Types with GL Accts'!$A:$C,3,FALSE),0)</f>
        <v>0</v>
      </c>
      <c r="I1726" s="122">
        <f>IFERROR(VLOOKUP($F:$F,'Lease Types with GL Accts'!$A:$D,4,FALSE),0)</f>
        <v>0</v>
      </c>
      <c r="J1726" s="293" t="str">
        <f>IF(AND(AB1726=1,K1726='Lease Rollforward'!$B$2),"Yes",IF(AB1726=1,"No",""))</f>
        <v/>
      </c>
      <c r="L1726" s="216"/>
      <c r="M1726" s="217"/>
      <c r="N1726" s="217"/>
      <c r="O1726" s="217"/>
      <c r="P1726" s="294">
        <f t="shared" si="225"/>
        <v>0</v>
      </c>
      <c r="Q1726" s="124"/>
      <c r="R1726" s="124"/>
      <c r="S1726" s="219"/>
      <c r="T1726" s="219"/>
      <c r="U1726" s="266"/>
      <c r="V1726" s="122" t="str">
        <f>IF($AB1726=1,VLOOKUP(U:U,'BW Asset Listing'!D:E,2,FALSE),"")</f>
        <v/>
      </c>
      <c r="W1726" s="122" t="str">
        <f>IF($AB1726=1,VLOOKUP(U:U,'BW Asset Listing'!D:F,3,FALSE),"")</f>
        <v/>
      </c>
      <c r="X1726" s="122" t="str">
        <f>IF($AB1726=1,VLOOKUP(U:U,'BW Asset Listing'!D:G,4,FALSE),"")</f>
        <v/>
      </c>
      <c r="Y1726" s="294" t="str">
        <f>IF($AB1726=1,VLOOKUP(U:U,'BW Asset Listing'!D:O,12,FALSE),"")</f>
        <v/>
      </c>
      <c r="Z1726" s="294" t="str">
        <f t="shared" si="226"/>
        <v/>
      </c>
      <c r="AA1726" s="294" t="str">
        <f t="shared" si="227"/>
        <v/>
      </c>
      <c r="AB1726" s="294">
        <f>COUNTIF($D$4:D1726,$D1726)</f>
        <v>0</v>
      </c>
      <c r="AE1726" s="122" t="str">
        <f t="shared" si="228"/>
        <v/>
      </c>
      <c r="AF1726" s="124">
        <f>SUMIFS('BW Expense Report GL'!I:I,'BW Expense Report GL'!F:F,AD:AD,'BW Expense Report GL'!G:G,G:G)</f>
        <v>0</v>
      </c>
      <c r="AG1726" s="124" t="str">
        <f t="shared" si="229"/>
        <v/>
      </c>
      <c r="AH1726" s="124">
        <f>SUMIFS('BW Expense Report GL'!I:I,'BW Expense Report GL'!F:F,AD:AD,'BW Expense Report GL'!G:G,H:H)</f>
        <v>0</v>
      </c>
      <c r="AI1726" s="124" t="str">
        <f t="shared" si="230"/>
        <v/>
      </c>
      <c r="AK1726" s="121">
        <f t="shared" si="231"/>
        <v>0</v>
      </c>
      <c r="AL1726" s="121">
        <f t="shared" si="232"/>
        <v>0</v>
      </c>
    </row>
    <row r="1727" spans="1:38" s="121" customFormat="1" ht="12.75" x14ac:dyDescent="0.2">
      <c r="A1727" s="293" t="str">
        <f>VLOOKUP(B:B,'ACFR Business Areas'!A:C,3,FALSE)</f>
        <v>A000</v>
      </c>
      <c r="B1727" s="293" t="str">
        <f>'Lease Rollforward'!$B$1</f>
        <v>E120</v>
      </c>
      <c r="C1727" s="122" t="str">
        <f>VLOOKUP(B:B,'ACFR Business Areas'!A:B,2,FALSE)</f>
        <v>Comptroller General</v>
      </c>
      <c r="D1727" s="237"/>
      <c r="E1727" s="265"/>
      <c r="G1727" s="122">
        <f>IFERROR(VLOOKUP($F:$F,'Lease Types with GL Accts'!A:B,2,FALSE),0)</f>
        <v>0</v>
      </c>
      <c r="H1727" s="122">
        <f>IFERROR(VLOOKUP($F:$F,'Lease Types with GL Accts'!$A:$C,3,FALSE),0)</f>
        <v>0</v>
      </c>
      <c r="I1727" s="122">
        <f>IFERROR(VLOOKUP($F:$F,'Lease Types with GL Accts'!$A:$D,4,FALSE),0)</f>
        <v>0</v>
      </c>
      <c r="J1727" s="293" t="str">
        <f>IF(AND(AB1727=1,K1727='Lease Rollforward'!$B$2),"Yes",IF(AB1727=1,"No",""))</f>
        <v/>
      </c>
      <c r="L1727" s="216"/>
      <c r="M1727" s="217"/>
      <c r="N1727" s="217"/>
      <c r="O1727" s="217"/>
      <c r="P1727" s="294">
        <f t="shared" si="225"/>
        <v>0</v>
      </c>
      <c r="Q1727" s="124"/>
      <c r="R1727" s="124"/>
      <c r="S1727" s="219"/>
      <c r="T1727" s="219"/>
      <c r="U1727" s="266"/>
      <c r="V1727" s="122" t="str">
        <f>IF($AB1727=1,VLOOKUP(U:U,'BW Asset Listing'!D:E,2,FALSE),"")</f>
        <v/>
      </c>
      <c r="W1727" s="122" t="str">
        <f>IF($AB1727=1,VLOOKUP(U:U,'BW Asset Listing'!D:F,3,FALSE),"")</f>
        <v/>
      </c>
      <c r="X1727" s="122" t="str">
        <f>IF($AB1727=1,VLOOKUP(U:U,'BW Asset Listing'!D:G,4,FALSE),"")</f>
        <v/>
      </c>
      <c r="Y1727" s="294" t="str">
        <f>IF($AB1727=1,VLOOKUP(U:U,'BW Asset Listing'!D:O,12,FALSE),"")</f>
        <v/>
      </c>
      <c r="Z1727" s="294" t="str">
        <f t="shared" si="226"/>
        <v/>
      </c>
      <c r="AA1727" s="294" t="str">
        <f t="shared" si="227"/>
        <v/>
      </c>
      <c r="AB1727" s="294">
        <f>COUNTIF($D$4:D1727,$D1727)</f>
        <v>0</v>
      </c>
      <c r="AE1727" s="122" t="str">
        <f t="shared" si="228"/>
        <v/>
      </c>
      <c r="AF1727" s="124">
        <f>SUMIFS('BW Expense Report GL'!I:I,'BW Expense Report GL'!F:F,AD:AD,'BW Expense Report GL'!G:G,G:G)</f>
        <v>0</v>
      </c>
      <c r="AG1727" s="124" t="str">
        <f t="shared" si="229"/>
        <v/>
      </c>
      <c r="AH1727" s="124">
        <f>SUMIFS('BW Expense Report GL'!I:I,'BW Expense Report GL'!F:F,AD:AD,'BW Expense Report GL'!G:G,H:H)</f>
        <v>0</v>
      </c>
      <c r="AI1727" s="124" t="str">
        <f t="shared" si="230"/>
        <v/>
      </c>
      <c r="AK1727" s="121">
        <f t="shared" si="231"/>
        <v>0</v>
      </c>
      <c r="AL1727" s="121">
        <f t="shared" si="232"/>
        <v>0</v>
      </c>
    </row>
    <row r="1728" spans="1:38" s="121" customFormat="1" ht="12.75" x14ac:dyDescent="0.2">
      <c r="A1728" s="293" t="str">
        <f>VLOOKUP(B:B,'ACFR Business Areas'!A:C,3,FALSE)</f>
        <v>A000</v>
      </c>
      <c r="B1728" s="293" t="str">
        <f>'Lease Rollforward'!$B$1</f>
        <v>E120</v>
      </c>
      <c r="C1728" s="122" t="str">
        <f>VLOOKUP(B:B,'ACFR Business Areas'!A:B,2,FALSE)</f>
        <v>Comptroller General</v>
      </c>
      <c r="D1728" s="237"/>
      <c r="E1728" s="265"/>
      <c r="G1728" s="122">
        <f>IFERROR(VLOOKUP($F:$F,'Lease Types with GL Accts'!A:B,2,FALSE),0)</f>
        <v>0</v>
      </c>
      <c r="H1728" s="122">
        <f>IFERROR(VLOOKUP($F:$F,'Lease Types with GL Accts'!$A:$C,3,FALSE),0)</f>
        <v>0</v>
      </c>
      <c r="I1728" s="122">
        <f>IFERROR(VLOOKUP($F:$F,'Lease Types with GL Accts'!$A:$D,4,FALSE),0)</f>
        <v>0</v>
      </c>
      <c r="J1728" s="293" t="str">
        <f>IF(AND(AB1728=1,K1728='Lease Rollforward'!$B$2),"Yes",IF(AB1728=1,"No",""))</f>
        <v/>
      </c>
      <c r="L1728" s="216"/>
      <c r="M1728" s="217"/>
      <c r="N1728" s="217"/>
      <c r="O1728" s="217"/>
      <c r="P1728" s="294">
        <f t="shared" si="225"/>
        <v>0</v>
      </c>
      <c r="Q1728" s="124"/>
      <c r="R1728" s="124"/>
      <c r="S1728" s="219"/>
      <c r="T1728" s="219"/>
      <c r="U1728" s="266"/>
      <c r="V1728" s="122" t="str">
        <f>IF($AB1728=1,VLOOKUP(U:U,'BW Asset Listing'!D:E,2,FALSE),"")</f>
        <v/>
      </c>
      <c r="W1728" s="122" t="str">
        <f>IF($AB1728=1,VLOOKUP(U:U,'BW Asset Listing'!D:F,3,FALSE),"")</f>
        <v/>
      </c>
      <c r="X1728" s="122" t="str">
        <f>IF($AB1728=1,VLOOKUP(U:U,'BW Asset Listing'!D:G,4,FALSE),"")</f>
        <v/>
      </c>
      <c r="Y1728" s="294" t="str">
        <f>IF($AB1728=1,VLOOKUP(U:U,'BW Asset Listing'!D:O,12,FALSE),"")</f>
        <v/>
      </c>
      <c r="Z1728" s="294" t="str">
        <f t="shared" si="226"/>
        <v/>
      </c>
      <c r="AA1728" s="294" t="str">
        <f t="shared" si="227"/>
        <v/>
      </c>
      <c r="AB1728" s="294">
        <f>COUNTIF($D$4:D1728,$D1728)</f>
        <v>0</v>
      </c>
      <c r="AE1728" s="122" t="str">
        <f t="shared" si="228"/>
        <v/>
      </c>
      <c r="AF1728" s="124">
        <f>SUMIFS('BW Expense Report GL'!I:I,'BW Expense Report GL'!F:F,AD:AD,'BW Expense Report GL'!G:G,G:G)</f>
        <v>0</v>
      </c>
      <c r="AG1728" s="124" t="str">
        <f t="shared" si="229"/>
        <v/>
      </c>
      <c r="AH1728" s="124">
        <f>SUMIFS('BW Expense Report GL'!I:I,'BW Expense Report GL'!F:F,AD:AD,'BW Expense Report GL'!G:G,H:H)</f>
        <v>0</v>
      </c>
      <c r="AI1728" s="124" t="str">
        <f t="shared" si="230"/>
        <v/>
      </c>
      <c r="AK1728" s="121">
        <f t="shared" si="231"/>
        <v>0</v>
      </c>
      <c r="AL1728" s="121">
        <f t="shared" si="232"/>
        <v>0</v>
      </c>
    </row>
    <row r="1729" spans="1:38" s="121" customFormat="1" ht="12.75" x14ac:dyDescent="0.2">
      <c r="A1729" s="293" t="str">
        <f>VLOOKUP(B:B,'ACFR Business Areas'!A:C,3,FALSE)</f>
        <v>A000</v>
      </c>
      <c r="B1729" s="293" t="str">
        <f>'Lease Rollforward'!$B$1</f>
        <v>E120</v>
      </c>
      <c r="C1729" s="122" t="str">
        <f>VLOOKUP(B:B,'ACFR Business Areas'!A:B,2,FALSE)</f>
        <v>Comptroller General</v>
      </c>
      <c r="D1729" s="237"/>
      <c r="E1729" s="265"/>
      <c r="G1729" s="122">
        <f>IFERROR(VLOOKUP($F:$F,'Lease Types with GL Accts'!A:B,2,FALSE),0)</f>
        <v>0</v>
      </c>
      <c r="H1729" s="122">
        <f>IFERROR(VLOOKUP($F:$F,'Lease Types with GL Accts'!$A:$C,3,FALSE),0)</f>
        <v>0</v>
      </c>
      <c r="I1729" s="122">
        <f>IFERROR(VLOOKUP($F:$F,'Lease Types with GL Accts'!$A:$D,4,FALSE),0)</f>
        <v>0</v>
      </c>
      <c r="J1729" s="293" t="str">
        <f>IF(AND(AB1729=1,K1729='Lease Rollforward'!$B$2),"Yes",IF(AB1729=1,"No",""))</f>
        <v/>
      </c>
      <c r="L1729" s="216"/>
      <c r="M1729" s="217"/>
      <c r="N1729" s="217"/>
      <c r="O1729" s="217"/>
      <c r="P1729" s="294">
        <f t="shared" si="225"/>
        <v>0</v>
      </c>
      <c r="Q1729" s="124"/>
      <c r="R1729" s="124"/>
      <c r="S1729" s="219"/>
      <c r="T1729" s="219"/>
      <c r="U1729" s="266"/>
      <c r="V1729" s="122" t="str">
        <f>IF($AB1729=1,VLOOKUP(U:U,'BW Asset Listing'!D:E,2,FALSE),"")</f>
        <v/>
      </c>
      <c r="W1729" s="122" t="str">
        <f>IF($AB1729=1,VLOOKUP(U:U,'BW Asset Listing'!D:F,3,FALSE),"")</f>
        <v/>
      </c>
      <c r="X1729" s="122" t="str">
        <f>IF($AB1729=1,VLOOKUP(U:U,'BW Asset Listing'!D:G,4,FALSE),"")</f>
        <v/>
      </c>
      <c r="Y1729" s="294" t="str">
        <f>IF($AB1729=1,VLOOKUP(U:U,'BW Asset Listing'!D:O,12,FALSE),"")</f>
        <v/>
      </c>
      <c r="Z1729" s="294" t="str">
        <f t="shared" si="226"/>
        <v/>
      </c>
      <c r="AA1729" s="294" t="str">
        <f t="shared" si="227"/>
        <v/>
      </c>
      <c r="AB1729" s="294">
        <f>COUNTIF($D$4:D1729,$D1729)</f>
        <v>0</v>
      </c>
      <c r="AE1729" s="122" t="str">
        <f t="shared" si="228"/>
        <v/>
      </c>
      <c r="AF1729" s="124">
        <f>SUMIFS('BW Expense Report GL'!I:I,'BW Expense Report GL'!F:F,AD:AD,'BW Expense Report GL'!G:G,G:G)</f>
        <v>0</v>
      </c>
      <c r="AG1729" s="124" t="str">
        <f t="shared" si="229"/>
        <v/>
      </c>
      <c r="AH1729" s="124">
        <f>SUMIFS('BW Expense Report GL'!I:I,'BW Expense Report GL'!F:F,AD:AD,'BW Expense Report GL'!G:G,H:H)</f>
        <v>0</v>
      </c>
      <c r="AI1729" s="124" t="str">
        <f t="shared" si="230"/>
        <v/>
      </c>
      <c r="AK1729" s="121">
        <f t="shared" si="231"/>
        <v>0</v>
      </c>
      <c r="AL1729" s="121">
        <f t="shared" si="232"/>
        <v>0</v>
      </c>
    </row>
    <row r="1730" spans="1:38" s="121" customFormat="1" ht="12.75" x14ac:dyDescent="0.2">
      <c r="A1730" s="293" t="str">
        <f>VLOOKUP(B:B,'ACFR Business Areas'!A:C,3,FALSE)</f>
        <v>A000</v>
      </c>
      <c r="B1730" s="293" t="str">
        <f>'Lease Rollforward'!$B$1</f>
        <v>E120</v>
      </c>
      <c r="C1730" s="122" t="str">
        <f>VLOOKUP(B:B,'ACFR Business Areas'!A:B,2,FALSE)</f>
        <v>Comptroller General</v>
      </c>
      <c r="D1730" s="237"/>
      <c r="E1730" s="265"/>
      <c r="G1730" s="122">
        <f>IFERROR(VLOOKUP($F:$F,'Lease Types with GL Accts'!A:B,2,FALSE),0)</f>
        <v>0</v>
      </c>
      <c r="H1730" s="122">
        <f>IFERROR(VLOOKUP($F:$F,'Lease Types with GL Accts'!$A:$C,3,FALSE),0)</f>
        <v>0</v>
      </c>
      <c r="I1730" s="122">
        <f>IFERROR(VLOOKUP($F:$F,'Lease Types with GL Accts'!$A:$D,4,FALSE),0)</f>
        <v>0</v>
      </c>
      <c r="J1730" s="293" t="str">
        <f>IF(AND(AB1730=1,K1730='Lease Rollforward'!$B$2),"Yes",IF(AB1730=1,"No",""))</f>
        <v/>
      </c>
      <c r="L1730" s="216"/>
      <c r="M1730" s="217"/>
      <c r="N1730" s="217"/>
      <c r="O1730" s="217"/>
      <c r="P1730" s="294">
        <f t="shared" si="225"/>
        <v>0</v>
      </c>
      <c r="Q1730" s="124"/>
      <c r="R1730" s="124"/>
      <c r="S1730" s="219"/>
      <c r="T1730" s="219"/>
      <c r="U1730" s="266"/>
      <c r="V1730" s="122" t="str">
        <f>IF($AB1730=1,VLOOKUP(U:U,'BW Asset Listing'!D:E,2,FALSE),"")</f>
        <v/>
      </c>
      <c r="W1730" s="122" t="str">
        <f>IF($AB1730=1,VLOOKUP(U:U,'BW Asset Listing'!D:F,3,FALSE),"")</f>
        <v/>
      </c>
      <c r="X1730" s="122" t="str">
        <f>IF($AB1730=1,VLOOKUP(U:U,'BW Asset Listing'!D:G,4,FALSE),"")</f>
        <v/>
      </c>
      <c r="Y1730" s="294" t="str">
        <f>IF($AB1730=1,VLOOKUP(U:U,'BW Asset Listing'!D:O,12,FALSE),"")</f>
        <v/>
      </c>
      <c r="Z1730" s="294" t="str">
        <f t="shared" si="226"/>
        <v/>
      </c>
      <c r="AA1730" s="294" t="str">
        <f t="shared" si="227"/>
        <v/>
      </c>
      <c r="AB1730" s="294">
        <f>COUNTIF($D$4:D1730,$D1730)</f>
        <v>0</v>
      </c>
      <c r="AE1730" s="122" t="str">
        <f t="shared" si="228"/>
        <v/>
      </c>
      <c r="AF1730" s="124">
        <f>SUMIFS('BW Expense Report GL'!I:I,'BW Expense Report GL'!F:F,AD:AD,'BW Expense Report GL'!G:G,G:G)</f>
        <v>0</v>
      </c>
      <c r="AG1730" s="124" t="str">
        <f t="shared" si="229"/>
        <v/>
      </c>
      <c r="AH1730" s="124">
        <f>SUMIFS('BW Expense Report GL'!I:I,'BW Expense Report GL'!F:F,AD:AD,'BW Expense Report GL'!G:G,H:H)</f>
        <v>0</v>
      </c>
      <c r="AI1730" s="124" t="str">
        <f t="shared" si="230"/>
        <v/>
      </c>
      <c r="AK1730" s="121">
        <f t="shared" si="231"/>
        <v>0</v>
      </c>
      <c r="AL1730" s="121">
        <f t="shared" si="232"/>
        <v>0</v>
      </c>
    </row>
    <row r="1731" spans="1:38" s="121" customFormat="1" ht="12.75" x14ac:dyDescent="0.2">
      <c r="A1731" s="293" t="str">
        <f>VLOOKUP(B:B,'ACFR Business Areas'!A:C,3,FALSE)</f>
        <v>A000</v>
      </c>
      <c r="B1731" s="293" t="str">
        <f>'Lease Rollforward'!$B$1</f>
        <v>E120</v>
      </c>
      <c r="C1731" s="122" t="str">
        <f>VLOOKUP(B:B,'ACFR Business Areas'!A:B,2,FALSE)</f>
        <v>Comptroller General</v>
      </c>
      <c r="D1731" s="237"/>
      <c r="E1731" s="265"/>
      <c r="G1731" s="122">
        <f>IFERROR(VLOOKUP($F:$F,'Lease Types with GL Accts'!A:B,2,FALSE),0)</f>
        <v>0</v>
      </c>
      <c r="H1731" s="122">
        <f>IFERROR(VLOOKUP($F:$F,'Lease Types with GL Accts'!$A:$C,3,FALSE),0)</f>
        <v>0</v>
      </c>
      <c r="I1731" s="122">
        <f>IFERROR(VLOOKUP($F:$F,'Lease Types with GL Accts'!$A:$D,4,FALSE),0)</f>
        <v>0</v>
      </c>
      <c r="J1731" s="293" t="str">
        <f>IF(AND(AB1731=1,K1731='Lease Rollforward'!$B$2),"Yes",IF(AB1731=1,"No",""))</f>
        <v/>
      </c>
      <c r="L1731" s="216"/>
      <c r="M1731" s="217"/>
      <c r="N1731" s="217"/>
      <c r="O1731" s="217"/>
      <c r="P1731" s="294">
        <f t="shared" si="225"/>
        <v>0</v>
      </c>
      <c r="Q1731" s="124"/>
      <c r="R1731" s="124"/>
      <c r="S1731" s="219"/>
      <c r="T1731" s="219"/>
      <c r="U1731" s="266"/>
      <c r="V1731" s="122" t="str">
        <f>IF($AB1731=1,VLOOKUP(U:U,'BW Asset Listing'!D:E,2,FALSE),"")</f>
        <v/>
      </c>
      <c r="W1731" s="122" t="str">
        <f>IF($AB1731=1,VLOOKUP(U:U,'BW Asset Listing'!D:F,3,FALSE),"")</f>
        <v/>
      </c>
      <c r="X1731" s="122" t="str">
        <f>IF($AB1731=1,VLOOKUP(U:U,'BW Asset Listing'!D:G,4,FALSE),"")</f>
        <v/>
      </c>
      <c r="Y1731" s="294" t="str">
        <f>IF($AB1731=1,VLOOKUP(U:U,'BW Asset Listing'!D:O,12,FALSE),"")</f>
        <v/>
      </c>
      <c r="Z1731" s="294" t="str">
        <f t="shared" si="226"/>
        <v/>
      </c>
      <c r="AA1731" s="294" t="str">
        <f t="shared" si="227"/>
        <v/>
      </c>
      <c r="AB1731" s="294">
        <f>COUNTIF($D$4:D1731,$D1731)</f>
        <v>0</v>
      </c>
      <c r="AE1731" s="122" t="str">
        <f t="shared" si="228"/>
        <v/>
      </c>
      <c r="AF1731" s="124">
        <f>SUMIFS('BW Expense Report GL'!I:I,'BW Expense Report GL'!F:F,AD:AD,'BW Expense Report GL'!G:G,G:G)</f>
        <v>0</v>
      </c>
      <c r="AG1731" s="124" t="str">
        <f t="shared" si="229"/>
        <v/>
      </c>
      <c r="AH1731" s="124">
        <f>SUMIFS('BW Expense Report GL'!I:I,'BW Expense Report GL'!F:F,AD:AD,'BW Expense Report GL'!G:G,H:H)</f>
        <v>0</v>
      </c>
      <c r="AI1731" s="124" t="str">
        <f t="shared" si="230"/>
        <v/>
      </c>
      <c r="AK1731" s="121">
        <f t="shared" si="231"/>
        <v>0</v>
      </c>
      <c r="AL1731" s="121">
        <f t="shared" si="232"/>
        <v>0</v>
      </c>
    </row>
    <row r="1732" spans="1:38" s="121" customFormat="1" ht="12.75" x14ac:dyDescent="0.2">
      <c r="A1732" s="293" t="str">
        <f>VLOOKUP(B:B,'ACFR Business Areas'!A:C,3,FALSE)</f>
        <v>A000</v>
      </c>
      <c r="B1732" s="293" t="str">
        <f>'Lease Rollforward'!$B$1</f>
        <v>E120</v>
      </c>
      <c r="C1732" s="122" t="str">
        <f>VLOOKUP(B:B,'ACFR Business Areas'!A:B,2,FALSE)</f>
        <v>Comptroller General</v>
      </c>
      <c r="D1732" s="237"/>
      <c r="E1732" s="265"/>
      <c r="G1732" s="122">
        <f>IFERROR(VLOOKUP($F:$F,'Lease Types with GL Accts'!A:B,2,FALSE),0)</f>
        <v>0</v>
      </c>
      <c r="H1732" s="122">
        <f>IFERROR(VLOOKUP($F:$F,'Lease Types with GL Accts'!$A:$C,3,FALSE),0)</f>
        <v>0</v>
      </c>
      <c r="I1732" s="122">
        <f>IFERROR(VLOOKUP($F:$F,'Lease Types with GL Accts'!$A:$D,4,FALSE),0)</f>
        <v>0</v>
      </c>
      <c r="J1732" s="293" t="str">
        <f>IF(AND(AB1732=1,K1732='Lease Rollforward'!$B$2),"Yes",IF(AB1732=1,"No",""))</f>
        <v/>
      </c>
      <c r="L1732" s="216"/>
      <c r="M1732" s="217"/>
      <c r="N1732" s="217"/>
      <c r="O1732" s="217"/>
      <c r="P1732" s="294">
        <f t="shared" si="225"/>
        <v>0</v>
      </c>
      <c r="Q1732" s="124"/>
      <c r="R1732" s="124"/>
      <c r="S1732" s="219"/>
      <c r="T1732" s="219"/>
      <c r="U1732" s="266"/>
      <c r="V1732" s="122" t="str">
        <f>IF($AB1732=1,VLOOKUP(U:U,'BW Asset Listing'!D:E,2,FALSE),"")</f>
        <v/>
      </c>
      <c r="W1732" s="122" t="str">
        <f>IF($AB1732=1,VLOOKUP(U:U,'BW Asset Listing'!D:F,3,FALSE),"")</f>
        <v/>
      </c>
      <c r="X1732" s="122" t="str">
        <f>IF($AB1732=1,VLOOKUP(U:U,'BW Asset Listing'!D:G,4,FALSE),"")</f>
        <v/>
      </c>
      <c r="Y1732" s="294" t="str">
        <f>IF($AB1732=1,VLOOKUP(U:U,'BW Asset Listing'!D:O,12,FALSE),"")</f>
        <v/>
      </c>
      <c r="Z1732" s="294" t="str">
        <f t="shared" si="226"/>
        <v/>
      </c>
      <c r="AA1732" s="294" t="str">
        <f t="shared" si="227"/>
        <v/>
      </c>
      <c r="AB1732" s="294">
        <f>COUNTIF($D$4:D1732,$D1732)</f>
        <v>0</v>
      </c>
      <c r="AE1732" s="122" t="str">
        <f t="shared" si="228"/>
        <v/>
      </c>
      <c r="AF1732" s="124">
        <f>SUMIFS('BW Expense Report GL'!I:I,'BW Expense Report GL'!F:F,AD:AD,'BW Expense Report GL'!G:G,G:G)</f>
        <v>0</v>
      </c>
      <c r="AG1732" s="124" t="str">
        <f t="shared" si="229"/>
        <v/>
      </c>
      <c r="AH1732" s="124">
        <f>SUMIFS('BW Expense Report GL'!I:I,'BW Expense Report GL'!F:F,AD:AD,'BW Expense Report GL'!G:G,H:H)</f>
        <v>0</v>
      </c>
      <c r="AI1732" s="124" t="str">
        <f t="shared" si="230"/>
        <v/>
      </c>
      <c r="AK1732" s="121">
        <f t="shared" si="231"/>
        <v>0</v>
      </c>
      <c r="AL1732" s="121">
        <f t="shared" si="232"/>
        <v>0</v>
      </c>
    </row>
    <row r="1733" spans="1:38" s="121" customFormat="1" ht="12.75" x14ac:dyDescent="0.2">
      <c r="A1733" s="293" t="str">
        <f>VLOOKUP(B:B,'ACFR Business Areas'!A:C,3,FALSE)</f>
        <v>A000</v>
      </c>
      <c r="B1733" s="293" t="str">
        <f>'Lease Rollforward'!$B$1</f>
        <v>E120</v>
      </c>
      <c r="C1733" s="122" t="str">
        <f>VLOOKUP(B:B,'ACFR Business Areas'!A:B,2,FALSE)</f>
        <v>Comptroller General</v>
      </c>
      <c r="D1733" s="237"/>
      <c r="E1733" s="265"/>
      <c r="G1733" s="122">
        <f>IFERROR(VLOOKUP($F:$F,'Lease Types with GL Accts'!A:B,2,FALSE),0)</f>
        <v>0</v>
      </c>
      <c r="H1733" s="122">
        <f>IFERROR(VLOOKUP($F:$F,'Lease Types with GL Accts'!$A:$C,3,FALSE),0)</f>
        <v>0</v>
      </c>
      <c r="I1733" s="122">
        <f>IFERROR(VLOOKUP($F:$F,'Lease Types with GL Accts'!$A:$D,4,FALSE),0)</f>
        <v>0</v>
      </c>
      <c r="J1733" s="293" t="str">
        <f>IF(AND(AB1733=1,K1733='Lease Rollforward'!$B$2),"Yes",IF(AB1733=1,"No",""))</f>
        <v/>
      </c>
      <c r="L1733" s="216"/>
      <c r="M1733" s="217"/>
      <c r="N1733" s="217"/>
      <c r="O1733" s="217"/>
      <c r="P1733" s="294">
        <f t="shared" si="225"/>
        <v>0</v>
      </c>
      <c r="Q1733" s="124"/>
      <c r="R1733" s="124"/>
      <c r="S1733" s="219"/>
      <c r="T1733" s="219"/>
      <c r="U1733" s="266"/>
      <c r="V1733" s="122" t="str">
        <f>IF($AB1733=1,VLOOKUP(U:U,'BW Asset Listing'!D:E,2,FALSE),"")</f>
        <v/>
      </c>
      <c r="W1733" s="122" t="str">
        <f>IF($AB1733=1,VLOOKUP(U:U,'BW Asset Listing'!D:F,3,FALSE),"")</f>
        <v/>
      </c>
      <c r="X1733" s="122" t="str">
        <f>IF($AB1733=1,VLOOKUP(U:U,'BW Asset Listing'!D:G,4,FALSE),"")</f>
        <v/>
      </c>
      <c r="Y1733" s="294" t="str">
        <f>IF($AB1733=1,VLOOKUP(U:U,'BW Asset Listing'!D:O,12,FALSE),"")</f>
        <v/>
      </c>
      <c r="Z1733" s="294" t="str">
        <f t="shared" si="226"/>
        <v/>
      </c>
      <c r="AA1733" s="294" t="str">
        <f t="shared" si="227"/>
        <v/>
      </c>
      <c r="AB1733" s="294">
        <f>COUNTIF($D$4:D1733,$D1733)</f>
        <v>0</v>
      </c>
      <c r="AE1733" s="122" t="str">
        <f t="shared" si="228"/>
        <v/>
      </c>
      <c r="AF1733" s="124">
        <f>SUMIFS('BW Expense Report GL'!I:I,'BW Expense Report GL'!F:F,AD:AD,'BW Expense Report GL'!G:G,G:G)</f>
        <v>0</v>
      </c>
      <c r="AG1733" s="124" t="str">
        <f t="shared" si="229"/>
        <v/>
      </c>
      <c r="AH1733" s="124">
        <f>SUMIFS('BW Expense Report GL'!I:I,'BW Expense Report GL'!F:F,AD:AD,'BW Expense Report GL'!G:G,H:H)</f>
        <v>0</v>
      </c>
      <c r="AI1733" s="124" t="str">
        <f t="shared" si="230"/>
        <v/>
      </c>
      <c r="AK1733" s="121">
        <f t="shared" si="231"/>
        <v>0</v>
      </c>
      <c r="AL1733" s="121">
        <f t="shared" si="232"/>
        <v>0</v>
      </c>
    </row>
    <row r="1734" spans="1:38" s="121" customFormat="1" ht="12.75" x14ac:dyDescent="0.2">
      <c r="A1734" s="293" t="str">
        <f>VLOOKUP(B:B,'ACFR Business Areas'!A:C,3,FALSE)</f>
        <v>A000</v>
      </c>
      <c r="B1734" s="293" t="str">
        <f>'Lease Rollforward'!$B$1</f>
        <v>E120</v>
      </c>
      <c r="C1734" s="122" t="str">
        <f>VLOOKUP(B:B,'ACFR Business Areas'!A:B,2,FALSE)</f>
        <v>Comptroller General</v>
      </c>
      <c r="D1734" s="237"/>
      <c r="E1734" s="265"/>
      <c r="G1734" s="122">
        <f>IFERROR(VLOOKUP($F:$F,'Lease Types with GL Accts'!A:B,2,FALSE),0)</f>
        <v>0</v>
      </c>
      <c r="H1734" s="122">
        <f>IFERROR(VLOOKUP($F:$F,'Lease Types with GL Accts'!$A:$C,3,FALSE),0)</f>
        <v>0</v>
      </c>
      <c r="I1734" s="122">
        <f>IFERROR(VLOOKUP($F:$F,'Lease Types with GL Accts'!$A:$D,4,FALSE),0)</f>
        <v>0</v>
      </c>
      <c r="J1734" s="293" t="str">
        <f>IF(AND(AB1734=1,K1734='Lease Rollforward'!$B$2),"Yes",IF(AB1734=1,"No",""))</f>
        <v/>
      </c>
      <c r="L1734" s="216"/>
      <c r="M1734" s="217"/>
      <c r="N1734" s="217"/>
      <c r="O1734" s="217"/>
      <c r="P1734" s="294">
        <f t="shared" si="225"/>
        <v>0</v>
      </c>
      <c r="Q1734" s="124"/>
      <c r="R1734" s="124"/>
      <c r="S1734" s="219"/>
      <c r="T1734" s="219"/>
      <c r="U1734" s="266"/>
      <c r="V1734" s="122" t="str">
        <f>IF($AB1734=1,VLOOKUP(U:U,'BW Asset Listing'!D:E,2,FALSE),"")</f>
        <v/>
      </c>
      <c r="W1734" s="122" t="str">
        <f>IF($AB1734=1,VLOOKUP(U:U,'BW Asset Listing'!D:F,3,FALSE),"")</f>
        <v/>
      </c>
      <c r="X1734" s="122" t="str">
        <f>IF($AB1734=1,VLOOKUP(U:U,'BW Asset Listing'!D:G,4,FALSE),"")</f>
        <v/>
      </c>
      <c r="Y1734" s="294" t="str">
        <f>IF($AB1734=1,VLOOKUP(U:U,'BW Asset Listing'!D:O,12,FALSE),"")</f>
        <v/>
      </c>
      <c r="Z1734" s="294" t="str">
        <f t="shared" si="226"/>
        <v/>
      </c>
      <c r="AA1734" s="294" t="str">
        <f t="shared" si="227"/>
        <v/>
      </c>
      <c r="AB1734" s="294">
        <f>COUNTIF($D$4:D1734,$D1734)</f>
        <v>0</v>
      </c>
      <c r="AE1734" s="122" t="str">
        <f t="shared" si="228"/>
        <v/>
      </c>
      <c r="AF1734" s="124">
        <f>SUMIFS('BW Expense Report GL'!I:I,'BW Expense Report GL'!F:F,AD:AD,'BW Expense Report GL'!G:G,G:G)</f>
        <v>0</v>
      </c>
      <c r="AG1734" s="124" t="str">
        <f t="shared" si="229"/>
        <v/>
      </c>
      <c r="AH1734" s="124">
        <f>SUMIFS('BW Expense Report GL'!I:I,'BW Expense Report GL'!F:F,AD:AD,'BW Expense Report GL'!G:G,H:H)</f>
        <v>0</v>
      </c>
      <c r="AI1734" s="124" t="str">
        <f t="shared" si="230"/>
        <v/>
      </c>
      <c r="AK1734" s="121">
        <f t="shared" si="231"/>
        <v>0</v>
      </c>
      <c r="AL1734" s="121">
        <f t="shared" si="232"/>
        <v>0</v>
      </c>
    </row>
    <row r="1735" spans="1:38" s="121" customFormat="1" ht="12.75" x14ac:dyDescent="0.2">
      <c r="A1735" s="293" t="str">
        <f>VLOOKUP(B:B,'ACFR Business Areas'!A:C,3,FALSE)</f>
        <v>A000</v>
      </c>
      <c r="B1735" s="293" t="str">
        <f>'Lease Rollforward'!$B$1</f>
        <v>E120</v>
      </c>
      <c r="C1735" s="122" t="str">
        <f>VLOOKUP(B:B,'ACFR Business Areas'!A:B,2,FALSE)</f>
        <v>Comptroller General</v>
      </c>
      <c r="D1735" s="237"/>
      <c r="E1735" s="265"/>
      <c r="G1735" s="122">
        <f>IFERROR(VLOOKUP($F:$F,'Lease Types with GL Accts'!A:B,2,FALSE),0)</f>
        <v>0</v>
      </c>
      <c r="H1735" s="122">
        <f>IFERROR(VLOOKUP($F:$F,'Lease Types with GL Accts'!$A:$C,3,FALSE),0)</f>
        <v>0</v>
      </c>
      <c r="I1735" s="122">
        <f>IFERROR(VLOOKUP($F:$F,'Lease Types with GL Accts'!$A:$D,4,FALSE),0)</f>
        <v>0</v>
      </c>
      <c r="J1735" s="293" t="str">
        <f>IF(AND(AB1735=1,K1735='Lease Rollforward'!$B$2),"Yes",IF(AB1735=1,"No",""))</f>
        <v/>
      </c>
      <c r="L1735" s="216"/>
      <c r="M1735" s="217"/>
      <c r="N1735" s="217"/>
      <c r="O1735" s="217"/>
      <c r="P1735" s="294">
        <f t="shared" si="225"/>
        <v>0</v>
      </c>
      <c r="Q1735" s="124"/>
      <c r="R1735" s="124"/>
      <c r="S1735" s="219"/>
      <c r="T1735" s="219"/>
      <c r="U1735" s="266"/>
      <c r="V1735" s="122" t="str">
        <f>IF($AB1735=1,VLOOKUP(U:U,'BW Asset Listing'!D:E,2,FALSE),"")</f>
        <v/>
      </c>
      <c r="W1735" s="122" t="str">
        <f>IF($AB1735=1,VLOOKUP(U:U,'BW Asset Listing'!D:F,3,FALSE),"")</f>
        <v/>
      </c>
      <c r="X1735" s="122" t="str">
        <f>IF($AB1735=1,VLOOKUP(U:U,'BW Asset Listing'!D:G,4,FALSE),"")</f>
        <v/>
      </c>
      <c r="Y1735" s="294" t="str">
        <f>IF($AB1735=1,VLOOKUP(U:U,'BW Asset Listing'!D:O,12,FALSE),"")</f>
        <v/>
      </c>
      <c r="Z1735" s="294" t="str">
        <f t="shared" si="226"/>
        <v/>
      </c>
      <c r="AA1735" s="294" t="str">
        <f t="shared" si="227"/>
        <v/>
      </c>
      <c r="AB1735" s="294">
        <f>COUNTIF($D$4:D1735,$D1735)</f>
        <v>0</v>
      </c>
      <c r="AE1735" s="122" t="str">
        <f t="shared" si="228"/>
        <v/>
      </c>
      <c r="AF1735" s="124">
        <f>SUMIFS('BW Expense Report GL'!I:I,'BW Expense Report GL'!F:F,AD:AD,'BW Expense Report GL'!G:G,G:G)</f>
        <v>0</v>
      </c>
      <c r="AG1735" s="124" t="str">
        <f t="shared" si="229"/>
        <v/>
      </c>
      <c r="AH1735" s="124">
        <f>SUMIFS('BW Expense Report GL'!I:I,'BW Expense Report GL'!F:F,AD:AD,'BW Expense Report GL'!G:G,H:H)</f>
        <v>0</v>
      </c>
      <c r="AI1735" s="124" t="str">
        <f t="shared" si="230"/>
        <v/>
      </c>
      <c r="AK1735" s="121">
        <f t="shared" si="231"/>
        <v>0</v>
      </c>
      <c r="AL1735" s="121">
        <f t="shared" si="232"/>
        <v>0</v>
      </c>
    </row>
    <row r="1736" spans="1:38" s="121" customFormat="1" ht="12.75" x14ac:dyDescent="0.2">
      <c r="A1736" s="293" t="str">
        <f>VLOOKUP(B:B,'ACFR Business Areas'!A:C,3,FALSE)</f>
        <v>A000</v>
      </c>
      <c r="B1736" s="293" t="str">
        <f>'Lease Rollforward'!$B$1</f>
        <v>E120</v>
      </c>
      <c r="C1736" s="122" t="str">
        <f>VLOOKUP(B:B,'ACFR Business Areas'!A:B,2,FALSE)</f>
        <v>Comptroller General</v>
      </c>
      <c r="D1736" s="237"/>
      <c r="E1736" s="265"/>
      <c r="G1736" s="122">
        <f>IFERROR(VLOOKUP($F:$F,'Lease Types with GL Accts'!A:B,2,FALSE),0)</f>
        <v>0</v>
      </c>
      <c r="H1736" s="122">
        <f>IFERROR(VLOOKUP($F:$F,'Lease Types with GL Accts'!$A:$C,3,FALSE),0)</f>
        <v>0</v>
      </c>
      <c r="I1736" s="122">
        <f>IFERROR(VLOOKUP($F:$F,'Lease Types with GL Accts'!$A:$D,4,FALSE),0)</f>
        <v>0</v>
      </c>
      <c r="J1736" s="293" t="str">
        <f>IF(AND(AB1736=1,K1736='Lease Rollforward'!$B$2),"Yes",IF(AB1736=1,"No",""))</f>
        <v/>
      </c>
      <c r="L1736" s="216"/>
      <c r="M1736" s="217"/>
      <c r="N1736" s="217"/>
      <c r="O1736" s="217"/>
      <c r="P1736" s="294">
        <f t="shared" ref="P1736:P1799" si="233">SUM(M1736:O1736)</f>
        <v>0</v>
      </c>
      <c r="Q1736" s="124"/>
      <c r="R1736" s="124"/>
      <c r="S1736" s="219"/>
      <c r="T1736" s="219"/>
      <c r="U1736" s="266"/>
      <c r="V1736" s="122" t="str">
        <f>IF($AB1736=1,VLOOKUP(U:U,'BW Asset Listing'!D:E,2,FALSE),"")</f>
        <v/>
      </c>
      <c r="W1736" s="122" t="str">
        <f>IF($AB1736=1,VLOOKUP(U:U,'BW Asset Listing'!D:F,3,FALSE),"")</f>
        <v/>
      </c>
      <c r="X1736" s="122" t="str">
        <f>IF($AB1736=1,VLOOKUP(U:U,'BW Asset Listing'!D:G,4,FALSE),"")</f>
        <v/>
      </c>
      <c r="Y1736" s="294" t="str">
        <f>IF($AB1736=1,VLOOKUP(U:U,'BW Asset Listing'!D:O,12,FALSE),"")</f>
        <v/>
      </c>
      <c r="Z1736" s="294" t="str">
        <f t="shared" ref="Z1736:Z1799" si="234">IF($AB1736=1,SUMIF(D:D,D1736,M:M),"")</f>
        <v/>
      </c>
      <c r="AA1736" s="294" t="str">
        <f t="shared" ref="AA1736:AA1799" si="235">IF($AB1736=1,Y1736-Z1736,"")</f>
        <v/>
      </c>
      <c r="AB1736" s="294">
        <f>COUNTIF($D$4:D1736,$D1736)</f>
        <v>0</v>
      </c>
      <c r="AE1736" s="122" t="str">
        <f t="shared" ref="AE1736:AE1799" si="236">IF(ISBLANK(D1736),"",D1736&amp;" Payment #"&amp;AB1736)</f>
        <v/>
      </c>
      <c r="AF1736" s="124">
        <f>SUMIFS('BW Expense Report GL'!I:I,'BW Expense Report GL'!F:F,AD:AD,'BW Expense Report GL'!G:G,G:G)</f>
        <v>0</v>
      </c>
      <c r="AG1736" s="124" t="str">
        <f t="shared" ref="AG1736:AG1799" si="237">IF(ISBLANK(AD1736),"",M1736-AF1736)</f>
        <v/>
      </c>
      <c r="AH1736" s="124">
        <f>SUMIFS('BW Expense Report GL'!I:I,'BW Expense Report GL'!F:F,AD:AD,'BW Expense Report GL'!G:G,H:H)</f>
        <v>0</v>
      </c>
      <c r="AI1736" s="124" t="str">
        <f t="shared" ref="AI1736:AI1799" si="238">IF(ISBLANK(AD1736),"",N1736-AH1736)</f>
        <v/>
      </c>
      <c r="AK1736" s="121">
        <f t="shared" ref="AK1736:AK1799" si="239">F1736</f>
        <v>0</v>
      </c>
      <c r="AL1736" s="121">
        <f t="shared" ref="AL1736:AL1799" si="240">D1736</f>
        <v>0</v>
      </c>
    </row>
    <row r="1737" spans="1:38" s="121" customFormat="1" ht="12.75" x14ac:dyDescent="0.2">
      <c r="A1737" s="293" t="str">
        <f>VLOOKUP(B:B,'ACFR Business Areas'!A:C,3,FALSE)</f>
        <v>A000</v>
      </c>
      <c r="B1737" s="293" t="str">
        <f>'Lease Rollforward'!$B$1</f>
        <v>E120</v>
      </c>
      <c r="C1737" s="122" t="str">
        <f>VLOOKUP(B:B,'ACFR Business Areas'!A:B,2,FALSE)</f>
        <v>Comptroller General</v>
      </c>
      <c r="D1737" s="237"/>
      <c r="E1737" s="265"/>
      <c r="G1737" s="122">
        <f>IFERROR(VLOOKUP($F:$F,'Lease Types with GL Accts'!A:B,2,FALSE),0)</f>
        <v>0</v>
      </c>
      <c r="H1737" s="122">
        <f>IFERROR(VLOOKUP($F:$F,'Lease Types with GL Accts'!$A:$C,3,FALSE),0)</f>
        <v>0</v>
      </c>
      <c r="I1737" s="122">
        <f>IFERROR(VLOOKUP($F:$F,'Lease Types with GL Accts'!$A:$D,4,FALSE),0)</f>
        <v>0</v>
      </c>
      <c r="J1737" s="293" t="str">
        <f>IF(AND(AB1737=1,K1737='Lease Rollforward'!$B$2),"Yes",IF(AB1737=1,"No",""))</f>
        <v/>
      </c>
      <c r="L1737" s="216"/>
      <c r="M1737" s="217"/>
      <c r="N1737" s="217"/>
      <c r="O1737" s="217"/>
      <c r="P1737" s="294">
        <f t="shared" si="233"/>
        <v>0</v>
      </c>
      <c r="Q1737" s="124"/>
      <c r="R1737" s="124"/>
      <c r="S1737" s="219"/>
      <c r="T1737" s="219"/>
      <c r="U1737" s="266"/>
      <c r="V1737" s="122" t="str">
        <f>IF($AB1737=1,VLOOKUP(U:U,'BW Asset Listing'!D:E,2,FALSE),"")</f>
        <v/>
      </c>
      <c r="W1737" s="122" t="str">
        <f>IF($AB1737=1,VLOOKUP(U:U,'BW Asset Listing'!D:F,3,FALSE),"")</f>
        <v/>
      </c>
      <c r="X1737" s="122" t="str">
        <f>IF($AB1737=1,VLOOKUP(U:U,'BW Asset Listing'!D:G,4,FALSE),"")</f>
        <v/>
      </c>
      <c r="Y1737" s="294" t="str">
        <f>IF($AB1737=1,VLOOKUP(U:U,'BW Asset Listing'!D:O,12,FALSE),"")</f>
        <v/>
      </c>
      <c r="Z1737" s="294" t="str">
        <f t="shared" si="234"/>
        <v/>
      </c>
      <c r="AA1737" s="294" t="str">
        <f t="shared" si="235"/>
        <v/>
      </c>
      <c r="AB1737" s="294">
        <f>COUNTIF($D$4:D1737,$D1737)</f>
        <v>0</v>
      </c>
      <c r="AE1737" s="122" t="str">
        <f t="shared" si="236"/>
        <v/>
      </c>
      <c r="AF1737" s="124">
        <f>SUMIFS('BW Expense Report GL'!I:I,'BW Expense Report GL'!F:F,AD:AD,'BW Expense Report GL'!G:G,G:G)</f>
        <v>0</v>
      </c>
      <c r="AG1737" s="124" t="str">
        <f t="shared" si="237"/>
        <v/>
      </c>
      <c r="AH1737" s="124">
        <f>SUMIFS('BW Expense Report GL'!I:I,'BW Expense Report GL'!F:F,AD:AD,'BW Expense Report GL'!G:G,H:H)</f>
        <v>0</v>
      </c>
      <c r="AI1737" s="124" t="str">
        <f t="shared" si="238"/>
        <v/>
      </c>
      <c r="AK1737" s="121">
        <f t="shared" si="239"/>
        <v>0</v>
      </c>
      <c r="AL1737" s="121">
        <f t="shared" si="240"/>
        <v>0</v>
      </c>
    </row>
    <row r="1738" spans="1:38" s="121" customFormat="1" ht="12.75" x14ac:dyDescent="0.2">
      <c r="A1738" s="293" t="str">
        <f>VLOOKUP(B:B,'ACFR Business Areas'!A:C,3,FALSE)</f>
        <v>A000</v>
      </c>
      <c r="B1738" s="293" t="str">
        <f>'Lease Rollforward'!$B$1</f>
        <v>E120</v>
      </c>
      <c r="C1738" s="122" t="str">
        <f>VLOOKUP(B:B,'ACFR Business Areas'!A:B,2,FALSE)</f>
        <v>Comptroller General</v>
      </c>
      <c r="D1738" s="237"/>
      <c r="E1738" s="265"/>
      <c r="G1738" s="122">
        <f>IFERROR(VLOOKUP($F:$F,'Lease Types with GL Accts'!A:B,2,FALSE),0)</f>
        <v>0</v>
      </c>
      <c r="H1738" s="122">
        <f>IFERROR(VLOOKUP($F:$F,'Lease Types with GL Accts'!$A:$C,3,FALSE),0)</f>
        <v>0</v>
      </c>
      <c r="I1738" s="122">
        <f>IFERROR(VLOOKUP($F:$F,'Lease Types with GL Accts'!$A:$D,4,FALSE),0)</f>
        <v>0</v>
      </c>
      <c r="J1738" s="293" t="str">
        <f>IF(AND(AB1738=1,K1738='Lease Rollforward'!$B$2),"Yes",IF(AB1738=1,"No",""))</f>
        <v/>
      </c>
      <c r="L1738" s="216"/>
      <c r="M1738" s="217"/>
      <c r="N1738" s="217"/>
      <c r="O1738" s="217"/>
      <c r="P1738" s="294">
        <f t="shared" si="233"/>
        <v>0</v>
      </c>
      <c r="Q1738" s="124"/>
      <c r="R1738" s="124"/>
      <c r="S1738" s="219"/>
      <c r="T1738" s="219"/>
      <c r="U1738" s="266"/>
      <c r="V1738" s="122" t="str">
        <f>IF($AB1738=1,VLOOKUP(U:U,'BW Asset Listing'!D:E,2,FALSE),"")</f>
        <v/>
      </c>
      <c r="W1738" s="122" t="str">
        <f>IF($AB1738=1,VLOOKUP(U:U,'BW Asset Listing'!D:F,3,FALSE),"")</f>
        <v/>
      </c>
      <c r="X1738" s="122" t="str">
        <f>IF($AB1738=1,VLOOKUP(U:U,'BW Asset Listing'!D:G,4,FALSE),"")</f>
        <v/>
      </c>
      <c r="Y1738" s="294" t="str">
        <f>IF($AB1738=1,VLOOKUP(U:U,'BW Asset Listing'!D:O,12,FALSE),"")</f>
        <v/>
      </c>
      <c r="Z1738" s="294" t="str">
        <f t="shared" si="234"/>
        <v/>
      </c>
      <c r="AA1738" s="294" t="str">
        <f t="shared" si="235"/>
        <v/>
      </c>
      <c r="AB1738" s="294">
        <f>COUNTIF($D$4:D1738,$D1738)</f>
        <v>0</v>
      </c>
      <c r="AE1738" s="122" t="str">
        <f t="shared" si="236"/>
        <v/>
      </c>
      <c r="AF1738" s="124">
        <f>SUMIFS('BW Expense Report GL'!I:I,'BW Expense Report GL'!F:F,AD:AD,'BW Expense Report GL'!G:G,G:G)</f>
        <v>0</v>
      </c>
      <c r="AG1738" s="124" t="str">
        <f t="shared" si="237"/>
        <v/>
      </c>
      <c r="AH1738" s="124">
        <f>SUMIFS('BW Expense Report GL'!I:I,'BW Expense Report GL'!F:F,AD:AD,'BW Expense Report GL'!G:G,H:H)</f>
        <v>0</v>
      </c>
      <c r="AI1738" s="124" t="str">
        <f t="shared" si="238"/>
        <v/>
      </c>
      <c r="AK1738" s="121">
        <f t="shared" si="239"/>
        <v>0</v>
      </c>
      <c r="AL1738" s="121">
        <f t="shared" si="240"/>
        <v>0</v>
      </c>
    </row>
    <row r="1739" spans="1:38" s="121" customFormat="1" ht="12.75" x14ac:dyDescent="0.2">
      <c r="A1739" s="293" t="str">
        <f>VLOOKUP(B:B,'ACFR Business Areas'!A:C,3,FALSE)</f>
        <v>A000</v>
      </c>
      <c r="B1739" s="293" t="str">
        <f>'Lease Rollforward'!$B$1</f>
        <v>E120</v>
      </c>
      <c r="C1739" s="122" t="str">
        <f>VLOOKUP(B:B,'ACFR Business Areas'!A:B,2,FALSE)</f>
        <v>Comptroller General</v>
      </c>
      <c r="D1739" s="237"/>
      <c r="E1739" s="265"/>
      <c r="G1739" s="122">
        <f>IFERROR(VLOOKUP($F:$F,'Lease Types with GL Accts'!A:B,2,FALSE),0)</f>
        <v>0</v>
      </c>
      <c r="H1739" s="122">
        <f>IFERROR(VLOOKUP($F:$F,'Lease Types with GL Accts'!$A:$C,3,FALSE),0)</f>
        <v>0</v>
      </c>
      <c r="I1739" s="122">
        <f>IFERROR(VLOOKUP($F:$F,'Lease Types with GL Accts'!$A:$D,4,FALSE),0)</f>
        <v>0</v>
      </c>
      <c r="J1739" s="293" t="str">
        <f>IF(AND(AB1739=1,K1739='Lease Rollforward'!$B$2),"Yes",IF(AB1739=1,"No",""))</f>
        <v/>
      </c>
      <c r="L1739" s="216"/>
      <c r="M1739" s="217"/>
      <c r="N1739" s="217"/>
      <c r="O1739" s="217"/>
      <c r="P1739" s="294">
        <f t="shared" si="233"/>
        <v>0</v>
      </c>
      <c r="Q1739" s="124"/>
      <c r="R1739" s="124"/>
      <c r="S1739" s="219"/>
      <c r="T1739" s="219"/>
      <c r="U1739" s="266"/>
      <c r="V1739" s="122" t="str">
        <f>IF($AB1739=1,VLOOKUP(U:U,'BW Asset Listing'!D:E,2,FALSE),"")</f>
        <v/>
      </c>
      <c r="W1739" s="122" t="str">
        <f>IF($AB1739=1,VLOOKUP(U:U,'BW Asset Listing'!D:F,3,FALSE),"")</f>
        <v/>
      </c>
      <c r="X1739" s="122" t="str">
        <f>IF($AB1739=1,VLOOKUP(U:U,'BW Asset Listing'!D:G,4,FALSE),"")</f>
        <v/>
      </c>
      <c r="Y1739" s="294" t="str">
        <f>IF($AB1739=1,VLOOKUP(U:U,'BW Asset Listing'!D:O,12,FALSE),"")</f>
        <v/>
      </c>
      <c r="Z1739" s="294" t="str">
        <f t="shared" si="234"/>
        <v/>
      </c>
      <c r="AA1739" s="294" t="str">
        <f t="shared" si="235"/>
        <v/>
      </c>
      <c r="AB1739" s="294">
        <f>COUNTIF($D$4:D1739,$D1739)</f>
        <v>0</v>
      </c>
      <c r="AE1739" s="122" t="str">
        <f t="shared" si="236"/>
        <v/>
      </c>
      <c r="AF1739" s="124">
        <f>SUMIFS('BW Expense Report GL'!I:I,'BW Expense Report GL'!F:F,AD:AD,'BW Expense Report GL'!G:G,G:G)</f>
        <v>0</v>
      </c>
      <c r="AG1739" s="124" t="str">
        <f t="shared" si="237"/>
        <v/>
      </c>
      <c r="AH1739" s="124">
        <f>SUMIFS('BW Expense Report GL'!I:I,'BW Expense Report GL'!F:F,AD:AD,'BW Expense Report GL'!G:G,H:H)</f>
        <v>0</v>
      </c>
      <c r="AI1739" s="124" t="str">
        <f t="shared" si="238"/>
        <v/>
      </c>
      <c r="AK1739" s="121">
        <f t="shared" si="239"/>
        <v>0</v>
      </c>
      <c r="AL1739" s="121">
        <f t="shared" si="240"/>
        <v>0</v>
      </c>
    </row>
    <row r="1740" spans="1:38" s="121" customFormat="1" ht="12.75" x14ac:dyDescent="0.2">
      <c r="A1740" s="293" t="str">
        <f>VLOOKUP(B:B,'ACFR Business Areas'!A:C,3,FALSE)</f>
        <v>A000</v>
      </c>
      <c r="B1740" s="293" t="str">
        <f>'Lease Rollforward'!$B$1</f>
        <v>E120</v>
      </c>
      <c r="C1740" s="122" t="str">
        <f>VLOOKUP(B:B,'ACFR Business Areas'!A:B,2,FALSE)</f>
        <v>Comptroller General</v>
      </c>
      <c r="D1740" s="237"/>
      <c r="E1740" s="265"/>
      <c r="G1740" s="122">
        <f>IFERROR(VLOOKUP($F:$F,'Lease Types with GL Accts'!A:B,2,FALSE),0)</f>
        <v>0</v>
      </c>
      <c r="H1740" s="122">
        <f>IFERROR(VLOOKUP($F:$F,'Lease Types with GL Accts'!$A:$C,3,FALSE),0)</f>
        <v>0</v>
      </c>
      <c r="I1740" s="122">
        <f>IFERROR(VLOOKUP($F:$F,'Lease Types with GL Accts'!$A:$D,4,FALSE),0)</f>
        <v>0</v>
      </c>
      <c r="J1740" s="293" t="str">
        <f>IF(AND(AB1740=1,K1740='Lease Rollforward'!$B$2),"Yes",IF(AB1740=1,"No",""))</f>
        <v/>
      </c>
      <c r="L1740" s="216"/>
      <c r="M1740" s="217"/>
      <c r="N1740" s="217"/>
      <c r="O1740" s="217"/>
      <c r="P1740" s="294">
        <f t="shared" si="233"/>
        <v>0</v>
      </c>
      <c r="Q1740" s="124"/>
      <c r="R1740" s="124"/>
      <c r="S1740" s="219"/>
      <c r="T1740" s="219"/>
      <c r="U1740" s="266"/>
      <c r="V1740" s="122" t="str">
        <f>IF($AB1740=1,VLOOKUP(U:U,'BW Asset Listing'!D:E,2,FALSE),"")</f>
        <v/>
      </c>
      <c r="W1740" s="122" t="str">
        <f>IF($AB1740=1,VLOOKUP(U:U,'BW Asset Listing'!D:F,3,FALSE),"")</f>
        <v/>
      </c>
      <c r="X1740" s="122" t="str">
        <f>IF($AB1740=1,VLOOKUP(U:U,'BW Asset Listing'!D:G,4,FALSE),"")</f>
        <v/>
      </c>
      <c r="Y1740" s="294" t="str">
        <f>IF($AB1740=1,VLOOKUP(U:U,'BW Asset Listing'!D:O,12,FALSE),"")</f>
        <v/>
      </c>
      <c r="Z1740" s="294" t="str">
        <f t="shared" si="234"/>
        <v/>
      </c>
      <c r="AA1740" s="294" t="str">
        <f t="shared" si="235"/>
        <v/>
      </c>
      <c r="AB1740" s="294">
        <f>COUNTIF($D$4:D1740,$D1740)</f>
        <v>0</v>
      </c>
      <c r="AE1740" s="122" t="str">
        <f t="shared" si="236"/>
        <v/>
      </c>
      <c r="AF1740" s="124">
        <f>SUMIFS('BW Expense Report GL'!I:I,'BW Expense Report GL'!F:F,AD:AD,'BW Expense Report GL'!G:G,G:G)</f>
        <v>0</v>
      </c>
      <c r="AG1740" s="124" t="str">
        <f t="shared" si="237"/>
        <v/>
      </c>
      <c r="AH1740" s="124">
        <f>SUMIFS('BW Expense Report GL'!I:I,'BW Expense Report GL'!F:F,AD:AD,'BW Expense Report GL'!G:G,H:H)</f>
        <v>0</v>
      </c>
      <c r="AI1740" s="124" t="str">
        <f t="shared" si="238"/>
        <v/>
      </c>
      <c r="AK1740" s="121">
        <f t="shared" si="239"/>
        <v>0</v>
      </c>
      <c r="AL1740" s="121">
        <f t="shared" si="240"/>
        <v>0</v>
      </c>
    </row>
    <row r="1741" spans="1:38" s="121" customFormat="1" ht="12.75" x14ac:dyDescent="0.2">
      <c r="A1741" s="293" t="str">
        <f>VLOOKUP(B:B,'ACFR Business Areas'!A:C,3,FALSE)</f>
        <v>A000</v>
      </c>
      <c r="B1741" s="293" t="str">
        <f>'Lease Rollforward'!$B$1</f>
        <v>E120</v>
      </c>
      <c r="C1741" s="122" t="str">
        <f>VLOOKUP(B:B,'ACFR Business Areas'!A:B,2,FALSE)</f>
        <v>Comptroller General</v>
      </c>
      <c r="D1741" s="237"/>
      <c r="E1741" s="265"/>
      <c r="G1741" s="122">
        <f>IFERROR(VLOOKUP($F:$F,'Lease Types with GL Accts'!A:B,2,FALSE),0)</f>
        <v>0</v>
      </c>
      <c r="H1741" s="122">
        <f>IFERROR(VLOOKUP($F:$F,'Lease Types with GL Accts'!$A:$C,3,FALSE),0)</f>
        <v>0</v>
      </c>
      <c r="I1741" s="122">
        <f>IFERROR(VLOOKUP($F:$F,'Lease Types with GL Accts'!$A:$D,4,FALSE),0)</f>
        <v>0</v>
      </c>
      <c r="J1741" s="293" t="str">
        <f>IF(AND(AB1741=1,K1741='Lease Rollforward'!$B$2),"Yes",IF(AB1741=1,"No",""))</f>
        <v/>
      </c>
      <c r="L1741" s="216"/>
      <c r="M1741" s="217"/>
      <c r="N1741" s="217"/>
      <c r="O1741" s="217"/>
      <c r="P1741" s="294">
        <f t="shared" si="233"/>
        <v>0</v>
      </c>
      <c r="Q1741" s="124"/>
      <c r="R1741" s="124"/>
      <c r="S1741" s="219"/>
      <c r="T1741" s="219"/>
      <c r="U1741" s="266"/>
      <c r="V1741" s="122" t="str">
        <f>IF($AB1741=1,VLOOKUP(U:U,'BW Asset Listing'!D:E,2,FALSE),"")</f>
        <v/>
      </c>
      <c r="W1741" s="122" t="str">
        <f>IF($AB1741=1,VLOOKUP(U:U,'BW Asset Listing'!D:F,3,FALSE),"")</f>
        <v/>
      </c>
      <c r="X1741" s="122" t="str">
        <f>IF($AB1741=1,VLOOKUP(U:U,'BW Asset Listing'!D:G,4,FALSE),"")</f>
        <v/>
      </c>
      <c r="Y1741" s="294" t="str">
        <f>IF($AB1741=1,VLOOKUP(U:U,'BW Asset Listing'!D:O,12,FALSE),"")</f>
        <v/>
      </c>
      <c r="Z1741" s="294" t="str">
        <f t="shared" si="234"/>
        <v/>
      </c>
      <c r="AA1741" s="294" t="str">
        <f t="shared" si="235"/>
        <v/>
      </c>
      <c r="AB1741" s="294">
        <f>COUNTIF($D$4:D1741,$D1741)</f>
        <v>0</v>
      </c>
      <c r="AE1741" s="122" t="str">
        <f t="shared" si="236"/>
        <v/>
      </c>
      <c r="AF1741" s="124">
        <f>SUMIFS('BW Expense Report GL'!I:I,'BW Expense Report GL'!F:F,AD:AD,'BW Expense Report GL'!G:G,G:G)</f>
        <v>0</v>
      </c>
      <c r="AG1741" s="124" t="str">
        <f t="shared" si="237"/>
        <v/>
      </c>
      <c r="AH1741" s="124">
        <f>SUMIFS('BW Expense Report GL'!I:I,'BW Expense Report GL'!F:F,AD:AD,'BW Expense Report GL'!G:G,H:H)</f>
        <v>0</v>
      </c>
      <c r="AI1741" s="124" t="str">
        <f t="shared" si="238"/>
        <v/>
      </c>
      <c r="AK1741" s="121">
        <f t="shared" si="239"/>
        <v>0</v>
      </c>
      <c r="AL1741" s="121">
        <f t="shared" si="240"/>
        <v>0</v>
      </c>
    </row>
    <row r="1742" spans="1:38" s="121" customFormat="1" ht="12.75" x14ac:dyDescent="0.2">
      <c r="A1742" s="293" t="str">
        <f>VLOOKUP(B:B,'ACFR Business Areas'!A:C,3,FALSE)</f>
        <v>A000</v>
      </c>
      <c r="B1742" s="293" t="str">
        <f>'Lease Rollforward'!$B$1</f>
        <v>E120</v>
      </c>
      <c r="C1742" s="122" t="str">
        <f>VLOOKUP(B:B,'ACFR Business Areas'!A:B,2,FALSE)</f>
        <v>Comptroller General</v>
      </c>
      <c r="D1742" s="237"/>
      <c r="E1742" s="265"/>
      <c r="G1742" s="122">
        <f>IFERROR(VLOOKUP($F:$F,'Lease Types with GL Accts'!A:B,2,FALSE),0)</f>
        <v>0</v>
      </c>
      <c r="H1742" s="122">
        <f>IFERROR(VLOOKUP($F:$F,'Lease Types with GL Accts'!$A:$C,3,FALSE),0)</f>
        <v>0</v>
      </c>
      <c r="I1742" s="122">
        <f>IFERROR(VLOOKUP($F:$F,'Lease Types with GL Accts'!$A:$D,4,FALSE),0)</f>
        <v>0</v>
      </c>
      <c r="J1742" s="293" t="str">
        <f>IF(AND(AB1742=1,K1742='Lease Rollforward'!$B$2),"Yes",IF(AB1742=1,"No",""))</f>
        <v/>
      </c>
      <c r="L1742" s="216"/>
      <c r="M1742" s="217"/>
      <c r="N1742" s="217"/>
      <c r="O1742" s="217"/>
      <c r="P1742" s="294">
        <f t="shared" si="233"/>
        <v>0</v>
      </c>
      <c r="Q1742" s="124"/>
      <c r="R1742" s="124"/>
      <c r="S1742" s="219"/>
      <c r="T1742" s="219"/>
      <c r="U1742" s="266"/>
      <c r="V1742" s="122" t="str">
        <f>IF($AB1742=1,VLOOKUP(U:U,'BW Asset Listing'!D:E,2,FALSE),"")</f>
        <v/>
      </c>
      <c r="W1742" s="122" t="str">
        <f>IF($AB1742=1,VLOOKUP(U:U,'BW Asset Listing'!D:F,3,FALSE),"")</f>
        <v/>
      </c>
      <c r="X1742" s="122" t="str">
        <f>IF($AB1742=1,VLOOKUP(U:U,'BW Asset Listing'!D:G,4,FALSE),"")</f>
        <v/>
      </c>
      <c r="Y1742" s="294" t="str">
        <f>IF($AB1742=1,VLOOKUP(U:U,'BW Asset Listing'!D:O,12,FALSE),"")</f>
        <v/>
      </c>
      <c r="Z1742" s="294" t="str">
        <f t="shared" si="234"/>
        <v/>
      </c>
      <c r="AA1742" s="294" t="str">
        <f t="shared" si="235"/>
        <v/>
      </c>
      <c r="AB1742" s="294">
        <f>COUNTIF($D$4:D1742,$D1742)</f>
        <v>0</v>
      </c>
      <c r="AE1742" s="122" t="str">
        <f t="shared" si="236"/>
        <v/>
      </c>
      <c r="AF1742" s="124">
        <f>SUMIFS('BW Expense Report GL'!I:I,'BW Expense Report GL'!F:F,AD:AD,'BW Expense Report GL'!G:G,G:G)</f>
        <v>0</v>
      </c>
      <c r="AG1742" s="124" t="str">
        <f t="shared" si="237"/>
        <v/>
      </c>
      <c r="AH1742" s="124">
        <f>SUMIFS('BW Expense Report GL'!I:I,'BW Expense Report GL'!F:F,AD:AD,'BW Expense Report GL'!G:G,H:H)</f>
        <v>0</v>
      </c>
      <c r="AI1742" s="124" t="str">
        <f t="shared" si="238"/>
        <v/>
      </c>
      <c r="AK1742" s="121">
        <f t="shared" si="239"/>
        <v>0</v>
      </c>
      <c r="AL1742" s="121">
        <f t="shared" si="240"/>
        <v>0</v>
      </c>
    </row>
    <row r="1743" spans="1:38" s="121" customFormat="1" ht="12.75" x14ac:dyDescent="0.2">
      <c r="A1743" s="293" t="str">
        <f>VLOOKUP(B:B,'ACFR Business Areas'!A:C,3,FALSE)</f>
        <v>A000</v>
      </c>
      <c r="B1743" s="293" t="str">
        <f>'Lease Rollforward'!$B$1</f>
        <v>E120</v>
      </c>
      <c r="C1743" s="122" t="str">
        <f>VLOOKUP(B:B,'ACFR Business Areas'!A:B,2,FALSE)</f>
        <v>Comptroller General</v>
      </c>
      <c r="D1743" s="237"/>
      <c r="E1743" s="265"/>
      <c r="G1743" s="122">
        <f>IFERROR(VLOOKUP($F:$F,'Lease Types with GL Accts'!A:B,2,FALSE),0)</f>
        <v>0</v>
      </c>
      <c r="H1743" s="122">
        <f>IFERROR(VLOOKUP($F:$F,'Lease Types with GL Accts'!$A:$C,3,FALSE),0)</f>
        <v>0</v>
      </c>
      <c r="I1743" s="122">
        <f>IFERROR(VLOOKUP($F:$F,'Lease Types with GL Accts'!$A:$D,4,FALSE),0)</f>
        <v>0</v>
      </c>
      <c r="J1743" s="293" t="str">
        <f>IF(AND(AB1743=1,K1743='Lease Rollforward'!$B$2),"Yes",IF(AB1743=1,"No",""))</f>
        <v/>
      </c>
      <c r="L1743" s="216"/>
      <c r="M1743" s="217"/>
      <c r="N1743" s="217"/>
      <c r="O1743" s="217"/>
      <c r="P1743" s="294">
        <f t="shared" si="233"/>
        <v>0</v>
      </c>
      <c r="Q1743" s="124"/>
      <c r="R1743" s="124"/>
      <c r="S1743" s="219"/>
      <c r="T1743" s="219"/>
      <c r="U1743" s="266"/>
      <c r="V1743" s="122" t="str">
        <f>IF($AB1743=1,VLOOKUP(U:U,'BW Asset Listing'!D:E,2,FALSE),"")</f>
        <v/>
      </c>
      <c r="W1743" s="122" t="str">
        <f>IF($AB1743=1,VLOOKUP(U:U,'BW Asset Listing'!D:F,3,FALSE),"")</f>
        <v/>
      </c>
      <c r="X1743" s="122" t="str">
        <f>IF($AB1743=1,VLOOKUP(U:U,'BW Asset Listing'!D:G,4,FALSE),"")</f>
        <v/>
      </c>
      <c r="Y1743" s="294" t="str">
        <f>IF($AB1743=1,VLOOKUP(U:U,'BW Asset Listing'!D:O,12,FALSE),"")</f>
        <v/>
      </c>
      <c r="Z1743" s="294" t="str">
        <f t="shared" si="234"/>
        <v/>
      </c>
      <c r="AA1743" s="294" t="str">
        <f t="shared" si="235"/>
        <v/>
      </c>
      <c r="AB1743" s="294">
        <f>COUNTIF($D$4:D1743,$D1743)</f>
        <v>0</v>
      </c>
      <c r="AE1743" s="122" t="str">
        <f t="shared" si="236"/>
        <v/>
      </c>
      <c r="AF1743" s="124">
        <f>SUMIFS('BW Expense Report GL'!I:I,'BW Expense Report GL'!F:F,AD:AD,'BW Expense Report GL'!G:G,G:G)</f>
        <v>0</v>
      </c>
      <c r="AG1743" s="124" t="str">
        <f t="shared" si="237"/>
        <v/>
      </c>
      <c r="AH1743" s="124">
        <f>SUMIFS('BW Expense Report GL'!I:I,'BW Expense Report GL'!F:F,AD:AD,'BW Expense Report GL'!G:G,H:H)</f>
        <v>0</v>
      </c>
      <c r="AI1743" s="124" t="str">
        <f t="shared" si="238"/>
        <v/>
      </c>
      <c r="AK1743" s="121">
        <f t="shared" si="239"/>
        <v>0</v>
      </c>
      <c r="AL1743" s="121">
        <f t="shared" si="240"/>
        <v>0</v>
      </c>
    </row>
    <row r="1744" spans="1:38" s="121" customFormat="1" ht="12.75" x14ac:dyDescent="0.2">
      <c r="A1744" s="293" t="str">
        <f>VLOOKUP(B:B,'ACFR Business Areas'!A:C,3,FALSE)</f>
        <v>A000</v>
      </c>
      <c r="B1744" s="293" t="str">
        <f>'Lease Rollforward'!$B$1</f>
        <v>E120</v>
      </c>
      <c r="C1744" s="122" t="str">
        <f>VLOOKUP(B:B,'ACFR Business Areas'!A:B,2,FALSE)</f>
        <v>Comptroller General</v>
      </c>
      <c r="D1744" s="237"/>
      <c r="E1744" s="265"/>
      <c r="G1744" s="122">
        <f>IFERROR(VLOOKUP($F:$F,'Lease Types with GL Accts'!A:B,2,FALSE),0)</f>
        <v>0</v>
      </c>
      <c r="H1744" s="122">
        <f>IFERROR(VLOOKUP($F:$F,'Lease Types with GL Accts'!$A:$C,3,FALSE),0)</f>
        <v>0</v>
      </c>
      <c r="I1744" s="122">
        <f>IFERROR(VLOOKUP($F:$F,'Lease Types with GL Accts'!$A:$D,4,FALSE),0)</f>
        <v>0</v>
      </c>
      <c r="J1744" s="293" t="str">
        <f>IF(AND(AB1744=1,K1744='Lease Rollforward'!$B$2),"Yes",IF(AB1744=1,"No",""))</f>
        <v/>
      </c>
      <c r="L1744" s="216"/>
      <c r="M1744" s="217"/>
      <c r="N1744" s="217"/>
      <c r="O1744" s="217"/>
      <c r="P1744" s="294">
        <f t="shared" si="233"/>
        <v>0</v>
      </c>
      <c r="Q1744" s="124"/>
      <c r="R1744" s="124"/>
      <c r="S1744" s="219"/>
      <c r="T1744" s="219"/>
      <c r="U1744" s="266"/>
      <c r="V1744" s="122" t="str">
        <f>IF($AB1744=1,VLOOKUP(U:U,'BW Asset Listing'!D:E,2,FALSE),"")</f>
        <v/>
      </c>
      <c r="W1744" s="122" t="str">
        <f>IF($AB1744=1,VLOOKUP(U:U,'BW Asset Listing'!D:F,3,FALSE),"")</f>
        <v/>
      </c>
      <c r="X1744" s="122" t="str">
        <f>IF($AB1744=1,VLOOKUP(U:U,'BW Asset Listing'!D:G,4,FALSE),"")</f>
        <v/>
      </c>
      <c r="Y1744" s="294" t="str">
        <f>IF($AB1744=1,VLOOKUP(U:U,'BW Asset Listing'!D:O,12,FALSE),"")</f>
        <v/>
      </c>
      <c r="Z1744" s="294" t="str">
        <f t="shared" si="234"/>
        <v/>
      </c>
      <c r="AA1744" s="294" t="str">
        <f t="shared" si="235"/>
        <v/>
      </c>
      <c r="AB1744" s="294">
        <f>COUNTIF($D$4:D1744,$D1744)</f>
        <v>0</v>
      </c>
      <c r="AE1744" s="122" t="str">
        <f t="shared" si="236"/>
        <v/>
      </c>
      <c r="AF1744" s="124">
        <f>SUMIFS('BW Expense Report GL'!I:I,'BW Expense Report GL'!F:F,AD:AD,'BW Expense Report GL'!G:G,G:G)</f>
        <v>0</v>
      </c>
      <c r="AG1744" s="124" t="str">
        <f t="shared" si="237"/>
        <v/>
      </c>
      <c r="AH1744" s="124">
        <f>SUMIFS('BW Expense Report GL'!I:I,'BW Expense Report GL'!F:F,AD:AD,'BW Expense Report GL'!G:G,H:H)</f>
        <v>0</v>
      </c>
      <c r="AI1744" s="124" t="str">
        <f t="shared" si="238"/>
        <v/>
      </c>
      <c r="AK1744" s="121">
        <f t="shared" si="239"/>
        <v>0</v>
      </c>
      <c r="AL1744" s="121">
        <f t="shared" si="240"/>
        <v>0</v>
      </c>
    </row>
    <row r="1745" spans="1:38" s="121" customFormat="1" ht="12.75" x14ac:dyDescent="0.2">
      <c r="A1745" s="293" t="str">
        <f>VLOOKUP(B:B,'ACFR Business Areas'!A:C,3,FALSE)</f>
        <v>A000</v>
      </c>
      <c r="B1745" s="293" t="str">
        <f>'Lease Rollforward'!$B$1</f>
        <v>E120</v>
      </c>
      <c r="C1745" s="122" t="str">
        <f>VLOOKUP(B:B,'ACFR Business Areas'!A:B,2,FALSE)</f>
        <v>Comptroller General</v>
      </c>
      <c r="D1745" s="237"/>
      <c r="E1745" s="265"/>
      <c r="G1745" s="122">
        <f>IFERROR(VLOOKUP($F:$F,'Lease Types with GL Accts'!A:B,2,FALSE),0)</f>
        <v>0</v>
      </c>
      <c r="H1745" s="122">
        <f>IFERROR(VLOOKUP($F:$F,'Lease Types with GL Accts'!$A:$C,3,FALSE),0)</f>
        <v>0</v>
      </c>
      <c r="I1745" s="122">
        <f>IFERROR(VLOOKUP($F:$F,'Lease Types with GL Accts'!$A:$D,4,FALSE),0)</f>
        <v>0</v>
      </c>
      <c r="J1745" s="293" t="str">
        <f>IF(AND(AB1745=1,K1745='Lease Rollforward'!$B$2),"Yes",IF(AB1745=1,"No",""))</f>
        <v/>
      </c>
      <c r="L1745" s="216"/>
      <c r="M1745" s="217"/>
      <c r="N1745" s="217"/>
      <c r="O1745" s="217"/>
      <c r="P1745" s="294">
        <f t="shared" si="233"/>
        <v>0</v>
      </c>
      <c r="Q1745" s="124"/>
      <c r="R1745" s="124"/>
      <c r="S1745" s="219"/>
      <c r="T1745" s="219"/>
      <c r="U1745" s="266"/>
      <c r="V1745" s="122" t="str">
        <f>IF($AB1745=1,VLOOKUP(U:U,'BW Asset Listing'!D:E,2,FALSE),"")</f>
        <v/>
      </c>
      <c r="W1745" s="122" t="str">
        <f>IF($AB1745=1,VLOOKUP(U:U,'BW Asset Listing'!D:F,3,FALSE),"")</f>
        <v/>
      </c>
      <c r="X1745" s="122" t="str">
        <f>IF($AB1745=1,VLOOKUP(U:U,'BW Asset Listing'!D:G,4,FALSE),"")</f>
        <v/>
      </c>
      <c r="Y1745" s="294" t="str">
        <f>IF($AB1745=1,VLOOKUP(U:U,'BW Asset Listing'!D:O,12,FALSE),"")</f>
        <v/>
      </c>
      <c r="Z1745" s="294" t="str">
        <f t="shared" si="234"/>
        <v/>
      </c>
      <c r="AA1745" s="294" t="str">
        <f t="shared" si="235"/>
        <v/>
      </c>
      <c r="AB1745" s="294">
        <f>COUNTIF($D$4:D1745,$D1745)</f>
        <v>0</v>
      </c>
      <c r="AE1745" s="122" t="str">
        <f t="shared" si="236"/>
        <v/>
      </c>
      <c r="AF1745" s="124">
        <f>SUMIFS('BW Expense Report GL'!I:I,'BW Expense Report GL'!F:F,AD:AD,'BW Expense Report GL'!G:G,G:G)</f>
        <v>0</v>
      </c>
      <c r="AG1745" s="124" t="str">
        <f t="shared" si="237"/>
        <v/>
      </c>
      <c r="AH1745" s="124">
        <f>SUMIFS('BW Expense Report GL'!I:I,'BW Expense Report GL'!F:F,AD:AD,'BW Expense Report GL'!G:G,H:H)</f>
        <v>0</v>
      </c>
      <c r="AI1745" s="124" t="str">
        <f t="shared" si="238"/>
        <v/>
      </c>
      <c r="AK1745" s="121">
        <f t="shared" si="239"/>
        <v>0</v>
      </c>
      <c r="AL1745" s="121">
        <f t="shared" si="240"/>
        <v>0</v>
      </c>
    </row>
    <row r="1746" spans="1:38" s="121" customFormat="1" ht="12.75" x14ac:dyDescent="0.2">
      <c r="A1746" s="293" t="str">
        <f>VLOOKUP(B:B,'ACFR Business Areas'!A:C,3,FALSE)</f>
        <v>A000</v>
      </c>
      <c r="B1746" s="293" t="str">
        <f>'Lease Rollforward'!$B$1</f>
        <v>E120</v>
      </c>
      <c r="C1746" s="122" t="str">
        <f>VLOOKUP(B:B,'ACFR Business Areas'!A:B,2,FALSE)</f>
        <v>Comptroller General</v>
      </c>
      <c r="D1746" s="237"/>
      <c r="E1746" s="265"/>
      <c r="G1746" s="122">
        <f>IFERROR(VLOOKUP($F:$F,'Lease Types with GL Accts'!A:B,2,FALSE),0)</f>
        <v>0</v>
      </c>
      <c r="H1746" s="122">
        <f>IFERROR(VLOOKUP($F:$F,'Lease Types with GL Accts'!$A:$C,3,FALSE),0)</f>
        <v>0</v>
      </c>
      <c r="I1746" s="122">
        <f>IFERROR(VLOOKUP($F:$F,'Lease Types with GL Accts'!$A:$D,4,FALSE),0)</f>
        <v>0</v>
      </c>
      <c r="J1746" s="293" t="str">
        <f>IF(AND(AB1746=1,K1746='Lease Rollforward'!$B$2),"Yes",IF(AB1746=1,"No",""))</f>
        <v/>
      </c>
      <c r="L1746" s="216"/>
      <c r="M1746" s="217"/>
      <c r="N1746" s="217"/>
      <c r="O1746" s="217"/>
      <c r="P1746" s="294">
        <f t="shared" si="233"/>
        <v>0</v>
      </c>
      <c r="Q1746" s="124"/>
      <c r="R1746" s="124"/>
      <c r="S1746" s="219"/>
      <c r="T1746" s="219"/>
      <c r="U1746" s="266"/>
      <c r="V1746" s="122" t="str">
        <f>IF($AB1746=1,VLOOKUP(U:U,'BW Asset Listing'!D:E,2,FALSE),"")</f>
        <v/>
      </c>
      <c r="W1746" s="122" t="str">
        <f>IF($AB1746=1,VLOOKUP(U:U,'BW Asset Listing'!D:F,3,FALSE),"")</f>
        <v/>
      </c>
      <c r="X1746" s="122" t="str">
        <f>IF($AB1746=1,VLOOKUP(U:U,'BW Asset Listing'!D:G,4,FALSE),"")</f>
        <v/>
      </c>
      <c r="Y1746" s="294" t="str">
        <f>IF($AB1746=1,VLOOKUP(U:U,'BW Asset Listing'!D:O,12,FALSE),"")</f>
        <v/>
      </c>
      <c r="Z1746" s="294" t="str">
        <f t="shared" si="234"/>
        <v/>
      </c>
      <c r="AA1746" s="294" t="str">
        <f t="shared" si="235"/>
        <v/>
      </c>
      <c r="AB1746" s="294">
        <f>COUNTIF($D$4:D1746,$D1746)</f>
        <v>0</v>
      </c>
      <c r="AE1746" s="122" t="str">
        <f t="shared" si="236"/>
        <v/>
      </c>
      <c r="AF1746" s="124">
        <f>SUMIFS('BW Expense Report GL'!I:I,'BW Expense Report GL'!F:F,AD:AD,'BW Expense Report GL'!G:G,G:G)</f>
        <v>0</v>
      </c>
      <c r="AG1746" s="124" t="str">
        <f t="shared" si="237"/>
        <v/>
      </c>
      <c r="AH1746" s="124">
        <f>SUMIFS('BW Expense Report GL'!I:I,'BW Expense Report GL'!F:F,AD:AD,'BW Expense Report GL'!G:G,H:H)</f>
        <v>0</v>
      </c>
      <c r="AI1746" s="124" t="str">
        <f t="shared" si="238"/>
        <v/>
      </c>
      <c r="AK1746" s="121">
        <f t="shared" si="239"/>
        <v>0</v>
      </c>
      <c r="AL1746" s="121">
        <f t="shared" si="240"/>
        <v>0</v>
      </c>
    </row>
    <row r="1747" spans="1:38" s="121" customFormat="1" ht="12.75" x14ac:dyDescent="0.2">
      <c r="A1747" s="293" t="str">
        <f>VLOOKUP(B:B,'ACFR Business Areas'!A:C,3,FALSE)</f>
        <v>A000</v>
      </c>
      <c r="B1747" s="293" t="str">
        <f>'Lease Rollforward'!$B$1</f>
        <v>E120</v>
      </c>
      <c r="C1747" s="122" t="str">
        <f>VLOOKUP(B:B,'ACFR Business Areas'!A:B,2,FALSE)</f>
        <v>Comptroller General</v>
      </c>
      <c r="D1747" s="237"/>
      <c r="E1747" s="265"/>
      <c r="G1747" s="122">
        <f>IFERROR(VLOOKUP($F:$F,'Lease Types with GL Accts'!A:B,2,FALSE),0)</f>
        <v>0</v>
      </c>
      <c r="H1747" s="122">
        <f>IFERROR(VLOOKUP($F:$F,'Lease Types with GL Accts'!$A:$C,3,FALSE),0)</f>
        <v>0</v>
      </c>
      <c r="I1747" s="122">
        <f>IFERROR(VLOOKUP($F:$F,'Lease Types with GL Accts'!$A:$D,4,FALSE),0)</f>
        <v>0</v>
      </c>
      <c r="J1747" s="293" t="str">
        <f>IF(AND(AB1747=1,K1747='Lease Rollforward'!$B$2),"Yes",IF(AB1747=1,"No",""))</f>
        <v/>
      </c>
      <c r="L1747" s="216"/>
      <c r="M1747" s="217"/>
      <c r="N1747" s="217"/>
      <c r="O1747" s="217"/>
      <c r="P1747" s="294">
        <f t="shared" si="233"/>
        <v>0</v>
      </c>
      <c r="Q1747" s="124"/>
      <c r="R1747" s="124"/>
      <c r="S1747" s="219"/>
      <c r="T1747" s="219"/>
      <c r="U1747" s="266"/>
      <c r="V1747" s="122" t="str">
        <f>IF($AB1747=1,VLOOKUP(U:U,'BW Asset Listing'!D:E,2,FALSE),"")</f>
        <v/>
      </c>
      <c r="W1747" s="122" t="str">
        <f>IF($AB1747=1,VLOOKUP(U:U,'BW Asset Listing'!D:F,3,FALSE),"")</f>
        <v/>
      </c>
      <c r="X1747" s="122" t="str">
        <f>IF($AB1747=1,VLOOKUP(U:U,'BW Asset Listing'!D:G,4,FALSE),"")</f>
        <v/>
      </c>
      <c r="Y1747" s="294" t="str">
        <f>IF($AB1747=1,VLOOKUP(U:U,'BW Asset Listing'!D:O,12,FALSE),"")</f>
        <v/>
      </c>
      <c r="Z1747" s="294" t="str">
        <f t="shared" si="234"/>
        <v/>
      </c>
      <c r="AA1747" s="294" t="str">
        <f t="shared" si="235"/>
        <v/>
      </c>
      <c r="AB1747" s="294">
        <f>COUNTIF($D$4:D1747,$D1747)</f>
        <v>0</v>
      </c>
      <c r="AE1747" s="122" t="str">
        <f t="shared" si="236"/>
        <v/>
      </c>
      <c r="AF1747" s="124">
        <f>SUMIFS('BW Expense Report GL'!I:I,'BW Expense Report GL'!F:F,AD:AD,'BW Expense Report GL'!G:G,G:G)</f>
        <v>0</v>
      </c>
      <c r="AG1747" s="124" t="str">
        <f t="shared" si="237"/>
        <v/>
      </c>
      <c r="AH1747" s="124">
        <f>SUMIFS('BW Expense Report GL'!I:I,'BW Expense Report GL'!F:F,AD:AD,'BW Expense Report GL'!G:G,H:H)</f>
        <v>0</v>
      </c>
      <c r="AI1747" s="124" t="str">
        <f t="shared" si="238"/>
        <v/>
      </c>
      <c r="AK1747" s="121">
        <f t="shared" si="239"/>
        <v>0</v>
      </c>
      <c r="AL1747" s="121">
        <f t="shared" si="240"/>
        <v>0</v>
      </c>
    </row>
    <row r="1748" spans="1:38" s="121" customFormat="1" ht="12.75" x14ac:dyDescent="0.2">
      <c r="A1748" s="293" t="str">
        <f>VLOOKUP(B:B,'ACFR Business Areas'!A:C,3,FALSE)</f>
        <v>A000</v>
      </c>
      <c r="B1748" s="293" t="str">
        <f>'Lease Rollforward'!$B$1</f>
        <v>E120</v>
      </c>
      <c r="C1748" s="122" t="str">
        <f>VLOOKUP(B:B,'ACFR Business Areas'!A:B,2,FALSE)</f>
        <v>Comptroller General</v>
      </c>
      <c r="D1748" s="237"/>
      <c r="E1748" s="265"/>
      <c r="G1748" s="122">
        <f>IFERROR(VLOOKUP($F:$F,'Lease Types with GL Accts'!A:B,2,FALSE),0)</f>
        <v>0</v>
      </c>
      <c r="H1748" s="122">
        <f>IFERROR(VLOOKUP($F:$F,'Lease Types with GL Accts'!$A:$C,3,FALSE),0)</f>
        <v>0</v>
      </c>
      <c r="I1748" s="122">
        <f>IFERROR(VLOOKUP($F:$F,'Lease Types with GL Accts'!$A:$D,4,FALSE),0)</f>
        <v>0</v>
      </c>
      <c r="J1748" s="293" t="str">
        <f>IF(AND(AB1748=1,K1748='Lease Rollforward'!$B$2),"Yes",IF(AB1748=1,"No",""))</f>
        <v/>
      </c>
      <c r="L1748" s="216"/>
      <c r="M1748" s="217"/>
      <c r="N1748" s="217"/>
      <c r="O1748" s="217"/>
      <c r="P1748" s="294">
        <f t="shared" si="233"/>
        <v>0</v>
      </c>
      <c r="Q1748" s="124"/>
      <c r="R1748" s="124"/>
      <c r="S1748" s="219"/>
      <c r="T1748" s="219"/>
      <c r="U1748" s="266"/>
      <c r="V1748" s="122" t="str">
        <f>IF($AB1748=1,VLOOKUP(U:U,'BW Asset Listing'!D:E,2,FALSE),"")</f>
        <v/>
      </c>
      <c r="W1748" s="122" t="str">
        <f>IF($AB1748=1,VLOOKUP(U:U,'BW Asset Listing'!D:F,3,FALSE),"")</f>
        <v/>
      </c>
      <c r="X1748" s="122" t="str">
        <f>IF($AB1748=1,VLOOKUP(U:U,'BW Asset Listing'!D:G,4,FALSE),"")</f>
        <v/>
      </c>
      <c r="Y1748" s="294" t="str">
        <f>IF($AB1748=1,VLOOKUP(U:U,'BW Asset Listing'!D:O,12,FALSE),"")</f>
        <v/>
      </c>
      <c r="Z1748" s="294" t="str">
        <f t="shared" si="234"/>
        <v/>
      </c>
      <c r="AA1748" s="294" t="str">
        <f t="shared" si="235"/>
        <v/>
      </c>
      <c r="AB1748" s="294">
        <f>COUNTIF($D$4:D1748,$D1748)</f>
        <v>0</v>
      </c>
      <c r="AE1748" s="122" t="str">
        <f t="shared" si="236"/>
        <v/>
      </c>
      <c r="AF1748" s="124">
        <f>SUMIFS('BW Expense Report GL'!I:I,'BW Expense Report GL'!F:F,AD:AD,'BW Expense Report GL'!G:G,G:G)</f>
        <v>0</v>
      </c>
      <c r="AG1748" s="124" t="str">
        <f t="shared" si="237"/>
        <v/>
      </c>
      <c r="AH1748" s="124">
        <f>SUMIFS('BW Expense Report GL'!I:I,'BW Expense Report GL'!F:F,AD:AD,'BW Expense Report GL'!G:G,H:H)</f>
        <v>0</v>
      </c>
      <c r="AI1748" s="124" t="str">
        <f t="shared" si="238"/>
        <v/>
      </c>
      <c r="AK1748" s="121">
        <f t="shared" si="239"/>
        <v>0</v>
      </c>
      <c r="AL1748" s="121">
        <f t="shared" si="240"/>
        <v>0</v>
      </c>
    </row>
    <row r="1749" spans="1:38" s="121" customFormat="1" ht="12.75" x14ac:dyDescent="0.2">
      <c r="A1749" s="293" t="str">
        <f>VLOOKUP(B:B,'ACFR Business Areas'!A:C,3,FALSE)</f>
        <v>A000</v>
      </c>
      <c r="B1749" s="293" t="str">
        <f>'Lease Rollforward'!$B$1</f>
        <v>E120</v>
      </c>
      <c r="C1749" s="122" t="str">
        <f>VLOOKUP(B:B,'ACFR Business Areas'!A:B,2,FALSE)</f>
        <v>Comptroller General</v>
      </c>
      <c r="D1749" s="237"/>
      <c r="E1749" s="265"/>
      <c r="G1749" s="122">
        <f>IFERROR(VLOOKUP($F:$F,'Lease Types with GL Accts'!A:B,2,FALSE),0)</f>
        <v>0</v>
      </c>
      <c r="H1749" s="122">
        <f>IFERROR(VLOOKUP($F:$F,'Lease Types with GL Accts'!$A:$C,3,FALSE),0)</f>
        <v>0</v>
      </c>
      <c r="I1749" s="122">
        <f>IFERROR(VLOOKUP($F:$F,'Lease Types with GL Accts'!$A:$D,4,FALSE),0)</f>
        <v>0</v>
      </c>
      <c r="J1749" s="293" t="str">
        <f>IF(AND(AB1749=1,K1749='Lease Rollforward'!$B$2),"Yes",IF(AB1749=1,"No",""))</f>
        <v/>
      </c>
      <c r="L1749" s="216"/>
      <c r="M1749" s="217"/>
      <c r="N1749" s="217"/>
      <c r="O1749" s="217"/>
      <c r="P1749" s="294">
        <f t="shared" si="233"/>
        <v>0</v>
      </c>
      <c r="Q1749" s="124"/>
      <c r="R1749" s="124"/>
      <c r="S1749" s="219"/>
      <c r="T1749" s="219"/>
      <c r="U1749" s="266"/>
      <c r="V1749" s="122" t="str">
        <f>IF($AB1749=1,VLOOKUP(U:U,'BW Asset Listing'!D:E,2,FALSE),"")</f>
        <v/>
      </c>
      <c r="W1749" s="122" t="str">
        <f>IF($AB1749=1,VLOOKUP(U:U,'BW Asset Listing'!D:F,3,FALSE),"")</f>
        <v/>
      </c>
      <c r="X1749" s="122" t="str">
        <f>IF($AB1749=1,VLOOKUP(U:U,'BW Asset Listing'!D:G,4,FALSE),"")</f>
        <v/>
      </c>
      <c r="Y1749" s="294" t="str">
        <f>IF($AB1749=1,VLOOKUP(U:U,'BW Asset Listing'!D:O,12,FALSE),"")</f>
        <v/>
      </c>
      <c r="Z1749" s="294" t="str">
        <f t="shared" si="234"/>
        <v/>
      </c>
      <c r="AA1749" s="294" t="str">
        <f t="shared" si="235"/>
        <v/>
      </c>
      <c r="AB1749" s="294">
        <f>COUNTIF($D$4:D1749,$D1749)</f>
        <v>0</v>
      </c>
      <c r="AE1749" s="122" t="str">
        <f t="shared" si="236"/>
        <v/>
      </c>
      <c r="AF1749" s="124">
        <f>SUMIFS('BW Expense Report GL'!I:I,'BW Expense Report GL'!F:F,AD:AD,'BW Expense Report GL'!G:G,G:G)</f>
        <v>0</v>
      </c>
      <c r="AG1749" s="124" t="str">
        <f t="shared" si="237"/>
        <v/>
      </c>
      <c r="AH1749" s="124">
        <f>SUMIFS('BW Expense Report GL'!I:I,'BW Expense Report GL'!F:F,AD:AD,'BW Expense Report GL'!G:G,H:H)</f>
        <v>0</v>
      </c>
      <c r="AI1749" s="124" t="str">
        <f t="shared" si="238"/>
        <v/>
      </c>
      <c r="AK1749" s="121">
        <f t="shared" si="239"/>
        <v>0</v>
      </c>
      <c r="AL1749" s="121">
        <f t="shared" si="240"/>
        <v>0</v>
      </c>
    </row>
    <row r="1750" spans="1:38" s="121" customFormat="1" ht="12.75" x14ac:dyDescent="0.2">
      <c r="A1750" s="293" t="str">
        <f>VLOOKUP(B:B,'ACFR Business Areas'!A:C,3,FALSE)</f>
        <v>A000</v>
      </c>
      <c r="B1750" s="293" t="str">
        <f>'Lease Rollforward'!$B$1</f>
        <v>E120</v>
      </c>
      <c r="C1750" s="122" t="str">
        <f>VLOOKUP(B:B,'ACFR Business Areas'!A:B,2,FALSE)</f>
        <v>Comptroller General</v>
      </c>
      <c r="D1750" s="237"/>
      <c r="E1750" s="265"/>
      <c r="G1750" s="122">
        <f>IFERROR(VLOOKUP($F:$F,'Lease Types with GL Accts'!A:B,2,FALSE),0)</f>
        <v>0</v>
      </c>
      <c r="H1750" s="122">
        <f>IFERROR(VLOOKUP($F:$F,'Lease Types with GL Accts'!$A:$C,3,FALSE),0)</f>
        <v>0</v>
      </c>
      <c r="I1750" s="122">
        <f>IFERROR(VLOOKUP($F:$F,'Lease Types with GL Accts'!$A:$D,4,FALSE),0)</f>
        <v>0</v>
      </c>
      <c r="J1750" s="293" t="str">
        <f>IF(AND(AB1750=1,K1750='Lease Rollforward'!$B$2),"Yes",IF(AB1750=1,"No",""))</f>
        <v/>
      </c>
      <c r="L1750" s="216"/>
      <c r="M1750" s="217"/>
      <c r="N1750" s="217"/>
      <c r="O1750" s="217"/>
      <c r="P1750" s="294">
        <f t="shared" si="233"/>
        <v>0</v>
      </c>
      <c r="Q1750" s="124"/>
      <c r="R1750" s="124"/>
      <c r="S1750" s="219"/>
      <c r="T1750" s="219"/>
      <c r="U1750" s="266"/>
      <c r="V1750" s="122" t="str">
        <f>IF($AB1750=1,VLOOKUP(U:U,'BW Asset Listing'!D:E,2,FALSE),"")</f>
        <v/>
      </c>
      <c r="W1750" s="122" t="str">
        <f>IF($AB1750=1,VLOOKUP(U:U,'BW Asset Listing'!D:F,3,FALSE),"")</f>
        <v/>
      </c>
      <c r="X1750" s="122" t="str">
        <f>IF($AB1750=1,VLOOKUP(U:U,'BW Asset Listing'!D:G,4,FALSE),"")</f>
        <v/>
      </c>
      <c r="Y1750" s="294" t="str">
        <f>IF($AB1750=1,VLOOKUP(U:U,'BW Asset Listing'!D:O,12,FALSE),"")</f>
        <v/>
      </c>
      <c r="Z1750" s="294" t="str">
        <f t="shared" si="234"/>
        <v/>
      </c>
      <c r="AA1750" s="294" t="str">
        <f t="shared" si="235"/>
        <v/>
      </c>
      <c r="AB1750" s="294">
        <f>COUNTIF($D$4:D1750,$D1750)</f>
        <v>0</v>
      </c>
      <c r="AE1750" s="122" t="str">
        <f t="shared" si="236"/>
        <v/>
      </c>
      <c r="AF1750" s="124">
        <f>SUMIFS('BW Expense Report GL'!I:I,'BW Expense Report GL'!F:F,AD:AD,'BW Expense Report GL'!G:G,G:G)</f>
        <v>0</v>
      </c>
      <c r="AG1750" s="124" t="str">
        <f t="shared" si="237"/>
        <v/>
      </c>
      <c r="AH1750" s="124">
        <f>SUMIFS('BW Expense Report GL'!I:I,'BW Expense Report GL'!F:F,AD:AD,'BW Expense Report GL'!G:G,H:H)</f>
        <v>0</v>
      </c>
      <c r="AI1750" s="124" t="str">
        <f t="shared" si="238"/>
        <v/>
      </c>
      <c r="AK1750" s="121">
        <f t="shared" si="239"/>
        <v>0</v>
      </c>
      <c r="AL1750" s="121">
        <f t="shared" si="240"/>
        <v>0</v>
      </c>
    </row>
    <row r="1751" spans="1:38" s="121" customFormat="1" ht="12.75" x14ac:dyDescent="0.2">
      <c r="A1751" s="293" t="str">
        <f>VLOOKUP(B:B,'ACFR Business Areas'!A:C,3,FALSE)</f>
        <v>A000</v>
      </c>
      <c r="B1751" s="293" t="str">
        <f>'Lease Rollforward'!$B$1</f>
        <v>E120</v>
      </c>
      <c r="C1751" s="122" t="str">
        <f>VLOOKUP(B:B,'ACFR Business Areas'!A:B,2,FALSE)</f>
        <v>Comptroller General</v>
      </c>
      <c r="D1751" s="237"/>
      <c r="E1751" s="265"/>
      <c r="G1751" s="122">
        <f>IFERROR(VLOOKUP($F:$F,'Lease Types with GL Accts'!A:B,2,FALSE),0)</f>
        <v>0</v>
      </c>
      <c r="H1751" s="122">
        <f>IFERROR(VLOOKUP($F:$F,'Lease Types with GL Accts'!$A:$C,3,FALSE),0)</f>
        <v>0</v>
      </c>
      <c r="I1751" s="122">
        <f>IFERROR(VLOOKUP($F:$F,'Lease Types with GL Accts'!$A:$D,4,FALSE),0)</f>
        <v>0</v>
      </c>
      <c r="J1751" s="293" t="str">
        <f>IF(AND(AB1751=1,K1751='Lease Rollforward'!$B$2),"Yes",IF(AB1751=1,"No",""))</f>
        <v/>
      </c>
      <c r="L1751" s="216"/>
      <c r="M1751" s="217"/>
      <c r="N1751" s="217"/>
      <c r="O1751" s="217"/>
      <c r="P1751" s="294">
        <f t="shared" si="233"/>
        <v>0</v>
      </c>
      <c r="Q1751" s="124"/>
      <c r="R1751" s="124"/>
      <c r="S1751" s="219"/>
      <c r="T1751" s="219"/>
      <c r="U1751" s="266"/>
      <c r="V1751" s="122" t="str">
        <f>IF($AB1751=1,VLOOKUP(U:U,'BW Asset Listing'!D:E,2,FALSE),"")</f>
        <v/>
      </c>
      <c r="W1751" s="122" t="str">
        <f>IF($AB1751=1,VLOOKUP(U:U,'BW Asset Listing'!D:F,3,FALSE),"")</f>
        <v/>
      </c>
      <c r="X1751" s="122" t="str">
        <f>IF($AB1751=1,VLOOKUP(U:U,'BW Asset Listing'!D:G,4,FALSE),"")</f>
        <v/>
      </c>
      <c r="Y1751" s="294" t="str">
        <f>IF($AB1751=1,VLOOKUP(U:U,'BW Asset Listing'!D:O,12,FALSE),"")</f>
        <v/>
      </c>
      <c r="Z1751" s="294" t="str">
        <f t="shared" si="234"/>
        <v/>
      </c>
      <c r="AA1751" s="294" t="str">
        <f t="shared" si="235"/>
        <v/>
      </c>
      <c r="AB1751" s="294">
        <f>COUNTIF($D$4:D1751,$D1751)</f>
        <v>0</v>
      </c>
      <c r="AE1751" s="122" t="str">
        <f t="shared" si="236"/>
        <v/>
      </c>
      <c r="AF1751" s="124">
        <f>SUMIFS('BW Expense Report GL'!I:I,'BW Expense Report GL'!F:F,AD:AD,'BW Expense Report GL'!G:G,G:G)</f>
        <v>0</v>
      </c>
      <c r="AG1751" s="124" t="str">
        <f t="shared" si="237"/>
        <v/>
      </c>
      <c r="AH1751" s="124">
        <f>SUMIFS('BW Expense Report GL'!I:I,'BW Expense Report GL'!F:F,AD:AD,'BW Expense Report GL'!G:G,H:H)</f>
        <v>0</v>
      </c>
      <c r="AI1751" s="124" t="str">
        <f t="shared" si="238"/>
        <v/>
      </c>
      <c r="AK1751" s="121">
        <f t="shared" si="239"/>
        <v>0</v>
      </c>
      <c r="AL1751" s="121">
        <f t="shared" si="240"/>
        <v>0</v>
      </c>
    </row>
    <row r="1752" spans="1:38" s="121" customFormat="1" ht="12.75" x14ac:dyDescent="0.2">
      <c r="A1752" s="293" t="str">
        <f>VLOOKUP(B:B,'ACFR Business Areas'!A:C,3,FALSE)</f>
        <v>A000</v>
      </c>
      <c r="B1752" s="293" t="str">
        <f>'Lease Rollforward'!$B$1</f>
        <v>E120</v>
      </c>
      <c r="C1752" s="122" t="str">
        <f>VLOOKUP(B:B,'ACFR Business Areas'!A:B,2,FALSE)</f>
        <v>Comptroller General</v>
      </c>
      <c r="D1752" s="237"/>
      <c r="E1752" s="265"/>
      <c r="G1752" s="122">
        <f>IFERROR(VLOOKUP($F:$F,'Lease Types with GL Accts'!A:B,2,FALSE),0)</f>
        <v>0</v>
      </c>
      <c r="H1752" s="122">
        <f>IFERROR(VLOOKUP($F:$F,'Lease Types with GL Accts'!$A:$C,3,FALSE),0)</f>
        <v>0</v>
      </c>
      <c r="I1752" s="122">
        <f>IFERROR(VLOOKUP($F:$F,'Lease Types with GL Accts'!$A:$D,4,FALSE),0)</f>
        <v>0</v>
      </c>
      <c r="J1752" s="293" t="str">
        <f>IF(AND(AB1752=1,K1752='Lease Rollforward'!$B$2),"Yes",IF(AB1752=1,"No",""))</f>
        <v/>
      </c>
      <c r="L1752" s="216"/>
      <c r="M1752" s="217"/>
      <c r="N1752" s="217"/>
      <c r="O1752" s="217"/>
      <c r="P1752" s="294">
        <f t="shared" si="233"/>
        <v>0</v>
      </c>
      <c r="Q1752" s="124"/>
      <c r="R1752" s="124"/>
      <c r="S1752" s="219"/>
      <c r="T1752" s="219"/>
      <c r="U1752" s="266"/>
      <c r="V1752" s="122" t="str">
        <f>IF($AB1752=1,VLOOKUP(U:U,'BW Asset Listing'!D:E,2,FALSE),"")</f>
        <v/>
      </c>
      <c r="W1752" s="122" t="str">
        <f>IF($AB1752=1,VLOOKUP(U:U,'BW Asset Listing'!D:F,3,FALSE),"")</f>
        <v/>
      </c>
      <c r="X1752" s="122" t="str">
        <f>IF($AB1752=1,VLOOKUP(U:U,'BW Asset Listing'!D:G,4,FALSE),"")</f>
        <v/>
      </c>
      <c r="Y1752" s="294" t="str">
        <f>IF($AB1752=1,VLOOKUP(U:U,'BW Asset Listing'!D:O,12,FALSE),"")</f>
        <v/>
      </c>
      <c r="Z1752" s="294" t="str">
        <f t="shared" si="234"/>
        <v/>
      </c>
      <c r="AA1752" s="294" t="str">
        <f t="shared" si="235"/>
        <v/>
      </c>
      <c r="AB1752" s="294">
        <f>COUNTIF($D$4:D1752,$D1752)</f>
        <v>0</v>
      </c>
      <c r="AE1752" s="122" t="str">
        <f t="shared" si="236"/>
        <v/>
      </c>
      <c r="AF1752" s="124">
        <f>SUMIFS('BW Expense Report GL'!I:I,'BW Expense Report GL'!F:F,AD:AD,'BW Expense Report GL'!G:G,G:G)</f>
        <v>0</v>
      </c>
      <c r="AG1752" s="124" t="str">
        <f t="shared" si="237"/>
        <v/>
      </c>
      <c r="AH1752" s="124">
        <f>SUMIFS('BW Expense Report GL'!I:I,'BW Expense Report GL'!F:F,AD:AD,'BW Expense Report GL'!G:G,H:H)</f>
        <v>0</v>
      </c>
      <c r="AI1752" s="124" t="str">
        <f t="shared" si="238"/>
        <v/>
      </c>
      <c r="AK1752" s="121">
        <f t="shared" si="239"/>
        <v>0</v>
      </c>
      <c r="AL1752" s="121">
        <f t="shared" si="240"/>
        <v>0</v>
      </c>
    </row>
    <row r="1753" spans="1:38" s="121" customFormat="1" ht="12.75" x14ac:dyDescent="0.2">
      <c r="A1753" s="293" t="str">
        <f>VLOOKUP(B:B,'ACFR Business Areas'!A:C,3,FALSE)</f>
        <v>A000</v>
      </c>
      <c r="B1753" s="293" t="str">
        <f>'Lease Rollforward'!$B$1</f>
        <v>E120</v>
      </c>
      <c r="C1753" s="122" t="str">
        <f>VLOOKUP(B:B,'ACFR Business Areas'!A:B,2,FALSE)</f>
        <v>Comptroller General</v>
      </c>
      <c r="D1753" s="237"/>
      <c r="E1753" s="265"/>
      <c r="G1753" s="122">
        <f>IFERROR(VLOOKUP($F:$F,'Lease Types with GL Accts'!A:B,2,FALSE),0)</f>
        <v>0</v>
      </c>
      <c r="H1753" s="122">
        <f>IFERROR(VLOOKUP($F:$F,'Lease Types with GL Accts'!$A:$C,3,FALSE),0)</f>
        <v>0</v>
      </c>
      <c r="I1753" s="122">
        <f>IFERROR(VLOOKUP($F:$F,'Lease Types with GL Accts'!$A:$D,4,FALSE),0)</f>
        <v>0</v>
      </c>
      <c r="J1753" s="293" t="str">
        <f>IF(AND(AB1753=1,K1753='Lease Rollforward'!$B$2),"Yes",IF(AB1753=1,"No",""))</f>
        <v/>
      </c>
      <c r="L1753" s="216"/>
      <c r="M1753" s="217"/>
      <c r="N1753" s="217"/>
      <c r="O1753" s="217"/>
      <c r="P1753" s="294">
        <f t="shared" si="233"/>
        <v>0</v>
      </c>
      <c r="Q1753" s="124"/>
      <c r="R1753" s="124"/>
      <c r="S1753" s="219"/>
      <c r="T1753" s="219"/>
      <c r="U1753" s="266"/>
      <c r="V1753" s="122" t="str">
        <f>IF($AB1753=1,VLOOKUP(U:U,'BW Asset Listing'!D:E,2,FALSE),"")</f>
        <v/>
      </c>
      <c r="W1753" s="122" t="str">
        <f>IF($AB1753=1,VLOOKUP(U:U,'BW Asset Listing'!D:F,3,FALSE),"")</f>
        <v/>
      </c>
      <c r="X1753" s="122" t="str">
        <f>IF($AB1753=1,VLOOKUP(U:U,'BW Asset Listing'!D:G,4,FALSE),"")</f>
        <v/>
      </c>
      <c r="Y1753" s="294" t="str">
        <f>IF($AB1753=1,VLOOKUP(U:U,'BW Asset Listing'!D:O,12,FALSE),"")</f>
        <v/>
      </c>
      <c r="Z1753" s="294" t="str">
        <f t="shared" si="234"/>
        <v/>
      </c>
      <c r="AA1753" s="294" t="str">
        <f t="shared" si="235"/>
        <v/>
      </c>
      <c r="AB1753" s="294">
        <f>COUNTIF($D$4:D1753,$D1753)</f>
        <v>0</v>
      </c>
      <c r="AE1753" s="122" t="str">
        <f t="shared" si="236"/>
        <v/>
      </c>
      <c r="AF1753" s="124">
        <f>SUMIFS('BW Expense Report GL'!I:I,'BW Expense Report GL'!F:F,AD:AD,'BW Expense Report GL'!G:G,G:G)</f>
        <v>0</v>
      </c>
      <c r="AG1753" s="124" t="str">
        <f t="shared" si="237"/>
        <v/>
      </c>
      <c r="AH1753" s="124">
        <f>SUMIFS('BW Expense Report GL'!I:I,'BW Expense Report GL'!F:F,AD:AD,'BW Expense Report GL'!G:G,H:H)</f>
        <v>0</v>
      </c>
      <c r="AI1753" s="124" t="str">
        <f t="shared" si="238"/>
        <v/>
      </c>
      <c r="AK1753" s="121">
        <f t="shared" si="239"/>
        <v>0</v>
      </c>
      <c r="AL1753" s="121">
        <f t="shared" si="240"/>
        <v>0</v>
      </c>
    </row>
    <row r="1754" spans="1:38" s="121" customFormat="1" ht="12.75" x14ac:dyDescent="0.2">
      <c r="A1754" s="293" t="str">
        <f>VLOOKUP(B:B,'ACFR Business Areas'!A:C,3,FALSE)</f>
        <v>A000</v>
      </c>
      <c r="B1754" s="293" t="str">
        <f>'Lease Rollforward'!$B$1</f>
        <v>E120</v>
      </c>
      <c r="C1754" s="122" t="str">
        <f>VLOOKUP(B:B,'ACFR Business Areas'!A:B,2,FALSE)</f>
        <v>Comptroller General</v>
      </c>
      <c r="D1754" s="237"/>
      <c r="E1754" s="265"/>
      <c r="G1754" s="122">
        <f>IFERROR(VLOOKUP($F:$F,'Lease Types with GL Accts'!A:B,2,FALSE),0)</f>
        <v>0</v>
      </c>
      <c r="H1754" s="122">
        <f>IFERROR(VLOOKUP($F:$F,'Lease Types with GL Accts'!$A:$C,3,FALSE),0)</f>
        <v>0</v>
      </c>
      <c r="I1754" s="122">
        <f>IFERROR(VLOOKUP($F:$F,'Lease Types with GL Accts'!$A:$D,4,FALSE),0)</f>
        <v>0</v>
      </c>
      <c r="J1754" s="293" t="str">
        <f>IF(AND(AB1754=1,K1754='Lease Rollforward'!$B$2),"Yes",IF(AB1754=1,"No",""))</f>
        <v/>
      </c>
      <c r="L1754" s="216"/>
      <c r="M1754" s="217"/>
      <c r="N1754" s="217"/>
      <c r="O1754" s="217"/>
      <c r="P1754" s="294">
        <f t="shared" si="233"/>
        <v>0</v>
      </c>
      <c r="Q1754" s="124"/>
      <c r="R1754" s="124"/>
      <c r="S1754" s="219"/>
      <c r="T1754" s="219"/>
      <c r="U1754" s="266"/>
      <c r="V1754" s="122" t="str">
        <f>IF($AB1754=1,VLOOKUP(U:U,'BW Asset Listing'!D:E,2,FALSE),"")</f>
        <v/>
      </c>
      <c r="W1754" s="122" t="str">
        <f>IF($AB1754=1,VLOOKUP(U:U,'BW Asset Listing'!D:F,3,FALSE),"")</f>
        <v/>
      </c>
      <c r="X1754" s="122" t="str">
        <f>IF($AB1754=1,VLOOKUP(U:U,'BW Asset Listing'!D:G,4,FALSE),"")</f>
        <v/>
      </c>
      <c r="Y1754" s="294" t="str">
        <f>IF($AB1754=1,VLOOKUP(U:U,'BW Asset Listing'!D:O,12,FALSE),"")</f>
        <v/>
      </c>
      <c r="Z1754" s="294" t="str">
        <f t="shared" si="234"/>
        <v/>
      </c>
      <c r="AA1754" s="294" t="str">
        <f t="shared" si="235"/>
        <v/>
      </c>
      <c r="AB1754" s="294">
        <f>COUNTIF($D$4:D1754,$D1754)</f>
        <v>0</v>
      </c>
      <c r="AE1754" s="122" t="str">
        <f t="shared" si="236"/>
        <v/>
      </c>
      <c r="AF1754" s="124">
        <f>SUMIFS('BW Expense Report GL'!I:I,'BW Expense Report GL'!F:F,AD:AD,'BW Expense Report GL'!G:G,G:G)</f>
        <v>0</v>
      </c>
      <c r="AG1754" s="124" t="str">
        <f t="shared" si="237"/>
        <v/>
      </c>
      <c r="AH1754" s="124">
        <f>SUMIFS('BW Expense Report GL'!I:I,'BW Expense Report GL'!F:F,AD:AD,'BW Expense Report GL'!G:G,H:H)</f>
        <v>0</v>
      </c>
      <c r="AI1754" s="124" t="str">
        <f t="shared" si="238"/>
        <v/>
      </c>
      <c r="AK1754" s="121">
        <f t="shared" si="239"/>
        <v>0</v>
      </c>
      <c r="AL1754" s="121">
        <f t="shared" si="240"/>
        <v>0</v>
      </c>
    </row>
    <row r="1755" spans="1:38" s="121" customFormat="1" ht="12.75" x14ac:dyDescent="0.2">
      <c r="A1755" s="293" t="str">
        <f>VLOOKUP(B:B,'ACFR Business Areas'!A:C,3,FALSE)</f>
        <v>A000</v>
      </c>
      <c r="B1755" s="293" t="str">
        <f>'Lease Rollforward'!$B$1</f>
        <v>E120</v>
      </c>
      <c r="C1755" s="122" t="str">
        <f>VLOOKUP(B:B,'ACFR Business Areas'!A:B,2,FALSE)</f>
        <v>Comptroller General</v>
      </c>
      <c r="D1755" s="237"/>
      <c r="E1755" s="265"/>
      <c r="G1755" s="122">
        <f>IFERROR(VLOOKUP($F:$F,'Lease Types with GL Accts'!A:B,2,FALSE),0)</f>
        <v>0</v>
      </c>
      <c r="H1755" s="122">
        <f>IFERROR(VLOOKUP($F:$F,'Lease Types with GL Accts'!$A:$C,3,FALSE),0)</f>
        <v>0</v>
      </c>
      <c r="I1755" s="122">
        <f>IFERROR(VLOOKUP($F:$F,'Lease Types with GL Accts'!$A:$D,4,FALSE),0)</f>
        <v>0</v>
      </c>
      <c r="J1755" s="293" t="str">
        <f>IF(AND(AB1755=1,K1755='Lease Rollforward'!$B$2),"Yes",IF(AB1755=1,"No",""))</f>
        <v/>
      </c>
      <c r="L1755" s="216"/>
      <c r="M1755" s="217"/>
      <c r="N1755" s="217"/>
      <c r="O1755" s="217"/>
      <c r="P1755" s="294">
        <f t="shared" si="233"/>
        <v>0</v>
      </c>
      <c r="Q1755" s="124"/>
      <c r="R1755" s="124"/>
      <c r="S1755" s="219"/>
      <c r="T1755" s="219"/>
      <c r="U1755" s="266"/>
      <c r="V1755" s="122" t="str">
        <f>IF($AB1755=1,VLOOKUP(U:U,'BW Asset Listing'!D:E,2,FALSE),"")</f>
        <v/>
      </c>
      <c r="W1755" s="122" t="str">
        <f>IF($AB1755=1,VLOOKUP(U:U,'BW Asset Listing'!D:F,3,FALSE),"")</f>
        <v/>
      </c>
      <c r="X1755" s="122" t="str">
        <f>IF($AB1755=1,VLOOKUP(U:U,'BW Asset Listing'!D:G,4,FALSE),"")</f>
        <v/>
      </c>
      <c r="Y1755" s="294" t="str">
        <f>IF($AB1755=1,VLOOKUP(U:U,'BW Asset Listing'!D:O,12,FALSE),"")</f>
        <v/>
      </c>
      <c r="Z1755" s="294" t="str">
        <f t="shared" si="234"/>
        <v/>
      </c>
      <c r="AA1755" s="294" t="str">
        <f t="shared" si="235"/>
        <v/>
      </c>
      <c r="AB1755" s="294">
        <f>COUNTIF($D$4:D1755,$D1755)</f>
        <v>0</v>
      </c>
      <c r="AE1755" s="122" t="str">
        <f t="shared" si="236"/>
        <v/>
      </c>
      <c r="AF1755" s="124">
        <f>SUMIFS('BW Expense Report GL'!I:I,'BW Expense Report GL'!F:F,AD:AD,'BW Expense Report GL'!G:G,G:G)</f>
        <v>0</v>
      </c>
      <c r="AG1755" s="124" t="str">
        <f t="shared" si="237"/>
        <v/>
      </c>
      <c r="AH1755" s="124">
        <f>SUMIFS('BW Expense Report GL'!I:I,'BW Expense Report GL'!F:F,AD:AD,'BW Expense Report GL'!G:G,H:H)</f>
        <v>0</v>
      </c>
      <c r="AI1755" s="124" t="str">
        <f t="shared" si="238"/>
        <v/>
      </c>
      <c r="AK1755" s="121">
        <f t="shared" si="239"/>
        <v>0</v>
      </c>
      <c r="AL1755" s="121">
        <f t="shared" si="240"/>
        <v>0</v>
      </c>
    </row>
    <row r="1756" spans="1:38" s="121" customFormat="1" ht="12.75" x14ac:dyDescent="0.2">
      <c r="A1756" s="293" t="str">
        <f>VLOOKUP(B:B,'ACFR Business Areas'!A:C,3,FALSE)</f>
        <v>A000</v>
      </c>
      <c r="B1756" s="293" t="str">
        <f>'Lease Rollforward'!$B$1</f>
        <v>E120</v>
      </c>
      <c r="C1756" s="122" t="str">
        <f>VLOOKUP(B:B,'ACFR Business Areas'!A:B,2,FALSE)</f>
        <v>Comptroller General</v>
      </c>
      <c r="D1756" s="237"/>
      <c r="E1756" s="265"/>
      <c r="G1756" s="122">
        <f>IFERROR(VLOOKUP($F:$F,'Lease Types with GL Accts'!A:B,2,FALSE),0)</f>
        <v>0</v>
      </c>
      <c r="H1756" s="122">
        <f>IFERROR(VLOOKUP($F:$F,'Lease Types with GL Accts'!$A:$C,3,FALSE),0)</f>
        <v>0</v>
      </c>
      <c r="I1756" s="122">
        <f>IFERROR(VLOOKUP($F:$F,'Lease Types with GL Accts'!$A:$D,4,FALSE),0)</f>
        <v>0</v>
      </c>
      <c r="J1756" s="293" t="str">
        <f>IF(AND(AB1756=1,K1756='Lease Rollforward'!$B$2),"Yes",IF(AB1756=1,"No",""))</f>
        <v/>
      </c>
      <c r="L1756" s="216"/>
      <c r="M1756" s="217"/>
      <c r="N1756" s="217"/>
      <c r="O1756" s="217"/>
      <c r="P1756" s="294">
        <f t="shared" si="233"/>
        <v>0</v>
      </c>
      <c r="Q1756" s="124"/>
      <c r="R1756" s="124"/>
      <c r="S1756" s="219"/>
      <c r="T1756" s="219"/>
      <c r="U1756" s="266"/>
      <c r="V1756" s="122" t="str">
        <f>IF($AB1756=1,VLOOKUP(U:U,'BW Asset Listing'!D:E,2,FALSE),"")</f>
        <v/>
      </c>
      <c r="W1756" s="122" t="str">
        <f>IF($AB1756=1,VLOOKUP(U:U,'BW Asset Listing'!D:F,3,FALSE),"")</f>
        <v/>
      </c>
      <c r="X1756" s="122" t="str">
        <f>IF($AB1756=1,VLOOKUP(U:U,'BW Asset Listing'!D:G,4,FALSE),"")</f>
        <v/>
      </c>
      <c r="Y1756" s="294" t="str">
        <f>IF($AB1756=1,VLOOKUP(U:U,'BW Asset Listing'!D:O,12,FALSE),"")</f>
        <v/>
      </c>
      <c r="Z1756" s="294" t="str">
        <f t="shared" si="234"/>
        <v/>
      </c>
      <c r="AA1756" s="294" t="str">
        <f t="shared" si="235"/>
        <v/>
      </c>
      <c r="AB1756" s="294">
        <f>COUNTIF($D$4:D1756,$D1756)</f>
        <v>0</v>
      </c>
      <c r="AE1756" s="122" t="str">
        <f t="shared" si="236"/>
        <v/>
      </c>
      <c r="AF1756" s="124">
        <f>SUMIFS('BW Expense Report GL'!I:I,'BW Expense Report GL'!F:F,AD:AD,'BW Expense Report GL'!G:G,G:G)</f>
        <v>0</v>
      </c>
      <c r="AG1756" s="124" t="str">
        <f t="shared" si="237"/>
        <v/>
      </c>
      <c r="AH1756" s="124">
        <f>SUMIFS('BW Expense Report GL'!I:I,'BW Expense Report GL'!F:F,AD:AD,'BW Expense Report GL'!G:G,H:H)</f>
        <v>0</v>
      </c>
      <c r="AI1756" s="124" t="str">
        <f t="shared" si="238"/>
        <v/>
      </c>
      <c r="AK1756" s="121">
        <f t="shared" si="239"/>
        <v>0</v>
      </c>
      <c r="AL1756" s="121">
        <f t="shared" si="240"/>
        <v>0</v>
      </c>
    </row>
    <row r="1757" spans="1:38" s="121" customFormat="1" ht="12.75" x14ac:dyDescent="0.2">
      <c r="A1757" s="293" t="str">
        <f>VLOOKUP(B:B,'ACFR Business Areas'!A:C,3,FALSE)</f>
        <v>A000</v>
      </c>
      <c r="B1757" s="293" t="str">
        <f>'Lease Rollforward'!$B$1</f>
        <v>E120</v>
      </c>
      <c r="C1757" s="122" t="str">
        <f>VLOOKUP(B:B,'ACFR Business Areas'!A:B,2,FALSE)</f>
        <v>Comptroller General</v>
      </c>
      <c r="D1757" s="237"/>
      <c r="E1757" s="265"/>
      <c r="G1757" s="122">
        <f>IFERROR(VLOOKUP($F:$F,'Lease Types with GL Accts'!A:B,2,FALSE),0)</f>
        <v>0</v>
      </c>
      <c r="H1757" s="122">
        <f>IFERROR(VLOOKUP($F:$F,'Lease Types with GL Accts'!$A:$C,3,FALSE),0)</f>
        <v>0</v>
      </c>
      <c r="I1757" s="122">
        <f>IFERROR(VLOOKUP($F:$F,'Lease Types with GL Accts'!$A:$D,4,FALSE),0)</f>
        <v>0</v>
      </c>
      <c r="J1757" s="293" t="str">
        <f>IF(AND(AB1757=1,K1757='Lease Rollforward'!$B$2),"Yes",IF(AB1757=1,"No",""))</f>
        <v/>
      </c>
      <c r="L1757" s="216"/>
      <c r="M1757" s="217"/>
      <c r="N1757" s="217"/>
      <c r="O1757" s="217"/>
      <c r="P1757" s="294">
        <f t="shared" si="233"/>
        <v>0</v>
      </c>
      <c r="Q1757" s="124"/>
      <c r="R1757" s="124"/>
      <c r="S1757" s="219"/>
      <c r="T1757" s="219"/>
      <c r="U1757" s="266"/>
      <c r="V1757" s="122" t="str">
        <f>IF($AB1757=1,VLOOKUP(U:U,'BW Asset Listing'!D:E,2,FALSE),"")</f>
        <v/>
      </c>
      <c r="W1757" s="122" t="str">
        <f>IF($AB1757=1,VLOOKUP(U:U,'BW Asset Listing'!D:F,3,FALSE),"")</f>
        <v/>
      </c>
      <c r="X1757" s="122" t="str">
        <f>IF($AB1757=1,VLOOKUP(U:U,'BW Asset Listing'!D:G,4,FALSE),"")</f>
        <v/>
      </c>
      <c r="Y1757" s="294" t="str">
        <f>IF($AB1757=1,VLOOKUP(U:U,'BW Asset Listing'!D:O,12,FALSE),"")</f>
        <v/>
      </c>
      <c r="Z1757" s="294" t="str">
        <f t="shared" si="234"/>
        <v/>
      </c>
      <c r="AA1757" s="294" t="str">
        <f t="shared" si="235"/>
        <v/>
      </c>
      <c r="AB1757" s="294">
        <f>COUNTIF($D$4:D1757,$D1757)</f>
        <v>0</v>
      </c>
      <c r="AE1757" s="122" t="str">
        <f t="shared" si="236"/>
        <v/>
      </c>
      <c r="AF1757" s="124">
        <f>SUMIFS('BW Expense Report GL'!I:I,'BW Expense Report GL'!F:F,AD:AD,'BW Expense Report GL'!G:G,G:G)</f>
        <v>0</v>
      </c>
      <c r="AG1757" s="124" t="str">
        <f t="shared" si="237"/>
        <v/>
      </c>
      <c r="AH1757" s="124">
        <f>SUMIFS('BW Expense Report GL'!I:I,'BW Expense Report GL'!F:F,AD:AD,'BW Expense Report GL'!G:G,H:H)</f>
        <v>0</v>
      </c>
      <c r="AI1757" s="124" t="str">
        <f t="shared" si="238"/>
        <v/>
      </c>
      <c r="AK1757" s="121">
        <f t="shared" si="239"/>
        <v>0</v>
      </c>
      <c r="AL1757" s="121">
        <f t="shared" si="240"/>
        <v>0</v>
      </c>
    </row>
    <row r="1758" spans="1:38" s="121" customFormat="1" ht="12.75" x14ac:dyDescent="0.2">
      <c r="A1758" s="293" t="str">
        <f>VLOOKUP(B:B,'ACFR Business Areas'!A:C,3,FALSE)</f>
        <v>A000</v>
      </c>
      <c r="B1758" s="293" t="str">
        <f>'Lease Rollforward'!$B$1</f>
        <v>E120</v>
      </c>
      <c r="C1758" s="122" t="str">
        <f>VLOOKUP(B:B,'ACFR Business Areas'!A:B,2,FALSE)</f>
        <v>Comptroller General</v>
      </c>
      <c r="D1758" s="237"/>
      <c r="E1758" s="265"/>
      <c r="G1758" s="122">
        <f>IFERROR(VLOOKUP($F:$F,'Lease Types with GL Accts'!A:B,2,FALSE),0)</f>
        <v>0</v>
      </c>
      <c r="H1758" s="122">
        <f>IFERROR(VLOOKUP($F:$F,'Lease Types with GL Accts'!$A:$C,3,FALSE),0)</f>
        <v>0</v>
      </c>
      <c r="I1758" s="122">
        <f>IFERROR(VLOOKUP($F:$F,'Lease Types with GL Accts'!$A:$D,4,FALSE),0)</f>
        <v>0</v>
      </c>
      <c r="J1758" s="293" t="str">
        <f>IF(AND(AB1758=1,K1758='Lease Rollforward'!$B$2),"Yes",IF(AB1758=1,"No",""))</f>
        <v/>
      </c>
      <c r="L1758" s="216"/>
      <c r="M1758" s="217"/>
      <c r="N1758" s="217"/>
      <c r="O1758" s="217"/>
      <c r="P1758" s="294">
        <f t="shared" si="233"/>
        <v>0</v>
      </c>
      <c r="Q1758" s="124"/>
      <c r="R1758" s="124"/>
      <c r="S1758" s="219"/>
      <c r="T1758" s="219"/>
      <c r="U1758" s="266"/>
      <c r="V1758" s="122" t="str">
        <f>IF($AB1758=1,VLOOKUP(U:U,'BW Asset Listing'!D:E,2,FALSE),"")</f>
        <v/>
      </c>
      <c r="W1758" s="122" t="str">
        <f>IF($AB1758=1,VLOOKUP(U:U,'BW Asset Listing'!D:F,3,FALSE),"")</f>
        <v/>
      </c>
      <c r="X1758" s="122" t="str">
        <f>IF($AB1758=1,VLOOKUP(U:U,'BW Asset Listing'!D:G,4,FALSE),"")</f>
        <v/>
      </c>
      <c r="Y1758" s="294" t="str">
        <f>IF($AB1758=1,VLOOKUP(U:U,'BW Asset Listing'!D:O,12,FALSE),"")</f>
        <v/>
      </c>
      <c r="Z1758" s="294" t="str">
        <f t="shared" si="234"/>
        <v/>
      </c>
      <c r="AA1758" s="294" t="str">
        <f t="shared" si="235"/>
        <v/>
      </c>
      <c r="AB1758" s="294">
        <f>COUNTIF($D$4:D1758,$D1758)</f>
        <v>0</v>
      </c>
      <c r="AE1758" s="122" t="str">
        <f t="shared" si="236"/>
        <v/>
      </c>
      <c r="AF1758" s="124">
        <f>SUMIFS('BW Expense Report GL'!I:I,'BW Expense Report GL'!F:F,AD:AD,'BW Expense Report GL'!G:G,G:G)</f>
        <v>0</v>
      </c>
      <c r="AG1758" s="124" t="str">
        <f t="shared" si="237"/>
        <v/>
      </c>
      <c r="AH1758" s="124">
        <f>SUMIFS('BW Expense Report GL'!I:I,'BW Expense Report GL'!F:F,AD:AD,'BW Expense Report GL'!G:G,H:H)</f>
        <v>0</v>
      </c>
      <c r="AI1758" s="124" t="str">
        <f t="shared" si="238"/>
        <v/>
      </c>
      <c r="AK1758" s="121">
        <f t="shared" si="239"/>
        <v>0</v>
      </c>
      <c r="AL1758" s="121">
        <f t="shared" si="240"/>
        <v>0</v>
      </c>
    </row>
    <row r="1759" spans="1:38" s="121" customFormat="1" ht="12.75" x14ac:dyDescent="0.2">
      <c r="A1759" s="293" t="str">
        <f>VLOOKUP(B:B,'ACFR Business Areas'!A:C,3,FALSE)</f>
        <v>A000</v>
      </c>
      <c r="B1759" s="293" t="str">
        <f>'Lease Rollforward'!$B$1</f>
        <v>E120</v>
      </c>
      <c r="C1759" s="122" t="str">
        <f>VLOOKUP(B:B,'ACFR Business Areas'!A:B,2,FALSE)</f>
        <v>Comptroller General</v>
      </c>
      <c r="D1759" s="237"/>
      <c r="E1759" s="265"/>
      <c r="G1759" s="122">
        <f>IFERROR(VLOOKUP($F:$F,'Lease Types with GL Accts'!A:B,2,FALSE),0)</f>
        <v>0</v>
      </c>
      <c r="H1759" s="122">
        <f>IFERROR(VLOOKUP($F:$F,'Lease Types with GL Accts'!$A:$C,3,FALSE),0)</f>
        <v>0</v>
      </c>
      <c r="I1759" s="122">
        <f>IFERROR(VLOOKUP($F:$F,'Lease Types with GL Accts'!$A:$D,4,FALSE),0)</f>
        <v>0</v>
      </c>
      <c r="J1759" s="293" t="str">
        <f>IF(AND(AB1759=1,K1759='Lease Rollforward'!$B$2),"Yes",IF(AB1759=1,"No",""))</f>
        <v/>
      </c>
      <c r="L1759" s="216"/>
      <c r="M1759" s="217"/>
      <c r="N1759" s="217"/>
      <c r="O1759" s="217"/>
      <c r="P1759" s="294">
        <f t="shared" si="233"/>
        <v>0</v>
      </c>
      <c r="Q1759" s="124"/>
      <c r="R1759" s="124"/>
      <c r="S1759" s="219"/>
      <c r="T1759" s="219"/>
      <c r="U1759" s="266"/>
      <c r="V1759" s="122" t="str">
        <f>IF($AB1759=1,VLOOKUP(U:U,'BW Asset Listing'!D:E,2,FALSE),"")</f>
        <v/>
      </c>
      <c r="W1759" s="122" t="str">
        <f>IF($AB1759=1,VLOOKUP(U:U,'BW Asset Listing'!D:F,3,FALSE),"")</f>
        <v/>
      </c>
      <c r="X1759" s="122" t="str">
        <f>IF($AB1759=1,VLOOKUP(U:U,'BW Asset Listing'!D:G,4,FALSE),"")</f>
        <v/>
      </c>
      <c r="Y1759" s="294" t="str">
        <f>IF($AB1759=1,VLOOKUP(U:U,'BW Asset Listing'!D:O,12,FALSE),"")</f>
        <v/>
      </c>
      <c r="Z1759" s="294" t="str">
        <f t="shared" si="234"/>
        <v/>
      </c>
      <c r="AA1759" s="294" t="str">
        <f t="shared" si="235"/>
        <v/>
      </c>
      <c r="AB1759" s="294">
        <f>COUNTIF($D$4:D1759,$D1759)</f>
        <v>0</v>
      </c>
      <c r="AE1759" s="122" t="str">
        <f t="shared" si="236"/>
        <v/>
      </c>
      <c r="AF1759" s="124">
        <f>SUMIFS('BW Expense Report GL'!I:I,'BW Expense Report GL'!F:F,AD:AD,'BW Expense Report GL'!G:G,G:G)</f>
        <v>0</v>
      </c>
      <c r="AG1759" s="124" t="str">
        <f t="shared" si="237"/>
        <v/>
      </c>
      <c r="AH1759" s="124">
        <f>SUMIFS('BW Expense Report GL'!I:I,'BW Expense Report GL'!F:F,AD:AD,'BW Expense Report GL'!G:G,H:H)</f>
        <v>0</v>
      </c>
      <c r="AI1759" s="124" t="str">
        <f t="shared" si="238"/>
        <v/>
      </c>
      <c r="AK1759" s="121">
        <f t="shared" si="239"/>
        <v>0</v>
      </c>
      <c r="AL1759" s="121">
        <f t="shared" si="240"/>
        <v>0</v>
      </c>
    </row>
    <row r="1760" spans="1:38" s="121" customFormat="1" ht="12.75" x14ac:dyDescent="0.2">
      <c r="A1760" s="293" t="str">
        <f>VLOOKUP(B:B,'ACFR Business Areas'!A:C,3,FALSE)</f>
        <v>A000</v>
      </c>
      <c r="B1760" s="293" t="str">
        <f>'Lease Rollforward'!$B$1</f>
        <v>E120</v>
      </c>
      <c r="C1760" s="122" t="str">
        <f>VLOOKUP(B:B,'ACFR Business Areas'!A:B,2,FALSE)</f>
        <v>Comptroller General</v>
      </c>
      <c r="D1760" s="237"/>
      <c r="E1760" s="265"/>
      <c r="G1760" s="122">
        <f>IFERROR(VLOOKUP($F:$F,'Lease Types with GL Accts'!A:B,2,FALSE),0)</f>
        <v>0</v>
      </c>
      <c r="H1760" s="122">
        <f>IFERROR(VLOOKUP($F:$F,'Lease Types with GL Accts'!$A:$C,3,FALSE),0)</f>
        <v>0</v>
      </c>
      <c r="I1760" s="122">
        <f>IFERROR(VLOOKUP($F:$F,'Lease Types with GL Accts'!$A:$D,4,FALSE),0)</f>
        <v>0</v>
      </c>
      <c r="J1760" s="293" t="str">
        <f>IF(AND(AB1760=1,K1760='Lease Rollforward'!$B$2),"Yes",IF(AB1760=1,"No",""))</f>
        <v/>
      </c>
      <c r="L1760" s="216"/>
      <c r="M1760" s="217"/>
      <c r="N1760" s="217"/>
      <c r="O1760" s="217"/>
      <c r="P1760" s="294">
        <f t="shared" si="233"/>
        <v>0</v>
      </c>
      <c r="Q1760" s="124"/>
      <c r="R1760" s="124"/>
      <c r="S1760" s="219"/>
      <c r="T1760" s="219"/>
      <c r="U1760" s="266"/>
      <c r="V1760" s="122" t="str">
        <f>IF($AB1760=1,VLOOKUP(U:U,'BW Asset Listing'!D:E,2,FALSE),"")</f>
        <v/>
      </c>
      <c r="W1760" s="122" t="str">
        <f>IF($AB1760=1,VLOOKUP(U:U,'BW Asset Listing'!D:F,3,FALSE),"")</f>
        <v/>
      </c>
      <c r="X1760" s="122" t="str">
        <f>IF($AB1760=1,VLOOKUP(U:U,'BW Asset Listing'!D:G,4,FALSE),"")</f>
        <v/>
      </c>
      <c r="Y1760" s="294" t="str">
        <f>IF($AB1760=1,VLOOKUP(U:U,'BW Asset Listing'!D:O,12,FALSE),"")</f>
        <v/>
      </c>
      <c r="Z1760" s="294" t="str">
        <f t="shared" si="234"/>
        <v/>
      </c>
      <c r="AA1760" s="294" t="str">
        <f t="shared" si="235"/>
        <v/>
      </c>
      <c r="AB1760" s="294">
        <f>COUNTIF($D$4:D1760,$D1760)</f>
        <v>0</v>
      </c>
      <c r="AE1760" s="122" t="str">
        <f t="shared" si="236"/>
        <v/>
      </c>
      <c r="AF1760" s="124">
        <f>SUMIFS('BW Expense Report GL'!I:I,'BW Expense Report GL'!F:F,AD:AD,'BW Expense Report GL'!G:G,G:G)</f>
        <v>0</v>
      </c>
      <c r="AG1760" s="124" t="str">
        <f t="shared" si="237"/>
        <v/>
      </c>
      <c r="AH1760" s="124">
        <f>SUMIFS('BW Expense Report GL'!I:I,'BW Expense Report GL'!F:F,AD:AD,'BW Expense Report GL'!G:G,H:H)</f>
        <v>0</v>
      </c>
      <c r="AI1760" s="124" t="str">
        <f t="shared" si="238"/>
        <v/>
      </c>
      <c r="AK1760" s="121">
        <f t="shared" si="239"/>
        <v>0</v>
      </c>
      <c r="AL1760" s="121">
        <f t="shared" si="240"/>
        <v>0</v>
      </c>
    </row>
    <row r="1761" spans="1:38" s="121" customFormat="1" ht="12.75" x14ac:dyDescent="0.2">
      <c r="A1761" s="293" t="str">
        <f>VLOOKUP(B:B,'ACFR Business Areas'!A:C,3,FALSE)</f>
        <v>A000</v>
      </c>
      <c r="B1761" s="293" t="str">
        <f>'Lease Rollforward'!$B$1</f>
        <v>E120</v>
      </c>
      <c r="C1761" s="122" t="str">
        <f>VLOOKUP(B:B,'ACFR Business Areas'!A:B,2,FALSE)</f>
        <v>Comptroller General</v>
      </c>
      <c r="D1761" s="237"/>
      <c r="E1761" s="265"/>
      <c r="G1761" s="122">
        <f>IFERROR(VLOOKUP($F:$F,'Lease Types with GL Accts'!A:B,2,FALSE),0)</f>
        <v>0</v>
      </c>
      <c r="H1761" s="122">
        <f>IFERROR(VLOOKUP($F:$F,'Lease Types with GL Accts'!$A:$C,3,FALSE),0)</f>
        <v>0</v>
      </c>
      <c r="I1761" s="122">
        <f>IFERROR(VLOOKUP($F:$F,'Lease Types with GL Accts'!$A:$D,4,FALSE),0)</f>
        <v>0</v>
      </c>
      <c r="J1761" s="293" t="str">
        <f>IF(AND(AB1761=1,K1761='Lease Rollforward'!$B$2),"Yes",IF(AB1761=1,"No",""))</f>
        <v/>
      </c>
      <c r="L1761" s="216"/>
      <c r="M1761" s="217"/>
      <c r="N1761" s="217"/>
      <c r="O1761" s="217"/>
      <c r="P1761" s="294">
        <f t="shared" si="233"/>
        <v>0</v>
      </c>
      <c r="Q1761" s="124"/>
      <c r="R1761" s="124"/>
      <c r="S1761" s="219"/>
      <c r="T1761" s="219"/>
      <c r="U1761" s="266"/>
      <c r="V1761" s="122" t="str">
        <f>IF($AB1761=1,VLOOKUP(U:U,'BW Asset Listing'!D:E,2,FALSE),"")</f>
        <v/>
      </c>
      <c r="W1761" s="122" t="str">
        <f>IF($AB1761=1,VLOOKUP(U:U,'BW Asset Listing'!D:F,3,FALSE),"")</f>
        <v/>
      </c>
      <c r="X1761" s="122" t="str">
        <f>IF($AB1761=1,VLOOKUP(U:U,'BW Asset Listing'!D:G,4,FALSE),"")</f>
        <v/>
      </c>
      <c r="Y1761" s="294" t="str">
        <f>IF($AB1761=1,VLOOKUP(U:U,'BW Asset Listing'!D:O,12,FALSE),"")</f>
        <v/>
      </c>
      <c r="Z1761" s="294" t="str">
        <f t="shared" si="234"/>
        <v/>
      </c>
      <c r="AA1761" s="294" t="str">
        <f t="shared" si="235"/>
        <v/>
      </c>
      <c r="AB1761" s="294">
        <f>COUNTIF($D$4:D1761,$D1761)</f>
        <v>0</v>
      </c>
      <c r="AE1761" s="122" t="str">
        <f t="shared" si="236"/>
        <v/>
      </c>
      <c r="AF1761" s="124">
        <f>SUMIFS('BW Expense Report GL'!I:I,'BW Expense Report GL'!F:F,AD:AD,'BW Expense Report GL'!G:G,G:G)</f>
        <v>0</v>
      </c>
      <c r="AG1761" s="124" t="str">
        <f t="shared" si="237"/>
        <v/>
      </c>
      <c r="AH1761" s="124">
        <f>SUMIFS('BW Expense Report GL'!I:I,'BW Expense Report GL'!F:F,AD:AD,'BW Expense Report GL'!G:G,H:H)</f>
        <v>0</v>
      </c>
      <c r="AI1761" s="124" t="str">
        <f t="shared" si="238"/>
        <v/>
      </c>
      <c r="AK1761" s="121">
        <f t="shared" si="239"/>
        <v>0</v>
      </c>
      <c r="AL1761" s="121">
        <f t="shared" si="240"/>
        <v>0</v>
      </c>
    </row>
    <row r="1762" spans="1:38" s="121" customFormat="1" ht="12.75" x14ac:dyDescent="0.2">
      <c r="A1762" s="293" t="str">
        <f>VLOOKUP(B:B,'ACFR Business Areas'!A:C,3,FALSE)</f>
        <v>A000</v>
      </c>
      <c r="B1762" s="293" t="str">
        <f>'Lease Rollforward'!$B$1</f>
        <v>E120</v>
      </c>
      <c r="C1762" s="122" t="str">
        <f>VLOOKUP(B:B,'ACFR Business Areas'!A:B,2,FALSE)</f>
        <v>Comptroller General</v>
      </c>
      <c r="D1762" s="237"/>
      <c r="E1762" s="265"/>
      <c r="G1762" s="122">
        <f>IFERROR(VLOOKUP($F:$F,'Lease Types with GL Accts'!A:B,2,FALSE),0)</f>
        <v>0</v>
      </c>
      <c r="H1762" s="122">
        <f>IFERROR(VLOOKUP($F:$F,'Lease Types with GL Accts'!$A:$C,3,FALSE),0)</f>
        <v>0</v>
      </c>
      <c r="I1762" s="122">
        <f>IFERROR(VLOOKUP($F:$F,'Lease Types with GL Accts'!$A:$D,4,FALSE),0)</f>
        <v>0</v>
      </c>
      <c r="J1762" s="293" t="str">
        <f>IF(AND(AB1762=1,K1762='Lease Rollforward'!$B$2),"Yes",IF(AB1762=1,"No",""))</f>
        <v/>
      </c>
      <c r="L1762" s="216"/>
      <c r="M1762" s="217"/>
      <c r="N1762" s="217"/>
      <c r="O1762" s="217"/>
      <c r="P1762" s="294">
        <f t="shared" si="233"/>
        <v>0</v>
      </c>
      <c r="Q1762" s="124"/>
      <c r="R1762" s="124"/>
      <c r="S1762" s="219"/>
      <c r="T1762" s="219"/>
      <c r="U1762" s="266"/>
      <c r="V1762" s="122" t="str">
        <f>IF($AB1762=1,VLOOKUP(U:U,'BW Asset Listing'!D:E,2,FALSE),"")</f>
        <v/>
      </c>
      <c r="W1762" s="122" t="str">
        <f>IF($AB1762=1,VLOOKUP(U:U,'BW Asset Listing'!D:F,3,FALSE),"")</f>
        <v/>
      </c>
      <c r="X1762" s="122" t="str">
        <f>IF($AB1762=1,VLOOKUP(U:U,'BW Asset Listing'!D:G,4,FALSE),"")</f>
        <v/>
      </c>
      <c r="Y1762" s="294" t="str">
        <f>IF($AB1762=1,VLOOKUP(U:U,'BW Asset Listing'!D:O,12,FALSE),"")</f>
        <v/>
      </c>
      <c r="Z1762" s="294" t="str">
        <f t="shared" si="234"/>
        <v/>
      </c>
      <c r="AA1762" s="294" t="str">
        <f t="shared" si="235"/>
        <v/>
      </c>
      <c r="AB1762" s="294">
        <f>COUNTIF($D$4:D1762,$D1762)</f>
        <v>0</v>
      </c>
      <c r="AE1762" s="122" t="str">
        <f t="shared" si="236"/>
        <v/>
      </c>
      <c r="AF1762" s="124">
        <f>SUMIFS('BW Expense Report GL'!I:I,'BW Expense Report GL'!F:F,AD:AD,'BW Expense Report GL'!G:G,G:G)</f>
        <v>0</v>
      </c>
      <c r="AG1762" s="124" t="str">
        <f t="shared" si="237"/>
        <v/>
      </c>
      <c r="AH1762" s="124">
        <f>SUMIFS('BW Expense Report GL'!I:I,'BW Expense Report GL'!F:F,AD:AD,'BW Expense Report GL'!G:G,H:H)</f>
        <v>0</v>
      </c>
      <c r="AI1762" s="124" t="str">
        <f t="shared" si="238"/>
        <v/>
      </c>
      <c r="AK1762" s="121">
        <f t="shared" si="239"/>
        <v>0</v>
      </c>
      <c r="AL1762" s="121">
        <f t="shared" si="240"/>
        <v>0</v>
      </c>
    </row>
    <row r="1763" spans="1:38" s="121" customFormat="1" ht="12.75" x14ac:dyDescent="0.2">
      <c r="A1763" s="293" t="str">
        <f>VLOOKUP(B:B,'ACFR Business Areas'!A:C,3,FALSE)</f>
        <v>A000</v>
      </c>
      <c r="B1763" s="293" t="str">
        <f>'Lease Rollforward'!$B$1</f>
        <v>E120</v>
      </c>
      <c r="C1763" s="122" t="str">
        <f>VLOOKUP(B:B,'ACFR Business Areas'!A:B,2,FALSE)</f>
        <v>Comptroller General</v>
      </c>
      <c r="D1763" s="237"/>
      <c r="E1763" s="265"/>
      <c r="G1763" s="122">
        <f>IFERROR(VLOOKUP($F:$F,'Lease Types with GL Accts'!A:B,2,FALSE),0)</f>
        <v>0</v>
      </c>
      <c r="H1763" s="122">
        <f>IFERROR(VLOOKUP($F:$F,'Lease Types with GL Accts'!$A:$C,3,FALSE),0)</f>
        <v>0</v>
      </c>
      <c r="I1763" s="122">
        <f>IFERROR(VLOOKUP($F:$F,'Lease Types with GL Accts'!$A:$D,4,FALSE),0)</f>
        <v>0</v>
      </c>
      <c r="J1763" s="293" t="str">
        <f>IF(AND(AB1763=1,K1763='Lease Rollforward'!$B$2),"Yes",IF(AB1763=1,"No",""))</f>
        <v/>
      </c>
      <c r="L1763" s="216"/>
      <c r="M1763" s="217"/>
      <c r="N1763" s="217"/>
      <c r="O1763" s="217"/>
      <c r="P1763" s="294">
        <f t="shared" si="233"/>
        <v>0</v>
      </c>
      <c r="Q1763" s="124"/>
      <c r="R1763" s="124"/>
      <c r="S1763" s="219"/>
      <c r="T1763" s="219"/>
      <c r="U1763" s="266"/>
      <c r="V1763" s="122" t="str">
        <f>IF($AB1763=1,VLOOKUP(U:U,'BW Asset Listing'!D:E,2,FALSE),"")</f>
        <v/>
      </c>
      <c r="W1763" s="122" t="str">
        <f>IF($AB1763=1,VLOOKUP(U:U,'BW Asset Listing'!D:F,3,FALSE),"")</f>
        <v/>
      </c>
      <c r="X1763" s="122" t="str">
        <f>IF($AB1763=1,VLOOKUP(U:U,'BW Asset Listing'!D:G,4,FALSE),"")</f>
        <v/>
      </c>
      <c r="Y1763" s="294" t="str">
        <f>IF($AB1763=1,VLOOKUP(U:U,'BW Asset Listing'!D:O,12,FALSE),"")</f>
        <v/>
      </c>
      <c r="Z1763" s="294" t="str">
        <f t="shared" si="234"/>
        <v/>
      </c>
      <c r="AA1763" s="294" t="str">
        <f t="shared" si="235"/>
        <v/>
      </c>
      <c r="AB1763" s="294">
        <f>COUNTIF($D$4:D1763,$D1763)</f>
        <v>0</v>
      </c>
      <c r="AE1763" s="122" t="str">
        <f t="shared" si="236"/>
        <v/>
      </c>
      <c r="AF1763" s="124">
        <f>SUMIFS('BW Expense Report GL'!I:I,'BW Expense Report GL'!F:F,AD:AD,'BW Expense Report GL'!G:G,G:G)</f>
        <v>0</v>
      </c>
      <c r="AG1763" s="124" t="str">
        <f t="shared" si="237"/>
        <v/>
      </c>
      <c r="AH1763" s="124">
        <f>SUMIFS('BW Expense Report GL'!I:I,'BW Expense Report GL'!F:F,AD:AD,'BW Expense Report GL'!G:G,H:H)</f>
        <v>0</v>
      </c>
      <c r="AI1763" s="124" t="str">
        <f t="shared" si="238"/>
        <v/>
      </c>
      <c r="AK1763" s="121">
        <f t="shared" si="239"/>
        <v>0</v>
      </c>
      <c r="AL1763" s="121">
        <f t="shared" si="240"/>
        <v>0</v>
      </c>
    </row>
    <row r="1764" spans="1:38" s="121" customFormat="1" ht="12.75" x14ac:dyDescent="0.2">
      <c r="A1764" s="293" t="str">
        <f>VLOOKUP(B:B,'ACFR Business Areas'!A:C,3,FALSE)</f>
        <v>A000</v>
      </c>
      <c r="B1764" s="293" t="str">
        <f>'Lease Rollforward'!$B$1</f>
        <v>E120</v>
      </c>
      <c r="C1764" s="122" t="str">
        <f>VLOOKUP(B:B,'ACFR Business Areas'!A:B,2,FALSE)</f>
        <v>Comptroller General</v>
      </c>
      <c r="D1764" s="237"/>
      <c r="E1764" s="265"/>
      <c r="G1764" s="122">
        <f>IFERROR(VLOOKUP($F:$F,'Lease Types with GL Accts'!A:B,2,FALSE),0)</f>
        <v>0</v>
      </c>
      <c r="H1764" s="122">
        <f>IFERROR(VLOOKUP($F:$F,'Lease Types with GL Accts'!$A:$C,3,FALSE),0)</f>
        <v>0</v>
      </c>
      <c r="I1764" s="122">
        <f>IFERROR(VLOOKUP($F:$F,'Lease Types with GL Accts'!$A:$D,4,FALSE),0)</f>
        <v>0</v>
      </c>
      <c r="J1764" s="293" t="str">
        <f>IF(AND(AB1764=1,K1764='Lease Rollforward'!$B$2),"Yes",IF(AB1764=1,"No",""))</f>
        <v/>
      </c>
      <c r="L1764" s="216"/>
      <c r="M1764" s="217"/>
      <c r="N1764" s="217"/>
      <c r="O1764" s="217"/>
      <c r="P1764" s="294">
        <f t="shared" si="233"/>
        <v>0</v>
      </c>
      <c r="Q1764" s="124"/>
      <c r="R1764" s="124"/>
      <c r="S1764" s="219"/>
      <c r="T1764" s="219"/>
      <c r="U1764" s="266"/>
      <c r="V1764" s="122" t="str">
        <f>IF($AB1764=1,VLOOKUP(U:U,'BW Asset Listing'!D:E,2,FALSE),"")</f>
        <v/>
      </c>
      <c r="W1764" s="122" t="str">
        <f>IF($AB1764=1,VLOOKUP(U:U,'BW Asset Listing'!D:F,3,FALSE),"")</f>
        <v/>
      </c>
      <c r="X1764" s="122" t="str">
        <f>IF($AB1764=1,VLOOKUP(U:U,'BW Asset Listing'!D:G,4,FALSE),"")</f>
        <v/>
      </c>
      <c r="Y1764" s="294" t="str">
        <f>IF($AB1764=1,VLOOKUP(U:U,'BW Asset Listing'!D:O,12,FALSE),"")</f>
        <v/>
      </c>
      <c r="Z1764" s="294" t="str">
        <f t="shared" si="234"/>
        <v/>
      </c>
      <c r="AA1764" s="294" t="str">
        <f t="shared" si="235"/>
        <v/>
      </c>
      <c r="AB1764" s="294">
        <f>COUNTIF($D$4:D1764,$D1764)</f>
        <v>0</v>
      </c>
      <c r="AE1764" s="122" t="str">
        <f t="shared" si="236"/>
        <v/>
      </c>
      <c r="AF1764" s="124">
        <f>SUMIFS('BW Expense Report GL'!I:I,'BW Expense Report GL'!F:F,AD:AD,'BW Expense Report GL'!G:G,G:G)</f>
        <v>0</v>
      </c>
      <c r="AG1764" s="124" t="str">
        <f t="shared" si="237"/>
        <v/>
      </c>
      <c r="AH1764" s="124">
        <f>SUMIFS('BW Expense Report GL'!I:I,'BW Expense Report GL'!F:F,AD:AD,'BW Expense Report GL'!G:G,H:H)</f>
        <v>0</v>
      </c>
      <c r="AI1764" s="124" t="str">
        <f t="shared" si="238"/>
        <v/>
      </c>
      <c r="AK1764" s="121">
        <f t="shared" si="239"/>
        <v>0</v>
      </c>
      <c r="AL1764" s="121">
        <f t="shared" si="240"/>
        <v>0</v>
      </c>
    </row>
    <row r="1765" spans="1:38" s="121" customFormat="1" ht="12.75" x14ac:dyDescent="0.2">
      <c r="A1765" s="293" t="str">
        <f>VLOOKUP(B:B,'ACFR Business Areas'!A:C,3,FALSE)</f>
        <v>A000</v>
      </c>
      <c r="B1765" s="293" t="str">
        <f>'Lease Rollforward'!$B$1</f>
        <v>E120</v>
      </c>
      <c r="C1765" s="122" t="str">
        <f>VLOOKUP(B:B,'ACFR Business Areas'!A:B,2,FALSE)</f>
        <v>Comptroller General</v>
      </c>
      <c r="D1765" s="237"/>
      <c r="E1765" s="265"/>
      <c r="G1765" s="122">
        <f>IFERROR(VLOOKUP($F:$F,'Lease Types with GL Accts'!A:B,2,FALSE),0)</f>
        <v>0</v>
      </c>
      <c r="H1765" s="122">
        <f>IFERROR(VLOOKUP($F:$F,'Lease Types with GL Accts'!$A:$C,3,FALSE),0)</f>
        <v>0</v>
      </c>
      <c r="I1765" s="122">
        <f>IFERROR(VLOOKUP($F:$F,'Lease Types with GL Accts'!$A:$D,4,FALSE),0)</f>
        <v>0</v>
      </c>
      <c r="J1765" s="293" t="str">
        <f>IF(AND(AB1765=1,K1765='Lease Rollforward'!$B$2),"Yes",IF(AB1765=1,"No",""))</f>
        <v/>
      </c>
      <c r="L1765" s="216"/>
      <c r="M1765" s="217"/>
      <c r="N1765" s="217"/>
      <c r="O1765" s="217"/>
      <c r="P1765" s="294">
        <f t="shared" si="233"/>
        <v>0</v>
      </c>
      <c r="Q1765" s="124"/>
      <c r="R1765" s="124"/>
      <c r="S1765" s="219"/>
      <c r="T1765" s="219"/>
      <c r="U1765" s="266"/>
      <c r="V1765" s="122" t="str">
        <f>IF($AB1765=1,VLOOKUP(U:U,'BW Asset Listing'!D:E,2,FALSE),"")</f>
        <v/>
      </c>
      <c r="W1765" s="122" t="str">
        <f>IF($AB1765=1,VLOOKUP(U:U,'BW Asset Listing'!D:F,3,FALSE),"")</f>
        <v/>
      </c>
      <c r="X1765" s="122" t="str">
        <f>IF($AB1765=1,VLOOKUP(U:U,'BW Asset Listing'!D:G,4,FALSE),"")</f>
        <v/>
      </c>
      <c r="Y1765" s="294" t="str">
        <f>IF($AB1765=1,VLOOKUP(U:U,'BW Asset Listing'!D:O,12,FALSE),"")</f>
        <v/>
      </c>
      <c r="Z1765" s="294" t="str">
        <f t="shared" si="234"/>
        <v/>
      </c>
      <c r="AA1765" s="294" t="str">
        <f t="shared" si="235"/>
        <v/>
      </c>
      <c r="AB1765" s="294">
        <f>COUNTIF($D$4:D1765,$D1765)</f>
        <v>0</v>
      </c>
      <c r="AE1765" s="122" t="str">
        <f t="shared" si="236"/>
        <v/>
      </c>
      <c r="AF1765" s="124">
        <f>SUMIFS('BW Expense Report GL'!I:I,'BW Expense Report GL'!F:F,AD:AD,'BW Expense Report GL'!G:G,G:G)</f>
        <v>0</v>
      </c>
      <c r="AG1765" s="124" t="str">
        <f t="shared" si="237"/>
        <v/>
      </c>
      <c r="AH1765" s="124">
        <f>SUMIFS('BW Expense Report GL'!I:I,'BW Expense Report GL'!F:F,AD:AD,'BW Expense Report GL'!G:G,H:H)</f>
        <v>0</v>
      </c>
      <c r="AI1765" s="124" t="str">
        <f t="shared" si="238"/>
        <v/>
      </c>
      <c r="AK1765" s="121">
        <f t="shared" si="239"/>
        <v>0</v>
      </c>
      <c r="AL1765" s="121">
        <f t="shared" si="240"/>
        <v>0</v>
      </c>
    </row>
    <row r="1766" spans="1:38" s="121" customFormat="1" ht="12.75" x14ac:dyDescent="0.2">
      <c r="A1766" s="293" t="str">
        <f>VLOOKUP(B:B,'ACFR Business Areas'!A:C,3,FALSE)</f>
        <v>A000</v>
      </c>
      <c r="B1766" s="293" t="str">
        <f>'Lease Rollforward'!$B$1</f>
        <v>E120</v>
      </c>
      <c r="C1766" s="122" t="str">
        <f>VLOOKUP(B:B,'ACFR Business Areas'!A:B,2,FALSE)</f>
        <v>Comptroller General</v>
      </c>
      <c r="D1766" s="237"/>
      <c r="E1766" s="265"/>
      <c r="G1766" s="122">
        <f>IFERROR(VLOOKUP($F:$F,'Lease Types with GL Accts'!A:B,2,FALSE),0)</f>
        <v>0</v>
      </c>
      <c r="H1766" s="122">
        <f>IFERROR(VLOOKUP($F:$F,'Lease Types with GL Accts'!$A:$C,3,FALSE),0)</f>
        <v>0</v>
      </c>
      <c r="I1766" s="122">
        <f>IFERROR(VLOOKUP($F:$F,'Lease Types with GL Accts'!$A:$D,4,FALSE),0)</f>
        <v>0</v>
      </c>
      <c r="J1766" s="293" t="str">
        <f>IF(AND(AB1766=1,K1766='Lease Rollforward'!$B$2),"Yes",IF(AB1766=1,"No",""))</f>
        <v/>
      </c>
      <c r="L1766" s="216"/>
      <c r="M1766" s="217"/>
      <c r="N1766" s="217"/>
      <c r="O1766" s="217"/>
      <c r="P1766" s="294">
        <f t="shared" si="233"/>
        <v>0</v>
      </c>
      <c r="Q1766" s="124"/>
      <c r="R1766" s="124"/>
      <c r="S1766" s="219"/>
      <c r="T1766" s="219"/>
      <c r="U1766" s="266"/>
      <c r="V1766" s="122" t="str">
        <f>IF($AB1766=1,VLOOKUP(U:U,'BW Asset Listing'!D:E,2,FALSE),"")</f>
        <v/>
      </c>
      <c r="W1766" s="122" t="str">
        <f>IF($AB1766=1,VLOOKUP(U:U,'BW Asset Listing'!D:F,3,FALSE),"")</f>
        <v/>
      </c>
      <c r="X1766" s="122" t="str">
        <f>IF($AB1766=1,VLOOKUP(U:U,'BW Asset Listing'!D:G,4,FALSE),"")</f>
        <v/>
      </c>
      <c r="Y1766" s="294" t="str">
        <f>IF($AB1766=1,VLOOKUP(U:U,'BW Asset Listing'!D:O,12,FALSE),"")</f>
        <v/>
      </c>
      <c r="Z1766" s="294" t="str">
        <f t="shared" si="234"/>
        <v/>
      </c>
      <c r="AA1766" s="294" t="str">
        <f t="shared" si="235"/>
        <v/>
      </c>
      <c r="AB1766" s="294">
        <f>COUNTIF($D$4:D1766,$D1766)</f>
        <v>0</v>
      </c>
      <c r="AE1766" s="122" t="str">
        <f t="shared" si="236"/>
        <v/>
      </c>
      <c r="AF1766" s="124">
        <f>SUMIFS('BW Expense Report GL'!I:I,'BW Expense Report GL'!F:F,AD:AD,'BW Expense Report GL'!G:G,G:G)</f>
        <v>0</v>
      </c>
      <c r="AG1766" s="124" t="str">
        <f t="shared" si="237"/>
        <v/>
      </c>
      <c r="AH1766" s="124">
        <f>SUMIFS('BW Expense Report GL'!I:I,'BW Expense Report GL'!F:F,AD:AD,'BW Expense Report GL'!G:G,H:H)</f>
        <v>0</v>
      </c>
      <c r="AI1766" s="124" t="str">
        <f t="shared" si="238"/>
        <v/>
      </c>
      <c r="AK1766" s="121">
        <f t="shared" si="239"/>
        <v>0</v>
      </c>
      <c r="AL1766" s="121">
        <f t="shared" si="240"/>
        <v>0</v>
      </c>
    </row>
    <row r="1767" spans="1:38" s="121" customFormat="1" ht="12.75" x14ac:dyDescent="0.2">
      <c r="A1767" s="293" t="str">
        <f>VLOOKUP(B:B,'ACFR Business Areas'!A:C,3,FALSE)</f>
        <v>A000</v>
      </c>
      <c r="B1767" s="293" t="str">
        <f>'Lease Rollforward'!$B$1</f>
        <v>E120</v>
      </c>
      <c r="C1767" s="122" t="str">
        <f>VLOOKUP(B:B,'ACFR Business Areas'!A:B,2,FALSE)</f>
        <v>Comptroller General</v>
      </c>
      <c r="D1767" s="237"/>
      <c r="E1767" s="265"/>
      <c r="G1767" s="122">
        <f>IFERROR(VLOOKUP($F:$F,'Lease Types with GL Accts'!A:B,2,FALSE),0)</f>
        <v>0</v>
      </c>
      <c r="H1767" s="122">
        <f>IFERROR(VLOOKUP($F:$F,'Lease Types with GL Accts'!$A:$C,3,FALSE),0)</f>
        <v>0</v>
      </c>
      <c r="I1767" s="122">
        <f>IFERROR(VLOOKUP($F:$F,'Lease Types with GL Accts'!$A:$D,4,FALSE),0)</f>
        <v>0</v>
      </c>
      <c r="J1767" s="293" t="str">
        <f>IF(AND(AB1767=1,K1767='Lease Rollforward'!$B$2),"Yes",IF(AB1767=1,"No",""))</f>
        <v/>
      </c>
      <c r="L1767" s="216"/>
      <c r="M1767" s="217"/>
      <c r="N1767" s="217"/>
      <c r="O1767" s="217"/>
      <c r="P1767" s="294">
        <f t="shared" si="233"/>
        <v>0</v>
      </c>
      <c r="Q1767" s="124"/>
      <c r="R1767" s="124"/>
      <c r="S1767" s="219"/>
      <c r="T1767" s="219"/>
      <c r="U1767" s="266"/>
      <c r="V1767" s="122" t="str">
        <f>IF($AB1767=1,VLOOKUP(U:U,'BW Asset Listing'!D:E,2,FALSE),"")</f>
        <v/>
      </c>
      <c r="W1767" s="122" t="str">
        <f>IF($AB1767=1,VLOOKUP(U:U,'BW Asset Listing'!D:F,3,FALSE),"")</f>
        <v/>
      </c>
      <c r="X1767" s="122" t="str">
        <f>IF($AB1767=1,VLOOKUP(U:U,'BW Asset Listing'!D:G,4,FALSE),"")</f>
        <v/>
      </c>
      <c r="Y1767" s="294" t="str">
        <f>IF($AB1767=1,VLOOKUP(U:U,'BW Asset Listing'!D:O,12,FALSE),"")</f>
        <v/>
      </c>
      <c r="Z1767" s="294" t="str">
        <f t="shared" si="234"/>
        <v/>
      </c>
      <c r="AA1767" s="294" t="str">
        <f t="shared" si="235"/>
        <v/>
      </c>
      <c r="AB1767" s="294">
        <f>COUNTIF($D$4:D1767,$D1767)</f>
        <v>0</v>
      </c>
      <c r="AE1767" s="122" t="str">
        <f t="shared" si="236"/>
        <v/>
      </c>
      <c r="AF1767" s="124">
        <f>SUMIFS('BW Expense Report GL'!I:I,'BW Expense Report GL'!F:F,AD:AD,'BW Expense Report GL'!G:G,G:G)</f>
        <v>0</v>
      </c>
      <c r="AG1767" s="124" t="str">
        <f t="shared" si="237"/>
        <v/>
      </c>
      <c r="AH1767" s="124">
        <f>SUMIFS('BW Expense Report GL'!I:I,'BW Expense Report GL'!F:F,AD:AD,'BW Expense Report GL'!G:G,H:H)</f>
        <v>0</v>
      </c>
      <c r="AI1767" s="124" t="str">
        <f t="shared" si="238"/>
        <v/>
      </c>
      <c r="AK1767" s="121">
        <f t="shared" si="239"/>
        <v>0</v>
      </c>
      <c r="AL1767" s="121">
        <f t="shared" si="240"/>
        <v>0</v>
      </c>
    </row>
    <row r="1768" spans="1:38" s="121" customFormat="1" ht="12.75" x14ac:dyDescent="0.2">
      <c r="A1768" s="293" t="str">
        <f>VLOOKUP(B:B,'ACFR Business Areas'!A:C,3,FALSE)</f>
        <v>A000</v>
      </c>
      <c r="B1768" s="293" t="str">
        <f>'Lease Rollforward'!$B$1</f>
        <v>E120</v>
      </c>
      <c r="C1768" s="122" t="str">
        <f>VLOOKUP(B:B,'ACFR Business Areas'!A:B,2,FALSE)</f>
        <v>Comptroller General</v>
      </c>
      <c r="D1768" s="237"/>
      <c r="E1768" s="265"/>
      <c r="G1768" s="122">
        <f>IFERROR(VLOOKUP($F:$F,'Lease Types with GL Accts'!A:B,2,FALSE),0)</f>
        <v>0</v>
      </c>
      <c r="H1768" s="122">
        <f>IFERROR(VLOOKUP($F:$F,'Lease Types with GL Accts'!$A:$C,3,FALSE),0)</f>
        <v>0</v>
      </c>
      <c r="I1768" s="122">
        <f>IFERROR(VLOOKUP($F:$F,'Lease Types with GL Accts'!$A:$D,4,FALSE),0)</f>
        <v>0</v>
      </c>
      <c r="J1768" s="293" t="str">
        <f>IF(AND(AB1768=1,K1768='Lease Rollforward'!$B$2),"Yes",IF(AB1768=1,"No",""))</f>
        <v/>
      </c>
      <c r="L1768" s="216"/>
      <c r="M1768" s="217"/>
      <c r="N1768" s="217"/>
      <c r="O1768" s="217"/>
      <c r="P1768" s="294">
        <f t="shared" si="233"/>
        <v>0</v>
      </c>
      <c r="Q1768" s="124"/>
      <c r="R1768" s="124"/>
      <c r="S1768" s="219"/>
      <c r="T1768" s="219"/>
      <c r="U1768" s="266"/>
      <c r="V1768" s="122" t="str">
        <f>IF($AB1768=1,VLOOKUP(U:U,'BW Asset Listing'!D:E,2,FALSE),"")</f>
        <v/>
      </c>
      <c r="W1768" s="122" t="str">
        <f>IF($AB1768=1,VLOOKUP(U:U,'BW Asset Listing'!D:F,3,FALSE),"")</f>
        <v/>
      </c>
      <c r="X1768" s="122" t="str">
        <f>IF($AB1768=1,VLOOKUP(U:U,'BW Asset Listing'!D:G,4,FALSE),"")</f>
        <v/>
      </c>
      <c r="Y1768" s="294" t="str">
        <f>IF($AB1768=1,VLOOKUP(U:U,'BW Asset Listing'!D:O,12,FALSE),"")</f>
        <v/>
      </c>
      <c r="Z1768" s="294" t="str">
        <f t="shared" si="234"/>
        <v/>
      </c>
      <c r="AA1768" s="294" t="str">
        <f t="shared" si="235"/>
        <v/>
      </c>
      <c r="AB1768" s="294">
        <f>COUNTIF($D$4:D1768,$D1768)</f>
        <v>0</v>
      </c>
      <c r="AE1768" s="122" t="str">
        <f t="shared" si="236"/>
        <v/>
      </c>
      <c r="AF1768" s="124">
        <f>SUMIFS('BW Expense Report GL'!I:I,'BW Expense Report GL'!F:F,AD:AD,'BW Expense Report GL'!G:G,G:G)</f>
        <v>0</v>
      </c>
      <c r="AG1768" s="124" t="str">
        <f t="shared" si="237"/>
        <v/>
      </c>
      <c r="AH1768" s="124">
        <f>SUMIFS('BW Expense Report GL'!I:I,'BW Expense Report GL'!F:F,AD:AD,'BW Expense Report GL'!G:G,H:H)</f>
        <v>0</v>
      </c>
      <c r="AI1768" s="124" t="str">
        <f t="shared" si="238"/>
        <v/>
      </c>
      <c r="AK1768" s="121">
        <f t="shared" si="239"/>
        <v>0</v>
      </c>
      <c r="AL1768" s="121">
        <f t="shared" si="240"/>
        <v>0</v>
      </c>
    </row>
    <row r="1769" spans="1:38" s="121" customFormat="1" ht="12.75" x14ac:dyDescent="0.2">
      <c r="A1769" s="293" t="str">
        <f>VLOOKUP(B:B,'ACFR Business Areas'!A:C,3,FALSE)</f>
        <v>A000</v>
      </c>
      <c r="B1769" s="293" t="str">
        <f>'Lease Rollforward'!$B$1</f>
        <v>E120</v>
      </c>
      <c r="C1769" s="122" t="str">
        <f>VLOOKUP(B:B,'ACFR Business Areas'!A:B,2,FALSE)</f>
        <v>Comptroller General</v>
      </c>
      <c r="D1769" s="237"/>
      <c r="E1769" s="265"/>
      <c r="G1769" s="122">
        <f>IFERROR(VLOOKUP($F:$F,'Lease Types with GL Accts'!A:B,2,FALSE),0)</f>
        <v>0</v>
      </c>
      <c r="H1769" s="122">
        <f>IFERROR(VLOOKUP($F:$F,'Lease Types with GL Accts'!$A:$C,3,FALSE),0)</f>
        <v>0</v>
      </c>
      <c r="I1769" s="122">
        <f>IFERROR(VLOOKUP($F:$F,'Lease Types with GL Accts'!$A:$D,4,FALSE),0)</f>
        <v>0</v>
      </c>
      <c r="J1769" s="293" t="str">
        <f>IF(AND(AB1769=1,K1769='Lease Rollforward'!$B$2),"Yes",IF(AB1769=1,"No",""))</f>
        <v/>
      </c>
      <c r="L1769" s="216"/>
      <c r="M1769" s="217"/>
      <c r="N1769" s="217"/>
      <c r="O1769" s="217"/>
      <c r="P1769" s="294">
        <f t="shared" si="233"/>
        <v>0</v>
      </c>
      <c r="Q1769" s="124"/>
      <c r="R1769" s="124"/>
      <c r="S1769" s="219"/>
      <c r="T1769" s="219"/>
      <c r="U1769" s="266"/>
      <c r="V1769" s="122" t="str">
        <f>IF($AB1769=1,VLOOKUP(U:U,'BW Asset Listing'!D:E,2,FALSE),"")</f>
        <v/>
      </c>
      <c r="W1769" s="122" t="str">
        <f>IF($AB1769=1,VLOOKUP(U:U,'BW Asset Listing'!D:F,3,FALSE),"")</f>
        <v/>
      </c>
      <c r="X1769" s="122" t="str">
        <f>IF($AB1769=1,VLOOKUP(U:U,'BW Asset Listing'!D:G,4,FALSE),"")</f>
        <v/>
      </c>
      <c r="Y1769" s="294" t="str">
        <f>IF($AB1769=1,VLOOKUP(U:U,'BW Asset Listing'!D:O,12,FALSE),"")</f>
        <v/>
      </c>
      <c r="Z1769" s="294" t="str">
        <f t="shared" si="234"/>
        <v/>
      </c>
      <c r="AA1769" s="294" t="str">
        <f t="shared" si="235"/>
        <v/>
      </c>
      <c r="AB1769" s="294">
        <f>COUNTIF($D$4:D1769,$D1769)</f>
        <v>0</v>
      </c>
      <c r="AE1769" s="122" t="str">
        <f t="shared" si="236"/>
        <v/>
      </c>
      <c r="AF1769" s="124">
        <f>SUMIFS('BW Expense Report GL'!I:I,'BW Expense Report GL'!F:F,AD:AD,'BW Expense Report GL'!G:G,G:G)</f>
        <v>0</v>
      </c>
      <c r="AG1769" s="124" t="str">
        <f t="shared" si="237"/>
        <v/>
      </c>
      <c r="AH1769" s="124">
        <f>SUMIFS('BW Expense Report GL'!I:I,'BW Expense Report GL'!F:F,AD:AD,'BW Expense Report GL'!G:G,H:H)</f>
        <v>0</v>
      </c>
      <c r="AI1769" s="124" t="str">
        <f t="shared" si="238"/>
        <v/>
      </c>
      <c r="AK1769" s="121">
        <f t="shared" si="239"/>
        <v>0</v>
      </c>
      <c r="AL1769" s="121">
        <f t="shared" si="240"/>
        <v>0</v>
      </c>
    </row>
    <row r="1770" spans="1:38" s="121" customFormat="1" ht="12.75" x14ac:dyDescent="0.2">
      <c r="A1770" s="293" t="str">
        <f>VLOOKUP(B:B,'ACFR Business Areas'!A:C,3,FALSE)</f>
        <v>A000</v>
      </c>
      <c r="B1770" s="293" t="str">
        <f>'Lease Rollforward'!$B$1</f>
        <v>E120</v>
      </c>
      <c r="C1770" s="122" t="str">
        <f>VLOOKUP(B:B,'ACFR Business Areas'!A:B,2,FALSE)</f>
        <v>Comptroller General</v>
      </c>
      <c r="D1770" s="237"/>
      <c r="E1770" s="265"/>
      <c r="G1770" s="122">
        <f>IFERROR(VLOOKUP($F:$F,'Lease Types with GL Accts'!A:B,2,FALSE),0)</f>
        <v>0</v>
      </c>
      <c r="H1770" s="122">
        <f>IFERROR(VLOOKUP($F:$F,'Lease Types with GL Accts'!$A:$C,3,FALSE),0)</f>
        <v>0</v>
      </c>
      <c r="I1770" s="122">
        <f>IFERROR(VLOOKUP($F:$F,'Lease Types with GL Accts'!$A:$D,4,FALSE),0)</f>
        <v>0</v>
      </c>
      <c r="J1770" s="293" t="str">
        <f>IF(AND(AB1770=1,K1770='Lease Rollforward'!$B$2),"Yes",IF(AB1770=1,"No",""))</f>
        <v/>
      </c>
      <c r="L1770" s="216"/>
      <c r="M1770" s="217"/>
      <c r="N1770" s="217"/>
      <c r="O1770" s="217"/>
      <c r="P1770" s="294">
        <f t="shared" si="233"/>
        <v>0</v>
      </c>
      <c r="Q1770" s="124"/>
      <c r="R1770" s="124"/>
      <c r="S1770" s="219"/>
      <c r="T1770" s="219"/>
      <c r="U1770" s="266"/>
      <c r="V1770" s="122" t="str">
        <f>IF($AB1770=1,VLOOKUP(U:U,'BW Asset Listing'!D:E,2,FALSE),"")</f>
        <v/>
      </c>
      <c r="W1770" s="122" t="str">
        <f>IF($AB1770=1,VLOOKUP(U:U,'BW Asset Listing'!D:F,3,FALSE),"")</f>
        <v/>
      </c>
      <c r="X1770" s="122" t="str">
        <f>IF($AB1770=1,VLOOKUP(U:U,'BW Asset Listing'!D:G,4,FALSE),"")</f>
        <v/>
      </c>
      <c r="Y1770" s="294" t="str">
        <f>IF($AB1770=1,VLOOKUP(U:U,'BW Asset Listing'!D:O,12,FALSE),"")</f>
        <v/>
      </c>
      <c r="Z1770" s="294" t="str">
        <f t="shared" si="234"/>
        <v/>
      </c>
      <c r="AA1770" s="294" t="str">
        <f t="shared" si="235"/>
        <v/>
      </c>
      <c r="AB1770" s="294">
        <f>COUNTIF($D$4:D1770,$D1770)</f>
        <v>0</v>
      </c>
      <c r="AE1770" s="122" t="str">
        <f t="shared" si="236"/>
        <v/>
      </c>
      <c r="AF1770" s="124">
        <f>SUMIFS('BW Expense Report GL'!I:I,'BW Expense Report GL'!F:F,AD:AD,'BW Expense Report GL'!G:G,G:G)</f>
        <v>0</v>
      </c>
      <c r="AG1770" s="124" t="str">
        <f t="shared" si="237"/>
        <v/>
      </c>
      <c r="AH1770" s="124">
        <f>SUMIFS('BW Expense Report GL'!I:I,'BW Expense Report GL'!F:F,AD:AD,'BW Expense Report GL'!G:G,H:H)</f>
        <v>0</v>
      </c>
      <c r="AI1770" s="124" t="str">
        <f t="shared" si="238"/>
        <v/>
      </c>
      <c r="AK1770" s="121">
        <f t="shared" si="239"/>
        <v>0</v>
      </c>
      <c r="AL1770" s="121">
        <f t="shared" si="240"/>
        <v>0</v>
      </c>
    </row>
    <row r="1771" spans="1:38" s="121" customFormat="1" ht="12.75" x14ac:dyDescent="0.2">
      <c r="A1771" s="293" t="str">
        <f>VLOOKUP(B:B,'ACFR Business Areas'!A:C,3,FALSE)</f>
        <v>A000</v>
      </c>
      <c r="B1771" s="293" t="str">
        <f>'Lease Rollforward'!$B$1</f>
        <v>E120</v>
      </c>
      <c r="C1771" s="122" t="str">
        <f>VLOOKUP(B:B,'ACFR Business Areas'!A:B,2,FALSE)</f>
        <v>Comptroller General</v>
      </c>
      <c r="D1771" s="237"/>
      <c r="E1771" s="265"/>
      <c r="G1771" s="122">
        <f>IFERROR(VLOOKUP($F:$F,'Lease Types with GL Accts'!A:B,2,FALSE),0)</f>
        <v>0</v>
      </c>
      <c r="H1771" s="122">
        <f>IFERROR(VLOOKUP($F:$F,'Lease Types with GL Accts'!$A:$C,3,FALSE),0)</f>
        <v>0</v>
      </c>
      <c r="I1771" s="122">
        <f>IFERROR(VLOOKUP($F:$F,'Lease Types with GL Accts'!$A:$D,4,FALSE),0)</f>
        <v>0</v>
      </c>
      <c r="J1771" s="293" t="str">
        <f>IF(AND(AB1771=1,K1771='Lease Rollforward'!$B$2),"Yes",IF(AB1771=1,"No",""))</f>
        <v/>
      </c>
      <c r="L1771" s="216"/>
      <c r="M1771" s="217"/>
      <c r="N1771" s="217"/>
      <c r="O1771" s="217"/>
      <c r="P1771" s="294">
        <f t="shared" si="233"/>
        <v>0</v>
      </c>
      <c r="Q1771" s="124"/>
      <c r="R1771" s="124"/>
      <c r="S1771" s="219"/>
      <c r="T1771" s="219"/>
      <c r="U1771" s="266"/>
      <c r="V1771" s="122" t="str">
        <f>IF($AB1771=1,VLOOKUP(U:U,'BW Asset Listing'!D:E,2,FALSE),"")</f>
        <v/>
      </c>
      <c r="W1771" s="122" t="str">
        <f>IF($AB1771=1,VLOOKUP(U:U,'BW Asset Listing'!D:F,3,FALSE),"")</f>
        <v/>
      </c>
      <c r="X1771" s="122" t="str">
        <f>IF($AB1771=1,VLOOKUP(U:U,'BW Asset Listing'!D:G,4,FALSE),"")</f>
        <v/>
      </c>
      <c r="Y1771" s="294" t="str">
        <f>IF($AB1771=1,VLOOKUP(U:U,'BW Asset Listing'!D:O,12,FALSE),"")</f>
        <v/>
      </c>
      <c r="Z1771" s="294" t="str">
        <f t="shared" si="234"/>
        <v/>
      </c>
      <c r="AA1771" s="294" t="str">
        <f t="shared" si="235"/>
        <v/>
      </c>
      <c r="AB1771" s="294">
        <f>COUNTIF($D$4:D1771,$D1771)</f>
        <v>0</v>
      </c>
      <c r="AE1771" s="122" t="str">
        <f t="shared" si="236"/>
        <v/>
      </c>
      <c r="AF1771" s="124">
        <f>SUMIFS('BW Expense Report GL'!I:I,'BW Expense Report GL'!F:F,AD:AD,'BW Expense Report GL'!G:G,G:G)</f>
        <v>0</v>
      </c>
      <c r="AG1771" s="124" t="str">
        <f t="shared" si="237"/>
        <v/>
      </c>
      <c r="AH1771" s="124">
        <f>SUMIFS('BW Expense Report GL'!I:I,'BW Expense Report GL'!F:F,AD:AD,'BW Expense Report GL'!G:G,H:H)</f>
        <v>0</v>
      </c>
      <c r="AI1771" s="124" t="str">
        <f t="shared" si="238"/>
        <v/>
      </c>
      <c r="AK1771" s="121">
        <f t="shared" si="239"/>
        <v>0</v>
      </c>
      <c r="AL1771" s="121">
        <f t="shared" si="240"/>
        <v>0</v>
      </c>
    </row>
    <row r="1772" spans="1:38" s="121" customFormat="1" ht="12.75" x14ac:dyDescent="0.2">
      <c r="A1772" s="293" t="str">
        <f>VLOOKUP(B:B,'ACFR Business Areas'!A:C,3,FALSE)</f>
        <v>A000</v>
      </c>
      <c r="B1772" s="293" t="str">
        <f>'Lease Rollforward'!$B$1</f>
        <v>E120</v>
      </c>
      <c r="C1772" s="122" t="str">
        <f>VLOOKUP(B:B,'ACFR Business Areas'!A:B,2,FALSE)</f>
        <v>Comptroller General</v>
      </c>
      <c r="D1772" s="237"/>
      <c r="E1772" s="265"/>
      <c r="G1772" s="122">
        <f>IFERROR(VLOOKUP($F:$F,'Lease Types with GL Accts'!A:B,2,FALSE),0)</f>
        <v>0</v>
      </c>
      <c r="H1772" s="122">
        <f>IFERROR(VLOOKUP($F:$F,'Lease Types with GL Accts'!$A:$C,3,FALSE),0)</f>
        <v>0</v>
      </c>
      <c r="I1772" s="122">
        <f>IFERROR(VLOOKUP($F:$F,'Lease Types with GL Accts'!$A:$D,4,FALSE),0)</f>
        <v>0</v>
      </c>
      <c r="J1772" s="293" t="str">
        <f>IF(AND(AB1772=1,K1772='Lease Rollforward'!$B$2),"Yes",IF(AB1772=1,"No",""))</f>
        <v/>
      </c>
      <c r="L1772" s="216"/>
      <c r="M1772" s="217"/>
      <c r="N1772" s="217"/>
      <c r="O1772" s="217"/>
      <c r="P1772" s="294">
        <f t="shared" si="233"/>
        <v>0</v>
      </c>
      <c r="Q1772" s="124"/>
      <c r="R1772" s="124"/>
      <c r="S1772" s="219"/>
      <c r="T1772" s="219"/>
      <c r="U1772" s="266"/>
      <c r="V1772" s="122" t="str">
        <f>IF($AB1772=1,VLOOKUP(U:U,'BW Asset Listing'!D:E,2,FALSE),"")</f>
        <v/>
      </c>
      <c r="W1772" s="122" t="str">
        <f>IF($AB1772=1,VLOOKUP(U:U,'BW Asset Listing'!D:F,3,FALSE),"")</f>
        <v/>
      </c>
      <c r="X1772" s="122" t="str">
        <f>IF($AB1772=1,VLOOKUP(U:U,'BW Asset Listing'!D:G,4,FALSE),"")</f>
        <v/>
      </c>
      <c r="Y1772" s="294" t="str">
        <f>IF($AB1772=1,VLOOKUP(U:U,'BW Asset Listing'!D:O,12,FALSE),"")</f>
        <v/>
      </c>
      <c r="Z1772" s="294" t="str">
        <f t="shared" si="234"/>
        <v/>
      </c>
      <c r="AA1772" s="294" t="str">
        <f t="shared" si="235"/>
        <v/>
      </c>
      <c r="AB1772" s="294">
        <f>COUNTIF($D$4:D1772,$D1772)</f>
        <v>0</v>
      </c>
      <c r="AE1772" s="122" t="str">
        <f t="shared" si="236"/>
        <v/>
      </c>
      <c r="AF1772" s="124">
        <f>SUMIFS('BW Expense Report GL'!I:I,'BW Expense Report GL'!F:F,AD:AD,'BW Expense Report GL'!G:G,G:G)</f>
        <v>0</v>
      </c>
      <c r="AG1772" s="124" t="str">
        <f t="shared" si="237"/>
        <v/>
      </c>
      <c r="AH1772" s="124">
        <f>SUMIFS('BW Expense Report GL'!I:I,'BW Expense Report GL'!F:F,AD:AD,'BW Expense Report GL'!G:G,H:H)</f>
        <v>0</v>
      </c>
      <c r="AI1772" s="124" t="str">
        <f t="shared" si="238"/>
        <v/>
      </c>
      <c r="AK1772" s="121">
        <f t="shared" si="239"/>
        <v>0</v>
      </c>
      <c r="AL1772" s="121">
        <f t="shared" si="240"/>
        <v>0</v>
      </c>
    </row>
    <row r="1773" spans="1:38" s="121" customFormat="1" ht="12.75" x14ac:dyDescent="0.2">
      <c r="A1773" s="293" t="str">
        <f>VLOOKUP(B:B,'ACFR Business Areas'!A:C,3,FALSE)</f>
        <v>A000</v>
      </c>
      <c r="B1773" s="293" t="str">
        <f>'Lease Rollforward'!$B$1</f>
        <v>E120</v>
      </c>
      <c r="C1773" s="122" t="str">
        <f>VLOOKUP(B:B,'ACFR Business Areas'!A:B,2,FALSE)</f>
        <v>Comptroller General</v>
      </c>
      <c r="D1773" s="237"/>
      <c r="E1773" s="265"/>
      <c r="G1773" s="122">
        <f>IFERROR(VLOOKUP($F:$F,'Lease Types with GL Accts'!A:B,2,FALSE),0)</f>
        <v>0</v>
      </c>
      <c r="H1773" s="122">
        <f>IFERROR(VLOOKUP($F:$F,'Lease Types with GL Accts'!$A:$C,3,FALSE),0)</f>
        <v>0</v>
      </c>
      <c r="I1773" s="122">
        <f>IFERROR(VLOOKUP($F:$F,'Lease Types with GL Accts'!$A:$D,4,FALSE),0)</f>
        <v>0</v>
      </c>
      <c r="J1773" s="293" t="str">
        <f>IF(AND(AB1773=1,K1773='Lease Rollforward'!$B$2),"Yes",IF(AB1773=1,"No",""))</f>
        <v/>
      </c>
      <c r="L1773" s="216"/>
      <c r="M1773" s="217"/>
      <c r="N1773" s="217"/>
      <c r="O1773" s="217"/>
      <c r="P1773" s="294">
        <f t="shared" si="233"/>
        <v>0</v>
      </c>
      <c r="Q1773" s="124"/>
      <c r="R1773" s="124"/>
      <c r="S1773" s="219"/>
      <c r="T1773" s="219"/>
      <c r="U1773" s="266"/>
      <c r="V1773" s="122" t="str">
        <f>IF($AB1773=1,VLOOKUP(U:U,'BW Asset Listing'!D:E,2,FALSE),"")</f>
        <v/>
      </c>
      <c r="W1773" s="122" t="str">
        <f>IF($AB1773=1,VLOOKUP(U:U,'BW Asset Listing'!D:F,3,FALSE),"")</f>
        <v/>
      </c>
      <c r="X1773" s="122" t="str">
        <f>IF($AB1773=1,VLOOKUP(U:U,'BW Asset Listing'!D:G,4,FALSE),"")</f>
        <v/>
      </c>
      <c r="Y1773" s="294" t="str">
        <f>IF($AB1773=1,VLOOKUP(U:U,'BW Asset Listing'!D:O,12,FALSE),"")</f>
        <v/>
      </c>
      <c r="Z1773" s="294" t="str">
        <f t="shared" si="234"/>
        <v/>
      </c>
      <c r="AA1773" s="294" t="str">
        <f t="shared" si="235"/>
        <v/>
      </c>
      <c r="AB1773" s="294">
        <f>COUNTIF($D$4:D1773,$D1773)</f>
        <v>0</v>
      </c>
      <c r="AE1773" s="122" t="str">
        <f t="shared" si="236"/>
        <v/>
      </c>
      <c r="AF1773" s="124">
        <f>SUMIFS('BW Expense Report GL'!I:I,'BW Expense Report GL'!F:F,AD:AD,'BW Expense Report GL'!G:G,G:G)</f>
        <v>0</v>
      </c>
      <c r="AG1773" s="124" t="str">
        <f t="shared" si="237"/>
        <v/>
      </c>
      <c r="AH1773" s="124">
        <f>SUMIFS('BW Expense Report GL'!I:I,'BW Expense Report GL'!F:F,AD:AD,'BW Expense Report GL'!G:G,H:H)</f>
        <v>0</v>
      </c>
      <c r="AI1773" s="124" t="str">
        <f t="shared" si="238"/>
        <v/>
      </c>
      <c r="AK1773" s="121">
        <f t="shared" si="239"/>
        <v>0</v>
      </c>
      <c r="AL1773" s="121">
        <f t="shared" si="240"/>
        <v>0</v>
      </c>
    </row>
    <row r="1774" spans="1:38" s="121" customFormat="1" ht="12.75" x14ac:dyDescent="0.2">
      <c r="A1774" s="293" t="str">
        <f>VLOOKUP(B:B,'ACFR Business Areas'!A:C,3,FALSE)</f>
        <v>A000</v>
      </c>
      <c r="B1774" s="293" t="str">
        <f>'Lease Rollforward'!$B$1</f>
        <v>E120</v>
      </c>
      <c r="C1774" s="122" t="str">
        <f>VLOOKUP(B:B,'ACFR Business Areas'!A:B,2,FALSE)</f>
        <v>Comptroller General</v>
      </c>
      <c r="D1774" s="237"/>
      <c r="E1774" s="265"/>
      <c r="G1774" s="122">
        <f>IFERROR(VLOOKUP($F:$F,'Lease Types with GL Accts'!A:B,2,FALSE),0)</f>
        <v>0</v>
      </c>
      <c r="H1774" s="122">
        <f>IFERROR(VLOOKUP($F:$F,'Lease Types with GL Accts'!$A:$C,3,FALSE),0)</f>
        <v>0</v>
      </c>
      <c r="I1774" s="122">
        <f>IFERROR(VLOOKUP($F:$F,'Lease Types with GL Accts'!$A:$D,4,FALSE),0)</f>
        <v>0</v>
      </c>
      <c r="J1774" s="293" t="str">
        <f>IF(AND(AB1774=1,K1774='Lease Rollforward'!$B$2),"Yes",IF(AB1774=1,"No",""))</f>
        <v/>
      </c>
      <c r="L1774" s="216"/>
      <c r="M1774" s="217"/>
      <c r="N1774" s="217"/>
      <c r="O1774" s="217"/>
      <c r="P1774" s="294">
        <f t="shared" si="233"/>
        <v>0</v>
      </c>
      <c r="Q1774" s="124"/>
      <c r="R1774" s="124"/>
      <c r="S1774" s="219"/>
      <c r="T1774" s="219"/>
      <c r="U1774" s="266"/>
      <c r="V1774" s="122" t="str">
        <f>IF($AB1774=1,VLOOKUP(U:U,'BW Asset Listing'!D:E,2,FALSE),"")</f>
        <v/>
      </c>
      <c r="W1774" s="122" t="str">
        <f>IF($AB1774=1,VLOOKUP(U:U,'BW Asset Listing'!D:F,3,FALSE),"")</f>
        <v/>
      </c>
      <c r="X1774" s="122" t="str">
        <f>IF($AB1774=1,VLOOKUP(U:U,'BW Asset Listing'!D:G,4,FALSE),"")</f>
        <v/>
      </c>
      <c r="Y1774" s="294" t="str">
        <f>IF($AB1774=1,VLOOKUP(U:U,'BW Asset Listing'!D:O,12,FALSE),"")</f>
        <v/>
      </c>
      <c r="Z1774" s="294" t="str">
        <f t="shared" si="234"/>
        <v/>
      </c>
      <c r="AA1774" s="294" t="str">
        <f t="shared" si="235"/>
        <v/>
      </c>
      <c r="AB1774" s="294">
        <f>COUNTIF($D$4:D1774,$D1774)</f>
        <v>0</v>
      </c>
      <c r="AE1774" s="122" t="str">
        <f t="shared" si="236"/>
        <v/>
      </c>
      <c r="AF1774" s="124">
        <f>SUMIFS('BW Expense Report GL'!I:I,'BW Expense Report GL'!F:F,AD:AD,'BW Expense Report GL'!G:G,G:G)</f>
        <v>0</v>
      </c>
      <c r="AG1774" s="124" t="str">
        <f t="shared" si="237"/>
        <v/>
      </c>
      <c r="AH1774" s="124">
        <f>SUMIFS('BW Expense Report GL'!I:I,'BW Expense Report GL'!F:F,AD:AD,'BW Expense Report GL'!G:G,H:H)</f>
        <v>0</v>
      </c>
      <c r="AI1774" s="124" t="str">
        <f t="shared" si="238"/>
        <v/>
      </c>
      <c r="AK1774" s="121">
        <f t="shared" si="239"/>
        <v>0</v>
      </c>
      <c r="AL1774" s="121">
        <f t="shared" si="240"/>
        <v>0</v>
      </c>
    </row>
    <row r="1775" spans="1:38" s="121" customFormat="1" ht="12.75" x14ac:dyDescent="0.2">
      <c r="A1775" s="293" t="str">
        <f>VLOOKUP(B:B,'ACFR Business Areas'!A:C,3,FALSE)</f>
        <v>A000</v>
      </c>
      <c r="B1775" s="293" t="str">
        <f>'Lease Rollforward'!$B$1</f>
        <v>E120</v>
      </c>
      <c r="C1775" s="122" t="str">
        <f>VLOOKUP(B:B,'ACFR Business Areas'!A:B,2,FALSE)</f>
        <v>Comptroller General</v>
      </c>
      <c r="D1775" s="237"/>
      <c r="E1775" s="265"/>
      <c r="G1775" s="122">
        <f>IFERROR(VLOOKUP($F:$F,'Lease Types with GL Accts'!A:B,2,FALSE),0)</f>
        <v>0</v>
      </c>
      <c r="H1775" s="122">
        <f>IFERROR(VLOOKUP($F:$F,'Lease Types with GL Accts'!$A:$C,3,FALSE),0)</f>
        <v>0</v>
      </c>
      <c r="I1775" s="122">
        <f>IFERROR(VLOOKUP($F:$F,'Lease Types with GL Accts'!$A:$D,4,FALSE),0)</f>
        <v>0</v>
      </c>
      <c r="J1775" s="293" t="str">
        <f>IF(AND(AB1775=1,K1775='Lease Rollforward'!$B$2),"Yes",IF(AB1775=1,"No",""))</f>
        <v/>
      </c>
      <c r="L1775" s="216"/>
      <c r="M1775" s="217"/>
      <c r="N1775" s="217"/>
      <c r="O1775" s="217"/>
      <c r="P1775" s="294">
        <f t="shared" si="233"/>
        <v>0</v>
      </c>
      <c r="Q1775" s="124"/>
      <c r="R1775" s="124"/>
      <c r="S1775" s="219"/>
      <c r="T1775" s="219"/>
      <c r="U1775" s="266"/>
      <c r="V1775" s="122" t="str">
        <f>IF($AB1775=1,VLOOKUP(U:U,'BW Asset Listing'!D:E,2,FALSE),"")</f>
        <v/>
      </c>
      <c r="W1775" s="122" t="str">
        <f>IF($AB1775=1,VLOOKUP(U:U,'BW Asset Listing'!D:F,3,FALSE),"")</f>
        <v/>
      </c>
      <c r="X1775" s="122" t="str">
        <f>IF($AB1775=1,VLOOKUP(U:U,'BW Asset Listing'!D:G,4,FALSE),"")</f>
        <v/>
      </c>
      <c r="Y1775" s="294" t="str">
        <f>IF($AB1775=1,VLOOKUP(U:U,'BW Asset Listing'!D:O,12,FALSE),"")</f>
        <v/>
      </c>
      <c r="Z1775" s="294" t="str">
        <f t="shared" si="234"/>
        <v/>
      </c>
      <c r="AA1775" s="294" t="str">
        <f t="shared" si="235"/>
        <v/>
      </c>
      <c r="AB1775" s="294">
        <f>COUNTIF($D$4:D1775,$D1775)</f>
        <v>0</v>
      </c>
      <c r="AE1775" s="122" t="str">
        <f t="shared" si="236"/>
        <v/>
      </c>
      <c r="AF1775" s="124">
        <f>SUMIFS('BW Expense Report GL'!I:I,'BW Expense Report GL'!F:F,AD:AD,'BW Expense Report GL'!G:G,G:G)</f>
        <v>0</v>
      </c>
      <c r="AG1775" s="124" t="str">
        <f t="shared" si="237"/>
        <v/>
      </c>
      <c r="AH1775" s="124">
        <f>SUMIFS('BW Expense Report GL'!I:I,'BW Expense Report GL'!F:F,AD:AD,'BW Expense Report GL'!G:G,H:H)</f>
        <v>0</v>
      </c>
      <c r="AI1775" s="124" t="str">
        <f t="shared" si="238"/>
        <v/>
      </c>
      <c r="AK1775" s="121">
        <f t="shared" si="239"/>
        <v>0</v>
      </c>
      <c r="AL1775" s="121">
        <f t="shared" si="240"/>
        <v>0</v>
      </c>
    </row>
    <row r="1776" spans="1:38" s="121" customFormat="1" ht="12.75" x14ac:dyDescent="0.2">
      <c r="A1776" s="293" t="str">
        <f>VLOOKUP(B:B,'ACFR Business Areas'!A:C,3,FALSE)</f>
        <v>A000</v>
      </c>
      <c r="B1776" s="293" t="str">
        <f>'Lease Rollforward'!$B$1</f>
        <v>E120</v>
      </c>
      <c r="C1776" s="122" t="str">
        <f>VLOOKUP(B:B,'ACFR Business Areas'!A:B,2,FALSE)</f>
        <v>Comptroller General</v>
      </c>
      <c r="D1776" s="237"/>
      <c r="E1776" s="265"/>
      <c r="G1776" s="122">
        <f>IFERROR(VLOOKUP($F:$F,'Lease Types with GL Accts'!A:B,2,FALSE),0)</f>
        <v>0</v>
      </c>
      <c r="H1776" s="122">
        <f>IFERROR(VLOOKUP($F:$F,'Lease Types with GL Accts'!$A:$C,3,FALSE),0)</f>
        <v>0</v>
      </c>
      <c r="I1776" s="122">
        <f>IFERROR(VLOOKUP($F:$F,'Lease Types with GL Accts'!$A:$D,4,FALSE),0)</f>
        <v>0</v>
      </c>
      <c r="J1776" s="293" t="str">
        <f>IF(AND(AB1776=1,K1776='Lease Rollforward'!$B$2),"Yes",IF(AB1776=1,"No",""))</f>
        <v/>
      </c>
      <c r="L1776" s="216"/>
      <c r="M1776" s="217"/>
      <c r="N1776" s="217"/>
      <c r="O1776" s="217"/>
      <c r="P1776" s="294">
        <f t="shared" si="233"/>
        <v>0</v>
      </c>
      <c r="Q1776" s="124"/>
      <c r="R1776" s="124"/>
      <c r="S1776" s="219"/>
      <c r="T1776" s="219"/>
      <c r="U1776" s="266"/>
      <c r="V1776" s="122" t="str">
        <f>IF($AB1776=1,VLOOKUP(U:U,'BW Asset Listing'!D:E,2,FALSE),"")</f>
        <v/>
      </c>
      <c r="W1776" s="122" t="str">
        <f>IF($AB1776=1,VLOOKUP(U:U,'BW Asset Listing'!D:F,3,FALSE),"")</f>
        <v/>
      </c>
      <c r="X1776" s="122" t="str">
        <f>IF($AB1776=1,VLOOKUP(U:U,'BW Asset Listing'!D:G,4,FALSE),"")</f>
        <v/>
      </c>
      <c r="Y1776" s="294" t="str">
        <f>IF($AB1776=1,VLOOKUP(U:U,'BW Asset Listing'!D:O,12,FALSE),"")</f>
        <v/>
      </c>
      <c r="Z1776" s="294" t="str">
        <f t="shared" si="234"/>
        <v/>
      </c>
      <c r="AA1776" s="294" t="str">
        <f t="shared" si="235"/>
        <v/>
      </c>
      <c r="AB1776" s="294">
        <f>COUNTIF($D$4:D1776,$D1776)</f>
        <v>0</v>
      </c>
      <c r="AE1776" s="122" t="str">
        <f t="shared" si="236"/>
        <v/>
      </c>
      <c r="AF1776" s="124">
        <f>SUMIFS('BW Expense Report GL'!I:I,'BW Expense Report GL'!F:F,AD:AD,'BW Expense Report GL'!G:G,G:G)</f>
        <v>0</v>
      </c>
      <c r="AG1776" s="124" t="str">
        <f t="shared" si="237"/>
        <v/>
      </c>
      <c r="AH1776" s="124">
        <f>SUMIFS('BW Expense Report GL'!I:I,'BW Expense Report GL'!F:F,AD:AD,'BW Expense Report GL'!G:G,H:H)</f>
        <v>0</v>
      </c>
      <c r="AI1776" s="124" t="str">
        <f t="shared" si="238"/>
        <v/>
      </c>
      <c r="AK1776" s="121">
        <f t="shared" si="239"/>
        <v>0</v>
      </c>
      <c r="AL1776" s="121">
        <f t="shared" si="240"/>
        <v>0</v>
      </c>
    </row>
    <row r="1777" spans="1:38" s="121" customFormat="1" ht="12.75" x14ac:dyDescent="0.2">
      <c r="A1777" s="293" t="str">
        <f>VLOOKUP(B:B,'ACFR Business Areas'!A:C,3,FALSE)</f>
        <v>A000</v>
      </c>
      <c r="B1777" s="293" t="str">
        <f>'Lease Rollforward'!$B$1</f>
        <v>E120</v>
      </c>
      <c r="C1777" s="122" t="str">
        <f>VLOOKUP(B:B,'ACFR Business Areas'!A:B,2,FALSE)</f>
        <v>Comptroller General</v>
      </c>
      <c r="D1777" s="237"/>
      <c r="E1777" s="265"/>
      <c r="G1777" s="122">
        <f>IFERROR(VLOOKUP($F:$F,'Lease Types with GL Accts'!A:B,2,FALSE),0)</f>
        <v>0</v>
      </c>
      <c r="H1777" s="122">
        <f>IFERROR(VLOOKUP($F:$F,'Lease Types with GL Accts'!$A:$C,3,FALSE),0)</f>
        <v>0</v>
      </c>
      <c r="I1777" s="122">
        <f>IFERROR(VLOOKUP($F:$F,'Lease Types with GL Accts'!$A:$D,4,FALSE),0)</f>
        <v>0</v>
      </c>
      <c r="J1777" s="293" t="str">
        <f>IF(AND(AB1777=1,K1777='Lease Rollforward'!$B$2),"Yes",IF(AB1777=1,"No",""))</f>
        <v/>
      </c>
      <c r="L1777" s="216"/>
      <c r="M1777" s="217"/>
      <c r="N1777" s="217"/>
      <c r="O1777" s="217"/>
      <c r="P1777" s="294">
        <f t="shared" si="233"/>
        <v>0</v>
      </c>
      <c r="Q1777" s="124"/>
      <c r="R1777" s="124"/>
      <c r="S1777" s="219"/>
      <c r="T1777" s="219"/>
      <c r="U1777" s="266"/>
      <c r="V1777" s="122" t="str">
        <f>IF($AB1777=1,VLOOKUP(U:U,'BW Asset Listing'!D:E,2,FALSE),"")</f>
        <v/>
      </c>
      <c r="W1777" s="122" t="str">
        <f>IF($AB1777=1,VLOOKUP(U:U,'BW Asset Listing'!D:F,3,FALSE),"")</f>
        <v/>
      </c>
      <c r="X1777" s="122" t="str">
        <f>IF($AB1777=1,VLOOKUP(U:U,'BW Asset Listing'!D:G,4,FALSE),"")</f>
        <v/>
      </c>
      <c r="Y1777" s="294" t="str">
        <f>IF($AB1777=1,VLOOKUP(U:U,'BW Asset Listing'!D:O,12,FALSE),"")</f>
        <v/>
      </c>
      <c r="Z1777" s="294" t="str">
        <f t="shared" si="234"/>
        <v/>
      </c>
      <c r="AA1777" s="294" t="str">
        <f t="shared" si="235"/>
        <v/>
      </c>
      <c r="AB1777" s="294">
        <f>COUNTIF($D$4:D1777,$D1777)</f>
        <v>0</v>
      </c>
      <c r="AE1777" s="122" t="str">
        <f t="shared" si="236"/>
        <v/>
      </c>
      <c r="AF1777" s="124">
        <f>SUMIFS('BW Expense Report GL'!I:I,'BW Expense Report GL'!F:F,AD:AD,'BW Expense Report GL'!G:G,G:G)</f>
        <v>0</v>
      </c>
      <c r="AG1777" s="124" t="str">
        <f t="shared" si="237"/>
        <v/>
      </c>
      <c r="AH1777" s="124">
        <f>SUMIFS('BW Expense Report GL'!I:I,'BW Expense Report GL'!F:F,AD:AD,'BW Expense Report GL'!G:G,H:H)</f>
        <v>0</v>
      </c>
      <c r="AI1777" s="124" t="str">
        <f t="shared" si="238"/>
        <v/>
      </c>
      <c r="AK1777" s="121">
        <f t="shared" si="239"/>
        <v>0</v>
      </c>
      <c r="AL1777" s="121">
        <f t="shared" si="240"/>
        <v>0</v>
      </c>
    </row>
    <row r="1778" spans="1:38" s="121" customFormat="1" ht="12.75" x14ac:dyDescent="0.2">
      <c r="A1778" s="293" t="str">
        <f>VLOOKUP(B:B,'ACFR Business Areas'!A:C,3,FALSE)</f>
        <v>A000</v>
      </c>
      <c r="B1778" s="293" t="str">
        <f>'Lease Rollforward'!$B$1</f>
        <v>E120</v>
      </c>
      <c r="C1778" s="122" t="str">
        <f>VLOOKUP(B:B,'ACFR Business Areas'!A:B,2,FALSE)</f>
        <v>Comptroller General</v>
      </c>
      <c r="D1778" s="237"/>
      <c r="E1778" s="265"/>
      <c r="G1778" s="122">
        <f>IFERROR(VLOOKUP($F:$F,'Lease Types with GL Accts'!A:B,2,FALSE),0)</f>
        <v>0</v>
      </c>
      <c r="H1778" s="122">
        <f>IFERROR(VLOOKUP($F:$F,'Lease Types with GL Accts'!$A:$C,3,FALSE),0)</f>
        <v>0</v>
      </c>
      <c r="I1778" s="122">
        <f>IFERROR(VLOOKUP($F:$F,'Lease Types with GL Accts'!$A:$D,4,FALSE),0)</f>
        <v>0</v>
      </c>
      <c r="J1778" s="293" t="str">
        <f>IF(AND(AB1778=1,K1778='Lease Rollforward'!$B$2),"Yes",IF(AB1778=1,"No",""))</f>
        <v/>
      </c>
      <c r="L1778" s="216"/>
      <c r="M1778" s="217"/>
      <c r="N1778" s="217"/>
      <c r="O1778" s="217"/>
      <c r="P1778" s="294">
        <f t="shared" si="233"/>
        <v>0</v>
      </c>
      <c r="Q1778" s="124"/>
      <c r="R1778" s="124"/>
      <c r="S1778" s="219"/>
      <c r="T1778" s="219"/>
      <c r="U1778" s="266"/>
      <c r="V1778" s="122" t="str">
        <f>IF($AB1778=1,VLOOKUP(U:U,'BW Asset Listing'!D:E,2,FALSE),"")</f>
        <v/>
      </c>
      <c r="W1778" s="122" t="str">
        <f>IF($AB1778=1,VLOOKUP(U:U,'BW Asset Listing'!D:F,3,FALSE),"")</f>
        <v/>
      </c>
      <c r="X1778" s="122" t="str">
        <f>IF($AB1778=1,VLOOKUP(U:U,'BW Asset Listing'!D:G,4,FALSE),"")</f>
        <v/>
      </c>
      <c r="Y1778" s="294" t="str">
        <f>IF($AB1778=1,VLOOKUP(U:U,'BW Asset Listing'!D:O,12,FALSE),"")</f>
        <v/>
      </c>
      <c r="Z1778" s="294" t="str">
        <f t="shared" si="234"/>
        <v/>
      </c>
      <c r="AA1778" s="294" t="str">
        <f t="shared" si="235"/>
        <v/>
      </c>
      <c r="AB1778" s="294">
        <f>COUNTIF($D$4:D1778,$D1778)</f>
        <v>0</v>
      </c>
      <c r="AE1778" s="122" t="str">
        <f t="shared" si="236"/>
        <v/>
      </c>
      <c r="AF1778" s="124">
        <f>SUMIFS('BW Expense Report GL'!I:I,'BW Expense Report GL'!F:F,AD:AD,'BW Expense Report GL'!G:G,G:G)</f>
        <v>0</v>
      </c>
      <c r="AG1778" s="124" t="str">
        <f t="shared" si="237"/>
        <v/>
      </c>
      <c r="AH1778" s="124">
        <f>SUMIFS('BW Expense Report GL'!I:I,'BW Expense Report GL'!F:F,AD:AD,'BW Expense Report GL'!G:G,H:H)</f>
        <v>0</v>
      </c>
      <c r="AI1778" s="124" t="str">
        <f t="shared" si="238"/>
        <v/>
      </c>
      <c r="AK1778" s="121">
        <f t="shared" si="239"/>
        <v>0</v>
      </c>
      <c r="AL1778" s="121">
        <f t="shared" si="240"/>
        <v>0</v>
      </c>
    </row>
    <row r="1779" spans="1:38" s="121" customFormat="1" ht="12.75" x14ac:dyDescent="0.2">
      <c r="A1779" s="293" t="str">
        <f>VLOOKUP(B:B,'ACFR Business Areas'!A:C,3,FALSE)</f>
        <v>A000</v>
      </c>
      <c r="B1779" s="293" t="str">
        <f>'Lease Rollforward'!$B$1</f>
        <v>E120</v>
      </c>
      <c r="C1779" s="122" t="str">
        <f>VLOOKUP(B:B,'ACFR Business Areas'!A:B,2,FALSE)</f>
        <v>Comptroller General</v>
      </c>
      <c r="D1779" s="237"/>
      <c r="E1779" s="265"/>
      <c r="G1779" s="122">
        <f>IFERROR(VLOOKUP($F:$F,'Lease Types with GL Accts'!A:B,2,FALSE),0)</f>
        <v>0</v>
      </c>
      <c r="H1779" s="122">
        <f>IFERROR(VLOOKUP($F:$F,'Lease Types with GL Accts'!$A:$C,3,FALSE),0)</f>
        <v>0</v>
      </c>
      <c r="I1779" s="122">
        <f>IFERROR(VLOOKUP($F:$F,'Lease Types with GL Accts'!$A:$D,4,FALSE),0)</f>
        <v>0</v>
      </c>
      <c r="J1779" s="293" t="str">
        <f>IF(AND(AB1779=1,K1779='Lease Rollforward'!$B$2),"Yes",IF(AB1779=1,"No",""))</f>
        <v/>
      </c>
      <c r="L1779" s="216"/>
      <c r="M1779" s="217"/>
      <c r="N1779" s="217"/>
      <c r="O1779" s="217"/>
      <c r="P1779" s="294">
        <f t="shared" si="233"/>
        <v>0</v>
      </c>
      <c r="Q1779" s="124"/>
      <c r="R1779" s="124"/>
      <c r="S1779" s="219"/>
      <c r="T1779" s="219"/>
      <c r="U1779" s="266"/>
      <c r="V1779" s="122" t="str">
        <f>IF($AB1779=1,VLOOKUP(U:U,'BW Asset Listing'!D:E,2,FALSE),"")</f>
        <v/>
      </c>
      <c r="W1779" s="122" t="str">
        <f>IF($AB1779=1,VLOOKUP(U:U,'BW Asset Listing'!D:F,3,FALSE),"")</f>
        <v/>
      </c>
      <c r="X1779" s="122" t="str">
        <f>IF($AB1779=1,VLOOKUP(U:U,'BW Asset Listing'!D:G,4,FALSE),"")</f>
        <v/>
      </c>
      <c r="Y1779" s="294" t="str">
        <f>IF($AB1779=1,VLOOKUP(U:U,'BW Asset Listing'!D:O,12,FALSE),"")</f>
        <v/>
      </c>
      <c r="Z1779" s="294" t="str">
        <f t="shared" si="234"/>
        <v/>
      </c>
      <c r="AA1779" s="294" t="str">
        <f t="shared" si="235"/>
        <v/>
      </c>
      <c r="AB1779" s="294">
        <f>COUNTIF($D$4:D1779,$D1779)</f>
        <v>0</v>
      </c>
      <c r="AE1779" s="122" t="str">
        <f t="shared" si="236"/>
        <v/>
      </c>
      <c r="AF1779" s="124">
        <f>SUMIFS('BW Expense Report GL'!I:I,'BW Expense Report GL'!F:F,AD:AD,'BW Expense Report GL'!G:G,G:G)</f>
        <v>0</v>
      </c>
      <c r="AG1779" s="124" t="str">
        <f t="shared" si="237"/>
        <v/>
      </c>
      <c r="AH1779" s="124">
        <f>SUMIFS('BW Expense Report GL'!I:I,'BW Expense Report GL'!F:F,AD:AD,'BW Expense Report GL'!G:G,H:H)</f>
        <v>0</v>
      </c>
      <c r="AI1779" s="124" t="str">
        <f t="shared" si="238"/>
        <v/>
      </c>
      <c r="AK1779" s="121">
        <f t="shared" si="239"/>
        <v>0</v>
      </c>
      <c r="AL1779" s="121">
        <f t="shared" si="240"/>
        <v>0</v>
      </c>
    </row>
    <row r="1780" spans="1:38" s="121" customFormat="1" ht="12.75" x14ac:dyDescent="0.2">
      <c r="A1780" s="293" t="str">
        <f>VLOOKUP(B:B,'ACFR Business Areas'!A:C,3,FALSE)</f>
        <v>A000</v>
      </c>
      <c r="B1780" s="293" t="str">
        <f>'Lease Rollforward'!$B$1</f>
        <v>E120</v>
      </c>
      <c r="C1780" s="122" t="str">
        <f>VLOOKUP(B:B,'ACFR Business Areas'!A:B,2,FALSE)</f>
        <v>Comptroller General</v>
      </c>
      <c r="D1780" s="237"/>
      <c r="E1780" s="265"/>
      <c r="G1780" s="122">
        <f>IFERROR(VLOOKUP($F:$F,'Lease Types with GL Accts'!A:B,2,FALSE),0)</f>
        <v>0</v>
      </c>
      <c r="H1780" s="122">
        <f>IFERROR(VLOOKUP($F:$F,'Lease Types with GL Accts'!$A:$C,3,FALSE),0)</f>
        <v>0</v>
      </c>
      <c r="I1780" s="122">
        <f>IFERROR(VLOOKUP($F:$F,'Lease Types with GL Accts'!$A:$D,4,FALSE),0)</f>
        <v>0</v>
      </c>
      <c r="J1780" s="293" t="str">
        <f>IF(AND(AB1780=1,K1780='Lease Rollforward'!$B$2),"Yes",IF(AB1780=1,"No",""))</f>
        <v/>
      </c>
      <c r="L1780" s="216"/>
      <c r="M1780" s="217"/>
      <c r="N1780" s="217"/>
      <c r="O1780" s="217"/>
      <c r="P1780" s="294">
        <f t="shared" si="233"/>
        <v>0</v>
      </c>
      <c r="Q1780" s="124"/>
      <c r="R1780" s="124"/>
      <c r="S1780" s="219"/>
      <c r="T1780" s="219"/>
      <c r="U1780" s="266"/>
      <c r="V1780" s="122" t="str">
        <f>IF($AB1780=1,VLOOKUP(U:U,'BW Asset Listing'!D:E,2,FALSE),"")</f>
        <v/>
      </c>
      <c r="W1780" s="122" t="str">
        <f>IF($AB1780=1,VLOOKUP(U:U,'BW Asset Listing'!D:F,3,FALSE),"")</f>
        <v/>
      </c>
      <c r="X1780" s="122" t="str">
        <f>IF($AB1780=1,VLOOKUP(U:U,'BW Asset Listing'!D:G,4,FALSE),"")</f>
        <v/>
      </c>
      <c r="Y1780" s="294" t="str">
        <f>IF($AB1780=1,VLOOKUP(U:U,'BW Asset Listing'!D:O,12,FALSE),"")</f>
        <v/>
      </c>
      <c r="Z1780" s="294" t="str">
        <f t="shared" si="234"/>
        <v/>
      </c>
      <c r="AA1780" s="294" t="str">
        <f t="shared" si="235"/>
        <v/>
      </c>
      <c r="AB1780" s="294">
        <f>COUNTIF($D$4:D1780,$D1780)</f>
        <v>0</v>
      </c>
      <c r="AE1780" s="122" t="str">
        <f t="shared" si="236"/>
        <v/>
      </c>
      <c r="AF1780" s="124">
        <f>SUMIFS('BW Expense Report GL'!I:I,'BW Expense Report GL'!F:F,AD:AD,'BW Expense Report GL'!G:G,G:G)</f>
        <v>0</v>
      </c>
      <c r="AG1780" s="124" t="str">
        <f t="shared" si="237"/>
        <v/>
      </c>
      <c r="AH1780" s="124">
        <f>SUMIFS('BW Expense Report GL'!I:I,'BW Expense Report GL'!F:F,AD:AD,'BW Expense Report GL'!G:G,H:H)</f>
        <v>0</v>
      </c>
      <c r="AI1780" s="124" t="str">
        <f t="shared" si="238"/>
        <v/>
      </c>
      <c r="AK1780" s="121">
        <f t="shared" si="239"/>
        <v>0</v>
      </c>
      <c r="AL1780" s="121">
        <f t="shared" si="240"/>
        <v>0</v>
      </c>
    </row>
    <row r="1781" spans="1:38" s="121" customFormat="1" ht="12.75" x14ac:dyDescent="0.2">
      <c r="A1781" s="293" t="str">
        <f>VLOOKUP(B:B,'ACFR Business Areas'!A:C,3,FALSE)</f>
        <v>A000</v>
      </c>
      <c r="B1781" s="293" t="str">
        <f>'Lease Rollforward'!$B$1</f>
        <v>E120</v>
      </c>
      <c r="C1781" s="122" t="str">
        <f>VLOOKUP(B:B,'ACFR Business Areas'!A:B,2,FALSE)</f>
        <v>Comptroller General</v>
      </c>
      <c r="D1781" s="237"/>
      <c r="E1781" s="265"/>
      <c r="G1781" s="122">
        <f>IFERROR(VLOOKUP($F:$F,'Lease Types with GL Accts'!A:B,2,FALSE),0)</f>
        <v>0</v>
      </c>
      <c r="H1781" s="122">
        <f>IFERROR(VLOOKUP($F:$F,'Lease Types with GL Accts'!$A:$C,3,FALSE),0)</f>
        <v>0</v>
      </c>
      <c r="I1781" s="122">
        <f>IFERROR(VLOOKUP($F:$F,'Lease Types with GL Accts'!$A:$D,4,FALSE),0)</f>
        <v>0</v>
      </c>
      <c r="J1781" s="293" t="str">
        <f>IF(AND(AB1781=1,K1781='Lease Rollforward'!$B$2),"Yes",IF(AB1781=1,"No",""))</f>
        <v/>
      </c>
      <c r="L1781" s="216"/>
      <c r="M1781" s="217"/>
      <c r="N1781" s="217"/>
      <c r="O1781" s="217"/>
      <c r="P1781" s="294">
        <f t="shared" si="233"/>
        <v>0</v>
      </c>
      <c r="Q1781" s="124"/>
      <c r="R1781" s="124"/>
      <c r="S1781" s="219"/>
      <c r="T1781" s="219"/>
      <c r="U1781" s="266"/>
      <c r="V1781" s="122" t="str">
        <f>IF($AB1781=1,VLOOKUP(U:U,'BW Asset Listing'!D:E,2,FALSE),"")</f>
        <v/>
      </c>
      <c r="W1781" s="122" t="str">
        <f>IF($AB1781=1,VLOOKUP(U:U,'BW Asset Listing'!D:F,3,FALSE),"")</f>
        <v/>
      </c>
      <c r="X1781" s="122" t="str">
        <f>IF($AB1781=1,VLOOKUP(U:U,'BW Asset Listing'!D:G,4,FALSE),"")</f>
        <v/>
      </c>
      <c r="Y1781" s="294" t="str">
        <f>IF($AB1781=1,VLOOKUP(U:U,'BW Asset Listing'!D:O,12,FALSE),"")</f>
        <v/>
      </c>
      <c r="Z1781" s="294" t="str">
        <f t="shared" si="234"/>
        <v/>
      </c>
      <c r="AA1781" s="294" t="str">
        <f t="shared" si="235"/>
        <v/>
      </c>
      <c r="AB1781" s="294">
        <f>COUNTIF($D$4:D1781,$D1781)</f>
        <v>0</v>
      </c>
      <c r="AE1781" s="122" t="str">
        <f t="shared" si="236"/>
        <v/>
      </c>
      <c r="AF1781" s="124">
        <f>SUMIFS('BW Expense Report GL'!I:I,'BW Expense Report GL'!F:F,AD:AD,'BW Expense Report GL'!G:G,G:G)</f>
        <v>0</v>
      </c>
      <c r="AG1781" s="124" t="str">
        <f t="shared" si="237"/>
        <v/>
      </c>
      <c r="AH1781" s="124">
        <f>SUMIFS('BW Expense Report GL'!I:I,'BW Expense Report GL'!F:F,AD:AD,'BW Expense Report GL'!G:G,H:H)</f>
        <v>0</v>
      </c>
      <c r="AI1781" s="124" t="str">
        <f t="shared" si="238"/>
        <v/>
      </c>
      <c r="AK1781" s="121">
        <f t="shared" si="239"/>
        <v>0</v>
      </c>
      <c r="AL1781" s="121">
        <f t="shared" si="240"/>
        <v>0</v>
      </c>
    </row>
    <row r="1782" spans="1:38" s="121" customFormat="1" ht="12.75" x14ac:dyDescent="0.2">
      <c r="A1782" s="293" t="str">
        <f>VLOOKUP(B:B,'ACFR Business Areas'!A:C,3,FALSE)</f>
        <v>A000</v>
      </c>
      <c r="B1782" s="293" t="str">
        <f>'Lease Rollforward'!$B$1</f>
        <v>E120</v>
      </c>
      <c r="C1782" s="122" t="str">
        <f>VLOOKUP(B:B,'ACFR Business Areas'!A:B,2,FALSE)</f>
        <v>Comptroller General</v>
      </c>
      <c r="D1782" s="237"/>
      <c r="E1782" s="265"/>
      <c r="G1782" s="122">
        <f>IFERROR(VLOOKUP($F:$F,'Lease Types with GL Accts'!A:B,2,FALSE),0)</f>
        <v>0</v>
      </c>
      <c r="H1782" s="122">
        <f>IFERROR(VLOOKUP($F:$F,'Lease Types with GL Accts'!$A:$C,3,FALSE),0)</f>
        <v>0</v>
      </c>
      <c r="I1782" s="122">
        <f>IFERROR(VLOOKUP($F:$F,'Lease Types with GL Accts'!$A:$D,4,FALSE),0)</f>
        <v>0</v>
      </c>
      <c r="J1782" s="293" t="str">
        <f>IF(AND(AB1782=1,K1782='Lease Rollforward'!$B$2),"Yes",IF(AB1782=1,"No",""))</f>
        <v/>
      </c>
      <c r="L1782" s="216"/>
      <c r="M1782" s="217"/>
      <c r="N1782" s="217"/>
      <c r="O1782" s="217"/>
      <c r="P1782" s="294">
        <f t="shared" si="233"/>
        <v>0</v>
      </c>
      <c r="Q1782" s="124"/>
      <c r="R1782" s="124"/>
      <c r="S1782" s="219"/>
      <c r="T1782" s="219"/>
      <c r="U1782" s="266"/>
      <c r="V1782" s="122" t="str">
        <f>IF($AB1782=1,VLOOKUP(U:U,'BW Asset Listing'!D:E,2,FALSE),"")</f>
        <v/>
      </c>
      <c r="W1782" s="122" t="str">
        <f>IF($AB1782=1,VLOOKUP(U:U,'BW Asset Listing'!D:F,3,FALSE),"")</f>
        <v/>
      </c>
      <c r="X1782" s="122" t="str">
        <f>IF($AB1782=1,VLOOKUP(U:U,'BW Asset Listing'!D:G,4,FALSE),"")</f>
        <v/>
      </c>
      <c r="Y1782" s="294" t="str">
        <f>IF($AB1782=1,VLOOKUP(U:U,'BW Asset Listing'!D:O,12,FALSE),"")</f>
        <v/>
      </c>
      <c r="Z1782" s="294" t="str">
        <f t="shared" si="234"/>
        <v/>
      </c>
      <c r="AA1782" s="294" t="str">
        <f t="shared" si="235"/>
        <v/>
      </c>
      <c r="AB1782" s="294">
        <f>COUNTIF($D$4:D1782,$D1782)</f>
        <v>0</v>
      </c>
      <c r="AE1782" s="122" t="str">
        <f t="shared" si="236"/>
        <v/>
      </c>
      <c r="AF1782" s="124">
        <f>SUMIFS('BW Expense Report GL'!I:I,'BW Expense Report GL'!F:F,AD:AD,'BW Expense Report GL'!G:G,G:G)</f>
        <v>0</v>
      </c>
      <c r="AG1782" s="124" t="str">
        <f t="shared" si="237"/>
        <v/>
      </c>
      <c r="AH1782" s="124">
        <f>SUMIFS('BW Expense Report GL'!I:I,'BW Expense Report GL'!F:F,AD:AD,'BW Expense Report GL'!G:G,H:H)</f>
        <v>0</v>
      </c>
      <c r="AI1782" s="124" t="str">
        <f t="shared" si="238"/>
        <v/>
      </c>
      <c r="AK1782" s="121">
        <f t="shared" si="239"/>
        <v>0</v>
      </c>
      <c r="AL1782" s="121">
        <f t="shared" si="240"/>
        <v>0</v>
      </c>
    </row>
    <row r="1783" spans="1:38" s="121" customFormat="1" ht="12.75" x14ac:dyDescent="0.2">
      <c r="A1783" s="293" t="str">
        <f>VLOOKUP(B:B,'ACFR Business Areas'!A:C,3,FALSE)</f>
        <v>A000</v>
      </c>
      <c r="B1783" s="293" t="str">
        <f>'Lease Rollforward'!$B$1</f>
        <v>E120</v>
      </c>
      <c r="C1783" s="122" t="str">
        <f>VLOOKUP(B:B,'ACFR Business Areas'!A:B,2,FALSE)</f>
        <v>Comptroller General</v>
      </c>
      <c r="D1783" s="237"/>
      <c r="E1783" s="265"/>
      <c r="G1783" s="122">
        <f>IFERROR(VLOOKUP($F:$F,'Lease Types with GL Accts'!A:B,2,FALSE),0)</f>
        <v>0</v>
      </c>
      <c r="H1783" s="122">
        <f>IFERROR(VLOOKUP($F:$F,'Lease Types with GL Accts'!$A:$C,3,FALSE),0)</f>
        <v>0</v>
      </c>
      <c r="I1783" s="122">
        <f>IFERROR(VLOOKUP($F:$F,'Lease Types with GL Accts'!$A:$D,4,FALSE),0)</f>
        <v>0</v>
      </c>
      <c r="J1783" s="293" t="str">
        <f>IF(AND(AB1783=1,K1783='Lease Rollforward'!$B$2),"Yes",IF(AB1783=1,"No",""))</f>
        <v/>
      </c>
      <c r="L1783" s="216"/>
      <c r="M1783" s="217"/>
      <c r="N1783" s="217"/>
      <c r="O1783" s="217"/>
      <c r="P1783" s="294">
        <f t="shared" si="233"/>
        <v>0</v>
      </c>
      <c r="Q1783" s="124"/>
      <c r="R1783" s="124"/>
      <c r="S1783" s="219"/>
      <c r="T1783" s="219"/>
      <c r="U1783" s="266"/>
      <c r="V1783" s="122" t="str">
        <f>IF($AB1783=1,VLOOKUP(U:U,'BW Asset Listing'!D:E,2,FALSE),"")</f>
        <v/>
      </c>
      <c r="W1783" s="122" t="str">
        <f>IF($AB1783=1,VLOOKUP(U:U,'BW Asset Listing'!D:F,3,FALSE),"")</f>
        <v/>
      </c>
      <c r="X1783" s="122" t="str">
        <f>IF($AB1783=1,VLOOKUP(U:U,'BW Asset Listing'!D:G,4,FALSE),"")</f>
        <v/>
      </c>
      <c r="Y1783" s="294" t="str">
        <f>IF($AB1783=1,VLOOKUP(U:U,'BW Asset Listing'!D:O,12,FALSE),"")</f>
        <v/>
      </c>
      <c r="Z1783" s="294" t="str">
        <f t="shared" si="234"/>
        <v/>
      </c>
      <c r="AA1783" s="294" t="str">
        <f t="shared" si="235"/>
        <v/>
      </c>
      <c r="AB1783" s="294">
        <f>COUNTIF($D$4:D1783,$D1783)</f>
        <v>0</v>
      </c>
      <c r="AE1783" s="122" t="str">
        <f t="shared" si="236"/>
        <v/>
      </c>
      <c r="AF1783" s="124">
        <f>SUMIFS('BW Expense Report GL'!I:I,'BW Expense Report GL'!F:F,AD:AD,'BW Expense Report GL'!G:G,G:G)</f>
        <v>0</v>
      </c>
      <c r="AG1783" s="124" t="str">
        <f t="shared" si="237"/>
        <v/>
      </c>
      <c r="AH1783" s="124">
        <f>SUMIFS('BW Expense Report GL'!I:I,'BW Expense Report GL'!F:F,AD:AD,'BW Expense Report GL'!G:G,H:H)</f>
        <v>0</v>
      </c>
      <c r="AI1783" s="124" t="str">
        <f t="shared" si="238"/>
        <v/>
      </c>
      <c r="AK1783" s="121">
        <f t="shared" si="239"/>
        <v>0</v>
      </c>
      <c r="AL1783" s="121">
        <f t="shared" si="240"/>
        <v>0</v>
      </c>
    </row>
    <row r="1784" spans="1:38" s="121" customFormat="1" ht="12.75" x14ac:dyDescent="0.2">
      <c r="A1784" s="293" t="str">
        <f>VLOOKUP(B:B,'ACFR Business Areas'!A:C,3,FALSE)</f>
        <v>A000</v>
      </c>
      <c r="B1784" s="293" t="str">
        <f>'Lease Rollforward'!$B$1</f>
        <v>E120</v>
      </c>
      <c r="C1784" s="122" t="str">
        <f>VLOOKUP(B:B,'ACFR Business Areas'!A:B,2,FALSE)</f>
        <v>Comptroller General</v>
      </c>
      <c r="D1784" s="237"/>
      <c r="E1784" s="265"/>
      <c r="G1784" s="122">
        <f>IFERROR(VLOOKUP($F:$F,'Lease Types with GL Accts'!A:B,2,FALSE),0)</f>
        <v>0</v>
      </c>
      <c r="H1784" s="122">
        <f>IFERROR(VLOOKUP($F:$F,'Lease Types with GL Accts'!$A:$C,3,FALSE),0)</f>
        <v>0</v>
      </c>
      <c r="I1784" s="122">
        <f>IFERROR(VLOOKUP($F:$F,'Lease Types with GL Accts'!$A:$D,4,FALSE),0)</f>
        <v>0</v>
      </c>
      <c r="J1784" s="293" t="str">
        <f>IF(AND(AB1784=1,K1784='Lease Rollforward'!$B$2),"Yes",IF(AB1784=1,"No",""))</f>
        <v/>
      </c>
      <c r="L1784" s="216"/>
      <c r="M1784" s="217"/>
      <c r="N1784" s="217"/>
      <c r="O1784" s="217"/>
      <c r="P1784" s="294">
        <f t="shared" si="233"/>
        <v>0</v>
      </c>
      <c r="Q1784" s="124"/>
      <c r="R1784" s="124"/>
      <c r="S1784" s="219"/>
      <c r="T1784" s="219"/>
      <c r="U1784" s="266"/>
      <c r="V1784" s="122" t="str">
        <f>IF($AB1784=1,VLOOKUP(U:U,'BW Asset Listing'!D:E,2,FALSE),"")</f>
        <v/>
      </c>
      <c r="W1784" s="122" t="str">
        <f>IF($AB1784=1,VLOOKUP(U:U,'BW Asset Listing'!D:F,3,FALSE),"")</f>
        <v/>
      </c>
      <c r="X1784" s="122" t="str">
        <f>IF($AB1784=1,VLOOKUP(U:U,'BW Asset Listing'!D:G,4,FALSE),"")</f>
        <v/>
      </c>
      <c r="Y1784" s="294" t="str">
        <f>IF($AB1784=1,VLOOKUP(U:U,'BW Asset Listing'!D:O,12,FALSE),"")</f>
        <v/>
      </c>
      <c r="Z1784" s="294" t="str">
        <f t="shared" si="234"/>
        <v/>
      </c>
      <c r="AA1784" s="294" t="str">
        <f t="shared" si="235"/>
        <v/>
      </c>
      <c r="AB1784" s="294">
        <f>COUNTIF($D$4:D1784,$D1784)</f>
        <v>0</v>
      </c>
      <c r="AE1784" s="122" t="str">
        <f t="shared" si="236"/>
        <v/>
      </c>
      <c r="AF1784" s="124">
        <f>SUMIFS('BW Expense Report GL'!I:I,'BW Expense Report GL'!F:F,AD:AD,'BW Expense Report GL'!G:G,G:G)</f>
        <v>0</v>
      </c>
      <c r="AG1784" s="124" t="str">
        <f t="shared" si="237"/>
        <v/>
      </c>
      <c r="AH1784" s="124">
        <f>SUMIFS('BW Expense Report GL'!I:I,'BW Expense Report GL'!F:F,AD:AD,'BW Expense Report GL'!G:G,H:H)</f>
        <v>0</v>
      </c>
      <c r="AI1784" s="124" t="str">
        <f t="shared" si="238"/>
        <v/>
      </c>
      <c r="AK1784" s="121">
        <f t="shared" si="239"/>
        <v>0</v>
      </c>
      <c r="AL1784" s="121">
        <f t="shared" si="240"/>
        <v>0</v>
      </c>
    </row>
    <row r="1785" spans="1:38" s="121" customFormat="1" ht="12.75" x14ac:dyDescent="0.2">
      <c r="A1785" s="293" t="str">
        <f>VLOOKUP(B:B,'ACFR Business Areas'!A:C,3,FALSE)</f>
        <v>A000</v>
      </c>
      <c r="B1785" s="293" t="str">
        <f>'Lease Rollforward'!$B$1</f>
        <v>E120</v>
      </c>
      <c r="C1785" s="122" t="str">
        <f>VLOOKUP(B:B,'ACFR Business Areas'!A:B,2,FALSE)</f>
        <v>Comptroller General</v>
      </c>
      <c r="D1785" s="237"/>
      <c r="E1785" s="265"/>
      <c r="G1785" s="122">
        <f>IFERROR(VLOOKUP($F:$F,'Lease Types with GL Accts'!A:B,2,FALSE),0)</f>
        <v>0</v>
      </c>
      <c r="H1785" s="122">
        <f>IFERROR(VLOOKUP($F:$F,'Lease Types with GL Accts'!$A:$C,3,FALSE),0)</f>
        <v>0</v>
      </c>
      <c r="I1785" s="122">
        <f>IFERROR(VLOOKUP($F:$F,'Lease Types with GL Accts'!$A:$D,4,FALSE),0)</f>
        <v>0</v>
      </c>
      <c r="J1785" s="293" t="str">
        <f>IF(AND(AB1785=1,K1785='Lease Rollforward'!$B$2),"Yes",IF(AB1785=1,"No",""))</f>
        <v/>
      </c>
      <c r="L1785" s="216"/>
      <c r="M1785" s="217"/>
      <c r="N1785" s="217"/>
      <c r="O1785" s="217"/>
      <c r="P1785" s="294">
        <f t="shared" si="233"/>
        <v>0</v>
      </c>
      <c r="Q1785" s="124"/>
      <c r="R1785" s="124"/>
      <c r="S1785" s="219"/>
      <c r="T1785" s="219"/>
      <c r="U1785" s="266"/>
      <c r="V1785" s="122" t="str">
        <f>IF($AB1785=1,VLOOKUP(U:U,'BW Asset Listing'!D:E,2,FALSE),"")</f>
        <v/>
      </c>
      <c r="W1785" s="122" t="str">
        <f>IF($AB1785=1,VLOOKUP(U:U,'BW Asset Listing'!D:F,3,FALSE),"")</f>
        <v/>
      </c>
      <c r="X1785" s="122" t="str">
        <f>IF($AB1785=1,VLOOKUP(U:U,'BW Asset Listing'!D:G,4,FALSE),"")</f>
        <v/>
      </c>
      <c r="Y1785" s="294" t="str">
        <f>IF($AB1785=1,VLOOKUP(U:U,'BW Asset Listing'!D:O,12,FALSE),"")</f>
        <v/>
      </c>
      <c r="Z1785" s="294" t="str">
        <f t="shared" si="234"/>
        <v/>
      </c>
      <c r="AA1785" s="294" t="str">
        <f t="shared" si="235"/>
        <v/>
      </c>
      <c r="AB1785" s="294">
        <f>COUNTIF($D$4:D1785,$D1785)</f>
        <v>0</v>
      </c>
      <c r="AE1785" s="122" t="str">
        <f t="shared" si="236"/>
        <v/>
      </c>
      <c r="AF1785" s="124">
        <f>SUMIFS('BW Expense Report GL'!I:I,'BW Expense Report GL'!F:F,AD:AD,'BW Expense Report GL'!G:G,G:G)</f>
        <v>0</v>
      </c>
      <c r="AG1785" s="124" t="str">
        <f t="shared" si="237"/>
        <v/>
      </c>
      <c r="AH1785" s="124">
        <f>SUMIFS('BW Expense Report GL'!I:I,'BW Expense Report GL'!F:F,AD:AD,'BW Expense Report GL'!G:G,H:H)</f>
        <v>0</v>
      </c>
      <c r="AI1785" s="124" t="str">
        <f t="shared" si="238"/>
        <v/>
      </c>
      <c r="AK1785" s="121">
        <f t="shared" si="239"/>
        <v>0</v>
      </c>
      <c r="AL1785" s="121">
        <f t="shared" si="240"/>
        <v>0</v>
      </c>
    </row>
    <row r="1786" spans="1:38" s="121" customFormat="1" ht="12.75" x14ac:dyDescent="0.2">
      <c r="A1786" s="293" t="str">
        <f>VLOOKUP(B:B,'ACFR Business Areas'!A:C,3,FALSE)</f>
        <v>A000</v>
      </c>
      <c r="B1786" s="293" t="str">
        <f>'Lease Rollforward'!$B$1</f>
        <v>E120</v>
      </c>
      <c r="C1786" s="122" t="str">
        <f>VLOOKUP(B:B,'ACFR Business Areas'!A:B,2,FALSE)</f>
        <v>Comptroller General</v>
      </c>
      <c r="D1786" s="237"/>
      <c r="E1786" s="265"/>
      <c r="G1786" s="122">
        <f>IFERROR(VLOOKUP($F:$F,'Lease Types with GL Accts'!A:B,2,FALSE),0)</f>
        <v>0</v>
      </c>
      <c r="H1786" s="122">
        <f>IFERROR(VLOOKUP($F:$F,'Lease Types with GL Accts'!$A:$C,3,FALSE),0)</f>
        <v>0</v>
      </c>
      <c r="I1786" s="122">
        <f>IFERROR(VLOOKUP($F:$F,'Lease Types with GL Accts'!$A:$D,4,FALSE),0)</f>
        <v>0</v>
      </c>
      <c r="J1786" s="293" t="str">
        <f>IF(AND(AB1786=1,K1786='Lease Rollforward'!$B$2),"Yes",IF(AB1786=1,"No",""))</f>
        <v/>
      </c>
      <c r="L1786" s="216"/>
      <c r="M1786" s="217"/>
      <c r="N1786" s="217"/>
      <c r="O1786" s="217"/>
      <c r="P1786" s="294">
        <f t="shared" si="233"/>
        <v>0</v>
      </c>
      <c r="Q1786" s="124"/>
      <c r="R1786" s="124"/>
      <c r="S1786" s="219"/>
      <c r="T1786" s="219"/>
      <c r="U1786" s="266"/>
      <c r="V1786" s="122" t="str">
        <f>IF($AB1786=1,VLOOKUP(U:U,'BW Asset Listing'!D:E,2,FALSE),"")</f>
        <v/>
      </c>
      <c r="W1786" s="122" t="str">
        <f>IF($AB1786=1,VLOOKUP(U:U,'BW Asset Listing'!D:F,3,FALSE),"")</f>
        <v/>
      </c>
      <c r="X1786" s="122" t="str">
        <f>IF($AB1786=1,VLOOKUP(U:U,'BW Asset Listing'!D:G,4,FALSE),"")</f>
        <v/>
      </c>
      <c r="Y1786" s="294" t="str">
        <f>IF($AB1786=1,VLOOKUP(U:U,'BW Asset Listing'!D:O,12,FALSE),"")</f>
        <v/>
      </c>
      <c r="Z1786" s="294" t="str">
        <f t="shared" si="234"/>
        <v/>
      </c>
      <c r="AA1786" s="294" t="str">
        <f t="shared" si="235"/>
        <v/>
      </c>
      <c r="AB1786" s="294">
        <f>COUNTIF($D$4:D1786,$D1786)</f>
        <v>0</v>
      </c>
      <c r="AE1786" s="122" t="str">
        <f t="shared" si="236"/>
        <v/>
      </c>
      <c r="AF1786" s="124">
        <f>SUMIFS('BW Expense Report GL'!I:I,'BW Expense Report GL'!F:F,AD:AD,'BW Expense Report GL'!G:G,G:G)</f>
        <v>0</v>
      </c>
      <c r="AG1786" s="124" t="str">
        <f t="shared" si="237"/>
        <v/>
      </c>
      <c r="AH1786" s="124">
        <f>SUMIFS('BW Expense Report GL'!I:I,'BW Expense Report GL'!F:F,AD:AD,'BW Expense Report GL'!G:G,H:H)</f>
        <v>0</v>
      </c>
      <c r="AI1786" s="124" t="str">
        <f t="shared" si="238"/>
        <v/>
      </c>
      <c r="AK1786" s="121">
        <f t="shared" si="239"/>
        <v>0</v>
      </c>
      <c r="AL1786" s="121">
        <f t="shared" si="240"/>
        <v>0</v>
      </c>
    </row>
    <row r="1787" spans="1:38" s="121" customFormat="1" ht="12.75" x14ac:dyDescent="0.2">
      <c r="A1787" s="293" t="str">
        <f>VLOOKUP(B:B,'ACFR Business Areas'!A:C,3,FALSE)</f>
        <v>A000</v>
      </c>
      <c r="B1787" s="293" t="str">
        <f>'Lease Rollforward'!$B$1</f>
        <v>E120</v>
      </c>
      <c r="C1787" s="122" t="str">
        <f>VLOOKUP(B:B,'ACFR Business Areas'!A:B,2,FALSE)</f>
        <v>Comptroller General</v>
      </c>
      <c r="D1787" s="237"/>
      <c r="E1787" s="265"/>
      <c r="G1787" s="122">
        <f>IFERROR(VLOOKUP($F:$F,'Lease Types with GL Accts'!A:B,2,FALSE),0)</f>
        <v>0</v>
      </c>
      <c r="H1787" s="122">
        <f>IFERROR(VLOOKUP($F:$F,'Lease Types with GL Accts'!$A:$C,3,FALSE),0)</f>
        <v>0</v>
      </c>
      <c r="I1787" s="122">
        <f>IFERROR(VLOOKUP($F:$F,'Lease Types with GL Accts'!$A:$D,4,FALSE),0)</f>
        <v>0</v>
      </c>
      <c r="J1787" s="293" t="str">
        <f>IF(AND(AB1787=1,K1787='Lease Rollforward'!$B$2),"Yes",IF(AB1787=1,"No",""))</f>
        <v/>
      </c>
      <c r="L1787" s="216"/>
      <c r="M1787" s="217"/>
      <c r="N1787" s="217"/>
      <c r="O1787" s="217"/>
      <c r="P1787" s="294">
        <f t="shared" si="233"/>
        <v>0</v>
      </c>
      <c r="Q1787" s="124"/>
      <c r="R1787" s="124"/>
      <c r="S1787" s="219"/>
      <c r="T1787" s="219"/>
      <c r="U1787" s="266"/>
      <c r="V1787" s="122" t="str">
        <f>IF($AB1787=1,VLOOKUP(U:U,'BW Asset Listing'!D:E,2,FALSE),"")</f>
        <v/>
      </c>
      <c r="W1787" s="122" t="str">
        <f>IF($AB1787=1,VLOOKUP(U:U,'BW Asset Listing'!D:F,3,FALSE),"")</f>
        <v/>
      </c>
      <c r="X1787" s="122" t="str">
        <f>IF($AB1787=1,VLOOKUP(U:U,'BW Asset Listing'!D:G,4,FALSE),"")</f>
        <v/>
      </c>
      <c r="Y1787" s="294" t="str">
        <f>IF($AB1787=1,VLOOKUP(U:U,'BW Asset Listing'!D:O,12,FALSE),"")</f>
        <v/>
      </c>
      <c r="Z1787" s="294" t="str">
        <f t="shared" si="234"/>
        <v/>
      </c>
      <c r="AA1787" s="294" t="str">
        <f t="shared" si="235"/>
        <v/>
      </c>
      <c r="AB1787" s="294">
        <f>COUNTIF($D$4:D1787,$D1787)</f>
        <v>0</v>
      </c>
      <c r="AE1787" s="122" t="str">
        <f t="shared" si="236"/>
        <v/>
      </c>
      <c r="AF1787" s="124">
        <f>SUMIFS('BW Expense Report GL'!I:I,'BW Expense Report GL'!F:F,AD:AD,'BW Expense Report GL'!G:G,G:G)</f>
        <v>0</v>
      </c>
      <c r="AG1787" s="124" t="str">
        <f t="shared" si="237"/>
        <v/>
      </c>
      <c r="AH1787" s="124">
        <f>SUMIFS('BW Expense Report GL'!I:I,'BW Expense Report GL'!F:F,AD:AD,'BW Expense Report GL'!G:G,H:H)</f>
        <v>0</v>
      </c>
      <c r="AI1787" s="124" t="str">
        <f t="shared" si="238"/>
        <v/>
      </c>
      <c r="AK1787" s="121">
        <f t="shared" si="239"/>
        <v>0</v>
      </c>
      <c r="AL1787" s="121">
        <f t="shared" si="240"/>
        <v>0</v>
      </c>
    </row>
    <row r="1788" spans="1:38" s="121" customFormat="1" ht="12.75" x14ac:dyDescent="0.2">
      <c r="A1788" s="293" t="str">
        <f>VLOOKUP(B:B,'ACFR Business Areas'!A:C,3,FALSE)</f>
        <v>A000</v>
      </c>
      <c r="B1788" s="293" t="str">
        <f>'Lease Rollforward'!$B$1</f>
        <v>E120</v>
      </c>
      <c r="C1788" s="122" t="str">
        <f>VLOOKUP(B:B,'ACFR Business Areas'!A:B,2,FALSE)</f>
        <v>Comptroller General</v>
      </c>
      <c r="D1788" s="237"/>
      <c r="E1788" s="265"/>
      <c r="G1788" s="122">
        <f>IFERROR(VLOOKUP($F:$F,'Lease Types with GL Accts'!A:B,2,FALSE),0)</f>
        <v>0</v>
      </c>
      <c r="H1788" s="122">
        <f>IFERROR(VLOOKUP($F:$F,'Lease Types with GL Accts'!$A:$C,3,FALSE),0)</f>
        <v>0</v>
      </c>
      <c r="I1788" s="122">
        <f>IFERROR(VLOOKUP($F:$F,'Lease Types with GL Accts'!$A:$D,4,FALSE),0)</f>
        <v>0</v>
      </c>
      <c r="J1788" s="293" t="str">
        <f>IF(AND(AB1788=1,K1788='Lease Rollforward'!$B$2),"Yes",IF(AB1788=1,"No",""))</f>
        <v/>
      </c>
      <c r="L1788" s="216"/>
      <c r="M1788" s="217"/>
      <c r="N1788" s="217"/>
      <c r="O1788" s="217"/>
      <c r="P1788" s="294">
        <f t="shared" si="233"/>
        <v>0</v>
      </c>
      <c r="Q1788" s="124"/>
      <c r="R1788" s="124"/>
      <c r="S1788" s="219"/>
      <c r="T1788" s="219"/>
      <c r="U1788" s="266"/>
      <c r="V1788" s="122" t="str">
        <f>IF($AB1788=1,VLOOKUP(U:U,'BW Asset Listing'!D:E,2,FALSE),"")</f>
        <v/>
      </c>
      <c r="W1788" s="122" t="str">
        <f>IF($AB1788=1,VLOOKUP(U:U,'BW Asset Listing'!D:F,3,FALSE),"")</f>
        <v/>
      </c>
      <c r="X1788" s="122" t="str">
        <f>IF($AB1788=1,VLOOKUP(U:U,'BW Asset Listing'!D:G,4,FALSE),"")</f>
        <v/>
      </c>
      <c r="Y1788" s="294" t="str">
        <f>IF($AB1788=1,VLOOKUP(U:U,'BW Asset Listing'!D:O,12,FALSE),"")</f>
        <v/>
      </c>
      <c r="Z1788" s="294" t="str">
        <f t="shared" si="234"/>
        <v/>
      </c>
      <c r="AA1788" s="294" t="str">
        <f t="shared" si="235"/>
        <v/>
      </c>
      <c r="AB1788" s="294">
        <f>COUNTIF($D$4:D1788,$D1788)</f>
        <v>0</v>
      </c>
      <c r="AE1788" s="122" t="str">
        <f t="shared" si="236"/>
        <v/>
      </c>
      <c r="AF1788" s="124">
        <f>SUMIFS('BW Expense Report GL'!I:I,'BW Expense Report GL'!F:F,AD:AD,'BW Expense Report GL'!G:G,G:G)</f>
        <v>0</v>
      </c>
      <c r="AG1788" s="124" t="str">
        <f t="shared" si="237"/>
        <v/>
      </c>
      <c r="AH1788" s="124">
        <f>SUMIFS('BW Expense Report GL'!I:I,'BW Expense Report GL'!F:F,AD:AD,'BW Expense Report GL'!G:G,H:H)</f>
        <v>0</v>
      </c>
      <c r="AI1788" s="124" t="str">
        <f t="shared" si="238"/>
        <v/>
      </c>
      <c r="AK1788" s="121">
        <f t="shared" si="239"/>
        <v>0</v>
      </c>
      <c r="AL1788" s="121">
        <f t="shared" si="240"/>
        <v>0</v>
      </c>
    </row>
    <row r="1789" spans="1:38" s="121" customFormat="1" ht="12.75" x14ac:dyDescent="0.2">
      <c r="A1789" s="293" t="str">
        <f>VLOOKUP(B:B,'ACFR Business Areas'!A:C,3,FALSE)</f>
        <v>A000</v>
      </c>
      <c r="B1789" s="293" t="str">
        <f>'Lease Rollforward'!$B$1</f>
        <v>E120</v>
      </c>
      <c r="C1789" s="122" t="str">
        <f>VLOOKUP(B:B,'ACFR Business Areas'!A:B,2,FALSE)</f>
        <v>Comptroller General</v>
      </c>
      <c r="D1789" s="237"/>
      <c r="E1789" s="265"/>
      <c r="G1789" s="122">
        <f>IFERROR(VLOOKUP($F:$F,'Lease Types with GL Accts'!A:B,2,FALSE),0)</f>
        <v>0</v>
      </c>
      <c r="H1789" s="122">
        <f>IFERROR(VLOOKUP($F:$F,'Lease Types with GL Accts'!$A:$C,3,FALSE),0)</f>
        <v>0</v>
      </c>
      <c r="I1789" s="122">
        <f>IFERROR(VLOOKUP($F:$F,'Lease Types with GL Accts'!$A:$D,4,FALSE),0)</f>
        <v>0</v>
      </c>
      <c r="J1789" s="293" t="str">
        <f>IF(AND(AB1789=1,K1789='Lease Rollforward'!$B$2),"Yes",IF(AB1789=1,"No",""))</f>
        <v/>
      </c>
      <c r="L1789" s="216"/>
      <c r="M1789" s="217"/>
      <c r="N1789" s="217"/>
      <c r="O1789" s="217"/>
      <c r="P1789" s="294">
        <f t="shared" si="233"/>
        <v>0</v>
      </c>
      <c r="Q1789" s="124"/>
      <c r="R1789" s="124"/>
      <c r="S1789" s="219"/>
      <c r="T1789" s="219"/>
      <c r="U1789" s="266"/>
      <c r="V1789" s="122" t="str">
        <f>IF($AB1789=1,VLOOKUP(U:U,'BW Asset Listing'!D:E,2,FALSE),"")</f>
        <v/>
      </c>
      <c r="W1789" s="122" t="str">
        <f>IF($AB1789=1,VLOOKUP(U:U,'BW Asset Listing'!D:F,3,FALSE),"")</f>
        <v/>
      </c>
      <c r="X1789" s="122" t="str">
        <f>IF($AB1789=1,VLOOKUP(U:U,'BW Asset Listing'!D:G,4,FALSE),"")</f>
        <v/>
      </c>
      <c r="Y1789" s="294" t="str">
        <f>IF($AB1789=1,VLOOKUP(U:U,'BW Asset Listing'!D:O,12,FALSE),"")</f>
        <v/>
      </c>
      <c r="Z1789" s="294" t="str">
        <f t="shared" si="234"/>
        <v/>
      </c>
      <c r="AA1789" s="294" t="str">
        <f t="shared" si="235"/>
        <v/>
      </c>
      <c r="AB1789" s="294">
        <f>COUNTIF($D$4:D1789,$D1789)</f>
        <v>0</v>
      </c>
      <c r="AE1789" s="122" t="str">
        <f t="shared" si="236"/>
        <v/>
      </c>
      <c r="AF1789" s="124">
        <f>SUMIFS('BW Expense Report GL'!I:I,'BW Expense Report GL'!F:F,AD:AD,'BW Expense Report GL'!G:G,G:G)</f>
        <v>0</v>
      </c>
      <c r="AG1789" s="124" t="str">
        <f t="shared" si="237"/>
        <v/>
      </c>
      <c r="AH1789" s="124">
        <f>SUMIFS('BW Expense Report GL'!I:I,'BW Expense Report GL'!F:F,AD:AD,'BW Expense Report GL'!G:G,H:H)</f>
        <v>0</v>
      </c>
      <c r="AI1789" s="124" t="str">
        <f t="shared" si="238"/>
        <v/>
      </c>
      <c r="AK1789" s="121">
        <f t="shared" si="239"/>
        <v>0</v>
      </c>
      <c r="AL1789" s="121">
        <f t="shared" si="240"/>
        <v>0</v>
      </c>
    </row>
    <row r="1790" spans="1:38" s="121" customFormat="1" ht="12.75" x14ac:dyDescent="0.2">
      <c r="A1790" s="293" t="str">
        <f>VLOOKUP(B:B,'ACFR Business Areas'!A:C,3,FALSE)</f>
        <v>A000</v>
      </c>
      <c r="B1790" s="293" t="str">
        <f>'Lease Rollforward'!$B$1</f>
        <v>E120</v>
      </c>
      <c r="C1790" s="122" t="str">
        <f>VLOOKUP(B:B,'ACFR Business Areas'!A:B,2,FALSE)</f>
        <v>Comptroller General</v>
      </c>
      <c r="D1790" s="237"/>
      <c r="E1790" s="265"/>
      <c r="G1790" s="122">
        <f>IFERROR(VLOOKUP($F:$F,'Lease Types with GL Accts'!A:B,2,FALSE),0)</f>
        <v>0</v>
      </c>
      <c r="H1790" s="122">
        <f>IFERROR(VLOOKUP($F:$F,'Lease Types with GL Accts'!$A:$C,3,FALSE),0)</f>
        <v>0</v>
      </c>
      <c r="I1790" s="122">
        <f>IFERROR(VLOOKUP($F:$F,'Lease Types with GL Accts'!$A:$D,4,FALSE),0)</f>
        <v>0</v>
      </c>
      <c r="J1790" s="293" t="str">
        <f>IF(AND(AB1790=1,K1790='Lease Rollforward'!$B$2),"Yes",IF(AB1790=1,"No",""))</f>
        <v/>
      </c>
      <c r="L1790" s="216"/>
      <c r="M1790" s="217"/>
      <c r="N1790" s="217"/>
      <c r="O1790" s="217"/>
      <c r="P1790" s="294">
        <f t="shared" si="233"/>
        <v>0</v>
      </c>
      <c r="Q1790" s="124"/>
      <c r="R1790" s="124"/>
      <c r="S1790" s="219"/>
      <c r="T1790" s="219"/>
      <c r="U1790" s="266"/>
      <c r="V1790" s="122" t="str">
        <f>IF($AB1790=1,VLOOKUP(U:U,'BW Asset Listing'!D:E,2,FALSE),"")</f>
        <v/>
      </c>
      <c r="W1790" s="122" t="str">
        <f>IF($AB1790=1,VLOOKUP(U:U,'BW Asset Listing'!D:F,3,FALSE),"")</f>
        <v/>
      </c>
      <c r="X1790" s="122" t="str">
        <f>IF($AB1790=1,VLOOKUP(U:U,'BW Asset Listing'!D:G,4,FALSE),"")</f>
        <v/>
      </c>
      <c r="Y1790" s="294" t="str">
        <f>IF($AB1790=1,VLOOKUP(U:U,'BW Asset Listing'!D:O,12,FALSE),"")</f>
        <v/>
      </c>
      <c r="Z1790" s="294" t="str">
        <f t="shared" si="234"/>
        <v/>
      </c>
      <c r="AA1790" s="294" t="str">
        <f t="shared" si="235"/>
        <v/>
      </c>
      <c r="AB1790" s="294">
        <f>COUNTIF($D$4:D1790,$D1790)</f>
        <v>0</v>
      </c>
      <c r="AE1790" s="122" t="str">
        <f t="shared" si="236"/>
        <v/>
      </c>
      <c r="AF1790" s="124">
        <f>SUMIFS('BW Expense Report GL'!I:I,'BW Expense Report GL'!F:F,AD:AD,'BW Expense Report GL'!G:G,G:G)</f>
        <v>0</v>
      </c>
      <c r="AG1790" s="124" t="str">
        <f t="shared" si="237"/>
        <v/>
      </c>
      <c r="AH1790" s="124">
        <f>SUMIFS('BW Expense Report GL'!I:I,'BW Expense Report GL'!F:F,AD:AD,'BW Expense Report GL'!G:G,H:H)</f>
        <v>0</v>
      </c>
      <c r="AI1790" s="124" t="str">
        <f t="shared" si="238"/>
        <v/>
      </c>
      <c r="AK1790" s="121">
        <f t="shared" si="239"/>
        <v>0</v>
      </c>
      <c r="AL1790" s="121">
        <f t="shared" si="240"/>
        <v>0</v>
      </c>
    </row>
    <row r="1791" spans="1:38" s="121" customFormat="1" ht="12.75" x14ac:dyDescent="0.2">
      <c r="A1791" s="293" t="str">
        <f>VLOOKUP(B:B,'ACFR Business Areas'!A:C,3,FALSE)</f>
        <v>A000</v>
      </c>
      <c r="B1791" s="293" t="str">
        <f>'Lease Rollforward'!$B$1</f>
        <v>E120</v>
      </c>
      <c r="C1791" s="122" t="str">
        <f>VLOOKUP(B:B,'ACFR Business Areas'!A:B,2,FALSE)</f>
        <v>Comptroller General</v>
      </c>
      <c r="D1791" s="237"/>
      <c r="E1791" s="265"/>
      <c r="G1791" s="122">
        <f>IFERROR(VLOOKUP($F:$F,'Lease Types with GL Accts'!A:B,2,FALSE),0)</f>
        <v>0</v>
      </c>
      <c r="H1791" s="122">
        <f>IFERROR(VLOOKUP($F:$F,'Lease Types with GL Accts'!$A:$C,3,FALSE),0)</f>
        <v>0</v>
      </c>
      <c r="I1791" s="122">
        <f>IFERROR(VLOOKUP($F:$F,'Lease Types with GL Accts'!$A:$D,4,FALSE),0)</f>
        <v>0</v>
      </c>
      <c r="J1791" s="293" t="str">
        <f>IF(AND(AB1791=1,K1791='Lease Rollforward'!$B$2),"Yes",IF(AB1791=1,"No",""))</f>
        <v/>
      </c>
      <c r="L1791" s="216"/>
      <c r="M1791" s="217"/>
      <c r="N1791" s="217"/>
      <c r="O1791" s="217"/>
      <c r="P1791" s="294">
        <f t="shared" si="233"/>
        <v>0</v>
      </c>
      <c r="Q1791" s="124"/>
      <c r="R1791" s="124"/>
      <c r="S1791" s="219"/>
      <c r="T1791" s="219"/>
      <c r="U1791" s="266"/>
      <c r="V1791" s="122" t="str">
        <f>IF($AB1791=1,VLOOKUP(U:U,'BW Asset Listing'!D:E,2,FALSE),"")</f>
        <v/>
      </c>
      <c r="W1791" s="122" t="str">
        <f>IF($AB1791=1,VLOOKUP(U:U,'BW Asset Listing'!D:F,3,FALSE),"")</f>
        <v/>
      </c>
      <c r="X1791" s="122" t="str">
        <f>IF($AB1791=1,VLOOKUP(U:U,'BW Asset Listing'!D:G,4,FALSE),"")</f>
        <v/>
      </c>
      <c r="Y1791" s="294" t="str">
        <f>IF($AB1791=1,VLOOKUP(U:U,'BW Asset Listing'!D:O,12,FALSE),"")</f>
        <v/>
      </c>
      <c r="Z1791" s="294" t="str">
        <f t="shared" si="234"/>
        <v/>
      </c>
      <c r="AA1791" s="294" t="str">
        <f t="shared" si="235"/>
        <v/>
      </c>
      <c r="AB1791" s="294">
        <f>COUNTIF($D$4:D1791,$D1791)</f>
        <v>0</v>
      </c>
      <c r="AE1791" s="122" t="str">
        <f t="shared" si="236"/>
        <v/>
      </c>
      <c r="AF1791" s="124">
        <f>SUMIFS('BW Expense Report GL'!I:I,'BW Expense Report GL'!F:F,AD:AD,'BW Expense Report GL'!G:G,G:G)</f>
        <v>0</v>
      </c>
      <c r="AG1791" s="124" t="str">
        <f t="shared" si="237"/>
        <v/>
      </c>
      <c r="AH1791" s="124">
        <f>SUMIFS('BW Expense Report GL'!I:I,'BW Expense Report GL'!F:F,AD:AD,'BW Expense Report GL'!G:G,H:H)</f>
        <v>0</v>
      </c>
      <c r="AI1791" s="124" t="str">
        <f t="shared" si="238"/>
        <v/>
      </c>
      <c r="AK1791" s="121">
        <f t="shared" si="239"/>
        <v>0</v>
      </c>
      <c r="AL1791" s="121">
        <f t="shared" si="240"/>
        <v>0</v>
      </c>
    </row>
    <row r="1792" spans="1:38" s="121" customFormat="1" ht="12.75" x14ac:dyDescent="0.2">
      <c r="A1792" s="293" t="str">
        <f>VLOOKUP(B:B,'ACFR Business Areas'!A:C,3,FALSE)</f>
        <v>A000</v>
      </c>
      <c r="B1792" s="293" t="str">
        <f>'Lease Rollforward'!$B$1</f>
        <v>E120</v>
      </c>
      <c r="C1792" s="122" t="str">
        <f>VLOOKUP(B:B,'ACFR Business Areas'!A:B,2,FALSE)</f>
        <v>Comptroller General</v>
      </c>
      <c r="D1792" s="237"/>
      <c r="E1792" s="265"/>
      <c r="G1792" s="122">
        <f>IFERROR(VLOOKUP($F:$F,'Lease Types with GL Accts'!A:B,2,FALSE),0)</f>
        <v>0</v>
      </c>
      <c r="H1792" s="122">
        <f>IFERROR(VLOOKUP($F:$F,'Lease Types with GL Accts'!$A:$C,3,FALSE),0)</f>
        <v>0</v>
      </c>
      <c r="I1792" s="122">
        <f>IFERROR(VLOOKUP($F:$F,'Lease Types with GL Accts'!$A:$D,4,FALSE),0)</f>
        <v>0</v>
      </c>
      <c r="J1792" s="293" t="str">
        <f>IF(AND(AB1792=1,K1792='Lease Rollforward'!$B$2),"Yes",IF(AB1792=1,"No",""))</f>
        <v/>
      </c>
      <c r="L1792" s="216"/>
      <c r="M1792" s="217"/>
      <c r="N1792" s="217"/>
      <c r="O1792" s="217"/>
      <c r="P1792" s="294">
        <f t="shared" si="233"/>
        <v>0</v>
      </c>
      <c r="Q1792" s="124"/>
      <c r="R1792" s="124"/>
      <c r="S1792" s="219"/>
      <c r="T1792" s="219"/>
      <c r="U1792" s="266"/>
      <c r="V1792" s="122" t="str">
        <f>IF($AB1792=1,VLOOKUP(U:U,'BW Asset Listing'!D:E,2,FALSE),"")</f>
        <v/>
      </c>
      <c r="W1792" s="122" t="str">
        <f>IF($AB1792=1,VLOOKUP(U:U,'BW Asset Listing'!D:F,3,FALSE),"")</f>
        <v/>
      </c>
      <c r="X1792" s="122" t="str">
        <f>IF($AB1792=1,VLOOKUP(U:U,'BW Asset Listing'!D:G,4,FALSE),"")</f>
        <v/>
      </c>
      <c r="Y1792" s="294" t="str">
        <f>IF($AB1792=1,VLOOKUP(U:U,'BW Asset Listing'!D:O,12,FALSE),"")</f>
        <v/>
      </c>
      <c r="Z1792" s="294" t="str">
        <f t="shared" si="234"/>
        <v/>
      </c>
      <c r="AA1792" s="294" t="str">
        <f t="shared" si="235"/>
        <v/>
      </c>
      <c r="AB1792" s="294">
        <f>COUNTIF($D$4:D1792,$D1792)</f>
        <v>0</v>
      </c>
      <c r="AE1792" s="122" t="str">
        <f t="shared" si="236"/>
        <v/>
      </c>
      <c r="AF1792" s="124">
        <f>SUMIFS('BW Expense Report GL'!I:I,'BW Expense Report GL'!F:F,AD:AD,'BW Expense Report GL'!G:G,G:G)</f>
        <v>0</v>
      </c>
      <c r="AG1792" s="124" t="str">
        <f t="shared" si="237"/>
        <v/>
      </c>
      <c r="AH1792" s="124">
        <f>SUMIFS('BW Expense Report GL'!I:I,'BW Expense Report GL'!F:F,AD:AD,'BW Expense Report GL'!G:G,H:H)</f>
        <v>0</v>
      </c>
      <c r="AI1792" s="124" t="str">
        <f t="shared" si="238"/>
        <v/>
      </c>
      <c r="AK1792" s="121">
        <f t="shared" si="239"/>
        <v>0</v>
      </c>
      <c r="AL1792" s="121">
        <f t="shared" si="240"/>
        <v>0</v>
      </c>
    </row>
    <row r="1793" spans="1:38" s="121" customFormat="1" ht="12.75" x14ac:dyDescent="0.2">
      <c r="A1793" s="293" t="str">
        <f>VLOOKUP(B:B,'ACFR Business Areas'!A:C,3,FALSE)</f>
        <v>A000</v>
      </c>
      <c r="B1793" s="293" t="str">
        <f>'Lease Rollforward'!$B$1</f>
        <v>E120</v>
      </c>
      <c r="C1793" s="122" t="str">
        <f>VLOOKUP(B:B,'ACFR Business Areas'!A:B,2,FALSE)</f>
        <v>Comptroller General</v>
      </c>
      <c r="D1793" s="237"/>
      <c r="E1793" s="265"/>
      <c r="G1793" s="122">
        <f>IFERROR(VLOOKUP($F:$F,'Lease Types with GL Accts'!A:B,2,FALSE),0)</f>
        <v>0</v>
      </c>
      <c r="H1793" s="122">
        <f>IFERROR(VLOOKUP($F:$F,'Lease Types with GL Accts'!$A:$C,3,FALSE),0)</f>
        <v>0</v>
      </c>
      <c r="I1793" s="122">
        <f>IFERROR(VLOOKUP($F:$F,'Lease Types with GL Accts'!$A:$D,4,FALSE),0)</f>
        <v>0</v>
      </c>
      <c r="J1793" s="293" t="str">
        <f>IF(AND(AB1793=1,K1793='Lease Rollforward'!$B$2),"Yes",IF(AB1793=1,"No",""))</f>
        <v/>
      </c>
      <c r="L1793" s="216"/>
      <c r="M1793" s="217"/>
      <c r="N1793" s="217"/>
      <c r="O1793" s="217"/>
      <c r="P1793" s="294">
        <f t="shared" si="233"/>
        <v>0</v>
      </c>
      <c r="Q1793" s="124"/>
      <c r="R1793" s="124"/>
      <c r="S1793" s="219"/>
      <c r="T1793" s="219"/>
      <c r="U1793" s="266"/>
      <c r="V1793" s="122" t="str">
        <f>IF($AB1793=1,VLOOKUP(U:U,'BW Asset Listing'!D:E,2,FALSE),"")</f>
        <v/>
      </c>
      <c r="W1793" s="122" t="str">
        <f>IF($AB1793=1,VLOOKUP(U:U,'BW Asset Listing'!D:F,3,FALSE),"")</f>
        <v/>
      </c>
      <c r="X1793" s="122" t="str">
        <f>IF($AB1793=1,VLOOKUP(U:U,'BW Asset Listing'!D:G,4,FALSE),"")</f>
        <v/>
      </c>
      <c r="Y1793" s="294" t="str">
        <f>IF($AB1793=1,VLOOKUP(U:U,'BW Asset Listing'!D:O,12,FALSE),"")</f>
        <v/>
      </c>
      <c r="Z1793" s="294" t="str">
        <f t="shared" si="234"/>
        <v/>
      </c>
      <c r="AA1793" s="294" t="str">
        <f t="shared" si="235"/>
        <v/>
      </c>
      <c r="AB1793" s="294">
        <f>COUNTIF($D$4:D1793,$D1793)</f>
        <v>0</v>
      </c>
      <c r="AE1793" s="122" t="str">
        <f t="shared" si="236"/>
        <v/>
      </c>
      <c r="AF1793" s="124">
        <f>SUMIFS('BW Expense Report GL'!I:I,'BW Expense Report GL'!F:F,AD:AD,'BW Expense Report GL'!G:G,G:G)</f>
        <v>0</v>
      </c>
      <c r="AG1793" s="124" t="str">
        <f t="shared" si="237"/>
        <v/>
      </c>
      <c r="AH1793" s="124">
        <f>SUMIFS('BW Expense Report GL'!I:I,'BW Expense Report GL'!F:F,AD:AD,'BW Expense Report GL'!G:G,H:H)</f>
        <v>0</v>
      </c>
      <c r="AI1793" s="124" t="str">
        <f t="shared" si="238"/>
        <v/>
      </c>
      <c r="AK1793" s="121">
        <f t="shared" si="239"/>
        <v>0</v>
      </c>
      <c r="AL1793" s="121">
        <f t="shared" si="240"/>
        <v>0</v>
      </c>
    </row>
    <row r="1794" spans="1:38" s="121" customFormat="1" ht="12.75" x14ac:dyDescent="0.2">
      <c r="A1794" s="293" t="str">
        <f>VLOOKUP(B:B,'ACFR Business Areas'!A:C,3,FALSE)</f>
        <v>A000</v>
      </c>
      <c r="B1794" s="293" t="str">
        <f>'Lease Rollforward'!$B$1</f>
        <v>E120</v>
      </c>
      <c r="C1794" s="122" t="str">
        <f>VLOOKUP(B:B,'ACFR Business Areas'!A:B,2,FALSE)</f>
        <v>Comptroller General</v>
      </c>
      <c r="D1794" s="237"/>
      <c r="E1794" s="265"/>
      <c r="G1794" s="122">
        <f>IFERROR(VLOOKUP($F:$F,'Lease Types with GL Accts'!A:B,2,FALSE),0)</f>
        <v>0</v>
      </c>
      <c r="H1794" s="122">
        <f>IFERROR(VLOOKUP($F:$F,'Lease Types with GL Accts'!$A:$C,3,FALSE),0)</f>
        <v>0</v>
      </c>
      <c r="I1794" s="122">
        <f>IFERROR(VLOOKUP($F:$F,'Lease Types with GL Accts'!$A:$D,4,FALSE),0)</f>
        <v>0</v>
      </c>
      <c r="J1794" s="293" t="str">
        <f>IF(AND(AB1794=1,K1794='Lease Rollforward'!$B$2),"Yes",IF(AB1794=1,"No",""))</f>
        <v/>
      </c>
      <c r="L1794" s="216"/>
      <c r="M1794" s="217"/>
      <c r="N1794" s="217"/>
      <c r="O1794" s="217"/>
      <c r="P1794" s="294">
        <f t="shared" si="233"/>
        <v>0</v>
      </c>
      <c r="Q1794" s="124"/>
      <c r="R1794" s="124"/>
      <c r="S1794" s="219"/>
      <c r="T1794" s="219"/>
      <c r="U1794" s="266"/>
      <c r="V1794" s="122" t="str">
        <f>IF($AB1794=1,VLOOKUP(U:U,'BW Asset Listing'!D:E,2,FALSE),"")</f>
        <v/>
      </c>
      <c r="W1794" s="122" t="str">
        <f>IF($AB1794=1,VLOOKUP(U:U,'BW Asset Listing'!D:F,3,FALSE),"")</f>
        <v/>
      </c>
      <c r="X1794" s="122" t="str">
        <f>IF($AB1794=1,VLOOKUP(U:U,'BW Asset Listing'!D:G,4,FALSE),"")</f>
        <v/>
      </c>
      <c r="Y1794" s="294" t="str">
        <f>IF($AB1794=1,VLOOKUP(U:U,'BW Asset Listing'!D:O,12,FALSE),"")</f>
        <v/>
      </c>
      <c r="Z1794" s="294" t="str">
        <f t="shared" si="234"/>
        <v/>
      </c>
      <c r="AA1794" s="294" t="str">
        <f t="shared" si="235"/>
        <v/>
      </c>
      <c r="AB1794" s="294">
        <f>COUNTIF($D$4:D1794,$D1794)</f>
        <v>0</v>
      </c>
      <c r="AE1794" s="122" t="str">
        <f t="shared" si="236"/>
        <v/>
      </c>
      <c r="AF1794" s="124">
        <f>SUMIFS('BW Expense Report GL'!I:I,'BW Expense Report GL'!F:F,AD:AD,'BW Expense Report GL'!G:G,G:G)</f>
        <v>0</v>
      </c>
      <c r="AG1794" s="124" t="str">
        <f t="shared" si="237"/>
        <v/>
      </c>
      <c r="AH1794" s="124">
        <f>SUMIFS('BW Expense Report GL'!I:I,'BW Expense Report GL'!F:F,AD:AD,'BW Expense Report GL'!G:G,H:H)</f>
        <v>0</v>
      </c>
      <c r="AI1794" s="124" t="str">
        <f t="shared" si="238"/>
        <v/>
      </c>
      <c r="AK1794" s="121">
        <f t="shared" si="239"/>
        <v>0</v>
      </c>
      <c r="AL1794" s="121">
        <f t="shared" si="240"/>
        <v>0</v>
      </c>
    </row>
    <row r="1795" spans="1:38" s="121" customFormat="1" ht="12.75" x14ac:dyDescent="0.2">
      <c r="A1795" s="293" t="str">
        <f>VLOOKUP(B:B,'ACFR Business Areas'!A:C,3,FALSE)</f>
        <v>A000</v>
      </c>
      <c r="B1795" s="293" t="str">
        <f>'Lease Rollforward'!$B$1</f>
        <v>E120</v>
      </c>
      <c r="C1795" s="122" t="str">
        <f>VLOOKUP(B:B,'ACFR Business Areas'!A:B,2,FALSE)</f>
        <v>Comptroller General</v>
      </c>
      <c r="D1795" s="237"/>
      <c r="E1795" s="265"/>
      <c r="G1795" s="122">
        <f>IFERROR(VLOOKUP($F:$F,'Lease Types with GL Accts'!A:B,2,FALSE),0)</f>
        <v>0</v>
      </c>
      <c r="H1795" s="122">
        <f>IFERROR(VLOOKUP($F:$F,'Lease Types with GL Accts'!$A:$C,3,FALSE),0)</f>
        <v>0</v>
      </c>
      <c r="I1795" s="122">
        <f>IFERROR(VLOOKUP($F:$F,'Lease Types with GL Accts'!$A:$D,4,FALSE),0)</f>
        <v>0</v>
      </c>
      <c r="J1795" s="293" t="str">
        <f>IF(AND(AB1795=1,K1795='Lease Rollforward'!$B$2),"Yes",IF(AB1795=1,"No",""))</f>
        <v/>
      </c>
      <c r="L1795" s="216"/>
      <c r="M1795" s="217"/>
      <c r="N1795" s="217"/>
      <c r="O1795" s="217"/>
      <c r="P1795" s="294">
        <f t="shared" si="233"/>
        <v>0</v>
      </c>
      <c r="Q1795" s="124"/>
      <c r="R1795" s="124"/>
      <c r="S1795" s="219"/>
      <c r="T1795" s="219"/>
      <c r="U1795" s="266"/>
      <c r="V1795" s="122" t="str">
        <f>IF($AB1795=1,VLOOKUP(U:U,'BW Asset Listing'!D:E,2,FALSE),"")</f>
        <v/>
      </c>
      <c r="W1795" s="122" t="str">
        <f>IF($AB1795=1,VLOOKUP(U:U,'BW Asset Listing'!D:F,3,FALSE),"")</f>
        <v/>
      </c>
      <c r="X1795" s="122" t="str">
        <f>IF($AB1795=1,VLOOKUP(U:U,'BW Asset Listing'!D:G,4,FALSE),"")</f>
        <v/>
      </c>
      <c r="Y1795" s="294" t="str">
        <f>IF($AB1795=1,VLOOKUP(U:U,'BW Asset Listing'!D:O,12,FALSE),"")</f>
        <v/>
      </c>
      <c r="Z1795" s="294" t="str">
        <f t="shared" si="234"/>
        <v/>
      </c>
      <c r="AA1795" s="294" t="str">
        <f t="shared" si="235"/>
        <v/>
      </c>
      <c r="AB1795" s="294">
        <f>COUNTIF($D$4:D1795,$D1795)</f>
        <v>0</v>
      </c>
      <c r="AE1795" s="122" t="str">
        <f t="shared" si="236"/>
        <v/>
      </c>
      <c r="AF1795" s="124">
        <f>SUMIFS('BW Expense Report GL'!I:I,'BW Expense Report GL'!F:F,AD:AD,'BW Expense Report GL'!G:G,G:G)</f>
        <v>0</v>
      </c>
      <c r="AG1795" s="124" t="str">
        <f t="shared" si="237"/>
        <v/>
      </c>
      <c r="AH1795" s="124">
        <f>SUMIFS('BW Expense Report GL'!I:I,'BW Expense Report GL'!F:F,AD:AD,'BW Expense Report GL'!G:G,H:H)</f>
        <v>0</v>
      </c>
      <c r="AI1795" s="124" t="str">
        <f t="shared" si="238"/>
        <v/>
      </c>
      <c r="AK1795" s="121">
        <f t="shared" si="239"/>
        <v>0</v>
      </c>
      <c r="AL1795" s="121">
        <f t="shared" si="240"/>
        <v>0</v>
      </c>
    </row>
    <row r="1796" spans="1:38" s="121" customFormat="1" ht="12.75" x14ac:dyDescent="0.2">
      <c r="A1796" s="293" t="str">
        <f>VLOOKUP(B:B,'ACFR Business Areas'!A:C,3,FALSE)</f>
        <v>A000</v>
      </c>
      <c r="B1796" s="293" t="str">
        <f>'Lease Rollforward'!$B$1</f>
        <v>E120</v>
      </c>
      <c r="C1796" s="122" t="str">
        <f>VLOOKUP(B:B,'ACFR Business Areas'!A:B,2,FALSE)</f>
        <v>Comptroller General</v>
      </c>
      <c r="D1796" s="237"/>
      <c r="E1796" s="265"/>
      <c r="G1796" s="122">
        <f>IFERROR(VLOOKUP($F:$F,'Lease Types with GL Accts'!A:B,2,FALSE),0)</f>
        <v>0</v>
      </c>
      <c r="H1796" s="122">
        <f>IFERROR(VLOOKUP($F:$F,'Lease Types with GL Accts'!$A:$C,3,FALSE),0)</f>
        <v>0</v>
      </c>
      <c r="I1796" s="122">
        <f>IFERROR(VLOOKUP($F:$F,'Lease Types with GL Accts'!$A:$D,4,FALSE),0)</f>
        <v>0</v>
      </c>
      <c r="J1796" s="293" t="str">
        <f>IF(AND(AB1796=1,K1796='Lease Rollforward'!$B$2),"Yes",IF(AB1796=1,"No",""))</f>
        <v/>
      </c>
      <c r="L1796" s="216"/>
      <c r="M1796" s="217"/>
      <c r="N1796" s="217"/>
      <c r="O1796" s="217"/>
      <c r="P1796" s="294">
        <f t="shared" si="233"/>
        <v>0</v>
      </c>
      <c r="Q1796" s="124"/>
      <c r="R1796" s="124"/>
      <c r="S1796" s="219"/>
      <c r="T1796" s="219"/>
      <c r="U1796" s="266"/>
      <c r="V1796" s="122" t="str">
        <f>IF($AB1796=1,VLOOKUP(U:U,'BW Asset Listing'!D:E,2,FALSE),"")</f>
        <v/>
      </c>
      <c r="W1796" s="122" t="str">
        <f>IF($AB1796=1,VLOOKUP(U:U,'BW Asset Listing'!D:F,3,FALSE),"")</f>
        <v/>
      </c>
      <c r="X1796" s="122" t="str">
        <f>IF($AB1796=1,VLOOKUP(U:U,'BW Asset Listing'!D:G,4,FALSE),"")</f>
        <v/>
      </c>
      <c r="Y1796" s="294" t="str">
        <f>IF($AB1796=1,VLOOKUP(U:U,'BW Asset Listing'!D:O,12,FALSE),"")</f>
        <v/>
      </c>
      <c r="Z1796" s="294" t="str">
        <f t="shared" si="234"/>
        <v/>
      </c>
      <c r="AA1796" s="294" t="str">
        <f t="shared" si="235"/>
        <v/>
      </c>
      <c r="AB1796" s="294">
        <f>COUNTIF($D$4:D1796,$D1796)</f>
        <v>0</v>
      </c>
      <c r="AE1796" s="122" t="str">
        <f t="shared" si="236"/>
        <v/>
      </c>
      <c r="AF1796" s="124">
        <f>SUMIFS('BW Expense Report GL'!I:I,'BW Expense Report GL'!F:F,AD:AD,'BW Expense Report GL'!G:G,G:G)</f>
        <v>0</v>
      </c>
      <c r="AG1796" s="124" t="str">
        <f t="shared" si="237"/>
        <v/>
      </c>
      <c r="AH1796" s="124">
        <f>SUMIFS('BW Expense Report GL'!I:I,'BW Expense Report GL'!F:F,AD:AD,'BW Expense Report GL'!G:G,H:H)</f>
        <v>0</v>
      </c>
      <c r="AI1796" s="124" t="str">
        <f t="shared" si="238"/>
        <v/>
      </c>
      <c r="AK1796" s="121">
        <f t="shared" si="239"/>
        <v>0</v>
      </c>
      <c r="AL1796" s="121">
        <f t="shared" si="240"/>
        <v>0</v>
      </c>
    </row>
    <row r="1797" spans="1:38" s="121" customFormat="1" ht="12.75" x14ac:dyDescent="0.2">
      <c r="A1797" s="293" t="str">
        <f>VLOOKUP(B:B,'ACFR Business Areas'!A:C,3,FALSE)</f>
        <v>A000</v>
      </c>
      <c r="B1797" s="293" t="str">
        <f>'Lease Rollforward'!$B$1</f>
        <v>E120</v>
      </c>
      <c r="C1797" s="122" t="str">
        <f>VLOOKUP(B:B,'ACFR Business Areas'!A:B,2,FALSE)</f>
        <v>Comptroller General</v>
      </c>
      <c r="D1797" s="237"/>
      <c r="E1797" s="265"/>
      <c r="G1797" s="122">
        <f>IFERROR(VLOOKUP($F:$F,'Lease Types with GL Accts'!A:B,2,FALSE),0)</f>
        <v>0</v>
      </c>
      <c r="H1797" s="122">
        <f>IFERROR(VLOOKUP($F:$F,'Lease Types with GL Accts'!$A:$C,3,FALSE),0)</f>
        <v>0</v>
      </c>
      <c r="I1797" s="122">
        <f>IFERROR(VLOOKUP($F:$F,'Lease Types with GL Accts'!$A:$D,4,FALSE),0)</f>
        <v>0</v>
      </c>
      <c r="J1797" s="293" t="str">
        <f>IF(AND(AB1797=1,K1797='Lease Rollforward'!$B$2),"Yes",IF(AB1797=1,"No",""))</f>
        <v/>
      </c>
      <c r="L1797" s="216"/>
      <c r="M1797" s="217"/>
      <c r="N1797" s="217"/>
      <c r="O1797" s="217"/>
      <c r="P1797" s="294">
        <f t="shared" si="233"/>
        <v>0</v>
      </c>
      <c r="Q1797" s="124"/>
      <c r="R1797" s="124"/>
      <c r="S1797" s="219"/>
      <c r="T1797" s="219"/>
      <c r="U1797" s="266"/>
      <c r="V1797" s="122" t="str">
        <f>IF($AB1797=1,VLOOKUP(U:U,'BW Asset Listing'!D:E,2,FALSE),"")</f>
        <v/>
      </c>
      <c r="W1797" s="122" t="str">
        <f>IF($AB1797=1,VLOOKUP(U:U,'BW Asset Listing'!D:F,3,FALSE),"")</f>
        <v/>
      </c>
      <c r="X1797" s="122" t="str">
        <f>IF($AB1797=1,VLOOKUP(U:U,'BW Asset Listing'!D:G,4,FALSE),"")</f>
        <v/>
      </c>
      <c r="Y1797" s="294" t="str">
        <f>IF($AB1797=1,VLOOKUP(U:U,'BW Asset Listing'!D:O,12,FALSE),"")</f>
        <v/>
      </c>
      <c r="Z1797" s="294" t="str">
        <f t="shared" si="234"/>
        <v/>
      </c>
      <c r="AA1797" s="294" t="str">
        <f t="shared" si="235"/>
        <v/>
      </c>
      <c r="AB1797" s="294">
        <f>COUNTIF($D$4:D1797,$D1797)</f>
        <v>0</v>
      </c>
      <c r="AE1797" s="122" t="str">
        <f t="shared" si="236"/>
        <v/>
      </c>
      <c r="AF1797" s="124">
        <f>SUMIFS('BW Expense Report GL'!I:I,'BW Expense Report GL'!F:F,AD:AD,'BW Expense Report GL'!G:G,G:G)</f>
        <v>0</v>
      </c>
      <c r="AG1797" s="124" t="str">
        <f t="shared" si="237"/>
        <v/>
      </c>
      <c r="AH1797" s="124">
        <f>SUMIFS('BW Expense Report GL'!I:I,'BW Expense Report GL'!F:F,AD:AD,'BW Expense Report GL'!G:G,H:H)</f>
        <v>0</v>
      </c>
      <c r="AI1797" s="124" t="str">
        <f t="shared" si="238"/>
        <v/>
      </c>
      <c r="AK1797" s="121">
        <f t="shared" si="239"/>
        <v>0</v>
      </c>
      <c r="AL1797" s="121">
        <f t="shared" si="240"/>
        <v>0</v>
      </c>
    </row>
    <row r="1798" spans="1:38" s="121" customFormat="1" ht="12.75" x14ac:dyDescent="0.2">
      <c r="A1798" s="293" t="str">
        <f>VLOOKUP(B:B,'ACFR Business Areas'!A:C,3,FALSE)</f>
        <v>A000</v>
      </c>
      <c r="B1798" s="293" t="str">
        <f>'Lease Rollforward'!$B$1</f>
        <v>E120</v>
      </c>
      <c r="C1798" s="122" t="str">
        <f>VLOOKUP(B:B,'ACFR Business Areas'!A:B,2,FALSE)</f>
        <v>Comptroller General</v>
      </c>
      <c r="D1798" s="237"/>
      <c r="E1798" s="265"/>
      <c r="G1798" s="122">
        <f>IFERROR(VLOOKUP($F:$F,'Lease Types with GL Accts'!A:B,2,FALSE),0)</f>
        <v>0</v>
      </c>
      <c r="H1798" s="122">
        <f>IFERROR(VLOOKUP($F:$F,'Lease Types with GL Accts'!$A:$C,3,FALSE),0)</f>
        <v>0</v>
      </c>
      <c r="I1798" s="122">
        <f>IFERROR(VLOOKUP($F:$F,'Lease Types with GL Accts'!$A:$D,4,FALSE),0)</f>
        <v>0</v>
      </c>
      <c r="J1798" s="293" t="str">
        <f>IF(AND(AB1798=1,K1798='Lease Rollforward'!$B$2),"Yes",IF(AB1798=1,"No",""))</f>
        <v/>
      </c>
      <c r="L1798" s="216"/>
      <c r="M1798" s="217"/>
      <c r="N1798" s="217"/>
      <c r="O1798" s="217"/>
      <c r="P1798" s="294">
        <f t="shared" si="233"/>
        <v>0</v>
      </c>
      <c r="Q1798" s="124"/>
      <c r="R1798" s="124"/>
      <c r="S1798" s="219"/>
      <c r="T1798" s="219"/>
      <c r="U1798" s="266"/>
      <c r="V1798" s="122" t="str">
        <f>IF($AB1798=1,VLOOKUP(U:U,'BW Asset Listing'!D:E,2,FALSE),"")</f>
        <v/>
      </c>
      <c r="W1798" s="122" t="str">
        <f>IF($AB1798=1,VLOOKUP(U:U,'BW Asset Listing'!D:F,3,FALSE),"")</f>
        <v/>
      </c>
      <c r="X1798" s="122" t="str">
        <f>IF($AB1798=1,VLOOKUP(U:U,'BW Asset Listing'!D:G,4,FALSE),"")</f>
        <v/>
      </c>
      <c r="Y1798" s="294" t="str">
        <f>IF($AB1798=1,VLOOKUP(U:U,'BW Asset Listing'!D:O,12,FALSE),"")</f>
        <v/>
      </c>
      <c r="Z1798" s="294" t="str">
        <f t="shared" si="234"/>
        <v/>
      </c>
      <c r="AA1798" s="294" t="str">
        <f t="shared" si="235"/>
        <v/>
      </c>
      <c r="AB1798" s="294">
        <f>COUNTIF($D$4:D1798,$D1798)</f>
        <v>0</v>
      </c>
      <c r="AE1798" s="122" t="str">
        <f t="shared" si="236"/>
        <v/>
      </c>
      <c r="AF1798" s="124">
        <f>SUMIFS('BW Expense Report GL'!I:I,'BW Expense Report GL'!F:F,AD:AD,'BW Expense Report GL'!G:G,G:G)</f>
        <v>0</v>
      </c>
      <c r="AG1798" s="124" t="str">
        <f t="shared" si="237"/>
        <v/>
      </c>
      <c r="AH1798" s="124">
        <f>SUMIFS('BW Expense Report GL'!I:I,'BW Expense Report GL'!F:F,AD:AD,'BW Expense Report GL'!G:G,H:H)</f>
        <v>0</v>
      </c>
      <c r="AI1798" s="124" t="str">
        <f t="shared" si="238"/>
        <v/>
      </c>
      <c r="AK1798" s="121">
        <f t="shared" si="239"/>
        <v>0</v>
      </c>
      <c r="AL1798" s="121">
        <f t="shared" si="240"/>
        <v>0</v>
      </c>
    </row>
    <row r="1799" spans="1:38" s="121" customFormat="1" ht="12.75" x14ac:dyDescent="0.2">
      <c r="A1799" s="293" t="str">
        <f>VLOOKUP(B:B,'ACFR Business Areas'!A:C,3,FALSE)</f>
        <v>A000</v>
      </c>
      <c r="B1799" s="293" t="str">
        <f>'Lease Rollforward'!$B$1</f>
        <v>E120</v>
      </c>
      <c r="C1799" s="122" t="str">
        <f>VLOOKUP(B:B,'ACFR Business Areas'!A:B,2,FALSE)</f>
        <v>Comptroller General</v>
      </c>
      <c r="D1799" s="237"/>
      <c r="E1799" s="265"/>
      <c r="G1799" s="122">
        <f>IFERROR(VLOOKUP($F:$F,'Lease Types with GL Accts'!A:B,2,FALSE),0)</f>
        <v>0</v>
      </c>
      <c r="H1799" s="122">
        <f>IFERROR(VLOOKUP($F:$F,'Lease Types with GL Accts'!$A:$C,3,FALSE),0)</f>
        <v>0</v>
      </c>
      <c r="I1799" s="122">
        <f>IFERROR(VLOOKUP($F:$F,'Lease Types with GL Accts'!$A:$D,4,FALSE),0)</f>
        <v>0</v>
      </c>
      <c r="J1799" s="293" t="str">
        <f>IF(AND(AB1799=1,K1799='Lease Rollforward'!$B$2),"Yes",IF(AB1799=1,"No",""))</f>
        <v/>
      </c>
      <c r="L1799" s="216"/>
      <c r="M1799" s="217"/>
      <c r="N1799" s="217"/>
      <c r="O1799" s="217"/>
      <c r="P1799" s="294">
        <f t="shared" si="233"/>
        <v>0</v>
      </c>
      <c r="Q1799" s="124"/>
      <c r="R1799" s="124"/>
      <c r="S1799" s="219"/>
      <c r="T1799" s="219"/>
      <c r="U1799" s="266"/>
      <c r="V1799" s="122" t="str">
        <f>IF($AB1799=1,VLOOKUP(U:U,'BW Asset Listing'!D:E,2,FALSE),"")</f>
        <v/>
      </c>
      <c r="W1799" s="122" t="str">
        <f>IF($AB1799=1,VLOOKUP(U:U,'BW Asset Listing'!D:F,3,FALSE),"")</f>
        <v/>
      </c>
      <c r="X1799" s="122" t="str">
        <f>IF($AB1799=1,VLOOKUP(U:U,'BW Asset Listing'!D:G,4,FALSE),"")</f>
        <v/>
      </c>
      <c r="Y1799" s="294" t="str">
        <f>IF($AB1799=1,VLOOKUP(U:U,'BW Asset Listing'!D:O,12,FALSE),"")</f>
        <v/>
      </c>
      <c r="Z1799" s="294" t="str">
        <f t="shared" si="234"/>
        <v/>
      </c>
      <c r="AA1799" s="294" t="str">
        <f t="shared" si="235"/>
        <v/>
      </c>
      <c r="AB1799" s="294">
        <f>COUNTIF($D$4:D1799,$D1799)</f>
        <v>0</v>
      </c>
      <c r="AE1799" s="122" t="str">
        <f t="shared" si="236"/>
        <v/>
      </c>
      <c r="AF1799" s="124">
        <f>SUMIFS('BW Expense Report GL'!I:I,'BW Expense Report GL'!F:F,AD:AD,'BW Expense Report GL'!G:G,G:G)</f>
        <v>0</v>
      </c>
      <c r="AG1799" s="124" t="str">
        <f t="shared" si="237"/>
        <v/>
      </c>
      <c r="AH1799" s="124">
        <f>SUMIFS('BW Expense Report GL'!I:I,'BW Expense Report GL'!F:F,AD:AD,'BW Expense Report GL'!G:G,H:H)</f>
        <v>0</v>
      </c>
      <c r="AI1799" s="124" t="str">
        <f t="shared" si="238"/>
        <v/>
      </c>
      <c r="AK1799" s="121">
        <f t="shared" si="239"/>
        <v>0</v>
      </c>
      <c r="AL1799" s="121">
        <f t="shared" si="240"/>
        <v>0</v>
      </c>
    </row>
    <row r="1800" spans="1:38" s="121" customFormat="1" ht="12.75" x14ac:dyDescent="0.2">
      <c r="A1800" s="293" t="str">
        <f>VLOOKUP(B:B,'ACFR Business Areas'!A:C,3,FALSE)</f>
        <v>A000</v>
      </c>
      <c r="B1800" s="293" t="str">
        <f>'Lease Rollforward'!$B$1</f>
        <v>E120</v>
      </c>
      <c r="C1800" s="122" t="str">
        <f>VLOOKUP(B:B,'ACFR Business Areas'!A:B,2,FALSE)</f>
        <v>Comptroller General</v>
      </c>
      <c r="D1800" s="237"/>
      <c r="E1800" s="265"/>
      <c r="G1800" s="122">
        <f>IFERROR(VLOOKUP($F:$F,'Lease Types with GL Accts'!A:B,2,FALSE),0)</f>
        <v>0</v>
      </c>
      <c r="H1800" s="122">
        <f>IFERROR(VLOOKUP($F:$F,'Lease Types with GL Accts'!$A:$C,3,FALSE),0)</f>
        <v>0</v>
      </c>
      <c r="I1800" s="122">
        <f>IFERROR(VLOOKUP($F:$F,'Lease Types with GL Accts'!$A:$D,4,FALSE),0)</f>
        <v>0</v>
      </c>
      <c r="J1800" s="293" t="str">
        <f>IF(AND(AB1800=1,K1800='Lease Rollforward'!$B$2),"Yes",IF(AB1800=1,"No",""))</f>
        <v/>
      </c>
      <c r="L1800" s="216"/>
      <c r="M1800" s="217"/>
      <c r="N1800" s="217"/>
      <c r="O1800" s="217"/>
      <c r="P1800" s="294">
        <f t="shared" ref="P1800:P1863" si="241">SUM(M1800:O1800)</f>
        <v>0</v>
      </c>
      <c r="Q1800" s="124"/>
      <c r="R1800" s="124"/>
      <c r="S1800" s="219"/>
      <c r="T1800" s="219"/>
      <c r="U1800" s="266"/>
      <c r="V1800" s="122" t="str">
        <f>IF($AB1800=1,VLOOKUP(U:U,'BW Asset Listing'!D:E,2,FALSE),"")</f>
        <v/>
      </c>
      <c r="W1800" s="122" t="str">
        <f>IF($AB1800=1,VLOOKUP(U:U,'BW Asset Listing'!D:F,3,FALSE),"")</f>
        <v/>
      </c>
      <c r="X1800" s="122" t="str">
        <f>IF($AB1800=1,VLOOKUP(U:U,'BW Asset Listing'!D:G,4,FALSE),"")</f>
        <v/>
      </c>
      <c r="Y1800" s="294" t="str">
        <f>IF($AB1800=1,VLOOKUP(U:U,'BW Asset Listing'!D:O,12,FALSE),"")</f>
        <v/>
      </c>
      <c r="Z1800" s="294" t="str">
        <f t="shared" ref="Z1800:Z1863" si="242">IF($AB1800=1,SUMIF(D:D,D1800,M:M),"")</f>
        <v/>
      </c>
      <c r="AA1800" s="294" t="str">
        <f t="shared" ref="AA1800:AA1863" si="243">IF($AB1800=1,Y1800-Z1800,"")</f>
        <v/>
      </c>
      <c r="AB1800" s="294">
        <f>COUNTIF($D$4:D1800,$D1800)</f>
        <v>0</v>
      </c>
      <c r="AE1800" s="122" t="str">
        <f t="shared" ref="AE1800:AE1863" si="244">IF(ISBLANK(D1800),"",D1800&amp;" Payment #"&amp;AB1800)</f>
        <v/>
      </c>
      <c r="AF1800" s="124">
        <f>SUMIFS('BW Expense Report GL'!I:I,'BW Expense Report GL'!F:F,AD:AD,'BW Expense Report GL'!G:G,G:G)</f>
        <v>0</v>
      </c>
      <c r="AG1800" s="124" t="str">
        <f t="shared" ref="AG1800:AG1863" si="245">IF(ISBLANK(AD1800),"",M1800-AF1800)</f>
        <v/>
      </c>
      <c r="AH1800" s="124">
        <f>SUMIFS('BW Expense Report GL'!I:I,'BW Expense Report GL'!F:F,AD:AD,'BW Expense Report GL'!G:G,H:H)</f>
        <v>0</v>
      </c>
      <c r="AI1800" s="124" t="str">
        <f t="shared" ref="AI1800:AI1863" si="246">IF(ISBLANK(AD1800),"",N1800-AH1800)</f>
        <v/>
      </c>
      <c r="AK1800" s="121">
        <f t="shared" ref="AK1800:AK1863" si="247">F1800</f>
        <v>0</v>
      </c>
      <c r="AL1800" s="121">
        <f t="shared" ref="AL1800:AL1863" si="248">D1800</f>
        <v>0</v>
      </c>
    </row>
    <row r="1801" spans="1:38" s="121" customFormat="1" ht="12.75" x14ac:dyDescent="0.2">
      <c r="A1801" s="293" t="str">
        <f>VLOOKUP(B:B,'ACFR Business Areas'!A:C,3,FALSE)</f>
        <v>A000</v>
      </c>
      <c r="B1801" s="293" t="str">
        <f>'Lease Rollforward'!$B$1</f>
        <v>E120</v>
      </c>
      <c r="C1801" s="122" t="str">
        <f>VLOOKUP(B:B,'ACFR Business Areas'!A:B,2,FALSE)</f>
        <v>Comptroller General</v>
      </c>
      <c r="D1801" s="237"/>
      <c r="E1801" s="265"/>
      <c r="G1801" s="122">
        <f>IFERROR(VLOOKUP($F:$F,'Lease Types with GL Accts'!A:B,2,FALSE),0)</f>
        <v>0</v>
      </c>
      <c r="H1801" s="122">
        <f>IFERROR(VLOOKUP($F:$F,'Lease Types with GL Accts'!$A:$C,3,FALSE),0)</f>
        <v>0</v>
      </c>
      <c r="I1801" s="122">
        <f>IFERROR(VLOOKUP($F:$F,'Lease Types with GL Accts'!$A:$D,4,FALSE),0)</f>
        <v>0</v>
      </c>
      <c r="J1801" s="293" t="str">
        <f>IF(AND(AB1801=1,K1801='Lease Rollforward'!$B$2),"Yes",IF(AB1801=1,"No",""))</f>
        <v/>
      </c>
      <c r="L1801" s="216"/>
      <c r="M1801" s="217"/>
      <c r="N1801" s="217"/>
      <c r="O1801" s="217"/>
      <c r="P1801" s="294">
        <f t="shared" si="241"/>
        <v>0</v>
      </c>
      <c r="Q1801" s="124"/>
      <c r="R1801" s="124"/>
      <c r="S1801" s="219"/>
      <c r="T1801" s="219"/>
      <c r="U1801" s="266"/>
      <c r="V1801" s="122" t="str">
        <f>IF($AB1801=1,VLOOKUP(U:U,'BW Asset Listing'!D:E,2,FALSE),"")</f>
        <v/>
      </c>
      <c r="W1801" s="122" t="str">
        <f>IF($AB1801=1,VLOOKUP(U:U,'BW Asset Listing'!D:F,3,FALSE),"")</f>
        <v/>
      </c>
      <c r="X1801" s="122" t="str">
        <f>IF($AB1801=1,VLOOKUP(U:U,'BW Asset Listing'!D:G,4,FALSE),"")</f>
        <v/>
      </c>
      <c r="Y1801" s="294" t="str">
        <f>IF($AB1801=1,VLOOKUP(U:U,'BW Asset Listing'!D:O,12,FALSE),"")</f>
        <v/>
      </c>
      <c r="Z1801" s="294" t="str">
        <f t="shared" si="242"/>
        <v/>
      </c>
      <c r="AA1801" s="294" t="str">
        <f t="shared" si="243"/>
        <v/>
      </c>
      <c r="AB1801" s="294">
        <f>COUNTIF($D$4:D1801,$D1801)</f>
        <v>0</v>
      </c>
      <c r="AE1801" s="122" t="str">
        <f t="shared" si="244"/>
        <v/>
      </c>
      <c r="AF1801" s="124">
        <f>SUMIFS('BW Expense Report GL'!I:I,'BW Expense Report GL'!F:F,AD:AD,'BW Expense Report GL'!G:G,G:G)</f>
        <v>0</v>
      </c>
      <c r="AG1801" s="124" t="str">
        <f t="shared" si="245"/>
        <v/>
      </c>
      <c r="AH1801" s="124">
        <f>SUMIFS('BW Expense Report GL'!I:I,'BW Expense Report GL'!F:F,AD:AD,'BW Expense Report GL'!G:G,H:H)</f>
        <v>0</v>
      </c>
      <c r="AI1801" s="124" t="str">
        <f t="shared" si="246"/>
        <v/>
      </c>
      <c r="AK1801" s="121">
        <f t="shared" si="247"/>
        <v>0</v>
      </c>
      <c r="AL1801" s="121">
        <f t="shared" si="248"/>
        <v>0</v>
      </c>
    </row>
    <row r="1802" spans="1:38" s="121" customFormat="1" ht="12.75" x14ac:dyDescent="0.2">
      <c r="A1802" s="293" t="str">
        <f>VLOOKUP(B:B,'ACFR Business Areas'!A:C,3,FALSE)</f>
        <v>A000</v>
      </c>
      <c r="B1802" s="293" t="str">
        <f>'Lease Rollforward'!$B$1</f>
        <v>E120</v>
      </c>
      <c r="C1802" s="122" t="str">
        <f>VLOOKUP(B:B,'ACFR Business Areas'!A:B,2,FALSE)</f>
        <v>Comptroller General</v>
      </c>
      <c r="D1802" s="237"/>
      <c r="E1802" s="265"/>
      <c r="G1802" s="122">
        <f>IFERROR(VLOOKUP($F:$F,'Lease Types with GL Accts'!A:B,2,FALSE),0)</f>
        <v>0</v>
      </c>
      <c r="H1802" s="122">
        <f>IFERROR(VLOOKUP($F:$F,'Lease Types with GL Accts'!$A:$C,3,FALSE),0)</f>
        <v>0</v>
      </c>
      <c r="I1802" s="122">
        <f>IFERROR(VLOOKUP($F:$F,'Lease Types with GL Accts'!$A:$D,4,FALSE),0)</f>
        <v>0</v>
      </c>
      <c r="J1802" s="293" t="str">
        <f>IF(AND(AB1802=1,K1802='Lease Rollforward'!$B$2),"Yes",IF(AB1802=1,"No",""))</f>
        <v/>
      </c>
      <c r="L1802" s="216"/>
      <c r="M1802" s="217"/>
      <c r="N1802" s="217"/>
      <c r="O1802" s="217"/>
      <c r="P1802" s="294">
        <f t="shared" si="241"/>
        <v>0</v>
      </c>
      <c r="Q1802" s="124"/>
      <c r="R1802" s="124"/>
      <c r="S1802" s="219"/>
      <c r="T1802" s="219"/>
      <c r="U1802" s="266"/>
      <c r="V1802" s="122" t="str">
        <f>IF($AB1802=1,VLOOKUP(U:U,'BW Asset Listing'!D:E,2,FALSE),"")</f>
        <v/>
      </c>
      <c r="W1802" s="122" t="str">
        <f>IF($AB1802=1,VLOOKUP(U:U,'BW Asset Listing'!D:F,3,FALSE),"")</f>
        <v/>
      </c>
      <c r="X1802" s="122" t="str">
        <f>IF($AB1802=1,VLOOKUP(U:U,'BW Asset Listing'!D:G,4,FALSE),"")</f>
        <v/>
      </c>
      <c r="Y1802" s="294" t="str">
        <f>IF($AB1802=1,VLOOKUP(U:U,'BW Asset Listing'!D:O,12,FALSE),"")</f>
        <v/>
      </c>
      <c r="Z1802" s="294" t="str">
        <f t="shared" si="242"/>
        <v/>
      </c>
      <c r="AA1802" s="294" t="str">
        <f t="shared" si="243"/>
        <v/>
      </c>
      <c r="AB1802" s="294">
        <f>COUNTIF($D$4:D1802,$D1802)</f>
        <v>0</v>
      </c>
      <c r="AE1802" s="122" t="str">
        <f t="shared" si="244"/>
        <v/>
      </c>
      <c r="AF1802" s="124">
        <f>SUMIFS('BW Expense Report GL'!I:I,'BW Expense Report GL'!F:F,AD:AD,'BW Expense Report GL'!G:G,G:G)</f>
        <v>0</v>
      </c>
      <c r="AG1802" s="124" t="str">
        <f t="shared" si="245"/>
        <v/>
      </c>
      <c r="AH1802" s="124">
        <f>SUMIFS('BW Expense Report GL'!I:I,'BW Expense Report GL'!F:F,AD:AD,'BW Expense Report GL'!G:G,H:H)</f>
        <v>0</v>
      </c>
      <c r="AI1802" s="124" t="str">
        <f t="shared" si="246"/>
        <v/>
      </c>
      <c r="AK1802" s="121">
        <f t="shared" si="247"/>
        <v>0</v>
      </c>
      <c r="AL1802" s="121">
        <f t="shared" si="248"/>
        <v>0</v>
      </c>
    </row>
    <row r="1803" spans="1:38" s="121" customFormat="1" ht="12.75" x14ac:dyDescent="0.2">
      <c r="A1803" s="293" t="str">
        <f>VLOOKUP(B:B,'ACFR Business Areas'!A:C,3,FALSE)</f>
        <v>A000</v>
      </c>
      <c r="B1803" s="293" t="str">
        <f>'Lease Rollforward'!$B$1</f>
        <v>E120</v>
      </c>
      <c r="C1803" s="122" t="str">
        <f>VLOOKUP(B:B,'ACFR Business Areas'!A:B,2,FALSE)</f>
        <v>Comptroller General</v>
      </c>
      <c r="D1803" s="237"/>
      <c r="E1803" s="265"/>
      <c r="G1803" s="122">
        <f>IFERROR(VLOOKUP($F:$F,'Lease Types with GL Accts'!A:B,2,FALSE),0)</f>
        <v>0</v>
      </c>
      <c r="H1803" s="122">
        <f>IFERROR(VLOOKUP($F:$F,'Lease Types with GL Accts'!$A:$C,3,FALSE),0)</f>
        <v>0</v>
      </c>
      <c r="I1803" s="122">
        <f>IFERROR(VLOOKUP($F:$F,'Lease Types with GL Accts'!$A:$D,4,FALSE),0)</f>
        <v>0</v>
      </c>
      <c r="J1803" s="293" t="str">
        <f>IF(AND(AB1803=1,K1803='Lease Rollforward'!$B$2),"Yes",IF(AB1803=1,"No",""))</f>
        <v/>
      </c>
      <c r="L1803" s="216"/>
      <c r="M1803" s="217"/>
      <c r="N1803" s="217"/>
      <c r="O1803" s="217"/>
      <c r="P1803" s="294">
        <f t="shared" si="241"/>
        <v>0</v>
      </c>
      <c r="Q1803" s="124"/>
      <c r="R1803" s="124"/>
      <c r="S1803" s="219"/>
      <c r="T1803" s="219"/>
      <c r="U1803" s="266"/>
      <c r="V1803" s="122" t="str">
        <f>IF($AB1803=1,VLOOKUP(U:U,'BW Asset Listing'!D:E,2,FALSE),"")</f>
        <v/>
      </c>
      <c r="W1803" s="122" t="str">
        <f>IF($AB1803=1,VLOOKUP(U:U,'BW Asset Listing'!D:F,3,FALSE),"")</f>
        <v/>
      </c>
      <c r="X1803" s="122" t="str">
        <f>IF($AB1803=1,VLOOKUP(U:U,'BW Asset Listing'!D:G,4,FALSE),"")</f>
        <v/>
      </c>
      <c r="Y1803" s="294" t="str">
        <f>IF($AB1803=1,VLOOKUP(U:U,'BW Asset Listing'!D:O,12,FALSE),"")</f>
        <v/>
      </c>
      <c r="Z1803" s="294" t="str">
        <f t="shared" si="242"/>
        <v/>
      </c>
      <c r="AA1803" s="294" t="str">
        <f t="shared" si="243"/>
        <v/>
      </c>
      <c r="AB1803" s="294">
        <f>COUNTIF($D$4:D1803,$D1803)</f>
        <v>0</v>
      </c>
      <c r="AE1803" s="122" t="str">
        <f t="shared" si="244"/>
        <v/>
      </c>
      <c r="AF1803" s="124">
        <f>SUMIFS('BW Expense Report GL'!I:I,'BW Expense Report GL'!F:F,AD:AD,'BW Expense Report GL'!G:G,G:G)</f>
        <v>0</v>
      </c>
      <c r="AG1803" s="124" t="str">
        <f t="shared" si="245"/>
        <v/>
      </c>
      <c r="AH1803" s="124">
        <f>SUMIFS('BW Expense Report GL'!I:I,'BW Expense Report GL'!F:F,AD:AD,'BW Expense Report GL'!G:G,H:H)</f>
        <v>0</v>
      </c>
      <c r="AI1803" s="124" t="str">
        <f t="shared" si="246"/>
        <v/>
      </c>
      <c r="AK1803" s="121">
        <f t="shared" si="247"/>
        <v>0</v>
      </c>
      <c r="AL1803" s="121">
        <f t="shared" si="248"/>
        <v>0</v>
      </c>
    </row>
    <row r="1804" spans="1:38" s="121" customFormat="1" ht="12.75" x14ac:dyDescent="0.2">
      <c r="A1804" s="293" t="str">
        <f>VLOOKUP(B:B,'ACFR Business Areas'!A:C,3,FALSE)</f>
        <v>A000</v>
      </c>
      <c r="B1804" s="293" t="str">
        <f>'Lease Rollforward'!$B$1</f>
        <v>E120</v>
      </c>
      <c r="C1804" s="122" t="str">
        <f>VLOOKUP(B:B,'ACFR Business Areas'!A:B,2,FALSE)</f>
        <v>Comptroller General</v>
      </c>
      <c r="D1804" s="237"/>
      <c r="E1804" s="265"/>
      <c r="G1804" s="122">
        <f>IFERROR(VLOOKUP($F:$F,'Lease Types with GL Accts'!A:B,2,FALSE),0)</f>
        <v>0</v>
      </c>
      <c r="H1804" s="122">
        <f>IFERROR(VLOOKUP($F:$F,'Lease Types with GL Accts'!$A:$C,3,FALSE),0)</f>
        <v>0</v>
      </c>
      <c r="I1804" s="122">
        <f>IFERROR(VLOOKUP($F:$F,'Lease Types with GL Accts'!$A:$D,4,FALSE),0)</f>
        <v>0</v>
      </c>
      <c r="J1804" s="293" t="str">
        <f>IF(AND(AB1804=1,K1804='Lease Rollforward'!$B$2),"Yes",IF(AB1804=1,"No",""))</f>
        <v/>
      </c>
      <c r="L1804" s="216"/>
      <c r="M1804" s="217"/>
      <c r="N1804" s="217"/>
      <c r="O1804" s="217"/>
      <c r="P1804" s="294">
        <f t="shared" si="241"/>
        <v>0</v>
      </c>
      <c r="Q1804" s="124"/>
      <c r="R1804" s="124"/>
      <c r="S1804" s="219"/>
      <c r="T1804" s="219"/>
      <c r="U1804" s="266"/>
      <c r="V1804" s="122" t="str">
        <f>IF($AB1804=1,VLOOKUP(U:U,'BW Asset Listing'!D:E,2,FALSE),"")</f>
        <v/>
      </c>
      <c r="W1804" s="122" t="str">
        <f>IF($AB1804=1,VLOOKUP(U:U,'BW Asset Listing'!D:F,3,FALSE),"")</f>
        <v/>
      </c>
      <c r="X1804" s="122" t="str">
        <f>IF($AB1804=1,VLOOKUP(U:U,'BW Asset Listing'!D:G,4,FALSE),"")</f>
        <v/>
      </c>
      <c r="Y1804" s="294" t="str">
        <f>IF($AB1804=1,VLOOKUP(U:U,'BW Asset Listing'!D:O,12,FALSE),"")</f>
        <v/>
      </c>
      <c r="Z1804" s="294" t="str">
        <f t="shared" si="242"/>
        <v/>
      </c>
      <c r="AA1804" s="294" t="str">
        <f t="shared" si="243"/>
        <v/>
      </c>
      <c r="AB1804" s="294">
        <f>COUNTIF($D$4:D1804,$D1804)</f>
        <v>0</v>
      </c>
      <c r="AE1804" s="122" t="str">
        <f t="shared" si="244"/>
        <v/>
      </c>
      <c r="AF1804" s="124">
        <f>SUMIFS('BW Expense Report GL'!I:I,'BW Expense Report GL'!F:F,AD:AD,'BW Expense Report GL'!G:G,G:G)</f>
        <v>0</v>
      </c>
      <c r="AG1804" s="124" t="str">
        <f t="shared" si="245"/>
        <v/>
      </c>
      <c r="AH1804" s="124">
        <f>SUMIFS('BW Expense Report GL'!I:I,'BW Expense Report GL'!F:F,AD:AD,'BW Expense Report GL'!G:G,H:H)</f>
        <v>0</v>
      </c>
      <c r="AI1804" s="124" t="str">
        <f t="shared" si="246"/>
        <v/>
      </c>
      <c r="AK1804" s="121">
        <f t="shared" si="247"/>
        <v>0</v>
      </c>
      <c r="AL1804" s="121">
        <f t="shared" si="248"/>
        <v>0</v>
      </c>
    </row>
    <row r="1805" spans="1:38" s="121" customFormat="1" ht="12.75" x14ac:dyDescent="0.2">
      <c r="A1805" s="293" t="str">
        <f>VLOOKUP(B:B,'ACFR Business Areas'!A:C,3,FALSE)</f>
        <v>A000</v>
      </c>
      <c r="B1805" s="293" t="str">
        <f>'Lease Rollforward'!$B$1</f>
        <v>E120</v>
      </c>
      <c r="C1805" s="122" t="str">
        <f>VLOOKUP(B:B,'ACFR Business Areas'!A:B,2,FALSE)</f>
        <v>Comptroller General</v>
      </c>
      <c r="D1805" s="237"/>
      <c r="E1805" s="265"/>
      <c r="G1805" s="122">
        <f>IFERROR(VLOOKUP($F:$F,'Lease Types with GL Accts'!A:B,2,FALSE),0)</f>
        <v>0</v>
      </c>
      <c r="H1805" s="122">
        <f>IFERROR(VLOOKUP($F:$F,'Lease Types with GL Accts'!$A:$C,3,FALSE),0)</f>
        <v>0</v>
      </c>
      <c r="I1805" s="122">
        <f>IFERROR(VLOOKUP($F:$F,'Lease Types with GL Accts'!$A:$D,4,FALSE),0)</f>
        <v>0</v>
      </c>
      <c r="J1805" s="293" t="str">
        <f>IF(AND(AB1805=1,K1805='Lease Rollforward'!$B$2),"Yes",IF(AB1805=1,"No",""))</f>
        <v/>
      </c>
      <c r="L1805" s="216"/>
      <c r="M1805" s="217"/>
      <c r="N1805" s="217"/>
      <c r="O1805" s="217"/>
      <c r="P1805" s="294">
        <f t="shared" si="241"/>
        <v>0</v>
      </c>
      <c r="Q1805" s="124"/>
      <c r="R1805" s="124"/>
      <c r="S1805" s="219"/>
      <c r="T1805" s="219"/>
      <c r="U1805" s="266"/>
      <c r="V1805" s="122" t="str">
        <f>IF($AB1805=1,VLOOKUP(U:U,'BW Asset Listing'!D:E,2,FALSE),"")</f>
        <v/>
      </c>
      <c r="W1805" s="122" t="str">
        <f>IF($AB1805=1,VLOOKUP(U:U,'BW Asset Listing'!D:F,3,FALSE),"")</f>
        <v/>
      </c>
      <c r="X1805" s="122" t="str">
        <f>IF($AB1805=1,VLOOKUP(U:U,'BW Asset Listing'!D:G,4,FALSE),"")</f>
        <v/>
      </c>
      <c r="Y1805" s="294" t="str">
        <f>IF($AB1805=1,VLOOKUP(U:U,'BW Asset Listing'!D:O,12,FALSE),"")</f>
        <v/>
      </c>
      <c r="Z1805" s="294" t="str">
        <f t="shared" si="242"/>
        <v/>
      </c>
      <c r="AA1805" s="294" t="str">
        <f t="shared" si="243"/>
        <v/>
      </c>
      <c r="AB1805" s="294">
        <f>COUNTIF($D$4:D1805,$D1805)</f>
        <v>0</v>
      </c>
      <c r="AE1805" s="122" t="str">
        <f t="shared" si="244"/>
        <v/>
      </c>
      <c r="AF1805" s="124">
        <f>SUMIFS('BW Expense Report GL'!I:I,'BW Expense Report GL'!F:F,AD:AD,'BW Expense Report GL'!G:G,G:G)</f>
        <v>0</v>
      </c>
      <c r="AG1805" s="124" t="str">
        <f t="shared" si="245"/>
        <v/>
      </c>
      <c r="AH1805" s="124">
        <f>SUMIFS('BW Expense Report GL'!I:I,'BW Expense Report GL'!F:F,AD:AD,'BW Expense Report GL'!G:G,H:H)</f>
        <v>0</v>
      </c>
      <c r="AI1805" s="124" t="str">
        <f t="shared" si="246"/>
        <v/>
      </c>
      <c r="AK1805" s="121">
        <f t="shared" si="247"/>
        <v>0</v>
      </c>
      <c r="AL1805" s="121">
        <f t="shared" si="248"/>
        <v>0</v>
      </c>
    </row>
    <row r="1806" spans="1:38" s="121" customFormat="1" ht="12.75" x14ac:dyDescent="0.2">
      <c r="A1806" s="293" t="str">
        <f>VLOOKUP(B:B,'ACFR Business Areas'!A:C,3,FALSE)</f>
        <v>A000</v>
      </c>
      <c r="B1806" s="293" t="str">
        <f>'Lease Rollforward'!$B$1</f>
        <v>E120</v>
      </c>
      <c r="C1806" s="122" t="str">
        <f>VLOOKUP(B:B,'ACFR Business Areas'!A:B,2,FALSE)</f>
        <v>Comptroller General</v>
      </c>
      <c r="D1806" s="237"/>
      <c r="E1806" s="265"/>
      <c r="G1806" s="122">
        <f>IFERROR(VLOOKUP($F:$F,'Lease Types with GL Accts'!A:B,2,FALSE),0)</f>
        <v>0</v>
      </c>
      <c r="H1806" s="122">
        <f>IFERROR(VLOOKUP($F:$F,'Lease Types with GL Accts'!$A:$C,3,FALSE),0)</f>
        <v>0</v>
      </c>
      <c r="I1806" s="122">
        <f>IFERROR(VLOOKUP($F:$F,'Lease Types with GL Accts'!$A:$D,4,FALSE),0)</f>
        <v>0</v>
      </c>
      <c r="J1806" s="293" t="str">
        <f>IF(AND(AB1806=1,K1806='Lease Rollforward'!$B$2),"Yes",IF(AB1806=1,"No",""))</f>
        <v/>
      </c>
      <c r="L1806" s="216"/>
      <c r="M1806" s="217"/>
      <c r="N1806" s="217"/>
      <c r="O1806" s="217"/>
      <c r="P1806" s="294">
        <f t="shared" si="241"/>
        <v>0</v>
      </c>
      <c r="Q1806" s="124"/>
      <c r="R1806" s="124"/>
      <c r="S1806" s="219"/>
      <c r="T1806" s="219"/>
      <c r="U1806" s="266"/>
      <c r="V1806" s="122" t="str">
        <f>IF($AB1806=1,VLOOKUP(U:U,'BW Asset Listing'!D:E,2,FALSE),"")</f>
        <v/>
      </c>
      <c r="W1806" s="122" t="str">
        <f>IF($AB1806=1,VLOOKUP(U:U,'BW Asset Listing'!D:F,3,FALSE),"")</f>
        <v/>
      </c>
      <c r="X1806" s="122" t="str">
        <f>IF($AB1806=1,VLOOKUP(U:U,'BW Asset Listing'!D:G,4,FALSE),"")</f>
        <v/>
      </c>
      <c r="Y1806" s="294" t="str">
        <f>IF($AB1806=1,VLOOKUP(U:U,'BW Asset Listing'!D:O,12,FALSE),"")</f>
        <v/>
      </c>
      <c r="Z1806" s="294" t="str">
        <f t="shared" si="242"/>
        <v/>
      </c>
      <c r="AA1806" s="294" t="str">
        <f t="shared" si="243"/>
        <v/>
      </c>
      <c r="AB1806" s="294">
        <f>COUNTIF($D$4:D1806,$D1806)</f>
        <v>0</v>
      </c>
      <c r="AE1806" s="122" t="str">
        <f t="shared" si="244"/>
        <v/>
      </c>
      <c r="AF1806" s="124">
        <f>SUMIFS('BW Expense Report GL'!I:I,'BW Expense Report GL'!F:F,AD:AD,'BW Expense Report GL'!G:G,G:G)</f>
        <v>0</v>
      </c>
      <c r="AG1806" s="124" t="str">
        <f t="shared" si="245"/>
        <v/>
      </c>
      <c r="AH1806" s="124">
        <f>SUMIFS('BW Expense Report GL'!I:I,'BW Expense Report GL'!F:F,AD:AD,'BW Expense Report GL'!G:G,H:H)</f>
        <v>0</v>
      </c>
      <c r="AI1806" s="124" t="str">
        <f t="shared" si="246"/>
        <v/>
      </c>
      <c r="AK1806" s="121">
        <f t="shared" si="247"/>
        <v>0</v>
      </c>
      <c r="AL1806" s="121">
        <f t="shared" si="248"/>
        <v>0</v>
      </c>
    </row>
    <row r="1807" spans="1:38" s="121" customFormat="1" ht="12.75" x14ac:dyDescent="0.2">
      <c r="A1807" s="293" t="str">
        <f>VLOOKUP(B:B,'ACFR Business Areas'!A:C,3,FALSE)</f>
        <v>A000</v>
      </c>
      <c r="B1807" s="293" t="str">
        <f>'Lease Rollforward'!$B$1</f>
        <v>E120</v>
      </c>
      <c r="C1807" s="122" t="str">
        <f>VLOOKUP(B:B,'ACFR Business Areas'!A:B,2,FALSE)</f>
        <v>Comptroller General</v>
      </c>
      <c r="D1807" s="237"/>
      <c r="E1807" s="265"/>
      <c r="G1807" s="122">
        <f>IFERROR(VLOOKUP($F:$F,'Lease Types with GL Accts'!A:B,2,FALSE),0)</f>
        <v>0</v>
      </c>
      <c r="H1807" s="122">
        <f>IFERROR(VLOOKUP($F:$F,'Lease Types with GL Accts'!$A:$C,3,FALSE),0)</f>
        <v>0</v>
      </c>
      <c r="I1807" s="122">
        <f>IFERROR(VLOOKUP($F:$F,'Lease Types with GL Accts'!$A:$D,4,FALSE),0)</f>
        <v>0</v>
      </c>
      <c r="J1807" s="293" t="str">
        <f>IF(AND(AB1807=1,K1807='Lease Rollforward'!$B$2),"Yes",IF(AB1807=1,"No",""))</f>
        <v/>
      </c>
      <c r="L1807" s="216"/>
      <c r="M1807" s="217"/>
      <c r="N1807" s="217"/>
      <c r="O1807" s="217"/>
      <c r="P1807" s="294">
        <f t="shared" si="241"/>
        <v>0</v>
      </c>
      <c r="Q1807" s="124"/>
      <c r="R1807" s="124"/>
      <c r="S1807" s="219"/>
      <c r="T1807" s="219"/>
      <c r="U1807" s="266"/>
      <c r="V1807" s="122" t="str">
        <f>IF($AB1807=1,VLOOKUP(U:U,'BW Asset Listing'!D:E,2,FALSE),"")</f>
        <v/>
      </c>
      <c r="W1807" s="122" t="str">
        <f>IF($AB1807=1,VLOOKUP(U:U,'BW Asset Listing'!D:F,3,FALSE),"")</f>
        <v/>
      </c>
      <c r="X1807" s="122" t="str">
        <f>IF($AB1807=1,VLOOKUP(U:U,'BW Asset Listing'!D:G,4,FALSE),"")</f>
        <v/>
      </c>
      <c r="Y1807" s="294" t="str">
        <f>IF($AB1807=1,VLOOKUP(U:U,'BW Asset Listing'!D:O,12,FALSE),"")</f>
        <v/>
      </c>
      <c r="Z1807" s="294" t="str">
        <f t="shared" si="242"/>
        <v/>
      </c>
      <c r="AA1807" s="294" t="str">
        <f t="shared" si="243"/>
        <v/>
      </c>
      <c r="AB1807" s="294">
        <f>COUNTIF($D$4:D1807,$D1807)</f>
        <v>0</v>
      </c>
      <c r="AE1807" s="122" t="str">
        <f t="shared" si="244"/>
        <v/>
      </c>
      <c r="AF1807" s="124">
        <f>SUMIFS('BW Expense Report GL'!I:I,'BW Expense Report GL'!F:F,AD:AD,'BW Expense Report GL'!G:G,G:G)</f>
        <v>0</v>
      </c>
      <c r="AG1807" s="124" t="str">
        <f t="shared" si="245"/>
        <v/>
      </c>
      <c r="AH1807" s="124">
        <f>SUMIFS('BW Expense Report GL'!I:I,'BW Expense Report GL'!F:F,AD:AD,'BW Expense Report GL'!G:G,H:H)</f>
        <v>0</v>
      </c>
      <c r="AI1807" s="124" t="str">
        <f t="shared" si="246"/>
        <v/>
      </c>
      <c r="AK1807" s="121">
        <f t="shared" si="247"/>
        <v>0</v>
      </c>
      <c r="AL1807" s="121">
        <f t="shared" si="248"/>
        <v>0</v>
      </c>
    </row>
    <row r="1808" spans="1:38" s="121" customFormat="1" ht="12.75" x14ac:dyDescent="0.2">
      <c r="A1808" s="293" t="str">
        <f>VLOOKUP(B:B,'ACFR Business Areas'!A:C,3,FALSE)</f>
        <v>A000</v>
      </c>
      <c r="B1808" s="293" t="str">
        <f>'Lease Rollforward'!$B$1</f>
        <v>E120</v>
      </c>
      <c r="C1808" s="122" t="str">
        <f>VLOOKUP(B:B,'ACFR Business Areas'!A:B,2,FALSE)</f>
        <v>Comptroller General</v>
      </c>
      <c r="D1808" s="237"/>
      <c r="E1808" s="265"/>
      <c r="G1808" s="122">
        <f>IFERROR(VLOOKUP($F:$F,'Lease Types with GL Accts'!A:B,2,FALSE),0)</f>
        <v>0</v>
      </c>
      <c r="H1808" s="122">
        <f>IFERROR(VLOOKUP($F:$F,'Lease Types with GL Accts'!$A:$C,3,FALSE),0)</f>
        <v>0</v>
      </c>
      <c r="I1808" s="122">
        <f>IFERROR(VLOOKUP($F:$F,'Lease Types with GL Accts'!$A:$D,4,FALSE),0)</f>
        <v>0</v>
      </c>
      <c r="J1808" s="293" t="str">
        <f>IF(AND(AB1808=1,K1808='Lease Rollforward'!$B$2),"Yes",IF(AB1808=1,"No",""))</f>
        <v/>
      </c>
      <c r="L1808" s="216"/>
      <c r="M1808" s="217"/>
      <c r="N1808" s="217"/>
      <c r="O1808" s="217"/>
      <c r="P1808" s="294">
        <f t="shared" si="241"/>
        <v>0</v>
      </c>
      <c r="Q1808" s="124"/>
      <c r="R1808" s="124"/>
      <c r="S1808" s="219"/>
      <c r="T1808" s="219"/>
      <c r="U1808" s="266"/>
      <c r="V1808" s="122" t="str">
        <f>IF($AB1808=1,VLOOKUP(U:U,'BW Asset Listing'!D:E,2,FALSE),"")</f>
        <v/>
      </c>
      <c r="W1808" s="122" t="str">
        <f>IF($AB1808=1,VLOOKUP(U:U,'BW Asset Listing'!D:F,3,FALSE),"")</f>
        <v/>
      </c>
      <c r="X1808" s="122" t="str">
        <f>IF($AB1808=1,VLOOKUP(U:U,'BW Asset Listing'!D:G,4,FALSE),"")</f>
        <v/>
      </c>
      <c r="Y1808" s="294" t="str">
        <f>IF($AB1808=1,VLOOKUP(U:U,'BW Asset Listing'!D:O,12,FALSE),"")</f>
        <v/>
      </c>
      <c r="Z1808" s="294" t="str">
        <f t="shared" si="242"/>
        <v/>
      </c>
      <c r="AA1808" s="294" t="str">
        <f t="shared" si="243"/>
        <v/>
      </c>
      <c r="AB1808" s="294">
        <f>COUNTIF($D$4:D1808,$D1808)</f>
        <v>0</v>
      </c>
      <c r="AE1808" s="122" t="str">
        <f t="shared" si="244"/>
        <v/>
      </c>
      <c r="AF1808" s="124">
        <f>SUMIFS('BW Expense Report GL'!I:I,'BW Expense Report GL'!F:F,AD:AD,'BW Expense Report GL'!G:G,G:G)</f>
        <v>0</v>
      </c>
      <c r="AG1808" s="124" t="str">
        <f t="shared" si="245"/>
        <v/>
      </c>
      <c r="AH1808" s="124">
        <f>SUMIFS('BW Expense Report GL'!I:I,'BW Expense Report GL'!F:F,AD:AD,'BW Expense Report GL'!G:G,H:H)</f>
        <v>0</v>
      </c>
      <c r="AI1808" s="124" t="str">
        <f t="shared" si="246"/>
        <v/>
      </c>
      <c r="AK1808" s="121">
        <f t="shared" si="247"/>
        <v>0</v>
      </c>
      <c r="AL1808" s="121">
        <f t="shared" si="248"/>
        <v>0</v>
      </c>
    </row>
    <row r="1809" spans="1:38" s="121" customFormat="1" ht="12.75" x14ac:dyDescent="0.2">
      <c r="A1809" s="293" t="str">
        <f>VLOOKUP(B:B,'ACFR Business Areas'!A:C,3,FALSE)</f>
        <v>A000</v>
      </c>
      <c r="B1809" s="293" t="str">
        <f>'Lease Rollforward'!$B$1</f>
        <v>E120</v>
      </c>
      <c r="C1809" s="122" t="str">
        <f>VLOOKUP(B:B,'ACFR Business Areas'!A:B,2,FALSE)</f>
        <v>Comptroller General</v>
      </c>
      <c r="D1809" s="237"/>
      <c r="E1809" s="265"/>
      <c r="G1809" s="122">
        <f>IFERROR(VLOOKUP($F:$F,'Lease Types with GL Accts'!A:B,2,FALSE),0)</f>
        <v>0</v>
      </c>
      <c r="H1809" s="122">
        <f>IFERROR(VLOOKUP($F:$F,'Lease Types with GL Accts'!$A:$C,3,FALSE),0)</f>
        <v>0</v>
      </c>
      <c r="I1809" s="122">
        <f>IFERROR(VLOOKUP($F:$F,'Lease Types with GL Accts'!$A:$D,4,FALSE),0)</f>
        <v>0</v>
      </c>
      <c r="J1809" s="293" t="str">
        <f>IF(AND(AB1809=1,K1809='Lease Rollforward'!$B$2),"Yes",IF(AB1809=1,"No",""))</f>
        <v/>
      </c>
      <c r="L1809" s="216"/>
      <c r="M1809" s="217"/>
      <c r="N1809" s="217"/>
      <c r="O1809" s="217"/>
      <c r="P1809" s="294">
        <f t="shared" si="241"/>
        <v>0</v>
      </c>
      <c r="Q1809" s="124"/>
      <c r="R1809" s="124"/>
      <c r="S1809" s="219"/>
      <c r="T1809" s="219"/>
      <c r="U1809" s="266"/>
      <c r="V1809" s="122" t="str">
        <f>IF($AB1809=1,VLOOKUP(U:U,'BW Asset Listing'!D:E,2,FALSE),"")</f>
        <v/>
      </c>
      <c r="W1809" s="122" t="str">
        <f>IF($AB1809=1,VLOOKUP(U:U,'BW Asset Listing'!D:F,3,FALSE),"")</f>
        <v/>
      </c>
      <c r="X1809" s="122" t="str">
        <f>IF($AB1809=1,VLOOKUP(U:U,'BW Asset Listing'!D:G,4,FALSE),"")</f>
        <v/>
      </c>
      <c r="Y1809" s="294" t="str">
        <f>IF($AB1809=1,VLOOKUP(U:U,'BW Asset Listing'!D:O,12,FALSE),"")</f>
        <v/>
      </c>
      <c r="Z1809" s="294" t="str">
        <f t="shared" si="242"/>
        <v/>
      </c>
      <c r="AA1809" s="294" t="str">
        <f t="shared" si="243"/>
        <v/>
      </c>
      <c r="AB1809" s="294">
        <f>COUNTIF($D$4:D1809,$D1809)</f>
        <v>0</v>
      </c>
      <c r="AE1809" s="122" t="str">
        <f t="shared" si="244"/>
        <v/>
      </c>
      <c r="AF1809" s="124">
        <f>SUMIFS('BW Expense Report GL'!I:I,'BW Expense Report GL'!F:F,AD:AD,'BW Expense Report GL'!G:G,G:G)</f>
        <v>0</v>
      </c>
      <c r="AG1809" s="124" t="str">
        <f t="shared" si="245"/>
        <v/>
      </c>
      <c r="AH1809" s="124">
        <f>SUMIFS('BW Expense Report GL'!I:I,'BW Expense Report GL'!F:F,AD:AD,'BW Expense Report GL'!G:G,H:H)</f>
        <v>0</v>
      </c>
      <c r="AI1809" s="124" t="str">
        <f t="shared" si="246"/>
        <v/>
      </c>
      <c r="AK1809" s="121">
        <f t="shared" si="247"/>
        <v>0</v>
      </c>
      <c r="AL1809" s="121">
        <f t="shared" si="248"/>
        <v>0</v>
      </c>
    </row>
    <row r="1810" spans="1:38" s="121" customFormat="1" ht="12.75" x14ac:dyDescent="0.2">
      <c r="A1810" s="293" t="str">
        <f>VLOOKUP(B:B,'ACFR Business Areas'!A:C,3,FALSE)</f>
        <v>A000</v>
      </c>
      <c r="B1810" s="293" t="str">
        <f>'Lease Rollforward'!$B$1</f>
        <v>E120</v>
      </c>
      <c r="C1810" s="122" t="str">
        <f>VLOOKUP(B:B,'ACFR Business Areas'!A:B,2,FALSE)</f>
        <v>Comptroller General</v>
      </c>
      <c r="D1810" s="237"/>
      <c r="E1810" s="265"/>
      <c r="G1810" s="122">
        <f>IFERROR(VLOOKUP($F:$F,'Lease Types with GL Accts'!A:B,2,FALSE),0)</f>
        <v>0</v>
      </c>
      <c r="H1810" s="122">
        <f>IFERROR(VLOOKUP($F:$F,'Lease Types with GL Accts'!$A:$C,3,FALSE),0)</f>
        <v>0</v>
      </c>
      <c r="I1810" s="122">
        <f>IFERROR(VLOOKUP($F:$F,'Lease Types with GL Accts'!$A:$D,4,FALSE),0)</f>
        <v>0</v>
      </c>
      <c r="J1810" s="293" t="str">
        <f>IF(AND(AB1810=1,K1810='Lease Rollforward'!$B$2),"Yes",IF(AB1810=1,"No",""))</f>
        <v/>
      </c>
      <c r="L1810" s="216"/>
      <c r="M1810" s="217"/>
      <c r="N1810" s="217"/>
      <c r="O1810" s="217"/>
      <c r="P1810" s="294">
        <f t="shared" si="241"/>
        <v>0</v>
      </c>
      <c r="Q1810" s="124"/>
      <c r="R1810" s="124"/>
      <c r="S1810" s="219"/>
      <c r="T1810" s="219"/>
      <c r="U1810" s="266"/>
      <c r="V1810" s="122" t="str">
        <f>IF($AB1810=1,VLOOKUP(U:U,'BW Asset Listing'!D:E,2,FALSE),"")</f>
        <v/>
      </c>
      <c r="W1810" s="122" t="str">
        <f>IF($AB1810=1,VLOOKUP(U:U,'BW Asset Listing'!D:F,3,FALSE),"")</f>
        <v/>
      </c>
      <c r="X1810" s="122" t="str">
        <f>IF($AB1810=1,VLOOKUP(U:U,'BW Asset Listing'!D:G,4,FALSE),"")</f>
        <v/>
      </c>
      <c r="Y1810" s="294" t="str">
        <f>IF($AB1810=1,VLOOKUP(U:U,'BW Asset Listing'!D:O,12,FALSE),"")</f>
        <v/>
      </c>
      <c r="Z1810" s="294" t="str">
        <f t="shared" si="242"/>
        <v/>
      </c>
      <c r="AA1810" s="294" t="str">
        <f t="shared" si="243"/>
        <v/>
      </c>
      <c r="AB1810" s="294">
        <f>COUNTIF($D$4:D1810,$D1810)</f>
        <v>0</v>
      </c>
      <c r="AE1810" s="122" t="str">
        <f t="shared" si="244"/>
        <v/>
      </c>
      <c r="AF1810" s="124">
        <f>SUMIFS('BW Expense Report GL'!I:I,'BW Expense Report GL'!F:F,AD:AD,'BW Expense Report GL'!G:G,G:G)</f>
        <v>0</v>
      </c>
      <c r="AG1810" s="124" t="str">
        <f t="shared" si="245"/>
        <v/>
      </c>
      <c r="AH1810" s="124">
        <f>SUMIFS('BW Expense Report GL'!I:I,'BW Expense Report GL'!F:F,AD:AD,'BW Expense Report GL'!G:G,H:H)</f>
        <v>0</v>
      </c>
      <c r="AI1810" s="124" t="str">
        <f t="shared" si="246"/>
        <v/>
      </c>
      <c r="AK1810" s="121">
        <f t="shared" si="247"/>
        <v>0</v>
      </c>
      <c r="AL1810" s="121">
        <f t="shared" si="248"/>
        <v>0</v>
      </c>
    </row>
    <row r="1811" spans="1:38" s="121" customFormat="1" ht="12.75" x14ac:dyDescent="0.2">
      <c r="A1811" s="293" t="str">
        <f>VLOOKUP(B:B,'ACFR Business Areas'!A:C,3,FALSE)</f>
        <v>A000</v>
      </c>
      <c r="B1811" s="293" t="str">
        <f>'Lease Rollforward'!$B$1</f>
        <v>E120</v>
      </c>
      <c r="C1811" s="122" t="str">
        <f>VLOOKUP(B:B,'ACFR Business Areas'!A:B,2,FALSE)</f>
        <v>Comptroller General</v>
      </c>
      <c r="D1811" s="237"/>
      <c r="E1811" s="265"/>
      <c r="G1811" s="122">
        <f>IFERROR(VLOOKUP($F:$F,'Lease Types with GL Accts'!A:B,2,FALSE),0)</f>
        <v>0</v>
      </c>
      <c r="H1811" s="122">
        <f>IFERROR(VLOOKUP($F:$F,'Lease Types with GL Accts'!$A:$C,3,FALSE),0)</f>
        <v>0</v>
      </c>
      <c r="I1811" s="122">
        <f>IFERROR(VLOOKUP($F:$F,'Lease Types with GL Accts'!$A:$D,4,FALSE),0)</f>
        <v>0</v>
      </c>
      <c r="J1811" s="293" t="str">
        <f>IF(AND(AB1811=1,K1811='Lease Rollforward'!$B$2),"Yes",IF(AB1811=1,"No",""))</f>
        <v/>
      </c>
      <c r="L1811" s="216"/>
      <c r="M1811" s="217"/>
      <c r="N1811" s="217"/>
      <c r="O1811" s="217"/>
      <c r="P1811" s="294">
        <f t="shared" si="241"/>
        <v>0</v>
      </c>
      <c r="Q1811" s="124"/>
      <c r="R1811" s="124"/>
      <c r="S1811" s="219"/>
      <c r="T1811" s="219"/>
      <c r="U1811" s="266"/>
      <c r="V1811" s="122" t="str">
        <f>IF($AB1811=1,VLOOKUP(U:U,'BW Asset Listing'!D:E,2,FALSE),"")</f>
        <v/>
      </c>
      <c r="W1811" s="122" t="str">
        <f>IF($AB1811=1,VLOOKUP(U:U,'BW Asset Listing'!D:F,3,FALSE),"")</f>
        <v/>
      </c>
      <c r="X1811" s="122" t="str">
        <f>IF($AB1811=1,VLOOKUP(U:U,'BW Asset Listing'!D:G,4,FALSE),"")</f>
        <v/>
      </c>
      <c r="Y1811" s="294" t="str">
        <f>IF($AB1811=1,VLOOKUP(U:U,'BW Asset Listing'!D:O,12,FALSE),"")</f>
        <v/>
      </c>
      <c r="Z1811" s="294" t="str">
        <f t="shared" si="242"/>
        <v/>
      </c>
      <c r="AA1811" s="294" t="str">
        <f t="shared" si="243"/>
        <v/>
      </c>
      <c r="AB1811" s="294">
        <f>COUNTIF($D$4:D1811,$D1811)</f>
        <v>0</v>
      </c>
      <c r="AE1811" s="122" t="str">
        <f t="shared" si="244"/>
        <v/>
      </c>
      <c r="AF1811" s="124">
        <f>SUMIFS('BW Expense Report GL'!I:I,'BW Expense Report GL'!F:F,AD:AD,'BW Expense Report GL'!G:G,G:G)</f>
        <v>0</v>
      </c>
      <c r="AG1811" s="124" t="str">
        <f t="shared" si="245"/>
        <v/>
      </c>
      <c r="AH1811" s="124">
        <f>SUMIFS('BW Expense Report GL'!I:I,'BW Expense Report GL'!F:F,AD:AD,'BW Expense Report GL'!G:G,H:H)</f>
        <v>0</v>
      </c>
      <c r="AI1811" s="124" t="str">
        <f t="shared" si="246"/>
        <v/>
      </c>
      <c r="AK1811" s="121">
        <f t="shared" si="247"/>
        <v>0</v>
      </c>
      <c r="AL1811" s="121">
        <f t="shared" si="248"/>
        <v>0</v>
      </c>
    </row>
    <row r="1812" spans="1:38" s="121" customFormat="1" ht="12.75" x14ac:dyDescent="0.2">
      <c r="A1812" s="293" t="str">
        <f>VLOOKUP(B:B,'ACFR Business Areas'!A:C,3,FALSE)</f>
        <v>A000</v>
      </c>
      <c r="B1812" s="293" t="str">
        <f>'Lease Rollforward'!$B$1</f>
        <v>E120</v>
      </c>
      <c r="C1812" s="122" t="str">
        <f>VLOOKUP(B:B,'ACFR Business Areas'!A:B,2,FALSE)</f>
        <v>Comptroller General</v>
      </c>
      <c r="D1812" s="237"/>
      <c r="E1812" s="265"/>
      <c r="G1812" s="122">
        <f>IFERROR(VLOOKUP($F:$F,'Lease Types with GL Accts'!A:B,2,FALSE),0)</f>
        <v>0</v>
      </c>
      <c r="H1812" s="122">
        <f>IFERROR(VLOOKUP($F:$F,'Lease Types with GL Accts'!$A:$C,3,FALSE),0)</f>
        <v>0</v>
      </c>
      <c r="I1812" s="122">
        <f>IFERROR(VLOOKUP($F:$F,'Lease Types with GL Accts'!$A:$D,4,FALSE),0)</f>
        <v>0</v>
      </c>
      <c r="J1812" s="293" t="str">
        <f>IF(AND(AB1812=1,K1812='Lease Rollforward'!$B$2),"Yes",IF(AB1812=1,"No",""))</f>
        <v/>
      </c>
      <c r="L1812" s="216"/>
      <c r="M1812" s="217"/>
      <c r="N1812" s="217"/>
      <c r="O1812" s="217"/>
      <c r="P1812" s="294">
        <f t="shared" si="241"/>
        <v>0</v>
      </c>
      <c r="Q1812" s="124"/>
      <c r="R1812" s="124"/>
      <c r="S1812" s="219"/>
      <c r="T1812" s="219"/>
      <c r="U1812" s="266"/>
      <c r="V1812" s="122" t="str">
        <f>IF($AB1812=1,VLOOKUP(U:U,'BW Asset Listing'!D:E,2,FALSE),"")</f>
        <v/>
      </c>
      <c r="W1812" s="122" t="str">
        <f>IF($AB1812=1,VLOOKUP(U:U,'BW Asset Listing'!D:F,3,FALSE),"")</f>
        <v/>
      </c>
      <c r="X1812" s="122" t="str">
        <f>IF($AB1812=1,VLOOKUP(U:U,'BW Asset Listing'!D:G,4,FALSE),"")</f>
        <v/>
      </c>
      <c r="Y1812" s="294" t="str">
        <f>IF($AB1812=1,VLOOKUP(U:U,'BW Asset Listing'!D:O,12,FALSE),"")</f>
        <v/>
      </c>
      <c r="Z1812" s="294" t="str">
        <f t="shared" si="242"/>
        <v/>
      </c>
      <c r="AA1812" s="294" t="str">
        <f t="shared" si="243"/>
        <v/>
      </c>
      <c r="AB1812" s="294">
        <f>COUNTIF($D$4:D1812,$D1812)</f>
        <v>0</v>
      </c>
      <c r="AE1812" s="122" t="str">
        <f t="shared" si="244"/>
        <v/>
      </c>
      <c r="AF1812" s="124">
        <f>SUMIFS('BW Expense Report GL'!I:I,'BW Expense Report GL'!F:F,AD:AD,'BW Expense Report GL'!G:G,G:G)</f>
        <v>0</v>
      </c>
      <c r="AG1812" s="124" t="str">
        <f t="shared" si="245"/>
        <v/>
      </c>
      <c r="AH1812" s="124">
        <f>SUMIFS('BW Expense Report GL'!I:I,'BW Expense Report GL'!F:F,AD:AD,'BW Expense Report GL'!G:G,H:H)</f>
        <v>0</v>
      </c>
      <c r="AI1812" s="124" t="str">
        <f t="shared" si="246"/>
        <v/>
      </c>
      <c r="AK1812" s="121">
        <f t="shared" si="247"/>
        <v>0</v>
      </c>
      <c r="AL1812" s="121">
        <f t="shared" si="248"/>
        <v>0</v>
      </c>
    </row>
    <row r="1813" spans="1:38" s="121" customFormat="1" ht="12.75" x14ac:dyDescent="0.2">
      <c r="A1813" s="293" t="str">
        <f>VLOOKUP(B:B,'ACFR Business Areas'!A:C,3,FALSE)</f>
        <v>A000</v>
      </c>
      <c r="B1813" s="293" t="str">
        <f>'Lease Rollforward'!$B$1</f>
        <v>E120</v>
      </c>
      <c r="C1813" s="122" t="str">
        <f>VLOOKUP(B:B,'ACFR Business Areas'!A:B,2,FALSE)</f>
        <v>Comptroller General</v>
      </c>
      <c r="D1813" s="237"/>
      <c r="E1813" s="265"/>
      <c r="G1813" s="122">
        <f>IFERROR(VLOOKUP($F:$F,'Lease Types with GL Accts'!A:B,2,FALSE),0)</f>
        <v>0</v>
      </c>
      <c r="H1813" s="122">
        <f>IFERROR(VLOOKUP($F:$F,'Lease Types with GL Accts'!$A:$C,3,FALSE),0)</f>
        <v>0</v>
      </c>
      <c r="I1813" s="122">
        <f>IFERROR(VLOOKUP($F:$F,'Lease Types with GL Accts'!$A:$D,4,FALSE),0)</f>
        <v>0</v>
      </c>
      <c r="J1813" s="293" t="str">
        <f>IF(AND(AB1813=1,K1813='Lease Rollforward'!$B$2),"Yes",IF(AB1813=1,"No",""))</f>
        <v/>
      </c>
      <c r="L1813" s="216"/>
      <c r="M1813" s="217"/>
      <c r="N1813" s="217"/>
      <c r="O1813" s="217"/>
      <c r="P1813" s="294">
        <f t="shared" si="241"/>
        <v>0</v>
      </c>
      <c r="Q1813" s="124"/>
      <c r="R1813" s="124"/>
      <c r="S1813" s="219"/>
      <c r="T1813" s="219"/>
      <c r="U1813" s="266"/>
      <c r="V1813" s="122" t="str">
        <f>IF($AB1813=1,VLOOKUP(U:U,'BW Asset Listing'!D:E,2,FALSE),"")</f>
        <v/>
      </c>
      <c r="W1813" s="122" t="str">
        <f>IF($AB1813=1,VLOOKUP(U:U,'BW Asset Listing'!D:F,3,FALSE),"")</f>
        <v/>
      </c>
      <c r="X1813" s="122" t="str">
        <f>IF($AB1813=1,VLOOKUP(U:U,'BW Asset Listing'!D:G,4,FALSE),"")</f>
        <v/>
      </c>
      <c r="Y1813" s="294" t="str">
        <f>IF($AB1813=1,VLOOKUP(U:U,'BW Asset Listing'!D:O,12,FALSE),"")</f>
        <v/>
      </c>
      <c r="Z1813" s="294" t="str">
        <f t="shared" si="242"/>
        <v/>
      </c>
      <c r="AA1813" s="294" t="str">
        <f t="shared" si="243"/>
        <v/>
      </c>
      <c r="AB1813" s="294">
        <f>COUNTIF($D$4:D1813,$D1813)</f>
        <v>0</v>
      </c>
      <c r="AE1813" s="122" t="str">
        <f t="shared" si="244"/>
        <v/>
      </c>
      <c r="AF1813" s="124">
        <f>SUMIFS('BW Expense Report GL'!I:I,'BW Expense Report GL'!F:F,AD:AD,'BW Expense Report GL'!G:G,G:G)</f>
        <v>0</v>
      </c>
      <c r="AG1813" s="124" t="str">
        <f t="shared" si="245"/>
        <v/>
      </c>
      <c r="AH1813" s="124">
        <f>SUMIFS('BW Expense Report GL'!I:I,'BW Expense Report GL'!F:F,AD:AD,'BW Expense Report GL'!G:G,H:H)</f>
        <v>0</v>
      </c>
      <c r="AI1813" s="124" t="str">
        <f t="shared" si="246"/>
        <v/>
      </c>
      <c r="AK1813" s="121">
        <f t="shared" si="247"/>
        <v>0</v>
      </c>
      <c r="AL1813" s="121">
        <f t="shared" si="248"/>
        <v>0</v>
      </c>
    </row>
    <row r="1814" spans="1:38" s="121" customFormat="1" ht="12.75" x14ac:dyDescent="0.2">
      <c r="A1814" s="293" t="str">
        <f>VLOOKUP(B:B,'ACFR Business Areas'!A:C,3,FALSE)</f>
        <v>A000</v>
      </c>
      <c r="B1814" s="293" t="str">
        <f>'Lease Rollforward'!$B$1</f>
        <v>E120</v>
      </c>
      <c r="C1814" s="122" t="str">
        <f>VLOOKUP(B:B,'ACFR Business Areas'!A:B,2,FALSE)</f>
        <v>Comptroller General</v>
      </c>
      <c r="D1814" s="237"/>
      <c r="E1814" s="265"/>
      <c r="G1814" s="122">
        <f>IFERROR(VLOOKUP($F:$F,'Lease Types with GL Accts'!A:B,2,FALSE),0)</f>
        <v>0</v>
      </c>
      <c r="H1814" s="122">
        <f>IFERROR(VLOOKUP($F:$F,'Lease Types with GL Accts'!$A:$C,3,FALSE),0)</f>
        <v>0</v>
      </c>
      <c r="I1814" s="122">
        <f>IFERROR(VLOOKUP($F:$F,'Lease Types with GL Accts'!$A:$D,4,FALSE),0)</f>
        <v>0</v>
      </c>
      <c r="J1814" s="293" t="str">
        <f>IF(AND(AB1814=1,K1814='Lease Rollforward'!$B$2),"Yes",IF(AB1814=1,"No",""))</f>
        <v/>
      </c>
      <c r="L1814" s="216"/>
      <c r="M1814" s="217"/>
      <c r="N1814" s="217"/>
      <c r="O1814" s="217"/>
      <c r="P1814" s="294">
        <f t="shared" si="241"/>
        <v>0</v>
      </c>
      <c r="Q1814" s="124"/>
      <c r="R1814" s="124"/>
      <c r="S1814" s="219"/>
      <c r="T1814" s="219"/>
      <c r="U1814" s="266"/>
      <c r="V1814" s="122" t="str">
        <f>IF($AB1814=1,VLOOKUP(U:U,'BW Asset Listing'!D:E,2,FALSE),"")</f>
        <v/>
      </c>
      <c r="W1814" s="122" t="str">
        <f>IF($AB1814=1,VLOOKUP(U:U,'BW Asset Listing'!D:F,3,FALSE),"")</f>
        <v/>
      </c>
      <c r="X1814" s="122" t="str">
        <f>IF($AB1814=1,VLOOKUP(U:U,'BW Asset Listing'!D:G,4,FALSE),"")</f>
        <v/>
      </c>
      <c r="Y1814" s="294" t="str">
        <f>IF($AB1814=1,VLOOKUP(U:U,'BW Asset Listing'!D:O,12,FALSE),"")</f>
        <v/>
      </c>
      <c r="Z1814" s="294" t="str">
        <f t="shared" si="242"/>
        <v/>
      </c>
      <c r="AA1814" s="294" t="str">
        <f t="shared" si="243"/>
        <v/>
      </c>
      <c r="AB1814" s="294">
        <f>COUNTIF($D$4:D1814,$D1814)</f>
        <v>0</v>
      </c>
      <c r="AE1814" s="122" t="str">
        <f t="shared" si="244"/>
        <v/>
      </c>
      <c r="AF1814" s="124">
        <f>SUMIFS('BW Expense Report GL'!I:I,'BW Expense Report GL'!F:F,AD:AD,'BW Expense Report GL'!G:G,G:G)</f>
        <v>0</v>
      </c>
      <c r="AG1814" s="124" t="str">
        <f t="shared" si="245"/>
        <v/>
      </c>
      <c r="AH1814" s="124">
        <f>SUMIFS('BW Expense Report GL'!I:I,'BW Expense Report GL'!F:F,AD:AD,'BW Expense Report GL'!G:G,H:H)</f>
        <v>0</v>
      </c>
      <c r="AI1814" s="124" t="str">
        <f t="shared" si="246"/>
        <v/>
      </c>
      <c r="AK1814" s="121">
        <f t="shared" si="247"/>
        <v>0</v>
      </c>
      <c r="AL1814" s="121">
        <f t="shared" si="248"/>
        <v>0</v>
      </c>
    </row>
    <row r="1815" spans="1:38" s="121" customFormat="1" ht="12.75" x14ac:dyDescent="0.2">
      <c r="A1815" s="293" t="str">
        <f>VLOOKUP(B:B,'ACFR Business Areas'!A:C,3,FALSE)</f>
        <v>A000</v>
      </c>
      <c r="B1815" s="293" t="str">
        <f>'Lease Rollforward'!$B$1</f>
        <v>E120</v>
      </c>
      <c r="C1815" s="122" t="str">
        <f>VLOOKUP(B:B,'ACFR Business Areas'!A:B,2,FALSE)</f>
        <v>Comptroller General</v>
      </c>
      <c r="D1815" s="237"/>
      <c r="E1815" s="265"/>
      <c r="G1815" s="122">
        <f>IFERROR(VLOOKUP($F:$F,'Lease Types with GL Accts'!A:B,2,FALSE),0)</f>
        <v>0</v>
      </c>
      <c r="H1815" s="122">
        <f>IFERROR(VLOOKUP($F:$F,'Lease Types with GL Accts'!$A:$C,3,FALSE),0)</f>
        <v>0</v>
      </c>
      <c r="I1815" s="122">
        <f>IFERROR(VLOOKUP($F:$F,'Lease Types with GL Accts'!$A:$D,4,FALSE),0)</f>
        <v>0</v>
      </c>
      <c r="J1815" s="293" t="str">
        <f>IF(AND(AB1815=1,K1815='Lease Rollforward'!$B$2),"Yes",IF(AB1815=1,"No",""))</f>
        <v/>
      </c>
      <c r="L1815" s="216"/>
      <c r="M1815" s="217"/>
      <c r="N1815" s="217"/>
      <c r="O1815" s="217"/>
      <c r="P1815" s="294">
        <f t="shared" si="241"/>
        <v>0</v>
      </c>
      <c r="Q1815" s="124"/>
      <c r="R1815" s="124"/>
      <c r="S1815" s="219"/>
      <c r="T1815" s="219"/>
      <c r="U1815" s="266"/>
      <c r="V1815" s="122" t="str">
        <f>IF($AB1815=1,VLOOKUP(U:U,'BW Asset Listing'!D:E,2,FALSE),"")</f>
        <v/>
      </c>
      <c r="W1815" s="122" t="str">
        <f>IF($AB1815=1,VLOOKUP(U:U,'BW Asset Listing'!D:F,3,FALSE),"")</f>
        <v/>
      </c>
      <c r="X1815" s="122" t="str">
        <f>IF($AB1815=1,VLOOKUP(U:U,'BW Asset Listing'!D:G,4,FALSE),"")</f>
        <v/>
      </c>
      <c r="Y1815" s="294" t="str">
        <f>IF($AB1815=1,VLOOKUP(U:U,'BW Asset Listing'!D:O,12,FALSE),"")</f>
        <v/>
      </c>
      <c r="Z1815" s="294" t="str">
        <f t="shared" si="242"/>
        <v/>
      </c>
      <c r="AA1815" s="294" t="str">
        <f t="shared" si="243"/>
        <v/>
      </c>
      <c r="AB1815" s="294">
        <f>COUNTIF($D$4:D1815,$D1815)</f>
        <v>0</v>
      </c>
      <c r="AE1815" s="122" t="str">
        <f t="shared" si="244"/>
        <v/>
      </c>
      <c r="AF1815" s="124">
        <f>SUMIFS('BW Expense Report GL'!I:I,'BW Expense Report GL'!F:F,AD:AD,'BW Expense Report GL'!G:G,G:G)</f>
        <v>0</v>
      </c>
      <c r="AG1815" s="124" t="str">
        <f t="shared" si="245"/>
        <v/>
      </c>
      <c r="AH1815" s="124">
        <f>SUMIFS('BW Expense Report GL'!I:I,'BW Expense Report GL'!F:F,AD:AD,'BW Expense Report GL'!G:G,H:H)</f>
        <v>0</v>
      </c>
      <c r="AI1815" s="124" t="str">
        <f t="shared" si="246"/>
        <v/>
      </c>
      <c r="AK1815" s="121">
        <f t="shared" si="247"/>
        <v>0</v>
      </c>
      <c r="AL1815" s="121">
        <f t="shared" si="248"/>
        <v>0</v>
      </c>
    </row>
    <row r="1816" spans="1:38" s="121" customFormat="1" ht="12.75" x14ac:dyDescent="0.2">
      <c r="A1816" s="293" t="str">
        <f>VLOOKUP(B:B,'ACFR Business Areas'!A:C,3,FALSE)</f>
        <v>A000</v>
      </c>
      <c r="B1816" s="293" t="str">
        <f>'Lease Rollforward'!$B$1</f>
        <v>E120</v>
      </c>
      <c r="C1816" s="122" t="str">
        <f>VLOOKUP(B:B,'ACFR Business Areas'!A:B,2,FALSE)</f>
        <v>Comptroller General</v>
      </c>
      <c r="D1816" s="237"/>
      <c r="E1816" s="265"/>
      <c r="G1816" s="122">
        <f>IFERROR(VLOOKUP($F:$F,'Lease Types with GL Accts'!A:B,2,FALSE),0)</f>
        <v>0</v>
      </c>
      <c r="H1816" s="122">
        <f>IFERROR(VLOOKUP($F:$F,'Lease Types with GL Accts'!$A:$C,3,FALSE),0)</f>
        <v>0</v>
      </c>
      <c r="I1816" s="122">
        <f>IFERROR(VLOOKUP($F:$F,'Lease Types with GL Accts'!$A:$D,4,FALSE),0)</f>
        <v>0</v>
      </c>
      <c r="J1816" s="293" t="str">
        <f>IF(AND(AB1816=1,K1816='Lease Rollforward'!$B$2),"Yes",IF(AB1816=1,"No",""))</f>
        <v/>
      </c>
      <c r="L1816" s="216"/>
      <c r="M1816" s="217"/>
      <c r="N1816" s="217"/>
      <c r="O1816" s="217"/>
      <c r="P1816" s="294">
        <f t="shared" si="241"/>
        <v>0</v>
      </c>
      <c r="Q1816" s="124"/>
      <c r="R1816" s="124"/>
      <c r="S1816" s="219"/>
      <c r="T1816" s="219"/>
      <c r="U1816" s="266"/>
      <c r="V1816" s="122" t="str">
        <f>IF($AB1816=1,VLOOKUP(U:U,'BW Asset Listing'!D:E,2,FALSE),"")</f>
        <v/>
      </c>
      <c r="W1816" s="122" t="str">
        <f>IF($AB1816=1,VLOOKUP(U:U,'BW Asset Listing'!D:F,3,FALSE),"")</f>
        <v/>
      </c>
      <c r="X1816" s="122" t="str">
        <f>IF($AB1816=1,VLOOKUP(U:U,'BW Asset Listing'!D:G,4,FALSE),"")</f>
        <v/>
      </c>
      <c r="Y1816" s="294" t="str">
        <f>IF($AB1816=1,VLOOKUP(U:U,'BW Asset Listing'!D:O,12,FALSE),"")</f>
        <v/>
      </c>
      <c r="Z1816" s="294" t="str">
        <f t="shared" si="242"/>
        <v/>
      </c>
      <c r="AA1816" s="294" t="str">
        <f t="shared" si="243"/>
        <v/>
      </c>
      <c r="AB1816" s="294">
        <f>COUNTIF($D$4:D1816,$D1816)</f>
        <v>0</v>
      </c>
      <c r="AE1816" s="122" t="str">
        <f t="shared" si="244"/>
        <v/>
      </c>
      <c r="AF1816" s="124">
        <f>SUMIFS('BW Expense Report GL'!I:I,'BW Expense Report GL'!F:F,AD:AD,'BW Expense Report GL'!G:G,G:G)</f>
        <v>0</v>
      </c>
      <c r="AG1816" s="124" t="str">
        <f t="shared" si="245"/>
        <v/>
      </c>
      <c r="AH1816" s="124">
        <f>SUMIFS('BW Expense Report GL'!I:I,'BW Expense Report GL'!F:F,AD:AD,'BW Expense Report GL'!G:G,H:H)</f>
        <v>0</v>
      </c>
      <c r="AI1816" s="124" t="str">
        <f t="shared" si="246"/>
        <v/>
      </c>
      <c r="AK1816" s="121">
        <f t="shared" si="247"/>
        <v>0</v>
      </c>
      <c r="AL1816" s="121">
        <f t="shared" si="248"/>
        <v>0</v>
      </c>
    </row>
    <row r="1817" spans="1:38" s="121" customFormat="1" ht="12.75" x14ac:dyDescent="0.2">
      <c r="A1817" s="293" t="str">
        <f>VLOOKUP(B:B,'ACFR Business Areas'!A:C,3,FALSE)</f>
        <v>A000</v>
      </c>
      <c r="B1817" s="293" t="str">
        <f>'Lease Rollforward'!$B$1</f>
        <v>E120</v>
      </c>
      <c r="C1817" s="122" t="str">
        <f>VLOOKUP(B:B,'ACFR Business Areas'!A:B,2,FALSE)</f>
        <v>Comptroller General</v>
      </c>
      <c r="D1817" s="237"/>
      <c r="E1817" s="265"/>
      <c r="G1817" s="122">
        <f>IFERROR(VLOOKUP($F:$F,'Lease Types with GL Accts'!A:B,2,FALSE),0)</f>
        <v>0</v>
      </c>
      <c r="H1817" s="122">
        <f>IFERROR(VLOOKUP($F:$F,'Lease Types with GL Accts'!$A:$C,3,FALSE),0)</f>
        <v>0</v>
      </c>
      <c r="I1817" s="122">
        <f>IFERROR(VLOOKUP($F:$F,'Lease Types with GL Accts'!$A:$D,4,FALSE),0)</f>
        <v>0</v>
      </c>
      <c r="J1817" s="293" t="str">
        <f>IF(AND(AB1817=1,K1817='Lease Rollforward'!$B$2),"Yes",IF(AB1817=1,"No",""))</f>
        <v/>
      </c>
      <c r="L1817" s="216"/>
      <c r="M1817" s="217"/>
      <c r="N1817" s="217"/>
      <c r="O1817" s="217"/>
      <c r="P1817" s="294">
        <f t="shared" si="241"/>
        <v>0</v>
      </c>
      <c r="Q1817" s="124"/>
      <c r="R1817" s="124"/>
      <c r="S1817" s="219"/>
      <c r="T1817" s="219"/>
      <c r="U1817" s="266"/>
      <c r="V1817" s="122" t="str">
        <f>IF($AB1817=1,VLOOKUP(U:U,'BW Asset Listing'!D:E,2,FALSE),"")</f>
        <v/>
      </c>
      <c r="W1817" s="122" t="str">
        <f>IF($AB1817=1,VLOOKUP(U:U,'BW Asset Listing'!D:F,3,FALSE),"")</f>
        <v/>
      </c>
      <c r="X1817" s="122" t="str">
        <f>IF($AB1817=1,VLOOKUP(U:U,'BW Asset Listing'!D:G,4,FALSE),"")</f>
        <v/>
      </c>
      <c r="Y1817" s="294" t="str">
        <f>IF($AB1817=1,VLOOKUP(U:U,'BW Asset Listing'!D:O,12,FALSE),"")</f>
        <v/>
      </c>
      <c r="Z1817" s="294" t="str">
        <f t="shared" si="242"/>
        <v/>
      </c>
      <c r="AA1817" s="294" t="str">
        <f t="shared" si="243"/>
        <v/>
      </c>
      <c r="AB1817" s="294">
        <f>COUNTIF($D$4:D1817,$D1817)</f>
        <v>0</v>
      </c>
      <c r="AE1817" s="122" t="str">
        <f t="shared" si="244"/>
        <v/>
      </c>
      <c r="AF1817" s="124">
        <f>SUMIFS('BW Expense Report GL'!I:I,'BW Expense Report GL'!F:F,AD:AD,'BW Expense Report GL'!G:G,G:G)</f>
        <v>0</v>
      </c>
      <c r="AG1817" s="124" t="str">
        <f t="shared" si="245"/>
        <v/>
      </c>
      <c r="AH1817" s="124">
        <f>SUMIFS('BW Expense Report GL'!I:I,'BW Expense Report GL'!F:F,AD:AD,'BW Expense Report GL'!G:G,H:H)</f>
        <v>0</v>
      </c>
      <c r="AI1817" s="124" t="str">
        <f t="shared" si="246"/>
        <v/>
      </c>
      <c r="AK1817" s="121">
        <f t="shared" si="247"/>
        <v>0</v>
      </c>
      <c r="AL1817" s="121">
        <f t="shared" si="248"/>
        <v>0</v>
      </c>
    </row>
    <row r="1818" spans="1:38" s="121" customFormat="1" ht="12.75" x14ac:dyDescent="0.2">
      <c r="A1818" s="293" t="str">
        <f>VLOOKUP(B:B,'ACFR Business Areas'!A:C,3,FALSE)</f>
        <v>A000</v>
      </c>
      <c r="B1818" s="293" t="str">
        <f>'Lease Rollforward'!$B$1</f>
        <v>E120</v>
      </c>
      <c r="C1818" s="122" t="str">
        <f>VLOOKUP(B:B,'ACFR Business Areas'!A:B,2,FALSE)</f>
        <v>Comptroller General</v>
      </c>
      <c r="D1818" s="237"/>
      <c r="E1818" s="265"/>
      <c r="G1818" s="122">
        <f>IFERROR(VLOOKUP($F:$F,'Lease Types with GL Accts'!A:B,2,FALSE),0)</f>
        <v>0</v>
      </c>
      <c r="H1818" s="122">
        <f>IFERROR(VLOOKUP($F:$F,'Lease Types with GL Accts'!$A:$C,3,FALSE),0)</f>
        <v>0</v>
      </c>
      <c r="I1818" s="122">
        <f>IFERROR(VLOOKUP($F:$F,'Lease Types with GL Accts'!$A:$D,4,FALSE),0)</f>
        <v>0</v>
      </c>
      <c r="J1818" s="293" t="str">
        <f>IF(AND(AB1818=1,K1818='Lease Rollforward'!$B$2),"Yes",IF(AB1818=1,"No",""))</f>
        <v/>
      </c>
      <c r="L1818" s="216"/>
      <c r="M1818" s="217"/>
      <c r="N1818" s="217"/>
      <c r="O1818" s="217"/>
      <c r="P1818" s="294">
        <f t="shared" si="241"/>
        <v>0</v>
      </c>
      <c r="Q1818" s="124"/>
      <c r="R1818" s="124"/>
      <c r="S1818" s="219"/>
      <c r="T1818" s="219"/>
      <c r="U1818" s="266"/>
      <c r="V1818" s="122" t="str">
        <f>IF($AB1818=1,VLOOKUP(U:U,'BW Asset Listing'!D:E,2,FALSE),"")</f>
        <v/>
      </c>
      <c r="W1818" s="122" t="str">
        <f>IF($AB1818=1,VLOOKUP(U:U,'BW Asset Listing'!D:F,3,FALSE),"")</f>
        <v/>
      </c>
      <c r="X1818" s="122" t="str">
        <f>IF($AB1818=1,VLOOKUP(U:U,'BW Asset Listing'!D:G,4,FALSE),"")</f>
        <v/>
      </c>
      <c r="Y1818" s="294" t="str">
        <f>IF($AB1818=1,VLOOKUP(U:U,'BW Asset Listing'!D:O,12,FALSE),"")</f>
        <v/>
      </c>
      <c r="Z1818" s="294" t="str">
        <f t="shared" si="242"/>
        <v/>
      </c>
      <c r="AA1818" s="294" t="str">
        <f t="shared" si="243"/>
        <v/>
      </c>
      <c r="AB1818" s="294">
        <f>COUNTIF($D$4:D1818,$D1818)</f>
        <v>0</v>
      </c>
      <c r="AE1818" s="122" t="str">
        <f t="shared" si="244"/>
        <v/>
      </c>
      <c r="AF1818" s="124">
        <f>SUMIFS('BW Expense Report GL'!I:I,'BW Expense Report GL'!F:F,AD:AD,'BW Expense Report GL'!G:G,G:G)</f>
        <v>0</v>
      </c>
      <c r="AG1818" s="124" t="str">
        <f t="shared" si="245"/>
        <v/>
      </c>
      <c r="AH1818" s="124">
        <f>SUMIFS('BW Expense Report GL'!I:I,'BW Expense Report GL'!F:F,AD:AD,'BW Expense Report GL'!G:G,H:H)</f>
        <v>0</v>
      </c>
      <c r="AI1818" s="124" t="str">
        <f t="shared" si="246"/>
        <v/>
      </c>
      <c r="AK1818" s="121">
        <f t="shared" si="247"/>
        <v>0</v>
      </c>
      <c r="AL1818" s="121">
        <f t="shared" si="248"/>
        <v>0</v>
      </c>
    </row>
    <row r="1819" spans="1:38" s="121" customFormat="1" ht="12.75" x14ac:dyDescent="0.2">
      <c r="A1819" s="293" t="str">
        <f>VLOOKUP(B:B,'ACFR Business Areas'!A:C,3,FALSE)</f>
        <v>A000</v>
      </c>
      <c r="B1819" s="293" t="str">
        <f>'Lease Rollforward'!$B$1</f>
        <v>E120</v>
      </c>
      <c r="C1819" s="122" t="str">
        <f>VLOOKUP(B:B,'ACFR Business Areas'!A:B,2,FALSE)</f>
        <v>Comptroller General</v>
      </c>
      <c r="D1819" s="237"/>
      <c r="E1819" s="265"/>
      <c r="G1819" s="122">
        <f>IFERROR(VLOOKUP($F:$F,'Lease Types with GL Accts'!A:B,2,FALSE),0)</f>
        <v>0</v>
      </c>
      <c r="H1819" s="122">
        <f>IFERROR(VLOOKUP($F:$F,'Lease Types with GL Accts'!$A:$C,3,FALSE),0)</f>
        <v>0</v>
      </c>
      <c r="I1819" s="122">
        <f>IFERROR(VLOOKUP($F:$F,'Lease Types with GL Accts'!$A:$D,4,FALSE),0)</f>
        <v>0</v>
      </c>
      <c r="J1819" s="293" t="str">
        <f>IF(AND(AB1819=1,K1819='Lease Rollforward'!$B$2),"Yes",IF(AB1819=1,"No",""))</f>
        <v/>
      </c>
      <c r="L1819" s="216"/>
      <c r="M1819" s="217"/>
      <c r="N1819" s="217"/>
      <c r="O1819" s="217"/>
      <c r="P1819" s="294">
        <f t="shared" si="241"/>
        <v>0</v>
      </c>
      <c r="Q1819" s="124"/>
      <c r="R1819" s="124"/>
      <c r="S1819" s="219"/>
      <c r="T1819" s="219"/>
      <c r="U1819" s="266"/>
      <c r="V1819" s="122" t="str">
        <f>IF($AB1819=1,VLOOKUP(U:U,'BW Asset Listing'!D:E,2,FALSE),"")</f>
        <v/>
      </c>
      <c r="W1819" s="122" t="str">
        <f>IF($AB1819=1,VLOOKUP(U:U,'BW Asset Listing'!D:F,3,FALSE),"")</f>
        <v/>
      </c>
      <c r="X1819" s="122" t="str">
        <f>IF($AB1819=1,VLOOKUP(U:U,'BW Asset Listing'!D:G,4,FALSE),"")</f>
        <v/>
      </c>
      <c r="Y1819" s="294" t="str">
        <f>IF($AB1819=1,VLOOKUP(U:U,'BW Asset Listing'!D:O,12,FALSE),"")</f>
        <v/>
      </c>
      <c r="Z1819" s="294" t="str">
        <f t="shared" si="242"/>
        <v/>
      </c>
      <c r="AA1819" s="294" t="str">
        <f t="shared" si="243"/>
        <v/>
      </c>
      <c r="AB1819" s="294">
        <f>COUNTIF($D$4:D1819,$D1819)</f>
        <v>0</v>
      </c>
      <c r="AE1819" s="122" t="str">
        <f t="shared" si="244"/>
        <v/>
      </c>
      <c r="AF1819" s="124">
        <f>SUMIFS('BW Expense Report GL'!I:I,'BW Expense Report GL'!F:F,AD:AD,'BW Expense Report GL'!G:G,G:G)</f>
        <v>0</v>
      </c>
      <c r="AG1819" s="124" t="str">
        <f t="shared" si="245"/>
        <v/>
      </c>
      <c r="AH1819" s="124">
        <f>SUMIFS('BW Expense Report GL'!I:I,'BW Expense Report GL'!F:F,AD:AD,'BW Expense Report GL'!G:G,H:H)</f>
        <v>0</v>
      </c>
      <c r="AI1819" s="124" t="str">
        <f t="shared" si="246"/>
        <v/>
      </c>
      <c r="AK1819" s="121">
        <f t="shared" si="247"/>
        <v>0</v>
      </c>
      <c r="AL1819" s="121">
        <f t="shared" si="248"/>
        <v>0</v>
      </c>
    </row>
    <row r="1820" spans="1:38" s="121" customFormat="1" ht="12.75" x14ac:dyDescent="0.2">
      <c r="A1820" s="293" t="str">
        <f>VLOOKUP(B:B,'ACFR Business Areas'!A:C,3,FALSE)</f>
        <v>A000</v>
      </c>
      <c r="B1820" s="293" t="str">
        <f>'Lease Rollforward'!$B$1</f>
        <v>E120</v>
      </c>
      <c r="C1820" s="122" t="str">
        <f>VLOOKUP(B:B,'ACFR Business Areas'!A:B,2,FALSE)</f>
        <v>Comptroller General</v>
      </c>
      <c r="D1820" s="237"/>
      <c r="E1820" s="265"/>
      <c r="G1820" s="122">
        <f>IFERROR(VLOOKUP($F:$F,'Lease Types with GL Accts'!A:B,2,FALSE),0)</f>
        <v>0</v>
      </c>
      <c r="H1820" s="122">
        <f>IFERROR(VLOOKUP($F:$F,'Lease Types with GL Accts'!$A:$C,3,FALSE),0)</f>
        <v>0</v>
      </c>
      <c r="I1820" s="122">
        <f>IFERROR(VLOOKUP($F:$F,'Lease Types with GL Accts'!$A:$D,4,FALSE),0)</f>
        <v>0</v>
      </c>
      <c r="J1820" s="293" t="str">
        <f>IF(AND(AB1820=1,K1820='Lease Rollforward'!$B$2),"Yes",IF(AB1820=1,"No",""))</f>
        <v/>
      </c>
      <c r="L1820" s="216"/>
      <c r="M1820" s="217"/>
      <c r="N1820" s="217"/>
      <c r="O1820" s="217"/>
      <c r="P1820" s="294">
        <f t="shared" si="241"/>
        <v>0</v>
      </c>
      <c r="Q1820" s="124"/>
      <c r="R1820" s="124"/>
      <c r="S1820" s="219"/>
      <c r="T1820" s="219"/>
      <c r="U1820" s="266"/>
      <c r="V1820" s="122" t="str">
        <f>IF($AB1820=1,VLOOKUP(U:U,'BW Asset Listing'!D:E,2,FALSE),"")</f>
        <v/>
      </c>
      <c r="W1820" s="122" t="str">
        <f>IF($AB1820=1,VLOOKUP(U:U,'BW Asset Listing'!D:F,3,FALSE),"")</f>
        <v/>
      </c>
      <c r="X1820" s="122" t="str">
        <f>IF($AB1820=1,VLOOKUP(U:U,'BW Asset Listing'!D:G,4,FALSE),"")</f>
        <v/>
      </c>
      <c r="Y1820" s="294" t="str">
        <f>IF($AB1820=1,VLOOKUP(U:U,'BW Asset Listing'!D:O,12,FALSE),"")</f>
        <v/>
      </c>
      <c r="Z1820" s="294" t="str">
        <f t="shared" si="242"/>
        <v/>
      </c>
      <c r="AA1820" s="294" t="str">
        <f t="shared" si="243"/>
        <v/>
      </c>
      <c r="AB1820" s="294">
        <f>COUNTIF($D$4:D1820,$D1820)</f>
        <v>0</v>
      </c>
      <c r="AE1820" s="122" t="str">
        <f t="shared" si="244"/>
        <v/>
      </c>
      <c r="AF1820" s="124">
        <f>SUMIFS('BW Expense Report GL'!I:I,'BW Expense Report GL'!F:F,AD:AD,'BW Expense Report GL'!G:G,G:G)</f>
        <v>0</v>
      </c>
      <c r="AG1820" s="124" t="str">
        <f t="shared" si="245"/>
        <v/>
      </c>
      <c r="AH1820" s="124">
        <f>SUMIFS('BW Expense Report GL'!I:I,'BW Expense Report GL'!F:F,AD:AD,'BW Expense Report GL'!G:G,H:H)</f>
        <v>0</v>
      </c>
      <c r="AI1820" s="124" t="str">
        <f t="shared" si="246"/>
        <v/>
      </c>
      <c r="AK1820" s="121">
        <f t="shared" si="247"/>
        <v>0</v>
      </c>
      <c r="AL1820" s="121">
        <f t="shared" si="248"/>
        <v>0</v>
      </c>
    </row>
    <row r="1821" spans="1:38" s="121" customFormat="1" ht="12.75" x14ac:dyDescent="0.2">
      <c r="A1821" s="293" t="str">
        <f>VLOOKUP(B:B,'ACFR Business Areas'!A:C,3,FALSE)</f>
        <v>A000</v>
      </c>
      <c r="B1821" s="293" t="str">
        <f>'Lease Rollforward'!$B$1</f>
        <v>E120</v>
      </c>
      <c r="C1821" s="122" t="str">
        <f>VLOOKUP(B:B,'ACFR Business Areas'!A:B,2,FALSE)</f>
        <v>Comptroller General</v>
      </c>
      <c r="D1821" s="237"/>
      <c r="E1821" s="265"/>
      <c r="G1821" s="122">
        <f>IFERROR(VLOOKUP($F:$F,'Lease Types with GL Accts'!A:B,2,FALSE),0)</f>
        <v>0</v>
      </c>
      <c r="H1821" s="122">
        <f>IFERROR(VLOOKUP($F:$F,'Lease Types with GL Accts'!$A:$C,3,FALSE),0)</f>
        <v>0</v>
      </c>
      <c r="I1821" s="122">
        <f>IFERROR(VLOOKUP($F:$F,'Lease Types with GL Accts'!$A:$D,4,FALSE),0)</f>
        <v>0</v>
      </c>
      <c r="J1821" s="293" t="str">
        <f>IF(AND(AB1821=1,K1821='Lease Rollforward'!$B$2),"Yes",IF(AB1821=1,"No",""))</f>
        <v/>
      </c>
      <c r="L1821" s="216"/>
      <c r="M1821" s="217"/>
      <c r="N1821" s="217"/>
      <c r="O1821" s="217"/>
      <c r="P1821" s="294">
        <f t="shared" si="241"/>
        <v>0</v>
      </c>
      <c r="Q1821" s="124"/>
      <c r="R1821" s="124"/>
      <c r="S1821" s="219"/>
      <c r="T1821" s="219"/>
      <c r="U1821" s="266"/>
      <c r="V1821" s="122" t="str">
        <f>IF($AB1821=1,VLOOKUP(U:U,'BW Asset Listing'!D:E,2,FALSE),"")</f>
        <v/>
      </c>
      <c r="W1821" s="122" t="str">
        <f>IF($AB1821=1,VLOOKUP(U:U,'BW Asset Listing'!D:F,3,FALSE),"")</f>
        <v/>
      </c>
      <c r="X1821" s="122" t="str">
        <f>IF($AB1821=1,VLOOKUP(U:U,'BW Asset Listing'!D:G,4,FALSE),"")</f>
        <v/>
      </c>
      <c r="Y1821" s="294" t="str">
        <f>IF($AB1821=1,VLOOKUP(U:U,'BW Asset Listing'!D:O,12,FALSE),"")</f>
        <v/>
      </c>
      <c r="Z1821" s="294" t="str">
        <f t="shared" si="242"/>
        <v/>
      </c>
      <c r="AA1821" s="294" t="str">
        <f t="shared" si="243"/>
        <v/>
      </c>
      <c r="AB1821" s="294">
        <f>COUNTIF($D$4:D1821,$D1821)</f>
        <v>0</v>
      </c>
      <c r="AE1821" s="122" t="str">
        <f t="shared" si="244"/>
        <v/>
      </c>
      <c r="AF1821" s="124">
        <f>SUMIFS('BW Expense Report GL'!I:I,'BW Expense Report GL'!F:F,AD:AD,'BW Expense Report GL'!G:G,G:G)</f>
        <v>0</v>
      </c>
      <c r="AG1821" s="124" t="str">
        <f t="shared" si="245"/>
        <v/>
      </c>
      <c r="AH1821" s="124">
        <f>SUMIFS('BW Expense Report GL'!I:I,'BW Expense Report GL'!F:F,AD:AD,'BW Expense Report GL'!G:G,H:H)</f>
        <v>0</v>
      </c>
      <c r="AI1821" s="124" t="str">
        <f t="shared" si="246"/>
        <v/>
      </c>
      <c r="AK1821" s="121">
        <f t="shared" si="247"/>
        <v>0</v>
      </c>
      <c r="AL1821" s="121">
        <f t="shared" si="248"/>
        <v>0</v>
      </c>
    </row>
    <row r="1822" spans="1:38" s="121" customFormat="1" ht="12.75" x14ac:dyDescent="0.2">
      <c r="A1822" s="293" t="str">
        <f>VLOOKUP(B:B,'ACFR Business Areas'!A:C,3,FALSE)</f>
        <v>A000</v>
      </c>
      <c r="B1822" s="293" t="str">
        <f>'Lease Rollforward'!$B$1</f>
        <v>E120</v>
      </c>
      <c r="C1822" s="122" t="str">
        <f>VLOOKUP(B:B,'ACFR Business Areas'!A:B,2,FALSE)</f>
        <v>Comptroller General</v>
      </c>
      <c r="D1822" s="237"/>
      <c r="E1822" s="265"/>
      <c r="G1822" s="122">
        <f>IFERROR(VLOOKUP($F:$F,'Lease Types with GL Accts'!A:B,2,FALSE),0)</f>
        <v>0</v>
      </c>
      <c r="H1822" s="122">
        <f>IFERROR(VLOOKUP($F:$F,'Lease Types with GL Accts'!$A:$C,3,FALSE),0)</f>
        <v>0</v>
      </c>
      <c r="I1822" s="122">
        <f>IFERROR(VLOOKUP($F:$F,'Lease Types with GL Accts'!$A:$D,4,FALSE),0)</f>
        <v>0</v>
      </c>
      <c r="J1822" s="293" t="str">
        <f>IF(AND(AB1822=1,K1822='Lease Rollforward'!$B$2),"Yes",IF(AB1822=1,"No",""))</f>
        <v/>
      </c>
      <c r="L1822" s="216"/>
      <c r="M1822" s="217"/>
      <c r="N1822" s="217"/>
      <c r="O1822" s="217"/>
      <c r="P1822" s="294">
        <f t="shared" si="241"/>
        <v>0</v>
      </c>
      <c r="Q1822" s="124"/>
      <c r="R1822" s="124"/>
      <c r="S1822" s="219"/>
      <c r="T1822" s="219"/>
      <c r="U1822" s="266"/>
      <c r="V1822" s="122" t="str">
        <f>IF($AB1822=1,VLOOKUP(U:U,'BW Asset Listing'!D:E,2,FALSE),"")</f>
        <v/>
      </c>
      <c r="W1822" s="122" t="str">
        <f>IF($AB1822=1,VLOOKUP(U:U,'BW Asset Listing'!D:F,3,FALSE),"")</f>
        <v/>
      </c>
      <c r="X1822" s="122" t="str">
        <f>IF($AB1822=1,VLOOKUP(U:U,'BW Asset Listing'!D:G,4,FALSE),"")</f>
        <v/>
      </c>
      <c r="Y1822" s="294" t="str">
        <f>IF($AB1822=1,VLOOKUP(U:U,'BW Asset Listing'!D:O,12,FALSE),"")</f>
        <v/>
      </c>
      <c r="Z1822" s="294" t="str">
        <f t="shared" si="242"/>
        <v/>
      </c>
      <c r="AA1822" s="294" t="str">
        <f t="shared" si="243"/>
        <v/>
      </c>
      <c r="AB1822" s="294">
        <f>COUNTIF($D$4:D1822,$D1822)</f>
        <v>0</v>
      </c>
      <c r="AE1822" s="122" t="str">
        <f t="shared" si="244"/>
        <v/>
      </c>
      <c r="AF1822" s="124">
        <f>SUMIFS('BW Expense Report GL'!I:I,'BW Expense Report GL'!F:F,AD:AD,'BW Expense Report GL'!G:G,G:G)</f>
        <v>0</v>
      </c>
      <c r="AG1822" s="124" t="str">
        <f t="shared" si="245"/>
        <v/>
      </c>
      <c r="AH1822" s="124">
        <f>SUMIFS('BW Expense Report GL'!I:I,'BW Expense Report GL'!F:F,AD:AD,'BW Expense Report GL'!G:G,H:H)</f>
        <v>0</v>
      </c>
      <c r="AI1822" s="124" t="str">
        <f t="shared" si="246"/>
        <v/>
      </c>
      <c r="AK1822" s="121">
        <f t="shared" si="247"/>
        <v>0</v>
      </c>
      <c r="AL1822" s="121">
        <f t="shared" si="248"/>
        <v>0</v>
      </c>
    </row>
    <row r="1823" spans="1:38" s="121" customFormat="1" ht="12.75" x14ac:dyDescent="0.2">
      <c r="A1823" s="293" t="str">
        <f>VLOOKUP(B:B,'ACFR Business Areas'!A:C,3,FALSE)</f>
        <v>A000</v>
      </c>
      <c r="B1823" s="293" t="str">
        <f>'Lease Rollforward'!$B$1</f>
        <v>E120</v>
      </c>
      <c r="C1823" s="122" t="str">
        <f>VLOOKUP(B:B,'ACFR Business Areas'!A:B,2,FALSE)</f>
        <v>Comptroller General</v>
      </c>
      <c r="D1823" s="237"/>
      <c r="E1823" s="265"/>
      <c r="G1823" s="122">
        <f>IFERROR(VLOOKUP($F:$F,'Lease Types with GL Accts'!A:B,2,FALSE),0)</f>
        <v>0</v>
      </c>
      <c r="H1823" s="122">
        <f>IFERROR(VLOOKUP($F:$F,'Lease Types with GL Accts'!$A:$C,3,FALSE),0)</f>
        <v>0</v>
      </c>
      <c r="I1823" s="122">
        <f>IFERROR(VLOOKUP($F:$F,'Lease Types with GL Accts'!$A:$D,4,FALSE),0)</f>
        <v>0</v>
      </c>
      <c r="J1823" s="293" t="str">
        <f>IF(AND(AB1823=1,K1823='Lease Rollforward'!$B$2),"Yes",IF(AB1823=1,"No",""))</f>
        <v/>
      </c>
      <c r="L1823" s="216"/>
      <c r="M1823" s="217"/>
      <c r="N1823" s="217"/>
      <c r="O1823" s="217"/>
      <c r="P1823" s="294">
        <f t="shared" si="241"/>
        <v>0</v>
      </c>
      <c r="Q1823" s="124"/>
      <c r="R1823" s="124"/>
      <c r="S1823" s="219"/>
      <c r="T1823" s="219"/>
      <c r="U1823" s="266"/>
      <c r="V1823" s="122" t="str">
        <f>IF($AB1823=1,VLOOKUP(U:U,'BW Asset Listing'!D:E,2,FALSE),"")</f>
        <v/>
      </c>
      <c r="W1823" s="122" t="str">
        <f>IF($AB1823=1,VLOOKUP(U:U,'BW Asset Listing'!D:F,3,FALSE),"")</f>
        <v/>
      </c>
      <c r="X1823" s="122" t="str">
        <f>IF($AB1823=1,VLOOKUP(U:U,'BW Asset Listing'!D:G,4,FALSE),"")</f>
        <v/>
      </c>
      <c r="Y1823" s="294" t="str">
        <f>IF($AB1823=1,VLOOKUP(U:U,'BW Asset Listing'!D:O,12,FALSE),"")</f>
        <v/>
      </c>
      <c r="Z1823" s="294" t="str">
        <f t="shared" si="242"/>
        <v/>
      </c>
      <c r="AA1823" s="294" t="str">
        <f t="shared" si="243"/>
        <v/>
      </c>
      <c r="AB1823" s="294">
        <f>COUNTIF($D$4:D1823,$D1823)</f>
        <v>0</v>
      </c>
      <c r="AE1823" s="122" t="str">
        <f t="shared" si="244"/>
        <v/>
      </c>
      <c r="AF1823" s="124">
        <f>SUMIFS('BW Expense Report GL'!I:I,'BW Expense Report GL'!F:F,AD:AD,'BW Expense Report GL'!G:G,G:G)</f>
        <v>0</v>
      </c>
      <c r="AG1823" s="124" t="str">
        <f t="shared" si="245"/>
        <v/>
      </c>
      <c r="AH1823" s="124">
        <f>SUMIFS('BW Expense Report GL'!I:I,'BW Expense Report GL'!F:F,AD:AD,'BW Expense Report GL'!G:G,H:H)</f>
        <v>0</v>
      </c>
      <c r="AI1823" s="124" t="str">
        <f t="shared" si="246"/>
        <v/>
      </c>
      <c r="AK1823" s="121">
        <f t="shared" si="247"/>
        <v>0</v>
      </c>
      <c r="AL1823" s="121">
        <f t="shared" si="248"/>
        <v>0</v>
      </c>
    </row>
    <row r="1824" spans="1:38" s="121" customFormat="1" ht="12.75" x14ac:dyDescent="0.2">
      <c r="A1824" s="293" t="str">
        <f>VLOOKUP(B:B,'ACFR Business Areas'!A:C,3,FALSE)</f>
        <v>A000</v>
      </c>
      <c r="B1824" s="293" t="str">
        <f>'Lease Rollforward'!$B$1</f>
        <v>E120</v>
      </c>
      <c r="C1824" s="122" t="str">
        <f>VLOOKUP(B:B,'ACFR Business Areas'!A:B,2,FALSE)</f>
        <v>Comptroller General</v>
      </c>
      <c r="D1824" s="237"/>
      <c r="E1824" s="265"/>
      <c r="G1824" s="122">
        <f>IFERROR(VLOOKUP($F:$F,'Lease Types with GL Accts'!A:B,2,FALSE),0)</f>
        <v>0</v>
      </c>
      <c r="H1824" s="122">
        <f>IFERROR(VLOOKUP($F:$F,'Lease Types with GL Accts'!$A:$C,3,FALSE),0)</f>
        <v>0</v>
      </c>
      <c r="I1824" s="122">
        <f>IFERROR(VLOOKUP($F:$F,'Lease Types with GL Accts'!$A:$D,4,FALSE),0)</f>
        <v>0</v>
      </c>
      <c r="J1824" s="293" t="str">
        <f>IF(AND(AB1824=1,K1824='Lease Rollforward'!$B$2),"Yes",IF(AB1824=1,"No",""))</f>
        <v/>
      </c>
      <c r="L1824" s="216"/>
      <c r="M1824" s="217"/>
      <c r="N1824" s="217"/>
      <c r="O1824" s="217"/>
      <c r="P1824" s="294">
        <f t="shared" si="241"/>
        <v>0</v>
      </c>
      <c r="Q1824" s="124"/>
      <c r="R1824" s="124"/>
      <c r="S1824" s="219"/>
      <c r="T1824" s="219"/>
      <c r="U1824" s="266"/>
      <c r="V1824" s="122" t="str">
        <f>IF($AB1824=1,VLOOKUP(U:U,'BW Asset Listing'!D:E,2,FALSE),"")</f>
        <v/>
      </c>
      <c r="W1824" s="122" t="str">
        <f>IF($AB1824=1,VLOOKUP(U:U,'BW Asset Listing'!D:F,3,FALSE),"")</f>
        <v/>
      </c>
      <c r="X1824" s="122" t="str">
        <f>IF($AB1824=1,VLOOKUP(U:U,'BW Asset Listing'!D:G,4,FALSE),"")</f>
        <v/>
      </c>
      <c r="Y1824" s="294" t="str">
        <f>IF($AB1824=1,VLOOKUP(U:U,'BW Asset Listing'!D:O,12,FALSE),"")</f>
        <v/>
      </c>
      <c r="Z1824" s="294" t="str">
        <f t="shared" si="242"/>
        <v/>
      </c>
      <c r="AA1824" s="294" t="str">
        <f t="shared" si="243"/>
        <v/>
      </c>
      <c r="AB1824" s="294">
        <f>COUNTIF($D$4:D1824,$D1824)</f>
        <v>0</v>
      </c>
      <c r="AE1824" s="122" t="str">
        <f t="shared" si="244"/>
        <v/>
      </c>
      <c r="AF1824" s="124">
        <f>SUMIFS('BW Expense Report GL'!I:I,'BW Expense Report GL'!F:F,AD:AD,'BW Expense Report GL'!G:G,G:G)</f>
        <v>0</v>
      </c>
      <c r="AG1824" s="124" t="str">
        <f t="shared" si="245"/>
        <v/>
      </c>
      <c r="AH1824" s="124">
        <f>SUMIFS('BW Expense Report GL'!I:I,'BW Expense Report GL'!F:F,AD:AD,'BW Expense Report GL'!G:G,H:H)</f>
        <v>0</v>
      </c>
      <c r="AI1824" s="124" t="str">
        <f t="shared" si="246"/>
        <v/>
      </c>
      <c r="AK1824" s="121">
        <f t="shared" si="247"/>
        <v>0</v>
      </c>
      <c r="AL1824" s="121">
        <f t="shared" si="248"/>
        <v>0</v>
      </c>
    </row>
    <row r="1825" spans="1:38" s="121" customFormat="1" ht="12.75" x14ac:dyDescent="0.2">
      <c r="A1825" s="293" t="str">
        <f>VLOOKUP(B:B,'ACFR Business Areas'!A:C,3,FALSE)</f>
        <v>A000</v>
      </c>
      <c r="B1825" s="293" t="str">
        <f>'Lease Rollforward'!$B$1</f>
        <v>E120</v>
      </c>
      <c r="C1825" s="122" t="str">
        <f>VLOOKUP(B:B,'ACFR Business Areas'!A:B,2,FALSE)</f>
        <v>Comptroller General</v>
      </c>
      <c r="D1825" s="237"/>
      <c r="E1825" s="265"/>
      <c r="G1825" s="122">
        <f>IFERROR(VLOOKUP($F:$F,'Lease Types with GL Accts'!A:B,2,FALSE),0)</f>
        <v>0</v>
      </c>
      <c r="H1825" s="122">
        <f>IFERROR(VLOOKUP($F:$F,'Lease Types with GL Accts'!$A:$C,3,FALSE),0)</f>
        <v>0</v>
      </c>
      <c r="I1825" s="122">
        <f>IFERROR(VLOOKUP($F:$F,'Lease Types with GL Accts'!$A:$D,4,FALSE),0)</f>
        <v>0</v>
      </c>
      <c r="J1825" s="293" t="str">
        <f>IF(AND(AB1825=1,K1825='Lease Rollforward'!$B$2),"Yes",IF(AB1825=1,"No",""))</f>
        <v/>
      </c>
      <c r="L1825" s="216"/>
      <c r="M1825" s="217"/>
      <c r="N1825" s="217"/>
      <c r="O1825" s="217"/>
      <c r="P1825" s="294">
        <f t="shared" si="241"/>
        <v>0</v>
      </c>
      <c r="Q1825" s="124"/>
      <c r="R1825" s="124"/>
      <c r="S1825" s="219"/>
      <c r="T1825" s="219"/>
      <c r="U1825" s="266"/>
      <c r="V1825" s="122" t="str">
        <f>IF($AB1825=1,VLOOKUP(U:U,'BW Asset Listing'!D:E,2,FALSE),"")</f>
        <v/>
      </c>
      <c r="W1825" s="122" t="str">
        <f>IF($AB1825=1,VLOOKUP(U:U,'BW Asset Listing'!D:F,3,FALSE),"")</f>
        <v/>
      </c>
      <c r="X1825" s="122" t="str">
        <f>IF($AB1825=1,VLOOKUP(U:U,'BW Asset Listing'!D:G,4,FALSE),"")</f>
        <v/>
      </c>
      <c r="Y1825" s="294" t="str">
        <f>IF($AB1825=1,VLOOKUP(U:U,'BW Asset Listing'!D:O,12,FALSE),"")</f>
        <v/>
      </c>
      <c r="Z1825" s="294" t="str">
        <f t="shared" si="242"/>
        <v/>
      </c>
      <c r="AA1825" s="294" t="str">
        <f t="shared" si="243"/>
        <v/>
      </c>
      <c r="AB1825" s="294">
        <f>COUNTIF($D$4:D1825,$D1825)</f>
        <v>0</v>
      </c>
      <c r="AE1825" s="122" t="str">
        <f t="shared" si="244"/>
        <v/>
      </c>
      <c r="AF1825" s="124">
        <f>SUMIFS('BW Expense Report GL'!I:I,'BW Expense Report GL'!F:F,AD:AD,'BW Expense Report GL'!G:G,G:G)</f>
        <v>0</v>
      </c>
      <c r="AG1825" s="124" t="str">
        <f t="shared" si="245"/>
        <v/>
      </c>
      <c r="AH1825" s="124">
        <f>SUMIFS('BW Expense Report GL'!I:I,'BW Expense Report GL'!F:F,AD:AD,'BW Expense Report GL'!G:G,H:H)</f>
        <v>0</v>
      </c>
      <c r="AI1825" s="124" t="str">
        <f t="shared" si="246"/>
        <v/>
      </c>
      <c r="AK1825" s="121">
        <f t="shared" si="247"/>
        <v>0</v>
      </c>
      <c r="AL1825" s="121">
        <f t="shared" si="248"/>
        <v>0</v>
      </c>
    </row>
    <row r="1826" spans="1:38" s="121" customFormat="1" ht="12.75" x14ac:dyDescent="0.2">
      <c r="A1826" s="293" t="str">
        <f>VLOOKUP(B:B,'ACFR Business Areas'!A:C,3,FALSE)</f>
        <v>A000</v>
      </c>
      <c r="B1826" s="293" t="str">
        <f>'Lease Rollforward'!$B$1</f>
        <v>E120</v>
      </c>
      <c r="C1826" s="122" t="str">
        <f>VLOOKUP(B:B,'ACFR Business Areas'!A:B,2,FALSE)</f>
        <v>Comptroller General</v>
      </c>
      <c r="D1826" s="237"/>
      <c r="E1826" s="265"/>
      <c r="G1826" s="122">
        <f>IFERROR(VLOOKUP($F:$F,'Lease Types with GL Accts'!A:B,2,FALSE),0)</f>
        <v>0</v>
      </c>
      <c r="H1826" s="122">
        <f>IFERROR(VLOOKUP($F:$F,'Lease Types with GL Accts'!$A:$C,3,FALSE),0)</f>
        <v>0</v>
      </c>
      <c r="I1826" s="122">
        <f>IFERROR(VLOOKUP($F:$F,'Lease Types with GL Accts'!$A:$D,4,FALSE),0)</f>
        <v>0</v>
      </c>
      <c r="J1826" s="293" t="str">
        <f>IF(AND(AB1826=1,K1826='Lease Rollforward'!$B$2),"Yes",IF(AB1826=1,"No",""))</f>
        <v/>
      </c>
      <c r="L1826" s="216"/>
      <c r="M1826" s="217"/>
      <c r="N1826" s="217"/>
      <c r="O1826" s="217"/>
      <c r="P1826" s="294">
        <f t="shared" si="241"/>
        <v>0</v>
      </c>
      <c r="Q1826" s="124"/>
      <c r="R1826" s="124"/>
      <c r="S1826" s="219"/>
      <c r="T1826" s="219"/>
      <c r="U1826" s="266"/>
      <c r="V1826" s="122" t="str">
        <f>IF($AB1826=1,VLOOKUP(U:U,'BW Asset Listing'!D:E,2,FALSE),"")</f>
        <v/>
      </c>
      <c r="W1826" s="122" t="str">
        <f>IF($AB1826=1,VLOOKUP(U:U,'BW Asset Listing'!D:F,3,FALSE),"")</f>
        <v/>
      </c>
      <c r="X1826" s="122" t="str">
        <f>IF($AB1826=1,VLOOKUP(U:U,'BW Asset Listing'!D:G,4,FALSE),"")</f>
        <v/>
      </c>
      <c r="Y1826" s="294" t="str">
        <f>IF($AB1826=1,VLOOKUP(U:U,'BW Asset Listing'!D:O,12,FALSE),"")</f>
        <v/>
      </c>
      <c r="Z1826" s="294" t="str">
        <f t="shared" si="242"/>
        <v/>
      </c>
      <c r="AA1826" s="294" t="str">
        <f t="shared" si="243"/>
        <v/>
      </c>
      <c r="AB1826" s="294">
        <f>COUNTIF($D$4:D1826,$D1826)</f>
        <v>0</v>
      </c>
      <c r="AE1826" s="122" t="str">
        <f t="shared" si="244"/>
        <v/>
      </c>
      <c r="AF1826" s="124">
        <f>SUMIFS('BW Expense Report GL'!I:I,'BW Expense Report GL'!F:F,AD:AD,'BW Expense Report GL'!G:G,G:G)</f>
        <v>0</v>
      </c>
      <c r="AG1826" s="124" t="str">
        <f t="shared" si="245"/>
        <v/>
      </c>
      <c r="AH1826" s="124">
        <f>SUMIFS('BW Expense Report GL'!I:I,'BW Expense Report GL'!F:F,AD:AD,'BW Expense Report GL'!G:G,H:H)</f>
        <v>0</v>
      </c>
      <c r="AI1826" s="124" t="str">
        <f t="shared" si="246"/>
        <v/>
      </c>
      <c r="AK1826" s="121">
        <f t="shared" si="247"/>
        <v>0</v>
      </c>
      <c r="AL1826" s="121">
        <f t="shared" si="248"/>
        <v>0</v>
      </c>
    </row>
    <row r="1827" spans="1:38" s="121" customFormat="1" ht="12.75" x14ac:dyDescent="0.2">
      <c r="A1827" s="293" t="str">
        <f>VLOOKUP(B:B,'ACFR Business Areas'!A:C,3,FALSE)</f>
        <v>A000</v>
      </c>
      <c r="B1827" s="293" t="str">
        <f>'Lease Rollforward'!$B$1</f>
        <v>E120</v>
      </c>
      <c r="C1827" s="122" t="str">
        <f>VLOOKUP(B:B,'ACFR Business Areas'!A:B,2,FALSE)</f>
        <v>Comptroller General</v>
      </c>
      <c r="D1827" s="237"/>
      <c r="E1827" s="265"/>
      <c r="G1827" s="122">
        <f>IFERROR(VLOOKUP($F:$F,'Lease Types with GL Accts'!A:B,2,FALSE),0)</f>
        <v>0</v>
      </c>
      <c r="H1827" s="122">
        <f>IFERROR(VLOOKUP($F:$F,'Lease Types with GL Accts'!$A:$C,3,FALSE),0)</f>
        <v>0</v>
      </c>
      <c r="I1827" s="122">
        <f>IFERROR(VLOOKUP($F:$F,'Lease Types with GL Accts'!$A:$D,4,FALSE),0)</f>
        <v>0</v>
      </c>
      <c r="J1827" s="293" t="str">
        <f>IF(AND(AB1827=1,K1827='Lease Rollforward'!$B$2),"Yes",IF(AB1827=1,"No",""))</f>
        <v/>
      </c>
      <c r="L1827" s="216"/>
      <c r="M1827" s="217"/>
      <c r="N1827" s="217"/>
      <c r="O1827" s="217"/>
      <c r="P1827" s="294">
        <f t="shared" si="241"/>
        <v>0</v>
      </c>
      <c r="Q1827" s="124"/>
      <c r="R1827" s="124"/>
      <c r="S1827" s="219"/>
      <c r="T1827" s="219"/>
      <c r="U1827" s="266"/>
      <c r="V1827" s="122" t="str">
        <f>IF($AB1827=1,VLOOKUP(U:U,'BW Asset Listing'!D:E,2,FALSE),"")</f>
        <v/>
      </c>
      <c r="W1827" s="122" t="str">
        <f>IF($AB1827=1,VLOOKUP(U:U,'BW Asset Listing'!D:F,3,FALSE),"")</f>
        <v/>
      </c>
      <c r="X1827" s="122" t="str">
        <f>IF($AB1827=1,VLOOKUP(U:U,'BW Asset Listing'!D:G,4,FALSE),"")</f>
        <v/>
      </c>
      <c r="Y1827" s="294" t="str">
        <f>IF($AB1827=1,VLOOKUP(U:U,'BW Asset Listing'!D:O,12,FALSE),"")</f>
        <v/>
      </c>
      <c r="Z1827" s="294" t="str">
        <f t="shared" si="242"/>
        <v/>
      </c>
      <c r="AA1827" s="294" t="str">
        <f t="shared" si="243"/>
        <v/>
      </c>
      <c r="AB1827" s="294">
        <f>COUNTIF($D$4:D1827,$D1827)</f>
        <v>0</v>
      </c>
      <c r="AE1827" s="122" t="str">
        <f t="shared" si="244"/>
        <v/>
      </c>
      <c r="AF1827" s="124">
        <f>SUMIFS('BW Expense Report GL'!I:I,'BW Expense Report GL'!F:F,AD:AD,'BW Expense Report GL'!G:G,G:G)</f>
        <v>0</v>
      </c>
      <c r="AG1827" s="124" t="str">
        <f t="shared" si="245"/>
        <v/>
      </c>
      <c r="AH1827" s="124">
        <f>SUMIFS('BW Expense Report GL'!I:I,'BW Expense Report GL'!F:F,AD:AD,'BW Expense Report GL'!G:G,H:H)</f>
        <v>0</v>
      </c>
      <c r="AI1827" s="124" t="str">
        <f t="shared" si="246"/>
        <v/>
      </c>
      <c r="AK1827" s="121">
        <f t="shared" si="247"/>
        <v>0</v>
      </c>
      <c r="AL1827" s="121">
        <f t="shared" si="248"/>
        <v>0</v>
      </c>
    </row>
    <row r="1828" spans="1:38" s="121" customFormat="1" ht="12.75" x14ac:dyDescent="0.2">
      <c r="A1828" s="293" t="str">
        <f>VLOOKUP(B:B,'ACFR Business Areas'!A:C,3,FALSE)</f>
        <v>A000</v>
      </c>
      <c r="B1828" s="293" t="str">
        <f>'Lease Rollforward'!$B$1</f>
        <v>E120</v>
      </c>
      <c r="C1828" s="122" t="str">
        <f>VLOOKUP(B:B,'ACFR Business Areas'!A:B,2,FALSE)</f>
        <v>Comptroller General</v>
      </c>
      <c r="D1828" s="237"/>
      <c r="E1828" s="265"/>
      <c r="G1828" s="122">
        <f>IFERROR(VLOOKUP($F:$F,'Lease Types with GL Accts'!A:B,2,FALSE),0)</f>
        <v>0</v>
      </c>
      <c r="H1828" s="122">
        <f>IFERROR(VLOOKUP($F:$F,'Lease Types with GL Accts'!$A:$C,3,FALSE),0)</f>
        <v>0</v>
      </c>
      <c r="I1828" s="122">
        <f>IFERROR(VLOOKUP($F:$F,'Lease Types with GL Accts'!$A:$D,4,FALSE),0)</f>
        <v>0</v>
      </c>
      <c r="J1828" s="293" t="str">
        <f>IF(AND(AB1828=1,K1828='Lease Rollforward'!$B$2),"Yes",IF(AB1828=1,"No",""))</f>
        <v/>
      </c>
      <c r="L1828" s="216"/>
      <c r="M1828" s="217"/>
      <c r="N1828" s="217"/>
      <c r="O1828" s="217"/>
      <c r="P1828" s="294">
        <f t="shared" si="241"/>
        <v>0</v>
      </c>
      <c r="Q1828" s="124"/>
      <c r="R1828" s="124"/>
      <c r="S1828" s="219"/>
      <c r="T1828" s="219"/>
      <c r="U1828" s="266"/>
      <c r="V1828" s="122" t="str">
        <f>IF($AB1828=1,VLOOKUP(U:U,'BW Asset Listing'!D:E,2,FALSE),"")</f>
        <v/>
      </c>
      <c r="W1828" s="122" t="str">
        <f>IF($AB1828=1,VLOOKUP(U:U,'BW Asset Listing'!D:F,3,FALSE),"")</f>
        <v/>
      </c>
      <c r="X1828" s="122" t="str">
        <f>IF($AB1828=1,VLOOKUP(U:U,'BW Asset Listing'!D:G,4,FALSE),"")</f>
        <v/>
      </c>
      <c r="Y1828" s="294" t="str">
        <f>IF($AB1828=1,VLOOKUP(U:U,'BW Asset Listing'!D:O,12,FALSE),"")</f>
        <v/>
      </c>
      <c r="Z1828" s="294" t="str">
        <f t="shared" si="242"/>
        <v/>
      </c>
      <c r="AA1828" s="294" t="str">
        <f t="shared" si="243"/>
        <v/>
      </c>
      <c r="AB1828" s="294">
        <f>COUNTIF($D$4:D1828,$D1828)</f>
        <v>0</v>
      </c>
      <c r="AE1828" s="122" t="str">
        <f t="shared" si="244"/>
        <v/>
      </c>
      <c r="AF1828" s="124">
        <f>SUMIFS('BW Expense Report GL'!I:I,'BW Expense Report GL'!F:F,AD:AD,'BW Expense Report GL'!G:G,G:G)</f>
        <v>0</v>
      </c>
      <c r="AG1828" s="124" t="str">
        <f t="shared" si="245"/>
        <v/>
      </c>
      <c r="AH1828" s="124">
        <f>SUMIFS('BW Expense Report GL'!I:I,'BW Expense Report GL'!F:F,AD:AD,'BW Expense Report GL'!G:G,H:H)</f>
        <v>0</v>
      </c>
      <c r="AI1828" s="124" t="str">
        <f t="shared" si="246"/>
        <v/>
      </c>
      <c r="AK1828" s="121">
        <f t="shared" si="247"/>
        <v>0</v>
      </c>
      <c r="AL1828" s="121">
        <f t="shared" si="248"/>
        <v>0</v>
      </c>
    </row>
    <row r="1829" spans="1:38" s="121" customFormat="1" ht="12.75" x14ac:dyDescent="0.2">
      <c r="A1829" s="293" t="str">
        <f>VLOOKUP(B:B,'ACFR Business Areas'!A:C,3,FALSE)</f>
        <v>A000</v>
      </c>
      <c r="B1829" s="293" t="str">
        <f>'Lease Rollforward'!$B$1</f>
        <v>E120</v>
      </c>
      <c r="C1829" s="122" t="str">
        <f>VLOOKUP(B:B,'ACFR Business Areas'!A:B,2,FALSE)</f>
        <v>Comptroller General</v>
      </c>
      <c r="D1829" s="237"/>
      <c r="E1829" s="265"/>
      <c r="G1829" s="122">
        <f>IFERROR(VLOOKUP($F:$F,'Lease Types with GL Accts'!A:B,2,FALSE),0)</f>
        <v>0</v>
      </c>
      <c r="H1829" s="122">
        <f>IFERROR(VLOOKUP($F:$F,'Lease Types with GL Accts'!$A:$C,3,FALSE),0)</f>
        <v>0</v>
      </c>
      <c r="I1829" s="122">
        <f>IFERROR(VLOOKUP($F:$F,'Lease Types with GL Accts'!$A:$D,4,FALSE),0)</f>
        <v>0</v>
      </c>
      <c r="J1829" s="293" t="str">
        <f>IF(AND(AB1829=1,K1829='Lease Rollforward'!$B$2),"Yes",IF(AB1829=1,"No",""))</f>
        <v/>
      </c>
      <c r="L1829" s="216"/>
      <c r="M1829" s="217"/>
      <c r="N1829" s="217"/>
      <c r="O1829" s="217"/>
      <c r="P1829" s="294">
        <f t="shared" si="241"/>
        <v>0</v>
      </c>
      <c r="Q1829" s="124"/>
      <c r="R1829" s="124"/>
      <c r="S1829" s="219"/>
      <c r="T1829" s="219"/>
      <c r="U1829" s="266"/>
      <c r="V1829" s="122" t="str">
        <f>IF($AB1829=1,VLOOKUP(U:U,'BW Asset Listing'!D:E,2,FALSE),"")</f>
        <v/>
      </c>
      <c r="W1829" s="122" t="str">
        <f>IF($AB1829=1,VLOOKUP(U:U,'BW Asset Listing'!D:F,3,FALSE),"")</f>
        <v/>
      </c>
      <c r="X1829" s="122" t="str">
        <f>IF($AB1829=1,VLOOKUP(U:U,'BW Asset Listing'!D:G,4,FALSE),"")</f>
        <v/>
      </c>
      <c r="Y1829" s="294" t="str">
        <f>IF($AB1829=1,VLOOKUP(U:U,'BW Asset Listing'!D:O,12,FALSE),"")</f>
        <v/>
      </c>
      <c r="Z1829" s="294" t="str">
        <f t="shared" si="242"/>
        <v/>
      </c>
      <c r="AA1829" s="294" t="str">
        <f t="shared" si="243"/>
        <v/>
      </c>
      <c r="AB1829" s="294">
        <f>COUNTIF($D$4:D1829,$D1829)</f>
        <v>0</v>
      </c>
      <c r="AE1829" s="122" t="str">
        <f t="shared" si="244"/>
        <v/>
      </c>
      <c r="AF1829" s="124">
        <f>SUMIFS('BW Expense Report GL'!I:I,'BW Expense Report GL'!F:F,AD:AD,'BW Expense Report GL'!G:G,G:G)</f>
        <v>0</v>
      </c>
      <c r="AG1829" s="124" t="str">
        <f t="shared" si="245"/>
        <v/>
      </c>
      <c r="AH1829" s="124">
        <f>SUMIFS('BW Expense Report GL'!I:I,'BW Expense Report GL'!F:F,AD:AD,'BW Expense Report GL'!G:G,H:H)</f>
        <v>0</v>
      </c>
      <c r="AI1829" s="124" t="str">
        <f t="shared" si="246"/>
        <v/>
      </c>
      <c r="AK1829" s="121">
        <f t="shared" si="247"/>
        <v>0</v>
      </c>
      <c r="AL1829" s="121">
        <f t="shared" si="248"/>
        <v>0</v>
      </c>
    </row>
    <row r="1830" spans="1:38" s="121" customFormat="1" ht="12.75" x14ac:dyDescent="0.2">
      <c r="A1830" s="293" t="str">
        <f>VLOOKUP(B:B,'ACFR Business Areas'!A:C,3,FALSE)</f>
        <v>A000</v>
      </c>
      <c r="B1830" s="293" t="str">
        <f>'Lease Rollforward'!$B$1</f>
        <v>E120</v>
      </c>
      <c r="C1830" s="122" t="str">
        <f>VLOOKUP(B:B,'ACFR Business Areas'!A:B,2,FALSE)</f>
        <v>Comptroller General</v>
      </c>
      <c r="D1830" s="237"/>
      <c r="E1830" s="265"/>
      <c r="G1830" s="122">
        <f>IFERROR(VLOOKUP($F:$F,'Lease Types with GL Accts'!A:B,2,FALSE),0)</f>
        <v>0</v>
      </c>
      <c r="H1830" s="122">
        <f>IFERROR(VLOOKUP($F:$F,'Lease Types with GL Accts'!$A:$C,3,FALSE),0)</f>
        <v>0</v>
      </c>
      <c r="I1830" s="122">
        <f>IFERROR(VLOOKUP($F:$F,'Lease Types with GL Accts'!$A:$D,4,FALSE),0)</f>
        <v>0</v>
      </c>
      <c r="J1830" s="293" t="str">
        <f>IF(AND(AB1830=1,K1830='Lease Rollforward'!$B$2),"Yes",IF(AB1830=1,"No",""))</f>
        <v/>
      </c>
      <c r="L1830" s="216"/>
      <c r="M1830" s="217"/>
      <c r="N1830" s="217"/>
      <c r="O1830" s="217"/>
      <c r="P1830" s="294">
        <f t="shared" si="241"/>
        <v>0</v>
      </c>
      <c r="Q1830" s="124"/>
      <c r="R1830" s="124"/>
      <c r="S1830" s="219"/>
      <c r="T1830" s="219"/>
      <c r="U1830" s="266"/>
      <c r="V1830" s="122" t="str">
        <f>IF($AB1830=1,VLOOKUP(U:U,'BW Asset Listing'!D:E,2,FALSE),"")</f>
        <v/>
      </c>
      <c r="W1830" s="122" t="str">
        <f>IF($AB1830=1,VLOOKUP(U:U,'BW Asset Listing'!D:F,3,FALSE),"")</f>
        <v/>
      </c>
      <c r="X1830" s="122" t="str">
        <f>IF($AB1830=1,VLOOKUP(U:U,'BW Asset Listing'!D:G,4,FALSE),"")</f>
        <v/>
      </c>
      <c r="Y1830" s="294" t="str">
        <f>IF($AB1830=1,VLOOKUP(U:U,'BW Asset Listing'!D:O,12,FALSE),"")</f>
        <v/>
      </c>
      <c r="Z1830" s="294" t="str">
        <f t="shared" si="242"/>
        <v/>
      </c>
      <c r="AA1830" s="294" t="str">
        <f t="shared" si="243"/>
        <v/>
      </c>
      <c r="AB1830" s="294">
        <f>COUNTIF($D$4:D1830,$D1830)</f>
        <v>0</v>
      </c>
      <c r="AE1830" s="122" t="str">
        <f t="shared" si="244"/>
        <v/>
      </c>
      <c r="AF1830" s="124">
        <f>SUMIFS('BW Expense Report GL'!I:I,'BW Expense Report GL'!F:F,AD:AD,'BW Expense Report GL'!G:G,G:G)</f>
        <v>0</v>
      </c>
      <c r="AG1830" s="124" t="str">
        <f t="shared" si="245"/>
        <v/>
      </c>
      <c r="AH1830" s="124">
        <f>SUMIFS('BW Expense Report GL'!I:I,'BW Expense Report GL'!F:F,AD:AD,'BW Expense Report GL'!G:G,H:H)</f>
        <v>0</v>
      </c>
      <c r="AI1830" s="124" t="str">
        <f t="shared" si="246"/>
        <v/>
      </c>
      <c r="AK1830" s="121">
        <f t="shared" si="247"/>
        <v>0</v>
      </c>
      <c r="AL1830" s="121">
        <f t="shared" si="248"/>
        <v>0</v>
      </c>
    </row>
    <row r="1831" spans="1:38" s="121" customFormat="1" ht="12.75" x14ac:dyDescent="0.2">
      <c r="A1831" s="293" t="str">
        <f>VLOOKUP(B:B,'ACFR Business Areas'!A:C,3,FALSE)</f>
        <v>A000</v>
      </c>
      <c r="B1831" s="293" t="str">
        <f>'Lease Rollforward'!$B$1</f>
        <v>E120</v>
      </c>
      <c r="C1831" s="122" t="str">
        <f>VLOOKUP(B:B,'ACFR Business Areas'!A:B,2,FALSE)</f>
        <v>Comptroller General</v>
      </c>
      <c r="D1831" s="237"/>
      <c r="E1831" s="265"/>
      <c r="G1831" s="122">
        <f>IFERROR(VLOOKUP($F:$F,'Lease Types with GL Accts'!A:B,2,FALSE),0)</f>
        <v>0</v>
      </c>
      <c r="H1831" s="122">
        <f>IFERROR(VLOOKUP($F:$F,'Lease Types with GL Accts'!$A:$C,3,FALSE),0)</f>
        <v>0</v>
      </c>
      <c r="I1831" s="122">
        <f>IFERROR(VLOOKUP($F:$F,'Lease Types with GL Accts'!$A:$D,4,FALSE),0)</f>
        <v>0</v>
      </c>
      <c r="J1831" s="293" t="str">
        <f>IF(AND(AB1831=1,K1831='Lease Rollforward'!$B$2),"Yes",IF(AB1831=1,"No",""))</f>
        <v/>
      </c>
      <c r="L1831" s="216"/>
      <c r="M1831" s="217"/>
      <c r="N1831" s="217"/>
      <c r="O1831" s="217"/>
      <c r="P1831" s="294">
        <f t="shared" si="241"/>
        <v>0</v>
      </c>
      <c r="Q1831" s="124"/>
      <c r="R1831" s="124"/>
      <c r="S1831" s="219"/>
      <c r="T1831" s="219"/>
      <c r="U1831" s="266"/>
      <c r="V1831" s="122" t="str">
        <f>IF($AB1831=1,VLOOKUP(U:U,'BW Asset Listing'!D:E,2,FALSE),"")</f>
        <v/>
      </c>
      <c r="W1831" s="122" t="str">
        <f>IF($AB1831=1,VLOOKUP(U:U,'BW Asset Listing'!D:F,3,FALSE),"")</f>
        <v/>
      </c>
      <c r="X1831" s="122" t="str">
        <f>IF($AB1831=1,VLOOKUP(U:U,'BW Asset Listing'!D:G,4,FALSE),"")</f>
        <v/>
      </c>
      <c r="Y1831" s="294" t="str">
        <f>IF($AB1831=1,VLOOKUP(U:U,'BW Asset Listing'!D:O,12,FALSE),"")</f>
        <v/>
      </c>
      <c r="Z1831" s="294" t="str">
        <f t="shared" si="242"/>
        <v/>
      </c>
      <c r="AA1831" s="294" t="str">
        <f t="shared" si="243"/>
        <v/>
      </c>
      <c r="AB1831" s="294">
        <f>COUNTIF($D$4:D1831,$D1831)</f>
        <v>0</v>
      </c>
      <c r="AE1831" s="122" t="str">
        <f t="shared" si="244"/>
        <v/>
      </c>
      <c r="AF1831" s="124">
        <f>SUMIFS('BW Expense Report GL'!I:I,'BW Expense Report GL'!F:F,AD:AD,'BW Expense Report GL'!G:G,G:G)</f>
        <v>0</v>
      </c>
      <c r="AG1831" s="124" t="str">
        <f t="shared" si="245"/>
        <v/>
      </c>
      <c r="AH1831" s="124">
        <f>SUMIFS('BW Expense Report GL'!I:I,'BW Expense Report GL'!F:F,AD:AD,'BW Expense Report GL'!G:G,H:H)</f>
        <v>0</v>
      </c>
      <c r="AI1831" s="124" t="str">
        <f t="shared" si="246"/>
        <v/>
      </c>
      <c r="AK1831" s="121">
        <f t="shared" si="247"/>
        <v>0</v>
      </c>
      <c r="AL1831" s="121">
        <f t="shared" si="248"/>
        <v>0</v>
      </c>
    </row>
    <row r="1832" spans="1:38" s="121" customFormat="1" ht="12.75" x14ac:dyDescent="0.2">
      <c r="A1832" s="293" t="str">
        <f>VLOOKUP(B:B,'ACFR Business Areas'!A:C,3,FALSE)</f>
        <v>A000</v>
      </c>
      <c r="B1832" s="293" t="str">
        <f>'Lease Rollforward'!$B$1</f>
        <v>E120</v>
      </c>
      <c r="C1832" s="122" t="str">
        <f>VLOOKUP(B:B,'ACFR Business Areas'!A:B,2,FALSE)</f>
        <v>Comptroller General</v>
      </c>
      <c r="D1832" s="237"/>
      <c r="E1832" s="265"/>
      <c r="G1832" s="122">
        <f>IFERROR(VLOOKUP($F:$F,'Lease Types with GL Accts'!A:B,2,FALSE),0)</f>
        <v>0</v>
      </c>
      <c r="H1832" s="122">
        <f>IFERROR(VLOOKUP($F:$F,'Lease Types with GL Accts'!$A:$C,3,FALSE),0)</f>
        <v>0</v>
      </c>
      <c r="I1832" s="122">
        <f>IFERROR(VLOOKUP($F:$F,'Lease Types with GL Accts'!$A:$D,4,FALSE),0)</f>
        <v>0</v>
      </c>
      <c r="J1832" s="293" t="str">
        <f>IF(AND(AB1832=1,K1832='Lease Rollforward'!$B$2),"Yes",IF(AB1832=1,"No",""))</f>
        <v/>
      </c>
      <c r="L1832" s="216"/>
      <c r="M1832" s="217"/>
      <c r="N1832" s="217"/>
      <c r="O1832" s="217"/>
      <c r="P1832" s="294">
        <f t="shared" si="241"/>
        <v>0</v>
      </c>
      <c r="Q1832" s="124"/>
      <c r="R1832" s="124"/>
      <c r="S1832" s="219"/>
      <c r="T1832" s="219"/>
      <c r="U1832" s="266"/>
      <c r="V1832" s="122" t="str">
        <f>IF($AB1832=1,VLOOKUP(U:U,'BW Asset Listing'!D:E,2,FALSE),"")</f>
        <v/>
      </c>
      <c r="W1832" s="122" t="str">
        <f>IF($AB1832=1,VLOOKUP(U:U,'BW Asset Listing'!D:F,3,FALSE),"")</f>
        <v/>
      </c>
      <c r="X1832" s="122" t="str">
        <f>IF($AB1832=1,VLOOKUP(U:U,'BW Asset Listing'!D:G,4,FALSE),"")</f>
        <v/>
      </c>
      <c r="Y1832" s="294" t="str">
        <f>IF($AB1832=1,VLOOKUP(U:U,'BW Asset Listing'!D:O,12,FALSE),"")</f>
        <v/>
      </c>
      <c r="Z1832" s="294" t="str">
        <f t="shared" si="242"/>
        <v/>
      </c>
      <c r="AA1832" s="294" t="str">
        <f t="shared" si="243"/>
        <v/>
      </c>
      <c r="AB1832" s="294">
        <f>COUNTIF($D$4:D1832,$D1832)</f>
        <v>0</v>
      </c>
      <c r="AE1832" s="122" t="str">
        <f t="shared" si="244"/>
        <v/>
      </c>
      <c r="AF1832" s="124">
        <f>SUMIFS('BW Expense Report GL'!I:I,'BW Expense Report GL'!F:F,AD:AD,'BW Expense Report GL'!G:G,G:G)</f>
        <v>0</v>
      </c>
      <c r="AG1832" s="124" t="str">
        <f t="shared" si="245"/>
        <v/>
      </c>
      <c r="AH1832" s="124">
        <f>SUMIFS('BW Expense Report GL'!I:I,'BW Expense Report GL'!F:F,AD:AD,'BW Expense Report GL'!G:G,H:H)</f>
        <v>0</v>
      </c>
      <c r="AI1832" s="124" t="str">
        <f t="shared" si="246"/>
        <v/>
      </c>
      <c r="AK1832" s="121">
        <f t="shared" si="247"/>
        <v>0</v>
      </c>
      <c r="AL1832" s="121">
        <f t="shared" si="248"/>
        <v>0</v>
      </c>
    </row>
    <row r="1833" spans="1:38" s="121" customFormat="1" ht="12.75" x14ac:dyDescent="0.2">
      <c r="A1833" s="293" t="str">
        <f>VLOOKUP(B:B,'ACFR Business Areas'!A:C,3,FALSE)</f>
        <v>A000</v>
      </c>
      <c r="B1833" s="293" t="str">
        <f>'Lease Rollforward'!$B$1</f>
        <v>E120</v>
      </c>
      <c r="C1833" s="122" t="str">
        <f>VLOOKUP(B:B,'ACFR Business Areas'!A:B,2,FALSE)</f>
        <v>Comptroller General</v>
      </c>
      <c r="D1833" s="237"/>
      <c r="E1833" s="265"/>
      <c r="G1833" s="122">
        <f>IFERROR(VLOOKUP($F:$F,'Lease Types with GL Accts'!A:B,2,FALSE),0)</f>
        <v>0</v>
      </c>
      <c r="H1833" s="122">
        <f>IFERROR(VLOOKUP($F:$F,'Lease Types with GL Accts'!$A:$C,3,FALSE),0)</f>
        <v>0</v>
      </c>
      <c r="I1833" s="122">
        <f>IFERROR(VLOOKUP($F:$F,'Lease Types with GL Accts'!$A:$D,4,FALSE),0)</f>
        <v>0</v>
      </c>
      <c r="J1833" s="293" t="str">
        <f>IF(AND(AB1833=1,K1833='Lease Rollforward'!$B$2),"Yes",IF(AB1833=1,"No",""))</f>
        <v/>
      </c>
      <c r="L1833" s="216"/>
      <c r="M1833" s="217"/>
      <c r="N1833" s="217"/>
      <c r="O1833" s="217"/>
      <c r="P1833" s="294">
        <f t="shared" si="241"/>
        <v>0</v>
      </c>
      <c r="Q1833" s="124"/>
      <c r="R1833" s="124"/>
      <c r="S1833" s="219"/>
      <c r="T1833" s="219"/>
      <c r="U1833" s="266"/>
      <c r="V1833" s="122" t="str">
        <f>IF($AB1833=1,VLOOKUP(U:U,'BW Asset Listing'!D:E,2,FALSE),"")</f>
        <v/>
      </c>
      <c r="W1833" s="122" t="str">
        <f>IF($AB1833=1,VLOOKUP(U:U,'BW Asset Listing'!D:F,3,FALSE),"")</f>
        <v/>
      </c>
      <c r="X1833" s="122" t="str">
        <f>IF($AB1833=1,VLOOKUP(U:U,'BW Asset Listing'!D:G,4,FALSE),"")</f>
        <v/>
      </c>
      <c r="Y1833" s="294" t="str">
        <f>IF($AB1833=1,VLOOKUP(U:U,'BW Asset Listing'!D:O,12,FALSE),"")</f>
        <v/>
      </c>
      <c r="Z1833" s="294" t="str">
        <f t="shared" si="242"/>
        <v/>
      </c>
      <c r="AA1833" s="294" t="str">
        <f t="shared" si="243"/>
        <v/>
      </c>
      <c r="AB1833" s="294">
        <f>COUNTIF($D$4:D1833,$D1833)</f>
        <v>0</v>
      </c>
      <c r="AE1833" s="122" t="str">
        <f t="shared" si="244"/>
        <v/>
      </c>
      <c r="AF1833" s="124">
        <f>SUMIFS('BW Expense Report GL'!I:I,'BW Expense Report GL'!F:F,AD:AD,'BW Expense Report GL'!G:G,G:G)</f>
        <v>0</v>
      </c>
      <c r="AG1833" s="124" t="str">
        <f t="shared" si="245"/>
        <v/>
      </c>
      <c r="AH1833" s="124">
        <f>SUMIFS('BW Expense Report GL'!I:I,'BW Expense Report GL'!F:F,AD:AD,'BW Expense Report GL'!G:G,H:H)</f>
        <v>0</v>
      </c>
      <c r="AI1833" s="124" t="str">
        <f t="shared" si="246"/>
        <v/>
      </c>
      <c r="AK1833" s="121">
        <f t="shared" si="247"/>
        <v>0</v>
      </c>
      <c r="AL1833" s="121">
        <f t="shared" si="248"/>
        <v>0</v>
      </c>
    </row>
    <row r="1834" spans="1:38" s="121" customFormat="1" ht="12.75" x14ac:dyDescent="0.2">
      <c r="A1834" s="293" t="str">
        <f>VLOOKUP(B:B,'ACFR Business Areas'!A:C,3,FALSE)</f>
        <v>A000</v>
      </c>
      <c r="B1834" s="293" t="str">
        <f>'Lease Rollforward'!$B$1</f>
        <v>E120</v>
      </c>
      <c r="C1834" s="122" t="str">
        <f>VLOOKUP(B:B,'ACFR Business Areas'!A:B,2,FALSE)</f>
        <v>Comptroller General</v>
      </c>
      <c r="D1834" s="237"/>
      <c r="E1834" s="265"/>
      <c r="G1834" s="122">
        <f>IFERROR(VLOOKUP($F:$F,'Lease Types with GL Accts'!A:B,2,FALSE),0)</f>
        <v>0</v>
      </c>
      <c r="H1834" s="122">
        <f>IFERROR(VLOOKUP($F:$F,'Lease Types with GL Accts'!$A:$C,3,FALSE),0)</f>
        <v>0</v>
      </c>
      <c r="I1834" s="122">
        <f>IFERROR(VLOOKUP($F:$F,'Lease Types with GL Accts'!$A:$D,4,FALSE),0)</f>
        <v>0</v>
      </c>
      <c r="J1834" s="293" t="str">
        <f>IF(AND(AB1834=1,K1834='Lease Rollforward'!$B$2),"Yes",IF(AB1834=1,"No",""))</f>
        <v/>
      </c>
      <c r="L1834" s="216"/>
      <c r="M1834" s="217"/>
      <c r="N1834" s="217"/>
      <c r="O1834" s="217"/>
      <c r="P1834" s="294">
        <f t="shared" si="241"/>
        <v>0</v>
      </c>
      <c r="Q1834" s="124"/>
      <c r="R1834" s="124"/>
      <c r="S1834" s="219"/>
      <c r="T1834" s="219"/>
      <c r="U1834" s="266"/>
      <c r="V1834" s="122" t="str">
        <f>IF($AB1834=1,VLOOKUP(U:U,'BW Asset Listing'!D:E,2,FALSE),"")</f>
        <v/>
      </c>
      <c r="W1834" s="122" t="str">
        <f>IF($AB1834=1,VLOOKUP(U:U,'BW Asset Listing'!D:F,3,FALSE),"")</f>
        <v/>
      </c>
      <c r="X1834" s="122" t="str">
        <f>IF($AB1834=1,VLOOKUP(U:U,'BW Asset Listing'!D:G,4,FALSE),"")</f>
        <v/>
      </c>
      <c r="Y1834" s="294" t="str">
        <f>IF($AB1834=1,VLOOKUP(U:U,'BW Asset Listing'!D:O,12,FALSE),"")</f>
        <v/>
      </c>
      <c r="Z1834" s="294" t="str">
        <f t="shared" si="242"/>
        <v/>
      </c>
      <c r="AA1834" s="294" t="str">
        <f t="shared" si="243"/>
        <v/>
      </c>
      <c r="AB1834" s="294">
        <f>COUNTIF($D$4:D1834,$D1834)</f>
        <v>0</v>
      </c>
      <c r="AE1834" s="122" t="str">
        <f t="shared" si="244"/>
        <v/>
      </c>
      <c r="AF1834" s="124">
        <f>SUMIFS('BW Expense Report GL'!I:I,'BW Expense Report GL'!F:F,AD:AD,'BW Expense Report GL'!G:G,G:G)</f>
        <v>0</v>
      </c>
      <c r="AG1834" s="124" t="str">
        <f t="shared" si="245"/>
        <v/>
      </c>
      <c r="AH1834" s="124">
        <f>SUMIFS('BW Expense Report GL'!I:I,'BW Expense Report GL'!F:F,AD:AD,'BW Expense Report GL'!G:G,H:H)</f>
        <v>0</v>
      </c>
      <c r="AI1834" s="124" t="str">
        <f t="shared" si="246"/>
        <v/>
      </c>
      <c r="AK1834" s="121">
        <f t="shared" si="247"/>
        <v>0</v>
      </c>
      <c r="AL1834" s="121">
        <f t="shared" si="248"/>
        <v>0</v>
      </c>
    </row>
    <row r="1835" spans="1:38" s="121" customFormat="1" ht="12.75" x14ac:dyDescent="0.2">
      <c r="A1835" s="293" t="str">
        <f>VLOOKUP(B:B,'ACFR Business Areas'!A:C,3,FALSE)</f>
        <v>A000</v>
      </c>
      <c r="B1835" s="293" t="str">
        <f>'Lease Rollforward'!$B$1</f>
        <v>E120</v>
      </c>
      <c r="C1835" s="122" t="str">
        <f>VLOOKUP(B:B,'ACFR Business Areas'!A:B,2,FALSE)</f>
        <v>Comptroller General</v>
      </c>
      <c r="D1835" s="237"/>
      <c r="E1835" s="265"/>
      <c r="G1835" s="122">
        <f>IFERROR(VLOOKUP($F:$F,'Lease Types with GL Accts'!A:B,2,FALSE),0)</f>
        <v>0</v>
      </c>
      <c r="H1835" s="122">
        <f>IFERROR(VLOOKUP($F:$F,'Lease Types with GL Accts'!$A:$C,3,FALSE),0)</f>
        <v>0</v>
      </c>
      <c r="I1835" s="122">
        <f>IFERROR(VLOOKUP($F:$F,'Lease Types with GL Accts'!$A:$D,4,FALSE),0)</f>
        <v>0</v>
      </c>
      <c r="J1835" s="293" t="str">
        <f>IF(AND(AB1835=1,K1835='Lease Rollforward'!$B$2),"Yes",IF(AB1835=1,"No",""))</f>
        <v/>
      </c>
      <c r="L1835" s="216"/>
      <c r="M1835" s="217"/>
      <c r="N1835" s="217"/>
      <c r="O1835" s="217"/>
      <c r="P1835" s="294">
        <f t="shared" si="241"/>
        <v>0</v>
      </c>
      <c r="Q1835" s="124"/>
      <c r="R1835" s="124"/>
      <c r="S1835" s="219"/>
      <c r="T1835" s="219"/>
      <c r="U1835" s="266"/>
      <c r="V1835" s="122" t="str">
        <f>IF($AB1835=1,VLOOKUP(U:U,'BW Asset Listing'!D:E,2,FALSE),"")</f>
        <v/>
      </c>
      <c r="W1835" s="122" t="str">
        <f>IF($AB1835=1,VLOOKUP(U:U,'BW Asset Listing'!D:F,3,FALSE),"")</f>
        <v/>
      </c>
      <c r="X1835" s="122" t="str">
        <f>IF($AB1835=1,VLOOKUP(U:U,'BW Asset Listing'!D:G,4,FALSE),"")</f>
        <v/>
      </c>
      <c r="Y1835" s="294" t="str">
        <f>IF($AB1835=1,VLOOKUP(U:U,'BW Asset Listing'!D:O,12,FALSE),"")</f>
        <v/>
      </c>
      <c r="Z1835" s="294" t="str">
        <f t="shared" si="242"/>
        <v/>
      </c>
      <c r="AA1835" s="294" t="str">
        <f t="shared" si="243"/>
        <v/>
      </c>
      <c r="AB1835" s="294">
        <f>COUNTIF($D$4:D1835,$D1835)</f>
        <v>0</v>
      </c>
      <c r="AE1835" s="122" t="str">
        <f t="shared" si="244"/>
        <v/>
      </c>
      <c r="AF1835" s="124">
        <f>SUMIFS('BW Expense Report GL'!I:I,'BW Expense Report GL'!F:F,AD:AD,'BW Expense Report GL'!G:G,G:G)</f>
        <v>0</v>
      </c>
      <c r="AG1835" s="124" t="str">
        <f t="shared" si="245"/>
        <v/>
      </c>
      <c r="AH1835" s="124">
        <f>SUMIFS('BW Expense Report GL'!I:I,'BW Expense Report GL'!F:F,AD:AD,'BW Expense Report GL'!G:G,H:H)</f>
        <v>0</v>
      </c>
      <c r="AI1835" s="124" t="str">
        <f t="shared" si="246"/>
        <v/>
      </c>
      <c r="AK1835" s="121">
        <f t="shared" si="247"/>
        <v>0</v>
      </c>
      <c r="AL1835" s="121">
        <f t="shared" si="248"/>
        <v>0</v>
      </c>
    </row>
    <row r="1836" spans="1:38" s="121" customFormat="1" ht="12.75" x14ac:dyDescent="0.2">
      <c r="A1836" s="293" t="str">
        <f>VLOOKUP(B:B,'ACFR Business Areas'!A:C,3,FALSE)</f>
        <v>A000</v>
      </c>
      <c r="B1836" s="293" t="str">
        <f>'Lease Rollforward'!$B$1</f>
        <v>E120</v>
      </c>
      <c r="C1836" s="122" t="str">
        <f>VLOOKUP(B:B,'ACFR Business Areas'!A:B,2,FALSE)</f>
        <v>Comptroller General</v>
      </c>
      <c r="D1836" s="237"/>
      <c r="E1836" s="265"/>
      <c r="G1836" s="122">
        <f>IFERROR(VLOOKUP($F:$F,'Lease Types with GL Accts'!A:B,2,FALSE),0)</f>
        <v>0</v>
      </c>
      <c r="H1836" s="122">
        <f>IFERROR(VLOOKUP($F:$F,'Lease Types with GL Accts'!$A:$C,3,FALSE),0)</f>
        <v>0</v>
      </c>
      <c r="I1836" s="122">
        <f>IFERROR(VLOOKUP($F:$F,'Lease Types with GL Accts'!$A:$D,4,FALSE),0)</f>
        <v>0</v>
      </c>
      <c r="J1836" s="293" t="str">
        <f>IF(AND(AB1836=1,K1836='Lease Rollforward'!$B$2),"Yes",IF(AB1836=1,"No",""))</f>
        <v/>
      </c>
      <c r="L1836" s="216"/>
      <c r="M1836" s="217"/>
      <c r="N1836" s="217"/>
      <c r="O1836" s="217"/>
      <c r="P1836" s="294">
        <f t="shared" si="241"/>
        <v>0</v>
      </c>
      <c r="Q1836" s="124"/>
      <c r="R1836" s="124"/>
      <c r="S1836" s="219"/>
      <c r="T1836" s="219"/>
      <c r="U1836" s="266"/>
      <c r="V1836" s="122" t="str">
        <f>IF($AB1836=1,VLOOKUP(U:U,'BW Asset Listing'!D:E,2,FALSE),"")</f>
        <v/>
      </c>
      <c r="W1836" s="122" t="str">
        <f>IF($AB1836=1,VLOOKUP(U:U,'BW Asset Listing'!D:F,3,FALSE),"")</f>
        <v/>
      </c>
      <c r="X1836" s="122" t="str">
        <f>IF($AB1836=1,VLOOKUP(U:U,'BW Asset Listing'!D:G,4,FALSE),"")</f>
        <v/>
      </c>
      <c r="Y1836" s="294" t="str">
        <f>IF($AB1836=1,VLOOKUP(U:U,'BW Asset Listing'!D:O,12,FALSE),"")</f>
        <v/>
      </c>
      <c r="Z1836" s="294" t="str">
        <f t="shared" si="242"/>
        <v/>
      </c>
      <c r="AA1836" s="294" t="str">
        <f t="shared" si="243"/>
        <v/>
      </c>
      <c r="AB1836" s="294">
        <f>COUNTIF($D$4:D1836,$D1836)</f>
        <v>0</v>
      </c>
      <c r="AE1836" s="122" t="str">
        <f t="shared" si="244"/>
        <v/>
      </c>
      <c r="AF1836" s="124">
        <f>SUMIFS('BW Expense Report GL'!I:I,'BW Expense Report GL'!F:F,AD:AD,'BW Expense Report GL'!G:G,G:G)</f>
        <v>0</v>
      </c>
      <c r="AG1836" s="124" t="str">
        <f t="shared" si="245"/>
        <v/>
      </c>
      <c r="AH1836" s="124">
        <f>SUMIFS('BW Expense Report GL'!I:I,'BW Expense Report GL'!F:F,AD:AD,'BW Expense Report GL'!G:G,H:H)</f>
        <v>0</v>
      </c>
      <c r="AI1836" s="124" t="str">
        <f t="shared" si="246"/>
        <v/>
      </c>
      <c r="AK1836" s="121">
        <f t="shared" si="247"/>
        <v>0</v>
      </c>
      <c r="AL1836" s="121">
        <f t="shared" si="248"/>
        <v>0</v>
      </c>
    </row>
    <row r="1837" spans="1:38" s="121" customFormat="1" ht="12.75" x14ac:dyDescent="0.2">
      <c r="A1837" s="293" t="str">
        <f>VLOOKUP(B:B,'ACFR Business Areas'!A:C,3,FALSE)</f>
        <v>A000</v>
      </c>
      <c r="B1837" s="293" t="str">
        <f>'Lease Rollforward'!$B$1</f>
        <v>E120</v>
      </c>
      <c r="C1837" s="122" t="str">
        <f>VLOOKUP(B:B,'ACFR Business Areas'!A:B,2,FALSE)</f>
        <v>Comptroller General</v>
      </c>
      <c r="D1837" s="237"/>
      <c r="E1837" s="265"/>
      <c r="G1837" s="122">
        <f>IFERROR(VLOOKUP($F:$F,'Lease Types with GL Accts'!A:B,2,FALSE),0)</f>
        <v>0</v>
      </c>
      <c r="H1837" s="122">
        <f>IFERROR(VLOOKUP($F:$F,'Lease Types with GL Accts'!$A:$C,3,FALSE),0)</f>
        <v>0</v>
      </c>
      <c r="I1837" s="122">
        <f>IFERROR(VLOOKUP($F:$F,'Lease Types with GL Accts'!$A:$D,4,FALSE),0)</f>
        <v>0</v>
      </c>
      <c r="J1837" s="293" t="str">
        <f>IF(AND(AB1837=1,K1837='Lease Rollforward'!$B$2),"Yes",IF(AB1837=1,"No",""))</f>
        <v/>
      </c>
      <c r="L1837" s="216"/>
      <c r="M1837" s="217"/>
      <c r="N1837" s="217"/>
      <c r="O1837" s="217"/>
      <c r="P1837" s="294">
        <f t="shared" si="241"/>
        <v>0</v>
      </c>
      <c r="Q1837" s="124"/>
      <c r="R1837" s="124"/>
      <c r="S1837" s="219"/>
      <c r="T1837" s="219"/>
      <c r="U1837" s="266"/>
      <c r="V1837" s="122" t="str">
        <f>IF($AB1837=1,VLOOKUP(U:U,'BW Asset Listing'!D:E,2,FALSE),"")</f>
        <v/>
      </c>
      <c r="W1837" s="122" t="str">
        <f>IF($AB1837=1,VLOOKUP(U:U,'BW Asset Listing'!D:F,3,FALSE),"")</f>
        <v/>
      </c>
      <c r="X1837" s="122" t="str">
        <f>IF($AB1837=1,VLOOKUP(U:U,'BW Asset Listing'!D:G,4,FALSE),"")</f>
        <v/>
      </c>
      <c r="Y1837" s="294" t="str">
        <f>IF($AB1837=1,VLOOKUP(U:U,'BW Asset Listing'!D:O,12,FALSE),"")</f>
        <v/>
      </c>
      <c r="Z1837" s="294" t="str">
        <f t="shared" si="242"/>
        <v/>
      </c>
      <c r="AA1837" s="294" t="str">
        <f t="shared" si="243"/>
        <v/>
      </c>
      <c r="AB1837" s="294">
        <f>COUNTIF($D$4:D1837,$D1837)</f>
        <v>0</v>
      </c>
      <c r="AE1837" s="122" t="str">
        <f t="shared" si="244"/>
        <v/>
      </c>
      <c r="AF1837" s="124">
        <f>SUMIFS('BW Expense Report GL'!I:I,'BW Expense Report GL'!F:F,AD:AD,'BW Expense Report GL'!G:G,G:G)</f>
        <v>0</v>
      </c>
      <c r="AG1837" s="124" t="str">
        <f t="shared" si="245"/>
        <v/>
      </c>
      <c r="AH1837" s="124">
        <f>SUMIFS('BW Expense Report GL'!I:I,'BW Expense Report GL'!F:F,AD:AD,'BW Expense Report GL'!G:G,H:H)</f>
        <v>0</v>
      </c>
      <c r="AI1837" s="124" t="str">
        <f t="shared" si="246"/>
        <v/>
      </c>
      <c r="AK1837" s="121">
        <f t="shared" si="247"/>
        <v>0</v>
      </c>
      <c r="AL1837" s="121">
        <f t="shared" si="248"/>
        <v>0</v>
      </c>
    </row>
    <row r="1838" spans="1:38" s="121" customFormat="1" ht="12.75" x14ac:dyDescent="0.2">
      <c r="A1838" s="293" t="str">
        <f>VLOOKUP(B:B,'ACFR Business Areas'!A:C,3,FALSE)</f>
        <v>A000</v>
      </c>
      <c r="B1838" s="293" t="str">
        <f>'Lease Rollforward'!$B$1</f>
        <v>E120</v>
      </c>
      <c r="C1838" s="122" t="str">
        <f>VLOOKUP(B:B,'ACFR Business Areas'!A:B,2,FALSE)</f>
        <v>Comptroller General</v>
      </c>
      <c r="D1838" s="237"/>
      <c r="E1838" s="265"/>
      <c r="G1838" s="122">
        <f>IFERROR(VLOOKUP($F:$F,'Lease Types with GL Accts'!A:B,2,FALSE),0)</f>
        <v>0</v>
      </c>
      <c r="H1838" s="122">
        <f>IFERROR(VLOOKUP($F:$F,'Lease Types with GL Accts'!$A:$C,3,FALSE),0)</f>
        <v>0</v>
      </c>
      <c r="I1838" s="122">
        <f>IFERROR(VLOOKUP($F:$F,'Lease Types with GL Accts'!$A:$D,4,FALSE),0)</f>
        <v>0</v>
      </c>
      <c r="J1838" s="293" t="str">
        <f>IF(AND(AB1838=1,K1838='Lease Rollforward'!$B$2),"Yes",IF(AB1838=1,"No",""))</f>
        <v/>
      </c>
      <c r="L1838" s="216"/>
      <c r="M1838" s="217"/>
      <c r="N1838" s="217"/>
      <c r="O1838" s="217"/>
      <c r="P1838" s="294">
        <f t="shared" si="241"/>
        <v>0</v>
      </c>
      <c r="Q1838" s="124"/>
      <c r="R1838" s="124"/>
      <c r="S1838" s="219"/>
      <c r="T1838" s="219"/>
      <c r="U1838" s="266"/>
      <c r="V1838" s="122" t="str">
        <f>IF($AB1838=1,VLOOKUP(U:U,'BW Asset Listing'!D:E,2,FALSE),"")</f>
        <v/>
      </c>
      <c r="W1838" s="122" t="str">
        <f>IF($AB1838=1,VLOOKUP(U:U,'BW Asset Listing'!D:F,3,FALSE),"")</f>
        <v/>
      </c>
      <c r="X1838" s="122" t="str">
        <f>IF($AB1838=1,VLOOKUP(U:U,'BW Asset Listing'!D:G,4,FALSE),"")</f>
        <v/>
      </c>
      <c r="Y1838" s="294" t="str">
        <f>IF($AB1838=1,VLOOKUP(U:U,'BW Asset Listing'!D:O,12,FALSE),"")</f>
        <v/>
      </c>
      <c r="Z1838" s="294" t="str">
        <f t="shared" si="242"/>
        <v/>
      </c>
      <c r="AA1838" s="294" t="str">
        <f t="shared" si="243"/>
        <v/>
      </c>
      <c r="AB1838" s="294">
        <f>COUNTIF($D$4:D1838,$D1838)</f>
        <v>0</v>
      </c>
      <c r="AE1838" s="122" t="str">
        <f t="shared" si="244"/>
        <v/>
      </c>
      <c r="AF1838" s="124">
        <f>SUMIFS('BW Expense Report GL'!I:I,'BW Expense Report GL'!F:F,AD:AD,'BW Expense Report GL'!G:G,G:G)</f>
        <v>0</v>
      </c>
      <c r="AG1838" s="124" t="str">
        <f t="shared" si="245"/>
        <v/>
      </c>
      <c r="AH1838" s="124">
        <f>SUMIFS('BW Expense Report GL'!I:I,'BW Expense Report GL'!F:F,AD:AD,'BW Expense Report GL'!G:G,H:H)</f>
        <v>0</v>
      </c>
      <c r="AI1838" s="124" t="str">
        <f t="shared" si="246"/>
        <v/>
      </c>
      <c r="AK1838" s="121">
        <f t="shared" si="247"/>
        <v>0</v>
      </c>
      <c r="AL1838" s="121">
        <f t="shared" si="248"/>
        <v>0</v>
      </c>
    </row>
    <row r="1839" spans="1:38" s="121" customFormat="1" ht="12.75" x14ac:dyDescent="0.2">
      <c r="A1839" s="293" t="str">
        <f>VLOOKUP(B:B,'ACFR Business Areas'!A:C,3,FALSE)</f>
        <v>A000</v>
      </c>
      <c r="B1839" s="293" t="str">
        <f>'Lease Rollforward'!$B$1</f>
        <v>E120</v>
      </c>
      <c r="C1839" s="122" t="str">
        <f>VLOOKUP(B:B,'ACFR Business Areas'!A:B,2,FALSE)</f>
        <v>Comptroller General</v>
      </c>
      <c r="D1839" s="237"/>
      <c r="E1839" s="265"/>
      <c r="G1839" s="122">
        <f>IFERROR(VLOOKUP($F:$F,'Lease Types with GL Accts'!A:B,2,FALSE),0)</f>
        <v>0</v>
      </c>
      <c r="H1839" s="122">
        <f>IFERROR(VLOOKUP($F:$F,'Lease Types with GL Accts'!$A:$C,3,FALSE),0)</f>
        <v>0</v>
      </c>
      <c r="I1839" s="122">
        <f>IFERROR(VLOOKUP($F:$F,'Lease Types with GL Accts'!$A:$D,4,FALSE),0)</f>
        <v>0</v>
      </c>
      <c r="J1839" s="293" t="str">
        <f>IF(AND(AB1839=1,K1839='Lease Rollforward'!$B$2),"Yes",IF(AB1839=1,"No",""))</f>
        <v/>
      </c>
      <c r="L1839" s="216"/>
      <c r="M1839" s="217"/>
      <c r="N1839" s="217"/>
      <c r="O1839" s="217"/>
      <c r="P1839" s="294">
        <f t="shared" si="241"/>
        <v>0</v>
      </c>
      <c r="Q1839" s="124"/>
      <c r="R1839" s="124"/>
      <c r="S1839" s="219"/>
      <c r="T1839" s="219"/>
      <c r="U1839" s="266"/>
      <c r="V1839" s="122" t="str">
        <f>IF($AB1839=1,VLOOKUP(U:U,'BW Asset Listing'!D:E,2,FALSE),"")</f>
        <v/>
      </c>
      <c r="W1839" s="122" t="str">
        <f>IF($AB1839=1,VLOOKUP(U:U,'BW Asset Listing'!D:F,3,FALSE),"")</f>
        <v/>
      </c>
      <c r="X1839" s="122" t="str">
        <f>IF($AB1839=1,VLOOKUP(U:U,'BW Asset Listing'!D:G,4,FALSE),"")</f>
        <v/>
      </c>
      <c r="Y1839" s="294" t="str">
        <f>IF($AB1839=1,VLOOKUP(U:U,'BW Asset Listing'!D:O,12,FALSE),"")</f>
        <v/>
      </c>
      <c r="Z1839" s="294" t="str">
        <f t="shared" si="242"/>
        <v/>
      </c>
      <c r="AA1839" s="294" t="str">
        <f t="shared" si="243"/>
        <v/>
      </c>
      <c r="AB1839" s="294">
        <f>COUNTIF($D$4:D1839,$D1839)</f>
        <v>0</v>
      </c>
      <c r="AE1839" s="122" t="str">
        <f t="shared" si="244"/>
        <v/>
      </c>
      <c r="AF1839" s="124">
        <f>SUMIFS('BW Expense Report GL'!I:I,'BW Expense Report GL'!F:F,AD:AD,'BW Expense Report GL'!G:G,G:G)</f>
        <v>0</v>
      </c>
      <c r="AG1839" s="124" t="str">
        <f t="shared" si="245"/>
        <v/>
      </c>
      <c r="AH1839" s="124">
        <f>SUMIFS('BW Expense Report GL'!I:I,'BW Expense Report GL'!F:F,AD:AD,'BW Expense Report GL'!G:G,H:H)</f>
        <v>0</v>
      </c>
      <c r="AI1839" s="124" t="str">
        <f t="shared" si="246"/>
        <v/>
      </c>
      <c r="AK1839" s="121">
        <f t="shared" si="247"/>
        <v>0</v>
      </c>
      <c r="AL1839" s="121">
        <f t="shared" si="248"/>
        <v>0</v>
      </c>
    </row>
    <row r="1840" spans="1:38" s="121" customFormat="1" ht="12.75" x14ac:dyDescent="0.2">
      <c r="A1840" s="293" t="str">
        <f>VLOOKUP(B:B,'ACFR Business Areas'!A:C,3,FALSE)</f>
        <v>A000</v>
      </c>
      <c r="B1840" s="293" t="str">
        <f>'Lease Rollforward'!$B$1</f>
        <v>E120</v>
      </c>
      <c r="C1840" s="122" t="str">
        <f>VLOOKUP(B:B,'ACFR Business Areas'!A:B,2,FALSE)</f>
        <v>Comptroller General</v>
      </c>
      <c r="D1840" s="237"/>
      <c r="E1840" s="265"/>
      <c r="G1840" s="122">
        <f>IFERROR(VLOOKUP($F:$F,'Lease Types with GL Accts'!A:B,2,FALSE),0)</f>
        <v>0</v>
      </c>
      <c r="H1840" s="122">
        <f>IFERROR(VLOOKUP($F:$F,'Lease Types with GL Accts'!$A:$C,3,FALSE),0)</f>
        <v>0</v>
      </c>
      <c r="I1840" s="122">
        <f>IFERROR(VLOOKUP($F:$F,'Lease Types with GL Accts'!$A:$D,4,FALSE),0)</f>
        <v>0</v>
      </c>
      <c r="J1840" s="293" t="str">
        <f>IF(AND(AB1840=1,K1840='Lease Rollforward'!$B$2),"Yes",IF(AB1840=1,"No",""))</f>
        <v/>
      </c>
      <c r="L1840" s="216"/>
      <c r="M1840" s="217"/>
      <c r="N1840" s="217"/>
      <c r="O1840" s="217"/>
      <c r="P1840" s="294">
        <f t="shared" si="241"/>
        <v>0</v>
      </c>
      <c r="Q1840" s="124"/>
      <c r="R1840" s="124"/>
      <c r="S1840" s="219"/>
      <c r="T1840" s="219"/>
      <c r="U1840" s="266"/>
      <c r="V1840" s="122" t="str">
        <f>IF($AB1840=1,VLOOKUP(U:U,'BW Asset Listing'!D:E,2,FALSE),"")</f>
        <v/>
      </c>
      <c r="W1840" s="122" t="str">
        <f>IF($AB1840=1,VLOOKUP(U:U,'BW Asset Listing'!D:F,3,FALSE),"")</f>
        <v/>
      </c>
      <c r="X1840" s="122" t="str">
        <f>IF($AB1840=1,VLOOKUP(U:U,'BW Asset Listing'!D:G,4,FALSE),"")</f>
        <v/>
      </c>
      <c r="Y1840" s="294" t="str">
        <f>IF($AB1840=1,VLOOKUP(U:U,'BW Asset Listing'!D:O,12,FALSE),"")</f>
        <v/>
      </c>
      <c r="Z1840" s="294" t="str">
        <f t="shared" si="242"/>
        <v/>
      </c>
      <c r="AA1840" s="294" t="str">
        <f t="shared" si="243"/>
        <v/>
      </c>
      <c r="AB1840" s="294">
        <f>COUNTIF($D$4:D1840,$D1840)</f>
        <v>0</v>
      </c>
      <c r="AE1840" s="122" t="str">
        <f t="shared" si="244"/>
        <v/>
      </c>
      <c r="AF1840" s="124">
        <f>SUMIFS('BW Expense Report GL'!I:I,'BW Expense Report GL'!F:F,AD:AD,'BW Expense Report GL'!G:G,G:G)</f>
        <v>0</v>
      </c>
      <c r="AG1840" s="124" t="str">
        <f t="shared" si="245"/>
        <v/>
      </c>
      <c r="AH1840" s="124">
        <f>SUMIFS('BW Expense Report GL'!I:I,'BW Expense Report GL'!F:F,AD:AD,'BW Expense Report GL'!G:G,H:H)</f>
        <v>0</v>
      </c>
      <c r="AI1840" s="124" t="str">
        <f t="shared" si="246"/>
        <v/>
      </c>
      <c r="AK1840" s="121">
        <f t="shared" si="247"/>
        <v>0</v>
      </c>
      <c r="AL1840" s="121">
        <f t="shared" si="248"/>
        <v>0</v>
      </c>
    </row>
    <row r="1841" spans="1:38" s="121" customFormat="1" ht="12.75" x14ac:dyDescent="0.2">
      <c r="A1841" s="293" t="str">
        <f>VLOOKUP(B:B,'ACFR Business Areas'!A:C,3,FALSE)</f>
        <v>A000</v>
      </c>
      <c r="B1841" s="293" t="str">
        <f>'Lease Rollforward'!$B$1</f>
        <v>E120</v>
      </c>
      <c r="C1841" s="122" t="str">
        <f>VLOOKUP(B:B,'ACFR Business Areas'!A:B,2,FALSE)</f>
        <v>Comptroller General</v>
      </c>
      <c r="D1841" s="237"/>
      <c r="E1841" s="265"/>
      <c r="G1841" s="122">
        <f>IFERROR(VLOOKUP($F:$F,'Lease Types with GL Accts'!A:B,2,FALSE),0)</f>
        <v>0</v>
      </c>
      <c r="H1841" s="122">
        <f>IFERROR(VLOOKUP($F:$F,'Lease Types with GL Accts'!$A:$C,3,FALSE),0)</f>
        <v>0</v>
      </c>
      <c r="I1841" s="122">
        <f>IFERROR(VLOOKUP($F:$F,'Lease Types with GL Accts'!$A:$D,4,FALSE),0)</f>
        <v>0</v>
      </c>
      <c r="J1841" s="293" t="str">
        <f>IF(AND(AB1841=1,K1841='Lease Rollforward'!$B$2),"Yes",IF(AB1841=1,"No",""))</f>
        <v/>
      </c>
      <c r="L1841" s="216"/>
      <c r="M1841" s="217"/>
      <c r="N1841" s="217"/>
      <c r="O1841" s="217"/>
      <c r="P1841" s="294">
        <f t="shared" si="241"/>
        <v>0</v>
      </c>
      <c r="Q1841" s="124"/>
      <c r="R1841" s="124"/>
      <c r="S1841" s="219"/>
      <c r="T1841" s="219"/>
      <c r="U1841" s="266"/>
      <c r="V1841" s="122" t="str">
        <f>IF($AB1841=1,VLOOKUP(U:U,'BW Asset Listing'!D:E,2,FALSE),"")</f>
        <v/>
      </c>
      <c r="W1841" s="122" t="str">
        <f>IF($AB1841=1,VLOOKUP(U:U,'BW Asset Listing'!D:F,3,FALSE),"")</f>
        <v/>
      </c>
      <c r="X1841" s="122" t="str">
        <f>IF($AB1841=1,VLOOKUP(U:U,'BW Asset Listing'!D:G,4,FALSE),"")</f>
        <v/>
      </c>
      <c r="Y1841" s="294" t="str">
        <f>IF($AB1841=1,VLOOKUP(U:U,'BW Asset Listing'!D:O,12,FALSE),"")</f>
        <v/>
      </c>
      <c r="Z1841" s="294" t="str">
        <f t="shared" si="242"/>
        <v/>
      </c>
      <c r="AA1841" s="294" t="str">
        <f t="shared" si="243"/>
        <v/>
      </c>
      <c r="AB1841" s="294">
        <f>COUNTIF($D$4:D1841,$D1841)</f>
        <v>0</v>
      </c>
      <c r="AE1841" s="122" t="str">
        <f t="shared" si="244"/>
        <v/>
      </c>
      <c r="AF1841" s="124">
        <f>SUMIFS('BW Expense Report GL'!I:I,'BW Expense Report GL'!F:F,AD:AD,'BW Expense Report GL'!G:G,G:G)</f>
        <v>0</v>
      </c>
      <c r="AG1841" s="124" t="str">
        <f t="shared" si="245"/>
        <v/>
      </c>
      <c r="AH1841" s="124">
        <f>SUMIFS('BW Expense Report GL'!I:I,'BW Expense Report GL'!F:F,AD:AD,'BW Expense Report GL'!G:G,H:H)</f>
        <v>0</v>
      </c>
      <c r="AI1841" s="124" t="str">
        <f t="shared" si="246"/>
        <v/>
      </c>
      <c r="AK1841" s="121">
        <f t="shared" si="247"/>
        <v>0</v>
      </c>
      <c r="AL1841" s="121">
        <f t="shared" si="248"/>
        <v>0</v>
      </c>
    </row>
    <row r="1842" spans="1:38" s="121" customFormat="1" ht="12.75" x14ac:dyDescent="0.2">
      <c r="A1842" s="293" t="str">
        <f>VLOOKUP(B:B,'ACFR Business Areas'!A:C,3,FALSE)</f>
        <v>A000</v>
      </c>
      <c r="B1842" s="293" t="str">
        <f>'Lease Rollforward'!$B$1</f>
        <v>E120</v>
      </c>
      <c r="C1842" s="122" t="str">
        <f>VLOOKUP(B:B,'ACFR Business Areas'!A:B,2,FALSE)</f>
        <v>Comptroller General</v>
      </c>
      <c r="D1842" s="237"/>
      <c r="E1842" s="265"/>
      <c r="G1842" s="122">
        <f>IFERROR(VLOOKUP($F:$F,'Lease Types with GL Accts'!A:B,2,FALSE),0)</f>
        <v>0</v>
      </c>
      <c r="H1842" s="122">
        <f>IFERROR(VLOOKUP($F:$F,'Lease Types with GL Accts'!$A:$C,3,FALSE),0)</f>
        <v>0</v>
      </c>
      <c r="I1842" s="122">
        <f>IFERROR(VLOOKUP($F:$F,'Lease Types with GL Accts'!$A:$D,4,FALSE),0)</f>
        <v>0</v>
      </c>
      <c r="J1842" s="293" t="str">
        <f>IF(AND(AB1842=1,K1842='Lease Rollforward'!$B$2),"Yes",IF(AB1842=1,"No",""))</f>
        <v/>
      </c>
      <c r="L1842" s="216"/>
      <c r="M1842" s="217"/>
      <c r="N1842" s="217"/>
      <c r="O1842" s="217"/>
      <c r="P1842" s="294">
        <f t="shared" si="241"/>
        <v>0</v>
      </c>
      <c r="Q1842" s="124"/>
      <c r="R1842" s="124"/>
      <c r="S1842" s="219"/>
      <c r="T1842" s="219"/>
      <c r="U1842" s="266"/>
      <c r="V1842" s="122" t="str">
        <f>IF($AB1842=1,VLOOKUP(U:U,'BW Asset Listing'!D:E,2,FALSE),"")</f>
        <v/>
      </c>
      <c r="W1842" s="122" t="str">
        <f>IF($AB1842=1,VLOOKUP(U:U,'BW Asset Listing'!D:F,3,FALSE),"")</f>
        <v/>
      </c>
      <c r="X1842" s="122" t="str">
        <f>IF($AB1842=1,VLOOKUP(U:U,'BW Asset Listing'!D:G,4,FALSE),"")</f>
        <v/>
      </c>
      <c r="Y1842" s="294" t="str">
        <f>IF($AB1842=1,VLOOKUP(U:U,'BW Asset Listing'!D:O,12,FALSE),"")</f>
        <v/>
      </c>
      <c r="Z1842" s="294" t="str">
        <f t="shared" si="242"/>
        <v/>
      </c>
      <c r="AA1842" s="294" t="str">
        <f t="shared" si="243"/>
        <v/>
      </c>
      <c r="AB1842" s="294">
        <f>COUNTIF($D$4:D1842,$D1842)</f>
        <v>0</v>
      </c>
      <c r="AE1842" s="122" t="str">
        <f t="shared" si="244"/>
        <v/>
      </c>
      <c r="AF1842" s="124">
        <f>SUMIFS('BW Expense Report GL'!I:I,'BW Expense Report GL'!F:F,AD:AD,'BW Expense Report GL'!G:G,G:G)</f>
        <v>0</v>
      </c>
      <c r="AG1842" s="124" t="str">
        <f t="shared" si="245"/>
        <v/>
      </c>
      <c r="AH1842" s="124">
        <f>SUMIFS('BW Expense Report GL'!I:I,'BW Expense Report GL'!F:F,AD:AD,'BW Expense Report GL'!G:G,H:H)</f>
        <v>0</v>
      </c>
      <c r="AI1842" s="124" t="str">
        <f t="shared" si="246"/>
        <v/>
      </c>
      <c r="AK1842" s="121">
        <f t="shared" si="247"/>
        <v>0</v>
      </c>
      <c r="AL1842" s="121">
        <f t="shared" si="248"/>
        <v>0</v>
      </c>
    </row>
    <row r="1843" spans="1:38" s="121" customFormat="1" ht="12.75" x14ac:dyDescent="0.2">
      <c r="A1843" s="293" t="str">
        <f>VLOOKUP(B:B,'ACFR Business Areas'!A:C,3,FALSE)</f>
        <v>A000</v>
      </c>
      <c r="B1843" s="293" t="str">
        <f>'Lease Rollforward'!$B$1</f>
        <v>E120</v>
      </c>
      <c r="C1843" s="122" t="str">
        <f>VLOOKUP(B:B,'ACFR Business Areas'!A:B,2,FALSE)</f>
        <v>Comptroller General</v>
      </c>
      <c r="D1843" s="237"/>
      <c r="E1843" s="265"/>
      <c r="G1843" s="122">
        <f>IFERROR(VLOOKUP($F:$F,'Lease Types with GL Accts'!A:B,2,FALSE),0)</f>
        <v>0</v>
      </c>
      <c r="H1843" s="122">
        <f>IFERROR(VLOOKUP($F:$F,'Lease Types with GL Accts'!$A:$C,3,FALSE),0)</f>
        <v>0</v>
      </c>
      <c r="I1843" s="122">
        <f>IFERROR(VLOOKUP($F:$F,'Lease Types with GL Accts'!$A:$D,4,FALSE),0)</f>
        <v>0</v>
      </c>
      <c r="J1843" s="293" t="str">
        <f>IF(AND(AB1843=1,K1843='Lease Rollforward'!$B$2),"Yes",IF(AB1843=1,"No",""))</f>
        <v/>
      </c>
      <c r="L1843" s="216"/>
      <c r="M1843" s="217"/>
      <c r="N1843" s="217"/>
      <c r="O1843" s="217"/>
      <c r="P1843" s="294">
        <f t="shared" si="241"/>
        <v>0</v>
      </c>
      <c r="Q1843" s="124"/>
      <c r="R1843" s="124"/>
      <c r="S1843" s="219"/>
      <c r="T1843" s="219"/>
      <c r="U1843" s="266"/>
      <c r="V1843" s="122" t="str">
        <f>IF($AB1843=1,VLOOKUP(U:U,'BW Asset Listing'!D:E,2,FALSE),"")</f>
        <v/>
      </c>
      <c r="W1843" s="122" t="str">
        <f>IF($AB1843=1,VLOOKUP(U:U,'BW Asset Listing'!D:F,3,FALSE),"")</f>
        <v/>
      </c>
      <c r="X1843" s="122" t="str">
        <f>IF($AB1843=1,VLOOKUP(U:U,'BW Asset Listing'!D:G,4,FALSE),"")</f>
        <v/>
      </c>
      <c r="Y1843" s="294" t="str">
        <f>IF($AB1843=1,VLOOKUP(U:U,'BW Asset Listing'!D:O,12,FALSE),"")</f>
        <v/>
      </c>
      <c r="Z1843" s="294" t="str">
        <f t="shared" si="242"/>
        <v/>
      </c>
      <c r="AA1843" s="294" t="str">
        <f t="shared" si="243"/>
        <v/>
      </c>
      <c r="AB1843" s="294">
        <f>COUNTIF($D$4:D1843,$D1843)</f>
        <v>0</v>
      </c>
      <c r="AE1843" s="122" t="str">
        <f t="shared" si="244"/>
        <v/>
      </c>
      <c r="AF1843" s="124">
        <f>SUMIFS('BW Expense Report GL'!I:I,'BW Expense Report GL'!F:F,AD:AD,'BW Expense Report GL'!G:G,G:G)</f>
        <v>0</v>
      </c>
      <c r="AG1843" s="124" t="str">
        <f t="shared" si="245"/>
        <v/>
      </c>
      <c r="AH1843" s="124">
        <f>SUMIFS('BW Expense Report GL'!I:I,'BW Expense Report GL'!F:F,AD:AD,'BW Expense Report GL'!G:G,H:H)</f>
        <v>0</v>
      </c>
      <c r="AI1843" s="124" t="str">
        <f t="shared" si="246"/>
        <v/>
      </c>
      <c r="AK1843" s="121">
        <f t="shared" si="247"/>
        <v>0</v>
      </c>
      <c r="AL1843" s="121">
        <f t="shared" si="248"/>
        <v>0</v>
      </c>
    </row>
    <row r="1844" spans="1:38" s="121" customFormat="1" ht="12.75" x14ac:dyDescent="0.2">
      <c r="A1844" s="293" t="str">
        <f>VLOOKUP(B:B,'ACFR Business Areas'!A:C,3,FALSE)</f>
        <v>A000</v>
      </c>
      <c r="B1844" s="293" t="str">
        <f>'Lease Rollforward'!$B$1</f>
        <v>E120</v>
      </c>
      <c r="C1844" s="122" t="str">
        <f>VLOOKUP(B:B,'ACFR Business Areas'!A:B,2,FALSE)</f>
        <v>Comptroller General</v>
      </c>
      <c r="D1844" s="237"/>
      <c r="E1844" s="265"/>
      <c r="G1844" s="122">
        <f>IFERROR(VLOOKUP($F:$F,'Lease Types with GL Accts'!A:B,2,FALSE),0)</f>
        <v>0</v>
      </c>
      <c r="H1844" s="122">
        <f>IFERROR(VLOOKUP($F:$F,'Lease Types with GL Accts'!$A:$C,3,FALSE),0)</f>
        <v>0</v>
      </c>
      <c r="I1844" s="122">
        <f>IFERROR(VLOOKUP($F:$F,'Lease Types with GL Accts'!$A:$D,4,FALSE),0)</f>
        <v>0</v>
      </c>
      <c r="J1844" s="293" t="str">
        <f>IF(AND(AB1844=1,K1844='Lease Rollforward'!$B$2),"Yes",IF(AB1844=1,"No",""))</f>
        <v/>
      </c>
      <c r="L1844" s="216"/>
      <c r="M1844" s="217"/>
      <c r="N1844" s="217"/>
      <c r="O1844" s="217"/>
      <c r="P1844" s="294">
        <f t="shared" si="241"/>
        <v>0</v>
      </c>
      <c r="Q1844" s="124"/>
      <c r="R1844" s="124"/>
      <c r="S1844" s="219"/>
      <c r="T1844" s="219"/>
      <c r="U1844" s="266"/>
      <c r="V1844" s="122" t="str">
        <f>IF($AB1844=1,VLOOKUP(U:U,'BW Asset Listing'!D:E,2,FALSE),"")</f>
        <v/>
      </c>
      <c r="W1844" s="122" t="str">
        <f>IF($AB1844=1,VLOOKUP(U:U,'BW Asset Listing'!D:F,3,FALSE),"")</f>
        <v/>
      </c>
      <c r="X1844" s="122" t="str">
        <f>IF($AB1844=1,VLOOKUP(U:U,'BW Asset Listing'!D:G,4,FALSE),"")</f>
        <v/>
      </c>
      <c r="Y1844" s="294" t="str">
        <f>IF($AB1844=1,VLOOKUP(U:U,'BW Asset Listing'!D:O,12,FALSE),"")</f>
        <v/>
      </c>
      <c r="Z1844" s="294" t="str">
        <f t="shared" si="242"/>
        <v/>
      </c>
      <c r="AA1844" s="294" t="str">
        <f t="shared" si="243"/>
        <v/>
      </c>
      <c r="AB1844" s="294">
        <f>COUNTIF($D$4:D1844,$D1844)</f>
        <v>0</v>
      </c>
      <c r="AE1844" s="122" t="str">
        <f t="shared" si="244"/>
        <v/>
      </c>
      <c r="AF1844" s="124">
        <f>SUMIFS('BW Expense Report GL'!I:I,'BW Expense Report GL'!F:F,AD:AD,'BW Expense Report GL'!G:G,G:G)</f>
        <v>0</v>
      </c>
      <c r="AG1844" s="124" t="str">
        <f t="shared" si="245"/>
        <v/>
      </c>
      <c r="AH1844" s="124">
        <f>SUMIFS('BW Expense Report GL'!I:I,'BW Expense Report GL'!F:F,AD:AD,'BW Expense Report GL'!G:G,H:H)</f>
        <v>0</v>
      </c>
      <c r="AI1844" s="124" t="str">
        <f t="shared" si="246"/>
        <v/>
      </c>
      <c r="AK1844" s="121">
        <f t="shared" si="247"/>
        <v>0</v>
      </c>
      <c r="AL1844" s="121">
        <f t="shared" si="248"/>
        <v>0</v>
      </c>
    </row>
    <row r="1845" spans="1:38" s="121" customFormat="1" ht="12.75" x14ac:dyDescent="0.2">
      <c r="A1845" s="293" t="str">
        <f>VLOOKUP(B:B,'ACFR Business Areas'!A:C,3,FALSE)</f>
        <v>A000</v>
      </c>
      <c r="B1845" s="293" t="str">
        <f>'Lease Rollforward'!$B$1</f>
        <v>E120</v>
      </c>
      <c r="C1845" s="122" t="str">
        <f>VLOOKUP(B:B,'ACFR Business Areas'!A:B,2,FALSE)</f>
        <v>Comptroller General</v>
      </c>
      <c r="D1845" s="237"/>
      <c r="E1845" s="265"/>
      <c r="G1845" s="122">
        <f>IFERROR(VLOOKUP($F:$F,'Lease Types with GL Accts'!A:B,2,FALSE),0)</f>
        <v>0</v>
      </c>
      <c r="H1845" s="122">
        <f>IFERROR(VLOOKUP($F:$F,'Lease Types with GL Accts'!$A:$C,3,FALSE),0)</f>
        <v>0</v>
      </c>
      <c r="I1845" s="122">
        <f>IFERROR(VLOOKUP($F:$F,'Lease Types with GL Accts'!$A:$D,4,FALSE),0)</f>
        <v>0</v>
      </c>
      <c r="J1845" s="293" t="str">
        <f>IF(AND(AB1845=1,K1845='Lease Rollforward'!$B$2),"Yes",IF(AB1845=1,"No",""))</f>
        <v/>
      </c>
      <c r="L1845" s="216"/>
      <c r="M1845" s="217"/>
      <c r="N1845" s="217"/>
      <c r="O1845" s="217"/>
      <c r="P1845" s="294">
        <f t="shared" si="241"/>
        <v>0</v>
      </c>
      <c r="Q1845" s="124"/>
      <c r="R1845" s="124"/>
      <c r="S1845" s="219"/>
      <c r="T1845" s="219"/>
      <c r="U1845" s="266"/>
      <c r="V1845" s="122" t="str">
        <f>IF($AB1845=1,VLOOKUP(U:U,'BW Asset Listing'!D:E,2,FALSE),"")</f>
        <v/>
      </c>
      <c r="W1845" s="122" t="str">
        <f>IF($AB1845=1,VLOOKUP(U:U,'BW Asset Listing'!D:F,3,FALSE),"")</f>
        <v/>
      </c>
      <c r="X1845" s="122" t="str">
        <f>IF($AB1845=1,VLOOKUP(U:U,'BW Asset Listing'!D:G,4,FALSE),"")</f>
        <v/>
      </c>
      <c r="Y1845" s="294" t="str">
        <f>IF($AB1845=1,VLOOKUP(U:U,'BW Asset Listing'!D:O,12,FALSE),"")</f>
        <v/>
      </c>
      <c r="Z1845" s="294" t="str">
        <f t="shared" si="242"/>
        <v/>
      </c>
      <c r="AA1845" s="294" t="str">
        <f t="shared" si="243"/>
        <v/>
      </c>
      <c r="AB1845" s="294">
        <f>COUNTIF($D$4:D1845,$D1845)</f>
        <v>0</v>
      </c>
      <c r="AE1845" s="122" t="str">
        <f t="shared" si="244"/>
        <v/>
      </c>
      <c r="AF1845" s="124">
        <f>SUMIFS('BW Expense Report GL'!I:I,'BW Expense Report GL'!F:F,AD:AD,'BW Expense Report GL'!G:G,G:G)</f>
        <v>0</v>
      </c>
      <c r="AG1845" s="124" t="str">
        <f t="shared" si="245"/>
        <v/>
      </c>
      <c r="AH1845" s="124">
        <f>SUMIFS('BW Expense Report GL'!I:I,'BW Expense Report GL'!F:F,AD:AD,'BW Expense Report GL'!G:G,H:H)</f>
        <v>0</v>
      </c>
      <c r="AI1845" s="124" t="str">
        <f t="shared" si="246"/>
        <v/>
      </c>
      <c r="AK1845" s="121">
        <f t="shared" si="247"/>
        <v>0</v>
      </c>
      <c r="AL1845" s="121">
        <f t="shared" si="248"/>
        <v>0</v>
      </c>
    </row>
    <row r="1846" spans="1:38" s="121" customFormat="1" ht="12.75" x14ac:dyDescent="0.2">
      <c r="A1846" s="293" t="str">
        <f>VLOOKUP(B:B,'ACFR Business Areas'!A:C,3,FALSE)</f>
        <v>A000</v>
      </c>
      <c r="B1846" s="293" t="str">
        <f>'Lease Rollforward'!$B$1</f>
        <v>E120</v>
      </c>
      <c r="C1846" s="122" t="str">
        <f>VLOOKUP(B:B,'ACFR Business Areas'!A:B,2,FALSE)</f>
        <v>Comptroller General</v>
      </c>
      <c r="D1846" s="237"/>
      <c r="E1846" s="265"/>
      <c r="G1846" s="122">
        <f>IFERROR(VLOOKUP($F:$F,'Lease Types with GL Accts'!A:B,2,FALSE),0)</f>
        <v>0</v>
      </c>
      <c r="H1846" s="122">
        <f>IFERROR(VLOOKUP($F:$F,'Lease Types with GL Accts'!$A:$C,3,FALSE),0)</f>
        <v>0</v>
      </c>
      <c r="I1846" s="122">
        <f>IFERROR(VLOOKUP($F:$F,'Lease Types with GL Accts'!$A:$D,4,FALSE),0)</f>
        <v>0</v>
      </c>
      <c r="J1846" s="293" t="str">
        <f>IF(AND(AB1846=1,K1846='Lease Rollforward'!$B$2),"Yes",IF(AB1846=1,"No",""))</f>
        <v/>
      </c>
      <c r="L1846" s="216"/>
      <c r="M1846" s="217"/>
      <c r="N1846" s="217"/>
      <c r="O1846" s="217"/>
      <c r="P1846" s="294">
        <f t="shared" si="241"/>
        <v>0</v>
      </c>
      <c r="Q1846" s="124"/>
      <c r="R1846" s="124"/>
      <c r="S1846" s="219"/>
      <c r="T1846" s="219"/>
      <c r="U1846" s="266"/>
      <c r="V1846" s="122" t="str">
        <f>IF($AB1846=1,VLOOKUP(U:U,'BW Asset Listing'!D:E,2,FALSE),"")</f>
        <v/>
      </c>
      <c r="W1846" s="122" t="str">
        <f>IF($AB1846=1,VLOOKUP(U:U,'BW Asset Listing'!D:F,3,FALSE),"")</f>
        <v/>
      </c>
      <c r="X1846" s="122" t="str">
        <f>IF($AB1846=1,VLOOKUP(U:U,'BW Asset Listing'!D:G,4,FALSE),"")</f>
        <v/>
      </c>
      <c r="Y1846" s="294" t="str">
        <f>IF($AB1846=1,VLOOKUP(U:U,'BW Asset Listing'!D:O,12,FALSE),"")</f>
        <v/>
      </c>
      <c r="Z1846" s="294" t="str">
        <f t="shared" si="242"/>
        <v/>
      </c>
      <c r="AA1846" s="294" t="str">
        <f t="shared" si="243"/>
        <v/>
      </c>
      <c r="AB1846" s="294">
        <f>COUNTIF($D$4:D1846,$D1846)</f>
        <v>0</v>
      </c>
      <c r="AE1846" s="122" t="str">
        <f t="shared" si="244"/>
        <v/>
      </c>
      <c r="AF1846" s="124">
        <f>SUMIFS('BW Expense Report GL'!I:I,'BW Expense Report GL'!F:F,AD:AD,'BW Expense Report GL'!G:G,G:G)</f>
        <v>0</v>
      </c>
      <c r="AG1846" s="124" t="str">
        <f t="shared" si="245"/>
        <v/>
      </c>
      <c r="AH1846" s="124">
        <f>SUMIFS('BW Expense Report GL'!I:I,'BW Expense Report GL'!F:F,AD:AD,'BW Expense Report GL'!G:G,H:H)</f>
        <v>0</v>
      </c>
      <c r="AI1846" s="124" t="str">
        <f t="shared" si="246"/>
        <v/>
      </c>
      <c r="AK1846" s="121">
        <f t="shared" si="247"/>
        <v>0</v>
      </c>
      <c r="AL1846" s="121">
        <f t="shared" si="248"/>
        <v>0</v>
      </c>
    </row>
    <row r="1847" spans="1:38" s="121" customFormat="1" ht="12.75" x14ac:dyDescent="0.2">
      <c r="A1847" s="293" t="str">
        <f>VLOOKUP(B:B,'ACFR Business Areas'!A:C,3,FALSE)</f>
        <v>A000</v>
      </c>
      <c r="B1847" s="293" t="str">
        <f>'Lease Rollforward'!$B$1</f>
        <v>E120</v>
      </c>
      <c r="C1847" s="122" t="str">
        <f>VLOOKUP(B:B,'ACFR Business Areas'!A:B,2,FALSE)</f>
        <v>Comptroller General</v>
      </c>
      <c r="D1847" s="237"/>
      <c r="E1847" s="265"/>
      <c r="G1847" s="122">
        <f>IFERROR(VLOOKUP($F:$F,'Lease Types with GL Accts'!A:B,2,FALSE),0)</f>
        <v>0</v>
      </c>
      <c r="H1847" s="122">
        <f>IFERROR(VLOOKUP($F:$F,'Lease Types with GL Accts'!$A:$C,3,FALSE),0)</f>
        <v>0</v>
      </c>
      <c r="I1847" s="122">
        <f>IFERROR(VLOOKUP($F:$F,'Lease Types with GL Accts'!$A:$D,4,FALSE),0)</f>
        <v>0</v>
      </c>
      <c r="J1847" s="293" t="str">
        <f>IF(AND(AB1847=1,K1847='Lease Rollforward'!$B$2),"Yes",IF(AB1847=1,"No",""))</f>
        <v/>
      </c>
      <c r="L1847" s="216"/>
      <c r="M1847" s="217"/>
      <c r="N1847" s="217"/>
      <c r="O1847" s="217"/>
      <c r="P1847" s="294">
        <f t="shared" si="241"/>
        <v>0</v>
      </c>
      <c r="Q1847" s="124"/>
      <c r="R1847" s="124"/>
      <c r="S1847" s="219"/>
      <c r="T1847" s="219"/>
      <c r="U1847" s="266"/>
      <c r="V1847" s="122" t="str">
        <f>IF($AB1847=1,VLOOKUP(U:U,'BW Asset Listing'!D:E,2,FALSE),"")</f>
        <v/>
      </c>
      <c r="W1847" s="122" t="str">
        <f>IF($AB1847=1,VLOOKUP(U:U,'BW Asset Listing'!D:F,3,FALSE),"")</f>
        <v/>
      </c>
      <c r="X1847" s="122" t="str">
        <f>IF($AB1847=1,VLOOKUP(U:U,'BW Asset Listing'!D:G,4,FALSE),"")</f>
        <v/>
      </c>
      <c r="Y1847" s="294" t="str">
        <f>IF($AB1847=1,VLOOKUP(U:U,'BW Asset Listing'!D:O,12,FALSE),"")</f>
        <v/>
      </c>
      <c r="Z1847" s="294" t="str">
        <f t="shared" si="242"/>
        <v/>
      </c>
      <c r="AA1847" s="294" t="str">
        <f t="shared" si="243"/>
        <v/>
      </c>
      <c r="AB1847" s="294">
        <f>COUNTIF($D$4:D1847,$D1847)</f>
        <v>0</v>
      </c>
      <c r="AE1847" s="122" t="str">
        <f t="shared" si="244"/>
        <v/>
      </c>
      <c r="AF1847" s="124">
        <f>SUMIFS('BW Expense Report GL'!I:I,'BW Expense Report GL'!F:F,AD:AD,'BW Expense Report GL'!G:G,G:G)</f>
        <v>0</v>
      </c>
      <c r="AG1847" s="124" t="str">
        <f t="shared" si="245"/>
        <v/>
      </c>
      <c r="AH1847" s="124">
        <f>SUMIFS('BW Expense Report GL'!I:I,'BW Expense Report GL'!F:F,AD:AD,'BW Expense Report GL'!G:G,H:H)</f>
        <v>0</v>
      </c>
      <c r="AI1847" s="124" t="str">
        <f t="shared" si="246"/>
        <v/>
      </c>
      <c r="AK1847" s="121">
        <f t="shared" si="247"/>
        <v>0</v>
      </c>
      <c r="AL1847" s="121">
        <f t="shared" si="248"/>
        <v>0</v>
      </c>
    </row>
    <row r="1848" spans="1:38" s="121" customFormat="1" ht="12.75" x14ac:dyDescent="0.2">
      <c r="A1848" s="293" t="str">
        <f>VLOOKUP(B:B,'ACFR Business Areas'!A:C,3,FALSE)</f>
        <v>A000</v>
      </c>
      <c r="B1848" s="293" t="str">
        <f>'Lease Rollforward'!$B$1</f>
        <v>E120</v>
      </c>
      <c r="C1848" s="122" t="str">
        <f>VLOOKUP(B:B,'ACFR Business Areas'!A:B,2,FALSE)</f>
        <v>Comptroller General</v>
      </c>
      <c r="D1848" s="237"/>
      <c r="E1848" s="265"/>
      <c r="G1848" s="122">
        <f>IFERROR(VLOOKUP($F:$F,'Lease Types with GL Accts'!A:B,2,FALSE),0)</f>
        <v>0</v>
      </c>
      <c r="H1848" s="122">
        <f>IFERROR(VLOOKUP($F:$F,'Lease Types with GL Accts'!$A:$C,3,FALSE),0)</f>
        <v>0</v>
      </c>
      <c r="I1848" s="122">
        <f>IFERROR(VLOOKUP($F:$F,'Lease Types with GL Accts'!$A:$D,4,FALSE),0)</f>
        <v>0</v>
      </c>
      <c r="J1848" s="293" t="str">
        <f>IF(AND(AB1848=1,K1848='Lease Rollforward'!$B$2),"Yes",IF(AB1848=1,"No",""))</f>
        <v/>
      </c>
      <c r="L1848" s="216"/>
      <c r="M1848" s="217"/>
      <c r="N1848" s="217"/>
      <c r="O1848" s="217"/>
      <c r="P1848" s="294">
        <f t="shared" si="241"/>
        <v>0</v>
      </c>
      <c r="Q1848" s="124"/>
      <c r="R1848" s="124"/>
      <c r="S1848" s="219"/>
      <c r="T1848" s="219"/>
      <c r="U1848" s="266"/>
      <c r="V1848" s="122" t="str">
        <f>IF($AB1848=1,VLOOKUP(U:U,'BW Asset Listing'!D:E,2,FALSE),"")</f>
        <v/>
      </c>
      <c r="W1848" s="122" t="str">
        <f>IF($AB1848=1,VLOOKUP(U:U,'BW Asset Listing'!D:F,3,FALSE),"")</f>
        <v/>
      </c>
      <c r="X1848" s="122" t="str">
        <f>IF($AB1848=1,VLOOKUP(U:U,'BW Asset Listing'!D:G,4,FALSE),"")</f>
        <v/>
      </c>
      <c r="Y1848" s="294" t="str">
        <f>IF($AB1848=1,VLOOKUP(U:U,'BW Asset Listing'!D:O,12,FALSE),"")</f>
        <v/>
      </c>
      <c r="Z1848" s="294" t="str">
        <f t="shared" si="242"/>
        <v/>
      </c>
      <c r="AA1848" s="294" t="str">
        <f t="shared" si="243"/>
        <v/>
      </c>
      <c r="AB1848" s="294">
        <f>COUNTIF($D$4:D1848,$D1848)</f>
        <v>0</v>
      </c>
      <c r="AE1848" s="122" t="str">
        <f t="shared" si="244"/>
        <v/>
      </c>
      <c r="AF1848" s="124">
        <f>SUMIFS('BW Expense Report GL'!I:I,'BW Expense Report GL'!F:F,AD:AD,'BW Expense Report GL'!G:G,G:G)</f>
        <v>0</v>
      </c>
      <c r="AG1848" s="124" t="str">
        <f t="shared" si="245"/>
        <v/>
      </c>
      <c r="AH1848" s="124">
        <f>SUMIFS('BW Expense Report GL'!I:I,'BW Expense Report GL'!F:F,AD:AD,'BW Expense Report GL'!G:G,H:H)</f>
        <v>0</v>
      </c>
      <c r="AI1848" s="124" t="str">
        <f t="shared" si="246"/>
        <v/>
      </c>
      <c r="AK1848" s="121">
        <f t="shared" si="247"/>
        <v>0</v>
      </c>
      <c r="AL1848" s="121">
        <f t="shared" si="248"/>
        <v>0</v>
      </c>
    </row>
    <row r="1849" spans="1:38" s="121" customFormat="1" ht="12.75" x14ac:dyDescent="0.2">
      <c r="A1849" s="293" t="str">
        <f>VLOOKUP(B:B,'ACFR Business Areas'!A:C,3,FALSE)</f>
        <v>A000</v>
      </c>
      <c r="B1849" s="293" t="str">
        <f>'Lease Rollforward'!$B$1</f>
        <v>E120</v>
      </c>
      <c r="C1849" s="122" t="str">
        <f>VLOOKUP(B:B,'ACFR Business Areas'!A:B,2,FALSE)</f>
        <v>Comptroller General</v>
      </c>
      <c r="D1849" s="237"/>
      <c r="E1849" s="265"/>
      <c r="G1849" s="122">
        <f>IFERROR(VLOOKUP($F:$F,'Lease Types with GL Accts'!A:B,2,FALSE),0)</f>
        <v>0</v>
      </c>
      <c r="H1849" s="122">
        <f>IFERROR(VLOOKUP($F:$F,'Lease Types with GL Accts'!$A:$C,3,FALSE),0)</f>
        <v>0</v>
      </c>
      <c r="I1849" s="122">
        <f>IFERROR(VLOOKUP($F:$F,'Lease Types with GL Accts'!$A:$D,4,FALSE),0)</f>
        <v>0</v>
      </c>
      <c r="J1849" s="293" t="str">
        <f>IF(AND(AB1849=1,K1849='Lease Rollforward'!$B$2),"Yes",IF(AB1849=1,"No",""))</f>
        <v/>
      </c>
      <c r="L1849" s="216"/>
      <c r="M1849" s="217"/>
      <c r="N1849" s="217"/>
      <c r="O1849" s="217"/>
      <c r="P1849" s="294">
        <f t="shared" si="241"/>
        <v>0</v>
      </c>
      <c r="Q1849" s="124"/>
      <c r="R1849" s="124"/>
      <c r="S1849" s="219"/>
      <c r="T1849" s="219"/>
      <c r="U1849" s="266"/>
      <c r="V1849" s="122" t="str">
        <f>IF($AB1849=1,VLOOKUP(U:U,'BW Asset Listing'!D:E,2,FALSE),"")</f>
        <v/>
      </c>
      <c r="W1849" s="122" t="str">
        <f>IF($AB1849=1,VLOOKUP(U:U,'BW Asset Listing'!D:F,3,FALSE),"")</f>
        <v/>
      </c>
      <c r="X1849" s="122" t="str">
        <f>IF($AB1849=1,VLOOKUP(U:U,'BW Asset Listing'!D:G,4,FALSE),"")</f>
        <v/>
      </c>
      <c r="Y1849" s="294" t="str">
        <f>IF($AB1849=1,VLOOKUP(U:U,'BW Asset Listing'!D:O,12,FALSE),"")</f>
        <v/>
      </c>
      <c r="Z1849" s="294" t="str">
        <f t="shared" si="242"/>
        <v/>
      </c>
      <c r="AA1849" s="294" t="str">
        <f t="shared" si="243"/>
        <v/>
      </c>
      <c r="AB1849" s="294">
        <f>COUNTIF($D$4:D1849,$D1849)</f>
        <v>0</v>
      </c>
      <c r="AE1849" s="122" t="str">
        <f t="shared" si="244"/>
        <v/>
      </c>
      <c r="AF1849" s="124">
        <f>SUMIFS('BW Expense Report GL'!I:I,'BW Expense Report GL'!F:F,AD:AD,'BW Expense Report GL'!G:G,G:G)</f>
        <v>0</v>
      </c>
      <c r="AG1849" s="124" t="str">
        <f t="shared" si="245"/>
        <v/>
      </c>
      <c r="AH1849" s="124">
        <f>SUMIFS('BW Expense Report GL'!I:I,'BW Expense Report GL'!F:F,AD:AD,'BW Expense Report GL'!G:G,H:H)</f>
        <v>0</v>
      </c>
      <c r="AI1849" s="124" t="str">
        <f t="shared" si="246"/>
        <v/>
      </c>
      <c r="AK1849" s="121">
        <f t="shared" si="247"/>
        <v>0</v>
      </c>
      <c r="AL1849" s="121">
        <f t="shared" si="248"/>
        <v>0</v>
      </c>
    </row>
    <row r="1850" spans="1:38" s="121" customFormat="1" ht="12.75" x14ac:dyDescent="0.2">
      <c r="A1850" s="293" t="str">
        <f>VLOOKUP(B:B,'ACFR Business Areas'!A:C,3,FALSE)</f>
        <v>A000</v>
      </c>
      <c r="B1850" s="293" t="str">
        <f>'Lease Rollforward'!$B$1</f>
        <v>E120</v>
      </c>
      <c r="C1850" s="122" t="str">
        <f>VLOOKUP(B:B,'ACFR Business Areas'!A:B,2,FALSE)</f>
        <v>Comptroller General</v>
      </c>
      <c r="D1850" s="237"/>
      <c r="E1850" s="265"/>
      <c r="G1850" s="122">
        <f>IFERROR(VLOOKUP($F:$F,'Lease Types with GL Accts'!A:B,2,FALSE),0)</f>
        <v>0</v>
      </c>
      <c r="H1850" s="122">
        <f>IFERROR(VLOOKUP($F:$F,'Lease Types with GL Accts'!$A:$C,3,FALSE),0)</f>
        <v>0</v>
      </c>
      <c r="I1850" s="122">
        <f>IFERROR(VLOOKUP($F:$F,'Lease Types with GL Accts'!$A:$D,4,FALSE),0)</f>
        <v>0</v>
      </c>
      <c r="J1850" s="293" t="str">
        <f>IF(AND(AB1850=1,K1850='Lease Rollforward'!$B$2),"Yes",IF(AB1850=1,"No",""))</f>
        <v/>
      </c>
      <c r="L1850" s="216"/>
      <c r="M1850" s="217"/>
      <c r="N1850" s="217"/>
      <c r="O1850" s="217"/>
      <c r="P1850" s="294">
        <f t="shared" si="241"/>
        <v>0</v>
      </c>
      <c r="Q1850" s="124"/>
      <c r="R1850" s="124"/>
      <c r="S1850" s="219"/>
      <c r="T1850" s="219"/>
      <c r="U1850" s="266"/>
      <c r="V1850" s="122" t="str">
        <f>IF($AB1850=1,VLOOKUP(U:U,'BW Asset Listing'!D:E,2,FALSE),"")</f>
        <v/>
      </c>
      <c r="W1850" s="122" t="str">
        <f>IF($AB1850=1,VLOOKUP(U:U,'BW Asset Listing'!D:F,3,FALSE),"")</f>
        <v/>
      </c>
      <c r="X1850" s="122" t="str">
        <f>IF($AB1850=1,VLOOKUP(U:U,'BW Asset Listing'!D:G,4,FALSE),"")</f>
        <v/>
      </c>
      <c r="Y1850" s="294" t="str">
        <f>IF($AB1850=1,VLOOKUP(U:U,'BW Asset Listing'!D:O,12,FALSE),"")</f>
        <v/>
      </c>
      <c r="Z1850" s="294" t="str">
        <f t="shared" si="242"/>
        <v/>
      </c>
      <c r="AA1850" s="294" t="str">
        <f t="shared" si="243"/>
        <v/>
      </c>
      <c r="AB1850" s="294">
        <f>COUNTIF($D$4:D1850,$D1850)</f>
        <v>0</v>
      </c>
      <c r="AE1850" s="122" t="str">
        <f t="shared" si="244"/>
        <v/>
      </c>
      <c r="AF1850" s="124">
        <f>SUMIFS('BW Expense Report GL'!I:I,'BW Expense Report GL'!F:F,AD:AD,'BW Expense Report GL'!G:G,G:G)</f>
        <v>0</v>
      </c>
      <c r="AG1850" s="124" t="str">
        <f t="shared" si="245"/>
        <v/>
      </c>
      <c r="AH1850" s="124">
        <f>SUMIFS('BW Expense Report GL'!I:I,'BW Expense Report GL'!F:F,AD:AD,'BW Expense Report GL'!G:G,H:H)</f>
        <v>0</v>
      </c>
      <c r="AI1850" s="124" t="str">
        <f t="shared" si="246"/>
        <v/>
      </c>
      <c r="AK1850" s="121">
        <f t="shared" si="247"/>
        <v>0</v>
      </c>
      <c r="AL1850" s="121">
        <f t="shared" si="248"/>
        <v>0</v>
      </c>
    </row>
    <row r="1851" spans="1:38" s="121" customFormat="1" ht="12.75" x14ac:dyDescent="0.2">
      <c r="A1851" s="293" t="str">
        <f>VLOOKUP(B:B,'ACFR Business Areas'!A:C,3,FALSE)</f>
        <v>A000</v>
      </c>
      <c r="B1851" s="293" t="str">
        <f>'Lease Rollforward'!$B$1</f>
        <v>E120</v>
      </c>
      <c r="C1851" s="122" t="str">
        <f>VLOOKUP(B:B,'ACFR Business Areas'!A:B,2,FALSE)</f>
        <v>Comptroller General</v>
      </c>
      <c r="D1851" s="237"/>
      <c r="E1851" s="265"/>
      <c r="G1851" s="122">
        <f>IFERROR(VLOOKUP($F:$F,'Lease Types with GL Accts'!A:B,2,FALSE),0)</f>
        <v>0</v>
      </c>
      <c r="H1851" s="122">
        <f>IFERROR(VLOOKUP($F:$F,'Lease Types with GL Accts'!$A:$C,3,FALSE),0)</f>
        <v>0</v>
      </c>
      <c r="I1851" s="122">
        <f>IFERROR(VLOOKUP($F:$F,'Lease Types with GL Accts'!$A:$D,4,FALSE),0)</f>
        <v>0</v>
      </c>
      <c r="J1851" s="293" t="str">
        <f>IF(AND(AB1851=1,K1851='Lease Rollforward'!$B$2),"Yes",IF(AB1851=1,"No",""))</f>
        <v/>
      </c>
      <c r="L1851" s="216"/>
      <c r="M1851" s="217"/>
      <c r="N1851" s="217"/>
      <c r="O1851" s="217"/>
      <c r="P1851" s="294">
        <f t="shared" si="241"/>
        <v>0</v>
      </c>
      <c r="Q1851" s="124"/>
      <c r="R1851" s="124"/>
      <c r="S1851" s="219"/>
      <c r="T1851" s="219"/>
      <c r="U1851" s="266"/>
      <c r="V1851" s="122" t="str">
        <f>IF($AB1851=1,VLOOKUP(U:U,'BW Asset Listing'!D:E,2,FALSE),"")</f>
        <v/>
      </c>
      <c r="W1851" s="122" t="str">
        <f>IF($AB1851=1,VLOOKUP(U:U,'BW Asset Listing'!D:F,3,FALSE),"")</f>
        <v/>
      </c>
      <c r="X1851" s="122" t="str">
        <f>IF($AB1851=1,VLOOKUP(U:U,'BW Asset Listing'!D:G,4,FALSE),"")</f>
        <v/>
      </c>
      <c r="Y1851" s="294" t="str">
        <f>IF($AB1851=1,VLOOKUP(U:U,'BW Asset Listing'!D:O,12,FALSE),"")</f>
        <v/>
      </c>
      <c r="Z1851" s="294" t="str">
        <f t="shared" si="242"/>
        <v/>
      </c>
      <c r="AA1851" s="294" t="str">
        <f t="shared" si="243"/>
        <v/>
      </c>
      <c r="AB1851" s="294">
        <f>COUNTIF($D$4:D1851,$D1851)</f>
        <v>0</v>
      </c>
      <c r="AE1851" s="122" t="str">
        <f t="shared" si="244"/>
        <v/>
      </c>
      <c r="AF1851" s="124">
        <f>SUMIFS('BW Expense Report GL'!I:I,'BW Expense Report GL'!F:F,AD:AD,'BW Expense Report GL'!G:G,G:G)</f>
        <v>0</v>
      </c>
      <c r="AG1851" s="124" t="str">
        <f t="shared" si="245"/>
        <v/>
      </c>
      <c r="AH1851" s="124">
        <f>SUMIFS('BW Expense Report GL'!I:I,'BW Expense Report GL'!F:F,AD:AD,'BW Expense Report GL'!G:G,H:H)</f>
        <v>0</v>
      </c>
      <c r="AI1851" s="124" t="str">
        <f t="shared" si="246"/>
        <v/>
      </c>
      <c r="AK1851" s="121">
        <f t="shared" si="247"/>
        <v>0</v>
      </c>
      <c r="AL1851" s="121">
        <f t="shared" si="248"/>
        <v>0</v>
      </c>
    </row>
    <row r="1852" spans="1:38" s="121" customFormat="1" ht="12.75" x14ac:dyDescent="0.2">
      <c r="A1852" s="293" t="str">
        <f>VLOOKUP(B:B,'ACFR Business Areas'!A:C,3,FALSE)</f>
        <v>A000</v>
      </c>
      <c r="B1852" s="293" t="str">
        <f>'Lease Rollforward'!$B$1</f>
        <v>E120</v>
      </c>
      <c r="C1852" s="122" t="str">
        <f>VLOOKUP(B:B,'ACFR Business Areas'!A:B,2,FALSE)</f>
        <v>Comptroller General</v>
      </c>
      <c r="D1852" s="237"/>
      <c r="E1852" s="265"/>
      <c r="G1852" s="122">
        <f>IFERROR(VLOOKUP($F:$F,'Lease Types with GL Accts'!A:B,2,FALSE),0)</f>
        <v>0</v>
      </c>
      <c r="H1852" s="122">
        <f>IFERROR(VLOOKUP($F:$F,'Lease Types with GL Accts'!$A:$C,3,FALSE),0)</f>
        <v>0</v>
      </c>
      <c r="I1852" s="122">
        <f>IFERROR(VLOOKUP($F:$F,'Lease Types with GL Accts'!$A:$D,4,FALSE),0)</f>
        <v>0</v>
      </c>
      <c r="J1852" s="293" t="str">
        <f>IF(AND(AB1852=1,K1852='Lease Rollforward'!$B$2),"Yes",IF(AB1852=1,"No",""))</f>
        <v/>
      </c>
      <c r="L1852" s="216"/>
      <c r="M1852" s="217"/>
      <c r="N1852" s="217"/>
      <c r="O1852" s="217"/>
      <c r="P1852" s="294">
        <f t="shared" si="241"/>
        <v>0</v>
      </c>
      <c r="Q1852" s="124"/>
      <c r="R1852" s="124"/>
      <c r="S1852" s="219"/>
      <c r="T1852" s="219"/>
      <c r="U1852" s="266"/>
      <c r="V1852" s="122" t="str">
        <f>IF($AB1852=1,VLOOKUP(U:U,'BW Asset Listing'!D:E,2,FALSE),"")</f>
        <v/>
      </c>
      <c r="W1852" s="122" t="str">
        <f>IF($AB1852=1,VLOOKUP(U:U,'BW Asset Listing'!D:F,3,FALSE),"")</f>
        <v/>
      </c>
      <c r="X1852" s="122" t="str">
        <f>IF($AB1852=1,VLOOKUP(U:U,'BW Asset Listing'!D:G,4,FALSE),"")</f>
        <v/>
      </c>
      <c r="Y1852" s="294" t="str">
        <f>IF($AB1852=1,VLOOKUP(U:U,'BW Asset Listing'!D:O,12,FALSE),"")</f>
        <v/>
      </c>
      <c r="Z1852" s="294" t="str">
        <f t="shared" si="242"/>
        <v/>
      </c>
      <c r="AA1852" s="294" t="str">
        <f t="shared" si="243"/>
        <v/>
      </c>
      <c r="AB1852" s="294">
        <f>COUNTIF($D$4:D1852,$D1852)</f>
        <v>0</v>
      </c>
      <c r="AE1852" s="122" t="str">
        <f t="shared" si="244"/>
        <v/>
      </c>
      <c r="AF1852" s="124">
        <f>SUMIFS('BW Expense Report GL'!I:I,'BW Expense Report GL'!F:F,AD:AD,'BW Expense Report GL'!G:G,G:G)</f>
        <v>0</v>
      </c>
      <c r="AG1852" s="124" t="str">
        <f t="shared" si="245"/>
        <v/>
      </c>
      <c r="AH1852" s="124">
        <f>SUMIFS('BW Expense Report GL'!I:I,'BW Expense Report GL'!F:F,AD:AD,'BW Expense Report GL'!G:G,H:H)</f>
        <v>0</v>
      </c>
      <c r="AI1852" s="124" t="str">
        <f t="shared" si="246"/>
        <v/>
      </c>
      <c r="AK1852" s="121">
        <f t="shared" si="247"/>
        <v>0</v>
      </c>
      <c r="AL1852" s="121">
        <f t="shared" si="248"/>
        <v>0</v>
      </c>
    </row>
    <row r="1853" spans="1:38" s="121" customFormat="1" ht="12.75" x14ac:dyDescent="0.2">
      <c r="A1853" s="293" t="str">
        <f>VLOOKUP(B:B,'ACFR Business Areas'!A:C,3,FALSE)</f>
        <v>A000</v>
      </c>
      <c r="B1853" s="293" t="str">
        <f>'Lease Rollforward'!$B$1</f>
        <v>E120</v>
      </c>
      <c r="C1853" s="122" t="str">
        <f>VLOOKUP(B:B,'ACFR Business Areas'!A:B,2,FALSE)</f>
        <v>Comptroller General</v>
      </c>
      <c r="D1853" s="237"/>
      <c r="E1853" s="265"/>
      <c r="G1853" s="122">
        <f>IFERROR(VLOOKUP($F:$F,'Lease Types with GL Accts'!A:B,2,FALSE),0)</f>
        <v>0</v>
      </c>
      <c r="H1853" s="122">
        <f>IFERROR(VLOOKUP($F:$F,'Lease Types with GL Accts'!$A:$C,3,FALSE),0)</f>
        <v>0</v>
      </c>
      <c r="I1853" s="122">
        <f>IFERROR(VLOOKUP($F:$F,'Lease Types with GL Accts'!$A:$D,4,FALSE),0)</f>
        <v>0</v>
      </c>
      <c r="J1853" s="293" t="str">
        <f>IF(AND(AB1853=1,K1853='Lease Rollforward'!$B$2),"Yes",IF(AB1853=1,"No",""))</f>
        <v/>
      </c>
      <c r="L1853" s="216"/>
      <c r="M1853" s="217"/>
      <c r="N1853" s="217"/>
      <c r="O1853" s="217"/>
      <c r="P1853" s="294">
        <f t="shared" si="241"/>
        <v>0</v>
      </c>
      <c r="Q1853" s="124"/>
      <c r="R1853" s="124"/>
      <c r="S1853" s="219"/>
      <c r="T1853" s="219"/>
      <c r="U1853" s="266"/>
      <c r="V1853" s="122" t="str">
        <f>IF($AB1853=1,VLOOKUP(U:U,'BW Asset Listing'!D:E,2,FALSE),"")</f>
        <v/>
      </c>
      <c r="W1853" s="122" t="str">
        <f>IF($AB1853=1,VLOOKUP(U:U,'BW Asset Listing'!D:F,3,FALSE),"")</f>
        <v/>
      </c>
      <c r="X1853" s="122" t="str">
        <f>IF($AB1853=1,VLOOKUP(U:U,'BW Asset Listing'!D:G,4,FALSE),"")</f>
        <v/>
      </c>
      <c r="Y1853" s="294" t="str">
        <f>IF($AB1853=1,VLOOKUP(U:U,'BW Asset Listing'!D:O,12,FALSE),"")</f>
        <v/>
      </c>
      <c r="Z1853" s="294" t="str">
        <f t="shared" si="242"/>
        <v/>
      </c>
      <c r="AA1853" s="294" t="str">
        <f t="shared" si="243"/>
        <v/>
      </c>
      <c r="AB1853" s="294">
        <f>COUNTIF($D$4:D1853,$D1853)</f>
        <v>0</v>
      </c>
      <c r="AE1853" s="122" t="str">
        <f t="shared" si="244"/>
        <v/>
      </c>
      <c r="AF1853" s="124">
        <f>SUMIFS('BW Expense Report GL'!I:I,'BW Expense Report GL'!F:F,AD:AD,'BW Expense Report GL'!G:G,G:G)</f>
        <v>0</v>
      </c>
      <c r="AG1853" s="124" t="str">
        <f t="shared" si="245"/>
        <v/>
      </c>
      <c r="AH1853" s="124">
        <f>SUMIFS('BW Expense Report GL'!I:I,'BW Expense Report GL'!F:F,AD:AD,'BW Expense Report GL'!G:G,H:H)</f>
        <v>0</v>
      </c>
      <c r="AI1853" s="124" t="str">
        <f t="shared" si="246"/>
        <v/>
      </c>
      <c r="AK1853" s="121">
        <f t="shared" si="247"/>
        <v>0</v>
      </c>
      <c r="AL1853" s="121">
        <f t="shared" si="248"/>
        <v>0</v>
      </c>
    </row>
    <row r="1854" spans="1:38" s="121" customFormat="1" ht="12.75" x14ac:dyDescent="0.2">
      <c r="A1854" s="293" t="str">
        <f>VLOOKUP(B:B,'ACFR Business Areas'!A:C,3,FALSE)</f>
        <v>A000</v>
      </c>
      <c r="B1854" s="293" t="str">
        <f>'Lease Rollforward'!$B$1</f>
        <v>E120</v>
      </c>
      <c r="C1854" s="122" t="str">
        <f>VLOOKUP(B:B,'ACFR Business Areas'!A:B,2,FALSE)</f>
        <v>Comptroller General</v>
      </c>
      <c r="D1854" s="237"/>
      <c r="E1854" s="265"/>
      <c r="G1854" s="122">
        <f>IFERROR(VLOOKUP($F:$F,'Lease Types with GL Accts'!A:B,2,FALSE),0)</f>
        <v>0</v>
      </c>
      <c r="H1854" s="122">
        <f>IFERROR(VLOOKUP($F:$F,'Lease Types with GL Accts'!$A:$C,3,FALSE),0)</f>
        <v>0</v>
      </c>
      <c r="I1854" s="122">
        <f>IFERROR(VLOOKUP($F:$F,'Lease Types with GL Accts'!$A:$D,4,FALSE),0)</f>
        <v>0</v>
      </c>
      <c r="J1854" s="293" t="str">
        <f>IF(AND(AB1854=1,K1854='Lease Rollforward'!$B$2),"Yes",IF(AB1854=1,"No",""))</f>
        <v/>
      </c>
      <c r="L1854" s="216"/>
      <c r="M1854" s="217"/>
      <c r="N1854" s="217"/>
      <c r="O1854" s="217"/>
      <c r="P1854" s="294">
        <f t="shared" si="241"/>
        <v>0</v>
      </c>
      <c r="Q1854" s="124"/>
      <c r="R1854" s="124"/>
      <c r="S1854" s="219"/>
      <c r="T1854" s="219"/>
      <c r="U1854" s="266"/>
      <c r="V1854" s="122" t="str">
        <f>IF($AB1854=1,VLOOKUP(U:U,'BW Asset Listing'!D:E,2,FALSE),"")</f>
        <v/>
      </c>
      <c r="W1854" s="122" t="str">
        <f>IF($AB1854=1,VLOOKUP(U:U,'BW Asset Listing'!D:F,3,FALSE),"")</f>
        <v/>
      </c>
      <c r="X1854" s="122" t="str">
        <f>IF($AB1854=1,VLOOKUP(U:U,'BW Asset Listing'!D:G,4,FALSE),"")</f>
        <v/>
      </c>
      <c r="Y1854" s="294" t="str">
        <f>IF($AB1854=1,VLOOKUP(U:U,'BW Asset Listing'!D:O,12,FALSE),"")</f>
        <v/>
      </c>
      <c r="Z1854" s="294" t="str">
        <f t="shared" si="242"/>
        <v/>
      </c>
      <c r="AA1854" s="294" t="str">
        <f t="shared" si="243"/>
        <v/>
      </c>
      <c r="AB1854" s="294">
        <f>COUNTIF($D$4:D1854,$D1854)</f>
        <v>0</v>
      </c>
      <c r="AE1854" s="122" t="str">
        <f t="shared" si="244"/>
        <v/>
      </c>
      <c r="AF1854" s="124">
        <f>SUMIFS('BW Expense Report GL'!I:I,'BW Expense Report GL'!F:F,AD:AD,'BW Expense Report GL'!G:G,G:G)</f>
        <v>0</v>
      </c>
      <c r="AG1854" s="124" t="str">
        <f t="shared" si="245"/>
        <v/>
      </c>
      <c r="AH1854" s="124">
        <f>SUMIFS('BW Expense Report GL'!I:I,'BW Expense Report GL'!F:F,AD:AD,'BW Expense Report GL'!G:G,H:H)</f>
        <v>0</v>
      </c>
      <c r="AI1854" s="124" t="str">
        <f t="shared" si="246"/>
        <v/>
      </c>
      <c r="AK1854" s="121">
        <f t="shared" si="247"/>
        <v>0</v>
      </c>
      <c r="AL1854" s="121">
        <f t="shared" si="248"/>
        <v>0</v>
      </c>
    </row>
    <row r="1855" spans="1:38" s="121" customFormat="1" ht="12.75" x14ac:dyDescent="0.2">
      <c r="A1855" s="293" t="str">
        <f>VLOOKUP(B:B,'ACFR Business Areas'!A:C,3,FALSE)</f>
        <v>A000</v>
      </c>
      <c r="B1855" s="293" t="str">
        <f>'Lease Rollforward'!$B$1</f>
        <v>E120</v>
      </c>
      <c r="C1855" s="122" t="str">
        <f>VLOOKUP(B:B,'ACFR Business Areas'!A:B,2,FALSE)</f>
        <v>Comptroller General</v>
      </c>
      <c r="D1855" s="237"/>
      <c r="E1855" s="265"/>
      <c r="G1855" s="122">
        <f>IFERROR(VLOOKUP($F:$F,'Lease Types with GL Accts'!A:B,2,FALSE),0)</f>
        <v>0</v>
      </c>
      <c r="H1855" s="122">
        <f>IFERROR(VLOOKUP($F:$F,'Lease Types with GL Accts'!$A:$C,3,FALSE),0)</f>
        <v>0</v>
      </c>
      <c r="I1855" s="122">
        <f>IFERROR(VLOOKUP($F:$F,'Lease Types with GL Accts'!$A:$D,4,FALSE),0)</f>
        <v>0</v>
      </c>
      <c r="J1855" s="293" t="str">
        <f>IF(AND(AB1855=1,K1855='Lease Rollforward'!$B$2),"Yes",IF(AB1855=1,"No",""))</f>
        <v/>
      </c>
      <c r="L1855" s="216"/>
      <c r="M1855" s="217"/>
      <c r="N1855" s="217"/>
      <c r="O1855" s="217"/>
      <c r="P1855" s="294">
        <f t="shared" si="241"/>
        <v>0</v>
      </c>
      <c r="Q1855" s="124"/>
      <c r="R1855" s="124"/>
      <c r="S1855" s="219"/>
      <c r="T1855" s="219"/>
      <c r="U1855" s="266"/>
      <c r="V1855" s="122" t="str">
        <f>IF($AB1855=1,VLOOKUP(U:U,'BW Asset Listing'!D:E,2,FALSE),"")</f>
        <v/>
      </c>
      <c r="W1855" s="122" t="str">
        <f>IF($AB1855=1,VLOOKUP(U:U,'BW Asset Listing'!D:F,3,FALSE),"")</f>
        <v/>
      </c>
      <c r="X1855" s="122" t="str">
        <f>IF($AB1855=1,VLOOKUP(U:U,'BW Asset Listing'!D:G,4,FALSE),"")</f>
        <v/>
      </c>
      <c r="Y1855" s="294" t="str">
        <f>IF($AB1855=1,VLOOKUP(U:U,'BW Asset Listing'!D:O,12,FALSE),"")</f>
        <v/>
      </c>
      <c r="Z1855" s="294" t="str">
        <f t="shared" si="242"/>
        <v/>
      </c>
      <c r="AA1855" s="294" t="str">
        <f t="shared" si="243"/>
        <v/>
      </c>
      <c r="AB1855" s="294">
        <f>COUNTIF($D$4:D1855,$D1855)</f>
        <v>0</v>
      </c>
      <c r="AE1855" s="122" t="str">
        <f t="shared" si="244"/>
        <v/>
      </c>
      <c r="AF1855" s="124">
        <f>SUMIFS('BW Expense Report GL'!I:I,'BW Expense Report GL'!F:F,AD:AD,'BW Expense Report GL'!G:G,G:G)</f>
        <v>0</v>
      </c>
      <c r="AG1855" s="124" t="str">
        <f t="shared" si="245"/>
        <v/>
      </c>
      <c r="AH1855" s="124">
        <f>SUMIFS('BW Expense Report GL'!I:I,'BW Expense Report GL'!F:F,AD:AD,'BW Expense Report GL'!G:G,H:H)</f>
        <v>0</v>
      </c>
      <c r="AI1855" s="124" t="str">
        <f t="shared" si="246"/>
        <v/>
      </c>
      <c r="AK1855" s="121">
        <f t="shared" si="247"/>
        <v>0</v>
      </c>
      <c r="AL1855" s="121">
        <f t="shared" si="248"/>
        <v>0</v>
      </c>
    </row>
    <row r="1856" spans="1:38" s="121" customFormat="1" ht="12.75" x14ac:dyDescent="0.2">
      <c r="A1856" s="293" t="str">
        <f>VLOOKUP(B:B,'ACFR Business Areas'!A:C,3,FALSE)</f>
        <v>A000</v>
      </c>
      <c r="B1856" s="293" t="str">
        <f>'Lease Rollforward'!$B$1</f>
        <v>E120</v>
      </c>
      <c r="C1856" s="122" t="str">
        <f>VLOOKUP(B:B,'ACFR Business Areas'!A:B,2,FALSE)</f>
        <v>Comptroller General</v>
      </c>
      <c r="D1856" s="237"/>
      <c r="E1856" s="265"/>
      <c r="G1856" s="122">
        <f>IFERROR(VLOOKUP($F:$F,'Lease Types with GL Accts'!A:B,2,FALSE),0)</f>
        <v>0</v>
      </c>
      <c r="H1856" s="122">
        <f>IFERROR(VLOOKUP($F:$F,'Lease Types with GL Accts'!$A:$C,3,FALSE),0)</f>
        <v>0</v>
      </c>
      <c r="I1856" s="122">
        <f>IFERROR(VLOOKUP($F:$F,'Lease Types with GL Accts'!$A:$D,4,FALSE),0)</f>
        <v>0</v>
      </c>
      <c r="J1856" s="293" t="str">
        <f>IF(AND(AB1856=1,K1856='Lease Rollforward'!$B$2),"Yes",IF(AB1856=1,"No",""))</f>
        <v/>
      </c>
      <c r="L1856" s="216"/>
      <c r="M1856" s="217"/>
      <c r="N1856" s="217"/>
      <c r="O1856" s="217"/>
      <c r="P1856" s="294">
        <f t="shared" si="241"/>
        <v>0</v>
      </c>
      <c r="Q1856" s="124"/>
      <c r="R1856" s="124"/>
      <c r="S1856" s="219"/>
      <c r="T1856" s="219"/>
      <c r="U1856" s="266"/>
      <c r="V1856" s="122" t="str">
        <f>IF($AB1856=1,VLOOKUP(U:U,'BW Asset Listing'!D:E,2,FALSE),"")</f>
        <v/>
      </c>
      <c r="W1856" s="122" t="str">
        <f>IF($AB1856=1,VLOOKUP(U:U,'BW Asset Listing'!D:F,3,FALSE),"")</f>
        <v/>
      </c>
      <c r="X1856" s="122" t="str">
        <f>IF($AB1856=1,VLOOKUP(U:U,'BW Asset Listing'!D:G,4,FALSE),"")</f>
        <v/>
      </c>
      <c r="Y1856" s="294" t="str">
        <f>IF($AB1856=1,VLOOKUP(U:U,'BW Asset Listing'!D:O,12,FALSE),"")</f>
        <v/>
      </c>
      <c r="Z1856" s="294" t="str">
        <f t="shared" si="242"/>
        <v/>
      </c>
      <c r="AA1856" s="294" t="str">
        <f t="shared" si="243"/>
        <v/>
      </c>
      <c r="AB1856" s="294">
        <f>COUNTIF($D$4:D1856,$D1856)</f>
        <v>0</v>
      </c>
      <c r="AE1856" s="122" t="str">
        <f t="shared" si="244"/>
        <v/>
      </c>
      <c r="AF1856" s="124">
        <f>SUMIFS('BW Expense Report GL'!I:I,'BW Expense Report GL'!F:F,AD:AD,'BW Expense Report GL'!G:G,G:G)</f>
        <v>0</v>
      </c>
      <c r="AG1856" s="124" t="str">
        <f t="shared" si="245"/>
        <v/>
      </c>
      <c r="AH1856" s="124">
        <f>SUMIFS('BW Expense Report GL'!I:I,'BW Expense Report GL'!F:F,AD:AD,'BW Expense Report GL'!G:G,H:H)</f>
        <v>0</v>
      </c>
      <c r="AI1856" s="124" t="str">
        <f t="shared" si="246"/>
        <v/>
      </c>
      <c r="AK1856" s="121">
        <f t="shared" si="247"/>
        <v>0</v>
      </c>
      <c r="AL1856" s="121">
        <f t="shared" si="248"/>
        <v>0</v>
      </c>
    </row>
    <row r="1857" spans="1:38" s="121" customFormat="1" ht="12.75" x14ac:dyDescent="0.2">
      <c r="A1857" s="293" t="str">
        <f>VLOOKUP(B:B,'ACFR Business Areas'!A:C,3,FALSE)</f>
        <v>A000</v>
      </c>
      <c r="B1857" s="293" t="str">
        <f>'Lease Rollforward'!$B$1</f>
        <v>E120</v>
      </c>
      <c r="C1857" s="122" t="str">
        <f>VLOOKUP(B:B,'ACFR Business Areas'!A:B,2,FALSE)</f>
        <v>Comptroller General</v>
      </c>
      <c r="D1857" s="237"/>
      <c r="E1857" s="265"/>
      <c r="G1857" s="122">
        <f>IFERROR(VLOOKUP($F:$F,'Lease Types with GL Accts'!A:B,2,FALSE),0)</f>
        <v>0</v>
      </c>
      <c r="H1857" s="122">
        <f>IFERROR(VLOOKUP($F:$F,'Lease Types with GL Accts'!$A:$C,3,FALSE),0)</f>
        <v>0</v>
      </c>
      <c r="I1857" s="122">
        <f>IFERROR(VLOOKUP($F:$F,'Lease Types with GL Accts'!$A:$D,4,FALSE),0)</f>
        <v>0</v>
      </c>
      <c r="J1857" s="293" t="str">
        <f>IF(AND(AB1857=1,K1857='Lease Rollforward'!$B$2),"Yes",IF(AB1857=1,"No",""))</f>
        <v/>
      </c>
      <c r="L1857" s="216"/>
      <c r="M1857" s="217"/>
      <c r="N1857" s="217"/>
      <c r="O1857" s="217"/>
      <c r="P1857" s="294">
        <f t="shared" si="241"/>
        <v>0</v>
      </c>
      <c r="Q1857" s="124"/>
      <c r="R1857" s="124"/>
      <c r="S1857" s="219"/>
      <c r="T1857" s="219"/>
      <c r="U1857" s="266"/>
      <c r="V1857" s="122" t="str">
        <f>IF($AB1857=1,VLOOKUP(U:U,'BW Asset Listing'!D:E,2,FALSE),"")</f>
        <v/>
      </c>
      <c r="W1857" s="122" t="str">
        <f>IF($AB1857=1,VLOOKUP(U:U,'BW Asset Listing'!D:F,3,FALSE),"")</f>
        <v/>
      </c>
      <c r="X1857" s="122" t="str">
        <f>IF($AB1857=1,VLOOKUP(U:U,'BW Asset Listing'!D:G,4,FALSE),"")</f>
        <v/>
      </c>
      <c r="Y1857" s="294" t="str">
        <f>IF($AB1857=1,VLOOKUP(U:U,'BW Asset Listing'!D:O,12,FALSE),"")</f>
        <v/>
      </c>
      <c r="Z1857" s="294" t="str">
        <f t="shared" si="242"/>
        <v/>
      </c>
      <c r="AA1857" s="294" t="str">
        <f t="shared" si="243"/>
        <v/>
      </c>
      <c r="AB1857" s="294">
        <f>COUNTIF($D$4:D1857,$D1857)</f>
        <v>0</v>
      </c>
      <c r="AE1857" s="122" t="str">
        <f t="shared" si="244"/>
        <v/>
      </c>
      <c r="AF1857" s="124">
        <f>SUMIFS('BW Expense Report GL'!I:I,'BW Expense Report GL'!F:F,AD:AD,'BW Expense Report GL'!G:G,G:G)</f>
        <v>0</v>
      </c>
      <c r="AG1857" s="124" t="str">
        <f t="shared" si="245"/>
        <v/>
      </c>
      <c r="AH1857" s="124">
        <f>SUMIFS('BW Expense Report GL'!I:I,'BW Expense Report GL'!F:F,AD:AD,'BW Expense Report GL'!G:G,H:H)</f>
        <v>0</v>
      </c>
      <c r="AI1857" s="124" t="str">
        <f t="shared" si="246"/>
        <v/>
      </c>
      <c r="AK1857" s="121">
        <f t="shared" si="247"/>
        <v>0</v>
      </c>
      <c r="AL1857" s="121">
        <f t="shared" si="248"/>
        <v>0</v>
      </c>
    </row>
    <row r="1858" spans="1:38" s="121" customFormat="1" ht="12.75" x14ac:dyDescent="0.2">
      <c r="A1858" s="293" t="str">
        <f>VLOOKUP(B:B,'ACFR Business Areas'!A:C,3,FALSE)</f>
        <v>A000</v>
      </c>
      <c r="B1858" s="293" t="str">
        <f>'Lease Rollforward'!$B$1</f>
        <v>E120</v>
      </c>
      <c r="C1858" s="122" t="str">
        <f>VLOOKUP(B:B,'ACFR Business Areas'!A:B,2,FALSE)</f>
        <v>Comptroller General</v>
      </c>
      <c r="D1858" s="237"/>
      <c r="E1858" s="265"/>
      <c r="G1858" s="122">
        <f>IFERROR(VLOOKUP($F:$F,'Lease Types with GL Accts'!A:B,2,FALSE),0)</f>
        <v>0</v>
      </c>
      <c r="H1858" s="122">
        <f>IFERROR(VLOOKUP($F:$F,'Lease Types with GL Accts'!$A:$C,3,FALSE),0)</f>
        <v>0</v>
      </c>
      <c r="I1858" s="122">
        <f>IFERROR(VLOOKUP($F:$F,'Lease Types with GL Accts'!$A:$D,4,FALSE),0)</f>
        <v>0</v>
      </c>
      <c r="J1858" s="293" t="str">
        <f>IF(AND(AB1858=1,K1858='Lease Rollforward'!$B$2),"Yes",IF(AB1858=1,"No",""))</f>
        <v/>
      </c>
      <c r="L1858" s="216"/>
      <c r="M1858" s="217"/>
      <c r="N1858" s="217"/>
      <c r="O1858" s="217"/>
      <c r="P1858" s="294">
        <f t="shared" si="241"/>
        <v>0</v>
      </c>
      <c r="Q1858" s="124"/>
      <c r="R1858" s="124"/>
      <c r="S1858" s="219"/>
      <c r="T1858" s="219"/>
      <c r="U1858" s="266"/>
      <c r="V1858" s="122" t="str">
        <f>IF($AB1858=1,VLOOKUP(U:U,'BW Asset Listing'!D:E,2,FALSE),"")</f>
        <v/>
      </c>
      <c r="W1858" s="122" t="str">
        <f>IF($AB1858=1,VLOOKUP(U:U,'BW Asset Listing'!D:F,3,FALSE),"")</f>
        <v/>
      </c>
      <c r="X1858" s="122" t="str">
        <f>IF($AB1858=1,VLOOKUP(U:U,'BW Asset Listing'!D:G,4,FALSE),"")</f>
        <v/>
      </c>
      <c r="Y1858" s="294" t="str">
        <f>IF($AB1858=1,VLOOKUP(U:U,'BW Asset Listing'!D:O,12,FALSE),"")</f>
        <v/>
      </c>
      <c r="Z1858" s="294" t="str">
        <f t="shared" si="242"/>
        <v/>
      </c>
      <c r="AA1858" s="294" t="str">
        <f t="shared" si="243"/>
        <v/>
      </c>
      <c r="AB1858" s="294">
        <f>COUNTIF($D$4:D1858,$D1858)</f>
        <v>0</v>
      </c>
      <c r="AE1858" s="122" t="str">
        <f t="shared" si="244"/>
        <v/>
      </c>
      <c r="AF1858" s="124">
        <f>SUMIFS('BW Expense Report GL'!I:I,'BW Expense Report GL'!F:F,AD:AD,'BW Expense Report GL'!G:G,G:G)</f>
        <v>0</v>
      </c>
      <c r="AG1858" s="124" t="str">
        <f t="shared" si="245"/>
        <v/>
      </c>
      <c r="AH1858" s="124">
        <f>SUMIFS('BW Expense Report GL'!I:I,'BW Expense Report GL'!F:F,AD:AD,'BW Expense Report GL'!G:G,H:H)</f>
        <v>0</v>
      </c>
      <c r="AI1858" s="124" t="str">
        <f t="shared" si="246"/>
        <v/>
      </c>
      <c r="AK1858" s="121">
        <f t="shared" si="247"/>
        <v>0</v>
      </c>
      <c r="AL1858" s="121">
        <f t="shared" si="248"/>
        <v>0</v>
      </c>
    </row>
    <row r="1859" spans="1:38" s="121" customFormat="1" ht="12.75" x14ac:dyDescent="0.2">
      <c r="A1859" s="293" t="str">
        <f>VLOOKUP(B:B,'ACFR Business Areas'!A:C,3,FALSE)</f>
        <v>A000</v>
      </c>
      <c r="B1859" s="293" t="str">
        <f>'Lease Rollforward'!$B$1</f>
        <v>E120</v>
      </c>
      <c r="C1859" s="122" t="str">
        <f>VLOOKUP(B:B,'ACFR Business Areas'!A:B,2,FALSE)</f>
        <v>Comptroller General</v>
      </c>
      <c r="D1859" s="237"/>
      <c r="E1859" s="265"/>
      <c r="G1859" s="122">
        <f>IFERROR(VLOOKUP($F:$F,'Lease Types with GL Accts'!A:B,2,FALSE),0)</f>
        <v>0</v>
      </c>
      <c r="H1859" s="122">
        <f>IFERROR(VLOOKUP($F:$F,'Lease Types with GL Accts'!$A:$C,3,FALSE),0)</f>
        <v>0</v>
      </c>
      <c r="I1859" s="122">
        <f>IFERROR(VLOOKUP($F:$F,'Lease Types with GL Accts'!$A:$D,4,FALSE),0)</f>
        <v>0</v>
      </c>
      <c r="J1859" s="293" t="str">
        <f>IF(AND(AB1859=1,K1859='Lease Rollforward'!$B$2),"Yes",IF(AB1859=1,"No",""))</f>
        <v/>
      </c>
      <c r="L1859" s="216"/>
      <c r="M1859" s="217"/>
      <c r="N1859" s="217"/>
      <c r="O1859" s="217"/>
      <c r="P1859" s="294">
        <f t="shared" si="241"/>
        <v>0</v>
      </c>
      <c r="Q1859" s="124"/>
      <c r="R1859" s="124"/>
      <c r="S1859" s="219"/>
      <c r="T1859" s="219"/>
      <c r="U1859" s="266"/>
      <c r="V1859" s="122" t="str">
        <f>IF($AB1859=1,VLOOKUP(U:U,'BW Asset Listing'!D:E,2,FALSE),"")</f>
        <v/>
      </c>
      <c r="W1859" s="122" t="str">
        <f>IF($AB1859=1,VLOOKUP(U:U,'BW Asset Listing'!D:F,3,FALSE),"")</f>
        <v/>
      </c>
      <c r="X1859" s="122" t="str">
        <f>IF($AB1859=1,VLOOKUP(U:U,'BW Asset Listing'!D:G,4,FALSE),"")</f>
        <v/>
      </c>
      <c r="Y1859" s="294" t="str">
        <f>IF($AB1859=1,VLOOKUP(U:U,'BW Asset Listing'!D:O,12,FALSE),"")</f>
        <v/>
      </c>
      <c r="Z1859" s="294" t="str">
        <f t="shared" si="242"/>
        <v/>
      </c>
      <c r="AA1859" s="294" t="str">
        <f t="shared" si="243"/>
        <v/>
      </c>
      <c r="AB1859" s="294">
        <f>COUNTIF($D$4:D1859,$D1859)</f>
        <v>0</v>
      </c>
      <c r="AE1859" s="122" t="str">
        <f t="shared" si="244"/>
        <v/>
      </c>
      <c r="AF1859" s="124">
        <f>SUMIFS('BW Expense Report GL'!I:I,'BW Expense Report GL'!F:F,AD:AD,'BW Expense Report GL'!G:G,G:G)</f>
        <v>0</v>
      </c>
      <c r="AG1859" s="124" t="str">
        <f t="shared" si="245"/>
        <v/>
      </c>
      <c r="AH1859" s="124">
        <f>SUMIFS('BW Expense Report GL'!I:I,'BW Expense Report GL'!F:F,AD:AD,'BW Expense Report GL'!G:G,H:H)</f>
        <v>0</v>
      </c>
      <c r="AI1859" s="124" t="str">
        <f t="shared" si="246"/>
        <v/>
      </c>
      <c r="AK1859" s="121">
        <f t="shared" si="247"/>
        <v>0</v>
      </c>
      <c r="AL1859" s="121">
        <f t="shared" si="248"/>
        <v>0</v>
      </c>
    </row>
    <row r="1860" spans="1:38" s="121" customFormat="1" ht="12.75" x14ac:dyDescent="0.2">
      <c r="A1860" s="293" t="str">
        <f>VLOOKUP(B:B,'ACFR Business Areas'!A:C,3,FALSE)</f>
        <v>A000</v>
      </c>
      <c r="B1860" s="293" t="str">
        <f>'Lease Rollforward'!$B$1</f>
        <v>E120</v>
      </c>
      <c r="C1860" s="122" t="str">
        <f>VLOOKUP(B:B,'ACFR Business Areas'!A:B,2,FALSE)</f>
        <v>Comptroller General</v>
      </c>
      <c r="D1860" s="237"/>
      <c r="E1860" s="265"/>
      <c r="G1860" s="122">
        <f>IFERROR(VLOOKUP($F:$F,'Lease Types with GL Accts'!A:B,2,FALSE),0)</f>
        <v>0</v>
      </c>
      <c r="H1860" s="122">
        <f>IFERROR(VLOOKUP($F:$F,'Lease Types with GL Accts'!$A:$C,3,FALSE),0)</f>
        <v>0</v>
      </c>
      <c r="I1860" s="122">
        <f>IFERROR(VLOOKUP($F:$F,'Lease Types with GL Accts'!$A:$D,4,FALSE),0)</f>
        <v>0</v>
      </c>
      <c r="J1860" s="293" t="str">
        <f>IF(AND(AB1860=1,K1860='Lease Rollforward'!$B$2),"Yes",IF(AB1860=1,"No",""))</f>
        <v/>
      </c>
      <c r="L1860" s="216"/>
      <c r="M1860" s="217"/>
      <c r="N1860" s="217"/>
      <c r="O1860" s="217"/>
      <c r="P1860" s="294">
        <f t="shared" si="241"/>
        <v>0</v>
      </c>
      <c r="Q1860" s="124"/>
      <c r="R1860" s="124"/>
      <c r="S1860" s="219"/>
      <c r="T1860" s="219"/>
      <c r="U1860" s="266"/>
      <c r="V1860" s="122" t="str">
        <f>IF($AB1860=1,VLOOKUP(U:U,'BW Asset Listing'!D:E,2,FALSE),"")</f>
        <v/>
      </c>
      <c r="W1860" s="122" t="str">
        <f>IF($AB1860=1,VLOOKUP(U:U,'BW Asset Listing'!D:F,3,FALSE),"")</f>
        <v/>
      </c>
      <c r="X1860" s="122" t="str">
        <f>IF($AB1860=1,VLOOKUP(U:U,'BW Asset Listing'!D:G,4,FALSE),"")</f>
        <v/>
      </c>
      <c r="Y1860" s="294" t="str">
        <f>IF($AB1860=1,VLOOKUP(U:U,'BW Asset Listing'!D:O,12,FALSE),"")</f>
        <v/>
      </c>
      <c r="Z1860" s="294" t="str">
        <f t="shared" si="242"/>
        <v/>
      </c>
      <c r="AA1860" s="294" t="str">
        <f t="shared" si="243"/>
        <v/>
      </c>
      <c r="AB1860" s="294">
        <f>COUNTIF($D$4:D1860,$D1860)</f>
        <v>0</v>
      </c>
      <c r="AE1860" s="122" t="str">
        <f t="shared" si="244"/>
        <v/>
      </c>
      <c r="AF1860" s="124">
        <f>SUMIFS('BW Expense Report GL'!I:I,'BW Expense Report GL'!F:F,AD:AD,'BW Expense Report GL'!G:G,G:G)</f>
        <v>0</v>
      </c>
      <c r="AG1860" s="124" t="str">
        <f t="shared" si="245"/>
        <v/>
      </c>
      <c r="AH1860" s="124">
        <f>SUMIFS('BW Expense Report GL'!I:I,'BW Expense Report GL'!F:F,AD:AD,'BW Expense Report GL'!G:G,H:H)</f>
        <v>0</v>
      </c>
      <c r="AI1860" s="124" t="str">
        <f t="shared" si="246"/>
        <v/>
      </c>
      <c r="AK1860" s="121">
        <f t="shared" si="247"/>
        <v>0</v>
      </c>
      <c r="AL1860" s="121">
        <f t="shared" si="248"/>
        <v>0</v>
      </c>
    </row>
    <row r="1861" spans="1:38" s="121" customFormat="1" ht="12.75" x14ac:dyDescent="0.2">
      <c r="A1861" s="293" t="str">
        <f>VLOOKUP(B:B,'ACFR Business Areas'!A:C,3,FALSE)</f>
        <v>A000</v>
      </c>
      <c r="B1861" s="293" t="str">
        <f>'Lease Rollforward'!$B$1</f>
        <v>E120</v>
      </c>
      <c r="C1861" s="122" t="str">
        <f>VLOOKUP(B:B,'ACFR Business Areas'!A:B,2,FALSE)</f>
        <v>Comptroller General</v>
      </c>
      <c r="D1861" s="237"/>
      <c r="E1861" s="265"/>
      <c r="G1861" s="122">
        <f>IFERROR(VLOOKUP($F:$F,'Lease Types with GL Accts'!A:B,2,FALSE),0)</f>
        <v>0</v>
      </c>
      <c r="H1861" s="122">
        <f>IFERROR(VLOOKUP($F:$F,'Lease Types with GL Accts'!$A:$C,3,FALSE),0)</f>
        <v>0</v>
      </c>
      <c r="I1861" s="122">
        <f>IFERROR(VLOOKUP($F:$F,'Lease Types with GL Accts'!$A:$D,4,FALSE),0)</f>
        <v>0</v>
      </c>
      <c r="J1861" s="293" t="str">
        <f>IF(AND(AB1861=1,K1861='Lease Rollforward'!$B$2),"Yes",IF(AB1861=1,"No",""))</f>
        <v/>
      </c>
      <c r="L1861" s="216"/>
      <c r="M1861" s="217"/>
      <c r="N1861" s="217"/>
      <c r="O1861" s="217"/>
      <c r="P1861" s="294">
        <f t="shared" si="241"/>
        <v>0</v>
      </c>
      <c r="Q1861" s="124"/>
      <c r="R1861" s="124"/>
      <c r="S1861" s="219"/>
      <c r="T1861" s="219"/>
      <c r="U1861" s="266"/>
      <c r="V1861" s="122" t="str">
        <f>IF($AB1861=1,VLOOKUP(U:U,'BW Asset Listing'!D:E,2,FALSE),"")</f>
        <v/>
      </c>
      <c r="W1861" s="122" t="str">
        <f>IF($AB1861=1,VLOOKUP(U:U,'BW Asset Listing'!D:F,3,FALSE),"")</f>
        <v/>
      </c>
      <c r="X1861" s="122" t="str">
        <f>IF($AB1861=1,VLOOKUP(U:U,'BW Asset Listing'!D:G,4,FALSE),"")</f>
        <v/>
      </c>
      <c r="Y1861" s="294" t="str">
        <f>IF($AB1861=1,VLOOKUP(U:U,'BW Asset Listing'!D:O,12,FALSE),"")</f>
        <v/>
      </c>
      <c r="Z1861" s="294" t="str">
        <f t="shared" si="242"/>
        <v/>
      </c>
      <c r="AA1861" s="294" t="str">
        <f t="shared" si="243"/>
        <v/>
      </c>
      <c r="AB1861" s="294">
        <f>COUNTIF($D$4:D1861,$D1861)</f>
        <v>0</v>
      </c>
      <c r="AE1861" s="122" t="str">
        <f t="shared" si="244"/>
        <v/>
      </c>
      <c r="AF1861" s="124">
        <f>SUMIFS('BW Expense Report GL'!I:I,'BW Expense Report GL'!F:F,AD:AD,'BW Expense Report GL'!G:G,G:G)</f>
        <v>0</v>
      </c>
      <c r="AG1861" s="124" t="str">
        <f t="shared" si="245"/>
        <v/>
      </c>
      <c r="AH1861" s="124">
        <f>SUMIFS('BW Expense Report GL'!I:I,'BW Expense Report GL'!F:F,AD:AD,'BW Expense Report GL'!G:G,H:H)</f>
        <v>0</v>
      </c>
      <c r="AI1861" s="124" t="str">
        <f t="shared" si="246"/>
        <v/>
      </c>
      <c r="AK1861" s="121">
        <f t="shared" si="247"/>
        <v>0</v>
      </c>
      <c r="AL1861" s="121">
        <f t="shared" si="248"/>
        <v>0</v>
      </c>
    </row>
    <row r="1862" spans="1:38" s="121" customFormat="1" ht="12.75" x14ac:dyDescent="0.2">
      <c r="A1862" s="293" t="str">
        <f>VLOOKUP(B:B,'ACFR Business Areas'!A:C,3,FALSE)</f>
        <v>A000</v>
      </c>
      <c r="B1862" s="293" t="str">
        <f>'Lease Rollforward'!$B$1</f>
        <v>E120</v>
      </c>
      <c r="C1862" s="122" t="str">
        <f>VLOOKUP(B:B,'ACFR Business Areas'!A:B,2,FALSE)</f>
        <v>Comptroller General</v>
      </c>
      <c r="D1862" s="237"/>
      <c r="E1862" s="265"/>
      <c r="G1862" s="122">
        <f>IFERROR(VLOOKUP($F:$F,'Lease Types with GL Accts'!A:B,2,FALSE),0)</f>
        <v>0</v>
      </c>
      <c r="H1862" s="122">
        <f>IFERROR(VLOOKUP($F:$F,'Lease Types with GL Accts'!$A:$C,3,FALSE),0)</f>
        <v>0</v>
      </c>
      <c r="I1862" s="122">
        <f>IFERROR(VLOOKUP($F:$F,'Lease Types with GL Accts'!$A:$D,4,FALSE),0)</f>
        <v>0</v>
      </c>
      <c r="J1862" s="293" t="str">
        <f>IF(AND(AB1862=1,K1862='Lease Rollforward'!$B$2),"Yes",IF(AB1862=1,"No",""))</f>
        <v/>
      </c>
      <c r="L1862" s="216"/>
      <c r="M1862" s="217"/>
      <c r="N1862" s="217"/>
      <c r="O1862" s="217"/>
      <c r="P1862" s="294">
        <f t="shared" si="241"/>
        <v>0</v>
      </c>
      <c r="Q1862" s="124"/>
      <c r="R1862" s="124"/>
      <c r="S1862" s="219"/>
      <c r="T1862" s="219"/>
      <c r="U1862" s="266"/>
      <c r="V1862" s="122" t="str">
        <f>IF($AB1862=1,VLOOKUP(U:U,'BW Asset Listing'!D:E,2,FALSE),"")</f>
        <v/>
      </c>
      <c r="W1862" s="122" t="str">
        <f>IF($AB1862=1,VLOOKUP(U:U,'BW Asset Listing'!D:F,3,FALSE),"")</f>
        <v/>
      </c>
      <c r="X1862" s="122" t="str">
        <f>IF($AB1862=1,VLOOKUP(U:U,'BW Asset Listing'!D:G,4,FALSE),"")</f>
        <v/>
      </c>
      <c r="Y1862" s="294" t="str">
        <f>IF($AB1862=1,VLOOKUP(U:U,'BW Asset Listing'!D:O,12,FALSE),"")</f>
        <v/>
      </c>
      <c r="Z1862" s="294" t="str">
        <f t="shared" si="242"/>
        <v/>
      </c>
      <c r="AA1862" s="294" t="str">
        <f t="shared" si="243"/>
        <v/>
      </c>
      <c r="AB1862" s="294">
        <f>COUNTIF($D$4:D1862,$D1862)</f>
        <v>0</v>
      </c>
      <c r="AE1862" s="122" t="str">
        <f t="shared" si="244"/>
        <v/>
      </c>
      <c r="AF1862" s="124">
        <f>SUMIFS('BW Expense Report GL'!I:I,'BW Expense Report GL'!F:F,AD:AD,'BW Expense Report GL'!G:G,G:G)</f>
        <v>0</v>
      </c>
      <c r="AG1862" s="124" t="str">
        <f t="shared" si="245"/>
        <v/>
      </c>
      <c r="AH1862" s="124">
        <f>SUMIFS('BW Expense Report GL'!I:I,'BW Expense Report GL'!F:F,AD:AD,'BW Expense Report GL'!G:G,H:H)</f>
        <v>0</v>
      </c>
      <c r="AI1862" s="124" t="str">
        <f t="shared" si="246"/>
        <v/>
      </c>
      <c r="AK1862" s="121">
        <f t="shared" si="247"/>
        <v>0</v>
      </c>
      <c r="AL1862" s="121">
        <f t="shared" si="248"/>
        <v>0</v>
      </c>
    </row>
    <row r="1863" spans="1:38" s="121" customFormat="1" ht="12.75" x14ac:dyDescent="0.2">
      <c r="A1863" s="293" t="str">
        <f>VLOOKUP(B:B,'ACFR Business Areas'!A:C,3,FALSE)</f>
        <v>A000</v>
      </c>
      <c r="B1863" s="293" t="str">
        <f>'Lease Rollforward'!$B$1</f>
        <v>E120</v>
      </c>
      <c r="C1863" s="122" t="str">
        <f>VLOOKUP(B:B,'ACFR Business Areas'!A:B,2,FALSE)</f>
        <v>Comptroller General</v>
      </c>
      <c r="D1863" s="237"/>
      <c r="E1863" s="265"/>
      <c r="G1863" s="122">
        <f>IFERROR(VLOOKUP($F:$F,'Lease Types with GL Accts'!A:B,2,FALSE),0)</f>
        <v>0</v>
      </c>
      <c r="H1863" s="122">
        <f>IFERROR(VLOOKUP($F:$F,'Lease Types with GL Accts'!$A:$C,3,FALSE),0)</f>
        <v>0</v>
      </c>
      <c r="I1863" s="122">
        <f>IFERROR(VLOOKUP($F:$F,'Lease Types with GL Accts'!$A:$D,4,FALSE),0)</f>
        <v>0</v>
      </c>
      <c r="J1863" s="293" t="str">
        <f>IF(AND(AB1863=1,K1863='Lease Rollforward'!$B$2),"Yes",IF(AB1863=1,"No",""))</f>
        <v/>
      </c>
      <c r="L1863" s="216"/>
      <c r="M1863" s="217"/>
      <c r="N1863" s="217"/>
      <c r="O1863" s="217"/>
      <c r="P1863" s="294">
        <f t="shared" si="241"/>
        <v>0</v>
      </c>
      <c r="Q1863" s="124"/>
      <c r="R1863" s="124"/>
      <c r="S1863" s="219"/>
      <c r="T1863" s="219"/>
      <c r="U1863" s="266"/>
      <c r="V1863" s="122" t="str">
        <f>IF($AB1863=1,VLOOKUP(U:U,'BW Asset Listing'!D:E,2,FALSE),"")</f>
        <v/>
      </c>
      <c r="W1863" s="122" t="str">
        <f>IF($AB1863=1,VLOOKUP(U:U,'BW Asset Listing'!D:F,3,FALSE),"")</f>
        <v/>
      </c>
      <c r="X1863" s="122" t="str">
        <f>IF($AB1863=1,VLOOKUP(U:U,'BW Asset Listing'!D:G,4,FALSE),"")</f>
        <v/>
      </c>
      <c r="Y1863" s="294" t="str">
        <f>IF($AB1863=1,VLOOKUP(U:U,'BW Asset Listing'!D:O,12,FALSE),"")</f>
        <v/>
      </c>
      <c r="Z1863" s="294" t="str">
        <f t="shared" si="242"/>
        <v/>
      </c>
      <c r="AA1863" s="294" t="str">
        <f t="shared" si="243"/>
        <v/>
      </c>
      <c r="AB1863" s="294">
        <f>COUNTIF($D$4:D1863,$D1863)</f>
        <v>0</v>
      </c>
      <c r="AE1863" s="122" t="str">
        <f t="shared" si="244"/>
        <v/>
      </c>
      <c r="AF1863" s="124">
        <f>SUMIFS('BW Expense Report GL'!I:I,'BW Expense Report GL'!F:F,AD:AD,'BW Expense Report GL'!G:G,G:G)</f>
        <v>0</v>
      </c>
      <c r="AG1863" s="124" t="str">
        <f t="shared" si="245"/>
        <v/>
      </c>
      <c r="AH1863" s="124">
        <f>SUMIFS('BW Expense Report GL'!I:I,'BW Expense Report GL'!F:F,AD:AD,'BW Expense Report GL'!G:G,H:H)</f>
        <v>0</v>
      </c>
      <c r="AI1863" s="124" t="str">
        <f t="shared" si="246"/>
        <v/>
      </c>
      <c r="AK1863" s="121">
        <f t="shared" si="247"/>
        <v>0</v>
      </c>
      <c r="AL1863" s="121">
        <f t="shared" si="248"/>
        <v>0</v>
      </c>
    </row>
    <row r="1864" spans="1:38" s="121" customFormat="1" ht="12.75" x14ac:dyDescent="0.2">
      <c r="A1864" s="293" t="str">
        <f>VLOOKUP(B:B,'ACFR Business Areas'!A:C,3,FALSE)</f>
        <v>A000</v>
      </c>
      <c r="B1864" s="293" t="str">
        <f>'Lease Rollforward'!$B$1</f>
        <v>E120</v>
      </c>
      <c r="C1864" s="122" t="str">
        <f>VLOOKUP(B:B,'ACFR Business Areas'!A:B,2,FALSE)</f>
        <v>Comptroller General</v>
      </c>
      <c r="D1864" s="237"/>
      <c r="E1864" s="265"/>
      <c r="G1864" s="122">
        <f>IFERROR(VLOOKUP($F:$F,'Lease Types with GL Accts'!A:B,2,FALSE),0)</f>
        <v>0</v>
      </c>
      <c r="H1864" s="122">
        <f>IFERROR(VLOOKUP($F:$F,'Lease Types with GL Accts'!$A:$C,3,FALSE),0)</f>
        <v>0</v>
      </c>
      <c r="I1864" s="122">
        <f>IFERROR(VLOOKUP($F:$F,'Lease Types with GL Accts'!$A:$D,4,FALSE),0)</f>
        <v>0</v>
      </c>
      <c r="J1864" s="293" t="str">
        <f>IF(AND(AB1864=1,K1864='Lease Rollforward'!$B$2),"Yes",IF(AB1864=1,"No",""))</f>
        <v/>
      </c>
      <c r="L1864" s="216"/>
      <c r="M1864" s="217"/>
      <c r="N1864" s="217"/>
      <c r="O1864" s="217"/>
      <c r="P1864" s="294">
        <f t="shared" ref="P1864:P1927" si="249">SUM(M1864:O1864)</f>
        <v>0</v>
      </c>
      <c r="Q1864" s="124"/>
      <c r="R1864" s="124"/>
      <c r="S1864" s="219"/>
      <c r="T1864" s="219"/>
      <c r="U1864" s="266"/>
      <c r="V1864" s="122" t="str">
        <f>IF($AB1864=1,VLOOKUP(U:U,'BW Asset Listing'!D:E,2,FALSE),"")</f>
        <v/>
      </c>
      <c r="W1864" s="122" t="str">
        <f>IF($AB1864=1,VLOOKUP(U:U,'BW Asset Listing'!D:F,3,FALSE),"")</f>
        <v/>
      </c>
      <c r="X1864" s="122" t="str">
        <f>IF($AB1864=1,VLOOKUP(U:U,'BW Asset Listing'!D:G,4,FALSE),"")</f>
        <v/>
      </c>
      <c r="Y1864" s="294" t="str">
        <f>IF($AB1864=1,VLOOKUP(U:U,'BW Asset Listing'!D:O,12,FALSE),"")</f>
        <v/>
      </c>
      <c r="Z1864" s="294" t="str">
        <f t="shared" ref="Z1864:Z1927" si="250">IF($AB1864=1,SUMIF(D:D,D1864,M:M),"")</f>
        <v/>
      </c>
      <c r="AA1864" s="294" t="str">
        <f t="shared" ref="AA1864:AA1927" si="251">IF($AB1864=1,Y1864-Z1864,"")</f>
        <v/>
      </c>
      <c r="AB1864" s="294">
        <f>COUNTIF($D$4:D1864,$D1864)</f>
        <v>0</v>
      </c>
      <c r="AE1864" s="122" t="str">
        <f t="shared" ref="AE1864:AE1927" si="252">IF(ISBLANK(D1864),"",D1864&amp;" Payment #"&amp;AB1864)</f>
        <v/>
      </c>
      <c r="AF1864" s="124">
        <f>SUMIFS('BW Expense Report GL'!I:I,'BW Expense Report GL'!F:F,AD:AD,'BW Expense Report GL'!G:G,G:G)</f>
        <v>0</v>
      </c>
      <c r="AG1864" s="124" t="str">
        <f t="shared" ref="AG1864:AG1927" si="253">IF(ISBLANK(AD1864),"",M1864-AF1864)</f>
        <v/>
      </c>
      <c r="AH1864" s="124">
        <f>SUMIFS('BW Expense Report GL'!I:I,'BW Expense Report GL'!F:F,AD:AD,'BW Expense Report GL'!G:G,H:H)</f>
        <v>0</v>
      </c>
      <c r="AI1864" s="124" t="str">
        <f t="shared" ref="AI1864:AI1927" si="254">IF(ISBLANK(AD1864),"",N1864-AH1864)</f>
        <v/>
      </c>
      <c r="AK1864" s="121">
        <f t="shared" ref="AK1864:AK1927" si="255">F1864</f>
        <v>0</v>
      </c>
      <c r="AL1864" s="121">
        <f t="shared" ref="AL1864:AL1927" si="256">D1864</f>
        <v>0</v>
      </c>
    </row>
    <row r="1865" spans="1:38" s="121" customFormat="1" ht="12.75" x14ac:dyDescent="0.2">
      <c r="A1865" s="293" t="str">
        <f>VLOOKUP(B:B,'ACFR Business Areas'!A:C,3,FALSE)</f>
        <v>A000</v>
      </c>
      <c r="B1865" s="293" t="str">
        <f>'Lease Rollforward'!$B$1</f>
        <v>E120</v>
      </c>
      <c r="C1865" s="122" t="str">
        <f>VLOOKUP(B:B,'ACFR Business Areas'!A:B,2,FALSE)</f>
        <v>Comptroller General</v>
      </c>
      <c r="D1865" s="237"/>
      <c r="E1865" s="265"/>
      <c r="G1865" s="122">
        <f>IFERROR(VLOOKUP($F:$F,'Lease Types with GL Accts'!A:B,2,FALSE),0)</f>
        <v>0</v>
      </c>
      <c r="H1865" s="122">
        <f>IFERROR(VLOOKUP($F:$F,'Lease Types with GL Accts'!$A:$C,3,FALSE),0)</f>
        <v>0</v>
      </c>
      <c r="I1865" s="122">
        <f>IFERROR(VLOOKUP($F:$F,'Lease Types with GL Accts'!$A:$D,4,FALSE),0)</f>
        <v>0</v>
      </c>
      <c r="J1865" s="293" t="str">
        <f>IF(AND(AB1865=1,K1865='Lease Rollforward'!$B$2),"Yes",IF(AB1865=1,"No",""))</f>
        <v/>
      </c>
      <c r="L1865" s="216"/>
      <c r="M1865" s="217"/>
      <c r="N1865" s="217"/>
      <c r="O1865" s="217"/>
      <c r="P1865" s="294">
        <f t="shared" si="249"/>
        <v>0</v>
      </c>
      <c r="Q1865" s="124"/>
      <c r="R1865" s="124"/>
      <c r="S1865" s="219"/>
      <c r="T1865" s="219"/>
      <c r="U1865" s="266"/>
      <c r="V1865" s="122" t="str">
        <f>IF($AB1865=1,VLOOKUP(U:U,'BW Asset Listing'!D:E,2,FALSE),"")</f>
        <v/>
      </c>
      <c r="W1865" s="122" t="str">
        <f>IF($AB1865=1,VLOOKUP(U:U,'BW Asset Listing'!D:F,3,FALSE),"")</f>
        <v/>
      </c>
      <c r="X1865" s="122" t="str">
        <f>IF($AB1865=1,VLOOKUP(U:U,'BW Asset Listing'!D:G,4,FALSE),"")</f>
        <v/>
      </c>
      <c r="Y1865" s="294" t="str">
        <f>IF($AB1865=1,VLOOKUP(U:U,'BW Asset Listing'!D:O,12,FALSE),"")</f>
        <v/>
      </c>
      <c r="Z1865" s="294" t="str">
        <f t="shared" si="250"/>
        <v/>
      </c>
      <c r="AA1865" s="294" t="str">
        <f t="shared" si="251"/>
        <v/>
      </c>
      <c r="AB1865" s="294">
        <f>COUNTIF($D$4:D1865,$D1865)</f>
        <v>0</v>
      </c>
      <c r="AE1865" s="122" t="str">
        <f t="shared" si="252"/>
        <v/>
      </c>
      <c r="AF1865" s="124">
        <f>SUMIFS('BW Expense Report GL'!I:I,'BW Expense Report GL'!F:F,AD:AD,'BW Expense Report GL'!G:G,G:G)</f>
        <v>0</v>
      </c>
      <c r="AG1865" s="124" t="str">
        <f t="shared" si="253"/>
        <v/>
      </c>
      <c r="AH1865" s="124">
        <f>SUMIFS('BW Expense Report GL'!I:I,'BW Expense Report GL'!F:F,AD:AD,'BW Expense Report GL'!G:G,H:H)</f>
        <v>0</v>
      </c>
      <c r="AI1865" s="124" t="str">
        <f t="shared" si="254"/>
        <v/>
      </c>
      <c r="AK1865" s="121">
        <f t="shared" si="255"/>
        <v>0</v>
      </c>
      <c r="AL1865" s="121">
        <f t="shared" si="256"/>
        <v>0</v>
      </c>
    </row>
    <row r="1866" spans="1:38" s="121" customFormat="1" ht="12.75" x14ac:dyDescent="0.2">
      <c r="A1866" s="293" t="str">
        <f>VLOOKUP(B:B,'ACFR Business Areas'!A:C,3,FALSE)</f>
        <v>A000</v>
      </c>
      <c r="B1866" s="293" t="str">
        <f>'Lease Rollforward'!$B$1</f>
        <v>E120</v>
      </c>
      <c r="C1866" s="122" t="str">
        <f>VLOOKUP(B:B,'ACFR Business Areas'!A:B,2,FALSE)</f>
        <v>Comptroller General</v>
      </c>
      <c r="D1866" s="237"/>
      <c r="E1866" s="265"/>
      <c r="G1866" s="122">
        <f>IFERROR(VLOOKUP($F:$F,'Lease Types with GL Accts'!A:B,2,FALSE),0)</f>
        <v>0</v>
      </c>
      <c r="H1866" s="122">
        <f>IFERROR(VLOOKUP($F:$F,'Lease Types with GL Accts'!$A:$C,3,FALSE),0)</f>
        <v>0</v>
      </c>
      <c r="I1866" s="122">
        <f>IFERROR(VLOOKUP($F:$F,'Lease Types with GL Accts'!$A:$D,4,FALSE),0)</f>
        <v>0</v>
      </c>
      <c r="J1866" s="293" t="str">
        <f>IF(AND(AB1866=1,K1866='Lease Rollforward'!$B$2),"Yes",IF(AB1866=1,"No",""))</f>
        <v/>
      </c>
      <c r="L1866" s="216"/>
      <c r="M1866" s="217"/>
      <c r="N1866" s="217"/>
      <c r="O1866" s="217"/>
      <c r="P1866" s="294">
        <f t="shared" si="249"/>
        <v>0</v>
      </c>
      <c r="Q1866" s="124"/>
      <c r="R1866" s="124"/>
      <c r="S1866" s="219"/>
      <c r="T1866" s="219"/>
      <c r="U1866" s="266"/>
      <c r="V1866" s="122" t="str">
        <f>IF($AB1866=1,VLOOKUP(U:U,'BW Asset Listing'!D:E,2,FALSE),"")</f>
        <v/>
      </c>
      <c r="W1866" s="122" t="str">
        <f>IF($AB1866=1,VLOOKUP(U:U,'BW Asset Listing'!D:F,3,FALSE),"")</f>
        <v/>
      </c>
      <c r="X1866" s="122" t="str">
        <f>IF($AB1866=1,VLOOKUP(U:U,'BW Asset Listing'!D:G,4,FALSE),"")</f>
        <v/>
      </c>
      <c r="Y1866" s="294" t="str">
        <f>IF($AB1866=1,VLOOKUP(U:U,'BW Asset Listing'!D:O,12,FALSE),"")</f>
        <v/>
      </c>
      <c r="Z1866" s="294" t="str">
        <f t="shared" si="250"/>
        <v/>
      </c>
      <c r="AA1866" s="294" t="str">
        <f t="shared" si="251"/>
        <v/>
      </c>
      <c r="AB1866" s="294">
        <f>COUNTIF($D$4:D1866,$D1866)</f>
        <v>0</v>
      </c>
      <c r="AE1866" s="122" t="str">
        <f t="shared" si="252"/>
        <v/>
      </c>
      <c r="AF1866" s="124">
        <f>SUMIFS('BW Expense Report GL'!I:I,'BW Expense Report GL'!F:F,AD:AD,'BW Expense Report GL'!G:G,G:G)</f>
        <v>0</v>
      </c>
      <c r="AG1866" s="124" t="str">
        <f t="shared" si="253"/>
        <v/>
      </c>
      <c r="AH1866" s="124">
        <f>SUMIFS('BW Expense Report GL'!I:I,'BW Expense Report GL'!F:F,AD:AD,'BW Expense Report GL'!G:G,H:H)</f>
        <v>0</v>
      </c>
      <c r="AI1866" s="124" t="str">
        <f t="shared" si="254"/>
        <v/>
      </c>
      <c r="AK1866" s="121">
        <f t="shared" si="255"/>
        <v>0</v>
      </c>
      <c r="AL1866" s="121">
        <f t="shared" si="256"/>
        <v>0</v>
      </c>
    </row>
    <row r="1867" spans="1:38" s="121" customFormat="1" ht="12.75" x14ac:dyDescent="0.2">
      <c r="A1867" s="293" t="str">
        <f>VLOOKUP(B:B,'ACFR Business Areas'!A:C,3,FALSE)</f>
        <v>A000</v>
      </c>
      <c r="B1867" s="293" t="str">
        <f>'Lease Rollforward'!$B$1</f>
        <v>E120</v>
      </c>
      <c r="C1867" s="122" t="str">
        <f>VLOOKUP(B:B,'ACFR Business Areas'!A:B,2,FALSE)</f>
        <v>Comptroller General</v>
      </c>
      <c r="D1867" s="237"/>
      <c r="E1867" s="265"/>
      <c r="G1867" s="122">
        <f>IFERROR(VLOOKUP($F:$F,'Lease Types with GL Accts'!A:B,2,FALSE),0)</f>
        <v>0</v>
      </c>
      <c r="H1867" s="122">
        <f>IFERROR(VLOOKUP($F:$F,'Lease Types with GL Accts'!$A:$C,3,FALSE),0)</f>
        <v>0</v>
      </c>
      <c r="I1867" s="122">
        <f>IFERROR(VLOOKUP($F:$F,'Lease Types with GL Accts'!$A:$D,4,FALSE),0)</f>
        <v>0</v>
      </c>
      <c r="J1867" s="293" t="str">
        <f>IF(AND(AB1867=1,K1867='Lease Rollforward'!$B$2),"Yes",IF(AB1867=1,"No",""))</f>
        <v/>
      </c>
      <c r="L1867" s="216"/>
      <c r="M1867" s="217"/>
      <c r="N1867" s="217"/>
      <c r="O1867" s="217"/>
      <c r="P1867" s="294">
        <f t="shared" si="249"/>
        <v>0</v>
      </c>
      <c r="Q1867" s="124"/>
      <c r="R1867" s="124"/>
      <c r="S1867" s="219"/>
      <c r="T1867" s="219"/>
      <c r="U1867" s="266"/>
      <c r="V1867" s="122" t="str">
        <f>IF($AB1867=1,VLOOKUP(U:U,'BW Asset Listing'!D:E,2,FALSE),"")</f>
        <v/>
      </c>
      <c r="W1867" s="122" t="str">
        <f>IF($AB1867=1,VLOOKUP(U:U,'BW Asset Listing'!D:F,3,FALSE),"")</f>
        <v/>
      </c>
      <c r="X1867" s="122" t="str">
        <f>IF($AB1867=1,VLOOKUP(U:U,'BW Asset Listing'!D:G,4,FALSE),"")</f>
        <v/>
      </c>
      <c r="Y1867" s="294" t="str">
        <f>IF($AB1867=1,VLOOKUP(U:U,'BW Asset Listing'!D:O,12,FALSE),"")</f>
        <v/>
      </c>
      <c r="Z1867" s="294" t="str">
        <f t="shared" si="250"/>
        <v/>
      </c>
      <c r="AA1867" s="294" t="str">
        <f t="shared" si="251"/>
        <v/>
      </c>
      <c r="AB1867" s="294">
        <f>COUNTIF($D$4:D1867,$D1867)</f>
        <v>0</v>
      </c>
      <c r="AE1867" s="122" t="str">
        <f t="shared" si="252"/>
        <v/>
      </c>
      <c r="AF1867" s="124">
        <f>SUMIFS('BW Expense Report GL'!I:I,'BW Expense Report GL'!F:F,AD:AD,'BW Expense Report GL'!G:G,G:G)</f>
        <v>0</v>
      </c>
      <c r="AG1867" s="124" t="str">
        <f t="shared" si="253"/>
        <v/>
      </c>
      <c r="AH1867" s="124">
        <f>SUMIFS('BW Expense Report GL'!I:I,'BW Expense Report GL'!F:F,AD:AD,'BW Expense Report GL'!G:G,H:H)</f>
        <v>0</v>
      </c>
      <c r="AI1867" s="124" t="str">
        <f t="shared" si="254"/>
        <v/>
      </c>
      <c r="AK1867" s="121">
        <f t="shared" si="255"/>
        <v>0</v>
      </c>
      <c r="AL1867" s="121">
        <f t="shared" si="256"/>
        <v>0</v>
      </c>
    </row>
    <row r="1868" spans="1:38" s="121" customFormat="1" ht="12.75" x14ac:dyDescent="0.2">
      <c r="A1868" s="293" t="str">
        <f>VLOOKUP(B:B,'ACFR Business Areas'!A:C,3,FALSE)</f>
        <v>A000</v>
      </c>
      <c r="B1868" s="293" t="str">
        <f>'Lease Rollforward'!$B$1</f>
        <v>E120</v>
      </c>
      <c r="C1868" s="122" t="str">
        <f>VLOOKUP(B:B,'ACFR Business Areas'!A:B,2,FALSE)</f>
        <v>Comptroller General</v>
      </c>
      <c r="D1868" s="237"/>
      <c r="E1868" s="265"/>
      <c r="G1868" s="122">
        <f>IFERROR(VLOOKUP($F:$F,'Lease Types with GL Accts'!A:B,2,FALSE),0)</f>
        <v>0</v>
      </c>
      <c r="H1868" s="122">
        <f>IFERROR(VLOOKUP($F:$F,'Lease Types with GL Accts'!$A:$C,3,FALSE),0)</f>
        <v>0</v>
      </c>
      <c r="I1868" s="122">
        <f>IFERROR(VLOOKUP($F:$F,'Lease Types with GL Accts'!$A:$D,4,FALSE),0)</f>
        <v>0</v>
      </c>
      <c r="J1868" s="293" t="str">
        <f>IF(AND(AB1868=1,K1868='Lease Rollforward'!$B$2),"Yes",IF(AB1868=1,"No",""))</f>
        <v/>
      </c>
      <c r="L1868" s="216"/>
      <c r="M1868" s="217"/>
      <c r="N1868" s="217"/>
      <c r="O1868" s="217"/>
      <c r="P1868" s="294">
        <f t="shared" si="249"/>
        <v>0</v>
      </c>
      <c r="Q1868" s="124"/>
      <c r="R1868" s="124"/>
      <c r="S1868" s="219"/>
      <c r="T1868" s="219"/>
      <c r="U1868" s="266"/>
      <c r="V1868" s="122" t="str">
        <f>IF($AB1868=1,VLOOKUP(U:U,'BW Asset Listing'!D:E,2,FALSE),"")</f>
        <v/>
      </c>
      <c r="W1868" s="122" t="str">
        <f>IF($AB1868=1,VLOOKUP(U:U,'BW Asset Listing'!D:F,3,FALSE),"")</f>
        <v/>
      </c>
      <c r="X1868" s="122" t="str">
        <f>IF($AB1868=1,VLOOKUP(U:U,'BW Asset Listing'!D:G,4,FALSE),"")</f>
        <v/>
      </c>
      <c r="Y1868" s="294" t="str">
        <f>IF($AB1868=1,VLOOKUP(U:U,'BW Asset Listing'!D:O,12,FALSE),"")</f>
        <v/>
      </c>
      <c r="Z1868" s="294" t="str">
        <f t="shared" si="250"/>
        <v/>
      </c>
      <c r="AA1868" s="294" t="str">
        <f t="shared" si="251"/>
        <v/>
      </c>
      <c r="AB1868" s="294">
        <f>COUNTIF($D$4:D1868,$D1868)</f>
        <v>0</v>
      </c>
      <c r="AE1868" s="122" t="str">
        <f t="shared" si="252"/>
        <v/>
      </c>
      <c r="AF1868" s="124">
        <f>SUMIFS('BW Expense Report GL'!I:I,'BW Expense Report GL'!F:F,AD:AD,'BW Expense Report GL'!G:G,G:G)</f>
        <v>0</v>
      </c>
      <c r="AG1868" s="124" t="str">
        <f t="shared" si="253"/>
        <v/>
      </c>
      <c r="AH1868" s="124">
        <f>SUMIFS('BW Expense Report GL'!I:I,'BW Expense Report GL'!F:F,AD:AD,'BW Expense Report GL'!G:G,H:H)</f>
        <v>0</v>
      </c>
      <c r="AI1868" s="124" t="str">
        <f t="shared" si="254"/>
        <v/>
      </c>
      <c r="AK1868" s="121">
        <f t="shared" si="255"/>
        <v>0</v>
      </c>
      <c r="AL1868" s="121">
        <f t="shared" si="256"/>
        <v>0</v>
      </c>
    </row>
    <row r="1869" spans="1:38" s="121" customFormat="1" ht="12.75" x14ac:dyDescent="0.2">
      <c r="A1869" s="293" t="str">
        <f>VLOOKUP(B:B,'ACFR Business Areas'!A:C,3,FALSE)</f>
        <v>A000</v>
      </c>
      <c r="B1869" s="293" t="str">
        <f>'Lease Rollforward'!$B$1</f>
        <v>E120</v>
      </c>
      <c r="C1869" s="122" t="str">
        <f>VLOOKUP(B:B,'ACFR Business Areas'!A:B,2,FALSE)</f>
        <v>Comptroller General</v>
      </c>
      <c r="D1869" s="237"/>
      <c r="E1869" s="265"/>
      <c r="G1869" s="122">
        <f>IFERROR(VLOOKUP($F:$F,'Lease Types with GL Accts'!A:B,2,FALSE),0)</f>
        <v>0</v>
      </c>
      <c r="H1869" s="122">
        <f>IFERROR(VLOOKUP($F:$F,'Lease Types with GL Accts'!$A:$C,3,FALSE),0)</f>
        <v>0</v>
      </c>
      <c r="I1869" s="122">
        <f>IFERROR(VLOOKUP($F:$F,'Lease Types with GL Accts'!$A:$D,4,FALSE),0)</f>
        <v>0</v>
      </c>
      <c r="J1869" s="293" t="str">
        <f>IF(AND(AB1869=1,K1869='Lease Rollforward'!$B$2),"Yes",IF(AB1869=1,"No",""))</f>
        <v/>
      </c>
      <c r="L1869" s="216"/>
      <c r="M1869" s="217"/>
      <c r="N1869" s="217"/>
      <c r="O1869" s="217"/>
      <c r="P1869" s="294">
        <f t="shared" si="249"/>
        <v>0</v>
      </c>
      <c r="Q1869" s="124"/>
      <c r="R1869" s="124"/>
      <c r="S1869" s="219"/>
      <c r="T1869" s="219"/>
      <c r="U1869" s="266"/>
      <c r="V1869" s="122" t="str">
        <f>IF($AB1869=1,VLOOKUP(U:U,'BW Asset Listing'!D:E,2,FALSE),"")</f>
        <v/>
      </c>
      <c r="W1869" s="122" t="str">
        <f>IF($AB1869=1,VLOOKUP(U:U,'BW Asset Listing'!D:F,3,FALSE),"")</f>
        <v/>
      </c>
      <c r="X1869" s="122" t="str">
        <f>IF($AB1869=1,VLOOKUP(U:U,'BW Asset Listing'!D:G,4,FALSE),"")</f>
        <v/>
      </c>
      <c r="Y1869" s="294" t="str">
        <f>IF($AB1869=1,VLOOKUP(U:U,'BW Asset Listing'!D:O,12,FALSE),"")</f>
        <v/>
      </c>
      <c r="Z1869" s="294" t="str">
        <f t="shared" si="250"/>
        <v/>
      </c>
      <c r="AA1869" s="294" t="str">
        <f t="shared" si="251"/>
        <v/>
      </c>
      <c r="AB1869" s="294">
        <f>COUNTIF($D$4:D1869,$D1869)</f>
        <v>0</v>
      </c>
      <c r="AE1869" s="122" t="str">
        <f t="shared" si="252"/>
        <v/>
      </c>
      <c r="AF1869" s="124">
        <f>SUMIFS('BW Expense Report GL'!I:I,'BW Expense Report GL'!F:F,AD:AD,'BW Expense Report GL'!G:G,G:G)</f>
        <v>0</v>
      </c>
      <c r="AG1869" s="124" t="str">
        <f t="shared" si="253"/>
        <v/>
      </c>
      <c r="AH1869" s="124">
        <f>SUMIFS('BW Expense Report GL'!I:I,'BW Expense Report GL'!F:F,AD:AD,'BW Expense Report GL'!G:G,H:H)</f>
        <v>0</v>
      </c>
      <c r="AI1869" s="124" t="str">
        <f t="shared" si="254"/>
        <v/>
      </c>
      <c r="AK1869" s="121">
        <f t="shared" si="255"/>
        <v>0</v>
      </c>
      <c r="AL1869" s="121">
        <f t="shared" si="256"/>
        <v>0</v>
      </c>
    </row>
    <row r="1870" spans="1:38" s="121" customFormat="1" ht="12.75" x14ac:dyDescent="0.2">
      <c r="A1870" s="293" t="str">
        <f>VLOOKUP(B:B,'ACFR Business Areas'!A:C,3,FALSE)</f>
        <v>A000</v>
      </c>
      <c r="B1870" s="293" t="str">
        <f>'Lease Rollforward'!$B$1</f>
        <v>E120</v>
      </c>
      <c r="C1870" s="122" t="str">
        <f>VLOOKUP(B:B,'ACFR Business Areas'!A:B,2,FALSE)</f>
        <v>Comptroller General</v>
      </c>
      <c r="D1870" s="237"/>
      <c r="E1870" s="265"/>
      <c r="G1870" s="122">
        <f>IFERROR(VLOOKUP($F:$F,'Lease Types with GL Accts'!A:B,2,FALSE),0)</f>
        <v>0</v>
      </c>
      <c r="H1870" s="122">
        <f>IFERROR(VLOOKUP($F:$F,'Lease Types with GL Accts'!$A:$C,3,FALSE),0)</f>
        <v>0</v>
      </c>
      <c r="I1870" s="122">
        <f>IFERROR(VLOOKUP($F:$F,'Lease Types with GL Accts'!$A:$D,4,FALSE),0)</f>
        <v>0</v>
      </c>
      <c r="J1870" s="293" t="str">
        <f>IF(AND(AB1870=1,K1870='Lease Rollforward'!$B$2),"Yes",IF(AB1870=1,"No",""))</f>
        <v/>
      </c>
      <c r="L1870" s="216"/>
      <c r="M1870" s="217"/>
      <c r="N1870" s="217"/>
      <c r="O1870" s="217"/>
      <c r="P1870" s="294">
        <f t="shared" si="249"/>
        <v>0</v>
      </c>
      <c r="Q1870" s="124"/>
      <c r="R1870" s="124"/>
      <c r="S1870" s="219"/>
      <c r="T1870" s="219"/>
      <c r="U1870" s="266"/>
      <c r="V1870" s="122" t="str">
        <f>IF($AB1870=1,VLOOKUP(U:U,'BW Asset Listing'!D:E,2,FALSE),"")</f>
        <v/>
      </c>
      <c r="W1870" s="122" t="str">
        <f>IF($AB1870=1,VLOOKUP(U:U,'BW Asset Listing'!D:F,3,FALSE),"")</f>
        <v/>
      </c>
      <c r="X1870" s="122" t="str">
        <f>IF($AB1870=1,VLOOKUP(U:U,'BW Asset Listing'!D:G,4,FALSE),"")</f>
        <v/>
      </c>
      <c r="Y1870" s="294" t="str">
        <f>IF($AB1870=1,VLOOKUP(U:U,'BW Asset Listing'!D:O,12,FALSE),"")</f>
        <v/>
      </c>
      <c r="Z1870" s="294" t="str">
        <f t="shared" si="250"/>
        <v/>
      </c>
      <c r="AA1870" s="294" t="str">
        <f t="shared" si="251"/>
        <v/>
      </c>
      <c r="AB1870" s="294">
        <f>COUNTIF($D$4:D1870,$D1870)</f>
        <v>0</v>
      </c>
      <c r="AE1870" s="122" t="str">
        <f t="shared" si="252"/>
        <v/>
      </c>
      <c r="AF1870" s="124">
        <f>SUMIFS('BW Expense Report GL'!I:I,'BW Expense Report GL'!F:F,AD:AD,'BW Expense Report GL'!G:G,G:G)</f>
        <v>0</v>
      </c>
      <c r="AG1870" s="124" t="str">
        <f t="shared" si="253"/>
        <v/>
      </c>
      <c r="AH1870" s="124">
        <f>SUMIFS('BW Expense Report GL'!I:I,'BW Expense Report GL'!F:F,AD:AD,'BW Expense Report GL'!G:G,H:H)</f>
        <v>0</v>
      </c>
      <c r="AI1870" s="124" t="str">
        <f t="shared" si="254"/>
        <v/>
      </c>
      <c r="AK1870" s="121">
        <f t="shared" si="255"/>
        <v>0</v>
      </c>
      <c r="AL1870" s="121">
        <f t="shared" si="256"/>
        <v>0</v>
      </c>
    </row>
    <row r="1871" spans="1:38" s="121" customFormat="1" ht="12.75" x14ac:dyDescent="0.2">
      <c r="A1871" s="293" t="str">
        <f>VLOOKUP(B:B,'ACFR Business Areas'!A:C,3,FALSE)</f>
        <v>A000</v>
      </c>
      <c r="B1871" s="293" t="str">
        <f>'Lease Rollforward'!$B$1</f>
        <v>E120</v>
      </c>
      <c r="C1871" s="122" t="str">
        <f>VLOOKUP(B:B,'ACFR Business Areas'!A:B,2,FALSE)</f>
        <v>Comptroller General</v>
      </c>
      <c r="D1871" s="237"/>
      <c r="E1871" s="265"/>
      <c r="G1871" s="122">
        <f>IFERROR(VLOOKUP($F:$F,'Lease Types with GL Accts'!A:B,2,FALSE),0)</f>
        <v>0</v>
      </c>
      <c r="H1871" s="122">
        <f>IFERROR(VLOOKUP($F:$F,'Lease Types with GL Accts'!$A:$C,3,FALSE),0)</f>
        <v>0</v>
      </c>
      <c r="I1871" s="122">
        <f>IFERROR(VLOOKUP($F:$F,'Lease Types with GL Accts'!$A:$D,4,FALSE),0)</f>
        <v>0</v>
      </c>
      <c r="J1871" s="293" t="str">
        <f>IF(AND(AB1871=1,K1871='Lease Rollforward'!$B$2),"Yes",IF(AB1871=1,"No",""))</f>
        <v/>
      </c>
      <c r="L1871" s="216"/>
      <c r="M1871" s="217"/>
      <c r="N1871" s="217"/>
      <c r="O1871" s="217"/>
      <c r="P1871" s="294">
        <f t="shared" si="249"/>
        <v>0</v>
      </c>
      <c r="Q1871" s="124"/>
      <c r="R1871" s="124"/>
      <c r="S1871" s="219"/>
      <c r="T1871" s="219"/>
      <c r="U1871" s="266"/>
      <c r="V1871" s="122" t="str">
        <f>IF($AB1871=1,VLOOKUP(U:U,'BW Asset Listing'!D:E,2,FALSE),"")</f>
        <v/>
      </c>
      <c r="W1871" s="122" t="str">
        <f>IF($AB1871=1,VLOOKUP(U:U,'BW Asset Listing'!D:F,3,FALSE),"")</f>
        <v/>
      </c>
      <c r="X1871" s="122" t="str">
        <f>IF($AB1871=1,VLOOKUP(U:U,'BW Asset Listing'!D:G,4,FALSE),"")</f>
        <v/>
      </c>
      <c r="Y1871" s="294" t="str">
        <f>IF($AB1871=1,VLOOKUP(U:U,'BW Asset Listing'!D:O,12,FALSE),"")</f>
        <v/>
      </c>
      <c r="Z1871" s="294" t="str">
        <f t="shared" si="250"/>
        <v/>
      </c>
      <c r="AA1871" s="294" t="str">
        <f t="shared" si="251"/>
        <v/>
      </c>
      <c r="AB1871" s="294">
        <f>COUNTIF($D$4:D1871,$D1871)</f>
        <v>0</v>
      </c>
      <c r="AE1871" s="122" t="str">
        <f t="shared" si="252"/>
        <v/>
      </c>
      <c r="AF1871" s="124">
        <f>SUMIFS('BW Expense Report GL'!I:I,'BW Expense Report GL'!F:F,AD:AD,'BW Expense Report GL'!G:G,G:G)</f>
        <v>0</v>
      </c>
      <c r="AG1871" s="124" t="str">
        <f t="shared" si="253"/>
        <v/>
      </c>
      <c r="AH1871" s="124">
        <f>SUMIFS('BW Expense Report GL'!I:I,'BW Expense Report GL'!F:F,AD:AD,'BW Expense Report GL'!G:G,H:H)</f>
        <v>0</v>
      </c>
      <c r="AI1871" s="124" t="str">
        <f t="shared" si="254"/>
        <v/>
      </c>
      <c r="AK1871" s="121">
        <f t="shared" si="255"/>
        <v>0</v>
      </c>
      <c r="AL1871" s="121">
        <f t="shared" si="256"/>
        <v>0</v>
      </c>
    </row>
    <row r="1872" spans="1:38" s="121" customFormat="1" ht="12.75" x14ac:dyDescent="0.2">
      <c r="A1872" s="293" t="str">
        <f>VLOOKUP(B:B,'ACFR Business Areas'!A:C,3,FALSE)</f>
        <v>A000</v>
      </c>
      <c r="B1872" s="293" t="str">
        <f>'Lease Rollforward'!$B$1</f>
        <v>E120</v>
      </c>
      <c r="C1872" s="122" t="str">
        <f>VLOOKUP(B:B,'ACFR Business Areas'!A:B,2,FALSE)</f>
        <v>Comptroller General</v>
      </c>
      <c r="D1872" s="237"/>
      <c r="E1872" s="265"/>
      <c r="G1872" s="122">
        <f>IFERROR(VLOOKUP($F:$F,'Lease Types with GL Accts'!A:B,2,FALSE),0)</f>
        <v>0</v>
      </c>
      <c r="H1872" s="122">
        <f>IFERROR(VLOOKUP($F:$F,'Lease Types with GL Accts'!$A:$C,3,FALSE),0)</f>
        <v>0</v>
      </c>
      <c r="I1872" s="122">
        <f>IFERROR(VLOOKUP($F:$F,'Lease Types with GL Accts'!$A:$D,4,FALSE),0)</f>
        <v>0</v>
      </c>
      <c r="J1872" s="293" t="str">
        <f>IF(AND(AB1872=1,K1872='Lease Rollforward'!$B$2),"Yes",IF(AB1872=1,"No",""))</f>
        <v/>
      </c>
      <c r="L1872" s="216"/>
      <c r="M1872" s="217"/>
      <c r="N1872" s="217"/>
      <c r="O1872" s="217"/>
      <c r="P1872" s="294">
        <f t="shared" si="249"/>
        <v>0</v>
      </c>
      <c r="Q1872" s="124"/>
      <c r="R1872" s="124"/>
      <c r="S1872" s="219"/>
      <c r="T1872" s="219"/>
      <c r="U1872" s="266"/>
      <c r="V1872" s="122" t="str">
        <f>IF($AB1872=1,VLOOKUP(U:U,'BW Asset Listing'!D:E,2,FALSE),"")</f>
        <v/>
      </c>
      <c r="W1872" s="122" t="str">
        <f>IF($AB1872=1,VLOOKUP(U:U,'BW Asset Listing'!D:F,3,FALSE),"")</f>
        <v/>
      </c>
      <c r="X1872" s="122" t="str">
        <f>IF($AB1872=1,VLOOKUP(U:U,'BW Asset Listing'!D:G,4,FALSE),"")</f>
        <v/>
      </c>
      <c r="Y1872" s="294" t="str">
        <f>IF($AB1872=1,VLOOKUP(U:U,'BW Asset Listing'!D:O,12,FALSE),"")</f>
        <v/>
      </c>
      <c r="Z1872" s="294" t="str">
        <f t="shared" si="250"/>
        <v/>
      </c>
      <c r="AA1872" s="294" t="str">
        <f t="shared" si="251"/>
        <v/>
      </c>
      <c r="AB1872" s="294">
        <f>COUNTIF($D$4:D1872,$D1872)</f>
        <v>0</v>
      </c>
      <c r="AE1872" s="122" t="str">
        <f t="shared" si="252"/>
        <v/>
      </c>
      <c r="AF1872" s="124">
        <f>SUMIFS('BW Expense Report GL'!I:I,'BW Expense Report GL'!F:F,AD:AD,'BW Expense Report GL'!G:G,G:G)</f>
        <v>0</v>
      </c>
      <c r="AG1872" s="124" t="str">
        <f t="shared" si="253"/>
        <v/>
      </c>
      <c r="AH1872" s="124">
        <f>SUMIFS('BW Expense Report GL'!I:I,'BW Expense Report GL'!F:F,AD:AD,'BW Expense Report GL'!G:G,H:H)</f>
        <v>0</v>
      </c>
      <c r="AI1872" s="124" t="str">
        <f t="shared" si="254"/>
        <v/>
      </c>
      <c r="AK1872" s="121">
        <f t="shared" si="255"/>
        <v>0</v>
      </c>
      <c r="AL1872" s="121">
        <f t="shared" si="256"/>
        <v>0</v>
      </c>
    </row>
    <row r="1873" spans="1:38" s="121" customFormat="1" ht="12.75" x14ac:dyDescent="0.2">
      <c r="A1873" s="293" t="str">
        <f>VLOOKUP(B:B,'ACFR Business Areas'!A:C,3,FALSE)</f>
        <v>A000</v>
      </c>
      <c r="B1873" s="293" t="str">
        <f>'Lease Rollforward'!$B$1</f>
        <v>E120</v>
      </c>
      <c r="C1873" s="122" t="str">
        <f>VLOOKUP(B:B,'ACFR Business Areas'!A:B,2,FALSE)</f>
        <v>Comptroller General</v>
      </c>
      <c r="D1873" s="237"/>
      <c r="E1873" s="265"/>
      <c r="G1873" s="122">
        <f>IFERROR(VLOOKUP($F:$F,'Lease Types with GL Accts'!A:B,2,FALSE),0)</f>
        <v>0</v>
      </c>
      <c r="H1873" s="122">
        <f>IFERROR(VLOOKUP($F:$F,'Lease Types with GL Accts'!$A:$C,3,FALSE),0)</f>
        <v>0</v>
      </c>
      <c r="I1873" s="122">
        <f>IFERROR(VLOOKUP($F:$F,'Lease Types with GL Accts'!$A:$D,4,FALSE),0)</f>
        <v>0</v>
      </c>
      <c r="J1873" s="293" t="str">
        <f>IF(AND(AB1873=1,K1873='Lease Rollforward'!$B$2),"Yes",IF(AB1873=1,"No",""))</f>
        <v/>
      </c>
      <c r="L1873" s="216"/>
      <c r="M1873" s="217"/>
      <c r="N1873" s="217"/>
      <c r="O1873" s="217"/>
      <c r="P1873" s="294">
        <f t="shared" si="249"/>
        <v>0</v>
      </c>
      <c r="Q1873" s="124"/>
      <c r="R1873" s="124"/>
      <c r="S1873" s="219"/>
      <c r="T1873" s="219"/>
      <c r="U1873" s="266"/>
      <c r="V1873" s="122" t="str">
        <f>IF($AB1873=1,VLOOKUP(U:U,'BW Asset Listing'!D:E,2,FALSE),"")</f>
        <v/>
      </c>
      <c r="W1873" s="122" t="str">
        <f>IF($AB1873=1,VLOOKUP(U:U,'BW Asset Listing'!D:F,3,FALSE),"")</f>
        <v/>
      </c>
      <c r="X1873" s="122" t="str">
        <f>IF($AB1873=1,VLOOKUP(U:U,'BW Asset Listing'!D:G,4,FALSE),"")</f>
        <v/>
      </c>
      <c r="Y1873" s="294" t="str">
        <f>IF($AB1873=1,VLOOKUP(U:U,'BW Asset Listing'!D:O,12,FALSE),"")</f>
        <v/>
      </c>
      <c r="Z1873" s="294" t="str">
        <f t="shared" si="250"/>
        <v/>
      </c>
      <c r="AA1873" s="294" t="str">
        <f t="shared" si="251"/>
        <v/>
      </c>
      <c r="AB1873" s="294">
        <f>COUNTIF($D$4:D1873,$D1873)</f>
        <v>0</v>
      </c>
      <c r="AE1873" s="122" t="str">
        <f t="shared" si="252"/>
        <v/>
      </c>
      <c r="AF1873" s="124">
        <f>SUMIFS('BW Expense Report GL'!I:I,'BW Expense Report GL'!F:F,AD:AD,'BW Expense Report GL'!G:G,G:G)</f>
        <v>0</v>
      </c>
      <c r="AG1873" s="124" t="str">
        <f t="shared" si="253"/>
        <v/>
      </c>
      <c r="AH1873" s="124">
        <f>SUMIFS('BW Expense Report GL'!I:I,'BW Expense Report GL'!F:F,AD:AD,'BW Expense Report GL'!G:G,H:H)</f>
        <v>0</v>
      </c>
      <c r="AI1873" s="124" t="str">
        <f t="shared" si="254"/>
        <v/>
      </c>
      <c r="AK1873" s="121">
        <f t="shared" si="255"/>
        <v>0</v>
      </c>
      <c r="AL1873" s="121">
        <f t="shared" si="256"/>
        <v>0</v>
      </c>
    </row>
    <row r="1874" spans="1:38" s="121" customFormat="1" ht="12.75" x14ac:dyDescent="0.2">
      <c r="A1874" s="293" t="str">
        <f>VLOOKUP(B:B,'ACFR Business Areas'!A:C,3,FALSE)</f>
        <v>A000</v>
      </c>
      <c r="B1874" s="293" t="str">
        <f>'Lease Rollforward'!$B$1</f>
        <v>E120</v>
      </c>
      <c r="C1874" s="122" t="str">
        <f>VLOOKUP(B:B,'ACFR Business Areas'!A:B,2,FALSE)</f>
        <v>Comptroller General</v>
      </c>
      <c r="D1874" s="237"/>
      <c r="E1874" s="265"/>
      <c r="G1874" s="122">
        <f>IFERROR(VLOOKUP($F:$F,'Lease Types with GL Accts'!A:B,2,FALSE),0)</f>
        <v>0</v>
      </c>
      <c r="H1874" s="122">
        <f>IFERROR(VLOOKUP($F:$F,'Lease Types with GL Accts'!$A:$C,3,FALSE),0)</f>
        <v>0</v>
      </c>
      <c r="I1874" s="122">
        <f>IFERROR(VLOOKUP($F:$F,'Lease Types with GL Accts'!$A:$D,4,FALSE),0)</f>
        <v>0</v>
      </c>
      <c r="J1874" s="293" t="str">
        <f>IF(AND(AB1874=1,K1874='Lease Rollforward'!$B$2),"Yes",IF(AB1874=1,"No",""))</f>
        <v/>
      </c>
      <c r="L1874" s="216"/>
      <c r="M1874" s="217"/>
      <c r="N1874" s="217"/>
      <c r="O1874" s="217"/>
      <c r="P1874" s="294">
        <f t="shared" si="249"/>
        <v>0</v>
      </c>
      <c r="Q1874" s="124"/>
      <c r="R1874" s="124"/>
      <c r="S1874" s="219"/>
      <c r="T1874" s="219"/>
      <c r="U1874" s="266"/>
      <c r="V1874" s="122" t="str">
        <f>IF($AB1874=1,VLOOKUP(U:U,'BW Asset Listing'!D:E,2,FALSE),"")</f>
        <v/>
      </c>
      <c r="W1874" s="122" t="str">
        <f>IF($AB1874=1,VLOOKUP(U:U,'BW Asset Listing'!D:F,3,FALSE),"")</f>
        <v/>
      </c>
      <c r="X1874" s="122" t="str">
        <f>IF($AB1874=1,VLOOKUP(U:U,'BW Asset Listing'!D:G,4,FALSE),"")</f>
        <v/>
      </c>
      <c r="Y1874" s="294" t="str">
        <f>IF($AB1874=1,VLOOKUP(U:U,'BW Asset Listing'!D:O,12,FALSE),"")</f>
        <v/>
      </c>
      <c r="Z1874" s="294" t="str">
        <f t="shared" si="250"/>
        <v/>
      </c>
      <c r="AA1874" s="294" t="str">
        <f t="shared" si="251"/>
        <v/>
      </c>
      <c r="AB1874" s="294">
        <f>COUNTIF($D$4:D1874,$D1874)</f>
        <v>0</v>
      </c>
      <c r="AE1874" s="122" t="str">
        <f t="shared" si="252"/>
        <v/>
      </c>
      <c r="AF1874" s="124">
        <f>SUMIFS('BW Expense Report GL'!I:I,'BW Expense Report GL'!F:F,AD:AD,'BW Expense Report GL'!G:G,G:G)</f>
        <v>0</v>
      </c>
      <c r="AG1874" s="124" t="str">
        <f t="shared" si="253"/>
        <v/>
      </c>
      <c r="AH1874" s="124">
        <f>SUMIFS('BW Expense Report GL'!I:I,'BW Expense Report GL'!F:F,AD:AD,'BW Expense Report GL'!G:G,H:H)</f>
        <v>0</v>
      </c>
      <c r="AI1874" s="124" t="str">
        <f t="shared" si="254"/>
        <v/>
      </c>
      <c r="AK1874" s="121">
        <f t="shared" si="255"/>
        <v>0</v>
      </c>
      <c r="AL1874" s="121">
        <f t="shared" si="256"/>
        <v>0</v>
      </c>
    </row>
    <row r="1875" spans="1:38" s="121" customFormat="1" ht="12.75" x14ac:dyDescent="0.2">
      <c r="A1875" s="293" t="str">
        <f>VLOOKUP(B:B,'ACFR Business Areas'!A:C,3,FALSE)</f>
        <v>A000</v>
      </c>
      <c r="B1875" s="293" t="str">
        <f>'Lease Rollforward'!$B$1</f>
        <v>E120</v>
      </c>
      <c r="C1875" s="122" t="str">
        <f>VLOOKUP(B:B,'ACFR Business Areas'!A:B,2,FALSE)</f>
        <v>Comptroller General</v>
      </c>
      <c r="D1875" s="237"/>
      <c r="E1875" s="265"/>
      <c r="G1875" s="122">
        <f>IFERROR(VLOOKUP($F:$F,'Lease Types with GL Accts'!A:B,2,FALSE),0)</f>
        <v>0</v>
      </c>
      <c r="H1875" s="122">
        <f>IFERROR(VLOOKUP($F:$F,'Lease Types with GL Accts'!$A:$C,3,FALSE),0)</f>
        <v>0</v>
      </c>
      <c r="I1875" s="122">
        <f>IFERROR(VLOOKUP($F:$F,'Lease Types with GL Accts'!$A:$D,4,FALSE),0)</f>
        <v>0</v>
      </c>
      <c r="J1875" s="293" t="str">
        <f>IF(AND(AB1875=1,K1875='Lease Rollforward'!$B$2),"Yes",IF(AB1875=1,"No",""))</f>
        <v/>
      </c>
      <c r="L1875" s="216"/>
      <c r="M1875" s="217"/>
      <c r="N1875" s="217"/>
      <c r="O1875" s="217"/>
      <c r="P1875" s="294">
        <f t="shared" si="249"/>
        <v>0</v>
      </c>
      <c r="Q1875" s="124"/>
      <c r="R1875" s="124"/>
      <c r="S1875" s="219"/>
      <c r="T1875" s="219"/>
      <c r="U1875" s="266"/>
      <c r="V1875" s="122" t="str">
        <f>IF($AB1875=1,VLOOKUP(U:U,'BW Asset Listing'!D:E,2,FALSE),"")</f>
        <v/>
      </c>
      <c r="W1875" s="122" t="str">
        <f>IF($AB1875=1,VLOOKUP(U:U,'BW Asset Listing'!D:F,3,FALSE),"")</f>
        <v/>
      </c>
      <c r="X1875" s="122" t="str">
        <f>IF($AB1875=1,VLOOKUP(U:U,'BW Asset Listing'!D:G,4,FALSE),"")</f>
        <v/>
      </c>
      <c r="Y1875" s="294" t="str">
        <f>IF($AB1875=1,VLOOKUP(U:U,'BW Asset Listing'!D:O,12,FALSE),"")</f>
        <v/>
      </c>
      <c r="Z1875" s="294" t="str">
        <f t="shared" si="250"/>
        <v/>
      </c>
      <c r="AA1875" s="294" t="str">
        <f t="shared" si="251"/>
        <v/>
      </c>
      <c r="AB1875" s="294">
        <f>COUNTIF($D$4:D1875,$D1875)</f>
        <v>0</v>
      </c>
      <c r="AE1875" s="122" t="str">
        <f t="shared" si="252"/>
        <v/>
      </c>
      <c r="AF1875" s="124">
        <f>SUMIFS('BW Expense Report GL'!I:I,'BW Expense Report GL'!F:F,AD:AD,'BW Expense Report GL'!G:G,G:G)</f>
        <v>0</v>
      </c>
      <c r="AG1875" s="124" t="str">
        <f t="shared" si="253"/>
        <v/>
      </c>
      <c r="AH1875" s="124">
        <f>SUMIFS('BW Expense Report GL'!I:I,'BW Expense Report GL'!F:F,AD:AD,'BW Expense Report GL'!G:G,H:H)</f>
        <v>0</v>
      </c>
      <c r="AI1875" s="124" t="str">
        <f t="shared" si="254"/>
        <v/>
      </c>
      <c r="AK1875" s="121">
        <f t="shared" si="255"/>
        <v>0</v>
      </c>
      <c r="AL1875" s="121">
        <f t="shared" si="256"/>
        <v>0</v>
      </c>
    </row>
    <row r="1876" spans="1:38" s="121" customFormat="1" ht="12.75" x14ac:dyDescent="0.2">
      <c r="A1876" s="293" t="str">
        <f>VLOOKUP(B:B,'ACFR Business Areas'!A:C,3,FALSE)</f>
        <v>A000</v>
      </c>
      <c r="B1876" s="293" t="str">
        <f>'Lease Rollforward'!$B$1</f>
        <v>E120</v>
      </c>
      <c r="C1876" s="122" t="str">
        <f>VLOOKUP(B:B,'ACFR Business Areas'!A:B,2,FALSE)</f>
        <v>Comptroller General</v>
      </c>
      <c r="D1876" s="237"/>
      <c r="E1876" s="265"/>
      <c r="G1876" s="122">
        <f>IFERROR(VLOOKUP($F:$F,'Lease Types with GL Accts'!A:B,2,FALSE),0)</f>
        <v>0</v>
      </c>
      <c r="H1876" s="122">
        <f>IFERROR(VLOOKUP($F:$F,'Lease Types with GL Accts'!$A:$C,3,FALSE),0)</f>
        <v>0</v>
      </c>
      <c r="I1876" s="122">
        <f>IFERROR(VLOOKUP($F:$F,'Lease Types with GL Accts'!$A:$D,4,FALSE),0)</f>
        <v>0</v>
      </c>
      <c r="J1876" s="293" t="str">
        <f>IF(AND(AB1876=1,K1876='Lease Rollforward'!$B$2),"Yes",IF(AB1876=1,"No",""))</f>
        <v/>
      </c>
      <c r="L1876" s="216"/>
      <c r="M1876" s="217"/>
      <c r="N1876" s="217"/>
      <c r="O1876" s="217"/>
      <c r="P1876" s="294">
        <f t="shared" si="249"/>
        <v>0</v>
      </c>
      <c r="Q1876" s="124"/>
      <c r="R1876" s="124"/>
      <c r="S1876" s="219"/>
      <c r="T1876" s="219"/>
      <c r="U1876" s="266"/>
      <c r="V1876" s="122" t="str">
        <f>IF($AB1876=1,VLOOKUP(U:U,'BW Asset Listing'!D:E,2,FALSE),"")</f>
        <v/>
      </c>
      <c r="W1876" s="122" t="str">
        <f>IF($AB1876=1,VLOOKUP(U:U,'BW Asset Listing'!D:F,3,FALSE),"")</f>
        <v/>
      </c>
      <c r="X1876" s="122" t="str">
        <f>IF($AB1876=1,VLOOKUP(U:U,'BW Asset Listing'!D:G,4,FALSE),"")</f>
        <v/>
      </c>
      <c r="Y1876" s="294" t="str">
        <f>IF($AB1876=1,VLOOKUP(U:U,'BW Asset Listing'!D:O,12,FALSE),"")</f>
        <v/>
      </c>
      <c r="Z1876" s="294" t="str">
        <f t="shared" si="250"/>
        <v/>
      </c>
      <c r="AA1876" s="294" t="str">
        <f t="shared" si="251"/>
        <v/>
      </c>
      <c r="AB1876" s="294">
        <f>COUNTIF($D$4:D1876,$D1876)</f>
        <v>0</v>
      </c>
      <c r="AE1876" s="122" t="str">
        <f t="shared" si="252"/>
        <v/>
      </c>
      <c r="AF1876" s="124">
        <f>SUMIFS('BW Expense Report GL'!I:I,'BW Expense Report GL'!F:F,AD:AD,'BW Expense Report GL'!G:G,G:G)</f>
        <v>0</v>
      </c>
      <c r="AG1876" s="124" t="str">
        <f t="shared" si="253"/>
        <v/>
      </c>
      <c r="AH1876" s="124">
        <f>SUMIFS('BW Expense Report GL'!I:I,'BW Expense Report GL'!F:F,AD:AD,'BW Expense Report GL'!G:G,H:H)</f>
        <v>0</v>
      </c>
      <c r="AI1876" s="124" t="str">
        <f t="shared" si="254"/>
        <v/>
      </c>
      <c r="AK1876" s="121">
        <f t="shared" si="255"/>
        <v>0</v>
      </c>
      <c r="AL1876" s="121">
        <f t="shared" si="256"/>
        <v>0</v>
      </c>
    </row>
    <row r="1877" spans="1:38" s="121" customFormat="1" ht="12.75" x14ac:dyDescent="0.2">
      <c r="A1877" s="293" t="str">
        <f>VLOOKUP(B:B,'ACFR Business Areas'!A:C,3,FALSE)</f>
        <v>A000</v>
      </c>
      <c r="B1877" s="293" t="str">
        <f>'Lease Rollforward'!$B$1</f>
        <v>E120</v>
      </c>
      <c r="C1877" s="122" t="str">
        <f>VLOOKUP(B:B,'ACFR Business Areas'!A:B,2,FALSE)</f>
        <v>Comptroller General</v>
      </c>
      <c r="D1877" s="237"/>
      <c r="E1877" s="265"/>
      <c r="G1877" s="122">
        <f>IFERROR(VLOOKUP($F:$F,'Lease Types with GL Accts'!A:B,2,FALSE),0)</f>
        <v>0</v>
      </c>
      <c r="H1877" s="122">
        <f>IFERROR(VLOOKUP($F:$F,'Lease Types with GL Accts'!$A:$C,3,FALSE),0)</f>
        <v>0</v>
      </c>
      <c r="I1877" s="122">
        <f>IFERROR(VLOOKUP($F:$F,'Lease Types with GL Accts'!$A:$D,4,FALSE),0)</f>
        <v>0</v>
      </c>
      <c r="J1877" s="293" t="str">
        <f>IF(AND(AB1877=1,K1877='Lease Rollforward'!$B$2),"Yes",IF(AB1877=1,"No",""))</f>
        <v/>
      </c>
      <c r="L1877" s="216"/>
      <c r="M1877" s="217"/>
      <c r="N1877" s="217"/>
      <c r="O1877" s="217"/>
      <c r="P1877" s="294">
        <f t="shared" si="249"/>
        <v>0</v>
      </c>
      <c r="Q1877" s="124"/>
      <c r="R1877" s="124"/>
      <c r="S1877" s="219"/>
      <c r="T1877" s="219"/>
      <c r="U1877" s="266"/>
      <c r="V1877" s="122" t="str">
        <f>IF($AB1877=1,VLOOKUP(U:U,'BW Asset Listing'!D:E,2,FALSE),"")</f>
        <v/>
      </c>
      <c r="W1877" s="122" t="str">
        <f>IF($AB1877=1,VLOOKUP(U:U,'BW Asset Listing'!D:F,3,FALSE),"")</f>
        <v/>
      </c>
      <c r="X1877" s="122" t="str">
        <f>IF($AB1877=1,VLOOKUP(U:U,'BW Asset Listing'!D:G,4,FALSE),"")</f>
        <v/>
      </c>
      <c r="Y1877" s="294" t="str">
        <f>IF($AB1877=1,VLOOKUP(U:U,'BW Asset Listing'!D:O,12,FALSE),"")</f>
        <v/>
      </c>
      <c r="Z1877" s="294" t="str">
        <f t="shared" si="250"/>
        <v/>
      </c>
      <c r="AA1877" s="294" t="str">
        <f t="shared" si="251"/>
        <v/>
      </c>
      <c r="AB1877" s="294">
        <f>COUNTIF($D$4:D1877,$D1877)</f>
        <v>0</v>
      </c>
      <c r="AE1877" s="122" t="str">
        <f t="shared" si="252"/>
        <v/>
      </c>
      <c r="AF1877" s="124">
        <f>SUMIFS('BW Expense Report GL'!I:I,'BW Expense Report GL'!F:F,AD:AD,'BW Expense Report GL'!G:G,G:G)</f>
        <v>0</v>
      </c>
      <c r="AG1877" s="124" t="str">
        <f t="shared" si="253"/>
        <v/>
      </c>
      <c r="AH1877" s="124">
        <f>SUMIFS('BW Expense Report GL'!I:I,'BW Expense Report GL'!F:F,AD:AD,'BW Expense Report GL'!G:G,H:H)</f>
        <v>0</v>
      </c>
      <c r="AI1877" s="124" t="str">
        <f t="shared" si="254"/>
        <v/>
      </c>
      <c r="AK1877" s="121">
        <f t="shared" si="255"/>
        <v>0</v>
      </c>
      <c r="AL1877" s="121">
        <f t="shared" si="256"/>
        <v>0</v>
      </c>
    </row>
    <row r="1878" spans="1:38" s="121" customFormat="1" ht="12.75" x14ac:dyDescent="0.2">
      <c r="A1878" s="293" t="str">
        <f>VLOOKUP(B:B,'ACFR Business Areas'!A:C,3,FALSE)</f>
        <v>A000</v>
      </c>
      <c r="B1878" s="293" t="str">
        <f>'Lease Rollforward'!$B$1</f>
        <v>E120</v>
      </c>
      <c r="C1878" s="122" t="str">
        <f>VLOOKUP(B:B,'ACFR Business Areas'!A:B,2,FALSE)</f>
        <v>Comptroller General</v>
      </c>
      <c r="D1878" s="237"/>
      <c r="E1878" s="265"/>
      <c r="G1878" s="122">
        <f>IFERROR(VLOOKUP($F:$F,'Lease Types with GL Accts'!A:B,2,FALSE),0)</f>
        <v>0</v>
      </c>
      <c r="H1878" s="122">
        <f>IFERROR(VLOOKUP($F:$F,'Lease Types with GL Accts'!$A:$C,3,FALSE),0)</f>
        <v>0</v>
      </c>
      <c r="I1878" s="122">
        <f>IFERROR(VLOOKUP($F:$F,'Lease Types with GL Accts'!$A:$D,4,FALSE),0)</f>
        <v>0</v>
      </c>
      <c r="J1878" s="293" t="str">
        <f>IF(AND(AB1878=1,K1878='Lease Rollforward'!$B$2),"Yes",IF(AB1878=1,"No",""))</f>
        <v/>
      </c>
      <c r="L1878" s="216"/>
      <c r="M1878" s="217"/>
      <c r="N1878" s="217"/>
      <c r="O1878" s="217"/>
      <c r="P1878" s="294">
        <f t="shared" si="249"/>
        <v>0</v>
      </c>
      <c r="Q1878" s="124"/>
      <c r="R1878" s="124"/>
      <c r="S1878" s="219"/>
      <c r="T1878" s="219"/>
      <c r="U1878" s="266"/>
      <c r="V1878" s="122" t="str">
        <f>IF($AB1878=1,VLOOKUP(U:U,'BW Asset Listing'!D:E,2,FALSE),"")</f>
        <v/>
      </c>
      <c r="W1878" s="122" t="str">
        <f>IF($AB1878=1,VLOOKUP(U:U,'BW Asset Listing'!D:F,3,FALSE),"")</f>
        <v/>
      </c>
      <c r="X1878" s="122" t="str">
        <f>IF($AB1878=1,VLOOKUP(U:U,'BW Asset Listing'!D:G,4,FALSE),"")</f>
        <v/>
      </c>
      <c r="Y1878" s="294" t="str">
        <f>IF($AB1878=1,VLOOKUP(U:U,'BW Asset Listing'!D:O,12,FALSE),"")</f>
        <v/>
      </c>
      <c r="Z1878" s="294" t="str">
        <f t="shared" si="250"/>
        <v/>
      </c>
      <c r="AA1878" s="294" t="str">
        <f t="shared" si="251"/>
        <v/>
      </c>
      <c r="AB1878" s="294">
        <f>COUNTIF($D$4:D1878,$D1878)</f>
        <v>0</v>
      </c>
      <c r="AE1878" s="122" t="str">
        <f t="shared" si="252"/>
        <v/>
      </c>
      <c r="AF1878" s="124">
        <f>SUMIFS('BW Expense Report GL'!I:I,'BW Expense Report GL'!F:F,AD:AD,'BW Expense Report GL'!G:G,G:G)</f>
        <v>0</v>
      </c>
      <c r="AG1878" s="124" t="str">
        <f t="shared" si="253"/>
        <v/>
      </c>
      <c r="AH1878" s="124">
        <f>SUMIFS('BW Expense Report GL'!I:I,'BW Expense Report GL'!F:F,AD:AD,'BW Expense Report GL'!G:G,H:H)</f>
        <v>0</v>
      </c>
      <c r="AI1878" s="124" t="str">
        <f t="shared" si="254"/>
        <v/>
      </c>
      <c r="AK1878" s="121">
        <f t="shared" si="255"/>
        <v>0</v>
      </c>
      <c r="AL1878" s="121">
        <f t="shared" si="256"/>
        <v>0</v>
      </c>
    </row>
    <row r="1879" spans="1:38" s="121" customFormat="1" ht="12.75" x14ac:dyDescent="0.2">
      <c r="A1879" s="293" t="str">
        <f>VLOOKUP(B:B,'ACFR Business Areas'!A:C,3,FALSE)</f>
        <v>A000</v>
      </c>
      <c r="B1879" s="293" t="str">
        <f>'Lease Rollforward'!$B$1</f>
        <v>E120</v>
      </c>
      <c r="C1879" s="122" t="str">
        <f>VLOOKUP(B:B,'ACFR Business Areas'!A:B,2,FALSE)</f>
        <v>Comptroller General</v>
      </c>
      <c r="D1879" s="237"/>
      <c r="E1879" s="265"/>
      <c r="G1879" s="122">
        <f>IFERROR(VLOOKUP($F:$F,'Lease Types with GL Accts'!A:B,2,FALSE),0)</f>
        <v>0</v>
      </c>
      <c r="H1879" s="122">
        <f>IFERROR(VLOOKUP($F:$F,'Lease Types with GL Accts'!$A:$C,3,FALSE),0)</f>
        <v>0</v>
      </c>
      <c r="I1879" s="122">
        <f>IFERROR(VLOOKUP($F:$F,'Lease Types with GL Accts'!$A:$D,4,FALSE),0)</f>
        <v>0</v>
      </c>
      <c r="J1879" s="293" t="str">
        <f>IF(AND(AB1879=1,K1879='Lease Rollforward'!$B$2),"Yes",IF(AB1879=1,"No",""))</f>
        <v/>
      </c>
      <c r="L1879" s="216"/>
      <c r="M1879" s="217"/>
      <c r="N1879" s="217"/>
      <c r="O1879" s="217"/>
      <c r="P1879" s="294">
        <f t="shared" si="249"/>
        <v>0</v>
      </c>
      <c r="Q1879" s="124"/>
      <c r="R1879" s="124"/>
      <c r="S1879" s="219"/>
      <c r="T1879" s="219"/>
      <c r="U1879" s="266"/>
      <c r="V1879" s="122" t="str">
        <f>IF($AB1879=1,VLOOKUP(U:U,'BW Asset Listing'!D:E,2,FALSE),"")</f>
        <v/>
      </c>
      <c r="W1879" s="122" t="str">
        <f>IF($AB1879=1,VLOOKUP(U:U,'BW Asset Listing'!D:F,3,FALSE),"")</f>
        <v/>
      </c>
      <c r="X1879" s="122" t="str">
        <f>IF($AB1879=1,VLOOKUP(U:U,'BW Asset Listing'!D:G,4,FALSE),"")</f>
        <v/>
      </c>
      <c r="Y1879" s="294" t="str">
        <f>IF($AB1879=1,VLOOKUP(U:U,'BW Asset Listing'!D:O,12,FALSE),"")</f>
        <v/>
      </c>
      <c r="Z1879" s="294" t="str">
        <f t="shared" si="250"/>
        <v/>
      </c>
      <c r="AA1879" s="294" t="str">
        <f t="shared" si="251"/>
        <v/>
      </c>
      <c r="AB1879" s="294">
        <f>COUNTIF($D$4:D1879,$D1879)</f>
        <v>0</v>
      </c>
      <c r="AE1879" s="122" t="str">
        <f t="shared" si="252"/>
        <v/>
      </c>
      <c r="AF1879" s="124">
        <f>SUMIFS('BW Expense Report GL'!I:I,'BW Expense Report GL'!F:F,AD:AD,'BW Expense Report GL'!G:G,G:G)</f>
        <v>0</v>
      </c>
      <c r="AG1879" s="124" t="str">
        <f t="shared" si="253"/>
        <v/>
      </c>
      <c r="AH1879" s="124">
        <f>SUMIFS('BW Expense Report GL'!I:I,'BW Expense Report GL'!F:F,AD:AD,'BW Expense Report GL'!G:G,H:H)</f>
        <v>0</v>
      </c>
      <c r="AI1879" s="124" t="str">
        <f t="shared" si="254"/>
        <v/>
      </c>
      <c r="AK1879" s="121">
        <f t="shared" si="255"/>
        <v>0</v>
      </c>
      <c r="AL1879" s="121">
        <f t="shared" si="256"/>
        <v>0</v>
      </c>
    </row>
    <row r="1880" spans="1:38" s="121" customFormat="1" ht="12.75" x14ac:dyDescent="0.2">
      <c r="A1880" s="293" t="str">
        <f>VLOOKUP(B:B,'ACFR Business Areas'!A:C,3,FALSE)</f>
        <v>A000</v>
      </c>
      <c r="B1880" s="293" t="str">
        <f>'Lease Rollforward'!$B$1</f>
        <v>E120</v>
      </c>
      <c r="C1880" s="122" t="str">
        <f>VLOOKUP(B:B,'ACFR Business Areas'!A:B,2,FALSE)</f>
        <v>Comptroller General</v>
      </c>
      <c r="D1880" s="237"/>
      <c r="E1880" s="265"/>
      <c r="G1880" s="122">
        <f>IFERROR(VLOOKUP($F:$F,'Lease Types with GL Accts'!A:B,2,FALSE),0)</f>
        <v>0</v>
      </c>
      <c r="H1880" s="122">
        <f>IFERROR(VLOOKUP($F:$F,'Lease Types with GL Accts'!$A:$C,3,FALSE),0)</f>
        <v>0</v>
      </c>
      <c r="I1880" s="122">
        <f>IFERROR(VLOOKUP($F:$F,'Lease Types with GL Accts'!$A:$D,4,FALSE),0)</f>
        <v>0</v>
      </c>
      <c r="J1880" s="293" t="str">
        <f>IF(AND(AB1880=1,K1880='Lease Rollforward'!$B$2),"Yes",IF(AB1880=1,"No",""))</f>
        <v/>
      </c>
      <c r="L1880" s="216"/>
      <c r="M1880" s="217"/>
      <c r="N1880" s="217"/>
      <c r="O1880" s="217"/>
      <c r="P1880" s="294">
        <f t="shared" si="249"/>
        <v>0</v>
      </c>
      <c r="Q1880" s="124"/>
      <c r="R1880" s="124"/>
      <c r="S1880" s="219"/>
      <c r="T1880" s="219"/>
      <c r="U1880" s="266"/>
      <c r="V1880" s="122" t="str">
        <f>IF($AB1880=1,VLOOKUP(U:U,'BW Asset Listing'!D:E,2,FALSE),"")</f>
        <v/>
      </c>
      <c r="W1880" s="122" t="str">
        <f>IF($AB1880=1,VLOOKUP(U:U,'BW Asset Listing'!D:F,3,FALSE),"")</f>
        <v/>
      </c>
      <c r="X1880" s="122" t="str">
        <f>IF($AB1880=1,VLOOKUP(U:U,'BW Asset Listing'!D:G,4,FALSE),"")</f>
        <v/>
      </c>
      <c r="Y1880" s="294" t="str">
        <f>IF($AB1880=1,VLOOKUP(U:U,'BW Asset Listing'!D:O,12,FALSE),"")</f>
        <v/>
      </c>
      <c r="Z1880" s="294" t="str">
        <f t="shared" si="250"/>
        <v/>
      </c>
      <c r="AA1880" s="294" t="str">
        <f t="shared" si="251"/>
        <v/>
      </c>
      <c r="AB1880" s="294">
        <f>COUNTIF($D$4:D1880,$D1880)</f>
        <v>0</v>
      </c>
      <c r="AE1880" s="122" t="str">
        <f t="shared" si="252"/>
        <v/>
      </c>
      <c r="AF1880" s="124">
        <f>SUMIFS('BW Expense Report GL'!I:I,'BW Expense Report GL'!F:F,AD:AD,'BW Expense Report GL'!G:G,G:G)</f>
        <v>0</v>
      </c>
      <c r="AG1880" s="124" t="str">
        <f t="shared" si="253"/>
        <v/>
      </c>
      <c r="AH1880" s="124">
        <f>SUMIFS('BW Expense Report GL'!I:I,'BW Expense Report GL'!F:F,AD:AD,'BW Expense Report GL'!G:G,H:H)</f>
        <v>0</v>
      </c>
      <c r="AI1880" s="124" t="str">
        <f t="shared" si="254"/>
        <v/>
      </c>
      <c r="AK1880" s="121">
        <f t="shared" si="255"/>
        <v>0</v>
      </c>
      <c r="AL1880" s="121">
        <f t="shared" si="256"/>
        <v>0</v>
      </c>
    </row>
    <row r="1881" spans="1:38" s="121" customFormat="1" ht="12.75" x14ac:dyDescent="0.2">
      <c r="A1881" s="293" t="str">
        <f>VLOOKUP(B:B,'ACFR Business Areas'!A:C,3,FALSE)</f>
        <v>A000</v>
      </c>
      <c r="B1881" s="293" t="str">
        <f>'Lease Rollforward'!$B$1</f>
        <v>E120</v>
      </c>
      <c r="C1881" s="122" t="str">
        <f>VLOOKUP(B:B,'ACFR Business Areas'!A:B,2,FALSE)</f>
        <v>Comptroller General</v>
      </c>
      <c r="D1881" s="237"/>
      <c r="E1881" s="265"/>
      <c r="G1881" s="122">
        <f>IFERROR(VLOOKUP($F:$F,'Lease Types with GL Accts'!A:B,2,FALSE),0)</f>
        <v>0</v>
      </c>
      <c r="H1881" s="122">
        <f>IFERROR(VLOOKUP($F:$F,'Lease Types with GL Accts'!$A:$C,3,FALSE),0)</f>
        <v>0</v>
      </c>
      <c r="I1881" s="122">
        <f>IFERROR(VLOOKUP($F:$F,'Lease Types with GL Accts'!$A:$D,4,FALSE),0)</f>
        <v>0</v>
      </c>
      <c r="J1881" s="293" t="str">
        <f>IF(AND(AB1881=1,K1881='Lease Rollforward'!$B$2),"Yes",IF(AB1881=1,"No",""))</f>
        <v/>
      </c>
      <c r="L1881" s="216"/>
      <c r="M1881" s="217"/>
      <c r="N1881" s="217"/>
      <c r="O1881" s="217"/>
      <c r="P1881" s="294">
        <f t="shared" si="249"/>
        <v>0</v>
      </c>
      <c r="Q1881" s="124"/>
      <c r="R1881" s="124"/>
      <c r="S1881" s="219"/>
      <c r="T1881" s="219"/>
      <c r="U1881" s="266"/>
      <c r="V1881" s="122" t="str">
        <f>IF($AB1881=1,VLOOKUP(U:U,'BW Asset Listing'!D:E,2,FALSE),"")</f>
        <v/>
      </c>
      <c r="W1881" s="122" t="str">
        <f>IF($AB1881=1,VLOOKUP(U:U,'BW Asset Listing'!D:F,3,FALSE),"")</f>
        <v/>
      </c>
      <c r="X1881" s="122" t="str">
        <f>IF($AB1881=1,VLOOKUP(U:U,'BW Asset Listing'!D:G,4,FALSE),"")</f>
        <v/>
      </c>
      <c r="Y1881" s="294" t="str">
        <f>IF($AB1881=1,VLOOKUP(U:U,'BW Asset Listing'!D:O,12,FALSE),"")</f>
        <v/>
      </c>
      <c r="Z1881" s="294" t="str">
        <f t="shared" si="250"/>
        <v/>
      </c>
      <c r="AA1881" s="294" t="str">
        <f t="shared" si="251"/>
        <v/>
      </c>
      <c r="AB1881" s="294">
        <f>COUNTIF($D$4:D1881,$D1881)</f>
        <v>0</v>
      </c>
      <c r="AE1881" s="122" t="str">
        <f t="shared" si="252"/>
        <v/>
      </c>
      <c r="AF1881" s="124">
        <f>SUMIFS('BW Expense Report GL'!I:I,'BW Expense Report GL'!F:F,AD:AD,'BW Expense Report GL'!G:G,G:G)</f>
        <v>0</v>
      </c>
      <c r="AG1881" s="124" t="str">
        <f t="shared" si="253"/>
        <v/>
      </c>
      <c r="AH1881" s="124">
        <f>SUMIFS('BW Expense Report GL'!I:I,'BW Expense Report GL'!F:F,AD:AD,'BW Expense Report GL'!G:G,H:H)</f>
        <v>0</v>
      </c>
      <c r="AI1881" s="124" t="str">
        <f t="shared" si="254"/>
        <v/>
      </c>
      <c r="AK1881" s="121">
        <f t="shared" si="255"/>
        <v>0</v>
      </c>
      <c r="AL1881" s="121">
        <f t="shared" si="256"/>
        <v>0</v>
      </c>
    </row>
    <row r="1882" spans="1:38" s="121" customFormat="1" ht="12.75" x14ac:dyDescent="0.2">
      <c r="A1882" s="293" t="str">
        <f>VLOOKUP(B:B,'ACFR Business Areas'!A:C,3,FALSE)</f>
        <v>A000</v>
      </c>
      <c r="B1882" s="293" t="str">
        <f>'Lease Rollforward'!$B$1</f>
        <v>E120</v>
      </c>
      <c r="C1882" s="122" t="str">
        <f>VLOOKUP(B:B,'ACFR Business Areas'!A:B,2,FALSE)</f>
        <v>Comptroller General</v>
      </c>
      <c r="D1882" s="237"/>
      <c r="E1882" s="265"/>
      <c r="G1882" s="122">
        <f>IFERROR(VLOOKUP($F:$F,'Lease Types with GL Accts'!A:B,2,FALSE),0)</f>
        <v>0</v>
      </c>
      <c r="H1882" s="122">
        <f>IFERROR(VLOOKUP($F:$F,'Lease Types with GL Accts'!$A:$C,3,FALSE),0)</f>
        <v>0</v>
      </c>
      <c r="I1882" s="122">
        <f>IFERROR(VLOOKUP($F:$F,'Lease Types with GL Accts'!$A:$D,4,FALSE),0)</f>
        <v>0</v>
      </c>
      <c r="J1882" s="293" t="str">
        <f>IF(AND(AB1882=1,K1882='Lease Rollforward'!$B$2),"Yes",IF(AB1882=1,"No",""))</f>
        <v/>
      </c>
      <c r="L1882" s="216"/>
      <c r="M1882" s="217"/>
      <c r="N1882" s="217"/>
      <c r="O1882" s="217"/>
      <c r="P1882" s="294">
        <f t="shared" si="249"/>
        <v>0</v>
      </c>
      <c r="Q1882" s="124"/>
      <c r="R1882" s="124"/>
      <c r="S1882" s="219"/>
      <c r="T1882" s="219"/>
      <c r="U1882" s="266"/>
      <c r="V1882" s="122" t="str">
        <f>IF($AB1882=1,VLOOKUP(U:U,'BW Asset Listing'!D:E,2,FALSE),"")</f>
        <v/>
      </c>
      <c r="W1882" s="122" t="str">
        <f>IF($AB1882=1,VLOOKUP(U:U,'BW Asset Listing'!D:F,3,FALSE),"")</f>
        <v/>
      </c>
      <c r="X1882" s="122" t="str">
        <f>IF($AB1882=1,VLOOKUP(U:U,'BW Asset Listing'!D:G,4,FALSE),"")</f>
        <v/>
      </c>
      <c r="Y1882" s="294" t="str">
        <f>IF($AB1882=1,VLOOKUP(U:U,'BW Asset Listing'!D:O,12,FALSE),"")</f>
        <v/>
      </c>
      <c r="Z1882" s="294" t="str">
        <f t="shared" si="250"/>
        <v/>
      </c>
      <c r="AA1882" s="294" t="str">
        <f t="shared" si="251"/>
        <v/>
      </c>
      <c r="AB1882" s="294">
        <f>COUNTIF($D$4:D1882,$D1882)</f>
        <v>0</v>
      </c>
      <c r="AE1882" s="122" t="str">
        <f t="shared" si="252"/>
        <v/>
      </c>
      <c r="AF1882" s="124">
        <f>SUMIFS('BW Expense Report GL'!I:I,'BW Expense Report GL'!F:F,AD:AD,'BW Expense Report GL'!G:G,G:G)</f>
        <v>0</v>
      </c>
      <c r="AG1882" s="124" t="str">
        <f t="shared" si="253"/>
        <v/>
      </c>
      <c r="AH1882" s="124">
        <f>SUMIFS('BW Expense Report GL'!I:I,'BW Expense Report GL'!F:F,AD:AD,'BW Expense Report GL'!G:G,H:H)</f>
        <v>0</v>
      </c>
      <c r="AI1882" s="124" t="str">
        <f t="shared" si="254"/>
        <v/>
      </c>
      <c r="AK1882" s="121">
        <f t="shared" si="255"/>
        <v>0</v>
      </c>
      <c r="AL1882" s="121">
        <f t="shared" si="256"/>
        <v>0</v>
      </c>
    </row>
    <row r="1883" spans="1:38" s="121" customFormat="1" ht="12.75" x14ac:dyDescent="0.2">
      <c r="A1883" s="293" t="str">
        <f>VLOOKUP(B:B,'ACFR Business Areas'!A:C,3,FALSE)</f>
        <v>A000</v>
      </c>
      <c r="B1883" s="293" t="str">
        <f>'Lease Rollforward'!$B$1</f>
        <v>E120</v>
      </c>
      <c r="C1883" s="122" t="str">
        <f>VLOOKUP(B:B,'ACFR Business Areas'!A:B,2,FALSE)</f>
        <v>Comptroller General</v>
      </c>
      <c r="D1883" s="237"/>
      <c r="E1883" s="265"/>
      <c r="G1883" s="122">
        <f>IFERROR(VLOOKUP($F:$F,'Lease Types with GL Accts'!A:B,2,FALSE),0)</f>
        <v>0</v>
      </c>
      <c r="H1883" s="122">
        <f>IFERROR(VLOOKUP($F:$F,'Lease Types with GL Accts'!$A:$C,3,FALSE),0)</f>
        <v>0</v>
      </c>
      <c r="I1883" s="122">
        <f>IFERROR(VLOOKUP($F:$F,'Lease Types with GL Accts'!$A:$D,4,FALSE),0)</f>
        <v>0</v>
      </c>
      <c r="J1883" s="293" t="str">
        <f>IF(AND(AB1883=1,K1883='Lease Rollforward'!$B$2),"Yes",IF(AB1883=1,"No",""))</f>
        <v/>
      </c>
      <c r="L1883" s="216"/>
      <c r="M1883" s="217"/>
      <c r="N1883" s="217"/>
      <c r="O1883" s="217"/>
      <c r="P1883" s="294">
        <f t="shared" si="249"/>
        <v>0</v>
      </c>
      <c r="Q1883" s="124"/>
      <c r="R1883" s="124"/>
      <c r="S1883" s="219"/>
      <c r="T1883" s="219"/>
      <c r="U1883" s="266"/>
      <c r="V1883" s="122" t="str">
        <f>IF($AB1883=1,VLOOKUP(U:U,'BW Asset Listing'!D:E,2,FALSE),"")</f>
        <v/>
      </c>
      <c r="W1883" s="122" t="str">
        <f>IF($AB1883=1,VLOOKUP(U:U,'BW Asset Listing'!D:F,3,FALSE),"")</f>
        <v/>
      </c>
      <c r="X1883" s="122" t="str">
        <f>IF($AB1883=1,VLOOKUP(U:U,'BW Asset Listing'!D:G,4,FALSE),"")</f>
        <v/>
      </c>
      <c r="Y1883" s="294" t="str">
        <f>IF($AB1883=1,VLOOKUP(U:U,'BW Asset Listing'!D:O,12,FALSE),"")</f>
        <v/>
      </c>
      <c r="Z1883" s="294" t="str">
        <f t="shared" si="250"/>
        <v/>
      </c>
      <c r="AA1883" s="294" t="str">
        <f t="shared" si="251"/>
        <v/>
      </c>
      <c r="AB1883" s="294">
        <f>COUNTIF($D$4:D1883,$D1883)</f>
        <v>0</v>
      </c>
      <c r="AE1883" s="122" t="str">
        <f t="shared" si="252"/>
        <v/>
      </c>
      <c r="AF1883" s="124">
        <f>SUMIFS('BW Expense Report GL'!I:I,'BW Expense Report GL'!F:F,AD:AD,'BW Expense Report GL'!G:G,G:G)</f>
        <v>0</v>
      </c>
      <c r="AG1883" s="124" t="str">
        <f t="shared" si="253"/>
        <v/>
      </c>
      <c r="AH1883" s="124">
        <f>SUMIFS('BW Expense Report GL'!I:I,'BW Expense Report GL'!F:F,AD:AD,'BW Expense Report GL'!G:G,H:H)</f>
        <v>0</v>
      </c>
      <c r="AI1883" s="124" t="str">
        <f t="shared" si="254"/>
        <v/>
      </c>
      <c r="AK1883" s="121">
        <f t="shared" si="255"/>
        <v>0</v>
      </c>
      <c r="AL1883" s="121">
        <f t="shared" si="256"/>
        <v>0</v>
      </c>
    </row>
    <row r="1884" spans="1:38" s="121" customFormat="1" ht="12.75" x14ac:dyDescent="0.2">
      <c r="A1884" s="293" t="str">
        <f>VLOOKUP(B:B,'ACFR Business Areas'!A:C,3,FALSE)</f>
        <v>A000</v>
      </c>
      <c r="B1884" s="293" t="str">
        <f>'Lease Rollforward'!$B$1</f>
        <v>E120</v>
      </c>
      <c r="C1884" s="122" t="str">
        <f>VLOOKUP(B:B,'ACFR Business Areas'!A:B,2,FALSE)</f>
        <v>Comptroller General</v>
      </c>
      <c r="D1884" s="237"/>
      <c r="E1884" s="265"/>
      <c r="G1884" s="122">
        <f>IFERROR(VLOOKUP($F:$F,'Lease Types with GL Accts'!A:B,2,FALSE),0)</f>
        <v>0</v>
      </c>
      <c r="H1884" s="122">
        <f>IFERROR(VLOOKUP($F:$F,'Lease Types with GL Accts'!$A:$C,3,FALSE),0)</f>
        <v>0</v>
      </c>
      <c r="I1884" s="122">
        <f>IFERROR(VLOOKUP($F:$F,'Lease Types with GL Accts'!$A:$D,4,FALSE),0)</f>
        <v>0</v>
      </c>
      <c r="J1884" s="293" t="str">
        <f>IF(AND(AB1884=1,K1884='Lease Rollforward'!$B$2),"Yes",IF(AB1884=1,"No",""))</f>
        <v/>
      </c>
      <c r="L1884" s="216"/>
      <c r="M1884" s="217"/>
      <c r="N1884" s="217"/>
      <c r="O1884" s="217"/>
      <c r="P1884" s="294">
        <f t="shared" si="249"/>
        <v>0</v>
      </c>
      <c r="Q1884" s="124"/>
      <c r="R1884" s="124"/>
      <c r="S1884" s="219"/>
      <c r="T1884" s="219"/>
      <c r="U1884" s="266"/>
      <c r="V1884" s="122" t="str">
        <f>IF($AB1884=1,VLOOKUP(U:U,'BW Asset Listing'!D:E,2,FALSE),"")</f>
        <v/>
      </c>
      <c r="W1884" s="122" t="str">
        <f>IF($AB1884=1,VLOOKUP(U:U,'BW Asset Listing'!D:F,3,FALSE),"")</f>
        <v/>
      </c>
      <c r="X1884" s="122" t="str">
        <f>IF($AB1884=1,VLOOKUP(U:U,'BW Asset Listing'!D:G,4,FALSE),"")</f>
        <v/>
      </c>
      <c r="Y1884" s="294" t="str">
        <f>IF($AB1884=1,VLOOKUP(U:U,'BW Asset Listing'!D:O,12,FALSE),"")</f>
        <v/>
      </c>
      <c r="Z1884" s="294" t="str">
        <f t="shared" si="250"/>
        <v/>
      </c>
      <c r="AA1884" s="294" t="str">
        <f t="shared" si="251"/>
        <v/>
      </c>
      <c r="AB1884" s="294">
        <f>COUNTIF($D$4:D1884,$D1884)</f>
        <v>0</v>
      </c>
      <c r="AE1884" s="122" t="str">
        <f t="shared" si="252"/>
        <v/>
      </c>
      <c r="AF1884" s="124">
        <f>SUMIFS('BW Expense Report GL'!I:I,'BW Expense Report GL'!F:F,AD:AD,'BW Expense Report GL'!G:G,G:G)</f>
        <v>0</v>
      </c>
      <c r="AG1884" s="124" t="str">
        <f t="shared" si="253"/>
        <v/>
      </c>
      <c r="AH1884" s="124">
        <f>SUMIFS('BW Expense Report GL'!I:I,'BW Expense Report GL'!F:F,AD:AD,'BW Expense Report GL'!G:G,H:H)</f>
        <v>0</v>
      </c>
      <c r="AI1884" s="124" t="str">
        <f t="shared" si="254"/>
        <v/>
      </c>
      <c r="AK1884" s="121">
        <f t="shared" si="255"/>
        <v>0</v>
      </c>
      <c r="AL1884" s="121">
        <f t="shared" si="256"/>
        <v>0</v>
      </c>
    </row>
    <row r="1885" spans="1:38" s="121" customFormat="1" ht="12.75" x14ac:dyDescent="0.2">
      <c r="A1885" s="293" t="str">
        <f>VLOOKUP(B:B,'ACFR Business Areas'!A:C,3,FALSE)</f>
        <v>A000</v>
      </c>
      <c r="B1885" s="293" t="str">
        <f>'Lease Rollforward'!$B$1</f>
        <v>E120</v>
      </c>
      <c r="C1885" s="122" t="str">
        <f>VLOOKUP(B:B,'ACFR Business Areas'!A:B,2,FALSE)</f>
        <v>Comptroller General</v>
      </c>
      <c r="D1885" s="237"/>
      <c r="E1885" s="265"/>
      <c r="G1885" s="122">
        <f>IFERROR(VLOOKUP($F:$F,'Lease Types with GL Accts'!A:B,2,FALSE),0)</f>
        <v>0</v>
      </c>
      <c r="H1885" s="122">
        <f>IFERROR(VLOOKUP($F:$F,'Lease Types with GL Accts'!$A:$C,3,FALSE),0)</f>
        <v>0</v>
      </c>
      <c r="I1885" s="122">
        <f>IFERROR(VLOOKUP($F:$F,'Lease Types with GL Accts'!$A:$D,4,FALSE),0)</f>
        <v>0</v>
      </c>
      <c r="J1885" s="293" t="str">
        <f>IF(AND(AB1885=1,K1885='Lease Rollforward'!$B$2),"Yes",IF(AB1885=1,"No",""))</f>
        <v/>
      </c>
      <c r="L1885" s="216"/>
      <c r="M1885" s="217"/>
      <c r="N1885" s="217"/>
      <c r="O1885" s="217"/>
      <c r="P1885" s="294">
        <f t="shared" si="249"/>
        <v>0</v>
      </c>
      <c r="Q1885" s="124"/>
      <c r="R1885" s="124"/>
      <c r="S1885" s="219"/>
      <c r="T1885" s="219"/>
      <c r="U1885" s="266"/>
      <c r="V1885" s="122" t="str">
        <f>IF($AB1885=1,VLOOKUP(U:U,'BW Asset Listing'!D:E,2,FALSE),"")</f>
        <v/>
      </c>
      <c r="W1885" s="122" t="str">
        <f>IF($AB1885=1,VLOOKUP(U:U,'BW Asset Listing'!D:F,3,FALSE),"")</f>
        <v/>
      </c>
      <c r="X1885" s="122" t="str">
        <f>IF($AB1885=1,VLOOKUP(U:U,'BW Asset Listing'!D:G,4,FALSE),"")</f>
        <v/>
      </c>
      <c r="Y1885" s="294" t="str">
        <f>IF($AB1885=1,VLOOKUP(U:U,'BW Asset Listing'!D:O,12,FALSE),"")</f>
        <v/>
      </c>
      <c r="Z1885" s="294" t="str">
        <f t="shared" si="250"/>
        <v/>
      </c>
      <c r="AA1885" s="294" t="str">
        <f t="shared" si="251"/>
        <v/>
      </c>
      <c r="AB1885" s="294">
        <f>COUNTIF($D$4:D1885,$D1885)</f>
        <v>0</v>
      </c>
      <c r="AE1885" s="122" t="str">
        <f t="shared" si="252"/>
        <v/>
      </c>
      <c r="AF1885" s="124">
        <f>SUMIFS('BW Expense Report GL'!I:I,'BW Expense Report GL'!F:F,AD:AD,'BW Expense Report GL'!G:G,G:G)</f>
        <v>0</v>
      </c>
      <c r="AG1885" s="124" t="str">
        <f t="shared" si="253"/>
        <v/>
      </c>
      <c r="AH1885" s="124">
        <f>SUMIFS('BW Expense Report GL'!I:I,'BW Expense Report GL'!F:F,AD:AD,'BW Expense Report GL'!G:G,H:H)</f>
        <v>0</v>
      </c>
      <c r="AI1885" s="124" t="str">
        <f t="shared" si="254"/>
        <v/>
      </c>
      <c r="AK1885" s="121">
        <f t="shared" si="255"/>
        <v>0</v>
      </c>
      <c r="AL1885" s="121">
        <f t="shared" si="256"/>
        <v>0</v>
      </c>
    </row>
    <row r="1886" spans="1:38" s="121" customFormat="1" ht="12.75" x14ac:dyDescent="0.2">
      <c r="A1886" s="293" t="str">
        <f>VLOOKUP(B:B,'ACFR Business Areas'!A:C,3,FALSE)</f>
        <v>A000</v>
      </c>
      <c r="B1886" s="293" t="str">
        <f>'Lease Rollforward'!$B$1</f>
        <v>E120</v>
      </c>
      <c r="C1886" s="122" t="str">
        <f>VLOOKUP(B:B,'ACFR Business Areas'!A:B,2,FALSE)</f>
        <v>Comptroller General</v>
      </c>
      <c r="D1886" s="237"/>
      <c r="E1886" s="265"/>
      <c r="G1886" s="122">
        <f>IFERROR(VLOOKUP($F:$F,'Lease Types with GL Accts'!A:B,2,FALSE),0)</f>
        <v>0</v>
      </c>
      <c r="H1886" s="122">
        <f>IFERROR(VLOOKUP($F:$F,'Lease Types with GL Accts'!$A:$C,3,FALSE),0)</f>
        <v>0</v>
      </c>
      <c r="I1886" s="122">
        <f>IFERROR(VLOOKUP($F:$F,'Lease Types with GL Accts'!$A:$D,4,FALSE),0)</f>
        <v>0</v>
      </c>
      <c r="J1886" s="293" t="str">
        <f>IF(AND(AB1886=1,K1886='Lease Rollforward'!$B$2),"Yes",IF(AB1886=1,"No",""))</f>
        <v/>
      </c>
      <c r="L1886" s="216"/>
      <c r="M1886" s="217"/>
      <c r="N1886" s="217"/>
      <c r="O1886" s="217"/>
      <c r="P1886" s="294">
        <f t="shared" si="249"/>
        <v>0</v>
      </c>
      <c r="Q1886" s="124"/>
      <c r="R1886" s="124"/>
      <c r="S1886" s="219"/>
      <c r="T1886" s="219"/>
      <c r="U1886" s="266"/>
      <c r="V1886" s="122" t="str">
        <f>IF($AB1886=1,VLOOKUP(U:U,'BW Asset Listing'!D:E,2,FALSE),"")</f>
        <v/>
      </c>
      <c r="W1886" s="122" t="str">
        <f>IF($AB1886=1,VLOOKUP(U:U,'BW Asset Listing'!D:F,3,FALSE),"")</f>
        <v/>
      </c>
      <c r="X1886" s="122" t="str">
        <f>IF($AB1886=1,VLOOKUP(U:U,'BW Asset Listing'!D:G,4,FALSE),"")</f>
        <v/>
      </c>
      <c r="Y1886" s="294" t="str">
        <f>IF($AB1886=1,VLOOKUP(U:U,'BW Asset Listing'!D:O,12,FALSE),"")</f>
        <v/>
      </c>
      <c r="Z1886" s="294" t="str">
        <f t="shared" si="250"/>
        <v/>
      </c>
      <c r="AA1886" s="294" t="str">
        <f t="shared" si="251"/>
        <v/>
      </c>
      <c r="AB1886" s="294">
        <f>COUNTIF($D$4:D1886,$D1886)</f>
        <v>0</v>
      </c>
      <c r="AE1886" s="122" t="str">
        <f t="shared" si="252"/>
        <v/>
      </c>
      <c r="AF1886" s="124">
        <f>SUMIFS('BW Expense Report GL'!I:I,'BW Expense Report GL'!F:F,AD:AD,'BW Expense Report GL'!G:G,G:G)</f>
        <v>0</v>
      </c>
      <c r="AG1886" s="124" t="str">
        <f t="shared" si="253"/>
        <v/>
      </c>
      <c r="AH1886" s="124">
        <f>SUMIFS('BW Expense Report GL'!I:I,'BW Expense Report GL'!F:F,AD:AD,'BW Expense Report GL'!G:G,H:H)</f>
        <v>0</v>
      </c>
      <c r="AI1886" s="124" t="str">
        <f t="shared" si="254"/>
        <v/>
      </c>
      <c r="AK1886" s="121">
        <f t="shared" si="255"/>
        <v>0</v>
      </c>
      <c r="AL1886" s="121">
        <f t="shared" si="256"/>
        <v>0</v>
      </c>
    </row>
    <row r="1887" spans="1:38" s="121" customFormat="1" ht="12.75" x14ac:dyDescent="0.2">
      <c r="A1887" s="293" t="str">
        <f>VLOOKUP(B:B,'ACFR Business Areas'!A:C,3,FALSE)</f>
        <v>A000</v>
      </c>
      <c r="B1887" s="293" t="str">
        <f>'Lease Rollforward'!$B$1</f>
        <v>E120</v>
      </c>
      <c r="C1887" s="122" t="str">
        <f>VLOOKUP(B:B,'ACFR Business Areas'!A:B,2,FALSE)</f>
        <v>Comptroller General</v>
      </c>
      <c r="D1887" s="237"/>
      <c r="E1887" s="265"/>
      <c r="G1887" s="122">
        <f>IFERROR(VLOOKUP($F:$F,'Lease Types with GL Accts'!A:B,2,FALSE),0)</f>
        <v>0</v>
      </c>
      <c r="H1887" s="122">
        <f>IFERROR(VLOOKUP($F:$F,'Lease Types with GL Accts'!$A:$C,3,FALSE),0)</f>
        <v>0</v>
      </c>
      <c r="I1887" s="122">
        <f>IFERROR(VLOOKUP($F:$F,'Lease Types with GL Accts'!$A:$D,4,FALSE),0)</f>
        <v>0</v>
      </c>
      <c r="J1887" s="293" t="str">
        <f>IF(AND(AB1887=1,K1887='Lease Rollforward'!$B$2),"Yes",IF(AB1887=1,"No",""))</f>
        <v/>
      </c>
      <c r="L1887" s="216"/>
      <c r="M1887" s="217"/>
      <c r="N1887" s="217"/>
      <c r="O1887" s="217"/>
      <c r="P1887" s="294">
        <f t="shared" si="249"/>
        <v>0</v>
      </c>
      <c r="Q1887" s="124"/>
      <c r="R1887" s="124"/>
      <c r="S1887" s="219"/>
      <c r="T1887" s="219"/>
      <c r="U1887" s="266"/>
      <c r="V1887" s="122" t="str">
        <f>IF($AB1887=1,VLOOKUP(U:U,'BW Asset Listing'!D:E,2,FALSE),"")</f>
        <v/>
      </c>
      <c r="W1887" s="122" t="str">
        <f>IF($AB1887=1,VLOOKUP(U:U,'BW Asset Listing'!D:F,3,FALSE),"")</f>
        <v/>
      </c>
      <c r="X1887" s="122" t="str">
        <f>IF($AB1887=1,VLOOKUP(U:U,'BW Asset Listing'!D:G,4,FALSE),"")</f>
        <v/>
      </c>
      <c r="Y1887" s="294" t="str">
        <f>IF($AB1887=1,VLOOKUP(U:U,'BW Asset Listing'!D:O,12,FALSE),"")</f>
        <v/>
      </c>
      <c r="Z1887" s="294" t="str">
        <f t="shared" si="250"/>
        <v/>
      </c>
      <c r="AA1887" s="294" t="str">
        <f t="shared" si="251"/>
        <v/>
      </c>
      <c r="AB1887" s="294">
        <f>COUNTIF($D$4:D1887,$D1887)</f>
        <v>0</v>
      </c>
      <c r="AE1887" s="122" t="str">
        <f t="shared" si="252"/>
        <v/>
      </c>
      <c r="AF1887" s="124">
        <f>SUMIFS('BW Expense Report GL'!I:I,'BW Expense Report GL'!F:F,AD:AD,'BW Expense Report GL'!G:G,G:G)</f>
        <v>0</v>
      </c>
      <c r="AG1887" s="124" t="str">
        <f t="shared" si="253"/>
        <v/>
      </c>
      <c r="AH1887" s="124">
        <f>SUMIFS('BW Expense Report GL'!I:I,'BW Expense Report GL'!F:F,AD:AD,'BW Expense Report GL'!G:G,H:H)</f>
        <v>0</v>
      </c>
      <c r="AI1887" s="124" t="str">
        <f t="shared" si="254"/>
        <v/>
      </c>
      <c r="AK1887" s="121">
        <f t="shared" si="255"/>
        <v>0</v>
      </c>
      <c r="AL1887" s="121">
        <f t="shared" si="256"/>
        <v>0</v>
      </c>
    </row>
    <row r="1888" spans="1:38" s="121" customFormat="1" ht="12.75" x14ac:dyDescent="0.2">
      <c r="A1888" s="293" t="str">
        <f>VLOOKUP(B:B,'ACFR Business Areas'!A:C,3,FALSE)</f>
        <v>A000</v>
      </c>
      <c r="B1888" s="293" t="str">
        <f>'Lease Rollforward'!$B$1</f>
        <v>E120</v>
      </c>
      <c r="C1888" s="122" t="str">
        <f>VLOOKUP(B:B,'ACFR Business Areas'!A:B,2,FALSE)</f>
        <v>Comptroller General</v>
      </c>
      <c r="D1888" s="237"/>
      <c r="E1888" s="265"/>
      <c r="G1888" s="122">
        <f>IFERROR(VLOOKUP($F:$F,'Lease Types with GL Accts'!A:B,2,FALSE),0)</f>
        <v>0</v>
      </c>
      <c r="H1888" s="122">
        <f>IFERROR(VLOOKUP($F:$F,'Lease Types with GL Accts'!$A:$C,3,FALSE),0)</f>
        <v>0</v>
      </c>
      <c r="I1888" s="122">
        <f>IFERROR(VLOOKUP($F:$F,'Lease Types with GL Accts'!$A:$D,4,FALSE),0)</f>
        <v>0</v>
      </c>
      <c r="J1888" s="293" t="str">
        <f>IF(AND(AB1888=1,K1888='Lease Rollforward'!$B$2),"Yes",IF(AB1888=1,"No",""))</f>
        <v/>
      </c>
      <c r="L1888" s="216"/>
      <c r="M1888" s="217"/>
      <c r="N1888" s="217"/>
      <c r="O1888" s="217"/>
      <c r="P1888" s="294">
        <f t="shared" si="249"/>
        <v>0</v>
      </c>
      <c r="Q1888" s="124"/>
      <c r="R1888" s="124"/>
      <c r="S1888" s="219"/>
      <c r="T1888" s="219"/>
      <c r="U1888" s="266"/>
      <c r="V1888" s="122" t="str">
        <f>IF($AB1888=1,VLOOKUP(U:U,'BW Asset Listing'!D:E,2,FALSE),"")</f>
        <v/>
      </c>
      <c r="W1888" s="122" t="str">
        <f>IF($AB1888=1,VLOOKUP(U:U,'BW Asset Listing'!D:F,3,FALSE),"")</f>
        <v/>
      </c>
      <c r="X1888" s="122" t="str">
        <f>IF($AB1888=1,VLOOKUP(U:U,'BW Asset Listing'!D:G,4,FALSE),"")</f>
        <v/>
      </c>
      <c r="Y1888" s="294" t="str">
        <f>IF($AB1888=1,VLOOKUP(U:U,'BW Asset Listing'!D:O,12,FALSE),"")</f>
        <v/>
      </c>
      <c r="Z1888" s="294" t="str">
        <f t="shared" si="250"/>
        <v/>
      </c>
      <c r="AA1888" s="294" t="str">
        <f t="shared" si="251"/>
        <v/>
      </c>
      <c r="AB1888" s="294">
        <f>COUNTIF($D$4:D1888,$D1888)</f>
        <v>0</v>
      </c>
      <c r="AE1888" s="122" t="str">
        <f t="shared" si="252"/>
        <v/>
      </c>
      <c r="AF1888" s="124">
        <f>SUMIFS('BW Expense Report GL'!I:I,'BW Expense Report GL'!F:F,AD:AD,'BW Expense Report GL'!G:G,G:G)</f>
        <v>0</v>
      </c>
      <c r="AG1888" s="124" t="str">
        <f t="shared" si="253"/>
        <v/>
      </c>
      <c r="AH1888" s="124">
        <f>SUMIFS('BW Expense Report GL'!I:I,'BW Expense Report GL'!F:F,AD:AD,'BW Expense Report GL'!G:G,H:H)</f>
        <v>0</v>
      </c>
      <c r="AI1888" s="124" t="str">
        <f t="shared" si="254"/>
        <v/>
      </c>
      <c r="AK1888" s="121">
        <f t="shared" si="255"/>
        <v>0</v>
      </c>
      <c r="AL1888" s="121">
        <f t="shared" si="256"/>
        <v>0</v>
      </c>
    </row>
    <row r="1889" spans="1:38" s="121" customFormat="1" ht="12.75" x14ac:dyDescent="0.2">
      <c r="A1889" s="293" t="str">
        <f>VLOOKUP(B:B,'ACFR Business Areas'!A:C,3,FALSE)</f>
        <v>A000</v>
      </c>
      <c r="B1889" s="293" t="str">
        <f>'Lease Rollforward'!$B$1</f>
        <v>E120</v>
      </c>
      <c r="C1889" s="122" t="str">
        <f>VLOOKUP(B:B,'ACFR Business Areas'!A:B,2,FALSE)</f>
        <v>Comptroller General</v>
      </c>
      <c r="D1889" s="237"/>
      <c r="E1889" s="265"/>
      <c r="G1889" s="122">
        <f>IFERROR(VLOOKUP($F:$F,'Lease Types with GL Accts'!A:B,2,FALSE),0)</f>
        <v>0</v>
      </c>
      <c r="H1889" s="122">
        <f>IFERROR(VLOOKUP($F:$F,'Lease Types with GL Accts'!$A:$C,3,FALSE),0)</f>
        <v>0</v>
      </c>
      <c r="I1889" s="122">
        <f>IFERROR(VLOOKUP($F:$F,'Lease Types with GL Accts'!$A:$D,4,FALSE),0)</f>
        <v>0</v>
      </c>
      <c r="J1889" s="293" t="str">
        <f>IF(AND(AB1889=1,K1889='Lease Rollforward'!$B$2),"Yes",IF(AB1889=1,"No",""))</f>
        <v/>
      </c>
      <c r="L1889" s="216"/>
      <c r="M1889" s="217"/>
      <c r="N1889" s="217"/>
      <c r="O1889" s="217"/>
      <c r="P1889" s="294">
        <f t="shared" si="249"/>
        <v>0</v>
      </c>
      <c r="Q1889" s="124"/>
      <c r="R1889" s="124"/>
      <c r="S1889" s="219"/>
      <c r="T1889" s="219"/>
      <c r="U1889" s="266"/>
      <c r="V1889" s="122" t="str">
        <f>IF($AB1889=1,VLOOKUP(U:U,'BW Asset Listing'!D:E,2,FALSE),"")</f>
        <v/>
      </c>
      <c r="W1889" s="122" t="str">
        <f>IF($AB1889=1,VLOOKUP(U:U,'BW Asset Listing'!D:F,3,FALSE),"")</f>
        <v/>
      </c>
      <c r="X1889" s="122" t="str">
        <f>IF($AB1889=1,VLOOKUP(U:U,'BW Asset Listing'!D:G,4,FALSE),"")</f>
        <v/>
      </c>
      <c r="Y1889" s="294" t="str">
        <f>IF($AB1889=1,VLOOKUP(U:U,'BW Asset Listing'!D:O,12,FALSE),"")</f>
        <v/>
      </c>
      <c r="Z1889" s="294" t="str">
        <f t="shared" si="250"/>
        <v/>
      </c>
      <c r="AA1889" s="294" t="str">
        <f t="shared" si="251"/>
        <v/>
      </c>
      <c r="AB1889" s="294">
        <f>COUNTIF($D$4:D1889,$D1889)</f>
        <v>0</v>
      </c>
      <c r="AE1889" s="122" t="str">
        <f t="shared" si="252"/>
        <v/>
      </c>
      <c r="AF1889" s="124">
        <f>SUMIFS('BW Expense Report GL'!I:I,'BW Expense Report GL'!F:F,AD:AD,'BW Expense Report GL'!G:G,G:G)</f>
        <v>0</v>
      </c>
      <c r="AG1889" s="124" t="str">
        <f t="shared" si="253"/>
        <v/>
      </c>
      <c r="AH1889" s="124">
        <f>SUMIFS('BW Expense Report GL'!I:I,'BW Expense Report GL'!F:F,AD:AD,'BW Expense Report GL'!G:G,H:H)</f>
        <v>0</v>
      </c>
      <c r="AI1889" s="124" t="str">
        <f t="shared" si="254"/>
        <v/>
      </c>
      <c r="AK1889" s="121">
        <f t="shared" si="255"/>
        <v>0</v>
      </c>
      <c r="AL1889" s="121">
        <f t="shared" si="256"/>
        <v>0</v>
      </c>
    </row>
    <row r="1890" spans="1:38" s="121" customFormat="1" ht="12.75" x14ac:dyDescent="0.2">
      <c r="A1890" s="293" t="str">
        <f>VLOOKUP(B:B,'ACFR Business Areas'!A:C,3,FALSE)</f>
        <v>A000</v>
      </c>
      <c r="B1890" s="293" t="str">
        <f>'Lease Rollforward'!$B$1</f>
        <v>E120</v>
      </c>
      <c r="C1890" s="122" t="str">
        <f>VLOOKUP(B:B,'ACFR Business Areas'!A:B,2,FALSE)</f>
        <v>Comptroller General</v>
      </c>
      <c r="D1890" s="237"/>
      <c r="E1890" s="265"/>
      <c r="G1890" s="122">
        <f>IFERROR(VLOOKUP($F:$F,'Lease Types with GL Accts'!A:B,2,FALSE),0)</f>
        <v>0</v>
      </c>
      <c r="H1890" s="122">
        <f>IFERROR(VLOOKUP($F:$F,'Lease Types with GL Accts'!$A:$C,3,FALSE),0)</f>
        <v>0</v>
      </c>
      <c r="I1890" s="122">
        <f>IFERROR(VLOOKUP($F:$F,'Lease Types with GL Accts'!$A:$D,4,FALSE),0)</f>
        <v>0</v>
      </c>
      <c r="J1890" s="293" t="str">
        <f>IF(AND(AB1890=1,K1890='Lease Rollforward'!$B$2),"Yes",IF(AB1890=1,"No",""))</f>
        <v/>
      </c>
      <c r="L1890" s="216"/>
      <c r="M1890" s="217"/>
      <c r="N1890" s="217"/>
      <c r="O1890" s="217"/>
      <c r="P1890" s="294">
        <f t="shared" si="249"/>
        <v>0</v>
      </c>
      <c r="Q1890" s="124"/>
      <c r="R1890" s="124"/>
      <c r="S1890" s="219"/>
      <c r="T1890" s="219"/>
      <c r="U1890" s="266"/>
      <c r="V1890" s="122" t="str">
        <f>IF($AB1890=1,VLOOKUP(U:U,'BW Asset Listing'!D:E,2,FALSE),"")</f>
        <v/>
      </c>
      <c r="W1890" s="122" t="str">
        <f>IF($AB1890=1,VLOOKUP(U:U,'BW Asset Listing'!D:F,3,FALSE),"")</f>
        <v/>
      </c>
      <c r="X1890" s="122" t="str">
        <f>IF($AB1890=1,VLOOKUP(U:U,'BW Asset Listing'!D:G,4,FALSE),"")</f>
        <v/>
      </c>
      <c r="Y1890" s="294" t="str">
        <f>IF($AB1890=1,VLOOKUP(U:U,'BW Asset Listing'!D:O,12,FALSE),"")</f>
        <v/>
      </c>
      <c r="Z1890" s="294" t="str">
        <f t="shared" si="250"/>
        <v/>
      </c>
      <c r="AA1890" s="294" t="str">
        <f t="shared" si="251"/>
        <v/>
      </c>
      <c r="AB1890" s="294">
        <f>COUNTIF($D$4:D1890,$D1890)</f>
        <v>0</v>
      </c>
      <c r="AE1890" s="122" t="str">
        <f t="shared" si="252"/>
        <v/>
      </c>
      <c r="AF1890" s="124">
        <f>SUMIFS('BW Expense Report GL'!I:I,'BW Expense Report GL'!F:F,AD:AD,'BW Expense Report GL'!G:G,G:G)</f>
        <v>0</v>
      </c>
      <c r="AG1890" s="124" t="str">
        <f t="shared" si="253"/>
        <v/>
      </c>
      <c r="AH1890" s="124">
        <f>SUMIFS('BW Expense Report GL'!I:I,'BW Expense Report GL'!F:F,AD:AD,'BW Expense Report GL'!G:G,H:H)</f>
        <v>0</v>
      </c>
      <c r="AI1890" s="124" t="str">
        <f t="shared" si="254"/>
        <v/>
      </c>
      <c r="AK1890" s="121">
        <f t="shared" si="255"/>
        <v>0</v>
      </c>
      <c r="AL1890" s="121">
        <f t="shared" si="256"/>
        <v>0</v>
      </c>
    </row>
    <row r="1891" spans="1:38" s="121" customFormat="1" ht="12.75" x14ac:dyDescent="0.2">
      <c r="A1891" s="293" t="str">
        <f>VLOOKUP(B:B,'ACFR Business Areas'!A:C,3,FALSE)</f>
        <v>A000</v>
      </c>
      <c r="B1891" s="293" t="str">
        <f>'Lease Rollforward'!$B$1</f>
        <v>E120</v>
      </c>
      <c r="C1891" s="122" t="str">
        <f>VLOOKUP(B:B,'ACFR Business Areas'!A:B,2,FALSE)</f>
        <v>Comptroller General</v>
      </c>
      <c r="D1891" s="237"/>
      <c r="E1891" s="265"/>
      <c r="G1891" s="122">
        <f>IFERROR(VLOOKUP($F:$F,'Lease Types with GL Accts'!A:B,2,FALSE),0)</f>
        <v>0</v>
      </c>
      <c r="H1891" s="122">
        <f>IFERROR(VLOOKUP($F:$F,'Lease Types with GL Accts'!$A:$C,3,FALSE),0)</f>
        <v>0</v>
      </c>
      <c r="I1891" s="122">
        <f>IFERROR(VLOOKUP($F:$F,'Lease Types with GL Accts'!$A:$D,4,FALSE),0)</f>
        <v>0</v>
      </c>
      <c r="J1891" s="293" t="str">
        <f>IF(AND(AB1891=1,K1891='Lease Rollforward'!$B$2),"Yes",IF(AB1891=1,"No",""))</f>
        <v/>
      </c>
      <c r="L1891" s="216"/>
      <c r="M1891" s="217"/>
      <c r="N1891" s="217"/>
      <c r="O1891" s="217"/>
      <c r="P1891" s="294">
        <f t="shared" si="249"/>
        <v>0</v>
      </c>
      <c r="Q1891" s="124"/>
      <c r="R1891" s="124"/>
      <c r="S1891" s="219"/>
      <c r="T1891" s="219"/>
      <c r="U1891" s="266"/>
      <c r="V1891" s="122" t="str">
        <f>IF($AB1891=1,VLOOKUP(U:U,'BW Asset Listing'!D:E,2,FALSE),"")</f>
        <v/>
      </c>
      <c r="W1891" s="122" t="str">
        <f>IF($AB1891=1,VLOOKUP(U:U,'BW Asset Listing'!D:F,3,FALSE),"")</f>
        <v/>
      </c>
      <c r="X1891" s="122" t="str">
        <f>IF($AB1891=1,VLOOKUP(U:U,'BW Asset Listing'!D:G,4,FALSE),"")</f>
        <v/>
      </c>
      <c r="Y1891" s="294" t="str">
        <f>IF($AB1891=1,VLOOKUP(U:U,'BW Asset Listing'!D:O,12,FALSE),"")</f>
        <v/>
      </c>
      <c r="Z1891" s="294" t="str">
        <f t="shared" si="250"/>
        <v/>
      </c>
      <c r="AA1891" s="294" t="str">
        <f t="shared" si="251"/>
        <v/>
      </c>
      <c r="AB1891" s="294">
        <f>COUNTIF($D$4:D1891,$D1891)</f>
        <v>0</v>
      </c>
      <c r="AE1891" s="122" t="str">
        <f t="shared" si="252"/>
        <v/>
      </c>
      <c r="AF1891" s="124">
        <f>SUMIFS('BW Expense Report GL'!I:I,'BW Expense Report GL'!F:F,AD:AD,'BW Expense Report GL'!G:G,G:G)</f>
        <v>0</v>
      </c>
      <c r="AG1891" s="124" t="str">
        <f t="shared" si="253"/>
        <v/>
      </c>
      <c r="AH1891" s="124">
        <f>SUMIFS('BW Expense Report GL'!I:I,'BW Expense Report GL'!F:F,AD:AD,'BW Expense Report GL'!G:G,H:H)</f>
        <v>0</v>
      </c>
      <c r="AI1891" s="124" t="str">
        <f t="shared" si="254"/>
        <v/>
      </c>
      <c r="AK1891" s="121">
        <f t="shared" si="255"/>
        <v>0</v>
      </c>
      <c r="AL1891" s="121">
        <f t="shared" si="256"/>
        <v>0</v>
      </c>
    </row>
    <row r="1892" spans="1:38" s="121" customFormat="1" ht="12.75" x14ac:dyDescent="0.2">
      <c r="A1892" s="293" t="str">
        <f>VLOOKUP(B:B,'ACFR Business Areas'!A:C,3,FALSE)</f>
        <v>A000</v>
      </c>
      <c r="B1892" s="293" t="str">
        <f>'Lease Rollforward'!$B$1</f>
        <v>E120</v>
      </c>
      <c r="C1892" s="122" t="str">
        <f>VLOOKUP(B:B,'ACFR Business Areas'!A:B,2,FALSE)</f>
        <v>Comptroller General</v>
      </c>
      <c r="D1892" s="237"/>
      <c r="E1892" s="265"/>
      <c r="G1892" s="122">
        <f>IFERROR(VLOOKUP($F:$F,'Lease Types with GL Accts'!A:B,2,FALSE),0)</f>
        <v>0</v>
      </c>
      <c r="H1892" s="122">
        <f>IFERROR(VLOOKUP($F:$F,'Lease Types with GL Accts'!$A:$C,3,FALSE),0)</f>
        <v>0</v>
      </c>
      <c r="I1892" s="122">
        <f>IFERROR(VLOOKUP($F:$F,'Lease Types with GL Accts'!$A:$D,4,FALSE),0)</f>
        <v>0</v>
      </c>
      <c r="J1892" s="293" t="str">
        <f>IF(AND(AB1892=1,K1892='Lease Rollforward'!$B$2),"Yes",IF(AB1892=1,"No",""))</f>
        <v/>
      </c>
      <c r="L1892" s="216"/>
      <c r="M1892" s="217"/>
      <c r="N1892" s="217"/>
      <c r="O1892" s="217"/>
      <c r="P1892" s="294">
        <f t="shared" si="249"/>
        <v>0</v>
      </c>
      <c r="Q1892" s="124"/>
      <c r="R1892" s="124"/>
      <c r="S1892" s="219"/>
      <c r="T1892" s="219"/>
      <c r="U1892" s="266"/>
      <c r="V1892" s="122" t="str">
        <f>IF($AB1892=1,VLOOKUP(U:U,'BW Asset Listing'!D:E,2,FALSE),"")</f>
        <v/>
      </c>
      <c r="W1892" s="122" t="str">
        <f>IF($AB1892=1,VLOOKUP(U:U,'BW Asset Listing'!D:F,3,FALSE),"")</f>
        <v/>
      </c>
      <c r="X1892" s="122" t="str">
        <f>IF($AB1892=1,VLOOKUP(U:U,'BW Asset Listing'!D:G,4,FALSE),"")</f>
        <v/>
      </c>
      <c r="Y1892" s="294" t="str">
        <f>IF($AB1892=1,VLOOKUP(U:U,'BW Asset Listing'!D:O,12,FALSE),"")</f>
        <v/>
      </c>
      <c r="Z1892" s="294" t="str">
        <f t="shared" si="250"/>
        <v/>
      </c>
      <c r="AA1892" s="294" t="str">
        <f t="shared" si="251"/>
        <v/>
      </c>
      <c r="AB1892" s="294">
        <f>COUNTIF($D$4:D1892,$D1892)</f>
        <v>0</v>
      </c>
      <c r="AE1892" s="122" t="str">
        <f t="shared" si="252"/>
        <v/>
      </c>
      <c r="AF1892" s="124">
        <f>SUMIFS('BW Expense Report GL'!I:I,'BW Expense Report GL'!F:F,AD:AD,'BW Expense Report GL'!G:G,G:G)</f>
        <v>0</v>
      </c>
      <c r="AG1892" s="124" t="str">
        <f t="shared" si="253"/>
        <v/>
      </c>
      <c r="AH1892" s="124">
        <f>SUMIFS('BW Expense Report GL'!I:I,'BW Expense Report GL'!F:F,AD:AD,'BW Expense Report GL'!G:G,H:H)</f>
        <v>0</v>
      </c>
      <c r="AI1892" s="124" t="str">
        <f t="shared" si="254"/>
        <v/>
      </c>
      <c r="AK1892" s="121">
        <f t="shared" si="255"/>
        <v>0</v>
      </c>
      <c r="AL1892" s="121">
        <f t="shared" si="256"/>
        <v>0</v>
      </c>
    </row>
    <row r="1893" spans="1:38" s="121" customFormat="1" ht="12.75" x14ac:dyDescent="0.2">
      <c r="A1893" s="293" t="str">
        <f>VLOOKUP(B:B,'ACFR Business Areas'!A:C,3,FALSE)</f>
        <v>A000</v>
      </c>
      <c r="B1893" s="293" t="str">
        <f>'Lease Rollforward'!$B$1</f>
        <v>E120</v>
      </c>
      <c r="C1893" s="122" t="str">
        <f>VLOOKUP(B:B,'ACFR Business Areas'!A:B,2,FALSE)</f>
        <v>Comptroller General</v>
      </c>
      <c r="D1893" s="237"/>
      <c r="E1893" s="265"/>
      <c r="G1893" s="122">
        <f>IFERROR(VLOOKUP($F:$F,'Lease Types with GL Accts'!A:B,2,FALSE),0)</f>
        <v>0</v>
      </c>
      <c r="H1893" s="122">
        <f>IFERROR(VLOOKUP($F:$F,'Lease Types with GL Accts'!$A:$C,3,FALSE),0)</f>
        <v>0</v>
      </c>
      <c r="I1893" s="122">
        <f>IFERROR(VLOOKUP($F:$F,'Lease Types with GL Accts'!$A:$D,4,FALSE),0)</f>
        <v>0</v>
      </c>
      <c r="J1893" s="293" t="str">
        <f>IF(AND(AB1893=1,K1893='Lease Rollforward'!$B$2),"Yes",IF(AB1893=1,"No",""))</f>
        <v/>
      </c>
      <c r="L1893" s="216"/>
      <c r="M1893" s="217"/>
      <c r="N1893" s="217"/>
      <c r="O1893" s="217"/>
      <c r="P1893" s="294">
        <f t="shared" si="249"/>
        <v>0</v>
      </c>
      <c r="Q1893" s="124"/>
      <c r="R1893" s="124"/>
      <c r="S1893" s="219"/>
      <c r="T1893" s="219"/>
      <c r="U1893" s="266"/>
      <c r="V1893" s="122" t="str">
        <f>IF($AB1893=1,VLOOKUP(U:U,'BW Asset Listing'!D:E,2,FALSE),"")</f>
        <v/>
      </c>
      <c r="W1893" s="122" t="str">
        <f>IF($AB1893=1,VLOOKUP(U:U,'BW Asset Listing'!D:F,3,FALSE),"")</f>
        <v/>
      </c>
      <c r="X1893" s="122" t="str">
        <f>IF($AB1893=1,VLOOKUP(U:U,'BW Asset Listing'!D:G,4,FALSE),"")</f>
        <v/>
      </c>
      <c r="Y1893" s="294" t="str">
        <f>IF($AB1893=1,VLOOKUP(U:U,'BW Asset Listing'!D:O,12,FALSE),"")</f>
        <v/>
      </c>
      <c r="Z1893" s="294" t="str">
        <f t="shared" si="250"/>
        <v/>
      </c>
      <c r="AA1893" s="294" t="str">
        <f t="shared" si="251"/>
        <v/>
      </c>
      <c r="AB1893" s="294">
        <f>COUNTIF($D$4:D1893,$D1893)</f>
        <v>0</v>
      </c>
      <c r="AE1893" s="122" t="str">
        <f t="shared" si="252"/>
        <v/>
      </c>
      <c r="AF1893" s="124">
        <f>SUMIFS('BW Expense Report GL'!I:I,'BW Expense Report GL'!F:F,AD:AD,'BW Expense Report GL'!G:G,G:G)</f>
        <v>0</v>
      </c>
      <c r="AG1893" s="124" t="str">
        <f t="shared" si="253"/>
        <v/>
      </c>
      <c r="AH1893" s="124">
        <f>SUMIFS('BW Expense Report GL'!I:I,'BW Expense Report GL'!F:F,AD:AD,'BW Expense Report GL'!G:G,H:H)</f>
        <v>0</v>
      </c>
      <c r="AI1893" s="124" t="str">
        <f t="shared" si="254"/>
        <v/>
      </c>
      <c r="AK1893" s="121">
        <f t="shared" si="255"/>
        <v>0</v>
      </c>
      <c r="AL1893" s="121">
        <f t="shared" si="256"/>
        <v>0</v>
      </c>
    </row>
    <row r="1894" spans="1:38" s="121" customFormat="1" ht="12.75" x14ac:dyDescent="0.2">
      <c r="A1894" s="293" t="str">
        <f>VLOOKUP(B:B,'ACFR Business Areas'!A:C,3,FALSE)</f>
        <v>A000</v>
      </c>
      <c r="B1894" s="293" t="str">
        <f>'Lease Rollforward'!$B$1</f>
        <v>E120</v>
      </c>
      <c r="C1894" s="122" t="str">
        <f>VLOOKUP(B:B,'ACFR Business Areas'!A:B,2,FALSE)</f>
        <v>Comptroller General</v>
      </c>
      <c r="D1894" s="237"/>
      <c r="E1894" s="265"/>
      <c r="G1894" s="122">
        <f>IFERROR(VLOOKUP($F:$F,'Lease Types with GL Accts'!A:B,2,FALSE),0)</f>
        <v>0</v>
      </c>
      <c r="H1894" s="122">
        <f>IFERROR(VLOOKUP($F:$F,'Lease Types with GL Accts'!$A:$C,3,FALSE),0)</f>
        <v>0</v>
      </c>
      <c r="I1894" s="122">
        <f>IFERROR(VLOOKUP($F:$F,'Lease Types with GL Accts'!$A:$D,4,FALSE),0)</f>
        <v>0</v>
      </c>
      <c r="J1894" s="293" t="str">
        <f>IF(AND(AB1894=1,K1894='Lease Rollforward'!$B$2),"Yes",IF(AB1894=1,"No",""))</f>
        <v/>
      </c>
      <c r="L1894" s="216"/>
      <c r="M1894" s="217"/>
      <c r="N1894" s="217"/>
      <c r="O1894" s="217"/>
      <c r="P1894" s="294">
        <f t="shared" si="249"/>
        <v>0</v>
      </c>
      <c r="Q1894" s="124"/>
      <c r="R1894" s="124"/>
      <c r="S1894" s="219"/>
      <c r="T1894" s="219"/>
      <c r="U1894" s="266"/>
      <c r="V1894" s="122" t="str">
        <f>IF($AB1894=1,VLOOKUP(U:U,'BW Asset Listing'!D:E,2,FALSE),"")</f>
        <v/>
      </c>
      <c r="W1894" s="122" t="str">
        <f>IF($AB1894=1,VLOOKUP(U:U,'BW Asset Listing'!D:F,3,FALSE),"")</f>
        <v/>
      </c>
      <c r="X1894" s="122" t="str">
        <f>IF($AB1894=1,VLOOKUP(U:U,'BW Asset Listing'!D:G,4,FALSE),"")</f>
        <v/>
      </c>
      <c r="Y1894" s="294" t="str">
        <f>IF($AB1894=1,VLOOKUP(U:U,'BW Asset Listing'!D:O,12,FALSE),"")</f>
        <v/>
      </c>
      <c r="Z1894" s="294" t="str">
        <f t="shared" si="250"/>
        <v/>
      </c>
      <c r="AA1894" s="294" t="str">
        <f t="shared" si="251"/>
        <v/>
      </c>
      <c r="AB1894" s="294">
        <f>COUNTIF($D$4:D1894,$D1894)</f>
        <v>0</v>
      </c>
      <c r="AE1894" s="122" t="str">
        <f t="shared" si="252"/>
        <v/>
      </c>
      <c r="AF1894" s="124">
        <f>SUMIFS('BW Expense Report GL'!I:I,'BW Expense Report GL'!F:F,AD:AD,'BW Expense Report GL'!G:G,G:G)</f>
        <v>0</v>
      </c>
      <c r="AG1894" s="124" t="str">
        <f t="shared" si="253"/>
        <v/>
      </c>
      <c r="AH1894" s="124">
        <f>SUMIFS('BW Expense Report GL'!I:I,'BW Expense Report GL'!F:F,AD:AD,'BW Expense Report GL'!G:G,H:H)</f>
        <v>0</v>
      </c>
      <c r="AI1894" s="124" t="str">
        <f t="shared" si="254"/>
        <v/>
      </c>
      <c r="AK1894" s="121">
        <f t="shared" si="255"/>
        <v>0</v>
      </c>
      <c r="AL1894" s="121">
        <f t="shared" si="256"/>
        <v>0</v>
      </c>
    </row>
    <row r="1895" spans="1:38" s="121" customFormat="1" ht="12.75" x14ac:dyDescent="0.2">
      <c r="A1895" s="293" t="str">
        <f>VLOOKUP(B:B,'ACFR Business Areas'!A:C,3,FALSE)</f>
        <v>A000</v>
      </c>
      <c r="B1895" s="293" t="str">
        <f>'Lease Rollforward'!$B$1</f>
        <v>E120</v>
      </c>
      <c r="C1895" s="122" t="str">
        <f>VLOOKUP(B:B,'ACFR Business Areas'!A:B,2,FALSE)</f>
        <v>Comptroller General</v>
      </c>
      <c r="D1895" s="237"/>
      <c r="E1895" s="265"/>
      <c r="G1895" s="122">
        <f>IFERROR(VLOOKUP($F:$F,'Lease Types with GL Accts'!A:B,2,FALSE),0)</f>
        <v>0</v>
      </c>
      <c r="H1895" s="122">
        <f>IFERROR(VLOOKUP($F:$F,'Lease Types with GL Accts'!$A:$C,3,FALSE),0)</f>
        <v>0</v>
      </c>
      <c r="I1895" s="122">
        <f>IFERROR(VLOOKUP($F:$F,'Lease Types with GL Accts'!$A:$D,4,FALSE),0)</f>
        <v>0</v>
      </c>
      <c r="J1895" s="293" t="str">
        <f>IF(AND(AB1895=1,K1895='Lease Rollforward'!$B$2),"Yes",IF(AB1895=1,"No",""))</f>
        <v/>
      </c>
      <c r="L1895" s="216"/>
      <c r="M1895" s="217"/>
      <c r="N1895" s="217"/>
      <c r="O1895" s="217"/>
      <c r="P1895" s="294">
        <f t="shared" si="249"/>
        <v>0</v>
      </c>
      <c r="Q1895" s="124"/>
      <c r="R1895" s="124"/>
      <c r="S1895" s="219"/>
      <c r="T1895" s="219"/>
      <c r="U1895" s="266"/>
      <c r="V1895" s="122" t="str">
        <f>IF($AB1895=1,VLOOKUP(U:U,'BW Asset Listing'!D:E,2,FALSE),"")</f>
        <v/>
      </c>
      <c r="W1895" s="122" t="str">
        <f>IF($AB1895=1,VLOOKUP(U:U,'BW Asset Listing'!D:F,3,FALSE),"")</f>
        <v/>
      </c>
      <c r="X1895" s="122" t="str">
        <f>IF($AB1895=1,VLOOKUP(U:U,'BW Asset Listing'!D:G,4,FALSE),"")</f>
        <v/>
      </c>
      <c r="Y1895" s="294" t="str">
        <f>IF($AB1895=1,VLOOKUP(U:U,'BW Asset Listing'!D:O,12,FALSE),"")</f>
        <v/>
      </c>
      <c r="Z1895" s="294" t="str">
        <f t="shared" si="250"/>
        <v/>
      </c>
      <c r="AA1895" s="294" t="str">
        <f t="shared" si="251"/>
        <v/>
      </c>
      <c r="AB1895" s="294">
        <f>COUNTIF($D$4:D1895,$D1895)</f>
        <v>0</v>
      </c>
      <c r="AE1895" s="122" t="str">
        <f t="shared" si="252"/>
        <v/>
      </c>
      <c r="AF1895" s="124">
        <f>SUMIFS('BW Expense Report GL'!I:I,'BW Expense Report GL'!F:F,AD:AD,'BW Expense Report GL'!G:G,G:G)</f>
        <v>0</v>
      </c>
      <c r="AG1895" s="124" t="str">
        <f t="shared" si="253"/>
        <v/>
      </c>
      <c r="AH1895" s="124">
        <f>SUMIFS('BW Expense Report GL'!I:I,'BW Expense Report GL'!F:F,AD:AD,'BW Expense Report GL'!G:G,H:H)</f>
        <v>0</v>
      </c>
      <c r="AI1895" s="124" t="str">
        <f t="shared" si="254"/>
        <v/>
      </c>
      <c r="AK1895" s="121">
        <f t="shared" si="255"/>
        <v>0</v>
      </c>
      <c r="AL1895" s="121">
        <f t="shared" si="256"/>
        <v>0</v>
      </c>
    </row>
    <row r="1896" spans="1:38" s="121" customFormat="1" ht="12.75" x14ac:dyDescent="0.2">
      <c r="A1896" s="293" t="str">
        <f>VLOOKUP(B:B,'ACFR Business Areas'!A:C,3,FALSE)</f>
        <v>A000</v>
      </c>
      <c r="B1896" s="293" t="str">
        <f>'Lease Rollforward'!$B$1</f>
        <v>E120</v>
      </c>
      <c r="C1896" s="122" t="str">
        <f>VLOOKUP(B:B,'ACFR Business Areas'!A:B,2,FALSE)</f>
        <v>Comptroller General</v>
      </c>
      <c r="D1896" s="237"/>
      <c r="E1896" s="265"/>
      <c r="G1896" s="122">
        <f>IFERROR(VLOOKUP($F:$F,'Lease Types with GL Accts'!A:B,2,FALSE),0)</f>
        <v>0</v>
      </c>
      <c r="H1896" s="122">
        <f>IFERROR(VLOOKUP($F:$F,'Lease Types with GL Accts'!$A:$C,3,FALSE),0)</f>
        <v>0</v>
      </c>
      <c r="I1896" s="122">
        <f>IFERROR(VLOOKUP($F:$F,'Lease Types with GL Accts'!$A:$D,4,FALSE),0)</f>
        <v>0</v>
      </c>
      <c r="J1896" s="293" t="str">
        <f>IF(AND(AB1896=1,K1896='Lease Rollforward'!$B$2),"Yes",IF(AB1896=1,"No",""))</f>
        <v/>
      </c>
      <c r="L1896" s="216"/>
      <c r="M1896" s="217"/>
      <c r="N1896" s="217"/>
      <c r="O1896" s="217"/>
      <c r="P1896" s="294">
        <f t="shared" si="249"/>
        <v>0</v>
      </c>
      <c r="Q1896" s="124"/>
      <c r="R1896" s="124"/>
      <c r="S1896" s="219"/>
      <c r="T1896" s="219"/>
      <c r="U1896" s="266"/>
      <c r="V1896" s="122" t="str">
        <f>IF($AB1896=1,VLOOKUP(U:U,'BW Asset Listing'!D:E,2,FALSE),"")</f>
        <v/>
      </c>
      <c r="W1896" s="122" t="str">
        <f>IF($AB1896=1,VLOOKUP(U:U,'BW Asset Listing'!D:F,3,FALSE),"")</f>
        <v/>
      </c>
      <c r="X1896" s="122" t="str">
        <f>IF($AB1896=1,VLOOKUP(U:U,'BW Asset Listing'!D:G,4,FALSE),"")</f>
        <v/>
      </c>
      <c r="Y1896" s="294" t="str">
        <f>IF($AB1896=1,VLOOKUP(U:U,'BW Asset Listing'!D:O,12,FALSE),"")</f>
        <v/>
      </c>
      <c r="Z1896" s="294" t="str">
        <f t="shared" si="250"/>
        <v/>
      </c>
      <c r="AA1896" s="294" t="str">
        <f t="shared" si="251"/>
        <v/>
      </c>
      <c r="AB1896" s="294">
        <f>COUNTIF($D$4:D1896,$D1896)</f>
        <v>0</v>
      </c>
      <c r="AE1896" s="122" t="str">
        <f t="shared" si="252"/>
        <v/>
      </c>
      <c r="AF1896" s="124">
        <f>SUMIFS('BW Expense Report GL'!I:I,'BW Expense Report GL'!F:F,AD:AD,'BW Expense Report GL'!G:G,G:G)</f>
        <v>0</v>
      </c>
      <c r="AG1896" s="124" t="str">
        <f t="shared" si="253"/>
        <v/>
      </c>
      <c r="AH1896" s="124">
        <f>SUMIFS('BW Expense Report GL'!I:I,'BW Expense Report GL'!F:F,AD:AD,'BW Expense Report GL'!G:G,H:H)</f>
        <v>0</v>
      </c>
      <c r="AI1896" s="124" t="str">
        <f t="shared" si="254"/>
        <v/>
      </c>
      <c r="AK1896" s="121">
        <f t="shared" si="255"/>
        <v>0</v>
      </c>
      <c r="AL1896" s="121">
        <f t="shared" si="256"/>
        <v>0</v>
      </c>
    </row>
    <row r="1897" spans="1:38" s="121" customFormat="1" ht="12.75" x14ac:dyDescent="0.2">
      <c r="A1897" s="293" t="str">
        <f>VLOOKUP(B:B,'ACFR Business Areas'!A:C,3,FALSE)</f>
        <v>A000</v>
      </c>
      <c r="B1897" s="293" t="str">
        <f>'Lease Rollforward'!$B$1</f>
        <v>E120</v>
      </c>
      <c r="C1897" s="122" t="str">
        <f>VLOOKUP(B:B,'ACFR Business Areas'!A:B,2,FALSE)</f>
        <v>Comptroller General</v>
      </c>
      <c r="D1897" s="237"/>
      <c r="E1897" s="265"/>
      <c r="G1897" s="122">
        <f>IFERROR(VLOOKUP($F:$F,'Lease Types with GL Accts'!A:B,2,FALSE),0)</f>
        <v>0</v>
      </c>
      <c r="H1897" s="122">
        <f>IFERROR(VLOOKUP($F:$F,'Lease Types with GL Accts'!$A:$C,3,FALSE),0)</f>
        <v>0</v>
      </c>
      <c r="I1897" s="122">
        <f>IFERROR(VLOOKUP($F:$F,'Lease Types with GL Accts'!$A:$D,4,FALSE),0)</f>
        <v>0</v>
      </c>
      <c r="J1897" s="293" t="str">
        <f>IF(AND(AB1897=1,K1897='Lease Rollforward'!$B$2),"Yes",IF(AB1897=1,"No",""))</f>
        <v/>
      </c>
      <c r="L1897" s="216"/>
      <c r="M1897" s="217"/>
      <c r="N1897" s="217"/>
      <c r="O1897" s="217"/>
      <c r="P1897" s="294">
        <f t="shared" si="249"/>
        <v>0</v>
      </c>
      <c r="Q1897" s="124"/>
      <c r="R1897" s="124"/>
      <c r="S1897" s="219"/>
      <c r="T1897" s="219"/>
      <c r="U1897" s="266"/>
      <c r="V1897" s="122" t="str">
        <f>IF($AB1897=1,VLOOKUP(U:U,'BW Asset Listing'!D:E,2,FALSE),"")</f>
        <v/>
      </c>
      <c r="W1897" s="122" t="str">
        <f>IF($AB1897=1,VLOOKUP(U:U,'BW Asset Listing'!D:F,3,FALSE),"")</f>
        <v/>
      </c>
      <c r="X1897" s="122" t="str">
        <f>IF($AB1897=1,VLOOKUP(U:U,'BW Asset Listing'!D:G,4,FALSE),"")</f>
        <v/>
      </c>
      <c r="Y1897" s="294" t="str">
        <f>IF($AB1897=1,VLOOKUP(U:U,'BW Asset Listing'!D:O,12,FALSE),"")</f>
        <v/>
      </c>
      <c r="Z1897" s="294" t="str">
        <f t="shared" si="250"/>
        <v/>
      </c>
      <c r="AA1897" s="294" t="str">
        <f t="shared" si="251"/>
        <v/>
      </c>
      <c r="AB1897" s="294">
        <f>COUNTIF($D$4:D1897,$D1897)</f>
        <v>0</v>
      </c>
      <c r="AE1897" s="122" t="str">
        <f t="shared" si="252"/>
        <v/>
      </c>
      <c r="AF1897" s="124">
        <f>SUMIFS('BW Expense Report GL'!I:I,'BW Expense Report GL'!F:F,AD:AD,'BW Expense Report GL'!G:G,G:G)</f>
        <v>0</v>
      </c>
      <c r="AG1897" s="124" t="str">
        <f t="shared" si="253"/>
        <v/>
      </c>
      <c r="AH1897" s="124">
        <f>SUMIFS('BW Expense Report GL'!I:I,'BW Expense Report GL'!F:F,AD:AD,'BW Expense Report GL'!G:G,H:H)</f>
        <v>0</v>
      </c>
      <c r="AI1897" s="124" t="str">
        <f t="shared" si="254"/>
        <v/>
      </c>
      <c r="AK1897" s="121">
        <f t="shared" si="255"/>
        <v>0</v>
      </c>
      <c r="AL1897" s="121">
        <f t="shared" si="256"/>
        <v>0</v>
      </c>
    </row>
    <row r="1898" spans="1:38" s="121" customFormat="1" ht="12.75" x14ac:dyDescent="0.2">
      <c r="A1898" s="293" t="str">
        <f>VLOOKUP(B:B,'ACFR Business Areas'!A:C,3,FALSE)</f>
        <v>A000</v>
      </c>
      <c r="B1898" s="293" t="str">
        <f>'Lease Rollforward'!$B$1</f>
        <v>E120</v>
      </c>
      <c r="C1898" s="122" t="str">
        <f>VLOOKUP(B:B,'ACFR Business Areas'!A:B,2,FALSE)</f>
        <v>Comptroller General</v>
      </c>
      <c r="D1898" s="237"/>
      <c r="E1898" s="265"/>
      <c r="G1898" s="122">
        <f>IFERROR(VLOOKUP($F:$F,'Lease Types with GL Accts'!A:B,2,FALSE),0)</f>
        <v>0</v>
      </c>
      <c r="H1898" s="122">
        <f>IFERROR(VLOOKUP($F:$F,'Lease Types with GL Accts'!$A:$C,3,FALSE),0)</f>
        <v>0</v>
      </c>
      <c r="I1898" s="122">
        <f>IFERROR(VLOOKUP($F:$F,'Lease Types with GL Accts'!$A:$D,4,FALSE),0)</f>
        <v>0</v>
      </c>
      <c r="J1898" s="293" t="str">
        <f>IF(AND(AB1898=1,K1898='Lease Rollforward'!$B$2),"Yes",IF(AB1898=1,"No",""))</f>
        <v/>
      </c>
      <c r="L1898" s="216"/>
      <c r="M1898" s="217"/>
      <c r="N1898" s="217"/>
      <c r="O1898" s="217"/>
      <c r="P1898" s="294">
        <f t="shared" si="249"/>
        <v>0</v>
      </c>
      <c r="Q1898" s="124"/>
      <c r="R1898" s="124"/>
      <c r="S1898" s="219"/>
      <c r="T1898" s="219"/>
      <c r="U1898" s="266"/>
      <c r="V1898" s="122" t="str">
        <f>IF($AB1898=1,VLOOKUP(U:U,'BW Asset Listing'!D:E,2,FALSE),"")</f>
        <v/>
      </c>
      <c r="W1898" s="122" t="str">
        <f>IF($AB1898=1,VLOOKUP(U:U,'BW Asset Listing'!D:F,3,FALSE),"")</f>
        <v/>
      </c>
      <c r="X1898" s="122" t="str">
        <f>IF($AB1898=1,VLOOKUP(U:U,'BW Asset Listing'!D:G,4,FALSE),"")</f>
        <v/>
      </c>
      <c r="Y1898" s="294" t="str">
        <f>IF($AB1898=1,VLOOKUP(U:U,'BW Asset Listing'!D:O,12,FALSE),"")</f>
        <v/>
      </c>
      <c r="Z1898" s="294" t="str">
        <f t="shared" si="250"/>
        <v/>
      </c>
      <c r="AA1898" s="294" t="str">
        <f t="shared" si="251"/>
        <v/>
      </c>
      <c r="AB1898" s="294">
        <f>COUNTIF($D$4:D1898,$D1898)</f>
        <v>0</v>
      </c>
      <c r="AE1898" s="122" t="str">
        <f t="shared" si="252"/>
        <v/>
      </c>
      <c r="AF1898" s="124">
        <f>SUMIFS('BW Expense Report GL'!I:I,'BW Expense Report GL'!F:F,AD:AD,'BW Expense Report GL'!G:G,G:G)</f>
        <v>0</v>
      </c>
      <c r="AG1898" s="124" t="str">
        <f t="shared" si="253"/>
        <v/>
      </c>
      <c r="AH1898" s="124">
        <f>SUMIFS('BW Expense Report GL'!I:I,'BW Expense Report GL'!F:F,AD:AD,'BW Expense Report GL'!G:G,H:H)</f>
        <v>0</v>
      </c>
      <c r="AI1898" s="124" t="str">
        <f t="shared" si="254"/>
        <v/>
      </c>
      <c r="AK1898" s="121">
        <f t="shared" si="255"/>
        <v>0</v>
      </c>
      <c r="AL1898" s="121">
        <f t="shared" si="256"/>
        <v>0</v>
      </c>
    </row>
    <row r="1899" spans="1:38" s="121" customFormat="1" ht="12.75" x14ac:dyDescent="0.2">
      <c r="A1899" s="293" t="str">
        <f>VLOOKUP(B:B,'ACFR Business Areas'!A:C,3,FALSE)</f>
        <v>A000</v>
      </c>
      <c r="B1899" s="293" t="str">
        <f>'Lease Rollforward'!$B$1</f>
        <v>E120</v>
      </c>
      <c r="C1899" s="122" t="str">
        <f>VLOOKUP(B:B,'ACFR Business Areas'!A:B,2,FALSE)</f>
        <v>Comptroller General</v>
      </c>
      <c r="D1899" s="237"/>
      <c r="E1899" s="265"/>
      <c r="G1899" s="122">
        <f>IFERROR(VLOOKUP($F:$F,'Lease Types with GL Accts'!A:B,2,FALSE),0)</f>
        <v>0</v>
      </c>
      <c r="H1899" s="122">
        <f>IFERROR(VLOOKUP($F:$F,'Lease Types with GL Accts'!$A:$C,3,FALSE),0)</f>
        <v>0</v>
      </c>
      <c r="I1899" s="122">
        <f>IFERROR(VLOOKUP($F:$F,'Lease Types with GL Accts'!$A:$D,4,FALSE),0)</f>
        <v>0</v>
      </c>
      <c r="J1899" s="293" t="str">
        <f>IF(AND(AB1899=1,K1899='Lease Rollforward'!$B$2),"Yes",IF(AB1899=1,"No",""))</f>
        <v/>
      </c>
      <c r="L1899" s="216"/>
      <c r="M1899" s="217"/>
      <c r="N1899" s="217"/>
      <c r="O1899" s="217"/>
      <c r="P1899" s="294">
        <f t="shared" si="249"/>
        <v>0</v>
      </c>
      <c r="Q1899" s="124"/>
      <c r="R1899" s="124"/>
      <c r="S1899" s="219"/>
      <c r="T1899" s="219"/>
      <c r="U1899" s="266"/>
      <c r="V1899" s="122" t="str">
        <f>IF($AB1899=1,VLOOKUP(U:U,'BW Asset Listing'!D:E,2,FALSE),"")</f>
        <v/>
      </c>
      <c r="W1899" s="122" t="str">
        <f>IF($AB1899=1,VLOOKUP(U:U,'BW Asset Listing'!D:F,3,FALSE),"")</f>
        <v/>
      </c>
      <c r="X1899" s="122" t="str">
        <f>IF($AB1899=1,VLOOKUP(U:U,'BW Asset Listing'!D:G,4,FALSE),"")</f>
        <v/>
      </c>
      <c r="Y1899" s="294" t="str">
        <f>IF($AB1899=1,VLOOKUP(U:U,'BW Asset Listing'!D:O,12,FALSE),"")</f>
        <v/>
      </c>
      <c r="Z1899" s="294" t="str">
        <f t="shared" si="250"/>
        <v/>
      </c>
      <c r="AA1899" s="294" t="str">
        <f t="shared" si="251"/>
        <v/>
      </c>
      <c r="AB1899" s="294">
        <f>COUNTIF($D$4:D1899,$D1899)</f>
        <v>0</v>
      </c>
      <c r="AE1899" s="122" t="str">
        <f t="shared" si="252"/>
        <v/>
      </c>
      <c r="AF1899" s="124">
        <f>SUMIFS('BW Expense Report GL'!I:I,'BW Expense Report GL'!F:F,AD:AD,'BW Expense Report GL'!G:G,G:G)</f>
        <v>0</v>
      </c>
      <c r="AG1899" s="124" t="str">
        <f t="shared" si="253"/>
        <v/>
      </c>
      <c r="AH1899" s="124">
        <f>SUMIFS('BW Expense Report GL'!I:I,'BW Expense Report GL'!F:F,AD:AD,'BW Expense Report GL'!G:G,H:H)</f>
        <v>0</v>
      </c>
      <c r="AI1899" s="124" t="str">
        <f t="shared" si="254"/>
        <v/>
      </c>
      <c r="AK1899" s="121">
        <f t="shared" si="255"/>
        <v>0</v>
      </c>
      <c r="AL1899" s="121">
        <f t="shared" si="256"/>
        <v>0</v>
      </c>
    </row>
    <row r="1900" spans="1:38" s="121" customFormat="1" ht="12.75" x14ac:dyDescent="0.2">
      <c r="A1900" s="293" t="str">
        <f>VLOOKUP(B:B,'ACFR Business Areas'!A:C,3,FALSE)</f>
        <v>A000</v>
      </c>
      <c r="B1900" s="293" t="str">
        <f>'Lease Rollforward'!$B$1</f>
        <v>E120</v>
      </c>
      <c r="C1900" s="122" t="str">
        <f>VLOOKUP(B:B,'ACFR Business Areas'!A:B,2,FALSE)</f>
        <v>Comptroller General</v>
      </c>
      <c r="D1900" s="237"/>
      <c r="E1900" s="265"/>
      <c r="G1900" s="122">
        <f>IFERROR(VLOOKUP($F:$F,'Lease Types with GL Accts'!A:B,2,FALSE),0)</f>
        <v>0</v>
      </c>
      <c r="H1900" s="122">
        <f>IFERROR(VLOOKUP($F:$F,'Lease Types with GL Accts'!$A:$C,3,FALSE),0)</f>
        <v>0</v>
      </c>
      <c r="I1900" s="122">
        <f>IFERROR(VLOOKUP($F:$F,'Lease Types with GL Accts'!$A:$D,4,FALSE),0)</f>
        <v>0</v>
      </c>
      <c r="J1900" s="293" t="str">
        <f>IF(AND(AB1900=1,K1900='Lease Rollforward'!$B$2),"Yes",IF(AB1900=1,"No",""))</f>
        <v/>
      </c>
      <c r="L1900" s="216"/>
      <c r="M1900" s="217"/>
      <c r="N1900" s="217"/>
      <c r="O1900" s="217"/>
      <c r="P1900" s="294">
        <f t="shared" si="249"/>
        <v>0</v>
      </c>
      <c r="Q1900" s="124"/>
      <c r="R1900" s="124"/>
      <c r="S1900" s="219"/>
      <c r="T1900" s="219"/>
      <c r="U1900" s="266"/>
      <c r="V1900" s="122" t="str">
        <f>IF($AB1900=1,VLOOKUP(U:U,'BW Asset Listing'!D:E,2,FALSE),"")</f>
        <v/>
      </c>
      <c r="W1900" s="122" t="str">
        <f>IF($AB1900=1,VLOOKUP(U:U,'BW Asset Listing'!D:F,3,FALSE),"")</f>
        <v/>
      </c>
      <c r="X1900" s="122" t="str">
        <f>IF($AB1900=1,VLOOKUP(U:U,'BW Asset Listing'!D:G,4,FALSE),"")</f>
        <v/>
      </c>
      <c r="Y1900" s="294" t="str">
        <f>IF($AB1900=1,VLOOKUP(U:U,'BW Asset Listing'!D:O,12,FALSE),"")</f>
        <v/>
      </c>
      <c r="Z1900" s="294" t="str">
        <f t="shared" si="250"/>
        <v/>
      </c>
      <c r="AA1900" s="294" t="str">
        <f t="shared" si="251"/>
        <v/>
      </c>
      <c r="AB1900" s="294">
        <f>COUNTIF($D$4:D1900,$D1900)</f>
        <v>0</v>
      </c>
      <c r="AE1900" s="122" t="str">
        <f t="shared" si="252"/>
        <v/>
      </c>
      <c r="AF1900" s="124">
        <f>SUMIFS('BW Expense Report GL'!I:I,'BW Expense Report GL'!F:F,AD:AD,'BW Expense Report GL'!G:G,G:G)</f>
        <v>0</v>
      </c>
      <c r="AG1900" s="124" t="str">
        <f t="shared" si="253"/>
        <v/>
      </c>
      <c r="AH1900" s="124">
        <f>SUMIFS('BW Expense Report GL'!I:I,'BW Expense Report GL'!F:F,AD:AD,'BW Expense Report GL'!G:G,H:H)</f>
        <v>0</v>
      </c>
      <c r="AI1900" s="124" t="str">
        <f t="shared" si="254"/>
        <v/>
      </c>
      <c r="AK1900" s="121">
        <f t="shared" si="255"/>
        <v>0</v>
      </c>
      <c r="AL1900" s="121">
        <f t="shared" si="256"/>
        <v>0</v>
      </c>
    </row>
    <row r="1901" spans="1:38" s="121" customFormat="1" ht="12.75" x14ac:dyDescent="0.2">
      <c r="A1901" s="293" t="str">
        <f>VLOOKUP(B:B,'ACFR Business Areas'!A:C,3,FALSE)</f>
        <v>A000</v>
      </c>
      <c r="B1901" s="293" t="str">
        <f>'Lease Rollforward'!$B$1</f>
        <v>E120</v>
      </c>
      <c r="C1901" s="122" t="str">
        <f>VLOOKUP(B:B,'ACFR Business Areas'!A:B,2,FALSE)</f>
        <v>Comptroller General</v>
      </c>
      <c r="D1901" s="237"/>
      <c r="E1901" s="265"/>
      <c r="G1901" s="122">
        <f>IFERROR(VLOOKUP($F:$F,'Lease Types with GL Accts'!A:B,2,FALSE),0)</f>
        <v>0</v>
      </c>
      <c r="H1901" s="122">
        <f>IFERROR(VLOOKUP($F:$F,'Lease Types with GL Accts'!$A:$C,3,FALSE),0)</f>
        <v>0</v>
      </c>
      <c r="I1901" s="122">
        <f>IFERROR(VLOOKUP($F:$F,'Lease Types with GL Accts'!$A:$D,4,FALSE),0)</f>
        <v>0</v>
      </c>
      <c r="J1901" s="293" t="str">
        <f>IF(AND(AB1901=1,K1901='Lease Rollforward'!$B$2),"Yes",IF(AB1901=1,"No",""))</f>
        <v/>
      </c>
      <c r="L1901" s="216"/>
      <c r="M1901" s="217"/>
      <c r="N1901" s="217"/>
      <c r="O1901" s="217"/>
      <c r="P1901" s="294">
        <f t="shared" si="249"/>
        <v>0</v>
      </c>
      <c r="Q1901" s="124"/>
      <c r="R1901" s="124"/>
      <c r="S1901" s="219"/>
      <c r="T1901" s="219"/>
      <c r="U1901" s="266"/>
      <c r="V1901" s="122" t="str">
        <f>IF($AB1901=1,VLOOKUP(U:U,'BW Asset Listing'!D:E,2,FALSE),"")</f>
        <v/>
      </c>
      <c r="W1901" s="122" t="str">
        <f>IF($AB1901=1,VLOOKUP(U:U,'BW Asset Listing'!D:F,3,FALSE),"")</f>
        <v/>
      </c>
      <c r="X1901" s="122" t="str">
        <f>IF($AB1901=1,VLOOKUP(U:U,'BW Asset Listing'!D:G,4,FALSE),"")</f>
        <v/>
      </c>
      <c r="Y1901" s="294" t="str">
        <f>IF($AB1901=1,VLOOKUP(U:U,'BW Asset Listing'!D:O,12,FALSE),"")</f>
        <v/>
      </c>
      <c r="Z1901" s="294" t="str">
        <f t="shared" si="250"/>
        <v/>
      </c>
      <c r="AA1901" s="294" t="str">
        <f t="shared" si="251"/>
        <v/>
      </c>
      <c r="AB1901" s="294">
        <f>COUNTIF($D$4:D1901,$D1901)</f>
        <v>0</v>
      </c>
      <c r="AE1901" s="122" t="str">
        <f t="shared" si="252"/>
        <v/>
      </c>
      <c r="AF1901" s="124">
        <f>SUMIFS('BW Expense Report GL'!I:I,'BW Expense Report GL'!F:F,AD:AD,'BW Expense Report GL'!G:G,G:G)</f>
        <v>0</v>
      </c>
      <c r="AG1901" s="124" t="str">
        <f t="shared" si="253"/>
        <v/>
      </c>
      <c r="AH1901" s="124">
        <f>SUMIFS('BW Expense Report GL'!I:I,'BW Expense Report GL'!F:F,AD:AD,'BW Expense Report GL'!G:G,H:H)</f>
        <v>0</v>
      </c>
      <c r="AI1901" s="124" t="str">
        <f t="shared" si="254"/>
        <v/>
      </c>
      <c r="AK1901" s="121">
        <f t="shared" si="255"/>
        <v>0</v>
      </c>
      <c r="AL1901" s="121">
        <f t="shared" si="256"/>
        <v>0</v>
      </c>
    </row>
    <row r="1902" spans="1:38" s="121" customFormat="1" ht="12.75" x14ac:dyDescent="0.2">
      <c r="A1902" s="293" t="str">
        <f>VLOOKUP(B:B,'ACFR Business Areas'!A:C,3,FALSE)</f>
        <v>A000</v>
      </c>
      <c r="B1902" s="293" t="str">
        <f>'Lease Rollforward'!$B$1</f>
        <v>E120</v>
      </c>
      <c r="C1902" s="122" t="str">
        <f>VLOOKUP(B:B,'ACFR Business Areas'!A:B,2,FALSE)</f>
        <v>Comptroller General</v>
      </c>
      <c r="D1902" s="237"/>
      <c r="E1902" s="265"/>
      <c r="G1902" s="122">
        <f>IFERROR(VLOOKUP($F:$F,'Lease Types with GL Accts'!A:B,2,FALSE),0)</f>
        <v>0</v>
      </c>
      <c r="H1902" s="122">
        <f>IFERROR(VLOOKUP($F:$F,'Lease Types with GL Accts'!$A:$C,3,FALSE),0)</f>
        <v>0</v>
      </c>
      <c r="I1902" s="122">
        <f>IFERROR(VLOOKUP($F:$F,'Lease Types with GL Accts'!$A:$D,4,FALSE),0)</f>
        <v>0</v>
      </c>
      <c r="J1902" s="293" t="str">
        <f>IF(AND(AB1902=1,K1902='Lease Rollforward'!$B$2),"Yes",IF(AB1902=1,"No",""))</f>
        <v/>
      </c>
      <c r="L1902" s="216"/>
      <c r="M1902" s="217"/>
      <c r="N1902" s="217"/>
      <c r="O1902" s="217"/>
      <c r="P1902" s="294">
        <f t="shared" si="249"/>
        <v>0</v>
      </c>
      <c r="Q1902" s="124"/>
      <c r="R1902" s="124"/>
      <c r="S1902" s="219"/>
      <c r="T1902" s="219"/>
      <c r="U1902" s="266"/>
      <c r="V1902" s="122" t="str">
        <f>IF($AB1902=1,VLOOKUP(U:U,'BW Asset Listing'!D:E,2,FALSE),"")</f>
        <v/>
      </c>
      <c r="W1902" s="122" t="str">
        <f>IF($AB1902=1,VLOOKUP(U:U,'BW Asset Listing'!D:F,3,FALSE),"")</f>
        <v/>
      </c>
      <c r="X1902" s="122" t="str">
        <f>IF($AB1902=1,VLOOKUP(U:U,'BW Asset Listing'!D:G,4,FALSE),"")</f>
        <v/>
      </c>
      <c r="Y1902" s="294" t="str">
        <f>IF($AB1902=1,VLOOKUP(U:U,'BW Asset Listing'!D:O,12,FALSE),"")</f>
        <v/>
      </c>
      <c r="Z1902" s="294" t="str">
        <f t="shared" si="250"/>
        <v/>
      </c>
      <c r="AA1902" s="294" t="str">
        <f t="shared" si="251"/>
        <v/>
      </c>
      <c r="AB1902" s="294">
        <f>COUNTIF($D$4:D1902,$D1902)</f>
        <v>0</v>
      </c>
      <c r="AE1902" s="122" t="str">
        <f t="shared" si="252"/>
        <v/>
      </c>
      <c r="AF1902" s="124">
        <f>SUMIFS('BW Expense Report GL'!I:I,'BW Expense Report GL'!F:F,AD:AD,'BW Expense Report GL'!G:G,G:G)</f>
        <v>0</v>
      </c>
      <c r="AG1902" s="124" t="str">
        <f t="shared" si="253"/>
        <v/>
      </c>
      <c r="AH1902" s="124">
        <f>SUMIFS('BW Expense Report GL'!I:I,'BW Expense Report GL'!F:F,AD:AD,'BW Expense Report GL'!G:G,H:H)</f>
        <v>0</v>
      </c>
      <c r="AI1902" s="124" t="str">
        <f t="shared" si="254"/>
        <v/>
      </c>
      <c r="AK1902" s="121">
        <f t="shared" si="255"/>
        <v>0</v>
      </c>
      <c r="AL1902" s="121">
        <f t="shared" si="256"/>
        <v>0</v>
      </c>
    </row>
    <row r="1903" spans="1:38" s="121" customFormat="1" ht="12.75" x14ac:dyDescent="0.2">
      <c r="A1903" s="293" t="str">
        <f>VLOOKUP(B:B,'ACFR Business Areas'!A:C,3,FALSE)</f>
        <v>A000</v>
      </c>
      <c r="B1903" s="293" t="str">
        <f>'Lease Rollforward'!$B$1</f>
        <v>E120</v>
      </c>
      <c r="C1903" s="122" t="str">
        <f>VLOOKUP(B:B,'ACFR Business Areas'!A:B,2,FALSE)</f>
        <v>Comptroller General</v>
      </c>
      <c r="D1903" s="237"/>
      <c r="E1903" s="265"/>
      <c r="G1903" s="122">
        <f>IFERROR(VLOOKUP($F:$F,'Lease Types with GL Accts'!A:B,2,FALSE),0)</f>
        <v>0</v>
      </c>
      <c r="H1903" s="122">
        <f>IFERROR(VLOOKUP($F:$F,'Lease Types with GL Accts'!$A:$C,3,FALSE),0)</f>
        <v>0</v>
      </c>
      <c r="I1903" s="122">
        <f>IFERROR(VLOOKUP($F:$F,'Lease Types with GL Accts'!$A:$D,4,FALSE),0)</f>
        <v>0</v>
      </c>
      <c r="J1903" s="293" t="str">
        <f>IF(AND(AB1903=1,K1903='Lease Rollforward'!$B$2),"Yes",IF(AB1903=1,"No",""))</f>
        <v/>
      </c>
      <c r="L1903" s="216"/>
      <c r="M1903" s="217"/>
      <c r="N1903" s="217"/>
      <c r="O1903" s="217"/>
      <c r="P1903" s="294">
        <f t="shared" si="249"/>
        <v>0</v>
      </c>
      <c r="Q1903" s="124"/>
      <c r="R1903" s="124"/>
      <c r="S1903" s="219"/>
      <c r="T1903" s="219"/>
      <c r="U1903" s="266"/>
      <c r="V1903" s="122" t="str">
        <f>IF($AB1903=1,VLOOKUP(U:U,'BW Asset Listing'!D:E,2,FALSE),"")</f>
        <v/>
      </c>
      <c r="W1903" s="122" t="str">
        <f>IF($AB1903=1,VLOOKUP(U:U,'BW Asset Listing'!D:F,3,FALSE),"")</f>
        <v/>
      </c>
      <c r="X1903" s="122" t="str">
        <f>IF($AB1903=1,VLOOKUP(U:U,'BW Asset Listing'!D:G,4,FALSE),"")</f>
        <v/>
      </c>
      <c r="Y1903" s="294" t="str">
        <f>IF($AB1903=1,VLOOKUP(U:U,'BW Asset Listing'!D:O,12,FALSE),"")</f>
        <v/>
      </c>
      <c r="Z1903" s="294" t="str">
        <f t="shared" si="250"/>
        <v/>
      </c>
      <c r="AA1903" s="294" t="str">
        <f t="shared" si="251"/>
        <v/>
      </c>
      <c r="AB1903" s="294">
        <f>COUNTIF($D$4:D1903,$D1903)</f>
        <v>0</v>
      </c>
      <c r="AE1903" s="122" t="str">
        <f t="shared" si="252"/>
        <v/>
      </c>
      <c r="AF1903" s="124">
        <f>SUMIFS('BW Expense Report GL'!I:I,'BW Expense Report GL'!F:F,AD:AD,'BW Expense Report GL'!G:G,G:G)</f>
        <v>0</v>
      </c>
      <c r="AG1903" s="124" t="str">
        <f t="shared" si="253"/>
        <v/>
      </c>
      <c r="AH1903" s="124">
        <f>SUMIFS('BW Expense Report GL'!I:I,'BW Expense Report GL'!F:F,AD:AD,'BW Expense Report GL'!G:G,H:H)</f>
        <v>0</v>
      </c>
      <c r="AI1903" s="124" t="str">
        <f t="shared" si="254"/>
        <v/>
      </c>
      <c r="AK1903" s="121">
        <f t="shared" si="255"/>
        <v>0</v>
      </c>
      <c r="AL1903" s="121">
        <f t="shared" si="256"/>
        <v>0</v>
      </c>
    </row>
    <row r="1904" spans="1:38" s="121" customFormat="1" ht="12.75" x14ac:dyDescent="0.2">
      <c r="A1904" s="293" t="str">
        <f>VLOOKUP(B:B,'ACFR Business Areas'!A:C,3,FALSE)</f>
        <v>A000</v>
      </c>
      <c r="B1904" s="293" t="str">
        <f>'Lease Rollforward'!$B$1</f>
        <v>E120</v>
      </c>
      <c r="C1904" s="122" t="str">
        <f>VLOOKUP(B:B,'ACFR Business Areas'!A:B,2,FALSE)</f>
        <v>Comptroller General</v>
      </c>
      <c r="D1904" s="237"/>
      <c r="E1904" s="265"/>
      <c r="G1904" s="122">
        <f>IFERROR(VLOOKUP($F:$F,'Lease Types with GL Accts'!A:B,2,FALSE),0)</f>
        <v>0</v>
      </c>
      <c r="H1904" s="122">
        <f>IFERROR(VLOOKUP($F:$F,'Lease Types with GL Accts'!$A:$C,3,FALSE),0)</f>
        <v>0</v>
      </c>
      <c r="I1904" s="122">
        <f>IFERROR(VLOOKUP($F:$F,'Lease Types with GL Accts'!$A:$D,4,FALSE),0)</f>
        <v>0</v>
      </c>
      <c r="J1904" s="293" t="str">
        <f>IF(AND(AB1904=1,K1904='Lease Rollforward'!$B$2),"Yes",IF(AB1904=1,"No",""))</f>
        <v/>
      </c>
      <c r="L1904" s="216"/>
      <c r="M1904" s="217"/>
      <c r="N1904" s="217"/>
      <c r="O1904" s="217"/>
      <c r="P1904" s="294">
        <f t="shared" si="249"/>
        <v>0</v>
      </c>
      <c r="Q1904" s="124"/>
      <c r="R1904" s="124"/>
      <c r="S1904" s="219"/>
      <c r="T1904" s="219"/>
      <c r="U1904" s="266"/>
      <c r="V1904" s="122" t="str">
        <f>IF($AB1904=1,VLOOKUP(U:U,'BW Asset Listing'!D:E,2,FALSE),"")</f>
        <v/>
      </c>
      <c r="W1904" s="122" t="str">
        <f>IF($AB1904=1,VLOOKUP(U:U,'BW Asset Listing'!D:F,3,FALSE),"")</f>
        <v/>
      </c>
      <c r="X1904" s="122" t="str">
        <f>IF($AB1904=1,VLOOKUP(U:U,'BW Asset Listing'!D:G,4,FALSE),"")</f>
        <v/>
      </c>
      <c r="Y1904" s="294" t="str">
        <f>IF($AB1904=1,VLOOKUP(U:U,'BW Asset Listing'!D:O,12,FALSE),"")</f>
        <v/>
      </c>
      <c r="Z1904" s="294" t="str">
        <f t="shared" si="250"/>
        <v/>
      </c>
      <c r="AA1904" s="294" t="str">
        <f t="shared" si="251"/>
        <v/>
      </c>
      <c r="AB1904" s="294">
        <f>COUNTIF($D$4:D1904,$D1904)</f>
        <v>0</v>
      </c>
      <c r="AE1904" s="122" t="str">
        <f t="shared" si="252"/>
        <v/>
      </c>
      <c r="AF1904" s="124">
        <f>SUMIFS('BW Expense Report GL'!I:I,'BW Expense Report GL'!F:F,AD:AD,'BW Expense Report GL'!G:G,G:G)</f>
        <v>0</v>
      </c>
      <c r="AG1904" s="124" t="str">
        <f t="shared" si="253"/>
        <v/>
      </c>
      <c r="AH1904" s="124">
        <f>SUMIFS('BW Expense Report GL'!I:I,'BW Expense Report GL'!F:F,AD:AD,'BW Expense Report GL'!G:G,H:H)</f>
        <v>0</v>
      </c>
      <c r="AI1904" s="124" t="str">
        <f t="shared" si="254"/>
        <v/>
      </c>
      <c r="AK1904" s="121">
        <f t="shared" si="255"/>
        <v>0</v>
      </c>
      <c r="AL1904" s="121">
        <f t="shared" si="256"/>
        <v>0</v>
      </c>
    </row>
    <row r="1905" spans="1:38" s="121" customFormat="1" ht="12.75" x14ac:dyDescent="0.2">
      <c r="A1905" s="293" t="str">
        <f>VLOOKUP(B:B,'ACFR Business Areas'!A:C,3,FALSE)</f>
        <v>A000</v>
      </c>
      <c r="B1905" s="293" t="str">
        <f>'Lease Rollforward'!$B$1</f>
        <v>E120</v>
      </c>
      <c r="C1905" s="122" t="str">
        <f>VLOOKUP(B:B,'ACFR Business Areas'!A:B,2,FALSE)</f>
        <v>Comptroller General</v>
      </c>
      <c r="D1905" s="237"/>
      <c r="E1905" s="265"/>
      <c r="G1905" s="122">
        <f>IFERROR(VLOOKUP($F:$F,'Lease Types with GL Accts'!A:B,2,FALSE),0)</f>
        <v>0</v>
      </c>
      <c r="H1905" s="122">
        <f>IFERROR(VLOOKUP($F:$F,'Lease Types with GL Accts'!$A:$C,3,FALSE),0)</f>
        <v>0</v>
      </c>
      <c r="I1905" s="122">
        <f>IFERROR(VLOOKUP($F:$F,'Lease Types with GL Accts'!$A:$D,4,FALSE),0)</f>
        <v>0</v>
      </c>
      <c r="J1905" s="293" t="str">
        <f>IF(AND(AB1905=1,K1905='Lease Rollforward'!$B$2),"Yes",IF(AB1905=1,"No",""))</f>
        <v/>
      </c>
      <c r="L1905" s="216"/>
      <c r="M1905" s="217"/>
      <c r="N1905" s="217"/>
      <c r="O1905" s="217"/>
      <c r="P1905" s="294">
        <f t="shared" si="249"/>
        <v>0</v>
      </c>
      <c r="Q1905" s="124"/>
      <c r="R1905" s="124"/>
      <c r="S1905" s="219"/>
      <c r="T1905" s="219"/>
      <c r="U1905" s="266"/>
      <c r="V1905" s="122" t="str">
        <f>IF($AB1905=1,VLOOKUP(U:U,'BW Asset Listing'!D:E,2,FALSE),"")</f>
        <v/>
      </c>
      <c r="W1905" s="122" t="str">
        <f>IF($AB1905=1,VLOOKUP(U:U,'BW Asset Listing'!D:F,3,FALSE),"")</f>
        <v/>
      </c>
      <c r="X1905" s="122" t="str">
        <f>IF($AB1905=1,VLOOKUP(U:U,'BW Asset Listing'!D:G,4,FALSE),"")</f>
        <v/>
      </c>
      <c r="Y1905" s="294" t="str">
        <f>IF($AB1905=1,VLOOKUP(U:U,'BW Asset Listing'!D:O,12,FALSE),"")</f>
        <v/>
      </c>
      <c r="Z1905" s="294" t="str">
        <f t="shared" si="250"/>
        <v/>
      </c>
      <c r="AA1905" s="294" t="str">
        <f t="shared" si="251"/>
        <v/>
      </c>
      <c r="AB1905" s="294">
        <f>COUNTIF($D$4:D1905,$D1905)</f>
        <v>0</v>
      </c>
      <c r="AE1905" s="122" t="str">
        <f t="shared" si="252"/>
        <v/>
      </c>
      <c r="AF1905" s="124">
        <f>SUMIFS('BW Expense Report GL'!I:I,'BW Expense Report GL'!F:F,AD:AD,'BW Expense Report GL'!G:G,G:G)</f>
        <v>0</v>
      </c>
      <c r="AG1905" s="124" t="str">
        <f t="shared" si="253"/>
        <v/>
      </c>
      <c r="AH1905" s="124">
        <f>SUMIFS('BW Expense Report GL'!I:I,'BW Expense Report GL'!F:F,AD:AD,'BW Expense Report GL'!G:G,H:H)</f>
        <v>0</v>
      </c>
      <c r="AI1905" s="124" t="str">
        <f t="shared" si="254"/>
        <v/>
      </c>
      <c r="AK1905" s="121">
        <f t="shared" si="255"/>
        <v>0</v>
      </c>
      <c r="AL1905" s="121">
        <f t="shared" si="256"/>
        <v>0</v>
      </c>
    </row>
    <row r="1906" spans="1:38" s="121" customFormat="1" ht="12.75" x14ac:dyDescent="0.2">
      <c r="A1906" s="293" t="str">
        <f>VLOOKUP(B:B,'ACFR Business Areas'!A:C,3,FALSE)</f>
        <v>A000</v>
      </c>
      <c r="B1906" s="293" t="str">
        <f>'Lease Rollforward'!$B$1</f>
        <v>E120</v>
      </c>
      <c r="C1906" s="122" t="str">
        <f>VLOOKUP(B:B,'ACFR Business Areas'!A:B,2,FALSE)</f>
        <v>Comptroller General</v>
      </c>
      <c r="D1906" s="237"/>
      <c r="E1906" s="265"/>
      <c r="G1906" s="122">
        <f>IFERROR(VLOOKUP($F:$F,'Lease Types with GL Accts'!A:B,2,FALSE),0)</f>
        <v>0</v>
      </c>
      <c r="H1906" s="122">
        <f>IFERROR(VLOOKUP($F:$F,'Lease Types with GL Accts'!$A:$C,3,FALSE),0)</f>
        <v>0</v>
      </c>
      <c r="I1906" s="122">
        <f>IFERROR(VLOOKUP($F:$F,'Lease Types with GL Accts'!$A:$D,4,FALSE),0)</f>
        <v>0</v>
      </c>
      <c r="J1906" s="293" t="str">
        <f>IF(AND(AB1906=1,K1906='Lease Rollforward'!$B$2),"Yes",IF(AB1906=1,"No",""))</f>
        <v/>
      </c>
      <c r="L1906" s="216"/>
      <c r="M1906" s="217"/>
      <c r="N1906" s="217"/>
      <c r="O1906" s="217"/>
      <c r="P1906" s="294">
        <f t="shared" si="249"/>
        <v>0</v>
      </c>
      <c r="Q1906" s="124"/>
      <c r="R1906" s="124"/>
      <c r="S1906" s="219"/>
      <c r="T1906" s="219"/>
      <c r="U1906" s="266"/>
      <c r="V1906" s="122" t="str">
        <f>IF($AB1906=1,VLOOKUP(U:U,'BW Asset Listing'!D:E,2,FALSE),"")</f>
        <v/>
      </c>
      <c r="W1906" s="122" t="str">
        <f>IF($AB1906=1,VLOOKUP(U:U,'BW Asset Listing'!D:F,3,FALSE),"")</f>
        <v/>
      </c>
      <c r="X1906" s="122" t="str">
        <f>IF($AB1906=1,VLOOKUP(U:U,'BW Asset Listing'!D:G,4,FALSE),"")</f>
        <v/>
      </c>
      <c r="Y1906" s="294" t="str">
        <f>IF($AB1906=1,VLOOKUP(U:U,'BW Asset Listing'!D:O,12,FALSE),"")</f>
        <v/>
      </c>
      <c r="Z1906" s="294" t="str">
        <f t="shared" si="250"/>
        <v/>
      </c>
      <c r="AA1906" s="294" t="str">
        <f t="shared" si="251"/>
        <v/>
      </c>
      <c r="AB1906" s="294">
        <f>COUNTIF($D$4:D1906,$D1906)</f>
        <v>0</v>
      </c>
      <c r="AE1906" s="122" t="str">
        <f t="shared" si="252"/>
        <v/>
      </c>
      <c r="AF1906" s="124">
        <f>SUMIFS('BW Expense Report GL'!I:I,'BW Expense Report GL'!F:F,AD:AD,'BW Expense Report GL'!G:G,G:G)</f>
        <v>0</v>
      </c>
      <c r="AG1906" s="124" t="str">
        <f t="shared" si="253"/>
        <v/>
      </c>
      <c r="AH1906" s="124">
        <f>SUMIFS('BW Expense Report GL'!I:I,'BW Expense Report GL'!F:F,AD:AD,'BW Expense Report GL'!G:G,H:H)</f>
        <v>0</v>
      </c>
      <c r="AI1906" s="124" t="str">
        <f t="shared" si="254"/>
        <v/>
      </c>
      <c r="AK1906" s="121">
        <f t="shared" si="255"/>
        <v>0</v>
      </c>
      <c r="AL1906" s="121">
        <f t="shared" si="256"/>
        <v>0</v>
      </c>
    </row>
    <row r="1907" spans="1:38" s="121" customFormat="1" ht="12.75" x14ac:dyDescent="0.2">
      <c r="A1907" s="293" t="str">
        <f>VLOOKUP(B:B,'ACFR Business Areas'!A:C,3,FALSE)</f>
        <v>A000</v>
      </c>
      <c r="B1907" s="293" t="str">
        <f>'Lease Rollforward'!$B$1</f>
        <v>E120</v>
      </c>
      <c r="C1907" s="122" t="str">
        <f>VLOOKUP(B:B,'ACFR Business Areas'!A:B,2,FALSE)</f>
        <v>Comptroller General</v>
      </c>
      <c r="D1907" s="237"/>
      <c r="E1907" s="265"/>
      <c r="G1907" s="122">
        <f>IFERROR(VLOOKUP($F:$F,'Lease Types with GL Accts'!A:B,2,FALSE),0)</f>
        <v>0</v>
      </c>
      <c r="H1907" s="122">
        <f>IFERROR(VLOOKUP($F:$F,'Lease Types with GL Accts'!$A:$C,3,FALSE),0)</f>
        <v>0</v>
      </c>
      <c r="I1907" s="122">
        <f>IFERROR(VLOOKUP($F:$F,'Lease Types with GL Accts'!$A:$D,4,FALSE),0)</f>
        <v>0</v>
      </c>
      <c r="J1907" s="293" t="str">
        <f>IF(AND(AB1907=1,K1907='Lease Rollforward'!$B$2),"Yes",IF(AB1907=1,"No",""))</f>
        <v/>
      </c>
      <c r="L1907" s="216"/>
      <c r="M1907" s="217"/>
      <c r="N1907" s="217"/>
      <c r="O1907" s="217"/>
      <c r="P1907" s="294">
        <f t="shared" si="249"/>
        <v>0</v>
      </c>
      <c r="Q1907" s="124"/>
      <c r="R1907" s="124"/>
      <c r="S1907" s="219"/>
      <c r="T1907" s="219"/>
      <c r="U1907" s="266"/>
      <c r="V1907" s="122" t="str">
        <f>IF($AB1907=1,VLOOKUP(U:U,'BW Asset Listing'!D:E,2,FALSE),"")</f>
        <v/>
      </c>
      <c r="W1907" s="122" t="str">
        <f>IF($AB1907=1,VLOOKUP(U:U,'BW Asset Listing'!D:F,3,FALSE),"")</f>
        <v/>
      </c>
      <c r="X1907" s="122" t="str">
        <f>IF($AB1907=1,VLOOKUP(U:U,'BW Asset Listing'!D:G,4,FALSE),"")</f>
        <v/>
      </c>
      <c r="Y1907" s="294" t="str">
        <f>IF($AB1907=1,VLOOKUP(U:U,'BW Asset Listing'!D:O,12,FALSE),"")</f>
        <v/>
      </c>
      <c r="Z1907" s="294" t="str">
        <f t="shared" si="250"/>
        <v/>
      </c>
      <c r="AA1907" s="294" t="str">
        <f t="shared" si="251"/>
        <v/>
      </c>
      <c r="AB1907" s="294">
        <f>COUNTIF($D$4:D1907,$D1907)</f>
        <v>0</v>
      </c>
      <c r="AE1907" s="122" t="str">
        <f t="shared" si="252"/>
        <v/>
      </c>
      <c r="AF1907" s="124">
        <f>SUMIFS('BW Expense Report GL'!I:I,'BW Expense Report GL'!F:F,AD:AD,'BW Expense Report GL'!G:G,G:G)</f>
        <v>0</v>
      </c>
      <c r="AG1907" s="124" t="str">
        <f t="shared" si="253"/>
        <v/>
      </c>
      <c r="AH1907" s="124">
        <f>SUMIFS('BW Expense Report GL'!I:I,'BW Expense Report GL'!F:F,AD:AD,'BW Expense Report GL'!G:G,H:H)</f>
        <v>0</v>
      </c>
      <c r="AI1907" s="124" t="str">
        <f t="shared" si="254"/>
        <v/>
      </c>
      <c r="AK1907" s="121">
        <f t="shared" si="255"/>
        <v>0</v>
      </c>
      <c r="AL1907" s="121">
        <f t="shared" si="256"/>
        <v>0</v>
      </c>
    </row>
    <row r="1908" spans="1:38" s="121" customFormat="1" ht="12.75" x14ac:dyDescent="0.2">
      <c r="A1908" s="293" t="str">
        <f>VLOOKUP(B:B,'ACFR Business Areas'!A:C,3,FALSE)</f>
        <v>A000</v>
      </c>
      <c r="B1908" s="293" t="str">
        <f>'Lease Rollforward'!$B$1</f>
        <v>E120</v>
      </c>
      <c r="C1908" s="122" t="str">
        <f>VLOOKUP(B:B,'ACFR Business Areas'!A:B,2,FALSE)</f>
        <v>Comptroller General</v>
      </c>
      <c r="D1908" s="237"/>
      <c r="E1908" s="265"/>
      <c r="G1908" s="122">
        <f>IFERROR(VLOOKUP($F:$F,'Lease Types with GL Accts'!A:B,2,FALSE),0)</f>
        <v>0</v>
      </c>
      <c r="H1908" s="122">
        <f>IFERROR(VLOOKUP($F:$F,'Lease Types with GL Accts'!$A:$C,3,FALSE),0)</f>
        <v>0</v>
      </c>
      <c r="I1908" s="122">
        <f>IFERROR(VLOOKUP($F:$F,'Lease Types with GL Accts'!$A:$D,4,FALSE),0)</f>
        <v>0</v>
      </c>
      <c r="J1908" s="293" t="str">
        <f>IF(AND(AB1908=1,K1908='Lease Rollforward'!$B$2),"Yes",IF(AB1908=1,"No",""))</f>
        <v/>
      </c>
      <c r="L1908" s="216"/>
      <c r="M1908" s="217"/>
      <c r="N1908" s="217"/>
      <c r="O1908" s="217"/>
      <c r="P1908" s="294">
        <f t="shared" si="249"/>
        <v>0</v>
      </c>
      <c r="Q1908" s="124"/>
      <c r="R1908" s="124"/>
      <c r="S1908" s="219"/>
      <c r="T1908" s="219"/>
      <c r="U1908" s="266"/>
      <c r="V1908" s="122" t="str">
        <f>IF($AB1908=1,VLOOKUP(U:U,'BW Asset Listing'!D:E,2,FALSE),"")</f>
        <v/>
      </c>
      <c r="W1908" s="122" t="str">
        <f>IF($AB1908=1,VLOOKUP(U:U,'BW Asset Listing'!D:F,3,FALSE),"")</f>
        <v/>
      </c>
      <c r="X1908" s="122" t="str">
        <f>IF($AB1908=1,VLOOKUP(U:U,'BW Asset Listing'!D:G,4,FALSE),"")</f>
        <v/>
      </c>
      <c r="Y1908" s="294" t="str">
        <f>IF($AB1908=1,VLOOKUP(U:U,'BW Asset Listing'!D:O,12,FALSE),"")</f>
        <v/>
      </c>
      <c r="Z1908" s="294" t="str">
        <f t="shared" si="250"/>
        <v/>
      </c>
      <c r="AA1908" s="294" t="str">
        <f t="shared" si="251"/>
        <v/>
      </c>
      <c r="AB1908" s="294">
        <f>COUNTIF($D$4:D1908,$D1908)</f>
        <v>0</v>
      </c>
      <c r="AE1908" s="122" t="str">
        <f t="shared" si="252"/>
        <v/>
      </c>
      <c r="AF1908" s="124">
        <f>SUMIFS('BW Expense Report GL'!I:I,'BW Expense Report GL'!F:F,AD:AD,'BW Expense Report GL'!G:G,G:G)</f>
        <v>0</v>
      </c>
      <c r="AG1908" s="124" t="str">
        <f t="shared" si="253"/>
        <v/>
      </c>
      <c r="AH1908" s="124">
        <f>SUMIFS('BW Expense Report GL'!I:I,'BW Expense Report GL'!F:F,AD:AD,'BW Expense Report GL'!G:G,H:H)</f>
        <v>0</v>
      </c>
      <c r="AI1908" s="124" t="str">
        <f t="shared" si="254"/>
        <v/>
      </c>
      <c r="AK1908" s="121">
        <f t="shared" si="255"/>
        <v>0</v>
      </c>
      <c r="AL1908" s="121">
        <f t="shared" si="256"/>
        <v>0</v>
      </c>
    </row>
    <row r="1909" spans="1:38" s="121" customFormat="1" ht="12.75" x14ac:dyDescent="0.2">
      <c r="A1909" s="293" t="str">
        <f>VLOOKUP(B:B,'ACFR Business Areas'!A:C,3,FALSE)</f>
        <v>A000</v>
      </c>
      <c r="B1909" s="293" t="str">
        <f>'Lease Rollforward'!$B$1</f>
        <v>E120</v>
      </c>
      <c r="C1909" s="122" t="str">
        <f>VLOOKUP(B:B,'ACFR Business Areas'!A:B,2,FALSE)</f>
        <v>Comptroller General</v>
      </c>
      <c r="D1909" s="237"/>
      <c r="E1909" s="265"/>
      <c r="G1909" s="122">
        <f>IFERROR(VLOOKUP($F:$F,'Lease Types with GL Accts'!A:B,2,FALSE),0)</f>
        <v>0</v>
      </c>
      <c r="H1909" s="122">
        <f>IFERROR(VLOOKUP($F:$F,'Lease Types with GL Accts'!$A:$C,3,FALSE),0)</f>
        <v>0</v>
      </c>
      <c r="I1909" s="122">
        <f>IFERROR(VLOOKUP($F:$F,'Lease Types with GL Accts'!$A:$D,4,FALSE),0)</f>
        <v>0</v>
      </c>
      <c r="J1909" s="293" t="str">
        <f>IF(AND(AB1909=1,K1909='Lease Rollforward'!$B$2),"Yes",IF(AB1909=1,"No",""))</f>
        <v/>
      </c>
      <c r="L1909" s="216"/>
      <c r="M1909" s="217"/>
      <c r="N1909" s="217"/>
      <c r="O1909" s="217"/>
      <c r="P1909" s="294">
        <f t="shared" si="249"/>
        <v>0</v>
      </c>
      <c r="Q1909" s="124"/>
      <c r="R1909" s="124"/>
      <c r="S1909" s="219"/>
      <c r="T1909" s="219"/>
      <c r="U1909" s="266"/>
      <c r="V1909" s="122" t="str">
        <f>IF($AB1909=1,VLOOKUP(U:U,'BW Asset Listing'!D:E,2,FALSE),"")</f>
        <v/>
      </c>
      <c r="W1909" s="122" t="str">
        <f>IF($AB1909=1,VLOOKUP(U:U,'BW Asset Listing'!D:F,3,FALSE),"")</f>
        <v/>
      </c>
      <c r="X1909" s="122" t="str">
        <f>IF($AB1909=1,VLOOKUP(U:U,'BW Asset Listing'!D:G,4,FALSE),"")</f>
        <v/>
      </c>
      <c r="Y1909" s="294" t="str">
        <f>IF($AB1909=1,VLOOKUP(U:U,'BW Asset Listing'!D:O,12,FALSE),"")</f>
        <v/>
      </c>
      <c r="Z1909" s="294" t="str">
        <f t="shared" si="250"/>
        <v/>
      </c>
      <c r="AA1909" s="294" t="str">
        <f t="shared" si="251"/>
        <v/>
      </c>
      <c r="AB1909" s="294">
        <f>COUNTIF($D$4:D1909,$D1909)</f>
        <v>0</v>
      </c>
      <c r="AE1909" s="122" t="str">
        <f t="shared" si="252"/>
        <v/>
      </c>
      <c r="AF1909" s="124">
        <f>SUMIFS('BW Expense Report GL'!I:I,'BW Expense Report GL'!F:F,AD:AD,'BW Expense Report GL'!G:G,G:G)</f>
        <v>0</v>
      </c>
      <c r="AG1909" s="124" t="str">
        <f t="shared" si="253"/>
        <v/>
      </c>
      <c r="AH1909" s="124">
        <f>SUMIFS('BW Expense Report GL'!I:I,'BW Expense Report GL'!F:F,AD:AD,'BW Expense Report GL'!G:G,H:H)</f>
        <v>0</v>
      </c>
      <c r="AI1909" s="124" t="str">
        <f t="shared" si="254"/>
        <v/>
      </c>
      <c r="AK1909" s="121">
        <f t="shared" si="255"/>
        <v>0</v>
      </c>
      <c r="AL1909" s="121">
        <f t="shared" si="256"/>
        <v>0</v>
      </c>
    </row>
    <row r="1910" spans="1:38" s="121" customFormat="1" ht="12.75" x14ac:dyDescent="0.2">
      <c r="A1910" s="293" t="str">
        <f>VLOOKUP(B:B,'ACFR Business Areas'!A:C,3,FALSE)</f>
        <v>A000</v>
      </c>
      <c r="B1910" s="293" t="str">
        <f>'Lease Rollforward'!$B$1</f>
        <v>E120</v>
      </c>
      <c r="C1910" s="122" t="str">
        <f>VLOOKUP(B:B,'ACFR Business Areas'!A:B,2,FALSE)</f>
        <v>Comptroller General</v>
      </c>
      <c r="D1910" s="237"/>
      <c r="E1910" s="265"/>
      <c r="G1910" s="122">
        <f>IFERROR(VLOOKUP($F:$F,'Lease Types with GL Accts'!A:B,2,FALSE),0)</f>
        <v>0</v>
      </c>
      <c r="H1910" s="122">
        <f>IFERROR(VLOOKUP($F:$F,'Lease Types with GL Accts'!$A:$C,3,FALSE),0)</f>
        <v>0</v>
      </c>
      <c r="I1910" s="122">
        <f>IFERROR(VLOOKUP($F:$F,'Lease Types with GL Accts'!$A:$D,4,FALSE),0)</f>
        <v>0</v>
      </c>
      <c r="J1910" s="293" t="str">
        <f>IF(AND(AB1910=1,K1910='Lease Rollforward'!$B$2),"Yes",IF(AB1910=1,"No",""))</f>
        <v/>
      </c>
      <c r="L1910" s="216"/>
      <c r="M1910" s="217"/>
      <c r="N1910" s="217"/>
      <c r="O1910" s="217"/>
      <c r="P1910" s="294">
        <f t="shared" si="249"/>
        <v>0</v>
      </c>
      <c r="Q1910" s="124"/>
      <c r="R1910" s="124"/>
      <c r="S1910" s="219"/>
      <c r="T1910" s="219"/>
      <c r="U1910" s="266"/>
      <c r="V1910" s="122" t="str">
        <f>IF($AB1910=1,VLOOKUP(U:U,'BW Asset Listing'!D:E,2,FALSE),"")</f>
        <v/>
      </c>
      <c r="W1910" s="122" t="str">
        <f>IF($AB1910=1,VLOOKUP(U:U,'BW Asset Listing'!D:F,3,FALSE),"")</f>
        <v/>
      </c>
      <c r="X1910" s="122" t="str">
        <f>IF($AB1910=1,VLOOKUP(U:U,'BW Asset Listing'!D:G,4,FALSE),"")</f>
        <v/>
      </c>
      <c r="Y1910" s="294" t="str">
        <f>IF($AB1910=1,VLOOKUP(U:U,'BW Asset Listing'!D:O,12,FALSE),"")</f>
        <v/>
      </c>
      <c r="Z1910" s="294" t="str">
        <f t="shared" si="250"/>
        <v/>
      </c>
      <c r="AA1910" s="294" t="str">
        <f t="shared" si="251"/>
        <v/>
      </c>
      <c r="AB1910" s="294">
        <f>COUNTIF($D$4:D1910,$D1910)</f>
        <v>0</v>
      </c>
      <c r="AE1910" s="122" t="str">
        <f t="shared" si="252"/>
        <v/>
      </c>
      <c r="AF1910" s="124">
        <f>SUMIFS('BW Expense Report GL'!I:I,'BW Expense Report GL'!F:F,AD:AD,'BW Expense Report GL'!G:G,G:G)</f>
        <v>0</v>
      </c>
      <c r="AG1910" s="124" t="str">
        <f t="shared" si="253"/>
        <v/>
      </c>
      <c r="AH1910" s="124">
        <f>SUMIFS('BW Expense Report GL'!I:I,'BW Expense Report GL'!F:F,AD:AD,'BW Expense Report GL'!G:G,H:H)</f>
        <v>0</v>
      </c>
      <c r="AI1910" s="124" t="str">
        <f t="shared" si="254"/>
        <v/>
      </c>
      <c r="AK1910" s="121">
        <f t="shared" si="255"/>
        <v>0</v>
      </c>
      <c r="AL1910" s="121">
        <f t="shared" si="256"/>
        <v>0</v>
      </c>
    </row>
    <row r="1911" spans="1:38" s="121" customFormat="1" ht="12.75" x14ac:dyDescent="0.2">
      <c r="A1911" s="293" t="str">
        <f>VLOOKUP(B:B,'ACFR Business Areas'!A:C,3,FALSE)</f>
        <v>A000</v>
      </c>
      <c r="B1911" s="293" t="str">
        <f>'Lease Rollforward'!$B$1</f>
        <v>E120</v>
      </c>
      <c r="C1911" s="122" t="str">
        <f>VLOOKUP(B:B,'ACFR Business Areas'!A:B,2,FALSE)</f>
        <v>Comptroller General</v>
      </c>
      <c r="D1911" s="237"/>
      <c r="E1911" s="265"/>
      <c r="G1911" s="122">
        <f>IFERROR(VLOOKUP($F:$F,'Lease Types with GL Accts'!A:B,2,FALSE),0)</f>
        <v>0</v>
      </c>
      <c r="H1911" s="122">
        <f>IFERROR(VLOOKUP($F:$F,'Lease Types with GL Accts'!$A:$C,3,FALSE),0)</f>
        <v>0</v>
      </c>
      <c r="I1911" s="122">
        <f>IFERROR(VLOOKUP($F:$F,'Lease Types with GL Accts'!$A:$D,4,FALSE),0)</f>
        <v>0</v>
      </c>
      <c r="J1911" s="293" t="str">
        <f>IF(AND(AB1911=1,K1911='Lease Rollforward'!$B$2),"Yes",IF(AB1911=1,"No",""))</f>
        <v/>
      </c>
      <c r="L1911" s="216"/>
      <c r="M1911" s="217"/>
      <c r="N1911" s="217"/>
      <c r="O1911" s="217"/>
      <c r="P1911" s="294">
        <f t="shared" si="249"/>
        <v>0</v>
      </c>
      <c r="Q1911" s="124"/>
      <c r="R1911" s="124"/>
      <c r="S1911" s="219"/>
      <c r="T1911" s="219"/>
      <c r="U1911" s="266"/>
      <c r="V1911" s="122" t="str">
        <f>IF($AB1911=1,VLOOKUP(U:U,'BW Asset Listing'!D:E,2,FALSE),"")</f>
        <v/>
      </c>
      <c r="W1911" s="122" t="str">
        <f>IF($AB1911=1,VLOOKUP(U:U,'BW Asset Listing'!D:F,3,FALSE),"")</f>
        <v/>
      </c>
      <c r="X1911" s="122" t="str">
        <f>IF($AB1911=1,VLOOKUP(U:U,'BW Asset Listing'!D:G,4,FALSE),"")</f>
        <v/>
      </c>
      <c r="Y1911" s="294" t="str">
        <f>IF($AB1911=1,VLOOKUP(U:U,'BW Asset Listing'!D:O,12,FALSE),"")</f>
        <v/>
      </c>
      <c r="Z1911" s="294" t="str">
        <f t="shared" si="250"/>
        <v/>
      </c>
      <c r="AA1911" s="294" t="str">
        <f t="shared" si="251"/>
        <v/>
      </c>
      <c r="AB1911" s="294">
        <f>COUNTIF($D$4:D1911,$D1911)</f>
        <v>0</v>
      </c>
      <c r="AE1911" s="122" t="str">
        <f t="shared" si="252"/>
        <v/>
      </c>
      <c r="AF1911" s="124">
        <f>SUMIFS('BW Expense Report GL'!I:I,'BW Expense Report GL'!F:F,AD:AD,'BW Expense Report GL'!G:G,G:G)</f>
        <v>0</v>
      </c>
      <c r="AG1911" s="124" t="str">
        <f t="shared" si="253"/>
        <v/>
      </c>
      <c r="AH1911" s="124">
        <f>SUMIFS('BW Expense Report GL'!I:I,'BW Expense Report GL'!F:F,AD:AD,'BW Expense Report GL'!G:G,H:H)</f>
        <v>0</v>
      </c>
      <c r="AI1911" s="124" t="str">
        <f t="shared" si="254"/>
        <v/>
      </c>
      <c r="AK1911" s="121">
        <f t="shared" si="255"/>
        <v>0</v>
      </c>
      <c r="AL1911" s="121">
        <f t="shared" si="256"/>
        <v>0</v>
      </c>
    </row>
    <row r="1912" spans="1:38" s="121" customFormat="1" ht="12.75" x14ac:dyDescent="0.2">
      <c r="A1912" s="293" t="str">
        <f>VLOOKUP(B:B,'ACFR Business Areas'!A:C,3,FALSE)</f>
        <v>A000</v>
      </c>
      <c r="B1912" s="293" t="str">
        <f>'Lease Rollforward'!$B$1</f>
        <v>E120</v>
      </c>
      <c r="C1912" s="122" t="str">
        <f>VLOOKUP(B:B,'ACFR Business Areas'!A:B,2,FALSE)</f>
        <v>Comptroller General</v>
      </c>
      <c r="D1912" s="237"/>
      <c r="E1912" s="265"/>
      <c r="G1912" s="122">
        <f>IFERROR(VLOOKUP($F:$F,'Lease Types with GL Accts'!A:B,2,FALSE),0)</f>
        <v>0</v>
      </c>
      <c r="H1912" s="122">
        <f>IFERROR(VLOOKUP($F:$F,'Lease Types with GL Accts'!$A:$C,3,FALSE),0)</f>
        <v>0</v>
      </c>
      <c r="I1912" s="122">
        <f>IFERROR(VLOOKUP($F:$F,'Lease Types with GL Accts'!$A:$D,4,FALSE),0)</f>
        <v>0</v>
      </c>
      <c r="J1912" s="293" t="str">
        <f>IF(AND(AB1912=1,K1912='Lease Rollforward'!$B$2),"Yes",IF(AB1912=1,"No",""))</f>
        <v/>
      </c>
      <c r="L1912" s="216"/>
      <c r="M1912" s="217"/>
      <c r="N1912" s="217"/>
      <c r="O1912" s="217"/>
      <c r="P1912" s="294">
        <f t="shared" si="249"/>
        <v>0</v>
      </c>
      <c r="Q1912" s="124"/>
      <c r="R1912" s="124"/>
      <c r="S1912" s="219"/>
      <c r="T1912" s="219"/>
      <c r="U1912" s="266"/>
      <c r="V1912" s="122" t="str">
        <f>IF($AB1912=1,VLOOKUP(U:U,'BW Asset Listing'!D:E,2,FALSE),"")</f>
        <v/>
      </c>
      <c r="W1912" s="122" t="str">
        <f>IF($AB1912=1,VLOOKUP(U:U,'BW Asset Listing'!D:F,3,FALSE),"")</f>
        <v/>
      </c>
      <c r="X1912" s="122" t="str">
        <f>IF($AB1912=1,VLOOKUP(U:U,'BW Asset Listing'!D:G,4,FALSE),"")</f>
        <v/>
      </c>
      <c r="Y1912" s="294" t="str">
        <f>IF($AB1912=1,VLOOKUP(U:U,'BW Asset Listing'!D:O,12,FALSE),"")</f>
        <v/>
      </c>
      <c r="Z1912" s="294" t="str">
        <f t="shared" si="250"/>
        <v/>
      </c>
      <c r="AA1912" s="294" t="str">
        <f t="shared" si="251"/>
        <v/>
      </c>
      <c r="AB1912" s="294">
        <f>COUNTIF($D$4:D1912,$D1912)</f>
        <v>0</v>
      </c>
      <c r="AE1912" s="122" t="str">
        <f t="shared" si="252"/>
        <v/>
      </c>
      <c r="AF1912" s="124">
        <f>SUMIFS('BW Expense Report GL'!I:I,'BW Expense Report GL'!F:F,AD:AD,'BW Expense Report GL'!G:G,G:G)</f>
        <v>0</v>
      </c>
      <c r="AG1912" s="124" t="str">
        <f t="shared" si="253"/>
        <v/>
      </c>
      <c r="AH1912" s="124">
        <f>SUMIFS('BW Expense Report GL'!I:I,'BW Expense Report GL'!F:F,AD:AD,'BW Expense Report GL'!G:G,H:H)</f>
        <v>0</v>
      </c>
      <c r="AI1912" s="124" t="str">
        <f t="shared" si="254"/>
        <v/>
      </c>
      <c r="AK1912" s="121">
        <f t="shared" si="255"/>
        <v>0</v>
      </c>
      <c r="AL1912" s="121">
        <f t="shared" si="256"/>
        <v>0</v>
      </c>
    </row>
    <row r="1913" spans="1:38" s="121" customFormat="1" ht="12.75" x14ac:dyDescent="0.2">
      <c r="A1913" s="293" t="str">
        <f>VLOOKUP(B:B,'ACFR Business Areas'!A:C,3,FALSE)</f>
        <v>A000</v>
      </c>
      <c r="B1913" s="293" t="str">
        <f>'Lease Rollforward'!$B$1</f>
        <v>E120</v>
      </c>
      <c r="C1913" s="122" t="str">
        <f>VLOOKUP(B:B,'ACFR Business Areas'!A:B,2,FALSE)</f>
        <v>Comptroller General</v>
      </c>
      <c r="D1913" s="237"/>
      <c r="E1913" s="265"/>
      <c r="G1913" s="122">
        <f>IFERROR(VLOOKUP($F:$F,'Lease Types with GL Accts'!A:B,2,FALSE),0)</f>
        <v>0</v>
      </c>
      <c r="H1913" s="122">
        <f>IFERROR(VLOOKUP($F:$F,'Lease Types with GL Accts'!$A:$C,3,FALSE),0)</f>
        <v>0</v>
      </c>
      <c r="I1913" s="122">
        <f>IFERROR(VLOOKUP($F:$F,'Lease Types with GL Accts'!$A:$D,4,FALSE),0)</f>
        <v>0</v>
      </c>
      <c r="J1913" s="293" t="str">
        <f>IF(AND(AB1913=1,K1913='Lease Rollforward'!$B$2),"Yes",IF(AB1913=1,"No",""))</f>
        <v/>
      </c>
      <c r="L1913" s="216"/>
      <c r="M1913" s="217"/>
      <c r="N1913" s="217"/>
      <c r="O1913" s="217"/>
      <c r="P1913" s="294">
        <f t="shared" si="249"/>
        <v>0</v>
      </c>
      <c r="Q1913" s="124"/>
      <c r="R1913" s="124"/>
      <c r="S1913" s="219"/>
      <c r="T1913" s="219"/>
      <c r="U1913" s="266"/>
      <c r="V1913" s="122" t="str">
        <f>IF($AB1913=1,VLOOKUP(U:U,'BW Asset Listing'!D:E,2,FALSE),"")</f>
        <v/>
      </c>
      <c r="W1913" s="122" t="str">
        <f>IF($AB1913=1,VLOOKUP(U:U,'BW Asset Listing'!D:F,3,FALSE),"")</f>
        <v/>
      </c>
      <c r="X1913" s="122" t="str">
        <f>IF($AB1913=1,VLOOKUP(U:U,'BW Asset Listing'!D:G,4,FALSE),"")</f>
        <v/>
      </c>
      <c r="Y1913" s="294" t="str">
        <f>IF($AB1913=1,VLOOKUP(U:U,'BW Asset Listing'!D:O,12,FALSE),"")</f>
        <v/>
      </c>
      <c r="Z1913" s="294" t="str">
        <f t="shared" si="250"/>
        <v/>
      </c>
      <c r="AA1913" s="294" t="str">
        <f t="shared" si="251"/>
        <v/>
      </c>
      <c r="AB1913" s="294">
        <f>COUNTIF($D$4:D1913,$D1913)</f>
        <v>0</v>
      </c>
      <c r="AE1913" s="122" t="str">
        <f t="shared" si="252"/>
        <v/>
      </c>
      <c r="AF1913" s="124">
        <f>SUMIFS('BW Expense Report GL'!I:I,'BW Expense Report GL'!F:F,AD:AD,'BW Expense Report GL'!G:G,G:G)</f>
        <v>0</v>
      </c>
      <c r="AG1913" s="124" t="str">
        <f t="shared" si="253"/>
        <v/>
      </c>
      <c r="AH1913" s="124">
        <f>SUMIFS('BW Expense Report GL'!I:I,'BW Expense Report GL'!F:F,AD:AD,'BW Expense Report GL'!G:G,H:H)</f>
        <v>0</v>
      </c>
      <c r="AI1913" s="124" t="str">
        <f t="shared" si="254"/>
        <v/>
      </c>
      <c r="AK1913" s="121">
        <f t="shared" si="255"/>
        <v>0</v>
      </c>
      <c r="AL1913" s="121">
        <f t="shared" si="256"/>
        <v>0</v>
      </c>
    </row>
    <row r="1914" spans="1:38" s="121" customFormat="1" ht="12.75" x14ac:dyDescent="0.2">
      <c r="A1914" s="293" t="str">
        <f>VLOOKUP(B:B,'ACFR Business Areas'!A:C,3,FALSE)</f>
        <v>A000</v>
      </c>
      <c r="B1914" s="293" t="str">
        <f>'Lease Rollforward'!$B$1</f>
        <v>E120</v>
      </c>
      <c r="C1914" s="122" t="str">
        <f>VLOOKUP(B:B,'ACFR Business Areas'!A:B,2,FALSE)</f>
        <v>Comptroller General</v>
      </c>
      <c r="D1914" s="237"/>
      <c r="E1914" s="265"/>
      <c r="G1914" s="122">
        <f>IFERROR(VLOOKUP($F:$F,'Lease Types with GL Accts'!A:B,2,FALSE),0)</f>
        <v>0</v>
      </c>
      <c r="H1914" s="122">
        <f>IFERROR(VLOOKUP($F:$F,'Lease Types with GL Accts'!$A:$C,3,FALSE),0)</f>
        <v>0</v>
      </c>
      <c r="I1914" s="122">
        <f>IFERROR(VLOOKUP($F:$F,'Lease Types with GL Accts'!$A:$D,4,FALSE),0)</f>
        <v>0</v>
      </c>
      <c r="J1914" s="293" t="str">
        <f>IF(AND(AB1914=1,K1914='Lease Rollforward'!$B$2),"Yes",IF(AB1914=1,"No",""))</f>
        <v/>
      </c>
      <c r="L1914" s="216"/>
      <c r="M1914" s="217"/>
      <c r="N1914" s="217"/>
      <c r="O1914" s="217"/>
      <c r="P1914" s="294">
        <f t="shared" si="249"/>
        <v>0</v>
      </c>
      <c r="Q1914" s="124"/>
      <c r="R1914" s="124"/>
      <c r="S1914" s="219"/>
      <c r="T1914" s="219"/>
      <c r="U1914" s="266"/>
      <c r="V1914" s="122" t="str">
        <f>IF($AB1914=1,VLOOKUP(U:U,'BW Asset Listing'!D:E,2,FALSE),"")</f>
        <v/>
      </c>
      <c r="W1914" s="122" t="str">
        <f>IF($AB1914=1,VLOOKUP(U:U,'BW Asset Listing'!D:F,3,FALSE),"")</f>
        <v/>
      </c>
      <c r="X1914" s="122" t="str">
        <f>IF($AB1914=1,VLOOKUP(U:U,'BW Asset Listing'!D:G,4,FALSE),"")</f>
        <v/>
      </c>
      <c r="Y1914" s="294" t="str">
        <f>IF($AB1914=1,VLOOKUP(U:U,'BW Asset Listing'!D:O,12,FALSE),"")</f>
        <v/>
      </c>
      <c r="Z1914" s="294" t="str">
        <f t="shared" si="250"/>
        <v/>
      </c>
      <c r="AA1914" s="294" t="str">
        <f t="shared" si="251"/>
        <v/>
      </c>
      <c r="AB1914" s="294">
        <f>COUNTIF($D$4:D1914,$D1914)</f>
        <v>0</v>
      </c>
      <c r="AE1914" s="122" t="str">
        <f t="shared" si="252"/>
        <v/>
      </c>
      <c r="AF1914" s="124">
        <f>SUMIFS('BW Expense Report GL'!I:I,'BW Expense Report GL'!F:F,AD:AD,'BW Expense Report GL'!G:G,G:G)</f>
        <v>0</v>
      </c>
      <c r="AG1914" s="124" t="str">
        <f t="shared" si="253"/>
        <v/>
      </c>
      <c r="AH1914" s="124">
        <f>SUMIFS('BW Expense Report GL'!I:I,'BW Expense Report GL'!F:F,AD:AD,'BW Expense Report GL'!G:G,H:H)</f>
        <v>0</v>
      </c>
      <c r="AI1914" s="124" t="str">
        <f t="shared" si="254"/>
        <v/>
      </c>
      <c r="AK1914" s="121">
        <f t="shared" si="255"/>
        <v>0</v>
      </c>
      <c r="AL1914" s="121">
        <f t="shared" si="256"/>
        <v>0</v>
      </c>
    </row>
    <row r="1915" spans="1:38" s="121" customFormat="1" ht="12.75" x14ac:dyDescent="0.2">
      <c r="A1915" s="293" t="str">
        <f>VLOOKUP(B:B,'ACFR Business Areas'!A:C,3,FALSE)</f>
        <v>A000</v>
      </c>
      <c r="B1915" s="293" t="str">
        <f>'Lease Rollforward'!$B$1</f>
        <v>E120</v>
      </c>
      <c r="C1915" s="122" t="str">
        <f>VLOOKUP(B:B,'ACFR Business Areas'!A:B,2,FALSE)</f>
        <v>Comptroller General</v>
      </c>
      <c r="D1915" s="237"/>
      <c r="E1915" s="265"/>
      <c r="G1915" s="122">
        <f>IFERROR(VLOOKUP($F:$F,'Lease Types with GL Accts'!A:B,2,FALSE),0)</f>
        <v>0</v>
      </c>
      <c r="H1915" s="122">
        <f>IFERROR(VLOOKUP($F:$F,'Lease Types with GL Accts'!$A:$C,3,FALSE),0)</f>
        <v>0</v>
      </c>
      <c r="I1915" s="122">
        <f>IFERROR(VLOOKUP($F:$F,'Lease Types with GL Accts'!$A:$D,4,FALSE),0)</f>
        <v>0</v>
      </c>
      <c r="J1915" s="293" t="str">
        <f>IF(AND(AB1915=1,K1915='Lease Rollforward'!$B$2),"Yes",IF(AB1915=1,"No",""))</f>
        <v/>
      </c>
      <c r="L1915" s="216"/>
      <c r="M1915" s="217"/>
      <c r="N1915" s="217"/>
      <c r="O1915" s="217"/>
      <c r="P1915" s="294">
        <f t="shared" si="249"/>
        <v>0</v>
      </c>
      <c r="Q1915" s="124"/>
      <c r="R1915" s="124"/>
      <c r="S1915" s="219"/>
      <c r="T1915" s="219"/>
      <c r="U1915" s="266"/>
      <c r="V1915" s="122" t="str">
        <f>IF($AB1915=1,VLOOKUP(U:U,'BW Asset Listing'!D:E,2,FALSE),"")</f>
        <v/>
      </c>
      <c r="W1915" s="122" t="str">
        <f>IF($AB1915=1,VLOOKUP(U:U,'BW Asset Listing'!D:F,3,FALSE),"")</f>
        <v/>
      </c>
      <c r="X1915" s="122" t="str">
        <f>IF($AB1915=1,VLOOKUP(U:U,'BW Asset Listing'!D:G,4,FALSE),"")</f>
        <v/>
      </c>
      <c r="Y1915" s="294" t="str">
        <f>IF($AB1915=1,VLOOKUP(U:U,'BW Asset Listing'!D:O,12,FALSE),"")</f>
        <v/>
      </c>
      <c r="Z1915" s="294" t="str">
        <f t="shared" si="250"/>
        <v/>
      </c>
      <c r="AA1915" s="294" t="str">
        <f t="shared" si="251"/>
        <v/>
      </c>
      <c r="AB1915" s="294">
        <f>COUNTIF($D$4:D1915,$D1915)</f>
        <v>0</v>
      </c>
      <c r="AE1915" s="122" t="str">
        <f t="shared" si="252"/>
        <v/>
      </c>
      <c r="AF1915" s="124">
        <f>SUMIFS('BW Expense Report GL'!I:I,'BW Expense Report GL'!F:F,AD:AD,'BW Expense Report GL'!G:G,G:G)</f>
        <v>0</v>
      </c>
      <c r="AG1915" s="124" t="str">
        <f t="shared" si="253"/>
        <v/>
      </c>
      <c r="AH1915" s="124">
        <f>SUMIFS('BW Expense Report GL'!I:I,'BW Expense Report GL'!F:F,AD:AD,'BW Expense Report GL'!G:G,H:H)</f>
        <v>0</v>
      </c>
      <c r="AI1915" s="124" t="str">
        <f t="shared" si="254"/>
        <v/>
      </c>
      <c r="AK1915" s="121">
        <f t="shared" si="255"/>
        <v>0</v>
      </c>
      <c r="AL1915" s="121">
        <f t="shared" si="256"/>
        <v>0</v>
      </c>
    </row>
    <row r="1916" spans="1:38" s="121" customFormat="1" ht="12.75" x14ac:dyDescent="0.2">
      <c r="A1916" s="293" t="str">
        <f>VLOOKUP(B:B,'ACFR Business Areas'!A:C,3,FALSE)</f>
        <v>A000</v>
      </c>
      <c r="B1916" s="293" t="str">
        <f>'Lease Rollforward'!$B$1</f>
        <v>E120</v>
      </c>
      <c r="C1916" s="122" t="str">
        <f>VLOOKUP(B:B,'ACFR Business Areas'!A:B,2,FALSE)</f>
        <v>Comptroller General</v>
      </c>
      <c r="D1916" s="237"/>
      <c r="E1916" s="265"/>
      <c r="G1916" s="122">
        <f>IFERROR(VLOOKUP($F:$F,'Lease Types with GL Accts'!A:B,2,FALSE),0)</f>
        <v>0</v>
      </c>
      <c r="H1916" s="122">
        <f>IFERROR(VLOOKUP($F:$F,'Lease Types with GL Accts'!$A:$C,3,FALSE),0)</f>
        <v>0</v>
      </c>
      <c r="I1916" s="122">
        <f>IFERROR(VLOOKUP($F:$F,'Lease Types with GL Accts'!$A:$D,4,FALSE),0)</f>
        <v>0</v>
      </c>
      <c r="J1916" s="293" t="str">
        <f>IF(AND(AB1916=1,K1916='Lease Rollforward'!$B$2),"Yes",IF(AB1916=1,"No",""))</f>
        <v/>
      </c>
      <c r="L1916" s="216"/>
      <c r="M1916" s="217"/>
      <c r="N1916" s="217"/>
      <c r="O1916" s="217"/>
      <c r="P1916" s="294">
        <f t="shared" si="249"/>
        <v>0</v>
      </c>
      <c r="Q1916" s="124"/>
      <c r="R1916" s="124"/>
      <c r="S1916" s="219"/>
      <c r="T1916" s="219"/>
      <c r="U1916" s="266"/>
      <c r="V1916" s="122" t="str">
        <f>IF($AB1916=1,VLOOKUP(U:U,'BW Asset Listing'!D:E,2,FALSE),"")</f>
        <v/>
      </c>
      <c r="W1916" s="122" t="str">
        <f>IF($AB1916=1,VLOOKUP(U:U,'BW Asset Listing'!D:F,3,FALSE),"")</f>
        <v/>
      </c>
      <c r="X1916" s="122" t="str">
        <f>IF($AB1916=1,VLOOKUP(U:U,'BW Asset Listing'!D:G,4,FALSE),"")</f>
        <v/>
      </c>
      <c r="Y1916" s="294" t="str">
        <f>IF($AB1916=1,VLOOKUP(U:U,'BW Asset Listing'!D:O,12,FALSE),"")</f>
        <v/>
      </c>
      <c r="Z1916" s="294" t="str">
        <f t="shared" si="250"/>
        <v/>
      </c>
      <c r="AA1916" s="294" t="str">
        <f t="shared" si="251"/>
        <v/>
      </c>
      <c r="AB1916" s="294">
        <f>COUNTIF($D$4:D1916,$D1916)</f>
        <v>0</v>
      </c>
      <c r="AE1916" s="122" t="str">
        <f t="shared" si="252"/>
        <v/>
      </c>
      <c r="AF1916" s="124">
        <f>SUMIFS('BW Expense Report GL'!I:I,'BW Expense Report GL'!F:F,AD:AD,'BW Expense Report GL'!G:G,G:G)</f>
        <v>0</v>
      </c>
      <c r="AG1916" s="124" t="str">
        <f t="shared" si="253"/>
        <v/>
      </c>
      <c r="AH1916" s="124">
        <f>SUMIFS('BW Expense Report GL'!I:I,'BW Expense Report GL'!F:F,AD:AD,'BW Expense Report GL'!G:G,H:H)</f>
        <v>0</v>
      </c>
      <c r="AI1916" s="124" t="str">
        <f t="shared" si="254"/>
        <v/>
      </c>
      <c r="AK1916" s="121">
        <f t="shared" si="255"/>
        <v>0</v>
      </c>
      <c r="AL1916" s="121">
        <f t="shared" si="256"/>
        <v>0</v>
      </c>
    </row>
    <row r="1917" spans="1:38" s="121" customFormat="1" ht="12.75" x14ac:dyDescent="0.2">
      <c r="A1917" s="293" t="str">
        <f>VLOOKUP(B:B,'ACFR Business Areas'!A:C,3,FALSE)</f>
        <v>A000</v>
      </c>
      <c r="B1917" s="293" t="str">
        <f>'Lease Rollforward'!$B$1</f>
        <v>E120</v>
      </c>
      <c r="C1917" s="122" t="str">
        <f>VLOOKUP(B:B,'ACFR Business Areas'!A:B,2,FALSE)</f>
        <v>Comptroller General</v>
      </c>
      <c r="D1917" s="237"/>
      <c r="E1917" s="265"/>
      <c r="G1917" s="122">
        <f>IFERROR(VLOOKUP($F:$F,'Lease Types with GL Accts'!A:B,2,FALSE),0)</f>
        <v>0</v>
      </c>
      <c r="H1917" s="122">
        <f>IFERROR(VLOOKUP($F:$F,'Lease Types with GL Accts'!$A:$C,3,FALSE),0)</f>
        <v>0</v>
      </c>
      <c r="I1917" s="122">
        <f>IFERROR(VLOOKUP($F:$F,'Lease Types with GL Accts'!$A:$D,4,FALSE),0)</f>
        <v>0</v>
      </c>
      <c r="J1917" s="293" t="str">
        <f>IF(AND(AB1917=1,K1917='Lease Rollforward'!$B$2),"Yes",IF(AB1917=1,"No",""))</f>
        <v/>
      </c>
      <c r="L1917" s="216"/>
      <c r="M1917" s="217"/>
      <c r="N1917" s="217"/>
      <c r="O1917" s="217"/>
      <c r="P1917" s="294">
        <f t="shared" si="249"/>
        <v>0</v>
      </c>
      <c r="Q1917" s="124"/>
      <c r="R1917" s="124"/>
      <c r="S1917" s="219"/>
      <c r="T1917" s="219"/>
      <c r="U1917" s="266"/>
      <c r="V1917" s="122" t="str">
        <f>IF($AB1917=1,VLOOKUP(U:U,'BW Asset Listing'!D:E,2,FALSE),"")</f>
        <v/>
      </c>
      <c r="W1917" s="122" t="str">
        <f>IF($AB1917=1,VLOOKUP(U:U,'BW Asset Listing'!D:F,3,FALSE),"")</f>
        <v/>
      </c>
      <c r="X1917" s="122" t="str">
        <f>IF($AB1917=1,VLOOKUP(U:U,'BW Asset Listing'!D:G,4,FALSE),"")</f>
        <v/>
      </c>
      <c r="Y1917" s="294" t="str">
        <f>IF($AB1917=1,VLOOKUP(U:U,'BW Asset Listing'!D:O,12,FALSE),"")</f>
        <v/>
      </c>
      <c r="Z1917" s="294" t="str">
        <f t="shared" si="250"/>
        <v/>
      </c>
      <c r="AA1917" s="294" t="str">
        <f t="shared" si="251"/>
        <v/>
      </c>
      <c r="AB1917" s="294">
        <f>COUNTIF($D$4:D1917,$D1917)</f>
        <v>0</v>
      </c>
      <c r="AE1917" s="122" t="str">
        <f t="shared" si="252"/>
        <v/>
      </c>
      <c r="AF1917" s="124">
        <f>SUMIFS('BW Expense Report GL'!I:I,'BW Expense Report GL'!F:F,AD:AD,'BW Expense Report GL'!G:G,G:G)</f>
        <v>0</v>
      </c>
      <c r="AG1917" s="124" t="str">
        <f t="shared" si="253"/>
        <v/>
      </c>
      <c r="AH1917" s="124">
        <f>SUMIFS('BW Expense Report GL'!I:I,'BW Expense Report GL'!F:F,AD:AD,'BW Expense Report GL'!G:G,H:H)</f>
        <v>0</v>
      </c>
      <c r="AI1917" s="124" t="str">
        <f t="shared" si="254"/>
        <v/>
      </c>
      <c r="AK1917" s="121">
        <f t="shared" si="255"/>
        <v>0</v>
      </c>
      <c r="AL1917" s="121">
        <f t="shared" si="256"/>
        <v>0</v>
      </c>
    </row>
    <row r="1918" spans="1:38" s="121" customFormat="1" ht="12.75" x14ac:dyDescent="0.2">
      <c r="A1918" s="293" t="str">
        <f>VLOOKUP(B:B,'ACFR Business Areas'!A:C,3,FALSE)</f>
        <v>A000</v>
      </c>
      <c r="B1918" s="293" t="str">
        <f>'Lease Rollforward'!$B$1</f>
        <v>E120</v>
      </c>
      <c r="C1918" s="122" t="str">
        <f>VLOOKUP(B:B,'ACFR Business Areas'!A:B,2,FALSE)</f>
        <v>Comptroller General</v>
      </c>
      <c r="D1918" s="237"/>
      <c r="E1918" s="265"/>
      <c r="G1918" s="122">
        <f>IFERROR(VLOOKUP($F:$F,'Lease Types with GL Accts'!A:B,2,FALSE),0)</f>
        <v>0</v>
      </c>
      <c r="H1918" s="122">
        <f>IFERROR(VLOOKUP($F:$F,'Lease Types with GL Accts'!$A:$C,3,FALSE),0)</f>
        <v>0</v>
      </c>
      <c r="I1918" s="122">
        <f>IFERROR(VLOOKUP($F:$F,'Lease Types with GL Accts'!$A:$D,4,FALSE),0)</f>
        <v>0</v>
      </c>
      <c r="J1918" s="293" t="str">
        <f>IF(AND(AB1918=1,K1918='Lease Rollforward'!$B$2),"Yes",IF(AB1918=1,"No",""))</f>
        <v/>
      </c>
      <c r="L1918" s="216"/>
      <c r="M1918" s="217"/>
      <c r="N1918" s="217"/>
      <c r="O1918" s="217"/>
      <c r="P1918" s="294">
        <f t="shared" si="249"/>
        <v>0</v>
      </c>
      <c r="Q1918" s="124"/>
      <c r="R1918" s="124"/>
      <c r="S1918" s="219"/>
      <c r="T1918" s="219"/>
      <c r="U1918" s="266"/>
      <c r="V1918" s="122" t="str">
        <f>IF($AB1918=1,VLOOKUP(U:U,'BW Asset Listing'!D:E,2,FALSE),"")</f>
        <v/>
      </c>
      <c r="W1918" s="122" t="str">
        <f>IF($AB1918=1,VLOOKUP(U:U,'BW Asset Listing'!D:F,3,FALSE),"")</f>
        <v/>
      </c>
      <c r="X1918" s="122" t="str">
        <f>IF($AB1918=1,VLOOKUP(U:U,'BW Asset Listing'!D:G,4,FALSE),"")</f>
        <v/>
      </c>
      <c r="Y1918" s="294" t="str">
        <f>IF($AB1918=1,VLOOKUP(U:U,'BW Asset Listing'!D:O,12,FALSE),"")</f>
        <v/>
      </c>
      <c r="Z1918" s="294" t="str">
        <f t="shared" si="250"/>
        <v/>
      </c>
      <c r="AA1918" s="294" t="str">
        <f t="shared" si="251"/>
        <v/>
      </c>
      <c r="AB1918" s="294">
        <f>COUNTIF($D$4:D1918,$D1918)</f>
        <v>0</v>
      </c>
      <c r="AE1918" s="122" t="str">
        <f t="shared" si="252"/>
        <v/>
      </c>
      <c r="AF1918" s="124">
        <f>SUMIFS('BW Expense Report GL'!I:I,'BW Expense Report GL'!F:F,AD:AD,'BW Expense Report GL'!G:G,G:G)</f>
        <v>0</v>
      </c>
      <c r="AG1918" s="124" t="str">
        <f t="shared" si="253"/>
        <v/>
      </c>
      <c r="AH1918" s="124">
        <f>SUMIFS('BW Expense Report GL'!I:I,'BW Expense Report GL'!F:F,AD:AD,'BW Expense Report GL'!G:G,H:H)</f>
        <v>0</v>
      </c>
      <c r="AI1918" s="124" t="str">
        <f t="shared" si="254"/>
        <v/>
      </c>
      <c r="AK1918" s="121">
        <f t="shared" si="255"/>
        <v>0</v>
      </c>
      <c r="AL1918" s="121">
        <f t="shared" si="256"/>
        <v>0</v>
      </c>
    </row>
    <row r="1919" spans="1:38" s="121" customFormat="1" ht="12.75" x14ac:dyDescent="0.2">
      <c r="A1919" s="293" t="str">
        <f>VLOOKUP(B:B,'ACFR Business Areas'!A:C,3,FALSE)</f>
        <v>A000</v>
      </c>
      <c r="B1919" s="293" t="str">
        <f>'Lease Rollforward'!$B$1</f>
        <v>E120</v>
      </c>
      <c r="C1919" s="122" t="str">
        <f>VLOOKUP(B:B,'ACFR Business Areas'!A:B,2,FALSE)</f>
        <v>Comptroller General</v>
      </c>
      <c r="D1919" s="237"/>
      <c r="E1919" s="265"/>
      <c r="G1919" s="122">
        <f>IFERROR(VLOOKUP($F:$F,'Lease Types with GL Accts'!A:B,2,FALSE),0)</f>
        <v>0</v>
      </c>
      <c r="H1919" s="122">
        <f>IFERROR(VLOOKUP($F:$F,'Lease Types with GL Accts'!$A:$C,3,FALSE),0)</f>
        <v>0</v>
      </c>
      <c r="I1919" s="122">
        <f>IFERROR(VLOOKUP($F:$F,'Lease Types with GL Accts'!$A:$D,4,FALSE),0)</f>
        <v>0</v>
      </c>
      <c r="J1919" s="293" t="str">
        <f>IF(AND(AB1919=1,K1919='Lease Rollforward'!$B$2),"Yes",IF(AB1919=1,"No",""))</f>
        <v/>
      </c>
      <c r="L1919" s="216"/>
      <c r="M1919" s="217"/>
      <c r="N1919" s="217"/>
      <c r="O1919" s="217"/>
      <c r="P1919" s="294">
        <f t="shared" si="249"/>
        <v>0</v>
      </c>
      <c r="Q1919" s="124"/>
      <c r="R1919" s="124"/>
      <c r="S1919" s="219"/>
      <c r="T1919" s="219"/>
      <c r="U1919" s="266"/>
      <c r="V1919" s="122" t="str">
        <f>IF($AB1919=1,VLOOKUP(U:U,'BW Asset Listing'!D:E,2,FALSE),"")</f>
        <v/>
      </c>
      <c r="W1919" s="122" t="str">
        <f>IF($AB1919=1,VLOOKUP(U:U,'BW Asset Listing'!D:F,3,FALSE),"")</f>
        <v/>
      </c>
      <c r="X1919" s="122" t="str">
        <f>IF($AB1919=1,VLOOKUP(U:U,'BW Asset Listing'!D:G,4,FALSE),"")</f>
        <v/>
      </c>
      <c r="Y1919" s="294" t="str">
        <f>IF($AB1919=1,VLOOKUP(U:U,'BW Asset Listing'!D:O,12,FALSE),"")</f>
        <v/>
      </c>
      <c r="Z1919" s="294" t="str">
        <f t="shared" si="250"/>
        <v/>
      </c>
      <c r="AA1919" s="294" t="str">
        <f t="shared" si="251"/>
        <v/>
      </c>
      <c r="AB1919" s="294">
        <f>COUNTIF($D$4:D1919,$D1919)</f>
        <v>0</v>
      </c>
      <c r="AE1919" s="122" t="str">
        <f t="shared" si="252"/>
        <v/>
      </c>
      <c r="AF1919" s="124">
        <f>SUMIFS('BW Expense Report GL'!I:I,'BW Expense Report GL'!F:F,AD:AD,'BW Expense Report GL'!G:G,G:G)</f>
        <v>0</v>
      </c>
      <c r="AG1919" s="124" t="str">
        <f t="shared" si="253"/>
        <v/>
      </c>
      <c r="AH1919" s="124">
        <f>SUMIFS('BW Expense Report GL'!I:I,'BW Expense Report GL'!F:F,AD:AD,'BW Expense Report GL'!G:G,H:H)</f>
        <v>0</v>
      </c>
      <c r="AI1919" s="124" t="str">
        <f t="shared" si="254"/>
        <v/>
      </c>
      <c r="AK1919" s="121">
        <f t="shared" si="255"/>
        <v>0</v>
      </c>
      <c r="AL1919" s="121">
        <f t="shared" si="256"/>
        <v>0</v>
      </c>
    </row>
    <row r="1920" spans="1:38" s="121" customFormat="1" ht="12.75" x14ac:dyDescent="0.2">
      <c r="A1920" s="293" t="str">
        <f>VLOOKUP(B:B,'ACFR Business Areas'!A:C,3,FALSE)</f>
        <v>A000</v>
      </c>
      <c r="B1920" s="293" t="str">
        <f>'Lease Rollforward'!$B$1</f>
        <v>E120</v>
      </c>
      <c r="C1920" s="122" t="str">
        <f>VLOOKUP(B:B,'ACFR Business Areas'!A:B,2,FALSE)</f>
        <v>Comptroller General</v>
      </c>
      <c r="D1920" s="237"/>
      <c r="E1920" s="265"/>
      <c r="G1920" s="122">
        <f>IFERROR(VLOOKUP($F:$F,'Lease Types with GL Accts'!A:B,2,FALSE),0)</f>
        <v>0</v>
      </c>
      <c r="H1920" s="122">
        <f>IFERROR(VLOOKUP($F:$F,'Lease Types with GL Accts'!$A:$C,3,FALSE),0)</f>
        <v>0</v>
      </c>
      <c r="I1920" s="122">
        <f>IFERROR(VLOOKUP($F:$F,'Lease Types with GL Accts'!$A:$D,4,FALSE),0)</f>
        <v>0</v>
      </c>
      <c r="J1920" s="293" t="str">
        <f>IF(AND(AB1920=1,K1920='Lease Rollforward'!$B$2),"Yes",IF(AB1920=1,"No",""))</f>
        <v/>
      </c>
      <c r="L1920" s="216"/>
      <c r="M1920" s="217"/>
      <c r="N1920" s="217"/>
      <c r="O1920" s="217"/>
      <c r="P1920" s="294">
        <f t="shared" si="249"/>
        <v>0</v>
      </c>
      <c r="Q1920" s="124"/>
      <c r="R1920" s="124"/>
      <c r="S1920" s="219"/>
      <c r="T1920" s="219"/>
      <c r="U1920" s="266"/>
      <c r="V1920" s="122" t="str">
        <f>IF($AB1920=1,VLOOKUP(U:U,'BW Asset Listing'!D:E,2,FALSE),"")</f>
        <v/>
      </c>
      <c r="W1920" s="122" t="str">
        <f>IF($AB1920=1,VLOOKUP(U:U,'BW Asset Listing'!D:F,3,FALSE),"")</f>
        <v/>
      </c>
      <c r="X1920" s="122" t="str">
        <f>IF($AB1920=1,VLOOKUP(U:U,'BW Asset Listing'!D:G,4,FALSE),"")</f>
        <v/>
      </c>
      <c r="Y1920" s="294" t="str">
        <f>IF($AB1920=1,VLOOKUP(U:U,'BW Asset Listing'!D:O,12,FALSE),"")</f>
        <v/>
      </c>
      <c r="Z1920" s="294" t="str">
        <f t="shared" si="250"/>
        <v/>
      </c>
      <c r="AA1920" s="294" t="str">
        <f t="shared" si="251"/>
        <v/>
      </c>
      <c r="AB1920" s="294">
        <f>COUNTIF($D$4:D1920,$D1920)</f>
        <v>0</v>
      </c>
      <c r="AE1920" s="122" t="str">
        <f t="shared" si="252"/>
        <v/>
      </c>
      <c r="AF1920" s="124">
        <f>SUMIFS('BW Expense Report GL'!I:I,'BW Expense Report GL'!F:F,AD:AD,'BW Expense Report GL'!G:G,G:G)</f>
        <v>0</v>
      </c>
      <c r="AG1920" s="124" t="str">
        <f t="shared" si="253"/>
        <v/>
      </c>
      <c r="AH1920" s="124">
        <f>SUMIFS('BW Expense Report GL'!I:I,'BW Expense Report GL'!F:F,AD:AD,'BW Expense Report GL'!G:G,H:H)</f>
        <v>0</v>
      </c>
      <c r="AI1920" s="124" t="str">
        <f t="shared" si="254"/>
        <v/>
      </c>
      <c r="AK1920" s="121">
        <f t="shared" si="255"/>
        <v>0</v>
      </c>
      <c r="AL1920" s="121">
        <f t="shared" si="256"/>
        <v>0</v>
      </c>
    </row>
    <row r="1921" spans="1:38" s="121" customFormat="1" ht="12.75" x14ac:dyDescent="0.2">
      <c r="A1921" s="293" t="str">
        <f>VLOOKUP(B:B,'ACFR Business Areas'!A:C,3,FALSE)</f>
        <v>A000</v>
      </c>
      <c r="B1921" s="293" t="str">
        <f>'Lease Rollforward'!$B$1</f>
        <v>E120</v>
      </c>
      <c r="C1921" s="122" t="str">
        <f>VLOOKUP(B:B,'ACFR Business Areas'!A:B,2,FALSE)</f>
        <v>Comptroller General</v>
      </c>
      <c r="D1921" s="237"/>
      <c r="E1921" s="265"/>
      <c r="G1921" s="122">
        <f>IFERROR(VLOOKUP($F:$F,'Lease Types with GL Accts'!A:B,2,FALSE),0)</f>
        <v>0</v>
      </c>
      <c r="H1921" s="122">
        <f>IFERROR(VLOOKUP($F:$F,'Lease Types with GL Accts'!$A:$C,3,FALSE),0)</f>
        <v>0</v>
      </c>
      <c r="I1921" s="122">
        <f>IFERROR(VLOOKUP($F:$F,'Lease Types with GL Accts'!$A:$D,4,FALSE),0)</f>
        <v>0</v>
      </c>
      <c r="J1921" s="293" t="str">
        <f>IF(AND(AB1921=1,K1921='Lease Rollforward'!$B$2),"Yes",IF(AB1921=1,"No",""))</f>
        <v/>
      </c>
      <c r="L1921" s="216"/>
      <c r="M1921" s="217"/>
      <c r="N1921" s="217"/>
      <c r="O1921" s="217"/>
      <c r="P1921" s="294">
        <f t="shared" si="249"/>
        <v>0</v>
      </c>
      <c r="Q1921" s="124"/>
      <c r="R1921" s="124"/>
      <c r="S1921" s="219"/>
      <c r="T1921" s="219"/>
      <c r="U1921" s="266"/>
      <c r="V1921" s="122" t="str">
        <f>IF($AB1921=1,VLOOKUP(U:U,'BW Asset Listing'!D:E,2,FALSE),"")</f>
        <v/>
      </c>
      <c r="W1921" s="122" t="str">
        <f>IF($AB1921=1,VLOOKUP(U:U,'BW Asset Listing'!D:F,3,FALSE),"")</f>
        <v/>
      </c>
      <c r="X1921" s="122" t="str">
        <f>IF($AB1921=1,VLOOKUP(U:U,'BW Asset Listing'!D:G,4,FALSE),"")</f>
        <v/>
      </c>
      <c r="Y1921" s="294" t="str">
        <f>IF($AB1921=1,VLOOKUP(U:U,'BW Asset Listing'!D:O,12,FALSE),"")</f>
        <v/>
      </c>
      <c r="Z1921" s="294" t="str">
        <f t="shared" si="250"/>
        <v/>
      </c>
      <c r="AA1921" s="294" t="str">
        <f t="shared" si="251"/>
        <v/>
      </c>
      <c r="AB1921" s="294">
        <f>COUNTIF($D$4:D1921,$D1921)</f>
        <v>0</v>
      </c>
      <c r="AE1921" s="122" t="str">
        <f t="shared" si="252"/>
        <v/>
      </c>
      <c r="AF1921" s="124">
        <f>SUMIFS('BW Expense Report GL'!I:I,'BW Expense Report GL'!F:F,AD:AD,'BW Expense Report GL'!G:G,G:G)</f>
        <v>0</v>
      </c>
      <c r="AG1921" s="124" t="str">
        <f t="shared" si="253"/>
        <v/>
      </c>
      <c r="AH1921" s="124">
        <f>SUMIFS('BW Expense Report GL'!I:I,'BW Expense Report GL'!F:F,AD:AD,'BW Expense Report GL'!G:G,H:H)</f>
        <v>0</v>
      </c>
      <c r="AI1921" s="124" t="str">
        <f t="shared" si="254"/>
        <v/>
      </c>
      <c r="AK1921" s="121">
        <f t="shared" si="255"/>
        <v>0</v>
      </c>
      <c r="AL1921" s="121">
        <f t="shared" si="256"/>
        <v>0</v>
      </c>
    </row>
    <row r="1922" spans="1:38" s="121" customFormat="1" ht="12.75" x14ac:dyDescent="0.2">
      <c r="A1922" s="293" t="str">
        <f>VLOOKUP(B:B,'ACFR Business Areas'!A:C,3,FALSE)</f>
        <v>A000</v>
      </c>
      <c r="B1922" s="293" t="str">
        <f>'Lease Rollforward'!$B$1</f>
        <v>E120</v>
      </c>
      <c r="C1922" s="122" t="str">
        <f>VLOOKUP(B:B,'ACFR Business Areas'!A:B,2,FALSE)</f>
        <v>Comptroller General</v>
      </c>
      <c r="D1922" s="237"/>
      <c r="E1922" s="265"/>
      <c r="G1922" s="122">
        <f>IFERROR(VLOOKUP($F:$F,'Lease Types with GL Accts'!A:B,2,FALSE),0)</f>
        <v>0</v>
      </c>
      <c r="H1922" s="122">
        <f>IFERROR(VLOOKUP($F:$F,'Lease Types with GL Accts'!$A:$C,3,FALSE),0)</f>
        <v>0</v>
      </c>
      <c r="I1922" s="122">
        <f>IFERROR(VLOOKUP($F:$F,'Lease Types with GL Accts'!$A:$D,4,FALSE),0)</f>
        <v>0</v>
      </c>
      <c r="J1922" s="293" t="str">
        <f>IF(AND(AB1922=1,K1922='Lease Rollforward'!$B$2),"Yes",IF(AB1922=1,"No",""))</f>
        <v/>
      </c>
      <c r="L1922" s="216"/>
      <c r="M1922" s="217"/>
      <c r="N1922" s="217"/>
      <c r="O1922" s="217"/>
      <c r="P1922" s="294">
        <f t="shared" si="249"/>
        <v>0</v>
      </c>
      <c r="Q1922" s="124"/>
      <c r="R1922" s="124"/>
      <c r="S1922" s="219"/>
      <c r="T1922" s="219"/>
      <c r="U1922" s="266"/>
      <c r="V1922" s="122" t="str">
        <f>IF($AB1922=1,VLOOKUP(U:U,'BW Asset Listing'!D:E,2,FALSE),"")</f>
        <v/>
      </c>
      <c r="W1922" s="122" t="str">
        <f>IF($AB1922=1,VLOOKUP(U:U,'BW Asset Listing'!D:F,3,FALSE),"")</f>
        <v/>
      </c>
      <c r="X1922" s="122" t="str">
        <f>IF($AB1922=1,VLOOKUP(U:U,'BW Asset Listing'!D:G,4,FALSE),"")</f>
        <v/>
      </c>
      <c r="Y1922" s="294" t="str">
        <f>IF($AB1922=1,VLOOKUP(U:U,'BW Asset Listing'!D:O,12,FALSE),"")</f>
        <v/>
      </c>
      <c r="Z1922" s="294" t="str">
        <f t="shared" si="250"/>
        <v/>
      </c>
      <c r="AA1922" s="294" t="str">
        <f t="shared" si="251"/>
        <v/>
      </c>
      <c r="AB1922" s="294">
        <f>COUNTIF($D$4:D1922,$D1922)</f>
        <v>0</v>
      </c>
      <c r="AE1922" s="122" t="str">
        <f t="shared" si="252"/>
        <v/>
      </c>
      <c r="AF1922" s="124">
        <f>SUMIFS('BW Expense Report GL'!I:I,'BW Expense Report GL'!F:F,AD:AD,'BW Expense Report GL'!G:G,G:G)</f>
        <v>0</v>
      </c>
      <c r="AG1922" s="124" t="str">
        <f t="shared" si="253"/>
        <v/>
      </c>
      <c r="AH1922" s="124">
        <f>SUMIFS('BW Expense Report GL'!I:I,'BW Expense Report GL'!F:F,AD:AD,'BW Expense Report GL'!G:G,H:H)</f>
        <v>0</v>
      </c>
      <c r="AI1922" s="124" t="str">
        <f t="shared" si="254"/>
        <v/>
      </c>
      <c r="AK1922" s="121">
        <f t="shared" si="255"/>
        <v>0</v>
      </c>
      <c r="AL1922" s="121">
        <f t="shared" si="256"/>
        <v>0</v>
      </c>
    </row>
    <row r="1923" spans="1:38" s="121" customFormat="1" ht="12.75" x14ac:dyDescent="0.2">
      <c r="A1923" s="293" t="str">
        <f>VLOOKUP(B:B,'ACFR Business Areas'!A:C,3,FALSE)</f>
        <v>A000</v>
      </c>
      <c r="B1923" s="293" t="str">
        <f>'Lease Rollforward'!$B$1</f>
        <v>E120</v>
      </c>
      <c r="C1923" s="122" t="str">
        <f>VLOOKUP(B:B,'ACFR Business Areas'!A:B,2,FALSE)</f>
        <v>Comptroller General</v>
      </c>
      <c r="D1923" s="237"/>
      <c r="E1923" s="265"/>
      <c r="G1923" s="122">
        <f>IFERROR(VLOOKUP($F:$F,'Lease Types with GL Accts'!A:B,2,FALSE),0)</f>
        <v>0</v>
      </c>
      <c r="H1923" s="122">
        <f>IFERROR(VLOOKUP($F:$F,'Lease Types with GL Accts'!$A:$C,3,FALSE),0)</f>
        <v>0</v>
      </c>
      <c r="I1923" s="122">
        <f>IFERROR(VLOOKUP($F:$F,'Lease Types with GL Accts'!$A:$D,4,FALSE),0)</f>
        <v>0</v>
      </c>
      <c r="J1923" s="293" t="str">
        <f>IF(AND(AB1923=1,K1923='Lease Rollforward'!$B$2),"Yes",IF(AB1923=1,"No",""))</f>
        <v/>
      </c>
      <c r="L1923" s="216"/>
      <c r="M1923" s="217"/>
      <c r="N1923" s="217"/>
      <c r="O1923" s="217"/>
      <c r="P1923" s="294">
        <f t="shared" si="249"/>
        <v>0</v>
      </c>
      <c r="Q1923" s="124"/>
      <c r="R1923" s="124"/>
      <c r="S1923" s="219"/>
      <c r="T1923" s="219"/>
      <c r="U1923" s="266"/>
      <c r="V1923" s="122" t="str">
        <f>IF($AB1923=1,VLOOKUP(U:U,'BW Asset Listing'!D:E,2,FALSE),"")</f>
        <v/>
      </c>
      <c r="W1923" s="122" t="str">
        <f>IF($AB1923=1,VLOOKUP(U:U,'BW Asset Listing'!D:F,3,FALSE),"")</f>
        <v/>
      </c>
      <c r="X1923" s="122" t="str">
        <f>IF($AB1923=1,VLOOKUP(U:U,'BW Asset Listing'!D:G,4,FALSE),"")</f>
        <v/>
      </c>
      <c r="Y1923" s="294" t="str">
        <f>IF($AB1923=1,VLOOKUP(U:U,'BW Asset Listing'!D:O,12,FALSE),"")</f>
        <v/>
      </c>
      <c r="Z1923" s="294" t="str">
        <f t="shared" si="250"/>
        <v/>
      </c>
      <c r="AA1923" s="294" t="str">
        <f t="shared" si="251"/>
        <v/>
      </c>
      <c r="AB1923" s="294">
        <f>COUNTIF($D$4:D1923,$D1923)</f>
        <v>0</v>
      </c>
      <c r="AE1923" s="122" t="str">
        <f t="shared" si="252"/>
        <v/>
      </c>
      <c r="AF1923" s="124">
        <f>SUMIFS('BW Expense Report GL'!I:I,'BW Expense Report GL'!F:F,AD:AD,'BW Expense Report GL'!G:G,G:G)</f>
        <v>0</v>
      </c>
      <c r="AG1923" s="124" t="str">
        <f t="shared" si="253"/>
        <v/>
      </c>
      <c r="AH1923" s="124">
        <f>SUMIFS('BW Expense Report GL'!I:I,'BW Expense Report GL'!F:F,AD:AD,'BW Expense Report GL'!G:G,H:H)</f>
        <v>0</v>
      </c>
      <c r="AI1923" s="124" t="str">
        <f t="shared" si="254"/>
        <v/>
      </c>
      <c r="AK1923" s="121">
        <f t="shared" si="255"/>
        <v>0</v>
      </c>
      <c r="AL1923" s="121">
        <f t="shared" si="256"/>
        <v>0</v>
      </c>
    </row>
    <row r="1924" spans="1:38" s="121" customFormat="1" ht="12.75" x14ac:dyDescent="0.2">
      <c r="A1924" s="293" t="str">
        <f>VLOOKUP(B:B,'ACFR Business Areas'!A:C,3,FALSE)</f>
        <v>A000</v>
      </c>
      <c r="B1924" s="293" t="str">
        <f>'Lease Rollforward'!$B$1</f>
        <v>E120</v>
      </c>
      <c r="C1924" s="122" t="str">
        <f>VLOOKUP(B:B,'ACFR Business Areas'!A:B,2,FALSE)</f>
        <v>Comptroller General</v>
      </c>
      <c r="D1924" s="237"/>
      <c r="E1924" s="265"/>
      <c r="G1924" s="122">
        <f>IFERROR(VLOOKUP($F:$F,'Lease Types with GL Accts'!A:B,2,FALSE),0)</f>
        <v>0</v>
      </c>
      <c r="H1924" s="122">
        <f>IFERROR(VLOOKUP($F:$F,'Lease Types with GL Accts'!$A:$C,3,FALSE),0)</f>
        <v>0</v>
      </c>
      <c r="I1924" s="122">
        <f>IFERROR(VLOOKUP($F:$F,'Lease Types with GL Accts'!$A:$D,4,FALSE),0)</f>
        <v>0</v>
      </c>
      <c r="J1924" s="293" t="str">
        <f>IF(AND(AB1924=1,K1924='Lease Rollforward'!$B$2),"Yes",IF(AB1924=1,"No",""))</f>
        <v/>
      </c>
      <c r="L1924" s="216"/>
      <c r="M1924" s="217"/>
      <c r="N1924" s="217"/>
      <c r="O1924" s="217"/>
      <c r="P1924" s="294">
        <f t="shared" si="249"/>
        <v>0</v>
      </c>
      <c r="Q1924" s="124"/>
      <c r="R1924" s="124"/>
      <c r="S1924" s="219"/>
      <c r="T1924" s="219"/>
      <c r="U1924" s="266"/>
      <c r="V1924" s="122" t="str">
        <f>IF($AB1924=1,VLOOKUP(U:U,'BW Asset Listing'!D:E,2,FALSE),"")</f>
        <v/>
      </c>
      <c r="W1924" s="122" t="str">
        <f>IF($AB1924=1,VLOOKUP(U:U,'BW Asset Listing'!D:F,3,FALSE),"")</f>
        <v/>
      </c>
      <c r="X1924" s="122" t="str">
        <f>IF($AB1924=1,VLOOKUP(U:U,'BW Asset Listing'!D:G,4,FALSE),"")</f>
        <v/>
      </c>
      <c r="Y1924" s="294" t="str">
        <f>IF($AB1924=1,VLOOKUP(U:U,'BW Asset Listing'!D:O,12,FALSE),"")</f>
        <v/>
      </c>
      <c r="Z1924" s="294" t="str">
        <f t="shared" si="250"/>
        <v/>
      </c>
      <c r="AA1924" s="294" t="str">
        <f t="shared" si="251"/>
        <v/>
      </c>
      <c r="AB1924" s="294">
        <f>COUNTIF($D$4:D1924,$D1924)</f>
        <v>0</v>
      </c>
      <c r="AE1924" s="122" t="str">
        <f t="shared" si="252"/>
        <v/>
      </c>
      <c r="AF1924" s="124">
        <f>SUMIFS('BW Expense Report GL'!I:I,'BW Expense Report GL'!F:F,AD:AD,'BW Expense Report GL'!G:G,G:G)</f>
        <v>0</v>
      </c>
      <c r="AG1924" s="124" t="str">
        <f t="shared" si="253"/>
        <v/>
      </c>
      <c r="AH1924" s="124">
        <f>SUMIFS('BW Expense Report GL'!I:I,'BW Expense Report GL'!F:F,AD:AD,'BW Expense Report GL'!G:G,H:H)</f>
        <v>0</v>
      </c>
      <c r="AI1924" s="124" t="str">
        <f t="shared" si="254"/>
        <v/>
      </c>
      <c r="AK1924" s="121">
        <f t="shared" si="255"/>
        <v>0</v>
      </c>
      <c r="AL1924" s="121">
        <f t="shared" si="256"/>
        <v>0</v>
      </c>
    </row>
    <row r="1925" spans="1:38" s="121" customFormat="1" ht="12.75" x14ac:dyDescent="0.2">
      <c r="A1925" s="293" t="str">
        <f>VLOOKUP(B:B,'ACFR Business Areas'!A:C,3,FALSE)</f>
        <v>A000</v>
      </c>
      <c r="B1925" s="293" t="str">
        <f>'Lease Rollforward'!$B$1</f>
        <v>E120</v>
      </c>
      <c r="C1925" s="122" t="str">
        <f>VLOOKUP(B:B,'ACFR Business Areas'!A:B,2,FALSE)</f>
        <v>Comptroller General</v>
      </c>
      <c r="D1925" s="237"/>
      <c r="E1925" s="265"/>
      <c r="G1925" s="122">
        <f>IFERROR(VLOOKUP($F:$F,'Lease Types with GL Accts'!A:B,2,FALSE),0)</f>
        <v>0</v>
      </c>
      <c r="H1925" s="122">
        <f>IFERROR(VLOOKUP($F:$F,'Lease Types with GL Accts'!$A:$C,3,FALSE),0)</f>
        <v>0</v>
      </c>
      <c r="I1925" s="122">
        <f>IFERROR(VLOOKUP($F:$F,'Lease Types with GL Accts'!$A:$D,4,FALSE),0)</f>
        <v>0</v>
      </c>
      <c r="J1925" s="293" t="str">
        <f>IF(AND(AB1925=1,K1925='Lease Rollforward'!$B$2),"Yes",IF(AB1925=1,"No",""))</f>
        <v/>
      </c>
      <c r="L1925" s="216"/>
      <c r="M1925" s="217"/>
      <c r="N1925" s="217"/>
      <c r="O1925" s="217"/>
      <c r="P1925" s="294">
        <f t="shared" si="249"/>
        <v>0</v>
      </c>
      <c r="Q1925" s="124"/>
      <c r="R1925" s="124"/>
      <c r="S1925" s="219"/>
      <c r="T1925" s="219"/>
      <c r="U1925" s="266"/>
      <c r="V1925" s="122" t="str">
        <f>IF($AB1925=1,VLOOKUP(U:U,'BW Asset Listing'!D:E,2,FALSE),"")</f>
        <v/>
      </c>
      <c r="W1925" s="122" t="str">
        <f>IF($AB1925=1,VLOOKUP(U:U,'BW Asset Listing'!D:F,3,FALSE),"")</f>
        <v/>
      </c>
      <c r="X1925" s="122" t="str">
        <f>IF($AB1925=1,VLOOKUP(U:U,'BW Asset Listing'!D:G,4,FALSE),"")</f>
        <v/>
      </c>
      <c r="Y1925" s="294" t="str">
        <f>IF($AB1925=1,VLOOKUP(U:U,'BW Asset Listing'!D:O,12,FALSE),"")</f>
        <v/>
      </c>
      <c r="Z1925" s="294" t="str">
        <f t="shared" si="250"/>
        <v/>
      </c>
      <c r="AA1925" s="294" t="str">
        <f t="shared" si="251"/>
        <v/>
      </c>
      <c r="AB1925" s="294">
        <f>COUNTIF($D$4:D1925,$D1925)</f>
        <v>0</v>
      </c>
      <c r="AE1925" s="122" t="str">
        <f t="shared" si="252"/>
        <v/>
      </c>
      <c r="AF1925" s="124">
        <f>SUMIFS('BW Expense Report GL'!I:I,'BW Expense Report GL'!F:F,AD:AD,'BW Expense Report GL'!G:G,G:G)</f>
        <v>0</v>
      </c>
      <c r="AG1925" s="124" t="str">
        <f t="shared" si="253"/>
        <v/>
      </c>
      <c r="AH1925" s="124">
        <f>SUMIFS('BW Expense Report GL'!I:I,'BW Expense Report GL'!F:F,AD:AD,'BW Expense Report GL'!G:G,H:H)</f>
        <v>0</v>
      </c>
      <c r="AI1925" s="124" t="str">
        <f t="shared" si="254"/>
        <v/>
      </c>
      <c r="AK1925" s="121">
        <f t="shared" si="255"/>
        <v>0</v>
      </c>
      <c r="AL1925" s="121">
        <f t="shared" si="256"/>
        <v>0</v>
      </c>
    </row>
    <row r="1926" spans="1:38" s="121" customFormat="1" ht="12.75" x14ac:dyDescent="0.2">
      <c r="A1926" s="293" t="str">
        <f>VLOOKUP(B:B,'ACFR Business Areas'!A:C,3,FALSE)</f>
        <v>A000</v>
      </c>
      <c r="B1926" s="293" t="str">
        <f>'Lease Rollforward'!$B$1</f>
        <v>E120</v>
      </c>
      <c r="C1926" s="122" t="str">
        <f>VLOOKUP(B:B,'ACFR Business Areas'!A:B,2,FALSE)</f>
        <v>Comptroller General</v>
      </c>
      <c r="D1926" s="237"/>
      <c r="E1926" s="265"/>
      <c r="G1926" s="122">
        <f>IFERROR(VLOOKUP($F:$F,'Lease Types with GL Accts'!A:B,2,FALSE),0)</f>
        <v>0</v>
      </c>
      <c r="H1926" s="122">
        <f>IFERROR(VLOOKUP($F:$F,'Lease Types with GL Accts'!$A:$C,3,FALSE),0)</f>
        <v>0</v>
      </c>
      <c r="I1926" s="122">
        <f>IFERROR(VLOOKUP($F:$F,'Lease Types with GL Accts'!$A:$D,4,FALSE),0)</f>
        <v>0</v>
      </c>
      <c r="J1926" s="293" t="str">
        <f>IF(AND(AB1926=1,K1926='Lease Rollforward'!$B$2),"Yes",IF(AB1926=1,"No",""))</f>
        <v/>
      </c>
      <c r="L1926" s="216"/>
      <c r="M1926" s="217"/>
      <c r="N1926" s="217"/>
      <c r="O1926" s="217"/>
      <c r="P1926" s="294">
        <f t="shared" si="249"/>
        <v>0</v>
      </c>
      <c r="Q1926" s="124"/>
      <c r="R1926" s="124"/>
      <c r="S1926" s="219"/>
      <c r="T1926" s="219"/>
      <c r="U1926" s="266"/>
      <c r="V1926" s="122" t="str">
        <f>IF($AB1926=1,VLOOKUP(U:U,'BW Asset Listing'!D:E,2,FALSE),"")</f>
        <v/>
      </c>
      <c r="W1926" s="122" t="str">
        <f>IF($AB1926=1,VLOOKUP(U:U,'BW Asset Listing'!D:F,3,FALSE),"")</f>
        <v/>
      </c>
      <c r="X1926" s="122" t="str">
        <f>IF($AB1926=1,VLOOKUP(U:U,'BW Asset Listing'!D:G,4,FALSE),"")</f>
        <v/>
      </c>
      <c r="Y1926" s="294" t="str">
        <f>IF($AB1926=1,VLOOKUP(U:U,'BW Asset Listing'!D:O,12,FALSE),"")</f>
        <v/>
      </c>
      <c r="Z1926" s="294" t="str">
        <f t="shared" si="250"/>
        <v/>
      </c>
      <c r="AA1926" s="294" t="str">
        <f t="shared" si="251"/>
        <v/>
      </c>
      <c r="AB1926" s="294">
        <f>COUNTIF($D$4:D1926,$D1926)</f>
        <v>0</v>
      </c>
      <c r="AE1926" s="122" t="str">
        <f t="shared" si="252"/>
        <v/>
      </c>
      <c r="AF1926" s="124">
        <f>SUMIFS('BW Expense Report GL'!I:I,'BW Expense Report GL'!F:F,AD:AD,'BW Expense Report GL'!G:G,G:G)</f>
        <v>0</v>
      </c>
      <c r="AG1926" s="124" t="str">
        <f t="shared" si="253"/>
        <v/>
      </c>
      <c r="AH1926" s="124">
        <f>SUMIFS('BW Expense Report GL'!I:I,'BW Expense Report GL'!F:F,AD:AD,'BW Expense Report GL'!G:G,H:H)</f>
        <v>0</v>
      </c>
      <c r="AI1926" s="124" t="str">
        <f t="shared" si="254"/>
        <v/>
      </c>
      <c r="AK1926" s="121">
        <f t="shared" si="255"/>
        <v>0</v>
      </c>
      <c r="AL1926" s="121">
        <f t="shared" si="256"/>
        <v>0</v>
      </c>
    </row>
    <row r="1927" spans="1:38" s="121" customFormat="1" ht="12.75" x14ac:dyDescent="0.2">
      <c r="A1927" s="293" t="str">
        <f>VLOOKUP(B:B,'ACFR Business Areas'!A:C,3,FALSE)</f>
        <v>A000</v>
      </c>
      <c r="B1927" s="293" t="str">
        <f>'Lease Rollforward'!$B$1</f>
        <v>E120</v>
      </c>
      <c r="C1927" s="122" t="str">
        <f>VLOOKUP(B:B,'ACFR Business Areas'!A:B,2,FALSE)</f>
        <v>Comptroller General</v>
      </c>
      <c r="D1927" s="237"/>
      <c r="E1927" s="265"/>
      <c r="G1927" s="122">
        <f>IFERROR(VLOOKUP($F:$F,'Lease Types with GL Accts'!A:B,2,FALSE),0)</f>
        <v>0</v>
      </c>
      <c r="H1927" s="122">
        <f>IFERROR(VLOOKUP($F:$F,'Lease Types with GL Accts'!$A:$C,3,FALSE),0)</f>
        <v>0</v>
      </c>
      <c r="I1927" s="122">
        <f>IFERROR(VLOOKUP($F:$F,'Lease Types with GL Accts'!$A:$D,4,FALSE),0)</f>
        <v>0</v>
      </c>
      <c r="J1927" s="293" t="str">
        <f>IF(AND(AB1927=1,K1927='Lease Rollforward'!$B$2),"Yes",IF(AB1927=1,"No",""))</f>
        <v/>
      </c>
      <c r="L1927" s="216"/>
      <c r="M1927" s="217"/>
      <c r="N1927" s="217"/>
      <c r="O1927" s="217"/>
      <c r="P1927" s="294">
        <f t="shared" si="249"/>
        <v>0</v>
      </c>
      <c r="Q1927" s="124"/>
      <c r="R1927" s="124"/>
      <c r="S1927" s="219"/>
      <c r="T1927" s="219"/>
      <c r="U1927" s="266"/>
      <c r="V1927" s="122" t="str">
        <f>IF($AB1927=1,VLOOKUP(U:U,'BW Asset Listing'!D:E,2,FALSE),"")</f>
        <v/>
      </c>
      <c r="W1927" s="122" t="str">
        <f>IF($AB1927=1,VLOOKUP(U:U,'BW Asset Listing'!D:F,3,FALSE),"")</f>
        <v/>
      </c>
      <c r="X1927" s="122" t="str">
        <f>IF($AB1927=1,VLOOKUP(U:U,'BW Asset Listing'!D:G,4,FALSE),"")</f>
        <v/>
      </c>
      <c r="Y1927" s="294" t="str">
        <f>IF($AB1927=1,VLOOKUP(U:U,'BW Asset Listing'!D:O,12,FALSE),"")</f>
        <v/>
      </c>
      <c r="Z1927" s="294" t="str">
        <f t="shared" si="250"/>
        <v/>
      </c>
      <c r="AA1927" s="294" t="str">
        <f t="shared" si="251"/>
        <v/>
      </c>
      <c r="AB1927" s="294">
        <f>COUNTIF($D$4:D1927,$D1927)</f>
        <v>0</v>
      </c>
      <c r="AE1927" s="122" t="str">
        <f t="shared" si="252"/>
        <v/>
      </c>
      <c r="AF1927" s="124">
        <f>SUMIFS('BW Expense Report GL'!I:I,'BW Expense Report GL'!F:F,AD:AD,'BW Expense Report GL'!G:G,G:G)</f>
        <v>0</v>
      </c>
      <c r="AG1927" s="124" t="str">
        <f t="shared" si="253"/>
        <v/>
      </c>
      <c r="AH1927" s="124">
        <f>SUMIFS('BW Expense Report GL'!I:I,'BW Expense Report GL'!F:F,AD:AD,'BW Expense Report GL'!G:G,H:H)</f>
        <v>0</v>
      </c>
      <c r="AI1927" s="124" t="str">
        <f t="shared" si="254"/>
        <v/>
      </c>
      <c r="AK1927" s="121">
        <f t="shared" si="255"/>
        <v>0</v>
      </c>
      <c r="AL1927" s="121">
        <f t="shared" si="256"/>
        <v>0</v>
      </c>
    </row>
    <row r="1928" spans="1:38" s="121" customFormat="1" ht="12.75" x14ac:dyDescent="0.2">
      <c r="A1928" s="293" t="str">
        <f>VLOOKUP(B:B,'ACFR Business Areas'!A:C,3,FALSE)</f>
        <v>A000</v>
      </c>
      <c r="B1928" s="293" t="str">
        <f>'Lease Rollforward'!$B$1</f>
        <v>E120</v>
      </c>
      <c r="C1928" s="122" t="str">
        <f>VLOOKUP(B:B,'ACFR Business Areas'!A:B,2,FALSE)</f>
        <v>Comptroller General</v>
      </c>
      <c r="D1928" s="237"/>
      <c r="E1928" s="265"/>
      <c r="G1928" s="122">
        <f>IFERROR(VLOOKUP($F:$F,'Lease Types with GL Accts'!A:B,2,FALSE),0)</f>
        <v>0</v>
      </c>
      <c r="H1928" s="122">
        <f>IFERROR(VLOOKUP($F:$F,'Lease Types with GL Accts'!$A:$C,3,FALSE),0)</f>
        <v>0</v>
      </c>
      <c r="I1928" s="122">
        <f>IFERROR(VLOOKUP($F:$F,'Lease Types with GL Accts'!$A:$D,4,FALSE),0)</f>
        <v>0</v>
      </c>
      <c r="J1928" s="293" t="str">
        <f>IF(AND(AB1928=1,K1928='Lease Rollforward'!$B$2),"Yes",IF(AB1928=1,"No",""))</f>
        <v/>
      </c>
      <c r="L1928" s="216"/>
      <c r="M1928" s="217"/>
      <c r="N1928" s="217"/>
      <c r="O1928" s="217"/>
      <c r="P1928" s="294">
        <f t="shared" ref="P1928:P1991" si="257">SUM(M1928:O1928)</f>
        <v>0</v>
      </c>
      <c r="Q1928" s="124"/>
      <c r="R1928" s="124"/>
      <c r="S1928" s="219"/>
      <c r="T1928" s="219"/>
      <c r="U1928" s="266"/>
      <c r="V1928" s="122" t="str">
        <f>IF($AB1928=1,VLOOKUP(U:U,'BW Asset Listing'!D:E,2,FALSE),"")</f>
        <v/>
      </c>
      <c r="W1928" s="122" t="str">
        <f>IF($AB1928=1,VLOOKUP(U:U,'BW Asset Listing'!D:F,3,FALSE),"")</f>
        <v/>
      </c>
      <c r="X1928" s="122" t="str">
        <f>IF($AB1928=1,VLOOKUP(U:U,'BW Asset Listing'!D:G,4,FALSE),"")</f>
        <v/>
      </c>
      <c r="Y1928" s="294" t="str">
        <f>IF($AB1928=1,VLOOKUP(U:U,'BW Asset Listing'!D:O,12,FALSE),"")</f>
        <v/>
      </c>
      <c r="Z1928" s="294" t="str">
        <f t="shared" ref="Z1928:Z1991" si="258">IF($AB1928=1,SUMIF(D:D,D1928,M:M),"")</f>
        <v/>
      </c>
      <c r="AA1928" s="294" t="str">
        <f t="shared" ref="AA1928:AA1991" si="259">IF($AB1928=1,Y1928-Z1928,"")</f>
        <v/>
      </c>
      <c r="AB1928" s="294">
        <f>COUNTIF($D$4:D1928,$D1928)</f>
        <v>0</v>
      </c>
      <c r="AE1928" s="122" t="str">
        <f t="shared" ref="AE1928:AE1991" si="260">IF(ISBLANK(D1928),"",D1928&amp;" Payment #"&amp;AB1928)</f>
        <v/>
      </c>
      <c r="AF1928" s="124">
        <f>SUMIFS('BW Expense Report GL'!I:I,'BW Expense Report GL'!F:F,AD:AD,'BW Expense Report GL'!G:G,G:G)</f>
        <v>0</v>
      </c>
      <c r="AG1928" s="124" t="str">
        <f t="shared" ref="AG1928:AG1991" si="261">IF(ISBLANK(AD1928),"",M1928-AF1928)</f>
        <v/>
      </c>
      <c r="AH1928" s="124">
        <f>SUMIFS('BW Expense Report GL'!I:I,'BW Expense Report GL'!F:F,AD:AD,'BW Expense Report GL'!G:G,H:H)</f>
        <v>0</v>
      </c>
      <c r="AI1928" s="124" t="str">
        <f t="shared" ref="AI1928:AI1991" si="262">IF(ISBLANK(AD1928),"",N1928-AH1928)</f>
        <v/>
      </c>
      <c r="AK1928" s="121">
        <f t="shared" ref="AK1928:AK1991" si="263">F1928</f>
        <v>0</v>
      </c>
      <c r="AL1928" s="121">
        <f t="shared" ref="AL1928:AL1991" si="264">D1928</f>
        <v>0</v>
      </c>
    </row>
    <row r="1929" spans="1:38" s="121" customFormat="1" ht="12.75" x14ac:dyDescent="0.2">
      <c r="A1929" s="293" t="str">
        <f>VLOOKUP(B:B,'ACFR Business Areas'!A:C,3,FALSE)</f>
        <v>A000</v>
      </c>
      <c r="B1929" s="293" t="str">
        <f>'Lease Rollforward'!$B$1</f>
        <v>E120</v>
      </c>
      <c r="C1929" s="122" t="str">
        <f>VLOOKUP(B:B,'ACFR Business Areas'!A:B,2,FALSE)</f>
        <v>Comptroller General</v>
      </c>
      <c r="D1929" s="237"/>
      <c r="E1929" s="265"/>
      <c r="G1929" s="122">
        <f>IFERROR(VLOOKUP($F:$F,'Lease Types with GL Accts'!A:B,2,FALSE),0)</f>
        <v>0</v>
      </c>
      <c r="H1929" s="122">
        <f>IFERROR(VLOOKUP($F:$F,'Lease Types with GL Accts'!$A:$C,3,FALSE),0)</f>
        <v>0</v>
      </c>
      <c r="I1929" s="122">
        <f>IFERROR(VLOOKUP($F:$F,'Lease Types with GL Accts'!$A:$D,4,FALSE),0)</f>
        <v>0</v>
      </c>
      <c r="J1929" s="293" t="str">
        <f>IF(AND(AB1929=1,K1929='Lease Rollforward'!$B$2),"Yes",IF(AB1929=1,"No",""))</f>
        <v/>
      </c>
      <c r="L1929" s="216"/>
      <c r="M1929" s="217"/>
      <c r="N1929" s="217"/>
      <c r="O1929" s="217"/>
      <c r="P1929" s="294">
        <f t="shared" si="257"/>
        <v>0</v>
      </c>
      <c r="Q1929" s="124"/>
      <c r="R1929" s="124"/>
      <c r="S1929" s="219"/>
      <c r="T1929" s="219"/>
      <c r="U1929" s="266"/>
      <c r="V1929" s="122" t="str">
        <f>IF($AB1929=1,VLOOKUP(U:U,'BW Asset Listing'!D:E,2,FALSE),"")</f>
        <v/>
      </c>
      <c r="W1929" s="122" t="str">
        <f>IF($AB1929=1,VLOOKUP(U:U,'BW Asset Listing'!D:F,3,FALSE),"")</f>
        <v/>
      </c>
      <c r="X1929" s="122" t="str">
        <f>IF($AB1929=1,VLOOKUP(U:U,'BW Asset Listing'!D:G,4,FALSE),"")</f>
        <v/>
      </c>
      <c r="Y1929" s="294" t="str">
        <f>IF($AB1929=1,VLOOKUP(U:U,'BW Asset Listing'!D:O,12,FALSE),"")</f>
        <v/>
      </c>
      <c r="Z1929" s="294" t="str">
        <f t="shared" si="258"/>
        <v/>
      </c>
      <c r="AA1929" s="294" t="str">
        <f t="shared" si="259"/>
        <v/>
      </c>
      <c r="AB1929" s="294">
        <f>COUNTIF($D$4:D1929,$D1929)</f>
        <v>0</v>
      </c>
      <c r="AE1929" s="122" t="str">
        <f t="shared" si="260"/>
        <v/>
      </c>
      <c r="AF1929" s="124">
        <f>SUMIFS('BW Expense Report GL'!I:I,'BW Expense Report GL'!F:F,AD:AD,'BW Expense Report GL'!G:G,G:G)</f>
        <v>0</v>
      </c>
      <c r="AG1929" s="124" t="str">
        <f t="shared" si="261"/>
        <v/>
      </c>
      <c r="AH1929" s="124">
        <f>SUMIFS('BW Expense Report GL'!I:I,'BW Expense Report GL'!F:F,AD:AD,'BW Expense Report GL'!G:G,H:H)</f>
        <v>0</v>
      </c>
      <c r="AI1929" s="124" t="str">
        <f t="shared" si="262"/>
        <v/>
      </c>
      <c r="AK1929" s="121">
        <f t="shared" si="263"/>
        <v>0</v>
      </c>
      <c r="AL1929" s="121">
        <f t="shared" si="264"/>
        <v>0</v>
      </c>
    </row>
    <row r="1930" spans="1:38" s="121" customFormat="1" ht="12.75" x14ac:dyDescent="0.2">
      <c r="A1930" s="293" t="str">
        <f>VLOOKUP(B:B,'ACFR Business Areas'!A:C,3,FALSE)</f>
        <v>A000</v>
      </c>
      <c r="B1930" s="293" t="str">
        <f>'Lease Rollforward'!$B$1</f>
        <v>E120</v>
      </c>
      <c r="C1930" s="122" t="str">
        <f>VLOOKUP(B:B,'ACFR Business Areas'!A:B,2,FALSE)</f>
        <v>Comptroller General</v>
      </c>
      <c r="D1930" s="237"/>
      <c r="E1930" s="265"/>
      <c r="G1930" s="122">
        <f>IFERROR(VLOOKUP($F:$F,'Lease Types with GL Accts'!A:B,2,FALSE),0)</f>
        <v>0</v>
      </c>
      <c r="H1930" s="122">
        <f>IFERROR(VLOOKUP($F:$F,'Lease Types with GL Accts'!$A:$C,3,FALSE),0)</f>
        <v>0</v>
      </c>
      <c r="I1930" s="122">
        <f>IFERROR(VLOOKUP($F:$F,'Lease Types with GL Accts'!$A:$D,4,FALSE),0)</f>
        <v>0</v>
      </c>
      <c r="J1930" s="293" t="str">
        <f>IF(AND(AB1930=1,K1930='Lease Rollforward'!$B$2),"Yes",IF(AB1930=1,"No",""))</f>
        <v/>
      </c>
      <c r="L1930" s="216"/>
      <c r="M1930" s="217"/>
      <c r="N1930" s="217"/>
      <c r="O1930" s="217"/>
      <c r="P1930" s="294">
        <f t="shared" si="257"/>
        <v>0</v>
      </c>
      <c r="Q1930" s="124"/>
      <c r="R1930" s="124"/>
      <c r="S1930" s="219"/>
      <c r="T1930" s="219"/>
      <c r="U1930" s="266"/>
      <c r="V1930" s="122" t="str">
        <f>IF($AB1930=1,VLOOKUP(U:U,'BW Asset Listing'!D:E,2,FALSE),"")</f>
        <v/>
      </c>
      <c r="W1930" s="122" t="str">
        <f>IF($AB1930=1,VLOOKUP(U:U,'BW Asset Listing'!D:F,3,FALSE),"")</f>
        <v/>
      </c>
      <c r="X1930" s="122" t="str">
        <f>IF($AB1930=1,VLOOKUP(U:U,'BW Asset Listing'!D:G,4,FALSE),"")</f>
        <v/>
      </c>
      <c r="Y1930" s="294" t="str">
        <f>IF($AB1930=1,VLOOKUP(U:U,'BW Asset Listing'!D:O,12,FALSE),"")</f>
        <v/>
      </c>
      <c r="Z1930" s="294" t="str">
        <f t="shared" si="258"/>
        <v/>
      </c>
      <c r="AA1930" s="294" t="str">
        <f t="shared" si="259"/>
        <v/>
      </c>
      <c r="AB1930" s="294">
        <f>COUNTIF($D$4:D1930,$D1930)</f>
        <v>0</v>
      </c>
      <c r="AE1930" s="122" t="str">
        <f t="shared" si="260"/>
        <v/>
      </c>
      <c r="AF1930" s="124">
        <f>SUMIFS('BW Expense Report GL'!I:I,'BW Expense Report GL'!F:F,AD:AD,'BW Expense Report GL'!G:G,G:G)</f>
        <v>0</v>
      </c>
      <c r="AG1930" s="124" t="str">
        <f t="shared" si="261"/>
        <v/>
      </c>
      <c r="AH1930" s="124">
        <f>SUMIFS('BW Expense Report GL'!I:I,'BW Expense Report GL'!F:F,AD:AD,'BW Expense Report GL'!G:G,H:H)</f>
        <v>0</v>
      </c>
      <c r="AI1930" s="124" t="str">
        <f t="shared" si="262"/>
        <v/>
      </c>
      <c r="AK1930" s="121">
        <f t="shared" si="263"/>
        <v>0</v>
      </c>
      <c r="AL1930" s="121">
        <f t="shared" si="264"/>
        <v>0</v>
      </c>
    </row>
    <row r="1931" spans="1:38" s="121" customFormat="1" ht="12.75" x14ac:dyDescent="0.2">
      <c r="A1931" s="293" t="str">
        <f>VLOOKUP(B:B,'ACFR Business Areas'!A:C,3,FALSE)</f>
        <v>A000</v>
      </c>
      <c r="B1931" s="293" t="str">
        <f>'Lease Rollforward'!$B$1</f>
        <v>E120</v>
      </c>
      <c r="C1931" s="122" t="str">
        <f>VLOOKUP(B:B,'ACFR Business Areas'!A:B,2,FALSE)</f>
        <v>Comptroller General</v>
      </c>
      <c r="D1931" s="237"/>
      <c r="E1931" s="265"/>
      <c r="G1931" s="122">
        <f>IFERROR(VLOOKUP($F:$F,'Lease Types with GL Accts'!A:B,2,FALSE),0)</f>
        <v>0</v>
      </c>
      <c r="H1931" s="122">
        <f>IFERROR(VLOOKUP($F:$F,'Lease Types with GL Accts'!$A:$C,3,FALSE),0)</f>
        <v>0</v>
      </c>
      <c r="I1931" s="122">
        <f>IFERROR(VLOOKUP($F:$F,'Lease Types with GL Accts'!$A:$D,4,FALSE),0)</f>
        <v>0</v>
      </c>
      <c r="J1931" s="293" t="str">
        <f>IF(AND(AB1931=1,K1931='Lease Rollforward'!$B$2),"Yes",IF(AB1931=1,"No",""))</f>
        <v/>
      </c>
      <c r="L1931" s="216"/>
      <c r="M1931" s="217"/>
      <c r="N1931" s="217"/>
      <c r="O1931" s="217"/>
      <c r="P1931" s="294">
        <f t="shared" si="257"/>
        <v>0</v>
      </c>
      <c r="Q1931" s="124"/>
      <c r="R1931" s="124"/>
      <c r="S1931" s="219"/>
      <c r="T1931" s="219"/>
      <c r="U1931" s="266"/>
      <c r="V1931" s="122" t="str">
        <f>IF($AB1931=1,VLOOKUP(U:U,'BW Asset Listing'!D:E,2,FALSE),"")</f>
        <v/>
      </c>
      <c r="W1931" s="122" t="str">
        <f>IF($AB1931=1,VLOOKUP(U:U,'BW Asset Listing'!D:F,3,FALSE),"")</f>
        <v/>
      </c>
      <c r="X1931" s="122" t="str">
        <f>IF($AB1931=1,VLOOKUP(U:U,'BW Asset Listing'!D:G,4,FALSE),"")</f>
        <v/>
      </c>
      <c r="Y1931" s="294" t="str">
        <f>IF($AB1931=1,VLOOKUP(U:U,'BW Asset Listing'!D:O,12,FALSE),"")</f>
        <v/>
      </c>
      <c r="Z1931" s="294" t="str">
        <f t="shared" si="258"/>
        <v/>
      </c>
      <c r="AA1931" s="294" t="str">
        <f t="shared" si="259"/>
        <v/>
      </c>
      <c r="AB1931" s="294">
        <f>COUNTIF($D$4:D1931,$D1931)</f>
        <v>0</v>
      </c>
      <c r="AE1931" s="122" t="str">
        <f t="shared" si="260"/>
        <v/>
      </c>
      <c r="AF1931" s="124">
        <f>SUMIFS('BW Expense Report GL'!I:I,'BW Expense Report GL'!F:F,AD:AD,'BW Expense Report GL'!G:G,G:G)</f>
        <v>0</v>
      </c>
      <c r="AG1931" s="124" t="str">
        <f t="shared" si="261"/>
        <v/>
      </c>
      <c r="AH1931" s="124">
        <f>SUMIFS('BW Expense Report GL'!I:I,'BW Expense Report GL'!F:F,AD:AD,'BW Expense Report GL'!G:G,H:H)</f>
        <v>0</v>
      </c>
      <c r="AI1931" s="124" t="str">
        <f t="shared" si="262"/>
        <v/>
      </c>
      <c r="AK1931" s="121">
        <f t="shared" si="263"/>
        <v>0</v>
      </c>
      <c r="AL1931" s="121">
        <f t="shared" si="264"/>
        <v>0</v>
      </c>
    </row>
    <row r="1932" spans="1:38" s="121" customFormat="1" ht="12.75" x14ac:dyDescent="0.2">
      <c r="A1932" s="293" t="str">
        <f>VLOOKUP(B:B,'ACFR Business Areas'!A:C,3,FALSE)</f>
        <v>A000</v>
      </c>
      <c r="B1932" s="293" t="str">
        <f>'Lease Rollforward'!$B$1</f>
        <v>E120</v>
      </c>
      <c r="C1932" s="122" t="str">
        <f>VLOOKUP(B:B,'ACFR Business Areas'!A:B,2,FALSE)</f>
        <v>Comptroller General</v>
      </c>
      <c r="D1932" s="237"/>
      <c r="E1932" s="265"/>
      <c r="G1932" s="122">
        <f>IFERROR(VLOOKUP($F:$F,'Lease Types with GL Accts'!A:B,2,FALSE),0)</f>
        <v>0</v>
      </c>
      <c r="H1932" s="122">
        <f>IFERROR(VLOOKUP($F:$F,'Lease Types with GL Accts'!$A:$C,3,FALSE),0)</f>
        <v>0</v>
      </c>
      <c r="I1932" s="122">
        <f>IFERROR(VLOOKUP($F:$F,'Lease Types with GL Accts'!$A:$D,4,FALSE),0)</f>
        <v>0</v>
      </c>
      <c r="J1932" s="293" t="str">
        <f>IF(AND(AB1932=1,K1932='Lease Rollforward'!$B$2),"Yes",IF(AB1932=1,"No",""))</f>
        <v/>
      </c>
      <c r="L1932" s="216"/>
      <c r="M1932" s="217"/>
      <c r="N1932" s="217"/>
      <c r="O1932" s="217"/>
      <c r="P1932" s="294">
        <f t="shared" si="257"/>
        <v>0</v>
      </c>
      <c r="Q1932" s="124"/>
      <c r="R1932" s="124"/>
      <c r="S1932" s="219"/>
      <c r="T1932" s="219"/>
      <c r="U1932" s="266"/>
      <c r="V1932" s="122" t="str">
        <f>IF($AB1932=1,VLOOKUP(U:U,'BW Asset Listing'!D:E,2,FALSE),"")</f>
        <v/>
      </c>
      <c r="W1932" s="122" t="str">
        <f>IF($AB1932=1,VLOOKUP(U:U,'BW Asset Listing'!D:F,3,FALSE),"")</f>
        <v/>
      </c>
      <c r="X1932" s="122" t="str">
        <f>IF($AB1932=1,VLOOKUP(U:U,'BW Asset Listing'!D:G,4,FALSE),"")</f>
        <v/>
      </c>
      <c r="Y1932" s="294" t="str">
        <f>IF($AB1932=1,VLOOKUP(U:U,'BW Asset Listing'!D:O,12,FALSE),"")</f>
        <v/>
      </c>
      <c r="Z1932" s="294" t="str">
        <f t="shared" si="258"/>
        <v/>
      </c>
      <c r="AA1932" s="294" t="str">
        <f t="shared" si="259"/>
        <v/>
      </c>
      <c r="AB1932" s="294">
        <f>COUNTIF($D$4:D1932,$D1932)</f>
        <v>0</v>
      </c>
      <c r="AE1932" s="122" t="str">
        <f t="shared" si="260"/>
        <v/>
      </c>
      <c r="AF1932" s="124">
        <f>SUMIFS('BW Expense Report GL'!I:I,'BW Expense Report GL'!F:F,AD:AD,'BW Expense Report GL'!G:G,G:G)</f>
        <v>0</v>
      </c>
      <c r="AG1932" s="124" t="str">
        <f t="shared" si="261"/>
        <v/>
      </c>
      <c r="AH1932" s="124">
        <f>SUMIFS('BW Expense Report GL'!I:I,'BW Expense Report GL'!F:F,AD:AD,'BW Expense Report GL'!G:G,H:H)</f>
        <v>0</v>
      </c>
      <c r="AI1932" s="124" t="str">
        <f t="shared" si="262"/>
        <v/>
      </c>
      <c r="AK1932" s="121">
        <f t="shared" si="263"/>
        <v>0</v>
      </c>
      <c r="AL1932" s="121">
        <f t="shared" si="264"/>
        <v>0</v>
      </c>
    </row>
    <row r="1933" spans="1:38" s="121" customFormat="1" ht="12.75" x14ac:dyDescent="0.2">
      <c r="A1933" s="293" t="str">
        <f>VLOOKUP(B:B,'ACFR Business Areas'!A:C,3,FALSE)</f>
        <v>A000</v>
      </c>
      <c r="B1933" s="293" t="str">
        <f>'Lease Rollforward'!$B$1</f>
        <v>E120</v>
      </c>
      <c r="C1933" s="122" t="str">
        <f>VLOOKUP(B:B,'ACFR Business Areas'!A:B,2,FALSE)</f>
        <v>Comptroller General</v>
      </c>
      <c r="D1933" s="237"/>
      <c r="E1933" s="265"/>
      <c r="G1933" s="122">
        <f>IFERROR(VLOOKUP($F:$F,'Lease Types with GL Accts'!A:B,2,FALSE),0)</f>
        <v>0</v>
      </c>
      <c r="H1933" s="122">
        <f>IFERROR(VLOOKUP($F:$F,'Lease Types with GL Accts'!$A:$C,3,FALSE),0)</f>
        <v>0</v>
      </c>
      <c r="I1933" s="122">
        <f>IFERROR(VLOOKUP($F:$F,'Lease Types with GL Accts'!$A:$D,4,FALSE),0)</f>
        <v>0</v>
      </c>
      <c r="J1933" s="293" t="str">
        <f>IF(AND(AB1933=1,K1933='Lease Rollforward'!$B$2),"Yes",IF(AB1933=1,"No",""))</f>
        <v/>
      </c>
      <c r="L1933" s="216"/>
      <c r="M1933" s="217"/>
      <c r="N1933" s="217"/>
      <c r="O1933" s="217"/>
      <c r="P1933" s="294">
        <f t="shared" si="257"/>
        <v>0</v>
      </c>
      <c r="Q1933" s="124"/>
      <c r="R1933" s="124"/>
      <c r="S1933" s="219"/>
      <c r="T1933" s="219"/>
      <c r="U1933" s="266"/>
      <c r="V1933" s="122" t="str">
        <f>IF($AB1933=1,VLOOKUP(U:U,'BW Asset Listing'!D:E,2,FALSE),"")</f>
        <v/>
      </c>
      <c r="W1933" s="122" t="str">
        <f>IF($AB1933=1,VLOOKUP(U:U,'BW Asset Listing'!D:F,3,FALSE),"")</f>
        <v/>
      </c>
      <c r="X1933" s="122" t="str">
        <f>IF($AB1933=1,VLOOKUP(U:U,'BW Asset Listing'!D:G,4,FALSE),"")</f>
        <v/>
      </c>
      <c r="Y1933" s="294" t="str">
        <f>IF($AB1933=1,VLOOKUP(U:U,'BW Asset Listing'!D:O,12,FALSE),"")</f>
        <v/>
      </c>
      <c r="Z1933" s="294" t="str">
        <f t="shared" si="258"/>
        <v/>
      </c>
      <c r="AA1933" s="294" t="str">
        <f t="shared" si="259"/>
        <v/>
      </c>
      <c r="AB1933" s="294">
        <f>COUNTIF($D$4:D1933,$D1933)</f>
        <v>0</v>
      </c>
      <c r="AE1933" s="122" t="str">
        <f t="shared" si="260"/>
        <v/>
      </c>
      <c r="AF1933" s="124">
        <f>SUMIFS('BW Expense Report GL'!I:I,'BW Expense Report GL'!F:F,AD:AD,'BW Expense Report GL'!G:G,G:G)</f>
        <v>0</v>
      </c>
      <c r="AG1933" s="124" t="str">
        <f t="shared" si="261"/>
        <v/>
      </c>
      <c r="AH1933" s="124">
        <f>SUMIFS('BW Expense Report GL'!I:I,'BW Expense Report GL'!F:F,AD:AD,'BW Expense Report GL'!G:G,H:H)</f>
        <v>0</v>
      </c>
      <c r="AI1933" s="124" t="str">
        <f t="shared" si="262"/>
        <v/>
      </c>
      <c r="AK1933" s="121">
        <f t="shared" si="263"/>
        <v>0</v>
      </c>
      <c r="AL1933" s="121">
        <f t="shared" si="264"/>
        <v>0</v>
      </c>
    </row>
    <row r="1934" spans="1:38" s="121" customFormat="1" ht="12.75" x14ac:dyDescent="0.2">
      <c r="A1934" s="293" t="str">
        <f>VLOOKUP(B:B,'ACFR Business Areas'!A:C,3,FALSE)</f>
        <v>A000</v>
      </c>
      <c r="B1934" s="293" t="str">
        <f>'Lease Rollforward'!$B$1</f>
        <v>E120</v>
      </c>
      <c r="C1934" s="122" t="str">
        <f>VLOOKUP(B:B,'ACFR Business Areas'!A:B,2,FALSE)</f>
        <v>Comptroller General</v>
      </c>
      <c r="D1934" s="237"/>
      <c r="E1934" s="265"/>
      <c r="G1934" s="122">
        <f>IFERROR(VLOOKUP($F:$F,'Lease Types with GL Accts'!A:B,2,FALSE),0)</f>
        <v>0</v>
      </c>
      <c r="H1934" s="122">
        <f>IFERROR(VLOOKUP($F:$F,'Lease Types with GL Accts'!$A:$C,3,FALSE),0)</f>
        <v>0</v>
      </c>
      <c r="I1934" s="122">
        <f>IFERROR(VLOOKUP($F:$F,'Lease Types with GL Accts'!$A:$D,4,FALSE),0)</f>
        <v>0</v>
      </c>
      <c r="J1934" s="293" t="str">
        <f>IF(AND(AB1934=1,K1934='Lease Rollforward'!$B$2),"Yes",IF(AB1934=1,"No",""))</f>
        <v/>
      </c>
      <c r="L1934" s="216"/>
      <c r="M1934" s="217"/>
      <c r="N1934" s="217"/>
      <c r="O1934" s="217"/>
      <c r="P1934" s="294">
        <f t="shared" si="257"/>
        <v>0</v>
      </c>
      <c r="Q1934" s="124"/>
      <c r="R1934" s="124"/>
      <c r="S1934" s="219"/>
      <c r="T1934" s="219"/>
      <c r="U1934" s="266"/>
      <c r="V1934" s="122" t="str">
        <f>IF($AB1934=1,VLOOKUP(U:U,'BW Asset Listing'!D:E,2,FALSE),"")</f>
        <v/>
      </c>
      <c r="W1934" s="122" t="str">
        <f>IF($AB1934=1,VLOOKUP(U:U,'BW Asset Listing'!D:F,3,FALSE),"")</f>
        <v/>
      </c>
      <c r="X1934" s="122" t="str">
        <f>IF($AB1934=1,VLOOKUP(U:U,'BW Asset Listing'!D:G,4,FALSE),"")</f>
        <v/>
      </c>
      <c r="Y1934" s="294" t="str">
        <f>IF($AB1934=1,VLOOKUP(U:U,'BW Asset Listing'!D:O,12,FALSE),"")</f>
        <v/>
      </c>
      <c r="Z1934" s="294" t="str">
        <f t="shared" si="258"/>
        <v/>
      </c>
      <c r="AA1934" s="294" t="str">
        <f t="shared" si="259"/>
        <v/>
      </c>
      <c r="AB1934" s="294">
        <f>COUNTIF($D$4:D1934,$D1934)</f>
        <v>0</v>
      </c>
      <c r="AE1934" s="122" t="str">
        <f t="shared" si="260"/>
        <v/>
      </c>
      <c r="AF1934" s="124">
        <f>SUMIFS('BW Expense Report GL'!I:I,'BW Expense Report GL'!F:F,AD:AD,'BW Expense Report GL'!G:G,G:G)</f>
        <v>0</v>
      </c>
      <c r="AG1934" s="124" t="str">
        <f t="shared" si="261"/>
        <v/>
      </c>
      <c r="AH1934" s="124">
        <f>SUMIFS('BW Expense Report GL'!I:I,'BW Expense Report GL'!F:F,AD:AD,'BW Expense Report GL'!G:G,H:H)</f>
        <v>0</v>
      </c>
      <c r="AI1934" s="124" t="str">
        <f t="shared" si="262"/>
        <v/>
      </c>
      <c r="AK1934" s="121">
        <f t="shared" si="263"/>
        <v>0</v>
      </c>
      <c r="AL1934" s="121">
        <f t="shared" si="264"/>
        <v>0</v>
      </c>
    </row>
    <row r="1935" spans="1:38" s="121" customFormat="1" ht="12.75" x14ac:dyDescent="0.2">
      <c r="A1935" s="293" t="str">
        <f>VLOOKUP(B:B,'ACFR Business Areas'!A:C,3,FALSE)</f>
        <v>A000</v>
      </c>
      <c r="B1935" s="293" t="str">
        <f>'Lease Rollforward'!$B$1</f>
        <v>E120</v>
      </c>
      <c r="C1935" s="122" t="str">
        <f>VLOOKUP(B:B,'ACFR Business Areas'!A:B,2,FALSE)</f>
        <v>Comptroller General</v>
      </c>
      <c r="D1935" s="237"/>
      <c r="E1935" s="265"/>
      <c r="G1935" s="122">
        <f>IFERROR(VLOOKUP($F:$F,'Lease Types with GL Accts'!A:B,2,FALSE),0)</f>
        <v>0</v>
      </c>
      <c r="H1935" s="122">
        <f>IFERROR(VLOOKUP($F:$F,'Lease Types with GL Accts'!$A:$C,3,FALSE),0)</f>
        <v>0</v>
      </c>
      <c r="I1935" s="122">
        <f>IFERROR(VLOOKUP($F:$F,'Lease Types with GL Accts'!$A:$D,4,FALSE),0)</f>
        <v>0</v>
      </c>
      <c r="J1935" s="293" t="str">
        <f>IF(AND(AB1935=1,K1935='Lease Rollforward'!$B$2),"Yes",IF(AB1935=1,"No",""))</f>
        <v/>
      </c>
      <c r="L1935" s="216"/>
      <c r="M1935" s="217"/>
      <c r="N1935" s="217"/>
      <c r="O1935" s="217"/>
      <c r="P1935" s="294">
        <f t="shared" si="257"/>
        <v>0</v>
      </c>
      <c r="Q1935" s="124"/>
      <c r="R1935" s="124"/>
      <c r="S1935" s="219"/>
      <c r="T1935" s="219"/>
      <c r="U1935" s="266"/>
      <c r="V1935" s="122" t="str">
        <f>IF($AB1935=1,VLOOKUP(U:U,'BW Asset Listing'!D:E,2,FALSE),"")</f>
        <v/>
      </c>
      <c r="W1935" s="122" t="str">
        <f>IF($AB1935=1,VLOOKUP(U:U,'BW Asset Listing'!D:F,3,FALSE),"")</f>
        <v/>
      </c>
      <c r="X1935" s="122" t="str">
        <f>IF($AB1935=1,VLOOKUP(U:U,'BW Asset Listing'!D:G,4,FALSE),"")</f>
        <v/>
      </c>
      <c r="Y1935" s="294" t="str">
        <f>IF($AB1935=1,VLOOKUP(U:U,'BW Asset Listing'!D:O,12,FALSE),"")</f>
        <v/>
      </c>
      <c r="Z1935" s="294" t="str">
        <f t="shared" si="258"/>
        <v/>
      </c>
      <c r="AA1935" s="294" t="str">
        <f t="shared" si="259"/>
        <v/>
      </c>
      <c r="AB1935" s="294">
        <f>COUNTIF($D$4:D1935,$D1935)</f>
        <v>0</v>
      </c>
      <c r="AE1935" s="122" t="str">
        <f t="shared" si="260"/>
        <v/>
      </c>
      <c r="AF1935" s="124">
        <f>SUMIFS('BW Expense Report GL'!I:I,'BW Expense Report GL'!F:F,AD:AD,'BW Expense Report GL'!G:G,G:G)</f>
        <v>0</v>
      </c>
      <c r="AG1935" s="124" t="str">
        <f t="shared" si="261"/>
        <v/>
      </c>
      <c r="AH1935" s="124">
        <f>SUMIFS('BW Expense Report GL'!I:I,'BW Expense Report GL'!F:F,AD:AD,'BW Expense Report GL'!G:G,H:H)</f>
        <v>0</v>
      </c>
      <c r="AI1935" s="124" t="str">
        <f t="shared" si="262"/>
        <v/>
      </c>
      <c r="AK1935" s="121">
        <f t="shared" si="263"/>
        <v>0</v>
      </c>
      <c r="AL1935" s="121">
        <f t="shared" si="264"/>
        <v>0</v>
      </c>
    </row>
    <row r="1936" spans="1:38" s="121" customFormat="1" ht="12.75" x14ac:dyDescent="0.2">
      <c r="A1936" s="293" t="str">
        <f>VLOOKUP(B:B,'ACFR Business Areas'!A:C,3,FALSE)</f>
        <v>A000</v>
      </c>
      <c r="B1936" s="293" t="str">
        <f>'Lease Rollforward'!$B$1</f>
        <v>E120</v>
      </c>
      <c r="C1936" s="122" t="str">
        <f>VLOOKUP(B:B,'ACFR Business Areas'!A:B,2,FALSE)</f>
        <v>Comptroller General</v>
      </c>
      <c r="D1936" s="237"/>
      <c r="E1936" s="265"/>
      <c r="G1936" s="122">
        <f>IFERROR(VLOOKUP($F:$F,'Lease Types with GL Accts'!A:B,2,FALSE),0)</f>
        <v>0</v>
      </c>
      <c r="H1936" s="122">
        <f>IFERROR(VLOOKUP($F:$F,'Lease Types with GL Accts'!$A:$C,3,FALSE),0)</f>
        <v>0</v>
      </c>
      <c r="I1936" s="122">
        <f>IFERROR(VLOOKUP($F:$F,'Lease Types with GL Accts'!$A:$D,4,FALSE),0)</f>
        <v>0</v>
      </c>
      <c r="J1936" s="293" t="str">
        <f>IF(AND(AB1936=1,K1936='Lease Rollforward'!$B$2),"Yes",IF(AB1936=1,"No",""))</f>
        <v/>
      </c>
      <c r="L1936" s="216"/>
      <c r="M1936" s="217"/>
      <c r="N1936" s="217"/>
      <c r="O1936" s="217"/>
      <c r="P1936" s="294">
        <f t="shared" si="257"/>
        <v>0</v>
      </c>
      <c r="Q1936" s="124"/>
      <c r="R1936" s="124"/>
      <c r="S1936" s="219"/>
      <c r="T1936" s="219"/>
      <c r="U1936" s="266"/>
      <c r="V1936" s="122" t="str">
        <f>IF($AB1936=1,VLOOKUP(U:U,'BW Asset Listing'!D:E,2,FALSE),"")</f>
        <v/>
      </c>
      <c r="W1936" s="122" t="str">
        <f>IF($AB1936=1,VLOOKUP(U:U,'BW Asset Listing'!D:F,3,FALSE),"")</f>
        <v/>
      </c>
      <c r="X1936" s="122" t="str">
        <f>IF($AB1936=1,VLOOKUP(U:U,'BW Asset Listing'!D:G,4,FALSE),"")</f>
        <v/>
      </c>
      <c r="Y1936" s="294" t="str">
        <f>IF($AB1936=1,VLOOKUP(U:U,'BW Asset Listing'!D:O,12,FALSE),"")</f>
        <v/>
      </c>
      <c r="Z1936" s="294" t="str">
        <f t="shared" si="258"/>
        <v/>
      </c>
      <c r="AA1936" s="294" t="str">
        <f t="shared" si="259"/>
        <v/>
      </c>
      <c r="AB1936" s="294">
        <f>COUNTIF($D$4:D1936,$D1936)</f>
        <v>0</v>
      </c>
      <c r="AE1936" s="122" t="str">
        <f t="shared" si="260"/>
        <v/>
      </c>
      <c r="AF1936" s="124">
        <f>SUMIFS('BW Expense Report GL'!I:I,'BW Expense Report GL'!F:F,AD:AD,'BW Expense Report GL'!G:G,G:G)</f>
        <v>0</v>
      </c>
      <c r="AG1936" s="124" t="str">
        <f t="shared" si="261"/>
        <v/>
      </c>
      <c r="AH1936" s="124">
        <f>SUMIFS('BW Expense Report GL'!I:I,'BW Expense Report GL'!F:F,AD:AD,'BW Expense Report GL'!G:G,H:H)</f>
        <v>0</v>
      </c>
      <c r="AI1936" s="124" t="str">
        <f t="shared" si="262"/>
        <v/>
      </c>
      <c r="AK1936" s="121">
        <f t="shared" si="263"/>
        <v>0</v>
      </c>
      <c r="AL1936" s="121">
        <f t="shared" si="264"/>
        <v>0</v>
      </c>
    </row>
    <row r="1937" spans="1:38" s="121" customFormat="1" ht="12.75" x14ac:dyDescent="0.2">
      <c r="A1937" s="293" t="str">
        <f>VLOOKUP(B:B,'ACFR Business Areas'!A:C,3,FALSE)</f>
        <v>A000</v>
      </c>
      <c r="B1937" s="293" t="str">
        <f>'Lease Rollforward'!$B$1</f>
        <v>E120</v>
      </c>
      <c r="C1937" s="122" t="str">
        <f>VLOOKUP(B:B,'ACFR Business Areas'!A:B,2,FALSE)</f>
        <v>Comptroller General</v>
      </c>
      <c r="D1937" s="237"/>
      <c r="E1937" s="265"/>
      <c r="G1937" s="122">
        <f>IFERROR(VLOOKUP($F:$F,'Lease Types with GL Accts'!A:B,2,FALSE),0)</f>
        <v>0</v>
      </c>
      <c r="H1937" s="122">
        <f>IFERROR(VLOOKUP($F:$F,'Lease Types with GL Accts'!$A:$C,3,FALSE),0)</f>
        <v>0</v>
      </c>
      <c r="I1937" s="122">
        <f>IFERROR(VLOOKUP($F:$F,'Lease Types with GL Accts'!$A:$D,4,FALSE),0)</f>
        <v>0</v>
      </c>
      <c r="J1937" s="293" t="str">
        <f>IF(AND(AB1937=1,K1937='Lease Rollforward'!$B$2),"Yes",IF(AB1937=1,"No",""))</f>
        <v/>
      </c>
      <c r="L1937" s="216"/>
      <c r="M1937" s="217"/>
      <c r="N1937" s="217"/>
      <c r="O1937" s="217"/>
      <c r="P1937" s="294">
        <f t="shared" si="257"/>
        <v>0</v>
      </c>
      <c r="Q1937" s="124"/>
      <c r="R1937" s="124"/>
      <c r="S1937" s="219"/>
      <c r="T1937" s="219"/>
      <c r="U1937" s="266"/>
      <c r="V1937" s="122" t="str">
        <f>IF($AB1937=1,VLOOKUP(U:U,'BW Asset Listing'!D:E,2,FALSE),"")</f>
        <v/>
      </c>
      <c r="W1937" s="122" t="str">
        <f>IF($AB1937=1,VLOOKUP(U:U,'BW Asset Listing'!D:F,3,FALSE),"")</f>
        <v/>
      </c>
      <c r="X1937" s="122" t="str">
        <f>IF($AB1937=1,VLOOKUP(U:U,'BW Asset Listing'!D:G,4,FALSE),"")</f>
        <v/>
      </c>
      <c r="Y1937" s="294" t="str">
        <f>IF($AB1937=1,VLOOKUP(U:U,'BW Asset Listing'!D:O,12,FALSE),"")</f>
        <v/>
      </c>
      <c r="Z1937" s="294" t="str">
        <f t="shared" si="258"/>
        <v/>
      </c>
      <c r="AA1937" s="294" t="str">
        <f t="shared" si="259"/>
        <v/>
      </c>
      <c r="AB1937" s="294">
        <f>COUNTIF($D$4:D1937,$D1937)</f>
        <v>0</v>
      </c>
      <c r="AE1937" s="122" t="str">
        <f t="shared" si="260"/>
        <v/>
      </c>
      <c r="AF1937" s="124">
        <f>SUMIFS('BW Expense Report GL'!I:I,'BW Expense Report GL'!F:F,AD:AD,'BW Expense Report GL'!G:G,G:G)</f>
        <v>0</v>
      </c>
      <c r="AG1937" s="124" t="str">
        <f t="shared" si="261"/>
        <v/>
      </c>
      <c r="AH1937" s="124">
        <f>SUMIFS('BW Expense Report GL'!I:I,'BW Expense Report GL'!F:F,AD:AD,'BW Expense Report GL'!G:G,H:H)</f>
        <v>0</v>
      </c>
      <c r="AI1937" s="124" t="str">
        <f t="shared" si="262"/>
        <v/>
      </c>
      <c r="AK1937" s="121">
        <f t="shared" si="263"/>
        <v>0</v>
      </c>
      <c r="AL1937" s="121">
        <f t="shared" si="264"/>
        <v>0</v>
      </c>
    </row>
    <row r="1938" spans="1:38" s="121" customFormat="1" ht="12.75" x14ac:dyDescent="0.2">
      <c r="A1938" s="293" t="str">
        <f>VLOOKUP(B:B,'ACFR Business Areas'!A:C,3,FALSE)</f>
        <v>A000</v>
      </c>
      <c r="B1938" s="293" t="str">
        <f>'Lease Rollforward'!$B$1</f>
        <v>E120</v>
      </c>
      <c r="C1938" s="122" t="str">
        <f>VLOOKUP(B:B,'ACFR Business Areas'!A:B,2,FALSE)</f>
        <v>Comptroller General</v>
      </c>
      <c r="D1938" s="237"/>
      <c r="E1938" s="265"/>
      <c r="G1938" s="122">
        <f>IFERROR(VLOOKUP($F:$F,'Lease Types with GL Accts'!A:B,2,FALSE),0)</f>
        <v>0</v>
      </c>
      <c r="H1938" s="122">
        <f>IFERROR(VLOOKUP($F:$F,'Lease Types with GL Accts'!$A:$C,3,FALSE),0)</f>
        <v>0</v>
      </c>
      <c r="I1938" s="122">
        <f>IFERROR(VLOOKUP($F:$F,'Lease Types with GL Accts'!$A:$D,4,FALSE),0)</f>
        <v>0</v>
      </c>
      <c r="J1938" s="293" t="str">
        <f>IF(AND(AB1938=1,K1938='Lease Rollforward'!$B$2),"Yes",IF(AB1938=1,"No",""))</f>
        <v/>
      </c>
      <c r="L1938" s="216"/>
      <c r="M1938" s="217"/>
      <c r="N1938" s="217"/>
      <c r="O1938" s="217"/>
      <c r="P1938" s="294">
        <f t="shared" si="257"/>
        <v>0</v>
      </c>
      <c r="Q1938" s="124"/>
      <c r="R1938" s="124"/>
      <c r="S1938" s="219"/>
      <c r="T1938" s="219"/>
      <c r="U1938" s="266"/>
      <c r="V1938" s="122" t="str">
        <f>IF($AB1938=1,VLOOKUP(U:U,'BW Asset Listing'!D:E,2,FALSE),"")</f>
        <v/>
      </c>
      <c r="W1938" s="122" t="str">
        <f>IF($AB1938=1,VLOOKUP(U:U,'BW Asset Listing'!D:F,3,FALSE),"")</f>
        <v/>
      </c>
      <c r="X1938" s="122" t="str">
        <f>IF($AB1938=1,VLOOKUP(U:U,'BW Asset Listing'!D:G,4,FALSE),"")</f>
        <v/>
      </c>
      <c r="Y1938" s="294" t="str">
        <f>IF($AB1938=1,VLOOKUP(U:U,'BW Asset Listing'!D:O,12,FALSE),"")</f>
        <v/>
      </c>
      <c r="Z1938" s="294" t="str">
        <f t="shared" si="258"/>
        <v/>
      </c>
      <c r="AA1938" s="294" t="str">
        <f t="shared" si="259"/>
        <v/>
      </c>
      <c r="AB1938" s="294">
        <f>COUNTIF($D$4:D1938,$D1938)</f>
        <v>0</v>
      </c>
      <c r="AE1938" s="122" t="str">
        <f t="shared" si="260"/>
        <v/>
      </c>
      <c r="AF1938" s="124">
        <f>SUMIFS('BW Expense Report GL'!I:I,'BW Expense Report GL'!F:F,AD:AD,'BW Expense Report GL'!G:G,G:G)</f>
        <v>0</v>
      </c>
      <c r="AG1938" s="124" t="str">
        <f t="shared" si="261"/>
        <v/>
      </c>
      <c r="AH1938" s="124">
        <f>SUMIFS('BW Expense Report GL'!I:I,'BW Expense Report GL'!F:F,AD:AD,'BW Expense Report GL'!G:G,H:H)</f>
        <v>0</v>
      </c>
      <c r="AI1938" s="124" t="str">
        <f t="shared" si="262"/>
        <v/>
      </c>
      <c r="AK1938" s="121">
        <f t="shared" si="263"/>
        <v>0</v>
      </c>
      <c r="AL1938" s="121">
        <f t="shared" si="264"/>
        <v>0</v>
      </c>
    </row>
    <row r="1939" spans="1:38" s="121" customFormat="1" ht="12.75" x14ac:dyDescent="0.2">
      <c r="A1939" s="293" t="str">
        <f>VLOOKUP(B:B,'ACFR Business Areas'!A:C,3,FALSE)</f>
        <v>A000</v>
      </c>
      <c r="B1939" s="293" t="str">
        <f>'Lease Rollforward'!$B$1</f>
        <v>E120</v>
      </c>
      <c r="C1939" s="122" t="str">
        <f>VLOOKUP(B:B,'ACFR Business Areas'!A:B,2,FALSE)</f>
        <v>Comptroller General</v>
      </c>
      <c r="D1939" s="237"/>
      <c r="E1939" s="265"/>
      <c r="G1939" s="122">
        <f>IFERROR(VLOOKUP($F:$F,'Lease Types with GL Accts'!A:B,2,FALSE),0)</f>
        <v>0</v>
      </c>
      <c r="H1939" s="122">
        <f>IFERROR(VLOOKUP($F:$F,'Lease Types with GL Accts'!$A:$C,3,FALSE),0)</f>
        <v>0</v>
      </c>
      <c r="I1939" s="122">
        <f>IFERROR(VLOOKUP($F:$F,'Lease Types with GL Accts'!$A:$D,4,FALSE),0)</f>
        <v>0</v>
      </c>
      <c r="J1939" s="293" t="str">
        <f>IF(AND(AB1939=1,K1939='Lease Rollforward'!$B$2),"Yes",IF(AB1939=1,"No",""))</f>
        <v/>
      </c>
      <c r="L1939" s="216"/>
      <c r="M1939" s="217"/>
      <c r="N1939" s="217"/>
      <c r="O1939" s="217"/>
      <c r="P1939" s="294">
        <f t="shared" si="257"/>
        <v>0</v>
      </c>
      <c r="Q1939" s="124"/>
      <c r="R1939" s="124"/>
      <c r="S1939" s="219"/>
      <c r="T1939" s="219"/>
      <c r="U1939" s="266"/>
      <c r="V1939" s="122" t="str">
        <f>IF($AB1939=1,VLOOKUP(U:U,'BW Asset Listing'!D:E,2,FALSE),"")</f>
        <v/>
      </c>
      <c r="W1939" s="122" t="str">
        <f>IF($AB1939=1,VLOOKUP(U:U,'BW Asset Listing'!D:F,3,FALSE),"")</f>
        <v/>
      </c>
      <c r="X1939" s="122" t="str">
        <f>IF($AB1939=1,VLOOKUP(U:U,'BW Asset Listing'!D:G,4,FALSE),"")</f>
        <v/>
      </c>
      <c r="Y1939" s="294" t="str">
        <f>IF($AB1939=1,VLOOKUP(U:U,'BW Asset Listing'!D:O,12,FALSE),"")</f>
        <v/>
      </c>
      <c r="Z1939" s="294" t="str">
        <f t="shared" si="258"/>
        <v/>
      </c>
      <c r="AA1939" s="294" t="str">
        <f t="shared" si="259"/>
        <v/>
      </c>
      <c r="AB1939" s="294">
        <f>COUNTIF($D$4:D1939,$D1939)</f>
        <v>0</v>
      </c>
      <c r="AE1939" s="122" t="str">
        <f t="shared" si="260"/>
        <v/>
      </c>
      <c r="AF1939" s="124">
        <f>SUMIFS('BW Expense Report GL'!I:I,'BW Expense Report GL'!F:F,AD:AD,'BW Expense Report GL'!G:G,G:G)</f>
        <v>0</v>
      </c>
      <c r="AG1939" s="124" t="str">
        <f t="shared" si="261"/>
        <v/>
      </c>
      <c r="AH1939" s="124">
        <f>SUMIFS('BW Expense Report GL'!I:I,'BW Expense Report GL'!F:F,AD:AD,'BW Expense Report GL'!G:G,H:H)</f>
        <v>0</v>
      </c>
      <c r="AI1939" s="124" t="str">
        <f t="shared" si="262"/>
        <v/>
      </c>
      <c r="AK1939" s="121">
        <f t="shared" si="263"/>
        <v>0</v>
      </c>
      <c r="AL1939" s="121">
        <f t="shared" si="264"/>
        <v>0</v>
      </c>
    </row>
    <row r="1940" spans="1:38" s="121" customFormat="1" ht="12.75" x14ac:dyDescent="0.2">
      <c r="A1940" s="293" t="str">
        <f>VLOOKUP(B:B,'ACFR Business Areas'!A:C,3,FALSE)</f>
        <v>A000</v>
      </c>
      <c r="B1940" s="293" t="str">
        <f>'Lease Rollforward'!$B$1</f>
        <v>E120</v>
      </c>
      <c r="C1940" s="122" t="str">
        <f>VLOOKUP(B:B,'ACFR Business Areas'!A:B,2,FALSE)</f>
        <v>Comptroller General</v>
      </c>
      <c r="D1940" s="237"/>
      <c r="E1940" s="265"/>
      <c r="G1940" s="122">
        <f>IFERROR(VLOOKUP($F:$F,'Lease Types with GL Accts'!A:B,2,FALSE),0)</f>
        <v>0</v>
      </c>
      <c r="H1940" s="122">
        <f>IFERROR(VLOOKUP($F:$F,'Lease Types with GL Accts'!$A:$C,3,FALSE),0)</f>
        <v>0</v>
      </c>
      <c r="I1940" s="122">
        <f>IFERROR(VLOOKUP($F:$F,'Lease Types with GL Accts'!$A:$D,4,FALSE),0)</f>
        <v>0</v>
      </c>
      <c r="J1940" s="293" t="str">
        <f>IF(AND(AB1940=1,K1940='Lease Rollforward'!$B$2),"Yes",IF(AB1940=1,"No",""))</f>
        <v/>
      </c>
      <c r="L1940" s="216"/>
      <c r="M1940" s="217"/>
      <c r="N1940" s="217"/>
      <c r="O1940" s="217"/>
      <c r="P1940" s="294">
        <f t="shared" si="257"/>
        <v>0</v>
      </c>
      <c r="Q1940" s="124"/>
      <c r="R1940" s="124"/>
      <c r="S1940" s="219"/>
      <c r="T1940" s="219"/>
      <c r="U1940" s="266"/>
      <c r="V1940" s="122" t="str">
        <f>IF($AB1940=1,VLOOKUP(U:U,'BW Asset Listing'!D:E,2,FALSE),"")</f>
        <v/>
      </c>
      <c r="W1940" s="122" t="str">
        <f>IF($AB1940=1,VLOOKUP(U:U,'BW Asset Listing'!D:F,3,FALSE),"")</f>
        <v/>
      </c>
      <c r="X1940" s="122" t="str">
        <f>IF($AB1940=1,VLOOKUP(U:U,'BW Asset Listing'!D:G,4,FALSE),"")</f>
        <v/>
      </c>
      <c r="Y1940" s="294" t="str">
        <f>IF($AB1940=1,VLOOKUP(U:U,'BW Asset Listing'!D:O,12,FALSE),"")</f>
        <v/>
      </c>
      <c r="Z1940" s="294" t="str">
        <f t="shared" si="258"/>
        <v/>
      </c>
      <c r="AA1940" s="294" t="str">
        <f t="shared" si="259"/>
        <v/>
      </c>
      <c r="AB1940" s="294">
        <f>COUNTIF($D$4:D1940,$D1940)</f>
        <v>0</v>
      </c>
      <c r="AE1940" s="122" t="str">
        <f t="shared" si="260"/>
        <v/>
      </c>
      <c r="AF1940" s="124">
        <f>SUMIFS('BW Expense Report GL'!I:I,'BW Expense Report GL'!F:F,AD:AD,'BW Expense Report GL'!G:G,G:G)</f>
        <v>0</v>
      </c>
      <c r="AG1940" s="124" t="str">
        <f t="shared" si="261"/>
        <v/>
      </c>
      <c r="AH1940" s="124">
        <f>SUMIFS('BW Expense Report GL'!I:I,'BW Expense Report GL'!F:F,AD:AD,'BW Expense Report GL'!G:G,H:H)</f>
        <v>0</v>
      </c>
      <c r="AI1940" s="124" t="str">
        <f t="shared" si="262"/>
        <v/>
      </c>
      <c r="AK1940" s="121">
        <f t="shared" si="263"/>
        <v>0</v>
      </c>
      <c r="AL1940" s="121">
        <f t="shared" si="264"/>
        <v>0</v>
      </c>
    </row>
    <row r="1941" spans="1:38" s="121" customFormat="1" ht="12.75" x14ac:dyDescent="0.2">
      <c r="A1941" s="293" t="str">
        <f>VLOOKUP(B:B,'ACFR Business Areas'!A:C,3,FALSE)</f>
        <v>A000</v>
      </c>
      <c r="B1941" s="293" t="str">
        <f>'Lease Rollforward'!$B$1</f>
        <v>E120</v>
      </c>
      <c r="C1941" s="122" t="str">
        <f>VLOOKUP(B:B,'ACFR Business Areas'!A:B,2,FALSE)</f>
        <v>Comptroller General</v>
      </c>
      <c r="D1941" s="237"/>
      <c r="E1941" s="265"/>
      <c r="G1941" s="122">
        <f>IFERROR(VLOOKUP($F:$F,'Lease Types with GL Accts'!A:B,2,FALSE),0)</f>
        <v>0</v>
      </c>
      <c r="H1941" s="122">
        <f>IFERROR(VLOOKUP($F:$F,'Lease Types with GL Accts'!$A:$C,3,FALSE),0)</f>
        <v>0</v>
      </c>
      <c r="I1941" s="122">
        <f>IFERROR(VLOOKUP($F:$F,'Lease Types with GL Accts'!$A:$D,4,FALSE),0)</f>
        <v>0</v>
      </c>
      <c r="J1941" s="293" t="str">
        <f>IF(AND(AB1941=1,K1941='Lease Rollforward'!$B$2),"Yes",IF(AB1941=1,"No",""))</f>
        <v/>
      </c>
      <c r="L1941" s="216"/>
      <c r="M1941" s="217"/>
      <c r="N1941" s="217"/>
      <c r="O1941" s="217"/>
      <c r="P1941" s="294">
        <f t="shared" si="257"/>
        <v>0</v>
      </c>
      <c r="Q1941" s="124"/>
      <c r="R1941" s="124"/>
      <c r="S1941" s="219"/>
      <c r="T1941" s="219"/>
      <c r="U1941" s="266"/>
      <c r="V1941" s="122" t="str">
        <f>IF($AB1941=1,VLOOKUP(U:U,'BW Asset Listing'!D:E,2,FALSE),"")</f>
        <v/>
      </c>
      <c r="W1941" s="122" t="str">
        <f>IF($AB1941=1,VLOOKUP(U:U,'BW Asset Listing'!D:F,3,FALSE),"")</f>
        <v/>
      </c>
      <c r="X1941" s="122" t="str">
        <f>IF($AB1941=1,VLOOKUP(U:U,'BW Asset Listing'!D:G,4,FALSE),"")</f>
        <v/>
      </c>
      <c r="Y1941" s="294" t="str">
        <f>IF($AB1941=1,VLOOKUP(U:U,'BW Asset Listing'!D:O,12,FALSE),"")</f>
        <v/>
      </c>
      <c r="Z1941" s="294" t="str">
        <f t="shared" si="258"/>
        <v/>
      </c>
      <c r="AA1941" s="294" t="str">
        <f t="shared" si="259"/>
        <v/>
      </c>
      <c r="AB1941" s="294">
        <f>COUNTIF($D$4:D1941,$D1941)</f>
        <v>0</v>
      </c>
      <c r="AE1941" s="122" t="str">
        <f t="shared" si="260"/>
        <v/>
      </c>
      <c r="AF1941" s="124">
        <f>SUMIFS('BW Expense Report GL'!I:I,'BW Expense Report GL'!F:F,AD:AD,'BW Expense Report GL'!G:G,G:G)</f>
        <v>0</v>
      </c>
      <c r="AG1941" s="124" t="str">
        <f t="shared" si="261"/>
        <v/>
      </c>
      <c r="AH1941" s="124">
        <f>SUMIFS('BW Expense Report GL'!I:I,'BW Expense Report GL'!F:F,AD:AD,'BW Expense Report GL'!G:G,H:H)</f>
        <v>0</v>
      </c>
      <c r="AI1941" s="124" t="str">
        <f t="shared" si="262"/>
        <v/>
      </c>
      <c r="AK1941" s="121">
        <f t="shared" si="263"/>
        <v>0</v>
      </c>
      <c r="AL1941" s="121">
        <f t="shared" si="264"/>
        <v>0</v>
      </c>
    </row>
    <row r="1942" spans="1:38" s="121" customFormat="1" ht="12.75" x14ac:dyDescent="0.2">
      <c r="A1942" s="293" t="str">
        <f>VLOOKUP(B:B,'ACFR Business Areas'!A:C,3,FALSE)</f>
        <v>A000</v>
      </c>
      <c r="B1942" s="293" t="str">
        <f>'Lease Rollforward'!$B$1</f>
        <v>E120</v>
      </c>
      <c r="C1942" s="122" t="str">
        <f>VLOOKUP(B:B,'ACFR Business Areas'!A:B,2,FALSE)</f>
        <v>Comptroller General</v>
      </c>
      <c r="D1942" s="237"/>
      <c r="E1942" s="265"/>
      <c r="G1942" s="122">
        <f>IFERROR(VLOOKUP($F:$F,'Lease Types with GL Accts'!A:B,2,FALSE),0)</f>
        <v>0</v>
      </c>
      <c r="H1942" s="122">
        <f>IFERROR(VLOOKUP($F:$F,'Lease Types with GL Accts'!$A:$C,3,FALSE),0)</f>
        <v>0</v>
      </c>
      <c r="I1942" s="122">
        <f>IFERROR(VLOOKUP($F:$F,'Lease Types with GL Accts'!$A:$D,4,FALSE),0)</f>
        <v>0</v>
      </c>
      <c r="J1942" s="293" t="str">
        <f>IF(AND(AB1942=1,K1942='Lease Rollforward'!$B$2),"Yes",IF(AB1942=1,"No",""))</f>
        <v/>
      </c>
      <c r="L1942" s="216"/>
      <c r="M1942" s="217"/>
      <c r="N1942" s="217"/>
      <c r="O1942" s="217"/>
      <c r="P1942" s="294">
        <f t="shared" si="257"/>
        <v>0</v>
      </c>
      <c r="Q1942" s="124"/>
      <c r="R1942" s="124"/>
      <c r="S1942" s="219"/>
      <c r="T1942" s="219"/>
      <c r="U1942" s="266"/>
      <c r="V1942" s="122" t="str">
        <f>IF($AB1942=1,VLOOKUP(U:U,'BW Asset Listing'!D:E,2,FALSE),"")</f>
        <v/>
      </c>
      <c r="W1942" s="122" t="str">
        <f>IF($AB1942=1,VLOOKUP(U:U,'BW Asset Listing'!D:F,3,FALSE),"")</f>
        <v/>
      </c>
      <c r="X1942" s="122" t="str">
        <f>IF($AB1942=1,VLOOKUP(U:U,'BW Asset Listing'!D:G,4,FALSE),"")</f>
        <v/>
      </c>
      <c r="Y1942" s="294" t="str">
        <f>IF($AB1942=1,VLOOKUP(U:U,'BW Asset Listing'!D:O,12,FALSE),"")</f>
        <v/>
      </c>
      <c r="Z1942" s="294" t="str">
        <f t="shared" si="258"/>
        <v/>
      </c>
      <c r="AA1942" s="294" t="str">
        <f t="shared" si="259"/>
        <v/>
      </c>
      <c r="AB1942" s="294">
        <f>COUNTIF($D$4:D1942,$D1942)</f>
        <v>0</v>
      </c>
      <c r="AE1942" s="122" t="str">
        <f t="shared" si="260"/>
        <v/>
      </c>
      <c r="AF1942" s="124">
        <f>SUMIFS('BW Expense Report GL'!I:I,'BW Expense Report GL'!F:F,AD:AD,'BW Expense Report GL'!G:G,G:G)</f>
        <v>0</v>
      </c>
      <c r="AG1942" s="124" t="str">
        <f t="shared" si="261"/>
        <v/>
      </c>
      <c r="AH1942" s="124">
        <f>SUMIFS('BW Expense Report GL'!I:I,'BW Expense Report GL'!F:F,AD:AD,'BW Expense Report GL'!G:G,H:H)</f>
        <v>0</v>
      </c>
      <c r="AI1942" s="124" t="str">
        <f t="shared" si="262"/>
        <v/>
      </c>
      <c r="AK1942" s="121">
        <f t="shared" si="263"/>
        <v>0</v>
      </c>
      <c r="AL1942" s="121">
        <f t="shared" si="264"/>
        <v>0</v>
      </c>
    </row>
    <row r="1943" spans="1:38" s="121" customFormat="1" ht="12.75" x14ac:dyDescent="0.2">
      <c r="A1943" s="293" t="str">
        <f>VLOOKUP(B:B,'ACFR Business Areas'!A:C,3,FALSE)</f>
        <v>A000</v>
      </c>
      <c r="B1943" s="293" t="str">
        <f>'Lease Rollforward'!$B$1</f>
        <v>E120</v>
      </c>
      <c r="C1943" s="122" t="str">
        <f>VLOOKUP(B:B,'ACFR Business Areas'!A:B,2,FALSE)</f>
        <v>Comptroller General</v>
      </c>
      <c r="D1943" s="237"/>
      <c r="E1943" s="265"/>
      <c r="G1943" s="122">
        <f>IFERROR(VLOOKUP($F:$F,'Lease Types with GL Accts'!A:B,2,FALSE),0)</f>
        <v>0</v>
      </c>
      <c r="H1943" s="122">
        <f>IFERROR(VLOOKUP($F:$F,'Lease Types with GL Accts'!$A:$C,3,FALSE),0)</f>
        <v>0</v>
      </c>
      <c r="I1943" s="122">
        <f>IFERROR(VLOOKUP($F:$F,'Lease Types with GL Accts'!$A:$D,4,FALSE),0)</f>
        <v>0</v>
      </c>
      <c r="J1943" s="293" t="str">
        <f>IF(AND(AB1943=1,K1943='Lease Rollforward'!$B$2),"Yes",IF(AB1943=1,"No",""))</f>
        <v/>
      </c>
      <c r="L1943" s="216"/>
      <c r="M1943" s="217"/>
      <c r="N1943" s="217"/>
      <c r="O1943" s="217"/>
      <c r="P1943" s="294">
        <f t="shared" si="257"/>
        <v>0</v>
      </c>
      <c r="Q1943" s="124"/>
      <c r="R1943" s="124"/>
      <c r="S1943" s="219"/>
      <c r="T1943" s="219"/>
      <c r="U1943" s="266"/>
      <c r="V1943" s="122" t="str">
        <f>IF($AB1943=1,VLOOKUP(U:U,'BW Asset Listing'!D:E,2,FALSE),"")</f>
        <v/>
      </c>
      <c r="W1943" s="122" t="str">
        <f>IF($AB1943=1,VLOOKUP(U:U,'BW Asset Listing'!D:F,3,FALSE),"")</f>
        <v/>
      </c>
      <c r="X1943" s="122" t="str">
        <f>IF($AB1943=1,VLOOKUP(U:U,'BW Asset Listing'!D:G,4,FALSE),"")</f>
        <v/>
      </c>
      <c r="Y1943" s="294" t="str">
        <f>IF($AB1943=1,VLOOKUP(U:U,'BW Asset Listing'!D:O,12,FALSE),"")</f>
        <v/>
      </c>
      <c r="Z1943" s="294" t="str">
        <f t="shared" si="258"/>
        <v/>
      </c>
      <c r="AA1943" s="294" t="str">
        <f t="shared" si="259"/>
        <v/>
      </c>
      <c r="AB1943" s="294">
        <f>COUNTIF($D$4:D1943,$D1943)</f>
        <v>0</v>
      </c>
      <c r="AE1943" s="122" t="str">
        <f t="shared" si="260"/>
        <v/>
      </c>
      <c r="AF1943" s="124">
        <f>SUMIFS('BW Expense Report GL'!I:I,'BW Expense Report GL'!F:F,AD:AD,'BW Expense Report GL'!G:G,G:G)</f>
        <v>0</v>
      </c>
      <c r="AG1943" s="124" t="str">
        <f t="shared" si="261"/>
        <v/>
      </c>
      <c r="AH1943" s="124">
        <f>SUMIFS('BW Expense Report GL'!I:I,'BW Expense Report GL'!F:F,AD:AD,'BW Expense Report GL'!G:G,H:H)</f>
        <v>0</v>
      </c>
      <c r="AI1943" s="124" t="str">
        <f t="shared" si="262"/>
        <v/>
      </c>
      <c r="AK1943" s="121">
        <f t="shared" si="263"/>
        <v>0</v>
      </c>
      <c r="AL1943" s="121">
        <f t="shared" si="264"/>
        <v>0</v>
      </c>
    </row>
    <row r="1944" spans="1:38" s="121" customFormat="1" ht="12.75" x14ac:dyDescent="0.2">
      <c r="A1944" s="293" t="str">
        <f>VLOOKUP(B:B,'ACFR Business Areas'!A:C,3,FALSE)</f>
        <v>A000</v>
      </c>
      <c r="B1944" s="293" t="str">
        <f>'Lease Rollforward'!$B$1</f>
        <v>E120</v>
      </c>
      <c r="C1944" s="122" t="str">
        <f>VLOOKUP(B:B,'ACFR Business Areas'!A:B,2,FALSE)</f>
        <v>Comptroller General</v>
      </c>
      <c r="D1944" s="237"/>
      <c r="E1944" s="265"/>
      <c r="G1944" s="122">
        <f>IFERROR(VLOOKUP($F:$F,'Lease Types with GL Accts'!A:B,2,FALSE),0)</f>
        <v>0</v>
      </c>
      <c r="H1944" s="122">
        <f>IFERROR(VLOOKUP($F:$F,'Lease Types with GL Accts'!$A:$C,3,FALSE),0)</f>
        <v>0</v>
      </c>
      <c r="I1944" s="122">
        <f>IFERROR(VLOOKUP($F:$F,'Lease Types with GL Accts'!$A:$D,4,FALSE),0)</f>
        <v>0</v>
      </c>
      <c r="J1944" s="293" t="str">
        <f>IF(AND(AB1944=1,K1944='Lease Rollforward'!$B$2),"Yes",IF(AB1944=1,"No",""))</f>
        <v/>
      </c>
      <c r="L1944" s="216"/>
      <c r="M1944" s="217"/>
      <c r="N1944" s="217"/>
      <c r="O1944" s="217"/>
      <c r="P1944" s="294">
        <f t="shared" si="257"/>
        <v>0</v>
      </c>
      <c r="Q1944" s="124"/>
      <c r="R1944" s="124"/>
      <c r="S1944" s="219"/>
      <c r="T1944" s="219"/>
      <c r="U1944" s="266"/>
      <c r="V1944" s="122" t="str">
        <f>IF($AB1944=1,VLOOKUP(U:U,'BW Asset Listing'!D:E,2,FALSE),"")</f>
        <v/>
      </c>
      <c r="W1944" s="122" t="str">
        <f>IF($AB1944=1,VLOOKUP(U:U,'BW Asset Listing'!D:F,3,FALSE),"")</f>
        <v/>
      </c>
      <c r="X1944" s="122" t="str">
        <f>IF($AB1944=1,VLOOKUP(U:U,'BW Asset Listing'!D:G,4,FALSE),"")</f>
        <v/>
      </c>
      <c r="Y1944" s="294" t="str">
        <f>IF($AB1944=1,VLOOKUP(U:U,'BW Asset Listing'!D:O,12,FALSE),"")</f>
        <v/>
      </c>
      <c r="Z1944" s="294" t="str">
        <f t="shared" si="258"/>
        <v/>
      </c>
      <c r="AA1944" s="294" t="str">
        <f t="shared" si="259"/>
        <v/>
      </c>
      <c r="AB1944" s="294">
        <f>COUNTIF($D$4:D1944,$D1944)</f>
        <v>0</v>
      </c>
      <c r="AE1944" s="122" t="str">
        <f t="shared" si="260"/>
        <v/>
      </c>
      <c r="AF1944" s="124">
        <f>SUMIFS('BW Expense Report GL'!I:I,'BW Expense Report GL'!F:F,AD:AD,'BW Expense Report GL'!G:G,G:G)</f>
        <v>0</v>
      </c>
      <c r="AG1944" s="124" t="str">
        <f t="shared" si="261"/>
        <v/>
      </c>
      <c r="AH1944" s="124">
        <f>SUMIFS('BW Expense Report GL'!I:I,'BW Expense Report GL'!F:F,AD:AD,'BW Expense Report GL'!G:G,H:H)</f>
        <v>0</v>
      </c>
      <c r="AI1944" s="124" t="str">
        <f t="shared" si="262"/>
        <v/>
      </c>
      <c r="AK1944" s="121">
        <f t="shared" si="263"/>
        <v>0</v>
      </c>
      <c r="AL1944" s="121">
        <f t="shared" si="264"/>
        <v>0</v>
      </c>
    </row>
    <row r="1945" spans="1:38" s="121" customFormat="1" ht="12.75" x14ac:dyDescent="0.2">
      <c r="A1945" s="293" t="str">
        <f>VLOOKUP(B:B,'ACFR Business Areas'!A:C,3,FALSE)</f>
        <v>A000</v>
      </c>
      <c r="B1945" s="293" t="str">
        <f>'Lease Rollforward'!$B$1</f>
        <v>E120</v>
      </c>
      <c r="C1945" s="122" t="str">
        <f>VLOOKUP(B:B,'ACFR Business Areas'!A:B,2,FALSE)</f>
        <v>Comptroller General</v>
      </c>
      <c r="D1945" s="237"/>
      <c r="E1945" s="265"/>
      <c r="G1945" s="122">
        <f>IFERROR(VLOOKUP($F:$F,'Lease Types with GL Accts'!A:B,2,FALSE),0)</f>
        <v>0</v>
      </c>
      <c r="H1945" s="122">
        <f>IFERROR(VLOOKUP($F:$F,'Lease Types with GL Accts'!$A:$C,3,FALSE),0)</f>
        <v>0</v>
      </c>
      <c r="I1945" s="122">
        <f>IFERROR(VLOOKUP($F:$F,'Lease Types with GL Accts'!$A:$D,4,FALSE),0)</f>
        <v>0</v>
      </c>
      <c r="J1945" s="293" t="str">
        <f>IF(AND(AB1945=1,K1945='Lease Rollforward'!$B$2),"Yes",IF(AB1945=1,"No",""))</f>
        <v/>
      </c>
      <c r="L1945" s="216"/>
      <c r="M1945" s="217"/>
      <c r="N1945" s="217"/>
      <c r="O1945" s="217"/>
      <c r="P1945" s="294">
        <f t="shared" si="257"/>
        <v>0</v>
      </c>
      <c r="Q1945" s="124"/>
      <c r="R1945" s="124"/>
      <c r="S1945" s="219"/>
      <c r="T1945" s="219"/>
      <c r="U1945" s="266"/>
      <c r="V1945" s="122" t="str">
        <f>IF($AB1945=1,VLOOKUP(U:U,'BW Asset Listing'!D:E,2,FALSE),"")</f>
        <v/>
      </c>
      <c r="W1945" s="122" t="str">
        <f>IF($AB1945=1,VLOOKUP(U:U,'BW Asset Listing'!D:F,3,FALSE),"")</f>
        <v/>
      </c>
      <c r="X1945" s="122" t="str">
        <f>IF($AB1945=1,VLOOKUP(U:U,'BW Asset Listing'!D:G,4,FALSE),"")</f>
        <v/>
      </c>
      <c r="Y1945" s="294" t="str">
        <f>IF($AB1945=1,VLOOKUP(U:U,'BW Asset Listing'!D:O,12,FALSE),"")</f>
        <v/>
      </c>
      <c r="Z1945" s="294" t="str">
        <f t="shared" si="258"/>
        <v/>
      </c>
      <c r="AA1945" s="294" t="str">
        <f t="shared" si="259"/>
        <v/>
      </c>
      <c r="AB1945" s="294">
        <f>COUNTIF($D$4:D1945,$D1945)</f>
        <v>0</v>
      </c>
      <c r="AE1945" s="122" t="str">
        <f t="shared" si="260"/>
        <v/>
      </c>
      <c r="AF1945" s="124">
        <f>SUMIFS('BW Expense Report GL'!I:I,'BW Expense Report GL'!F:F,AD:AD,'BW Expense Report GL'!G:G,G:G)</f>
        <v>0</v>
      </c>
      <c r="AG1945" s="124" t="str">
        <f t="shared" si="261"/>
        <v/>
      </c>
      <c r="AH1945" s="124">
        <f>SUMIFS('BW Expense Report GL'!I:I,'BW Expense Report GL'!F:F,AD:AD,'BW Expense Report GL'!G:G,H:H)</f>
        <v>0</v>
      </c>
      <c r="AI1945" s="124" t="str">
        <f t="shared" si="262"/>
        <v/>
      </c>
      <c r="AK1945" s="121">
        <f t="shared" si="263"/>
        <v>0</v>
      </c>
      <c r="AL1945" s="121">
        <f t="shared" si="264"/>
        <v>0</v>
      </c>
    </row>
    <row r="1946" spans="1:38" s="121" customFormat="1" ht="12.75" x14ac:dyDescent="0.2">
      <c r="A1946" s="293" t="str">
        <f>VLOOKUP(B:B,'ACFR Business Areas'!A:C,3,FALSE)</f>
        <v>A000</v>
      </c>
      <c r="B1946" s="293" t="str">
        <f>'Lease Rollforward'!$B$1</f>
        <v>E120</v>
      </c>
      <c r="C1946" s="122" t="str">
        <f>VLOOKUP(B:B,'ACFR Business Areas'!A:B,2,FALSE)</f>
        <v>Comptroller General</v>
      </c>
      <c r="D1946" s="237"/>
      <c r="E1946" s="265"/>
      <c r="G1946" s="122">
        <f>IFERROR(VLOOKUP($F:$F,'Lease Types with GL Accts'!A:B,2,FALSE),0)</f>
        <v>0</v>
      </c>
      <c r="H1946" s="122">
        <f>IFERROR(VLOOKUP($F:$F,'Lease Types with GL Accts'!$A:$C,3,FALSE),0)</f>
        <v>0</v>
      </c>
      <c r="I1946" s="122">
        <f>IFERROR(VLOOKUP($F:$F,'Lease Types with GL Accts'!$A:$D,4,FALSE),0)</f>
        <v>0</v>
      </c>
      <c r="J1946" s="293" t="str">
        <f>IF(AND(AB1946=1,K1946='Lease Rollforward'!$B$2),"Yes",IF(AB1946=1,"No",""))</f>
        <v/>
      </c>
      <c r="L1946" s="216"/>
      <c r="M1946" s="217"/>
      <c r="N1946" s="217"/>
      <c r="O1946" s="217"/>
      <c r="P1946" s="294">
        <f t="shared" si="257"/>
        <v>0</v>
      </c>
      <c r="Q1946" s="124"/>
      <c r="R1946" s="124"/>
      <c r="S1946" s="219"/>
      <c r="T1946" s="219"/>
      <c r="U1946" s="266"/>
      <c r="V1946" s="122" t="str">
        <f>IF($AB1946=1,VLOOKUP(U:U,'BW Asset Listing'!D:E,2,FALSE),"")</f>
        <v/>
      </c>
      <c r="W1946" s="122" t="str">
        <f>IF($AB1946=1,VLOOKUP(U:U,'BW Asset Listing'!D:F,3,FALSE),"")</f>
        <v/>
      </c>
      <c r="X1946" s="122" t="str">
        <f>IF($AB1946=1,VLOOKUP(U:U,'BW Asset Listing'!D:G,4,FALSE),"")</f>
        <v/>
      </c>
      <c r="Y1946" s="294" t="str">
        <f>IF($AB1946=1,VLOOKUP(U:U,'BW Asset Listing'!D:O,12,FALSE),"")</f>
        <v/>
      </c>
      <c r="Z1946" s="294" t="str">
        <f t="shared" si="258"/>
        <v/>
      </c>
      <c r="AA1946" s="294" t="str">
        <f t="shared" si="259"/>
        <v/>
      </c>
      <c r="AB1946" s="294">
        <f>COUNTIF($D$4:D1946,$D1946)</f>
        <v>0</v>
      </c>
      <c r="AE1946" s="122" t="str">
        <f t="shared" si="260"/>
        <v/>
      </c>
      <c r="AF1946" s="124">
        <f>SUMIFS('BW Expense Report GL'!I:I,'BW Expense Report GL'!F:F,AD:AD,'BW Expense Report GL'!G:G,G:G)</f>
        <v>0</v>
      </c>
      <c r="AG1946" s="124" t="str">
        <f t="shared" si="261"/>
        <v/>
      </c>
      <c r="AH1946" s="124">
        <f>SUMIFS('BW Expense Report GL'!I:I,'BW Expense Report GL'!F:F,AD:AD,'BW Expense Report GL'!G:G,H:H)</f>
        <v>0</v>
      </c>
      <c r="AI1946" s="124" t="str">
        <f t="shared" si="262"/>
        <v/>
      </c>
      <c r="AK1946" s="121">
        <f t="shared" si="263"/>
        <v>0</v>
      </c>
      <c r="AL1946" s="121">
        <f t="shared" si="264"/>
        <v>0</v>
      </c>
    </row>
    <row r="1947" spans="1:38" s="121" customFormat="1" ht="12.75" x14ac:dyDescent="0.2">
      <c r="A1947" s="293" t="str">
        <f>VLOOKUP(B:B,'ACFR Business Areas'!A:C,3,FALSE)</f>
        <v>A000</v>
      </c>
      <c r="B1947" s="293" t="str">
        <f>'Lease Rollforward'!$B$1</f>
        <v>E120</v>
      </c>
      <c r="C1947" s="122" t="str">
        <f>VLOOKUP(B:B,'ACFR Business Areas'!A:B,2,FALSE)</f>
        <v>Comptroller General</v>
      </c>
      <c r="D1947" s="237"/>
      <c r="E1947" s="265"/>
      <c r="G1947" s="122">
        <f>IFERROR(VLOOKUP($F:$F,'Lease Types with GL Accts'!A:B,2,FALSE),0)</f>
        <v>0</v>
      </c>
      <c r="H1947" s="122">
        <f>IFERROR(VLOOKUP($F:$F,'Lease Types with GL Accts'!$A:$C,3,FALSE),0)</f>
        <v>0</v>
      </c>
      <c r="I1947" s="122">
        <f>IFERROR(VLOOKUP($F:$F,'Lease Types with GL Accts'!$A:$D,4,FALSE),0)</f>
        <v>0</v>
      </c>
      <c r="J1947" s="293" t="str">
        <f>IF(AND(AB1947=1,K1947='Lease Rollforward'!$B$2),"Yes",IF(AB1947=1,"No",""))</f>
        <v/>
      </c>
      <c r="L1947" s="216"/>
      <c r="M1947" s="217"/>
      <c r="N1947" s="217"/>
      <c r="O1947" s="217"/>
      <c r="P1947" s="294">
        <f t="shared" si="257"/>
        <v>0</v>
      </c>
      <c r="Q1947" s="124"/>
      <c r="R1947" s="124"/>
      <c r="S1947" s="219"/>
      <c r="T1947" s="219"/>
      <c r="U1947" s="266"/>
      <c r="V1947" s="122" t="str">
        <f>IF($AB1947=1,VLOOKUP(U:U,'BW Asset Listing'!D:E,2,FALSE),"")</f>
        <v/>
      </c>
      <c r="W1947" s="122" t="str">
        <f>IF($AB1947=1,VLOOKUP(U:U,'BW Asset Listing'!D:F,3,FALSE),"")</f>
        <v/>
      </c>
      <c r="X1947" s="122" t="str">
        <f>IF($AB1947=1,VLOOKUP(U:U,'BW Asset Listing'!D:G,4,FALSE),"")</f>
        <v/>
      </c>
      <c r="Y1947" s="294" t="str">
        <f>IF($AB1947=1,VLOOKUP(U:U,'BW Asset Listing'!D:O,12,FALSE),"")</f>
        <v/>
      </c>
      <c r="Z1947" s="294" t="str">
        <f t="shared" si="258"/>
        <v/>
      </c>
      <c r="AA1947" s="294" t="str">
        <f t="shared" si="259"/>
        <v/>
      </c>
      <c r="AB1947" s="294">
        <f>COUNTIF($D$4:D1947,$D1947)</f>
        <v>0</v>
      </c>
      <c r="AE1947" s="122" t="str">
        <f t="shared" si="260"/>
        <v/>
      </c>
      <c r="AF1947" s="124">
        <f>SUMIFS('BW Expense Report GL'!I:I,'BW Expense Report GL'!F:F,AD:AD,'BW Expense Report GL'!G:G,G:G)</f>
        <v>0</v>
      </c>
      <c r="AG1947" s="124" t="str">
        <f t="shared" si="261"/>
        <v/>
      </c>
      <c r="AH1947" s="124">
        <f>SUMIFS('BW Expense Report GL'!I:I,'BW Expense Report GL'!F:F,AD:AD,'BW Expense Report GL'!G:G,H:H)</f>
        <v>0</v>
      </c>
      <c r="AI1947" s="124" t="str">
        <f t="shared" si="262"/>
        <v/>
      </c>
      <c r="AK1947" s="121">
        <f t="shared" si="263"/>
        <v>0</v>
      </c>
      <c r="AL1947" s="121">
        <f t="shared" si="264"/>
        <v>0</v>
      </c>
    </row>
    <row r="1948" spans="1:38" s="121" customFormat="1" ht="12.75" x14ac:dyDescent="0.2">
      <c r="A1948" s="293" t="str">
        <f>VLOOKUP(B:B,'ACFR Business Areas'!A:C,3,FALSE)</f>
        <v>A000</v>
      </c>
      <c r="B1948" s="293" t="str">
        <f>'Lease Rollforward'!$B$1</f>
        <v>E120</v>
      </c>
      <c r="C1948" s="122" t="str">
        <f>VLOOKUP(B:B,'ACFR Business Areas'!A:B,2,FALSE)</f>
        <v>Comptroller General</v>
      </c>
      <c r="D1948" s="237"/>
      <c r="E1948" s="265"/>
      <c r="G1948" s="122">
        <f>IFERROR(VLOOKUP($F:$F,'Lease Types with GL Accts'!A:B,2,FALSE),0)</f>
        <v>0</v>
      </c>
      <c r="H1948" s="122">
        <f>IFERROR(VLOOKUP($F:$F,'Lease Types with GL Accts'!$A:$C,3,FALSE),0)</f>
        <v>0</v>
      </c>
      <c r="I1948" s="122">
        <f>IFERROR(VLOOKUP($F:$F,'Lease Types with GL Accts'!$A:$D,4,FALSE),0)</f>
        <v>0</v>
      </c>
      <c r="J1948" s="293" t="str">
        <f>IF(AND(AB1948=1,K1948='Lease Rollforward'!$B$2),"Yes",IF(AB1948=1,"No",""))</f>
        <v/>
      </c>
      <c r="L1948" s="216"/>
      <c r="M1948" s="217"/>
      <c r="N1948" s="217"/>
      <c r="O1948" s="217"/>
      <c r="P1948" s="294">
        <f t="shared" si="257"/>
        <v>0</v>
      </c>
      <c r="Q1948" s="124"/>
      <c r="R1948" s="124"/>
      <c r="S1948" s="219"/>
      <c r="T1948" s="219"/>
      <c r="U1948" s="266"/>
      <c r="V1948" s="122" t="str">
        <f>IF($AB1948=1,VLOOKUP(U:U,'BW Asset Listing'!D:E,2,FALSE),"")</f>
        <v/>
      </c>
      <c r="W1948" s="122" t="str">
        <f>IF($AB1948=1,VLOOKUP(U:U,'BW Asset Listing'!D:F,3,FALSE),"")</f>
        <v/>
      </c>
      <c r="X1948" s="122" t="str">
        <f>IF($AB1948=1,VLOOKUP(U:U,'BW Asset Listing'!D:G,4,FALSE),"")</f>
        <v/>
      </c>
      <c r="Y1948" s="294" t="str">
        <f>IF($AB1948=1,VLOOKUP(U:U,'BW Asset Listing'!D:O,12,FALSE),"")</f>
        <v/>
      </c>
      <c r="Z1948" s="294" t="str">
        <f t="shared" si="258"/>
        <v/>
      </c>
      <c r="AA1948" s="294" t="str">
        <f t="shared" si="259"/>
        <v/>
      </c>
      <c r="AB1948" s="294">
        <f>COUNTIF($D$4:D1948,$D1948)</f>
        <v>0</v>
      </c>
      <c r="AE1948" s="122" t="str">
        <f t="shared" si="260"/>
        <v/>
      </c>
      <c r="AF1948" s="124">
        <f>SUMIFS('BW Expense Report GL'!I:I,'BW Expense Report GL'!F:F,AD:AD,'BW Expense Report GL'!G:G,G:G)</f>
        <v>0</v>
      </c>
      <c r="AG1948" s="124" t="str">
        <f t="shared" si="261"/>
        <v/>
      </c>
      <c r="AH1948" s="124">
        <f>SUMIFS('BW Expense Report GL'!I:I,'BW Expense Report GL'!F:F,AD:AD,'BW Expense Report GL'!G:G,H:H)</f>
        <v>0</v>
      </c>
      <c r="AI1948" s="124" t="str">
        <f t="shared" si="262"/>
        <v/>
      </c>
      <c r="AK1948" s="121">
        <f t="shared" si="263"/>
        <v>0</v>
      </c>
      <c r="AL1948" s="121">
        <f t="shared" si="264"/>
        <v>0</v>
      </c>
    </row>
    <row r="1949" spans="1:38" s="121" customFormat="1" ht="12.75" x14ac:dyDescent="0.2">
      <c r="A1949" s="293" t="str">
        <f>VLOOKUP(B:B,'ACFR Business Areas'!A:C,3,FALSE)</f>
        <v>A000</v>
      </c>
      <c r="B1949" s="293" t="str">
        <f>'Lease Rollforward'!$B$1</f>
        <v>E120</v>
      </c>
      <c r="C1949" s="122" t="str">
        <f>VLOOKUP(B:B,'ACFR Business Areas'!A:B,2,FALSE)</f>
        <v>Comptroller General</v>
      </c>
      <c r="D1949" s="237"/>
      <c r="E1949" s="265"/>
      <c r="G1949" s="122">
        <f>IFERROR(VLOOKUP($F:$F,'Lease Types with GL Accts'!A:B,2,FALSE),0)</f>
        <v>0</v>
      </c>
      <c r="H1949" s="122">
        <f>IFERROR(VLOOKUP($F:$F,'Lease Types with GL Accts'!$A:$C,3,FALSE),0)</f>
        <v>0</v>
      </c>
      <c r="I1949" s="122">
        <f>IFERROR(VLOOKUP($F:$F,'Lease Types with GL Accts'!$A:$D,4,FALSE),0)</f>
        <v>0</v>
      </c>
      <c r="J1949" s="293" t="str">
        <f>IF(AND(AB1949=1,K1949='Lease Rollforward'!$B$2),"Yes",IF(AB1949=1,"No",""))</f>
        <v/>
      </c>
      <c r="L1949" s="216"/>
      <c r="M1949" s="217"/>
      <c r="N1949" s="217"/>
      <c r="O1949" s="217"/>
      <c r="P1949" s="294">
        <f t="shared" si="257"/>
        <v>0</v>
      </c>
      <c r="Q1949" s="124"/>
      <c r="R1949" s="124"/>
      <c r="S1949" s="219"/>
      <c r="T1949" s="219"/>
      <c r="U1949" s="266"/>
      <c r="V1949" s="122" t="str">
        <f>IF($AB1949=1,VLOOKUP(U:U,'BW Asset Listing'!D:E,2,FALSE),"")</f>
        <v/>
      </c>
      <c r="W1949" s="122" t="str">
        <f>IF($AB1949=1,VLOOKUP(U:U,'BW Asset Listing'!D:F,3,FALSE),"")</f>
        <v/>
      </c>
      <c r="X1949" s="122" t="str">
        <f>IF($AB1949=1,VLOOKUP(U:U,'BW Asset Listing'!D:G,4,FALSE),"")</f>
        <v/>
      </c>
      <c r="Y1949" s="294" t="str">
        <f>IF($AB1949=1,VLOOKUP(U:U,'BW Asset Listing'!D:O,12,FALSE),"")</f>
        <v/>
      </c>
      <c r="Z1949" s="294" t="str">
        <f t="shared" si="258"/>
        <v/>
      </c>
      <c r="AA1949" s="294" t="str">
        <f t="shared" si="259"/>
        <v/>
      </c>
      <c r="AB1949" s="294">
        <f>COUNTIF($D$4:D1949,$D1949)</f>
        <v>0</v>
      </c>
      <c r="AE1949" s="122" t="str">
        <f t="shared" si="260"/>
        <v/>
      </c>
      <c r="AF1949" s="124">
        <f>SUMIFS('BW Expense Report GL'!I:I,'BW Expense Report GL'!F:F,AD:AD,'BW Expense Report GL'!G:G,G:G)</f>
        <v>0</v>
      </c>
      <c r="AG1949" s="124" t="str">
        <f t="shared" si="261"/>
        <v/>
      </c>
      <c r="AH1949" s="124">
        <f>SUMIFS('BW Expense Report GL'!I:I,'BW Expense Report GL'!F:F,AD:AD,'BW Expense Report GL'!G:G,H:H)</f>
        <v>0</v>
      </c>
      <c r="AI1949" s="124" t="str">
        <f t="shared" si="262"/>
        <v/>
      </c>
      <c r="AK1949" s="121">
        <f t="shared" si="263"/>
        <v>0</v>
      </c>
      <c r="AL1949" s="121">
        <f t="shared" si="264"/>
        <v>0</v>
      </c>
    </row>
    <row r="1950" spans="1:38" s="121" customFormat="1" ht="12.75" x14ac:dyDescent="0.2">
      <c r="A1950" s="293" t="str">
        <f>VLOOKUP(B:B,'ACFR Business Areas'!A:C,3,FALSE)</f>
        <v>A000</v>
      </c>
      <c r="B1950" s="293" t="str">
        <f>'Lease Rollforward'!$B$1</f>
        <v>E120</v>
      </c>
      <c r="C1950" s="122" t="str">
        <f>VLOOKUP(B:B,'ACFR Business Areas'!A:B,2,FALSE)</f>
        <v>Comptroller General</v>
      </c>
      <c r="D1950" s="237"/>
      <c r="E1950" s="265"/>
      <c r="G1950" s="122">
        <f>IFERROR(VLOOKUP($F:$F,'Lease Types with GL Accts'!A:B,2,FALSE),0)</f>
        <v>0</v>
      </c>
      <c r="H1950" s="122">
        <f>IFERROR(VLOOKUP($F:$F,'Lease Types with GL Accts'!$A:$C,3,FALSE),0)</f>
        <v>0</v>
      </c>
      <c r="I1950" s="122">
        <f>IFERROR(VLOOKUP($F:$F,'Lease Types with GL Accts'!$A:$D,4,FALSE),0)</f>
        <v>0</v>
      </c>
      <c r="J1950" s="293" t="str">
        <f>IF(AND(AB1950=1,K1950='Lease Rollforward'!$B$2),"Yes",IF(AB1950=1,"No",""))</f>
        <v/>
      </c>
      <c r="L1950" s="216"/>
      <c r="M1950" s="217"/>
      <c r="N1950" s="217"/>
      <c r="O1950" s="217"/>
      <c r="P1950" s="294">
        <f t="shared" si="257"/>
        <v>0</v>
      </c>
      <c r="Q1950" s="124"/>
      <c r="R1950" s="124"/>
      <c r="S1950" s="219"/>
      <c r="T1950" s="219"/>
      <c r="U1950" s="266"/>
      <c r="V1950" s="122" t="str">
        <f>IF($AB1950=1,VLOOKUP(U:U,'BW Asset Listing'!D:E,2,FALSE),"")</f>
        <v/>
      </c>
      <c r="W1950" s="122" t="str">
        <f>IF($AB1950=1,VLOOKUP(U:U,'BW Asset Listing'!D:F,3,FALSE),"")</f>
        <v/>
      </c>
      <c r="X1950" s="122" t="str">
        <f>IF($AB1950=1,VLOOKUP(U:U,'BW Asset Listing'!D:G,4,FALSE),"")</f>
        <v/>
      </c>
      <c r="Y1950" s="294" t="str">
        <f>IF($AB1950=1,VLOOKUP(U:U,'BW Asset Listing'!D:O,12,FALSE),"")</f>
        <v/>
      </c>
      <c r="Z1950" s="294" t="str">
        <f t="shared" si="258"/>
        <v/>
      </c>
      <c r="AA1950" s="294" t="str">
        <f t="shared" si="259"/>
        <v/>
      </c>
      <c r="AB1950" s="294">
        <f>COUNTIF($D$4:D1950,$D1950)</f>
        <v>0</v>
      </c>
      <c r="AE1950" s="122" t="str">
        <f t="shared" si="260"/>
        <v/>
      </c>
      <c r="AF1950" s="124">
        <f>SUMIFS('BW Expense Report GL'!I:I,'BW Expense Report GL'!F:F,AD:AD,'BW Expense Report GL'!G:G,G:G)</f>
        <v>0</v>
      </c>
      <c r="AG1950" s="124" t="str">
        <f t="shared" si="261"/>
        <v/>
      </c>
      <c r="AH1950" s="124">
        <f>SUMIFS('BW Expense Report GL'!I:I,'BW Expense Report GL'!F:F,AD:AD,'BW Expense Report GL'!G:G,H:H)</f>
        <v>0</v>
      </c>
      <c r="AI1950" s="124" t="str">
        <f t="shared" si="262"/>
        <v/>
      </c>
      <c r="AK1950" s="121">
        <f t="shared" si="263"/>
        <v>0</v>
      </c>
      <c r="AL1950" s="121">
        <f t="shared" si="264"/>
        <v>0</v>
      </c>
    </row>
    <row r="1951" spans="1:38" s="121" customFormat="1" ht="12.75" x14ac:dyDescent="0.2">
      <c r="A1951" s="293" t="str">
        <f>VLOOKUP(B:B,'ACFR Business Areas'!A:C,3,FALSE)</f>
        <v>A000</v>
      </c>
      <c r="B1951" s="293" t="str">
        <f>'Lease Rollforward'!$B$1</f>
        <v>E120</v>
      </c>
      <c r="C1951" s="122" t="str">
        <f>VLOOKUP(B:B,'ACFR Business Areas'!A:B,2,FALSE)</f>
        <v>Comptroller General</v>
      </c>
      <c r="D1951" s="237"/>
      <c r="E1951" s="265"/>
      <c r="G1951" s="122">
        <f>IFERROR(VLOOKUP($F:$F,'Lease Types with GL Accts'!A:B,2,FALSE),0)</f>
        <v>0</v>
      </c>
      <c r="H1951" s="122">
        <f>IFERROR(VLOOKUP($F:$F,'Lease Types with GL Accts'!$A:$C,3,FALSE),0)</f>
        <v>0</v>
      </c>
      <c r="I1951" s="122">
        <f>IFERROR(VLOOKUP($F:$F,'Lease Types with GL Accts'!$A:$D,4,FALSE),0)</f>
        <v>0</v>
      </c>
      <c r="J1951" s="293" t="str">
        <f>IF(AND(AB1951=1,K1951='Lease Rollforward'!$B$2),"Yes",IF(AB1951=1,"No",""))</f>
        <v/>
      </c>
      <c r="L1951" s="216"/>
      <c r="M1951" s="217"/>
      <c r="N1951" s="217"/>
      <c r="O1951" s="217"/>
      <c r="P1951" s="294">
        <f t="shared" si="257"/>
        <v>0</v>
      </c>
      <c r="Q1951" s="124"/>
      <c r="R1951" s="124"/>
      <c r="S1951" s="219"/>
      <c r="T1951" s="219"/>
      <c r="U1951" s="266"/>
      <c r="V1951" s="122" t="str">
        <f>IF($AB1951=1,VLOOKUP(U:U,'BW Asset Listing'!D:E,2,FALSE),"")</f>
        <v/>
      </c>
      <c r="W1951" s="122" t="str">
        <f>IF($AB1951=1,VLOOKUP(U:U,'BW Asset Listing'!D:F,3,FALSE),"")</f>
        <v/>
      </c>
      <c r="X1951" s="122" t="str">
        <f>IF($AB1951=1,VLOOKUP(U:U,'BW Asset Listing'!D:G,4,FALSE),"")</f>
        <v/>
      </c>
      <c r="Y1951" s="294" t="str">
        <f>IF($AB1951=1,VLOOKUP(U:U,'BW Asset Listing'!D:O,12,FALSE),"")</f>
        <v/>
      </c>
      <c r="Z1951" s="294" t="str">
        <f t="shared" si="258"/>
        <v/>
      </c>
      <c r="AA1951" s="294" t="str">
        <f t="shared" si="259"/>
        <v/>
      </c>
      <c r="AB1951" s="294">
        <f>COUNTIF($D$4:D1951,$D1951)</f>
        <v>0</v>
      </c>
      <c r="AE1951" s="122" t="str">
        <f t="shared" si="260"/>
        <v/>
      </c>
      <c r="AF1951" s="124">
        <f>SUMIFS('BW Expense Report GL'!I:I,'BW Expense Report GL'!F:F,AD:AD,'BW Expense Report GL'!G:G,G:G)</f>
        <v>0</v>
      </c>
      <c r="AG1951" s="124" t="str">
        <f t="shared" si="261"/>
        <v/>
      </c>
      <c r="AH1951" s="124">
        <f>SUMIFS('BW Expense Report GL'!I:I,'BW Expense Report GL'!F:F,AD:AD,'BW Expense Report GL'!G:G,H:H)</f>
        <v>0</v>
      </c>
      <c r="AI1951" s="124" t="str">
        <f t="shared" si="262"/>
        <v/>
      </c>
      <c r="AK1951" s="121">
        <f t="shared" si="263"/>
        <v>0</v>
      </c>
      <c r="AL1951" s="121">
        <f t="shared" si="264"/>
        <v>0</v>
      </c>
    </row>
    <row r="1952" spans="1:38" s="121" customFormat="1" ht="12.75" x14ac:dyDescent="0.2">
      <c r="A1952" s="293" t="str">
        <f>VLOOKUP(B:B,'ACFR Business Areas'!A:C,3,FALSE)</f>
        <v>A000</v>
      </c>
      <c r="B1952" s="293" t="str">
        <f>'Lease Rollforward'!$B$1</f>
        <v>E120</v>
      </c>
      <c r="C1952" s="122" t="str">
        <f>VLOOKUP(B:B,'ACFR Business Areas'!A:B,2,FALSE)</f>
        <v>Comptroller General</v>
      </c>
      <c r="D1952" s="237"/>
      <c r="E1952" s="265"/>
      <c r="G1952" s="122">
        <f>IFERROR(VLOOKUP($F:$F,'Lease Types with GL Accts'!A:B,2,FALSE),0)</f>
        <v>0</v>
      </c>
      <c r="H1952" s="122">
        <f>IFERROR(VLOOKUP($F:$F,'Lease Types with GL Accts'!$A:$C,3,FALSE),0)</f>
        <v>0</v>
      </c>
      <c r="I1952" s="122">
        <f>IFERROR(VLOOKUP($F:$F,'Lease Types with GL Accts'!$A:$D,4,FALSE),0)</f>
        <v>0</v>
      </c>
      <c r="J1952" s="293" t="str">
        <f>IF(AND(AB1952=1,K1952='Lease Rollforward'!$B$2),"Yes",IF(AB1952=1,"No",""))</f>
        <v/>
      </c>
      <c r="L1952" s="216"/>
      <c r="M1952" s="217"/>
      <c r="N1952" s="217"/>
      <c r="O1952" s="217"/>
      <c r="P1952" s="294">
        <f t="shared" si="257"/>
        <v>0</v>
      </c>
      <c r="Q1952" s="124"/>
      <c r="R1952" s="124"/>
      <c r="S1952" s="219"/>
      <c r="T1952" s="219"/>
      <c r="U1952" s="266"/>
      <c r="V1952" s="122" t="str">
        <f>IF($AB1952=1,VLOOKUP(U:U,'BW Asset Listing'!D:E,2,FALSE),"")</f>
        <v/>
      </c>
      <c r="W1952" s="122" t="str">
        <f>IF($AB1952=1,VLOOKUP(U:U,'BW Asset Listing'!D:F,3,FALSE),"")</f>
        <v/>
      </c>
      <c r="X1952" s="122" t="str">
        <f>IF($AB1952=1,VLOOKUP(U:U,'BW Asset Listing'!D:G,4,FALSE),"")</f>
        <v/>
      </c>
      <c r="Y1952" s="294" t="str">
        <f>IF($AB1952=1,VLOOKUP(U:U,'BW Asset Listing'!D:O,12,FALSE),"")</f>
        <v/>
      </c>
      <c r="Z1952" s="294" t="str">
        <f t="shared" si="258"/>
        <v/>
      </c>
      <c r="AA1952" s="294" t="str">
        <f t="shared" si="259"/>
        <v/>
      </c>
      <c r="AB1952" s="294">
        <f>COUNTIF($D$4:D1952,$D1952)</f>
        <v>0</v>
      </c>
      <c r="AE1952" s="122" t="str">
        <f t="shared" si="260"/>
        <v/>
      </c>
      <c r="AF1952" s="124">
        <f>SUMIFS('BW Expense Report GL'!I:I,'BW Expense Report GL'!F:F,AD:AD,'BW Expense Report GL'!G:G,G:G)</f>
        <v>0</v>
      </c>
      <c r="AG1952" s="124" t="str">
        <f t="shared" si="261"/>
        <v/>
      </c>
      <c r="AH1952" s="124">
        <f>SUMIFS('BW Expense Report GL'!I:I,'BW Expense Report GL'!F:F,AD:AD,'BW Expense Report GL'!G:G,H:H)</f>
        <v>0</v>
      </c>
      <c r="AI1952" s="124" t="str">
        <f t="shared" si="262"/>
        <v/>
      </c>
      <c r="AK1952" s="121">
        <f t="shared" si="263"/>
        <v>0</v>
      </c>
      <c r="AL1952" s="121">
        <f t="shared" si="264"/>
        <v>0</v>
      </c>
    </row>
    <row r="1953" spans="1:38" s="121" customFormat="1" ht="12.75" x14ac:dyDescent="0.2">
      <c r="A1953" s="293" t="str">
        <f>VLOOKUP(B:B,'ACFR Business Areas'!A:C,3,FALSE)</f>
        <v>A000</v>
      </c>
      <c r="B1953" s="293" t="str">
        <f>'Lease Rollforward'!$B$1</f>
        <v>E120</v>
      </c>
      <c r="C1953" s="122" t="str">
        <f>VLOOKUP(B:B,'ACFR Business Areas'!A:B,2,FALSE)</f>
        <v>Comptroller General</v>
      </c>
      <c r="D1953" s="237"/>
      <c r="E1953" s="265"/>
      <c r="G1953" s="122">
        <f>IFERROR(VLOOKUP($F:$F,'Lease Types with GL Accts'!A:B,2,FALSE),0)</f>
        <v>0</v>
      </c>
      <c r="H1953" s="122">
        <f>IFERROR(VLOOKUP($F:$F,'Lease Types with GL Accts'!$A:$C,3,FALSE),0)</f>
        <v>0</v>
      </c>
      <c r="I1953" s="122">
        <f>IFERROR(VLOOKUP($F:$F,'Lease Types with GL Accts'!$A:$D,4,FALSE),0)</f>
        <v>0</v>
      </c>
      <c r="J1953" s="293" t="str">
        <f>IF(AND(AB1953=1,K1953='Lease Rollforward'!$B$2),"Yes",IF(AB1953=1,"No",""))</f>
        <v/>
      </c>
      <c r="L1953" s="216"/>
      <c r="M1953" s="217"/>
      <c r="N1953" s="217"/>
      <c r="O1953" s="217"/>
      <c r="P1953" s="294">
        <f t="shared" si="257"/>
        <v>0</v>
      </c>
      <c r="Q1953" s="124"/>
      <c r="R1953" s="124"/>
      <c r="S1953" s="219"/>
      <c r="T1953" s="219"/>
      <c r="U1953" s="266"/>
      <c r="V1953" s="122" t="str">
        <f>IF($AB1953=1,VLOOKUP(U:U,'BW Asset Listing'!D:E,2,FALSE),"")</f>
        <v/>
      </c>
      <c r="W1953" s="122" t="str">
        <f>IF($AB1953=1,VLOOKUP(U:U,'BW Asset Listing'!D:F,3,FALSE),"")</f>
        <v/>
      </c>
      <c r="X1953" s="122" t="str">
        <f>IF($AB1953=1,VLOOKUP(U:U,'BW Asset Listing'!D:G,4,FALSE),"")</f>
        <v/>
      </c>
      <c r="Y1953" s="294" t="str">
        <f>IF($AB1953=1,VLOOKUP(U:U,'BW Asset Listing'!D:O,12,FALSE),"")</f>
        <v/>
      </c>
      <c r="Z1953" s="294" t="str">
        <f t="shared" si="258"/>
        <v/>
      </c>
      <c r="AA1953" s="294" t="str">
        <f t="shared" si="259"/>
        <v/>
      </c>
      <c r="AB1953" s="294">
        <f>COUNTIF($D$4:D1953,$D1953)</f>
        <v>0</v>
      </c>
      <c r="AE1953" s="122" t="str">
        <f t="shared" si="260"/>
        <v/>
      </c>
      <c r="AF1953" s="124">
        <f>SUMIFS('BW Expense Report GL'!I:I,'BW Expense Report GL'!F:F,AD:AD,'BW Expense Report GL'!G:G,G:G)</f>
        <v>0</v>
      </c>
      <c r="AG1953" s="124" t="str">
        <f t="shared" si="261"/>
        <v/>
      </c>
      <c r="AH1953" s="124">
        <f>SUMIFS('BW Expense Report GL'!I:I,'BW Expense Report GL'!F:F,AD:AD,'BW Expense Report GL'!G:G,H:H)</f>
        <v>0</v>
      </c>
      <c r="AI1953" s="124" t="str">
        <f t="shared" si="262"/>
        <v/>
      </c>
      <c r="AK1953" s="121">
        <f t="shared" si="263"/>
        <v>0</v>
      </c>
      <c r="AL1953" s="121">
        <f t="shared" si="264"/>
        <v>0</v>
      </c>
    </row>
    <row r="1954" spans="1:38" s="121" customFormat="1" ht="12.75" x14ac:dyDescent="0.2">
      <c r="A1954" s="293" t="str">
        <f>VLOOKUP(B:B,'ACFR Business Areas'!A:C,3,FALSE)</f>
        <v>A000</v>
      </c>
      <c r="B1954" s="293" t="str">
        <f>'Lease Rollforward'!$B$1</f>
        <v>E120</v>
      </c>
      <c r="C1954" s="122" t="str">
        <f>VLOOKUP(B:B,'ACFR Business Areas'!A:B,2,FALSE)</f>
        <v>Comptroller General</v>
      </c>
      <c r="D1954" s="237"/>
      <c r="E1954" s="265"/>
      <c r="G1954" s="122">
        <f>IFERROR(VLOOKUP($F:$F,'Lease Types with GL Accts'!A:B,2,FALSE),0)</f>
        <v>0</v>
      </c>
      <c r="H1954" s="122">
        <f>IFERROR(VLOOKUP($F:$F,'Lease Types with GL Accts'!$A:$C,3,FALSE),0)</f>
        <v>0</v>
      </c>
      <c r="I1954" s="122">
        <f>IFERROR(VLOOKUP($F:$F,'Lease Types with GL Accts'!$A:$D,4,FALSE),0)</f>
        <v>0</v>
      </c>
      <c r="J1954" s="293" t="str">
        <f>IF(AND(AB1954=1,K1954='Lease Rollforward'!$B$2),"Yes",IF(AB1954=1,"No",""))</f>
        <v/>
      </c>
      <c r="L1954" s="216"/>
      <c r="M1954" s="217"/>
      <c r="N1954" s="217"/>
      <c r="O1954" s="217"/>
      <c r="P1954" s="294">
        <f t="shared" si="257"/>
        <v>0</v>
      </c>
      <c r="Q1954" s="124"/>
      <c r="R1954" s="124"/>
      <c r="S1954" s="219"/>
      <c r="T1954" s="219"/>
      <c r="U1954" s="266"/>
      <c r="V1954" s="122" t="str">
        <f>IF($AB1954=1,VLOOKUP(U:U,'BW Asset Listing'!D:E,2,FALSE),"")</f>
        <v/>
      </c>
      <c r="W1954" s="122" t="str">
        <f>IF($AB1954=1,VLOOKUP(U:U,'BW Asset Listing'!D:F,3,FALSE),"")</f>
        <v/>
      </c>
      <c r="X1954" s="122" t="str">
        <f>IF($AB1954=1,VLOOKUP(U:U,'BW Asset Listing'!D:G,4,FALSE),"")</f>
        <v/>
      </c>
      <c r="Y1954" s="294" t="str">
        <f>IF($AB1954=1,VLOOKUP(U:U,'BW Asset Listing'!D:O,12,FALSE),"")</f>
        <v/>
      </c>
      <c r="Z1954" s="294" t="str">
        <f t="shared" si="258"/>
        <v/>
      </c>
      <c r="AA1954" s="294" t="str">
        <f t="shared" si="259"/>
        <v/>
      </c>
      <c r="AB1954" s="294">
        <f>COUNTIF($D$4:D1954,$D1954)</f>
        <v>0</v>
      </c>
      <c r="AE1954" s="122" t="str">
        <f t="shared" si="260"/>
        <v/>
      </c>
      <c r="AF1954" s="124">
        <f>SUMIFS('BW Expense Report GL'!I:I,'BW Expense Report GL'!F:F,AD:AD,'BW Expense Report GL'!G:G,G:G)</f>
        <v>0</v>
      </c>
      <c r="AG1954" s="124" t="str">
        <f t="shared" si="261"/>
        <v/>
      </c>
      <c r="AH1954" s="124">
        <f>SUMIFS('BW Expense Report GL'!I:I,'BW Expense Report GL'!F:F,AD:AD,'BW Expense Report GL'!G:G,H:H)</f>
        <v>0</v>
      </c>
      <c r="AI1954" s="124" t="str">
        <f t="shared" si="262"/>
        <v/>
      </c>
      <c r="AK1954" s="121">
        <f t="shared" si="263"/>
        <v>0</v>
      </c>
      <c r="AL1954" s="121">
        <f t="shared" si="264"/>
        <v>0</v>
      </c>
    </row>
    <row r="1955" spans="1:38" s="121" customFormat="1" ht="12.75" x14ac:dyDescent="0.2">
      <c r="A1955" s="293" t="str">
        <f>VLOOKUP(B:B,'ACFR Business Areas'!A:C,3,FALSE)</f>
        <v>A000</v>
      </c>
      <c r="B1955" s="293" t="str">
        <f>'Lease Rollforward'!$B$1</f>
        <v>E120</v>
      </c>
      <c r="C1955" s="122" t="str">
        <f>VLOOKUP(B:B,'ACFR Business Areas'!A:B,2,FALSE)</f>
        <v>Comptroller General</v>
      </c>
      <c r="D1955" s="237"/>
      <c r="E1955" s="265"/>
      <c r="G1955" s="122">
        <f>IFERROR(VLOOKUP($F:$F,'Lease Types with GL Accts'!A:B,2,FALSE),0)</f>
        <v>0</v>
      </c>
      <c r="H1955" s="122">
        <f>IFERROR(VLOOKUP($F:$F,'Lease Types with GL Accts'!$A:$C,3,FALSE),0)</f>
        <v>0</v>
      </c>
      <c r="I1955" s="122">
        <f>IFERROR(VLOOKUP($F:$F,'Lease Types with GL Accts'!$A:$D,4,FALSE),0)</f>
        <v>0</v>
      </c>
      <c r="J1955" s="293" t="str">
        <f>IF(AND(AB1955=1,K1955='Lease Rollforward'!$B$2),"Yes",IF(AB1955=1,"No",""))</f>
        <v/>
      </c>
      <c r="L1955" s="216"/>
      <c r="M1955" s="217"/>
      <c r="N1955" s="217"/>
      <c r="O1955" s="217"/>
      <c r="P1955" s="294">
        <f t="shared" si="257"/>
        <v>0</v>
      </c>
      <c r="Q1955" s="124"/>
      <c r="R1955" s="124"/>
      <c r="S1955" s="219"/>
      <c r="T1955" s="219"/>
      <c r="U1955" s="266"/>
      <c r="V1955" s="122" t="str">
        <f>IF($AB1955=1,VLOOKUP(U:U,'BW Asset Listing'!D:E,2,FALSE),"")</f>
        <v/>
      </c>
      <c r="W1955" s="122" t="str">
        <f>IF($AB1955=1,VLOOKUP(U:U,'BW Asset Listing'!D:F,3,FALSE),"")</f>
        <v/>
      </c>
      <c r="X1955" s="122" t="str">
        <f>IF($AB1955=1,VLOOKUP(U:U,'BW Asset Listing'!D:G,4,FALSE),"")</f>
        <v/>
      </c>
      <c r="Y1955" s="294" t="str">
        <f>IF($AB1955=1,VLOOKUP(U:U,'BW Asset Listing'!D:O,12,FALSE),"")</f>
        <v/>
      </c>
      <c r="Z1955" s="294" t="str">
        <f t="shared" si="258"/>
        <v/>
      </c>
      <c r="AA1955" s="294" t="str">
        <f t="shared" si="259"/>
        <v/>
      </c>
      <c r="AB1955" s="294">
        <f>COUNTIF($D$4:D1955,$D1955)</f>
        <v>0</v>
      </c>
      <c r="AE1955" s="122" t="str">
        <f t="shared" si="260"/>
        <v/>
      </c>
      <c r="AF1955" s="124">
        <f>SUMIFS('BW Expense Report GL'!I:I,'BW Expense Report GL'!F:F,AD:AD,'BW Expense Report GL'!G:G,G:G)</f>
        <v>0</v>
      </c>
      <c r="AG1955" s="124" t="str">
        <f t="shared" si="261"/>
        <v/>
      </c>
      <c r="AH1955" s="124">
        <f>SUMIFS('BW Expense Report GL'!I:I,'BW Expense Report GL'!F:F,AD:AD,'BW Expense Report GL'!G:G,H:H)</f>
        <v>0</v>
      </c>
      <c r="AI1955" s="124" t="str">
        <f t="shared" si="262"/>
        <v/>
      </c>
      <c r="AK1955" s="121">
        <f t="shared" si="263"/>
        <v>0</v>
      </c>
      <c r="AL1955" s="121">
        <f t="shared" si="264"/>
        <v>0</v>
      </c>
    </row>
    <row r="1956" spans="1:38" s="121" customFormat="1" ht="12.75" x14ac:dyDescent="0.2">
      <c r="A1956" s="293" t="str">
        <f>VLOOKUP(B:B,'ACFR Business Areas'!A:C,3,FALSE)</f>
        <v>A000</v>
      </c>
      <c r="B1956" s="293" t="str">
        <f>'Lease Rollforward'!$B$1</f>
        <v>E120</v>
      </c>
      <c r="C1956" s="122" t="str">
        <f>VLOOKUP(B:B,'ACFR Business Areas'!A:B,2,FALSE)</f>
        <v>Comptroller General</v>
      </c>
      <c r="D1956" s="237"/>
      <c r="E1956" s="265"/>
      <c r="G1956" s="122">
        <f>IFERROR(VLOOKUP($F:$F,'Lease Types with GL Accts'!A:B,2,FALSE),0)</f>
        <v>0</v>
      </c>
      <c r="H1956" s="122">
        <f>IFERROR(VLOOKUP($F:$F,'Lease Types with GL Accts'!$A:$C,3,FALSE),0)</f>
        <v>0</v>
      </c>
      <c r="I1956" s="122">
        <f>IFERROR(VLOOKUP($F:$F,'Lease Types with GL Accts'!$A:$D,4,FALSE),0)</f>
        <v>0</v>
      </c>
      <c r="J1956" s="293" t="str">
        <f>IF(AND(AB1956=1,K1956='Lease Rollforward'!$B$2),"Yes",IF(AB1956=1,"No",""))</f>
        <v/>
      </c>
      <c r="L1956" s="216"/>
      <c r="M1956" s="217"/>
      <c r="N1956" s="217"/>
      <c r="O1956" s="217"/>
      <c r="P1956" s="294">
        <f t="shared" si="257"/>
        <v>0</v>
      </c>
      <c r="Q1956" s="124"/>
      <c r="R1956" s="124"/>
      <c r="S1956" s="219"/>
      <c r="T1956" s="219"/>
      <c r="U1956" s="266"/>
      <c r="V1956" s="122" t="str">
        <f>IF($AB1956=1,VLOOKUP(U:U,'BW Asset Listing'!D:E,2,FALSE),"")</f>
        <v/>
      </c>
      <c r="W1956" s="122" t="str">
        <f>IF($AB1956=1,VLOOKUP(U:U,'BW Asset Listing'!D:F,3,FALSE),"")</f>
        <v/>
      </c>
      <c r="X1956" s="122" t="str">
        <f>IF($AB1956=1,VLOOKUP(U:U,'BW Asset Listing'!D:G,4,FALSE),"")</f>
        <v/>
      </c>
      <c r="Y1956" s="294" t="str">
        <f>IF($AB1956=1,VLOOKUP(U:U,'BW Asset Listing'!D:O,12,FALSE),"")</f>
        <v/>
      </c>
      <c r="Z1956" s="294" t="str">
        <f t="shared" si="258"/>
        <v/>
      </c>
      <c r="AA1956" s="294" t="str">
        <f t="shared" si="259"/>
        <v/>
      </c>
      <c r="AB1956" s="294">
        <f>COUNTIF($D$4:D1956,$D1956)</f>
        <v>0</v>
      </c>
      <c r="AE1956" s="122" t="str">
        <f t="shared" si="260"/>
        <v/>
      </c>
      <c r="AF1956" s="124">
        <f>SUMIFS('BW Expense Report GL'!I:I,'BW Expense Report GL'!F:F,AD:AD,'BW Expense Report GL'!G:G,G:G)</f>
        <v>0</v>
      </c>
      <c r="AG1956" s="124" t="str">
        <f t="shared" si="261"/>
        <v/>
      </c>
      <c r="AH1956" s="124">
        <f>SUMIFS('BW Expense Report GL'!I:I,'BW Expense Report GL'!F:F,AD:AD,'BW Expense Report GL'!G:G,H:H)</f>
        <v>0</v>
      </c>
      <c r="AI1956" s="124" t="str">
        <f t="shared" si="262"/>
        <v/>
      </c>
      <c r="AK1956" s="121">
        <f t="shared" si="263"/>
        <v>0</v>
      </c>
      <c r="AL1956" s="121">
        <f t="shared" si="264"/>
        <v>0</v>
      </c>
    </row>
    <row r="1957" spans="1:38" s="121" customFormat="1" ht="12.75" x14ac:dyDescent="0.2">
      <c r="A1957" s="293" t="str">
        <f>VLOOKUP(B:B,'ACFR Business Areas'!A:C,3,FALSE)</f>
        <v>A000</v>
      </c>
      <c r="B1957" s="293" t="str">
        <f>'Lease Rollforward'!$B$1</f>
        <v>E120</v>
      </c>
      <c r="C1957" s="122" t="str">
        <f>VLOOKUP(B:B,'ACFR Business Areas'!A:B,2,FALSE)</f>
        <v>Comptroller General</v>
      </c>
      <c r="D1957" s="237"/>
      <c r="E1957" s="265"/>
      <c r="G1957" s="122">
        <f>IFERROR(VLOOKUP($F:$F,'Lease Types with GL Accts'!A:B,2,FALSE),0)</f>
        <v>0</v>
      </c>
      <c r="H1957" s="122">
        <f>IFERROR(VLOOKUP($F:$F,'Lease Types with GL Accts'!$A:$C,3,FALSE),0)</f>
        <v>0</v>
      </c>
      <c r="I1957" s="122">
        <f>IFERROR(VLOOKUP($F:$F,'Lease Types with GL Accts'!$A:$D,4,FALSE),0)</f>
        <v>0</v>
      </c>
      <c r="J1957" s="293" t="str">
        <f>IF(AND(AB1957=1,K1957='Lease Rollforward'!$B$2),"Yes",IF(AB1957=1,"No",""))</f>
        <v/>
      </c>
      <c r="L1957" s="216"/>
      <c r="M1957" s="217"/>
      <c r="N1957" s="217"/>
      <c r="O1957" s="217"/>
      <c r="P1957" s="294">
        <f t="shared" si="257"/>
        <v>0</v>
      </c>
      <c r="Q1957" s="124"/>
      <c r="R1957" s="124"/>
      <c r="S1957" s="219"/>
      <c r="T1957" s="219"/>
      <c r="U1957" s="266"/>
      <c r="V1957" s="122" t="str">
        <f>IF($AB1957=1,VLOOKUP(U:U,'BW Asset Listing'!D:E,2,FALSE),"")</f>
        <v/>
      </c>
      <c r="W1957" s="122" t="str">
        <f>IF($AB1957=1,VLOOKUP(U:U,'BW Asset Listing'!D:F,3,FALSE),"")</f>
        <v/>
      </c>
      <c r="X1957" s="122" t="str">
        <f>IF($AB1957=1,VLOOKUP(U:U,'BW Asset Listing'!D:G,4,FALSE),"")</f>
        <v/>
      </c>
      <c r="Y1957" s="294" t="str">
        <f>IF($AB1957=1,VLOOKUP(U:U,'BW Asset Listing'!D:O,12,FALSE),"")</f>
        <v/>
      </c>
      <c r="Z1957" s="294" t="str">
        <f t="shared" si="258"/>
        <v/>
      </c>
      <c r="AA1957" s="294" t="str">
        <f t="shared" si="259"/>
        <v/>
      </c>
      <c r="AB1957" s="294">
        <f>COUNTIF($D$4:D1957,$D1957)</f>
        <v>0</v>
      </c>
      <c r="AE1957" s="122" t="str">
        <f t="shared" si="260"/>
        <v/>
      </c>
      <c r="AF1957" s="124">
        <f>SUMIFS('BW Expense Report GL'!I:I,'BW Expense Report GL'!F:F,AD:AD,'BW Expense Report GL'!G:G,G:G)</f>
        <v>0</v>
      </c>
      <c r="AG1957" s="124" t="str">
        <f t="shared" si="261"/>
        <v/>
      </c>
      <c r="AH1957" s="124">
        <f>SUMIFS('BW Expense Report GL'!I:I,'BW Expense Report GL'!F:F,AD:AD,'BW Expense Report GL'!G:G,H:H)</f>
        <v>0</v>
      </c>
      <c r="AI1957" s="124" t="str">
        <f t="shared" si="262"/>
        <v/>
      </c>
      <c r="AK1957" s="121">
        <f t="shared" si="263"/>
        <v>0</v>
      </c>
      <c r="AL1957" s="121">
        <f t="shared" si="264"/>
        <v>0</v>
      </c>
    </row>
    <row r="1958" spans="1:38" s="121" customFormat="1" ht="12.75" x14ac:dyDescent="0.2">
      <c r="A1958" s="293" t="str">
        <f>VLOOKUP(B:B,'ACFR Business Areas'!A:C,3,FALSE)</f>
        <v>A000</v>
      </c>
      <c r="B1958" s="293" t="str">
        <f>'Lease Rollforward'!$B$1</f>
        <v>E120</v>
      </c>
      <c r="C1958" s="122" t="str">
        <f>VLOOKUP(B:B,'ACFR Business Areas'!A:B,2,FALSE)</f>
        <v>Comptroller General</v>
      </c>
      <c r="D1958" s="237"/>
      <c r="E1958" s="265"/>
      <c r="G1958" s="122">
        <f>IFERROR(VLOOKUP($F:$F,'Lease Types with GL Accts'!A:B,2,FALSE),0)</f>
        <v>0</v>
      </c>
      <c r="H1958" s="122">
        <f>IFERROR(VLOOKUP($F:$F,'Lease Types with GL Accts'!$A:$C,3,FALSE),0)</f>
        <v>0</v>
      </c>
      <c r="I1958" s="122">
        <f>IFERROR(VLOOKUP($F:$F,'Lease Types with GL Accts'!$A:$D,4,FALSE),0)</f>
        <v>0</v>
      </c>
      <c r="J1958" s="293" t="str">
        <f>IF(AND(AB1958=1,K1958='Lease Rollforward'!$B$2),"Yes",IF(AB1958=1,"No",""))</f>
        <v/>
      </c>
      <c r="L1958" s="216"/>
      <c r="M1958" s="217"/>
      <c r="N1958" s="217"/>
      <c r="O1958" s="217"/>
      <c r="P1958" s="294">
        <f t="shared" si="257"/>
        <v>0</v>
      </c>
      <c r="Q1958" s="124"/>
      <c r="R1958" s="124"/>
      <c r="S1958" s="219"/>
      <c r="T1958" s="219"/>
      <c r="U1958" s="266"/>
      <c r="V1958" s="122" t="str">
        <f>IF($AB1958=1,VLOOKUP(U:U,'BW Asset Listing'!D:E,2,FALSE),"")</f>
        <v/>
      </c>
      <c r="W1958" s="122" t="str">
        <f>IF($AB1958=1,VLOOKUP(U:U,'BW Asset Listing'!D:F,3,FALSE),"")</f>
        <v/>
      </c>
      <c r="X1958" s="122" t="str">
        <f>IF($AB1958=1,VLOOKUP(U:U,'BW Asset Listing'!D:G,4,FALSE),"")</f>
        <v/>
      </c>
      <c r="Y1958" s="294" t="str">
        <f>IF($AB1958=1,VLOOKUP(U:U,'BW Asset Listing'!D:O,12,FALSE),"")</f>
        <v/>
      </c>
      <c r="Z1958" s="294" t="str">
        <f t="shared" si="258"/>
        <v/>
      </c>
      <c r="AA1958" s="294" t="str">
        <f t="shared" si="259"/>
        <v/>
      </c>
      <c r="AB1958" s="294">
        <f>COUNTIF($D$4:D1958,$D1958)</f>
        <v>0</v>
      </c>
      <c r="AE1958" s="122" t="str">
        <f t="shared" si="260"/>
        <v/>
      </c>
      <c r="AF1958" s="124">
        <f>SUMIFS('BW Expense Report GL'!I:I,'BW Expense Report GL'!F:F,AD:AD,'BW Expense Report GL'!G:G,G:G)</f>
        <v>0</v>
      </c>
      <c r="AG1958" s="124" t="str">
        <f t="shared" si="261"/>
        <v/>
      </c>
      <c r="AH1958" s="124">
        <f>SUMIFS('BW Expense Report GL'!I:I,'BW Expense Report GL'!F:F,AD:AD,'BW Expense Report GL'!G:G,H:H)</f>
        <v>0</v>
      </c>
      <c r="AI1958" s="124" t="str">
        <f t="shared" si="262"/>
        <v/>
      </c>
      <c r="AK1958" s="121">
        <f t="shared" si="263"/>
        <v>0</v>
      </c>
      <c r="AL1958" s="121">
        <f t="shared" si="264"/>
        <v>0</v>
      </c>
    </row>
    <row r="1959" spans="1:38" s="121" customFormat="1" ht="12.75" x14ac:dyDescent="0.2">
      <c r="A1959" s="293" t="str">
        <f>VLOOKUP(B:B,'ACFR Business Areas'!A:C,3,FALSE)</f>
        <v>A000</v>
      </c>
      <c r="B1959" s="293" t="str">
        <f>'Lease Rollforward'!$B$1</f>
        <v>E120</v>
      </c>
      <c r="C1959" s="122" t="str">
        <f>VLOOKUP(B:B,'ACFR Business Areas'!A:B,2,FALSE)</f>
        <v>Comptroller General</v>
      </c>
      <c r="D1959" s="237"/>
      <c r="E1959" s="265"/>
      <c r="G1959" s="122">
        <f>IFERROR(VLOOKUP($F:$F,'Lease Types with GL Accts'!A:B,2,FALSE),0)</f>
        <v>0</v>
      </c>
      <c r="H1959" s="122">
        <f>IFERROR(VLOOKUP($F:$F,'Lease Types with GL Accts'!$A:$C,3,FALSE),0)</f>
        <v>0</v>
      </c>
      <c r="I1959" s="122">
        <f>IFERROR(VLOOKUP($F:$F,'Lease Types with GL Accts'!$A:$D,4,FALSE),0)</f>
        <v>0</v>
      </c>
      <c r="J1959" s="293" t="str">
        <f>IF(AND(AB1959=1,K1959='Lease Rollforward'!$B$2),"Yes",IF(AB1959=1,"No",""))</f>
        <v/>
      </c>
      <c r="L1959" s="216"/>
      <c r="M1959" s="217"/>
      <c r="N1959" s="217"/>
      <c r="O1959" s="217"/>
      <c r="P1959" s="294">
        <f t="shared" si="257"/>
        <v>0</v>
      </c>
      <c r="Q1959" s="124"/>
      <c r="R1959" s="124"/>
      <c r="S1959" s="219"/>
      <c r="T1959" s="219"/>
      <c r="U1959" s="266"/>
      <c r="V1959" s="122" t="str">
        <f>IF($AB1959=1,VLOOKUP(U:U,'BW Asset Listing'!D:E,2,FALSE),"")</f>
        <v/>
      </c>
      <c r="W1959" s="122" t="str">
        <f>IF($AB1959=1,VLOOKUP(U:U,'BW Asset Listing'!D:F,3,FALSE),"")</f>
        <v/>
      </c>
      <c r="X1959" s="122" t="str">
        <f>IF($AB1959=1,VLOOKUP(U:U,'BW Asset Listing'!D:G,4,FALSE),"")</f>
        <v/>
      </c>
      <c r="Y1959" s="294" t="str">
        <f>IF($AB1959=1,VLOOKUP(U:U,'BW Asset Listing'!D:O,12,FALSE),"")</f>
        <v/>
      </c>
      <c r="Z1959" s="294" t="str">
        <f t="shared" si="258"/>
        <v/>
      </c>
      <c r="AA1959" s="294" t="str">
        <f t="shared" si="259"/>
        <v/>
      </c>
      <c r="AB1959" s="294">
        <f>COUNTIF($D$4:D1959,$D1959)</f>
        <v>0</v>
      </c>
      <c r="AE1959" s="122" t="str">
        <f t="shared" si="260"/>
        <v/>
      </c>
      <c r="AF1959" s="124">
        <f>SUMIFS('BW Expense Report GL'!I:I,'BW Expense Report GL'!F:F,AD:AD,'BW Expense Report GL'!G:G,G:G)</f>
        <v>0</v>
      </c>
      <c r="AG1959" s="124" t="str">
        <f t="shared" si="261"/>
        <v/>
      </c>
      <c r="AH1959" s="124">
        <f>SUMIFS('BW Expense Report GL'!I:I,'BW Expense Report GL'!F:F,AD:AD,'BW Expense Report GL'!G:G,H:H)</f>
        <v>0</v>
      </c>
      <c r="AI1959" s="124" t="str">
        <f t="shared" si="262"/>
        <v/>
      </c>
      <c r="AK1959" s="121">
        <f t="shared" si="263"/>
        <v>0</v>
      </c>
      <c r="AL1959" s="121">
        <f t="shared" si="264"/>
        <v>0</v>
      </c>
    </row>
    <row r="1960" spans="1:38" s="121" customFormat="1" ht="12.75" x14ac:dyDescent="0.2">
      <c r="A1960" s="293" t="str">
        <f>VLOOKUP(B:B,'ACFR Business Areas'!A:C,3,FALSE)</f>
        <v>A000</v>
      </c>
      <c r="B1960" s="293" t="str">
        <f>'Lease Rollforward'!$B$1</f>
        <v>E120</v>
      </c>
      <c r="C1960" s="122" t="str">
        <f>VLOOKUP(B:B,'ACFR Business Areas'!A:B,2,FALSE)</f>
        <v>Comptroller General</v>
      </c>
      <c r="D1960" s="237"/>
      <c r="E1960" s="265"/>
      <c r="G1960" s="122">
        <f>IFERROR(VLOOKUP($F:$F,'Lease Types with GL Accts'!A:B,2,FALSE),0)</f>
        <v>0</v>
      </c>
      <c r="H1960" s="122">
        <f>IFERROR(VLOOKUP($F:$F,'Lease Types with GL Accts'!$A:$C,3,FALSE),0)</f>
        <v>0</v>
      </c>
      <c r="I1960" s="122">
        <f>IFERROR(VLOOKUP($F:$F,'Lease Types with GL Accts'!$A:$D,4,FALSE),0)</f>
        <v>0</v>
      </c>
      <c r="J1960" s="293" t="str">
        <f>IF(AND(AB1960=1,K1960='Lease Rollforward'!$B$2),"Yes",IF(AB1960=1,"No",""))</f>
        <v/>
      </c>
      <c r="L1960" s="216"/>
      <c r="M1960" s="217"/>
      <c r="N1960" s="217"/>
      <c r="O1960" s="217"/>
      <c r="P1960" s="294">
        <f t="shared" si="257"/>
        <v>0</v>
      </c>
      <c r="Q1960" s="124"/>
      <c r="R1960" s="124"/>
      <c r="S1960" s="219"/>
      <c r="T1960" s="219"/>
      <c r="U1960" s="266"/>
      <c r="V1960" s="122" t="str">
        <f>IF($AB1960=1,VLOOKUP(U:U,'BW Asset Listing'!D:E,2,FALSE),"")</f>
        <v/>
      </c>
      <c r="W1960" s="122" t="str">
        <f>IF($AB1960=1,VLOOKUP(U:U,'BW Asset Listing'!D:F,3,FALSE),"")</f>
        <v/>
      </c>
      <c r="X1960" s="122" t="str">
        <f>IF($AB1960=1,VLOOKUP(U:U,'BW Asset Listing'!D:G,4,FALSE),"")</f>
        <v/>
      </c>
      <c r="Y1960" s="294" t="str">
        <f>IF($AB1960=1,VLOOKUP(U:U,'BW Asset Listing'!D:O,12,FALSE),"")</f>
        <v/>
      </c>
      <c r="Z1960" s="294" t="str">
        <f t="shared" si="258"/>
        <v/>
      </c>
      <c r="AA1960" s="294" t="str">
        <f t="shared" si="259"/>
        <v/>
      </c>
      <c r="AB1960" s="294">
        <f>COUNTIF($D$4:D1960,$D1960)</f>
        <v>0</v>
      </c>
      <c r="AE1960" s="122" t="str">
        <f t="shared" si="260"/>
        <v/>
      </c>
      <c r="AF1960" s="124">
        <f>SUMIFS('BW Expense Report GL'!I:I,'BW Expense Report GL'!F:F,AD:AD,'BW Expense Report GL'!G:G,G:G)</f>
        <v>0</v>
      </c>
      <c r="AG1960" s="124" t="str">
        <f t="shared" si="261"/>
        <v/>
      </c>
      <c r="AH1960" s="124">
        <f>SUMIFS('BW Expense Report GL'!I:I,'BW Expense Report GL'!F:F,AD:AD,'BW Expense Report GL'!G:G,H:H)</f>
        <v>0</v>
      </c>
      <c r="AI1960" s="124" t="str">
        <f t="shared" si="262"/>
        <v/>
      </c>
      <c r="AK1960" s="121">
        <f t="shared" si="263"/>
        <v>0</v>
      </c>
      <c r="AL1960" s="121">
        <f t="shared" si="264"/>
        <v>0</v>
      </c>
    </row>
    <row r="1961" spans="1:38" s="121" customFormat="1" ht="12.75" x14ac:dyDescent="0.2">
      <c r="A1961" s="293" t="str">
        <f>VLOOKUP(B:B,'ACFR Business Areas'!A:C,3,FALSE)</f>
        <v>A000</v>
      </c>
      <c r="B1961" s="293" t="str">
        <f>'Lease Rollforward'!$B$1</f>
        <v>E120</v>
      </c>
      <c r="C1961" s="122" t="str">
        <f>VLOOKUP(B:B,'ACFR Business Areas'!A:B,2,FALSE)</f>
        <v>Comptroller General</v>
      </c>
      <c r="D1961" s="237"/>
      <c r="E1961" s="265"/>
      <c r="G1961" s="122">
        <f>IFERROR(VLOOKUP($F:$F,'Lease Types with GL Accts'!A:B,2,FALSE),0)</f>
        <v>0</v>
      </c>
      <c r="H1961" s="122">
        <f>IFERROR(VLOOKUP($F:$F,'Lease Types with GL Accts'!$A:$C,3,FALSE),0)</f>
        <v>0</v>
      </c>
      <c r="I1961" s="122">
        <f>IFERROR(VLOOKUP($F:$F,'Lease Types with GL Accts'!$A:$D,4,FALSE),0)</f>
        <v>0</v>
      </c>
      <c r="J1961" s="293" t="str">
        <f>IF(AND(AB1961=1,K1961='Lease Rollforward'!$B$2),"Yes",IF(AB1961=1,"No",""))</f>
        <v/>
      </c>
      <c r="L1961" s="216"/>
      <c r="M1961" s="217"/>
      <c r="N1961" s="217"/>
      <c r="O1961" s="217"/>
      <c r="P1961" s="294">
        <f t="shared" si="257"/>
        <v>0</v>
      </c>
      <c r="Q1961" s="124"/>
      <c r="R1961" s="124"/>
      <c r="S1961" s="219"/>
      <c r="T1961" s="219"/>
      <c r="U1961" s="266"/>
      <c r="V1961" s="122" t="str">
        <f>IF($AB1961=1,VLOOKUP(U:U,'BW Asset Listing'!D:E,2,FALSE),"")</f>
        <v/>
      </c>
      <c r="W1961" s="122" t="str">
        <f>IF($AB1961=1,VLOOKUP(U:U,'BW Asset Listing'!D:F,3,FALSE),"")</f>
        <v/>
      </c>
      <c r="X1961" s="122" t="str">
        <f>IF($AB1961=1,VLOOKUP(U:U,'BW Asset Listing'!D:G,4,FALSE),"")</f>
        <v/>
      </c>
      <c r="Y1961" s="294" t="str">
        <f>IF($AB1961=1,VLOOKUP(U:U,'BW Asset Listing'!D:O,12,FALSE),"")</f>
        <v/>
      </c>
      <c r="Z1961" s="294" t="str">
        <f t="shared" si="258"/>
        <v/>
      </c>
      <c r="AA1961" s="294" t="str">
        <f t="shared" si="259"/>
        <v/>
      </c>
      <c r="AB1961" s="294">
        <f>COUNTIF($D$4:D1961,$D1961)</f>
        <v>0</v>
      </c>
      <c r="AE1961" s="122" t="str">
        <f t="shared" si="260"/>
        <v/>
      </c>
      <c r="AF1961" s="124">
        <f>SUMIFS('BW Expense Report GL'!I:I,'BW Expense Report GL'!F:F,AD:AD,'BW Expense Report GL'!G:G,G:G)</f>
        <v>0</v>
      </c>
      <c r="AG1961" s="124" t="str">
        <f t="shared" si="261"/>
        <v/>
      </c>
      <c r="AH1961" s="124">
        <f>SUMIFS('BW Expense Report GL'!I:I,'BW Expense Report GL'!F:F,AD:AD,'BW Expense Report GL'!G:G,H:H)</f>
        <v>0</v>
      </c>
      <c r="AI1961" s="124" t="str">
        <f t="shared" si="262"/>
        <v/>
      </c>
      <c r="AK1961" s="121">
        <f t="shared" si="263"/>
        <v>0</v>
      </c>
      <c r="AL1961" s="121">
        <f t="shared" si="264"/>
        <v>0</v>
      </c>
    </row>
    <row r="1962" spans="1:38" s="121" customFormat="1" ht="12.75" x14ac:dyDescent="0.2">
      <c r="A1962" s="293" t="str">
        <f>VLOOKUP(B:B,'ACFR Business Areas'!A:C,3,FALSE)</f>
        <v>A000</v>
      </c>
      <c r="B1962" s="293" t="str">
        <f>'Lease Rollforward'!$B$1</f>
        <v>E120</v>
      </c>
      <c r="C1962" s="122" t="str">
        <f>VLOOKUP(B:B,'ACFR Business Areas'!A:B,2,FALSE)</f>
        <v>Comptroller General</v>
      </c>
      <c r="D1962" s="237"/>
      <c r="E1962" s="265"/>
      <c r="G1962" s="122">
        <f>IFERROR(VLOOKUP($F:$F,'Lease Types with GL Accts'!A:B,2,FALSE),0)</f>
        <v>0</v>
      </c>
      <c r="H1962" s="122">
        <f>IFERROR(VLOOKUP($F:$F,'Lease Types with GL Accts'!$A:$C,3,FALSE),0)</f>
        <v>0</v>
      </c>
      <c r="I1962" s="122">
        <f>IFERROR(VLOOKUP($F:$F,'Lease Types with GL Accts'!$A:$D,4,FALSE),0)</f>
        <v>0</v>
      </c>
      <c r="J1962" s="293" t="str">
        <f>IF(AND(AB1962=1,K1962='Lease Rollforward'!$B$2),"Yes",IF(AB1962=1,"No",""))</f>
        <v/>
      </c>
      <c r="L1962" s="216"/>
      <c r="M1962" s="217"/>
      <c r="N1962" s="217"/>
      <c r="O1962" s="217"/>
      <c r="P1962" s="294">
        <f t="shared" si="257"/>
        <v>0</v>
      </c>
      <c r="Q1962" s="124"/>
      <c r="R1962" s="124"/>
      <c r="S1962" s="219"/>
      <c r="T1962" s="219"/>
      <c r="U1962" s="266"/>
      <c r="V1962" s="122" t="str">
        <f>IF($AB1962=1,VLOOKUP(U:U,'BW Asset Listing'!D:E,2,FALSE),"")</f>
        <v/>
      </c>
      <c r="W1962" s="122" t="str">
        <f>IF($AB1962=1,VLOOKUP(U:U,'BW Asset Listing'!D:F,3,FALSE),"")</f>
        <v/>
      </c>
      <c r="X1962" s="122" t="str">
        <f>IF($AB1962=1,VLOOKUP(U:U,'BW Asset Listing'!D:G,4,FALSE),"")</f>
        <v/>
      </c>
      <c r="Y1962" s="294" t="str">
        <f>IF($AB1962=1,VLOOKUP(U:U,'BW Asset Listing'!D:O,12,FALSE),"")</f>
        <v/>
      </c>
      <c r="Z1962" s="294" t="str">
        <f t="shared" si="258"/>
        <v/>
      </c>
      <c r="AA1962" s="294" t="str">
        <f t="shared" si="259"/>
        <v/>
      </c>
      <c r="AB1962" s="294">
        <f>COUNTIF($D$4:D1962,$D1962)</f>
        <v>0</v>
      </c>
      <c r="AE1962" s="122" t="str">
        <f t="shared" si="260"/>
        <v/>
      </c>
      <c r="AF1962" s="124">
        <f>SUMIFS('BW Expense Report GL'!I:I,'BW Expense Report GL'!F:F,AD:AD,'BW Expense Report GL'!G:G,G:G)</f>
        <v>0</v>
      </c>
      <c r="AG1962" s="124" t="str">
        <f t="shared" si="261"/>
        <v/>
      </c>
      <c r="AH1962" s="124">
        <f>SUMIFS('BW Expense Report GL'!I:I,'BW Expense Report GL'!F:F,AD:AD,'BW Expense Report GL'!G:G,H:H)</f>
        <v>0</v>
      </c>
      <c r="AI1962" s="124" t="str">
        <f t="shared" si="262"/>
        <v/>
      </c>
      <c r="AK1962" s="121">
        <f t="shared" si="263"/>
        <v>0</v>
      </c>
      <c r="AL1962" s="121">
        <f t="shared" si="264"/>
        <v>0</v>
      </c>
    </row>
    <row r="1963" spans="1:38" s="121" customFormat="1" ht="12.75" x14ac:dyDescent="0.2">
      <c r="A1963" s="293" t="str">
        <f>VLOOKUP(B:B,'ACFR Business Areas'!A:C,3,FALSE)</f>
        <v>A000</v>
      </c>
      <c r="B1963" s="293" t="str">
        <f>'Lease Rollforward'!$B$1</f>
        <v>E120</v>
      </c>
      <c r="C1963" s="122" t="str">
        <f>VLOOKUP(B:B,'ACFR Business Areas'!A:B,2,FALSE)</f>
        <v>Comptroller General</v>
      </c>
      <c r="D1963" s="237"/>
      <c r="E1963" s="265"/>
      <c r="G1963" s="122">
        <f>IFERROR(VLOOKUP($F:$F,'Lease Types with GL Accts'!A:B,2,FALSE),0)</f>
        <v>0</v>
      </c>
      <c r="H1963" s="122">
        <f>IFERROR(VLOOKUP($F:$F,'Lease Types with GL Accts'!$A:$C,3,FALSE),0)</f>
        <v>0</v>
      </c>
      <c r="I1963" s="122">
        <f>IFERROR(VLOOKUP($F:$F,'Lease Types with GL Accts'!$A:$D,4,FALSE),0)</f>
        <v>0</v>
      </c>
      <c r="J1963" s="293" t="str">
        <f>IF(AND(AB1963=1,K1963='Lease Rollforward'!$B$2),"Yes",IF(AB1963=1,"No",""))</f>
        <v/>
      </c>
      <c r="L1963" s="216"/>
      <c r="M1963" s="217"/>
      <c r="N1963" s="217"/>
      <c r="O1963" s="217"/>
      <c r="P1963" s="294">
        <f t="shared" si="257"/>
        <v>0</v>
      </c>
      <c r="Q1963" s="124"/>
      <c r="R1963" s="124"/>
      <c r="S1963" s="219"/>
      <c r="T1963" s="219"/>
      <c r="U1963" s="266"/>
      <c r="V1963" s="122" t="str">
        <f>IF($AB1963=1,VLOOKUP(U:U,'BW Asset Listing'!D:E,2,FALSE),"")</f>
        <v/>
      </c>
      <c r="W1963" s="122" t="str">
        <f>IF($AB1963=1,VLOOKUP(U:U,'BW Asset Listing'!D:F,3,FALSE),"")</f>
        <v/>
      </c>
      <c r="X1963" s="122" t="str">
        <f>IF($AB1963=1,VLOOKUP(U:U,'BW Asset Listing'!D:G,4,FALSE),"")</f>
        <v/>
      </c>
      <c r="Y1963" s="294" t="str">
        <f>IF($AB1963=1,VLOOKUP(U:U,'BW Asset Listing'!D:O,12,FALSE),"")</f>
        <v/>
      </c>
      <c r="Z1963" s="294" t="str">
        <f t="shared" si="258"/>
        <v/>
      </c>
      <c r="AA1963" s="294" t="str">
        <f t="shared" si="259"/>
        <v/>
      </c>
      <c r="AB1963" s="294">
        <f>COUNTIF($D$4:D1963,$D1963)</f>
        <v>0</v>
      </c>
      <c r="AE1963" s="122" t="str">
        <f t="shared" si="260"/>
        <v/>
      </c>
      <c r="AF1963" s="124">
        <f>SUMIFS('BW Expense Report GL'!I:I,'BW Expense Report GL'!F:F,AD:AD,'BW Expense Report GL'!G:G,G:G)</f>
        <v>0</v>
      </c>
      <c r="AG1963" s="124" t="str">
        <f t="shared" si="261"/>
        <v/>
      </c>
      <c r="AH1963" s="124">
        <f>SUMIFS('BW Expense Report GL'!I:I,'BW Expense Report GL'!F:F,AD:AD,'BW Expense Report GL'!G:G,H:H)</f>
        <v>0</v>
      </c>
      <c r="AI1963" s="124" t="str">
        <f t="shared" si="262"/>
        <v/>
      </c>
      <c r="AK1963" s="121">
        <f t="shared" si="263"/>
        <v>0</v>
      </c>
      <c r="AL1963" s="121">
        <f t="shared" si="264"/>
        <v>0</v>
      </c>
    </row>
    <row r="1964" spans="1:38" s="121" customFormat="1" ht="12.75" x14ac:dyDescent="0.2">
      <c r="A1964" s="293" t="str">
        <f>VLOOKUP(B:B,'ACFR Business Areas'!A:C,3,FALSE)</f>
        <v>A000</v>
      </c>
      <c r="B1964" s="293" t="str">
        <f>'Lease Rollforward'!$B$1</f>
        <v>E120</v>
      </c>
      <c r="C1964" s="122" t="str">
        <f>VLOOKUP(B:B,'ACFR Business Areas'!A:B,2,FALSE)</f>
        <v>Comptroller General</v>
      </c>
      <c r="D1964" s="237"/>
      <c r="E1964" s="265"/>
      <c r="G1964" s="122">
        <f>IFERROR(VLOOKUP($F:$F,'Lease Types with GL Accts'!A:B,2,FALSE),0)</f>
        <v>0</v>
      </c>
      <c r="H1964" s="122">
        <f>IFERROR(VLOOKUP($F:$F,'Lease Types with GL Accts'!$A:$C,3,FALSE),0)</f>
        <v>0</v>
      </c>
      <c r="I1964" s="122">
        <f>IFERROR(VLOOKUP($F:$F,'Lease Types with GL Accts'!$A:$D,4,FALSE),0)</f>
        <v>0</v>
      </c>
      <c r="J1964" s="293" t="str">
        <f>IF(AND(AB1964=1,K1964='Lease Rollforward'!$B$2),"Yes",IF(AB1964=1,"No",""))</f>
        <v/>
      </c>
      <c r="L1964" s="216"/>
      <c r="M1964" s="217"/>
      <c r="N1964" s="217"/>
      <c r="O1964" s="217"/>
      <c r="P1964" s="294">
        <f t="shared" si="257"/>
        <v>0</v>
      </c>
      <c r="Q1964" s="124"/>
      <c r="R1964" s="124"/>
      <c r="S1964" s="219"/>
      <c r="T1964" s="219"/>
      <c r="U1964" s="266"/>
      <c r="V1964" s="122" t="str">
        <f>IF($AB1964=1,VLOOKUP(U:U,'BW Asset Listing'!D:E,2,FALSE),"")</f>
        <v/>
      </c>
      <c r="W1964" s="122" t="str">
        <f>IF($AB1964=1,VLOOKUP(U:U,'BW Asset Listing'!D:F,3,FALSE),"")</f>
        <v/>
      </c>
      <c r="X1964" s="122" t="str">
        <f>IF($AB1964=1,VLOOKUP(U:U,'BW Asset Listing'!D:G,4,FALSE),"")</f>
        <v/>
      </c>
      <c r="Y1964" s="294" t="str">
        <f>IF($AB1964=1,VLOOKUP(U:U,'BW Asset Listing'!D:O,12,FALSE),"")</f>
        <v/>
      </c>
      <c r="Z1964" s="294" t="str">
        <f t="shared" si="258"/>
        <v/>
      </c>
      <c r="AA1964" s="294" t="str">
        <f t="shared" si="259"/>
        <v/>
      </c>
      <c r="AB1964" s="294">
        <f>COUNTIF($D$4:D1964,$D1964)</f>
        <v>0</v>
      </c>
      <c r="AE1964" s="122" t="str">
        <f t="shared" si="260"/>
        <v/>
      </c>
      <c r="AF1964" s="124">
        <f>SUMIFS('BW Expense Report GL'!I:I,'BW Expense Report GL'!F:F,AD:AD,'BW Expense Report GL'!G:G,G:G)</f>
        <v>0</v>
      </c>
      <c r="AG1964" s="124" t="str">
        <f t="shared" si="261"/>
        <v/>
      </c>
      <c r="AH1964" s="124">
        <f>SUMIFS('BW Expense Report GL'!I:I,'BW Expense Report GL'!F:F,AD:AD,'BW Expense Report GL'!G:G,H:H)</f>
        <v>0</v>
      </c>
      <c r="AI1964" s="124" t="str">
        <f t="shared" si="262"/>
        <v/>
      </c>
      <c r="AK1964" s="121">
        <f t="shared" si="263"/>
        <v>0</v>
      </c>
      <c r="AL1964" s="121">
        <f t="shared" si="264"/>
        <v>0</v>
      </c>
    </row>
    <row r="1965" spans="1:38" s="121" customFormat="1" ht="12.75" x14ac:dyDescent="0.2">
      <c r="A1965" s="293" t="str">
        <f>VLOOKUP(B:B,'ACFR Business Areas'!A:C,3,FALSE)</f>
        <v>A000</v>
      </c>
      <c r="B1965" s="293" t="str">
        <f>'Lease Rollforward'!$B$1</f>
        <v>E120</v>
      </c>
      <c r="C1965" s="122" t="str">
        <f>VLOOKUP(B:B,'ACFR Business Areas'!A:B,2,FALSE)</f>
        <v>Comptroller General</v>
      </c>
      <c r="D1965" s="237"/>
      <c r="E1965" s="265"/>
      <c r="G1965" s="122">
        <f>IFERROR(VLOOKUP($F:$F,'Lease Types with GL Accts'!A:B,2,FALSE),0)</f>
        <v>0</v>
      </c>
      <c r="H1965" s="122">
        <f>IFERROR(VLOOKUP($F:$F,'Lease Types with GL Accts'!$A:$C,3,FALSE),0)</f>
        <v>0</v>
      </c>
      <c r="I1965" s="122">
        <f>IFERROR(VLOOKUP($F:$F,'Lease Types with GL Accts'!$A:$D,4,FALSE),0)</f>
        <v>0</v>
      </c>
      <c r="J1965" s="293" t="str">
        <f>IF(AND(AB1965=1,K1965='Lease Rollforward'!$B$2),"Yes",IF(AB1965=1,"No",""))</f>
        <v/>
      </c>
      <c r="L1965" s="216"/>
      <c r="M1965" s="217"/>
      <c r="N1965" s="217"/>
      <c r="O1965" s="217"/>
      <c r="P1965" s="294">
        <f t="shared" si="257"/>
        <v>0</v>
      </c>
      <c r="Q1965" s="124"/>
      <c r="R1965" s="124"/>
      <c r="S1965" s="219"/>
      <c r="T1965" s="219"/>
      <c r="U1965" s="266"/>
      <c r="V1965" s="122" t="str">
        <f>IF($AB1965=1,VLOOKUP(U:U,'BW Asset Listing'!D:E,2,FALSE),"")</f>
        <v/>
      </c>
      <c r="W1965" s="122" t="str">
        <f>IF($AB1965=1,VLOOKUP(U:U,'BW Asset Listing'!D:F,3,FALSE),"")</f>
        <v/>
      </c>
      <c r="X1965" s="122" t="str">
        <f>IF($AB1965=1,VLOOKUP(U:U,'BW Asset Listing'!D:G,4,FALSE),"")</f>
        <v/>
      </c>
      <c r="Y1965" s="294" t="str">
        <f>IF($AB1965=1,VLOOKUP(U:U,'BW Asset Listing'!D:O,12,FALSE),"")</f>
        <v/>
      </c>
      <c r="Z1965" s="294" t="str">
        <f t="shared" si="258"/>
        <v/>
      </c>
      <c r="AA1965" s="294" t="str">
        <f t="shared" si="259"/>
        <v/>
      </c>
      <c r="AB1965" s="294">
        <f>COUNTIF($D$4:D1965,$D1965)</f>
        <v>0</v>
      </c>
      <c r="AE1965" s="122" t="str">
        <f t="shared" si="260"/>
        <v/>
      </c>
      <c r="AF1965" s="124">
        <f>SUMIFS('BW Expense Report GL'!I:I,'BW Expense Report GL'!F:F,AD:AD,'BW Expense Report GL'!G:G,G:G)</f>
        <v>0</v>
      </c>
      <c r="AG1965" s="124" t="str">
        <f t="shared" si="261"/>
        <v/>
      </c>
      <c r="AH1965" s="124">
        <f>SUMIFS('BW Expense Report GL'!I:I,'BW Expense Report GL'!F:F,AD:AD,'BW Expense Report GL'!G:G,H:H)</f>
        <v>0</v>
      </c>
      <c r="AI1965" s="124" t="str">
        <f t="shared" si="262"/>
        <v/>
      </c>
      <c r="AK1965" s="121">
        <f t="shared" si="263"/>
        <v>0</v>
      </c>
      <c r="AL1965" s="121">
        <f t="shared" si="264"/>
        <v>0</v>
      </c>
    </row>
    <row r="1966" spans="1:38" s="121" customFormat="1" ht="12.75" x14ac:dyDescent="0.2">
      <c r="A1966" s="293" t="str">
        <f>VLOOKUP(B:B,'ACFR Business Areas'!A:C,3,FALSE)</f>
        <v>A000</v>
      </c>
      <c r="B1966" s="293" t="str">
        <f>'Lease Rollforward'!$B$1</f>
        <v>E120</v>
      </c>
      <c r="C1966" s="122" t="str">
        <f>VLOOKUP(B:B,'ACFR Business Areas'!A:B,2,FALSE)</f>
        <v>Comptroller General</v>
      </c>
      <c r="D1966" s="237"/>
      <c r="E1966" s="265"/>
      <c r="G1966" s="122">
        <f>IFERROR(VLOOKUP($F:$F,'Lease Types with GL Accts'!A:B,2,FALSE),0)</f>
        <v>0</v>
      </c>
      <c r="H1966" s="122">
        <f>IFERROR(VLOOKUP($F:$F,'Lease Types with GL Accts'!$A:$C,3,FALSE),0)</f>
        <v>0</v>
      </c>
      <c r="I1966" s="122">
        <f>IFERROR(VLOOKUP($F:$F,'Lease Types with GL Accts'!$A:$D,4,FALSE),0)</f>
        <v>0</v>
      </c>
      <c r="J1966" s="293" t="str">
        <f>IF(AND(AB1966=1,K1966='Lease Rollforward'!$B$2),"Yes",IF(AB1966=1,"No",""))</f>
        <v/>
      </c>
      <c r="L1966" s="216"/>
      <c r="M1966" s="217"/>
      <c r="N1966" s="217"/>
      <c r="O1966" s="217"/>
      <c r="P1966" s="294">
        <f t="shared" si="257"/>
        <v>0</v>
      </c>
      <c r="Q1966" s="124"/>
      <c r="R1966" s="124"/>
      <c r="S1966" s="219"/>
      <c r="T1966" s="219"/>
      <c r="U1966" s="266"/>
      <c r="V1966" s="122" t="str">
        <f>IF($AB1966=1,VLOOKUP(U:U,'BW Asset Listing'!D:E,2,FALSE),"")</f>
        <v/>
      </c>
      <c r="W1966" s="122" t="str">
        <f>IF($AB1966=1,VLOOKUP(U:U,'BW Asset Listing'!D:F,3,FALSE),"")</f>
        <v/>
      </c>
      <c r="X1966" s="122" t="str">
        <f>IF($AB1966=1,VLOOKUP(U:U,'BW Asset Listing'!D:G,4,FALSE),"")</f>
        <v/>
      </c>
      <c r="Y1966" s="294" t="str">
        <f>IF($AB1966=1,VLOOKUP(U:U,'BW Asset Listing'!D:O,12,FALSE),"")</f>
        <v/>
      </c>
      <c r="Z1966" s="294" t="str">
        <f t="shared" si="258"/>
        <v/>
      </c>
      <c r="AA1966" s="294" t="str">
        <f t="shared" si="259"/>
        <v/>
      </c>
      <c r="AB1966" s="294">
        <f>COUNTIF($D$4:D1966,$D1966)</f>
        <v>0</v>
      </c>
      <c r="AE1966" s="122" t="str">
        <f t="shared" si="260"/>
        <v/>
      </c>
      <c r="AF1966" s="124">
        <f>SUMIFS('BW Expense Report GL'!I:I,'BW Expense Report GL'!F:F,AD:AD,'BW Expense Report GL'!G:G,G:G)</f>
        <v>0</v>
      </c>
      <c r="AG1966" s="124" t="str">
        <f t="shared" si="261"/>
        <v/>
      </c>
      <c r="AH1966" s="124">
        <f>SUMIFS('BW Expense Report GL'!I:I,'BW Expense Report GL'!F:F,AD:AD,'BW Expense Report GL'!G:G,H:H)</f>
        <v>0</v>
      </c>
      <c r="AI1966" s="124" t="str">
        <f t="shared" si="262"/>
        <v/>
      </c>
      <c r="AK1966" s="121">
        <f t="shared" si="263"/>
        <v>0</v>
      </c>
      <c r="AL1966" s="121">
        <f t="shared" si="264"/>
        <v>0</v>
      </c>
    </row>
    <row r="1967" spans="1:38" s="121" customFormat="1" ht="12.75" x14ac:dyDescent="0.2">
      <c r="A1967" s="293" t="str">
        <f>VLOOKUP(B:B,'ACFR Business Areas'!A:C,3,FALSE)</f>
        <v>A000</v>
      </c>
      <c r="B1967" s="293" t="str">
        <f>'Lease Rollforward'!$B$1</f>
        <v>E120</v>
      </c>
      <c r="C1967" s="122" t="str">
        <f>VLOOKUP(B:B,'ACFR Business Areas'!A:B,2,FALSE)</f>
        <v>Comptroller General</v>
      </c>
      <c r="D1967" s="237"/>
      <c r="E1967" s="265"/>
      <c r="G1967" s="122">
        <f>IFERROR(VLOOKUP($F:$F,'Lease Types with GL Accts'!A:B,2,FALSE),0)</f>
        <v>0</v>
      </c>
      <c r="H1967" s="122">
        <f>IFERROR(VLOOKUP($F:$F,'Lease Types with GL Accts'!$A:$C,3,FALSE),0)</f>
        <v>0</v>
      </c>
      <c r="I1967" s="122">
        <f>IFERROR(VLOOKUP($F:$F,'Lease Types with GL Accts'!$A:$D,4,FALSE),0)</f>
        <v>0</v>
      </c>
      <c r="J1967" s="293" t="str">
        <f>IF(AND(AB1967=1,K1967='Lease Rollforward'!$B$2),"Yes",IF(AB1967=1,"No",""))</f>
        <v/>
      </c>
      <c r="L1967" s="216"/>
      <c r="M1967" s="217"/>
      <c r="N1967" s="217"/>
      <c r="O1967" s="217"/>
      <c r="P1967" s="294">
        <f t="shared" si="257"/>
        <v>0</v>
      </c>
      <c r="Q1967" s="124"/>
      <c r="R1967" s="124"/>
      <c r="S1967" s="219"/>
      <c r="T1967" s="219"/>
      <c r="U1967" s="266"/>
      <c r="V1967" s="122" t="str">
        <f>IF($AB1967=1,VLOOKUP(U:U,'BW Asset Listing'!D:E,2,FALSE),"")</f>
        <v/>
      </c>
      <c r="W1967" s="122" t="str">
        <f>IF($AB1967=1,VLOOKUP(U:U,'BW Asset Listing'!D:F,3,FALSE),"")</f>
        <v/>
      </c>
      <c r="X1967" s="122" t="str">
        <f>IF($AB1967=1,VLOOKUP(U:U,'BW Asset Listing'!D:G,4,FALSE),"")</f>
        <v/>
      </c>
      <c r="Y1967" s="294" t="str">
        <f>IF($AB1967=1,VLOOKUP(U:U,'BW Asset Listing'!D:O,12,FALSE),"")</f>
        <v/>
      </c>
      <c r="Z1967" s="294" t="str">
        <f t="shared" si="258"/>
        <v/>
      </c>
      <c r="AA1967" s="294" t="str">
        <f t="shared" si="259"/>
        <v/>
      </c>
      <c r="AB1967" s="294">
        <f>COUNTIF($D$4:D1967,$D1967)</f>
        <v>0</v>
      </c>
      <c r="AE1967" s="122" t="str">
        <f t="shared" si="260"/>
        <v/>
      </c>
      <c r="AF1967" s="124">
        <f>SUMIFS('BW Expense Report GL'!I:I,'BW Expense Report GL'!F:F,AD:AD,'BW Expense Report GL'!G:G,G:G)</f>
        <v>0</v>
      </c>
      <c r="AG1967" s="124" t="str">
        <f t="shared" si="261"/>
        <v/>
      </c>
      <c r="AH1967" s="124">
        <f>SUMIFS('BW Expense Report GL'!I:I,'BW Expense Report GL'!F:F,AD:AD,'BW Expense Report GL'!G:G,H:H)</f>
        <v>0</v>
      </c>
      <c r="AI1967" s="124" t="str">
        <f t="shared" si="262"/>
        <v/>
      </c>
      <c r="AK1967" s="121">
        <f t="shared" si="263"/>
        <v>0</v>
      </c>
      <c r="AL1967" s="121">
        <f t="shared" si="264"/>
        <v>0</v>
      </c>
    </row>
    <row r="1968" spans="1:38" s="121" customFormat="1" ht="12.75" x14ac:dyDescent="0.2">
      <c r="A1968" s="293" t="str">
        <f>VLOOKUP(B:B,'ACFR Business Areas'!A:C,3,FALSE)</f>
        <v>A000</v>
      </c>
      <c r="B1968" s="293" t="str">
        <f>'Lease Rollforward'!$B$1</f>
        <v>E120</v>
      </c>
      <c r="C1968" s="122" t="str">
        <f>VLOOKUP(B:B,'ACFR Business Areas'!A:B,2,FALSE)</f>
        <v>Comptroller General</v>
      </c>
      <c r="D1968" s="237"/>
      <c r="E1968" s="265"/>
      <c r="G1968" s="122">
        <f>IFERROR(VLOOKUP($F:$F,'Lease Types with GL Accts'!A:B,2,FALSE),0)</f>
        <v>0</v>
      </c>
      <c r="H1968" s="122">
        <f>IFERROR(VLOOKUP($F:$F,'Lease Types with GL Accts'!$A:$C,3,FALSE),0)</f>
        <v>0</v>
      </c>
      <c r="I1968" s="122">
        <f>IFERROR(VLOOKUP($F:$F,'Lease Types with GL Accts'!$A:$D,4,FALSE),0)</f>
        <v>0</v>
      </c>
      <c r="J1968" s="293" t="str">
        <f>IF(AND(AB1968=1,K1968='Lease Rollforward'!$B$2),"Yes",IF(AB1968=1,"No",""))</f>
        <v/>
      </c>
      <c r="L1968" s="216"/>
      <c r="M1968" s="217"/>
      <c r="N1968" s="217"/>
      <c r="O1968" s="217"/>
      <c r="P1968" s="294">
        <f t="shared" si="257"/>
        <v>0</v>
      </c>
      <c r="Q1968" s="124"/>
      <c r="R1968" s="124"/>
      <c r="S1968" s="219"/>
      <c r="T1968" s="219"/>
      <c r="U1968" s="266"/>
      <c r="V1968" s="122" t="str">
        <f>IF($AB1968=1,VLOOKUP(U:U,'BW Asset Listing'!D:E,2,FALSE),"")</f>
        <v/>
      </c>
      <c r="W1968" s="122" t="str">
        <f>IF($AB1968=1,VLOOKUP(U:U,'BW Asset Listing'!D:F,3,FALSE),"")</f>
        <v/>
      </c>
      <c r="X1968" s="122" t="str">
        <f>IF($AB1968=1,VLOOKUP(U:U,'BW Asset Listing'!D:G,4,FALSE),"")</f>
        <v/>
      </c>
      <c r="Y1968" s="294" t="str">
        <f>IF($AB1968=1,VLOOKUP(U:U,'BW Asset Listing'!D:O,12,FALSE),"")</f>
        <v/>
      </c>
      <c r="Z1968" s="294" t="str">
        <f t="shared" si="258"/>
        <v/>
      </c>
      <c r="AA1968" s="294" t="str">
        <f t="shared" si="259"/>
        <v/>
      </c>
      <c r="AB1968" s="294">
        <f>COUNTIF($D$4:D1968,$D1968)</f>
        <v>0</v>
      </c>
      <c r="AE1968" s="122" t="str">
        <f t="shared" si="260"/>
        <v/>
      </c>
      <c r="AF1968" s="124">
        <f>SUMIFS('BW Expense Report GL'!I:I,'BW Expense Report GL'!F:F,AD:AD,'BW Expense Report GL'!G:G,G:G)</f>
        <v>0</v>
      </c>
      <c r="AG1968" s="124" t="str">
        <f t="shared" si="261"/>
        <v/>
      </c>
      <c r="AH1968" s="124">
        <f>SUMIFS('BW Expense Report GL'!I:I,'BW Expense Report GL'!F:F,AD:AD,'BW Expense Report GL'!G:G,H:H)</f>
        <v>0</v>
      </c>
      <c r="AI1968" s="124" t="str">
        <f t="shared" si="262"/>
        <v/>
      </c>
      <c r="AK1968" s="121">
        <f t="shared" si="263"/>
        <v>0</v>
      </c>
      <c r="AL1968" s="121">
        <f t="shared" si="264"/>
        <v>0</v>
      </c>
    </row>
    <row r="1969" spans="1:38" s="121" customFormat="1" ht="12.75" x14ac:dyDescent="0.2">
      <c r="A1969" s="293" t="str">
        <f>VLOOKUP(B:B,'ACFR Business Areas'!A:C,3,FALSE)</f>
        <v>A000</v>
      </c>
      <c r="B1969" s="293" t="str">
        <f>'Lease Rollforward'!$B$1</f>
        <v>E120</v>
      </c>
      <c r="C1969" s="122" t="str">
        <f>VLOOKUP(B:B,'ACFR Business Areas'!A:B,2,FALSE)</f>
        <v>Comptroller General</v>
      </c>
      <c r="D1969" s="237"/>
      <c r="E1969" s="265"/>
      <c r="G1969" s="122">
        <f>IFERROR(VLOOKUP($F:$F,'Lease Types with GL Accts'!A:B,2,FALSE),0)</f>
        <v>0</v>
      </c>
      <c r="H1969" s="122">
        <f>IFERROR(VLOOKUP($F:$F,'Lease Types with GL Accts'!$A:$C,3,FALSE),0)</f>
        <v>0</v>
      </c>
      <c r="I1969" s="122">
        <f>IFERROR(VLOOKUP($F:$F,'Lease Types with GL Accts'!$A:$D,4,FALSE),0)</f>
        <v>0</v>
      </c>
      <c r="J1969" s="293" t="str">
        <f>IF(AND(AB1969=1,K1969='Lease Rollforward'!$B$2),"Yes",IF(AB1969=1,"No",""))</f>
        <v/>
      </c>
      <c r="L1969" s="216"/>
      <c r="M1969" s="217"/>
      <c r="N1969" s="217"/>
      <c r="O1969" s="217"/>
      <c r="P1969" s="294">
        <f t="shared" si="257"/>
        <v>0</v>
      </c>
      <c r="Q1969" s="124"/>
      <c r="R1969" s="124"/>
      <c r="S1969" s="219"/>
      <c r="T1969" s="219"/>
      <c r="U1969" s="266"/>
      <c r="V1969" s="122" t="str">
        <f>IF($AB1969=1,VLOOKUP(U:U,'BW Asset Listing'!D:E,2,FALSE),"")</f>
        <v/>
      </c>
      <c r="W1969" s="122" t="str">
        <f>IF($AB1969=1,VLOOKUP(U:U,'BW Asset Listing'!D:F,3,FALSE),"")</f>
        <v/>
      </c>
      <c r="X1969" s="122" t="str">
        <f>IF($AB1969=1,VLOOKUP(U:U,'BW Asset Listing'!D:G,4,FALSE),"")</f>
        <v/>
      </c>
      <c r="Y1969" s="294" t="str">
        <f>IF($AB1969=1,VLOOKUP(U:U,'BW Asset Listing'!D:O,12,FALSE),"")</f>
        <v/>
      </c>
      <c r="Z1969" s="294" t="str">
        <f t="shared" si="258"/>
        <v/>
      </c>
      <c r="AA1969" s="294" t="str">
        <f t="shared" si="259"/>
        <v/>
      </c>
      <c r="AB1969" s="294">
        <f>COUNTIF($D$4:D1969,$D1969)</f>
        <v>0</v>
      </c>
      <c r="AE1969" s="122" t="str">
        <f t="shared" si="260"/>
        <v/>
      </c>
      <c r="AF1969" s="124">
        <f>SUMIFS('BW Expense Report GL'!I:I,'BW Expense Report GL'!F:F,AD:AD,'BW Expense Report GL'!G:G,G:G)</f>
        <v>0</v>
      </c>
      <c r="AG1969" s="124" t="str">
        <f t="shared" si="261"/>
        <v/>
      </c>
      <c r="AH1969" s="124">
        <f>SUMIFS('BW Expense Report GL'!I:I,'BW Expense Report GL'!F:F,AD:AD,'BW Expense Report GL'!G:G,H:H)</f>
        <v>0</v>
      </c>
      <c r="AI1969" s="124" t="str">
        <f t="shared" si="262"/>
        <v/>
      </c>
      <c r="AK1969" s="121">
        <f t="shared" si="263"/>
        <v>0</v>
      </c>
      <c r="AL1969" s="121">
        <f t="shared" si="264"/>
        <v>0</v>
      </c>
    </row>
    <row r="1970" spans="1:38" s="121" customFormat="1" ht="12.75" x14ac:dyDescent="0.2">
      <c r="A1970" s="293" t="str">
        <f>VLOOKUP(B:B,'ACFR Business Areas'!A:C,3,FALSE)</f>
        <v>A000</v>
      </c>
      <c r="B1970" s="293" t="str">
        <f>'Lease Rollforward'!$B$1</f>
        <v>E120</v>
      </c>
      <c r="C1970" s="122" t="str">
        <f>VLOOKUP(B:B,'ACFR Business Areas'!A:B,2,FALSE)</f>
        <v>Comptroller General</v>
      </c>
      <c r="D1970" s="237"/>
      <c r="E1970" s="265"/>
      <c r="G1970" s="122">
        <f>IFERROR(VLOOKUP($F:$F,'Lease Types with GL Accts'!A:B,2,FALSE),0)</f>
        <v>0</v>
      </c>
      <c r="H1970" s="122">
        <f>IFERROR(VLOOKUP($F:$F,'Lease Types with GL Accts'!$A:$C,3,FALSE),0)</f>
        <v>0</v>
      </c>
      <c r="I1970" s="122">
        <f>IFERROR(VLOOKUP($F:$F,'Lease Types with GL Accts'!$A:$D,4,FALSE),0)</f>
        <v>0</v>
      </c>
      <c r="J1970" s="293" t="str">
        <f>IF(AND(AB1970=1,K1970='Lease Rollforward'!$B$2),"Yes",IF(AB1970=1,"No",""))</f>
        <v/>
      </c>
      <c r="L1970" s="216"/>
      <c r="M1970" s="217"/>
      <c r="N1970" s="217"/>
      <c r="O1970" s="217"/>
      <c r="P1970" s="294">
        <f t="shared" si="257"/>
        <v>0</v>
      </c>
      <c r="Q1970" s="124"/>
      <c r="R1970" s="124"/>
      <c r="S1970" s="219"/>
      <c r="T1970" s="219"/>
      <c r="U1970" s="266"/>
      <c r="V1970" s="122" t="str">
        <f>IF($AB1970=1,VLOOKUP(U:U,'BW Asset Listing'!D:E,2,FALSE),"")</f>
        <v/>
      </c>
      <c r="W1970" s="122" t="str">
        <f>IF($AB1970=1,VLOOKUP(U:U,'BW Asset Listing'!D:F,3,FALSE),"")</f>
        <v/>
      </c>
      <c r="X1970" s="122" t="str">
        <f>IF($AB1970=1,VLOOKUP(U:U,'BW Asset Listing'!D:G,4,FALSE),"")</f>
        <v/>
      </c>
      <c r="Y1970" s="294" t="str">
        <f>IF($AB1970=1,VLOOKUP(U:U,'BW Asset Listing'!D:O,12,FALSE),"")</f>
        <v/>
      </c>
      <c r="Z1970" s="294" t="str">
        <f t="shared" si="258"/>
        <v/>
      </c>
      <c r="AA1970" s="294" t="str">
        <f t="shared" si="259"/>
        <v/>
      </c>
      <c r="AB1970" s="294">
        <f>COUNTIF($D$4:D1970,$D1970)</f>
        <v>0</v>
      </c>
      <c r="AE1970" s="122" t="str">
        <f t="shared" si="260"/>
        <v/>
      </c>
      <c r="AF1970" s="124">
        <f>SUMIFS('BW Expense Report GL'!I:I,'BW Expense Report GL'!F:F,AD:AD,'BW Expense Report GL'!G:G,G:G)</f>
        <v>0</v>
      </c>
      <c r="AG1970" s="124" t="str">
        <f t="shared" si="261"/>
        <v/>
      </c>
      <c r="AH1970" s="124">
        <f>SUMIFS('BW Expense Report GL'!I:I,'BW Expense Report GL'!F:F,AD:AD,'BW Expense Report GL'!G:G,H:H)</f>
        <v>0</v>
      </c>
      <c r="AI1970" s="124" t="str">
        <f t="shared" si="262"/>
        <v/>
      </c>
      <c r="AK1970" s="121">
        <f t="shared" si="263"/>
        <v>0</v>
      </c>
      <c r="AL1970" s="121">
        <f t="shared" si="264"/>
        <v>0</v>
      </c>
    </row>
    <row r="1971" spans="1:38" s="121" customFormat="1" ht="12.75" x14ac:dyDescent="0.2">
      <c r="A1971" s="293" t="str">
        <f>VLOOKUP(B:B,'ACFR Business Areas'!A:C,3,FALSE)</f>
        <v>A000</v>
      </c>
      <c r="B1971" s="293" t="str">
        <f>'Lease Rollforward'!$B$1</f>
        <v>E120</v>
      </c>
      <c r="C1971" s="122" t="str">
        <f>VLOOKUP(B:B,'ACFR Business Areas'!A:B,2,FALSE)</f>
        <v>Comptroller General</v>
      </c>
      <c r="D1971" s="237"/>
      <c r="E1971" s="265"/>
      <c r="G1971" s="122">
        <f>IFERROR(VLOOKUP($F:$F,'Lease Types with GL Accts'!A:B,2,FALSE),0)</f>
        <v>0</v>
      </c>
      <c r="H1971" s="122">
        <f>IFERROR(VLOOKUP($F:$F,'Lease Types with GL Accts'!$A:$C,3,FALSE),0)</f>
        <v>0</v>
      </c>
      <c r="I1971" s="122">
        <f>IFERROR(VLOOKUP($F:$F,'Lease Types with GL Accts'!$A:$D,4,FALSE),0)</f>
        <v>0</v>
      </c>
      <c r="J1971" s="293" t="str">
        <f>IF(AND(AB1971=1,K1971='Lease Rollforward'!$B$2),"Yes",IF(AB1971=1,"No",""))</f>
        <v/>
      </c>
      <c r="L1971" s="216"/>
      <c r="M1971" s="217"/>
      <c r="N1971" s="217"/>
      <c r="O1971" s="217"/>
      <c r="P1971" s="294">
        <f t="shared" si="257"/>
        <v>0</v>
      </c>
      <c r="Q1971" s="124"/>
      <c r="R1971" s="124"/>
      <c r="S1971" s="219"/>
      <c r="T1971" s="219"/>
      <c r="U1971" s="266"/>
      <c r="V1971" s="122" t="str">
        <f>IF($AB1971=1,VLOOKUP(U:U,'BW Asset Listing'!D:E,2,FALSE),"")</f>
        <v/>
      </c>
      <c r="W1971" s="122" t="str">
        <f>IF($AB1971=1,VLOOKUP(U:U,'BW Asset Listing'!D:F,3,FALSE),"")</f>
        <v/>
      </c>
      <c r="X1971" s="122" t="str">
        <f>IF($AB1971=1,VLOOKUP(U:U,'BW Asset Listing'!D:G,4,FALSE),"")</f>
        <v/>
      </c>
      <c r="Y1971" s="294" t="str">
        <f>IF($AB1971=1,VLOOKUP(U:U,'BW Asset Listing'!D:O,12,FALSE),"")</f>
        <v/>
      </c>
      <c r="Z1971" s="294" t="str">
        <f t="shared" si="258"/>
        <v/>
      </c>
      <c r="AA1971" s="294" t="str">
        <f t="shared" si="259"/>
        <v/>
      </c>
      <c r="AB1971" s="294">
        <f>COUNTIF($D$4:D1971,$D1971)</f>
        <v>0</v>
      </c>
      <c r="AE1971" s="122" t="str">
        <f t="shared" si="260"/>
        <v/>
      </c>
      <c r="AF1971" s="124">
        <f>SUMIFS('BW Expense Report GL'!I:I,'BW Expense Report GL'!F:F,AD:AD,'BW Expense Report GL'!G:G,G:G)</f>
        <v>0</v>
      </c>
      <c r="AG1971" s="124" t="str">
        <f t="shared" si="261"/>
        <v/>
      </c>
      <c r="AH1971" s="124">
        <f>SUMIFS('BW Expense Report GL'!I:I,'BW Expense Report GL'!F:F,AD:AD,'BW Expense Report GL'!G:G,H:H)</f>
        <v>0</v>
      </c>
      <c r="AI1971" s="124" t="str">
        <f t="shared" si="262"/>
        <v/>
      </c>
      <c r="AK1971" s="121">
        <f t="shared" si="263"/>
        <v>0</v>
      </c>
      <c r="AL1971" s="121">
        <f t="shared" si="264"/>
        <v>0</v>
      </c>
    </row>
    <row r="1972" spans="1:38" s="121" customFormat="1" ht="12.75" x14ac:dyDescent="0.2">
      <c r="A1972" s="293" t="str">
        <f>VLOOKUP(B:B,'ACFR Business Areas'!A:C,3,FALSE)</f>
        <v>A000</v>
      </c>
      <c r="B1972" s="293" t="str">
        <f>'Lease Rollforward'!$B$1</f>
        <v>E120</v>
      </c>
      <c r="C1972" s="122" t="str">
        <f>VLOOKUP(B:B,'ACFR Business Areas'!A:B,2,FALSE)</f>
        <v>Comptroller General</v>
      </c>
      <c r="D1972" s="237"/>
      <c r="E1972" s="265"/>
      <c r="G1972" s="122">
        <f>IFERROR(VLOOKUP($F:$F,'Lease Types with GL Accts'!A:B,2,FALSE),0)</f>
        <v>0</v>
      </c>
      <c r="H1972" s="122">
        <f>IFERROR(VLOOKUP($F:$F,'Lease Types with GL Accts'!$A:$C,3,FALSE),0)</f>
        <v>0</v>
      </c>
      <c r="I1972" s="122">
        <f>IFERROR(VLOOKUP($F:$F,'Lease Types with GL Accts'!$A:$D,4,FALSE),0)</f>
        <v>0</v>
      </c>
      <c r="J1972" s="293" t="str">
        <f>IF(AND(AB1972=1,K1972='Lease Rollforward'!$B$2),"Yes",IF(AB1972=1,"No",""))</f>
        <v/>
      </c>
      <c r="L1972" s="216"/>
      <c r="M1972" s="217"/>
      <c r="N1972" s="217"/>
      <c r="O1972" s="217"/>
      <c r="P1972" s="294">
        <f t="shared" si="257"/>
        <v>0</v>
      </c>
      <c r="Q1972" s="124"/>
      <c r="R1972" s="124"/>
      <c r="S1972" s="219"/>
      <c r="T1972" s="219"/>
      <c r="U1972" s="266"/>
      <c r="V1972" s="122" t="str">
        <f>IF($AB1972=1,VLOOKUP(U:U,'BW Asset Listing'!D:E,2,FALSE),"")</f>
        <v/>
      </c>
      <c r="W1972" s="122" t="str">
        <f>IF($AB1972=1,VLOOKUP(U:U,'BW Asset Listing'!D:F,3,FALSE),"")</f>
        <v/>
      </c>
      <c r="X1972" s="122" t="str">
        <f>IF($AB1972=1,VLOOKUP(U:U,'BW Asset Listing'!D:G,4,FALSE),"")</f>
        <v/>
      </c>
      <c r="Y1972" s="294" t="str">
        <f>IF($AB1972=1,VLOOKUP(U:U,'BW Asset Listing'!D:O,12,FALSE),"")</f>
        <v/>
      </c>
      <c r="Z1972" s="294" t="str">
        <f t="shared" si="258"/>
        <v/>
      </c>
      <c r="AA1972" s="294" t="str">
        <f t="shared" si="259"/>
        <v/>
      </c>
      <c r="AB1972" s="294">
        <f>COUNTIF($D$4:D1972,$D1972)</f>
        <v>0</v>
      </c>
      <c r="AE1972" s="122" t="str">
        <f t="shared" si="260"/>
        <v/>
      </c>
      <c r="AF1972" s="124">
        <f>SUMIFS('BW Expense Report GL'!I:I,'BW Expense Report GL'!F:F,AD:AD,'BW Expense Report GL'!G:G,G:G)</f>
        <v>0</v>
      </c>
      <c r="AG1972" s="124" t="str">
        <f t="shared" si="261"/>
        <v/>
      </c>
      <c r="AH1972" s="124">
        <f>SUMIFS('BW Expense Report GL'!I:I,'BW Expense Report GL'!F:F,AD:AD,'BW Expense Report GL'!G:G,H:H)</f>
        <v>0</v>
      </c>
      <c r="AI1972" s="124" t="str">
        <f t="shared" si="262"/>
        <v/>
      </c>
      <c r="AK1972" s="121">
        <f t="shared" si="263"/>
        <v>0</v>
      </c>
      <c r="AL1972" s="121">
        <f t="shared" si="264"/>
        <v>0</v>
      </c>
    </row>
    <row r="1973" spans="1:38" s="121" customFormat="1" ht="12.75" x14ac:dyDescent="0.2">
      <c r="A1973" s="293" t="str">
        <f>VLOOKUP(B:B,'ACFR Business Areas'!A:C,3,FALSE)</f>
        <v>A000</v>
      </c>
      <c r="B1973" s="293" t="str">
        <f>'Lease Rollforward'!$B$1</f>
        <v>E120</v>
      </c>
      <c r="C1973" s="122" t="str">
        <f>VLOOKUP(B:B,'ACFR Business Areas'!A:B,2,FALSE)</f>
        <v>Comptroller General</v>
      </c>
      <c r="D1973" s="237"/>
      <c r="E1973" s="265"/>
      <c r="G1973" s="122">
        <f>IFERROR(VLOOKUP($F:$F,'Lease Types with GL Accts'!A:B,2,FALSE),0)</f>
        <v>0</v>
      </c>
      <c r="H1973" s="122">
        <f>IFERROR(VLOOKUP($F:$F,'Lease Types with GL Accts'!$A:$C,3,FALSE),0)</f>
        <v>0</v>
      </c>
      <c r="I1973" s="122">
        <f>IFERROR(VLOOKUP($F:$F,'Lease Types with GL Accts'!$A:$D,4,FALSE),0)</f>
        <v>0</v>
      </c>
      <c r="J1973" s="293" t="str">
        <f>IF(AND(AB1973=1,K1973='Lease Rollforward'!$B$2),"Yes",IF(AB1973=1,"No",""))</f>
        <v/>
      </c>
      <c r="L1973" s="216"/>
      <c r="M1973" s="217"/>
      <c r="N1973" s="217"/>
      <c r="O1973" s="217"/>
      <c r="P1973" s="294">
        <f t="shared" si="257"/>
        <v>0</v>
      </c>
      <c r="Q1973" s="124"/>
      <c r="R1973" s="124"/>
      <c r="S1973" s="219"/>
      <c r="T1973" s="219"/>
      <c r="U1973" s="266"/>
      <c r="V1973" s="122" t="str">
        <f>IF($AB1973=1,VLOOKUP(U:U,'BW Asset Listing'!D:E,2,FALSE),"")</f>
        <v/>
      </c>
      <c r="W1973" s="122" t="str">
        <f>IF($AB1973=1,VLOOKUP(U:U,'BW Asset Listing'!D:F,3,FALSE),"")</f>
        <v/>
      </c>
      <c r="X1973" s="122" t="str">
        <f>IF($AB1973=1,VLOOKUP(U:U,'BW Asset Listing'!D:G,4,FALSE),"")</f>
        <v/>
      </c>
      <c r="Y1973" s="294" t="str">
        <f>IF($AB1973=1,VLOOKUP(U:U,'BW Asset Listing'!D:O,12,FALSE),"")</f>
        <v/>
      </c>
      <c r="Z1973" s="294" t="str">
        <f t="shared" si="258"/>
        <v/>
      </c>
      <c r="AA1973" s="294" t="str">
        <f t="shared" si="259"/>
        <v/>
      </c>
      <c r="AB1973" s="294">
        <f>COUNTIF($D$4:D1973,$D1973)</f>
        <v>0</v>
      </c>
      <c r="AE1973" s="122" t="str">
        <f t="shared" si="260"/>
        <v/>
      </c>
      <c r="AF1973" s="124">
        <f>SUMIFS('BW Expense Report GL'!I:I,'BW Expense Report GL'!F:F,AD:AD,'BW Expense Report GL'!G:G,G:G)</f>
        <v>0</v>
      </c>
      <c r="AG1973" s="124" t="str">
        <f t="shared" si="261"/>
        <v/>
      </c>
      <c r="AH1973" s="124">
        <f>SUMIFS('BW Expense Report GL'!I:I,'BW Expense Report GL'!F:F,AD:AD,'BW Expense Report GL'!G:G,H:H)</f>
        <v>0</v>
      </c>
      <c r="AI1973" s="124" t="str">
        <f t="shared" si="262"/>
        <v/>
      </c>
      <c r="AK1973" s="121">
        <f t="shared" si="263"/>
        <v>0</v>
      </c>
      <c r="AL1973" s="121">
        <f t="shared" si="264"/>
        <v>0</v>
      </c>
    </row>
    <row r="1974" spans="1:38" s="121" customFormat="1" ht="12.75" x14ac:dyDescent="0.2">
      <c r="A1974" s="293" t="str">
        <f>VLOOKUP(B:B,'ACFR Business Areas'!A:C,3,FALSE)</f>
        <v>A000</v>
      </c>
      <c r="B1974" s="293" t="str">
        <f>'Lease Rollforward'!$B$1</f>
        <v>E120</v>
      </c>
      <c r="C1974" s="122" t="str">
        <f>VLOOKUP(B:B,'ACFR Business Areas'!A:B,2,FALSE)</f>
        <v>Comptroller General</v>
      </c>
      <c r="D1974" s="237"/>
      <c r="E1974" s="265"/>
      <c r="G1974" s="122">
        <f>IFERROR(VLOOKUP($F:$F,'Lease Types with GL Accts'!A:B,2,FALSE),0)</f>
        <v>0</v>
      </c>
      <c r="H1974" s="122">
        <f>IFERROR(VLOOKUP($F:$F,'Lease Types with GL Accts'!$A:$C,3,FALSE),0)</f>
        <v>0</v>
      </c>
      <c r="I1974" s="122">
        <f>IFERROR(VLOOKUP($F:$F,'Lease Types with GL Accts'!$A:$D,4,FALSE),0)</f>
        <v>0</v>
      </c>
      <c r="J1974" s="293" t="str">
        <f>IF(AND(AB1974=1,K1974='Lease Rollforward'!$B$2),"Yes",IF(AB1974=1,"No",""))</f>
        <v/>
      </c>
      <c r="L1974" s="216"/>
      <c r="M1974" s="217"/>
      <c r="N1974" s="217"/>
      <c r="O1974" s="217"/>
      <c r="P1974" s="294">
        <f t="shared" si="257"/>
        <v>0</v>
      </c>
      <c r="Q1974" s="124"/>
      <c r="R1974" s="124"/>
      <c r="S1974" s="219"/>
      <c r="T1974" s="219"/>
      <c r="U1974" s="266"/>
      <c r="V1974" s="122" t="str">
        <f>IF($AB1974=1,VLOOKUP(U:U,'BW Asset Listing'!D:E,2,FALSE),"")</f>
        <v/>
      </c>
      <c r="W1974" s="122" t="str">
        <f>IF($AB1974=1,VLOOKUP(U:U,'BW Asset Listing'!D:F,3,FALSE),"")</f>
        <v/>
      </c>
      <c r="X1974" s="122" t="str">
        <f>IF($AB1974=1,VLOOKUP(U:U,'BW Asset Listing'!D:G,4,FALSE),"")</f>
        <v/>
      </c>
      <c r="Y1974" s="294" t="str">
        <f>IF($AB1974=1,VLOOKUP(U:U,'BW Asset Listing'!D:O,12,FALSE),"")</f>
        <v/>
      </c>
      <c r="Z1974" s="294" t="str">
        <f t="shared" si="258"/>
        <v/>
      </c>
      <c r="AA1974" s="294" t="str">
        <f t="shared" si="259"/>
        <v/>
      </c>
      <c r="AB1974" s="294">
        <f>COUNTIF($D$4:D1974,$D1974)</f>
        <v>0</v>
      </c>
      <c r="AE1974" s="122" t="str">
        <f t="shared" si="260"/>
        <v/>
      </c>
      <c r="AF1974" s="124">
        <f>SUMIFS('BW Expense Report GL'!I:I,'BW Expense Report GL'!F:F,AD:AD,'BW Expense Report GL'!G:G,G:G)</f>
        <v>0</v>
      </c>
      <c r="AG1974" s="124" t="str">
        <f t="shared" si="261"/>
        <v/>
      </c>
      <c r="AH1974" s="124">
        <f>SUMIFS('BW Expense Report GL'!I:I,'BW Expense Report GL'!F:F,AD:AD,'BW Expense Report GL'!G:G,H:H)</f>
        <v>0</v>
      </c>
      <c r="AI1974" s="124" t="str">
        <f t="shared" si="262"/>
        <v/>
      </c>
      <c r="AK1974" s="121">
        <f t="shared" si="263"/>
        <v>0</v>
      </c>
      <c r="AL1974" s="121">
        <f t="shared" si="264"/>
        <v>0</v>
      </c>
    </row>
    <row r="1975" spans="1:38" s="121" customFormat="1" ht="12.75" x14ac:dyDescent="0.2">
      <c r="A1975" s="293" t="str">
        <f>VLOOKUP(B:B,'ACFR Business Areas'!A:C,3,FALSE)</f>
        <v>A000</v>
      </c>
      <c r="B1975" s="293" t="str">
        <f>'Lease Rollforward'!$B$1</f>
        <v>E120</v>
      </c>
      <c r="C1975" s="122" t="str">
        <f>VLOOKUP(B:B,'ACFR Business Areas'!A:B,2,FALSE)</f>
        <v>Comptroller General</v>
      </c>
      <c r="D1975" s="237"/>
      <c r="E1975" s="265"/>
      <c r="G1975" s="122">
        <f>IFERROR(VLOOKUP($F:$F,'Lease Types with GL Accts'!A:B,2,FALSE),0)</f>
        <v>0</v>
      </c>
      <c r="H1975" s="122">
        <f>IFERROR(VLOOKUP($F:$F,'Lease Types with GL Accts'!$A:$C,3,FALSE),0)</f>
        <v>0</v>
      </c>
      <c r="I1975" s="122">
        <f>IFERROR(VLOOKUP($F:$F,'Lease Types with GL Accts'!$A:$D,4,FALSE),0)</f>
        <v>0</v>
      </c>
      <c r="J1975" s="293" t="str">
        <f>IF(AND(AB1975=1,K1975='Lease Rollforward'!$B$2),"Yes",IF(AB1975=1,"No",""))</f>
        <v/>
      </c>
      <c r="L1975" s="216"/>
      <c r="M1975" s="217"/>
      <c r="N1975" s="217"/>
      <c r="O1975" s="217"/>
      <c r="P1975" s="294">
        <f t="shared" si="257"/>
        <v>0</v>
      </c>
      <c r="Q1975" s="124"/>
      <c r="R1975" s="124"/>
      <c r="S1975" s="219"/>
      <c r="T1975" s="219"/>
      <c r="U1975" s="266"/>
      <c r="V1975" s="122" t="str">
        <f>IF($AB1975=1,VLOOKUP(U:U,'BW Asset Listing'!D:E,2,FALSE),"")</f>
        <v/>
      </c>
      <c r="W1975" s="122" t="str">
        <f>IF($AB1975=1,VLOOKUP(U:U,'BW Asset Listing'!D:F,3,FALSE),"")</f>
        <v/>
      </c>
      <c r="X1975" s="122" t="str">
        <f>IF($AB1975=1,VLOOKUP(U:U,'BW Asset Listing'!D:G,4,FALSE),"")</f>
        <v/>
      </c>
      <c r="Y1975" s="294" t="str">
        <f>IF($AB1975=1,VLOOKUP(U:U,'BW Asset Listing'!D:O,12,FALSE),"")</f>
        <v/>
      </c>
      <c r="Z1975" s="294" t="str">
        <f t="shared" si="258"/>
        <v/>
      </c>
      <c r="AA1975" s="294" t="str">
        <f t="shared" si="259"/>
        <v/>
      </c>
      <c r="AB1975" s="294">
        <f>COUNTIF($D$4:D1975,$D1975)</f>
        <v>0</v>
      </c>
      <c r="AE1975" s="122" t="str">
        <f t="shared" si="260"/>
        <v/>
      </c>
      <c r="AF1975" s="124">
        <f>SUMIFS('BW Expense Report GL'!I:I,'BW Expense Report GL'!F:F,AD:AD,'BW Expense Report GL'!G:G,G:G)</f>
        <v>0</v>
      </c>
      <c r="AG1975" s="124" t="str">
        <f t="shared" si="261"/>
        <v/>
      </c>
      <c r="AH1975" s="124">
        <f>SUMIFS('BW Expense Report GL'!I:I,'BW Expense Report GL'!F:F,AD:AD,'BW Expense Report GL'!G:G,H:H)</f>
        <v>0</v>
      </c>
      <c r="AI1975" s="124" t="str">
        <f t="shared" si="262"/>
        <v/>
      </c>
      <c r="AK1975" s="121">
        <f t="shared" si="263"/>
        <v>0</v>
      </c>
      <c r="AL1975" s="121">
        <f t="shared" si="264"/>
        <v>0</v>
      </c>
    </row>
    <row r="1976" spans="1:38" s="121" customFormat="1" ht="12.75" x14ac:dyDescent="0.2">
      <c r="A1976" s="293" t="str">
        <f>VLOOKUP(B:B,'ACFR Business Areas'!A:C,3,FALSE)</f>
        <v>A000</v>
      </c>
      <c r="B1976" s="293" t="str">
        <f>'Lease Rollforward'!$B$1</f>
        <v>E120</v>
      </c>
      <c r="C1976" s="122" t="str">
        <f>VLOOKUP(B:B,'ACFR Business Areas'!A:B,2,FALSE)</f>
        <v>Comptroller General</v>
      </c>
      <c r="D1976" s="237"/>
      <c r="E1976" s="265"/>
      <c r="G1976" s="122">
        <f>IFERROR(VLOOKUP($F:$F,'Lease Types with GL Accts'!A:B,2,FALSE),0)</f>
        <v>0</v>
      </c>
      <c r="H1976" s="122">
        <f>IFERROR(VLOOKUP($F:$F,'Lease Types with GL Accts'!$A:$C,3,FALSE),0)</f>
        <v>0</v>
      </c>
      <c r="I1976" s="122">
        <f>IFERROR(VLOOKUP($F:$F,'Lease Types with GL Accts'!$A:$D,4,FALSE),0)</f>
        <v>0</v>
      </c>
      <c r="J1976" s="293" t="str">
        <f>IF(AND(AB1976=1,K1976='Lease Rollforward'!$B$2),"Yes",IF(AB1976=1,"No",""))</f>
        <v/>
      </c>
      <c r="L1976" s="216"/>
      <c r="M1976" s="217"/>
      <c r="N1976" s="217"/>
      <c r="O1976" s="217"/>
      <c r="P1976" s="294">
        <f t="shared" si="257"/>
        <v>0</v>
      </c>
      <c r="Q1976" s="124"/>
      <c r="R1976" s="124"/>
      <c r="S1976" s="219"/>
      <c r="T1976" s="219"/>
      <c r="U1976" s="266"/>
      <c r="V1976" s="122" t="str">
        <f>IF($AB1976=1,VLOOKUP(U:U,'BW Asset Listing'!D:E,2,FALSE),"")</f>
        <v/>
      </c>
      <c r="W1976" s="122" t="str">
        <f>IF($AB1976=1,VLOOKUP(U:U,'BW Asset Listing'!D:F,3,FALSE),"")</f>
        <v/>
      </c>
      <c r="X1976" s="122" t="str">
        <f>IF($AB1976=1,VLOOKUP(U:U,'BW Asset Listing'!D:G,4,FALSE),"")</f>
        <v/>
      </c>
      <c r="Y1976" s="294" t="str">
        <f>IF($AB1976=1,VLOOKUP(U:U,'BW Asset Listing'!D:O,12,FALSE),"")</f>
        <v/>
      </c>
      <c r="Z1976" s="294" t="str">
        <f t="shared" si="258"/>
        <v/>
      </c>
      <c r="AA1976" s="294" t="str">
        <f t="shared" si="259"/>
        <v/>
      </c>
      <c r="AB1976" s="294">
        <f>COUNTIF($D$4:D1976,$D1976)</f>
        <v>0</v>
      </c>
      <c r="AE1976" s="122" t="str">
        <f t="shared" si="260"/>
        <v/>
      </c>
      <c r="AF1976" s="124">
        <f>SUMIFS('BW Expense Report GL'!I:I,'BW Expense Report GL'!F:F,AD:AD,'BW Expense Report GL'!G:G,G:G)</f>
        <v>0</v>
      </c>
      <c r="AG1976" s="124" t="str">
        <f t="shared" si="261"/>
        <v/>
      </c>
      <c r="AH1976" s="124">
        <f>SUMIFS('BW Expense Report GL'!I:I,'BW Expense Report GL'!F:F,AD:AD,'BW Expense Report GL'!G:G,H:H)</f>
        <v>0</v>
      </c>
      <c r="AI1976" s="124" t="str">
        <f t="shared" si="262"/>
        <v/>
      </c>
      <c r="AK1976" s="121">
        <f t="shared" si="263"/>
        <v>0</v>
      </c>
      <c r="AL1976" s="121">
        <f t="shared" si="264"/>
        <v>0</v>
      </c>
    </row>
    <row r="1977" spans="1:38" s="121" customFormat="1" ht="12.75" x14ac:dyDescent="0.2">
      <c r="A1977" s="293" t="str">
        <f>VLOOKUP(B:B,'ACFR Business Areas'!A:C,3,FALSE)</f>
        <v>A000</v>
      </c>
      <c r="B1977" s="293" t="str">
        <f>'Lease Rollforward'!$B$1</f>
        <v>E120</v>
      </c>
      <c r="C1977" s="122" t="str">
        <f>VLOOKUP(B:B,'ACFR Business Areas'!A:B,2,FALSE)</f>
        <v>Comptroller General</v>
      </c>
      <c r="D1977" s="237"/>
      <c r="E1977" s="265"/>
      <c r="G1977" s="122">
        <f>IFERROR(VLOOKUP($F:$F,'Lease Types with GL Accts'!A:B,2,FALSE),0)</f>
        <v>0</v>
      </c>
      <c r="H1977" s="122">
        <f>IFERROR(VLOOKUP($F:$F,'Lease Types with GL Accts'!$A:$C,3,FALSE),0)</f>
        <v>0</v>
      </c>
      <c r="I1977" s="122">
        <f>IFERROR(VLOOKUP($F:$F,'Lease Types with GL Accts'!$A:$D,4,FALSE),0)</f>
        <v>0</v>
      </c>
      <c r="J1977" s="293" t="str">
        <f>IF(AND(AB1977=1,K1977='Lease Rollforward'!$B$2),"Yes",IF(AB1977=1,"No",""))</f>
        <v/>
      </c>
      <c r="L1977" s="216"/>
      <c r="M1977" s="217"/>
      <c r="N1977" s="217"/>
      <c r="O1977" s="217"/>
      <c r="P1977" s="294">
        <f t="shared" si="257"/>
        <v>0</v>
      </c>
      <c r="Q1977" s="124"/>
      <c r="R1977" s="124"/>
      <c r="S1977" s="219"/>
      <c r="T1977" s="219"/>
      <c r="U1977" s="266"/>
      <c r="V1977" s="122" t="str">
        <f>IF($AB1977=1,VLOOKUP(U:U,'BW Asset Listing'!D:E,2,FALSE),"")</f>
        <v/>
      </c>
      <c r="W1977" s="122" t="str">
        <f>IF($AB1977=1,VLOOKUP(U:U,'BW Asset Listing'!D:F,3,FALSE),"")</f>
        <v/>
      </c>
      <c r="X1977" s="122" t="str">
        <f>IF($AB1977=1,VLOOKUP(U:U,'BW Asset Listing'!D:G,4,FALSE),"")</f>
        <v/>
      </c>
      <c r="Y1977" s="294" t="str">
        <f>IF($AB1977=1,VLOOKUP(U:U,'BW Asset Listing'!D:O,12,FALSE),"")</f>
        <v/>
      </c>
      <c r="Z1977" s="294" t="str">
        <f t="shared" si="258"/>
        <v/>
      </c>
      <c r="AA1977" s="294" t="str">
        <f t="shared" si="259"/>
        <v/>
      </c>
      <c r="AB1977" s="294">
        <f>COUNTIF($D$4:D1977,$D1977)</f>
        <v>0</v>
      </c>
      <c r="AE1977" s="122" t="str">
        <f t="shared" si="260"/>
        <v/>
      </c>
      <c r="AF1977" s="124">
        <f>SUMIFS('BW Expense Report GL'!I:I,'BW Expense Report GL'!F:F,AD:AD,'BW Expense Report GL'!G:G,G:G)</f>
        <v>0</v>
      </c>
      <c r="AG1977" s="124" t="str">
        <f t="shared" si="261"/>
        <v/>
      </c>
      <c r="AH1977" s="124">
        <f>SUMIFS('BW Expense Report GL'!I:I,'BW Expense Report GL'!F:F,AD:AD,'BW Expense Report GL'!G:G,H:H)</f>
        <v>0</v>
      </c>
      <c r="AI1977" s="124" t="str">
        <f t="shared" si="262"/>
        <v/>
      </c>
      <c r="AK1977" s="121">
        <f t="shared" si="263"/>
        <v>0</v>
      </c>
      <c r="AL1977" s="121">
        <f t="shared" si="264"/>
        <v>0</v>
      </c>
    </row>
    <row r="1978" spans="1:38" s="121" customFormat="1" ht="12.75" x14ac:dyDescent="0.2">
      <c r="A1978" s="293" t="str">
        <f>VLOOKUP(B:B,'ACFR Business Areas'!A:C,3,FALSE)</f>
        <v>A000</v>
      </c>
      <c r="B1978" s="293" t="str">
        <f>'Lease Rollforward'!$B$1</f>
        <v>E120</v>
      </c>
      <c r="C1978" s="122" t="str">
        <f>VLOOKUP(B:B,'ACFR Business Areas'!A:B,2,FALSE)</f>
        <v>Comptroller General</v>
      </c>
      <c r="D1978" s="237"/>
      <c r="E1978" s="265"/>
      <c r="G1978" s="122">
        <f>IFERROR(VLOOKUP($F:$F,'Lease Types with GL Accts'!A:B,2,FALSE),0)</f>
        <v>0</v>
      </c>
      <c r="H1978" s="122">
        <f>IFERROR(VLOOKUP($F:$F,'Lease Types with GL Accts'!$A:$C,3,FALSE),0)</f>
        <v>0</v>
      </c>
      <c r="I1978" s="122">
        <f>IFERROR(VLOOKUP($F:$F,'Lease Types with GL Accts'!$A:$D,4,FALSE),0)</f>
        <v>0</v>
      </c>
      <c r="J1978" s="293" t="str">
        <f>IF(AND(AB1978=1,K1978='Lease Rollforward'!$B$2),"Yes",IF(AB1978=1,"No",""))</f>
        <v/>
      </c>
      <c r="L1978" s="216"/>
      <c r="M1978" s="217"/>
      <c r="N1978" s="217"/>
      <c r="O1978" s="217"/>
      <c r="P1978" s="294">
        <f t="shared" si="257"/>
        <v>0</v>
      </c>
      <c r="Q1978" s="124"/>
      <c r="R1978" s="124"/>
      <c r="S1978" s="219"/>
      <c r="T1978" s="219"/>
      <c r="U1978" s="266"/>
      <c r="V1978" s="122" t="str">
        <f>IF($AB1978=1,VLOOKUP(U:U,'BW Asset Listing'!D:E,2,FALSE),"")</f>
        <v/>
      </c>
      <c r="W1978" s="122" t="str">
        <f>IF($AB1978=1,VLOOKUP(U:U,'BW Asset Listing'!D:F,3,FALSE),"")</f>
        <v/>
      </c>
      <c r="X1978" s="122" t="str">
        <f>IF($AB1978=1,VLOOKUP(U:U,'BW Asset Listing'!D:G,4,FALSE),"")</f>
        <v/>
      </c>
      <c r="Y1978" s="294" t="str">
        <f>IF($AB1978=1,VLOOKUP(U:U,'BW Asset Listing'!D:O,12,FALSE),"")</f>
        <v/>
      </c>
      <c r="Z1978" s="294" t="str">
        <f t="shared" si="258"/>
        <v/>
      </c>
      <c r="AA1978" s="294" t="str">
        <f t="shared" si="259"/>
        <v/>
      </c>
      <c r="AB1978" s="294">
        <f>COUNTIF($D$4:D1978,$D1978)</f>
        <v>0</v>
      </c>
      <c r="AE1978" s="122" t="str">
        <f t="shared" si="260"/>
        <v/>
      </c>
      <c r="AF1978" s="124">
        <f>SUMIFS('BW Expense Report GL'!I:I,'BW Expense Report GL'!F:F,AD:AD,'BW Expense Report GL'!G:G,G:G)</f>
        <v>0</v>
      </c>
      <c r="AG1978" s="124" t="str">
        <f t="shared" si="261"/>
        <v/>
      </c>
      <c r="AH1978" s="124">
        <f>SUMIFS('BW Expense Report GL'!I:I,'BW Expense Report GL'!F:F,AD:AD,'BW Expense Report GL'!G:G,H:H)</f>
        <v>0</v>
      </c>
      <c r="AI1978" s="124" t="str">
        <f t="shared" si="262"/>
        <v/>
      </c>
      <c r="AK1978" s="121">
        <f t="shared" si="263"/>
        <v>0</v>
      </c>
      <c r="AL1978" s="121">
        <f t="shared" si="264"/>
        <v>0</v>
      </c>
    </row>
    <row r="1979" spans="1:38" s="121" customFormat="1" ht="12.75" x14ac:dyDescent="0.2">
      <c r="A1979" s="293" t="str">
        <f>VLOOKUP(B:B,'ACFR Business Areas'!A:C,3,FALSE)</f>
        <v>A000</v>
      </c>
      <c r="B1979" s="293" t="str">
        <f>'Lease Rollforward'!$B$1</f>
        <v>E120</v>
      </c>
      <c r="C1979" s="122" t="str">
        <f>VLOOKUP(B:B,'ACFR Business Areas'!A:B,2,FALSE)</f>
        <v>Comptroller General</v>
      </c>
      <c r="D1979" s="237"/>
      <c r="E1979" s="265"/>
      <c r="G1979" s="122">
        <f>IFERROR(VLOOKUP($F:$F,'Lease Types with GL Accts'!A:B,2,FALSE),0)</f>
        <v>0</v>
      </c>
      <c r="H1979" s="122">
        <f>IFERROR(VLOOKUP($F:$F,'Lease Types with GL Accts'!$A:$C,3,FALSE),0)</f>
        <v>0</v>
      </c>
      <c r="I1979" s="122">
        <f>IFERROR(VLOOKUP($F:$F,'Lease Types with GL Accts'!$A:$D,4,FALSE),0)</f>
        <v>0</v>
      </c>
      <c r="J1979" s="293" t="str">
        <f>IF(AND(AB1979=1,K1979='Lease Rollforward'!$B$2),"Yes",IF(AB1979=1,"No",""))</f>
        <v/>
      </c>
      <c r="L1979" s="216"/>
      <c r="M1979" s="217"/>
      <c r="N1979" s="217"/>
      <c r="O1979" s="217"/>
      <c r="P1979" s="294">
        <f t="shared" si="257"/>
        <v>0</v>
      </c>
      <c r="Q1979" s="124"/>
      <c r="R1979" s="124"/>
      <c r="S1979" s="219"/>
      <c r="T1979" s="219"/>
      <c r="U1979" s="266"/>
      <c r="V1979" s="122" t="str">
        <f>IF($AB1979=1,VLOOKUP(U:U,'BW Asset Listing'!D:E,2,FALSE),"")</f>
        <v/>
      </c>
      <c r="W1979" s="122" t="str">
        <f>IF($AB1979=1,VLOOKUP(U:U,'BW Asset Listing'!D:F,3,FALSE),"")</f>
        <v/>
      </c>
      <c r="X1979" s="122" t="str">
        <f>IF($AB1979=1,VLOOKUP(U:U,'BW Asset Listing'!D:G,4,FALSE),"")</f>
        <v/>
      </c>
      <c r="Y1979" s="294" t="str">
        <f>IF($AB1979=1,VLOOKUP(U:U,'BW Asset Listing'!D:O,12,FALSE),"")</f>
        <v/>
      </c>
      <c r="Z1979" s="294" t="str">
        <f t="shared" si="258"/>
        <v/>
      </c>
      <c r="AA1979" s="294" t="str">
        <f t="shared" si="259"/>
        <v/>
      </c>
      <c r="AB1979" s="294">
        <f>COUNTIF($D$4:D1979,$D1979)</f>
        <v>0</v>
      </c>
      <c r="AE1979" s="122" t="str">
        <f t="shared" si="260"/>
        <v/>
      </c>
      <c r="AF1979" s="124">
        <f>SUMIFS('BW Expense Report GL'!I:I,'BW Expense Report GL'!F:F,AD:AD,'BW Expense Report GL'!G:G,G:G)</f>
        <v>0</v>
      </c>
      <c r="AG1979" s="124" t="str">
        <f t="shared" si="261"/>
        <v/>
      </c>
      <c r="AH1979" s="124">
        <f>SUMIFS('BW Expense Report GL'!I:I,'BW Expense Report GL'!F:F,AD:AD,'BW Expense Report GL'!G:G,H:H)</f>
        <v>0</v>
      </c>
      <c r="AI1979" s="124" t="str">
        <f t="shared" si="262"/>
        <v/>
      </c>
      <c r="AK1979" s="121">
        <f t="shared" si="263"/>
        <v>0</v>
      </c>
      <c r="AL1979" s="121">
        <f t="shared" si="264"/>
        <v>0</v>
      </c>
    </row>
    <row r="1980" spans="1:38" s="121" customFormat="1" ht="12.75" x14ac:dyDescent="0.2">
      <c r="A1980" s="293" t="str">
        <f>VLOOKUP(B:B,'ACFR Business Areas'!A:C,3,FALSE)</f>
        <v>A000</v>
      </c>
      <c r="B1980" s="293" t="str">
        <f>'Lease Rollforward'!$B$1</f>
        <v>E120</v>
      </c>
      <c r="C1980" s="122" t="str">
        <f>VLOOKUP(B:B,'ACFR Business Areas'!A:B,2,FALSE)</f>
        <v>Comptroller General</v>
      </c>
      <c r="D1980" s="237"/>
      <c r="E1980" s="265"/>
      <c r="G1980" s="122">
        <f>IFERROR(VLOOKUP($F:$F,'Lease Types with GL Accts'!A:B,2,FALSE),0)</f>
        <v>0</v>
      </c>
      <c r="H1980" s="122">
        <f>IFERROR(VLOOKUP($F:$F,'Lease Types with GL Accts'!$A:$C,3,FALSE),0)</f>
        <v>0</v>
      </c>
      <c r="I1980" s="122">
        <f>IFERROR(VLOOKUP($F:$F,'Lease Types with GL Accts'!$A:$D,4,FALSE),0)</f>
        <v>0</v>
      </c>
      <c r="J1980" s="293" t="str">
        <f>IF(AND(AB1980=1,K1980='Lease Rollforward'!$B$2),"Yes",IF(AB1980=1,"No",""))</f>
        <v/>
      </c>
      <c r="L1980" s="216"/>
      <c r="M1980" s="217"/>
      <c r="N1980" s="217"/>
      <c r="O1980" s="217"/>
      <c r="P1980" s="294">
        <f t="shared" si="257"/>
        <v>0</v>
      </c>
      <c r="Q1980" s="124"/>
      <c r="R1980" s="124"/>
      <c r="S1980" s="219"/>
      <c r="T1980" s="219"/>
      <c r="U1980" s="266"/>
      <c r="V1980" s="122" t="str">
        <f>IF($AB1980=1,VLOOKUP(U:U,'BW Asset Listing'!D:E,2,FALSE),"")</f>
        <v/>
      </c>
      <c r="W1980" s="122" t="str">
        <f>IF($AB1980=1,VLOOKUP(U:U,'BW Asset Listing'!D:F,3,FALSE),"")</f>
        <v/>
      </c>
      <c r="X1980" s="122" t="str">
        <f>IF($AB1980=1,VLOOKUP(U:U,'BW Asset Listing'!D:G,4,FALSE),"")</f>
        <v/>
      </c>
      <c r="Y1980" s="294" t="str">
        <f>IF($AB1980=1,VLOOKUP(U:U,'BW Asset Listing'!D:O,12,FALSE),"")</f>
        <v/>
      </c>
      <c r="Z1980" s="294" t="str">
        <f t="shared" si="258"/>
        <v/>
      </c>
      <c r="AA1980" s="294" t="str">
        <f t="shared" si="259"/>
        <v/>
      </c>
      <c r="AB1980" s="294">
        <f>COUNTIF($D$4:D1980,$D1980)</f>
        <v>0</v>
      </c>
      <c r="AE1980" s="122" t="str">
        <f t="shared" si="260"/>
        <v/>
      </c>
      <c r="AF1980" s="124">
        <f>SUMIFS('BW Expense Report GL'!I:I,'BW Expense Report GL'!F:F,AD:AD,'BW Expense Report GL'!G:G,G:G)</f>
        <v>0</v>
      </c>
      <c r="AG1980" s="124" t="str">
        <f t="shared" si="261"/>
        <v/>
      </c>
      <c r="AH1980" s="124">
        <f>SUMIFS('BW Expense Report GL'!I:I,'BW Expense Report GL'!F:F,AD:AD,'BW Expense Report GL'!G:G,H:H)</f>
        <v>0</v>
      </c>
      <c r="AI1980" s="124" t="str">
        <f t="shared" si="262"/>
        <v/>
      </c>
      <c r="AK1980" s="121">
        <f t="shared" si="263"/>
        <v>0</v>
      </c>
      <c r="AL1980" s="121">
        <f t="shared" si="264"/>
        <v>0</v>
      </c>
    </row>
    <row r="1981" spans="1:38" s="121" customFormat="1" ht="12.75" x14ac:dyDescent="0.2">
      <c r="A1981" s="293" t="str">
        <f>VLOOKUP(B:B,'ACFR Business Areas'!A:C,3,FALSE)</f>
        <v>A000</v>
      </c>
      <c r="B1981" s="293" t="str">
        <f>'Lease Rollforward'!$B$1</f>
        <v>E120</v>
      </c>
      <c r="C1981" s="122" t="str">
        <f>VLOOKUP(B:B,'ACFR Business Areas'!A:B,2,FALSE)</f>
        <v>Comptroller General</v>
      </c>
      <c r="D1981" s="237"/>
      <c r="E1981" s="265"/>
      <c r="G1981" s="122">
        <f>IFERROR(VLOOKUP($F:$F,'Lease Types with GL Accts'!A:B,2,FALSE),0)</f>
        <v>0</v>
      </c>
      <c r="H1981" s="122">
        <f>IFERROR(VLOOKUP($F:$F,'Lease Types with GL Accts'!$A:$C,3,FALSE),0)</f>
        <v>0</v>
      </c>
      <c r="I1981" s="122">
        <f>IFERROR(VLOOKUP($F:$F,'Lease Types with GL Accts'!$A:$D,4,FALSE),0)</f>
        <v>0</v>
      </c>
      <c r="J1981" s="293" t="str">
        <f>IF(AND(AB1981=1,K1981='Lease Rollforward'!$B$2),"Yes",IF(AB1981=1,"No",""))</f>
        <v/>
      </c>
      <c r="L1981" s="216"/>
      <c r="M1981" s="217"/>
      <c r="N1981" s="217"/>
      <c r="O1981" s="217"/>
      <c r="P1981" s="294">
        <f t="shared" si="257"/>
        <v>0</v>
      </c>
      <c r="Q1981" s="124"/>
      <c r="R1981" s="124"/>
      <c r="S1981" s="219"/>
      <c r="T1981" s="219"/>
      <c r="U1981" s="266"/>
      <c r="V1981" s="122" t="str">
        <f>IF($AB1981=1,VLOOKUP(U:U,'BW Asset Listing'!D:E,2,FALSE),"")</f>
        <v/>
      </c>
      <c r="W1981" s="122" t="str">
        <f>IF($AB1981=1,VLOOKUP(U:U,'BW Asset Listing'!D:F,3,FALSE),"")</f>
        <v/>
      </c>
      <c r="X1981" s="122" t="str">
        <f>IF($AB1981=1,VLOOKUP(U:U,'BW Asset Listing'!D:G,4,FALSE),"")</f>
        <v/>
      </c>
      <c r="Y1981" s="294" t="str">
        <f>IF($AB1981=1,VLOOKUP(U:U,'BW Asset Listing'!D:O,12,FALSE),"")</f>
        <v/>
      </c>
      <c r="Z1981" s="294" t="str">
        <f t="shared" si="258"/>
        <v/>
      </c>
      <c r="AA1981" s="294" t="str">
        <f t="shared" si="259"/>
        <v/>
      </c>
      <c r="AB1981" s="294">
        <f>COUNTIF($D$4:D1981,$D1981)</f>
        <v>0</v>
      </c>
      <c r="AE1981" s="122" t="str">
        <f t="shared" si="260"/>
        <v/>
      </c>
      <c r="AF1981" s="124">
        <f>SUMIFS('BW Expense Report GL'!I:I,'BW Expense Report GL'!F:F,AD:AD,'BW Expense Report GL'!G:G,G:G)</f>
        <v>0</v>
      </c>
      <c r="AG1981" s="124" t="str">
        <f t="shared" si="261"/>
        <v/>
      </c>
      <c r="AH1981" s="124">
        <f>SUMIFS('BW Expense Report GL'!I:I,'BW Expense Report GL'!F:F,AD:AD,'BW Expense Report GL'!G:G,H:H)</f>
        <v>0</v>
      </c>
      <c r="AI1981" s="124" t="str">
        <f t="shared" si="262"/>
        <v/>
      </c>
      <c r="AK1981" s="121">
        <f t="shared" si="263"/>
        <v>0</v>
      </c>
      <c r="AL1981" s="121">
        <f t="shared" si="264"/>
        <v>0</v>
      </c>
    </row>
    <row r="1982" spans="1:38" s="121" customFormat="1" ht="12.75" x14ac:dyDescent="0.2">
      <c r="A1982" s="293" t="str">
        <f>VLOOKUP(B:B,'ACFR Business Areas'!A:C,3,FALSE)</f>
        <v>A000</v>
      </c>
      <c r="B1982" s="293" t="str">
        <f>'Lease Rollforward'!$B$1</f>
        <v>E120</v>
      </c>
      <c r="C1982" s="122" t="str">
        <f>VLOOKUP(B:B,'ACFR Business Areas'!A:B,2,FALSE)</f>
        <v>Comptroller General</v>
      </c>
      <c r="D1982" s="237"/>
      <c r="E1982" s="265"/>
      <c r="G1982" s="122">
        <f>IFERROR(VLOOKUP($F:$F,'Lease Types with GL Accts'!A:B,2,FALSE),0)</f>
        <v>0</v>
      </c>
      <c r="H1982" s="122">
        <f>IFERROR(VLOOKUP($F:$F,'Lease Types with GL Accts'!$A:$C,3,FALSE),0)</f>
        <v>0</v>
      </c>
      <c r="I1982" s="122">
        <f>IFERROR(VLOOKUP($F:$F,'Lease Types with GL Accts'!$A:$D,4,FALSE),0)</f>
        <v>0</v>
      </c>
      <c r="J1982" s="293" t="str">
        <f>IF(AND(AB1982=1,K1982='Lease Rollforward'!$B$2),"Yes",IF(AB1982=1,"No",""))</f>
        <v/>
      </c>
      <c r="L1982" s="216"/>
      <c r="M1982" s="217"/>
      <c r="N1982" s="217"/>
      <c r="O1982" s="217"/>
      <c r="P1982" s="294">
        <f t="shared" si="257"/>
        <v>0</v>
      </c>
      <c r="Q1982" s="124"/>
      <c r="R1982" s="124"/>
      <c r="S1982" s="219"/>
      <c r="T1982" s="219"/>
      <c r="U1982" s="266"/>
      <c r="V1982" s="122" t="str">
        <f>IF($AB1982=1,VLOOKUP(U:U,'BW Asset Listing'!D:E,2,FALSE),"")</f>
        <v/>
      </c>
      <c r="W1982" s="122" t="str">
        <f>IF($AB1982=1,VLOOKUP(U:U,'BW Asset Listing'!D:F,3,FALSE),"")</f>
        <v/>
      </c>
      <c r="X1982" s="122" t="str">
        <f>IF($AB1982=1,VLOOKUP(U:U,'BW Asset Listing'!D:G,4,FALSE),"")</f>
        <v/>
      </c>
      <c r="Y1982" s="294" t="str">
        <f>IF($AB1982=1,VLOOKUP(U:U,'BW Asset Listing'!D:O,12,FALSE),"")</f>
        <v/>
      </c>
      <c r="Z1982" s="294" t="str">
        <f t="shared" si="258"/>
        <v/>
      </c>
      <c r="AA1982" s="294" t="str">
        <f t="shared" si="259"/>
        <v/>
      </c>
      <c r="AB1982" s="294">
        <f>COUNTIF($D$4:D1982,$D1982)</f>
        <v>0</v>
      </c>
      <c r="AE1982" s="122" t="str">
        <f t="shared" si="260"/>
        <v/>
      </c>
      <c r="AF1982" s="124">
        <f>SUMIFS('BW Expense Report GL'!I:I,'BW Expense Report GL'!F:F,AD:AD,'BW Expense Report GL'!G:G,G:G)</f>
        <v>0</v>
      </c>
      <c r="AG1982" s="124" t="str">
        <f t="shared" si="261"/>
        <v/>
      </c>
      <c r="AH1982" s="124">
        <f>SUMIFS('BW Expense Report GL'!I:I,'BW Expense Report GL'!F:F,AD:AD,'BW Expense Report GL'!G:G,H:H)</f>
        <v>0</v>
      </c>
      <c r="AI1982" s="124" t="str">
        <f t="shared" si="262"/>
        <v/>
      </c>
      <c r="AK1982" s="121">
        <f t="shared" si="263"/>
        <v>0</v>
      </c>
      <c r="AL1982" s="121">
        <f t="shared" si="264"/>
        <v>0</v>
      </c>
    </row>
    <row r="1983" spans="1:38" s="121" customFormat="1" ht="12.75" x14ac:dyDescent="0.2">
      <c r="A1983" s="293" t="str">
        <f>VLOOKUP(B:B,'ACFR Business Areas'!A:C,3,FALSE)</f>
        <v>A000</v>
      </c>
      <c r="B1983" s="293" t="str">
        <f>'Lease Rollforward'!$B$1</f>
        <v>E120</v>
      </c>
      <c r="C1983" s="122" t="str">
        <f>VLOOKUP(B:B,'ACFR Business Areas'!A:B,2,FALSE)</f>
        <v>Comptroller General</v>
      </c>
      <c r="D1983" s="237"/>
      <c r="E1983" s="265"/>
      <c r="G1983" s="122">
        <f>IFERROR(VLOOKUP($F:$F,'Lease Types with GL Accts'!A:B,2,FALSE),0)</f>
        <v>0</v>
      </c>
      <c r="H1983" s="122">
        <f>IFERROR(VLOOKUP($F:$F,'Lease Types with GL Accts'!$A:$C,3,FALSE),0)</f>
        <v>0</v>
      </c>
      <c r="I1983" s="122">
        <f>IFERROR(VLOOKUP($F:$F,'Lease Types with GL Accts'!$A:$D,4,FALSE),0)</f>
        <v>0</v>
      </c>
      <c r="J1983" s="293" t="str">
        <f>IF(AND(AB1983=1,K1983='Lease Rollforward'!$B$2),"Yes",IF(AB1983=1,"No",""))</f>
        <v/>
      </c>
      <c r="L1983" s="216"/>
      <c r="M1983" s="217"/>
      <c r="N1983" s="217"/>
      <c r="O1983" s="217"/>
      <c r="P1983" s="294">
        <f t="shared" si="257"/>
        <v>0</v>
      </c>
      <c r="Q1983" s="124"/>
      <c r="R1983" s="124"/>
      <c r="S1983" s="219"/>
      <c r="T1983" s="219"/>
      <c r="U1983" s="266"/>
      <c r="V1983" s="122" t="str">
        <f>IF($AB1983=1,VLOOKUP(U:U,'BW Asset Listing'!D:E,2,FALSE),"")</f>
        <v/>
      </c>
      <c r="W1983" s="122" t="str">
        <f>IF($AB1983=1,VLOOKUP(U:U,'BW Asset Listing'!D:F,3,FALSE),"")</f>
        <v/>
      </c>
      <c r="X1983" s="122" t="str">
        <f>IF($AB1983=1,VLOOKUP(U:U,'BW Asset Listing'!D:G,4,FALSE),"")</f>
        <v/>
      </c>
      <c r="Y1983" s="294" t="str">
        <f>IF($AB1983=1,VLOOKUP(U:U,'BW Asset Listing'!D:O,12,FALSE),"")</f>
        <v/>
      </c>
      <c r="Z1983" s="294" t="str">
        <f t="shared" si="258"/>
        <v/>
      </c>
      <c r="AA1983" s="294" t="str">
        <f t="shared" si="259"/>
        <v/>
      </c>
      <c r="AB1983" s="294">
        <f>COUNTIF($D$4:D1983,$D1983)</f>
        <v>0</v>
      </c>
      <c r="AE1983" s="122" t="str">
        <f t="shared" si="260"/>
        <v/>
      </c>
      <c r="AF1983" s="124">
        <f>SUMIFS('BW Expense Report GL'!I:I,'BW Expense Report GL'!F:F,AD:AD,'BW Expense Report GL'!G:G,G:G)</f>
        <v>0</v>
      </c>
      <c r="AG1983" s="124" t="str">
        <f t="shared" si="261"/>
        <v/>
      </c>
      <c r="AH1983" s="124">
        <f>SUMIFS('BW Expense Report GL'!I:I,'BW Expense Report GL'!F:F,AD:AD,'BW Expense Report GL'!G:G,H:H)</f>
        <v>0</v>
      </c>
      <c r="AI1983" s="124" t="str">
        <f t="shared" si="262"/>
        <v/>
      </c>
      <c r="AK1983" s="121">
        <f t="shared" si="263"/>
        <v>0</v>
      </c>
      <c r="AL1983" s="121">
        <f t="shared" si="264"/>
        <v>0</v>
      </c>
    </row>
    <row r="1984" spans="1:38" s="121" customFormat="1" ht="12.75" x14ac:dyDescent="0.2">
      <c r="A1984" s="293" t="str">
        <f>VLOOKUP(B:B,'ACFR Business Areas'!A:C,3,FALSE)</f>
        <v>A000</v>
      </c>
      <c r="B1984" s="293" t="str">
        <f>'Lease Rollforward'!$B$1</f>
        <v>E120</v>
      </c>
      <c r="C1984" s="122" t="str">
        <f>VLOOKUP(B:B,'ACFR Business Areas'!A:B,2,FALSE)</f>
        <v>Comptroller General</v>
      </c>
      <c r="D1984" s="237"/>
      <c r="E1984" s="265"/>
      <c r="G1984" s="122">
        <f>IFERROR(VLOOKUP($F:$F,'Lease Types with GL Accts'!A:B,2,FALSE),0)</f>
        <v>0</v>
      </c>
      <c r="H1984" s="122">
        <f>IFERROR(VLOOKUP($F:$F,'Lease Types with GL Accts'!$A:$C,3,FALSE),0)</f>
        <v>0</v>
      </c>
      <c r="I1984" s="122">
        <f>IFERROR(VLOOKUP($F:$F,'Lease Types with GL Accts'!$A:$D,4,FALSE),0)</f>
        <v>0</v>
      </c>
      <c r="J1984" s="293" t="str">
        <f>IF(AND(AB1984=1,K1984='Lease Rollforward'!$B$2),"Yes",IF(AB1984=1,"No",""))</f>
        <v/>
      </c>
      <c r="L1984" s="216"/>
      <c r="M1984" s="217"/>
      <c r="N1984" s="217"/>
      <c r="O1984" s="217"/>
      <c r="P1984" s="294">
        <f t="shared" si="257"/>
        <v>0</v>
      </c>
      <c r="Q1984" s="124"/>
      <c r="R1984" s="124"/>
      <c r="S1984" s="219"/>
      <c r="T1984" s="219"/>
      <c r="U1984" s="266"/>
      <c r="V1984" s="122" t="str">
        <f>IF($AB1984=1,VLOOKUP(U:U,'BW Asset Listing'!D:E,2,FALSE),"")</f>
        <v/>
      </c>
      <c r="W1984" s="122" t="str">
        <f>IF($AB1984=1,VLOOKUP(U:U,'BW Asset Listing'!D:F,3,FALSE),"")</f>
        <v/>
      </c>
      <c r="X1984" s="122" t="str">
        <f>IF($AB1984=1,VLOOKUP(U:U,'BW Asset Listing'!D:G,4,FALSE),"")</f>
        <v/>
      </c>
      <c r="Y1984" s="294" t="str">
        <f>IF($AB1984=1,VLOOKUP(U:U,'BW Asset Listing'!D:O,12,FALSE),"")</f>
        <v/>
      </c>
      <c r="Z1984" s="294" t="str">
        <f t="shared" si="258"/>
        <v/>
      </c>
      <c r="AA1984" s="294" t="str">
        <f t="shared" si="259"/>
        <v/>
      </c>
      <c r="AB1984" s="294">
        <f>COUNTIF($D$4:D1984,$D1984)</f>
        <v>0</v>
      </c>
      <c r="AE1984" s="122" t="str">
        <f t="shared" si="260"/>
        <v/>
      </c>
      <c r="AF1984" s="124">
        <f>SUMIFS('BW Expense Report GL'!I:I,'BW Expense Report GL'!F:F,AD:AD,'BW Expense Report GL'!G:G,G:G)</f>
        <v>0</v>
      </c>
      <c r="AG1984" s="124" t="str">
        <f t="shared" si="261"/>
        <v/>
      </c>
      <c r="AH1984" s="124">
        <f>SUMIFS('BW Expense Report GL'!I:I,'BW Expense Report GL'!F:F,AD:AD,'BW Expense Report GL'!G:G,H:H)</f>
        <v>0</v>
      </c>
      <c r="AI1984" s="124" t="str">
        <f t="shared" si="262"/>
        <v/>
      </c>
      <c r="AK1984" s="121">
        <f t="shared" si="263"/>
        <v>0</v>
      </c>
      <c r="AL1984" s="121">
        <f t="shared" si="264"/>
        <v>0</v>
      </c>
    </row>
    <row r="1985" spans="1:38" s="121" customFormat="1" ht="12.75" x14ac:dyDescent="0.2">
      <c r="A1985" s="293" t="str">
        <f>VLOOKUP(B:B,'ACFR Business Areas'!A:C,3,FALSE)</f>
        <v>A000</v>
      </c>
      <c r="B1985" s="293" t="str">
        <f>'Lease Rollforward'!$B$1</f>
        <v>E120</v>
      </c>
      <c r="C1985" s="122" t="str">
        <f>VLOOKUP(B:B,'ACFR Business Areas'!A:B,2,FALSE)</f>
        <v>Comptroller General</v>
      </c>
      <c r="D1985" s="237"/>
      <c r="E1985" s="265"/>
      <c r="G1985" s="122">
        <f>IFERROR(VLOOKUP($F:$F,'Lease Types with GL Accts'!A:B,2,FALSE),0)</f>
        <v>0</v>
      </c>
      <c r="H1985" s="122">
        <f>IFERROR(VLOOKUP($F:$F,'Lease Types with GL Accts'!$A:$C,3,FALSE),0)</f>
        <v>0</v>
      </c>
      <c r="I1985" s="122">
        <f>IFERROR(VLOOKUP($F:$F,'Lease Types with GL Accts'!$A:$D,4,FALSE),0)</f>
        <v>0</v>
      </c>
      <c r="J1985" s="293" t="str">
        <f>IF(AND(AB1985=1,K1985='Lease Rollforward'!$B$2),"Yes",IF(AB1985=1,"No",""))</f>
        <v/>
      </c>
      <c r="L1985" s="216"/>
      <c r="M1985" s="217"/>
      <c r="N1985" s="217"/>
      <c r="O1985" s="217"/>
      <c r="P1985" s="294">
        <f t="shared" si="257"/>
        <v>0</v>
      </c>
      <c r="Q1985" s="124"/>
      <c r="R1985" s="124"/>
      <c r="S1985" s="219"/>
      <c r="T1985" s="219"/>
      <c r="U1985" s="266"/>
      <c r="V1985" s="122" t="str">
        <f>IF($AB1985=1,VLOOKUP(U:U,'BW Asset Listing'!D:E,2,FALSE),"")</f>
        <v/>
      </c>
      <c r="W1985" s="122" t="str">
        <f>IF($AB1985=1,VLOOKUP(U:U,'BW Asset Listing'!D:F,3,FALSE),"")</f>
        <v/>
      </c>
      <c r="X1985" s="122" t="str">
        <f>IF($AB1985=1,VLOOKUP(U:U,'BW Asset Listing'!D:G,4,FALSE),"")</f>
        <v/>
      </c>
      <c r="Y1985" s="294" t="str">
        <f>IF($AB1985=1,VLOOKUP(U:U,'BW Asset Listing'!D:O,12,FALSE),"")</f>
        <v/>
      </c>
      <c r="Z1985" s="294" t="str">
        <f t="shared" si="258"/>
        <v/>
      </c>
      <c r="AA1985" s="294" t="str">
        <f t="shared" si="259"/>
        <v/>
      </c>
      <c r="AB1985" s="294">
        <f>COUNTIF($D$4:D1985,$D1985)</f>
        <v>0</v>
      </c>
      <c r="AE1985" s="122" t="str">
        <f t="shared" si="260"/>
        <v/>
      </c>
      <c r="AF1985" s="124">
        <f>SUMIFS('BW Expense Report GL'!I:I,'BW Expense Report GL'!F:F,AD:AD,'BW Expense Report GL'!G:G,G:G)</f>
        <v>0</v>
      </c>
      <c r="AG1985" s="124" t="str">
        <f t="shared" si="261"/>
        <v/>
      </c>
      <c r="AH1985" s="124">
        <f>SUMIFS('BW Expense Report GL'!I:I,'BW Expense Report GL'!F:F,AD:AD,'BW Expense Report GL'!G:G,H:H)</f>
        <v>0</v>
      </c>
      <c r="AI1985" s="124" t="str">
        <f t="shared" si="262"/>
        <v/>
      </c>
      <c r="AK1985" s="121">
        <f t="shared" si="263"/>
        <v>0</v>
      </c>
      <c r="AL1985" s="121">
        <f t="shared" si="264"/>
        <v>0</v>
      </c>
    </row>
    <row r="1986" spans="1:38" s="121" customFormat="1" ht="12.75" x14ac:dyDescent="0.2">
      <c r="A1986" s="293" t="str">
        <f>VLOOKUP(B:B,'ACFR Business Areas'!A:C,3,FALSE)</f>
        <v>A000</v>
      </c>
      <c r="B1986" s="293" t="str">
        <f>'Lease Rollforward'!$B$1</f>
        <v>E120</v>
      </c>
      <c r="C1986" s="122" t="str">
        <f>VLOOKUP(B:B,'ACFR Business Areas'!A:B,2,FALSE)</f>
        <v>Comptroller General</v>
      </c>
      <c r="D1986" s="237"/>
      <c r="E1986" s="265"/>
      <c r="G1986" s="122">
        <f>IFERROR(VLOOKUP($F:$F,'Lease Types with GL Accts'!A:B,2,FALSE),0)</f>
        <v>0</v>
      </c>
      <c r="H1986" s="122">
        <f>IFERROR(VLOOKUP($F:$F,'Lease Types with GL Accts'!$A:$C,3,FALSE),0)</f>
        <v>0</v>
      </c>
      <c r="I1986" s="122">
        <f>IFERROR(VLOOKUP($F:$F,'Lease Types with GL Accts'!$A:$D,4,FALSE),0)</f>
        <v>0</v>
      </c>
      <c r="J1986" s="293" t="str">
        <f>IF(AND(AB1986=1,K1986='Lease Rollforward'!$B$2),"Yes",IF(AB1986=1,"No",""))</f>
        <v/>
      </c>
      <c r="L1986" s="216"/>
      <c r="M1986" s="217"/>
      <c r="N1986" s="217"/>
      <c r="O1986" s="217"/>
      <c r="P1986" s="294">
        <f t="shared" si="257"/>
        <v>0</v>
      </c>
      <c r="Q1986" s="124"/>
      <c r="R1986" s="124"/>
      <c r="S1986" s="219"/>
      <c r="T1986" s="219"/>
      <c r="U1986" s="266"/>
      <c r="V1986" s="122" t="str">
        <f>IF($AB1986=1,VLOOKUP(U:U,'BW Asset Listing'!D:E,2,FALSE),"")</f>
        <v/>
      </c>
      <c r="W1986" s="122" t="str">
        <f>IF($AB1986=1,VLOOKUP(U:U,'BW Asset Listing'!D:F,3,FALSE),"")</f>
        <v/>
      </c>
      <c r="X1986" s="122" t="str">
        <f>IF($AB1986=1,VLOOKUP(U:U,'BW Asset Listing'!D:G,4,FALSE),"")</f>
        <v/>
      </c>
      <c r="Y1986" s="294" t="str">
        <f>IF($AB1986=1,VLOOKUP(U:U,'BW Asset Listing'!D:O,12,FALSE),"")</f>
        <v/>
      </c>
      <c r="Z1986" s="294" t="str">
        <f t="shared" si="258"/>
        <v/>
      </c>
      <c r="AA1986" s="294" t="str">
        <f t="shared" si="259"/>
        <v/>
      </c>
      <c r="AB1986" s="294">
        <f>COUNTIF($D$4:D1986,$D1986)</f>
        <v>0</v>
      </c>
      <c r="AE1986" s="122" t="str">
        <f t="shared" si="260"/>
        <v/>
      </c>
      <c r="AF1986" s="124">
        <f>SUMIFS('BW Expense Report GL'!I:I,'BW Expense Report GL'!F:F,AD:AD,'BW Expense Report GL'!G:G,G:G)</f>
        <v>0</v>
      </c>
      <c r="AG1986" s="124" t="str">
        <f t="shared" si="261"/>
        <v/>
      </c>
      <c r="AH1986" s="124">
        <f>SUMIFS('BW Expense Report GL'!I:I,'BW Expense Report GL'!F:F,AD:AD,'BW Expense Report GL'!G:G,H:H)</f>
        <v>0</v>
      </c>
      <c r="AI1986" s="124" t="str">
        <f t="shared" si="262"/>
        <v/>
      </c>
      <c r="AK1986" s="121">
        <f t="shared" si="263"/>
        <v>0</v>
      </c>
      <c r="AL1986" s="121">
        <f t="shared" si="264"/>
        <v>0</v>
      </c>
    </row>
    <row r="1987" spans="1:38" s="121" customFormat="1" ht="12.75" x14ac:dyDescent="0.2">
      <c r="A1987" s="293" t="str">
        <f>VLOOKUP(B:B,'ACFR Business Areas'!A:C,3,FALSE)</f>
        <v>A000</v>
      </c>
      <c r="B1987" s="293" t="str">
        <f>'Lease Rollforward'!$B$1</f>
        <v>E120</v>
      </c>
      <c r="C1987" s="122" t="str">
        <f>VLOOKUP(B:B,'ACFR Business Areas'!A:B,2,FALSE)</f>
        <v>Comptroller General</v>
      </c>
      <c r="D1987" s="237"/>
      <c r="E1987" s="265"/>
      <c r="G1987" s="122">
        <f>IFERROR(VLOOKUP($F:$F,'Lease Types with GL Accts'!A:B,2,FALSE),0)</f>
        <v>0</v>
      </c>
      <c r="H1987" s="122">
        <f>IFERROR(VLOOKUP($F:$F,'Lease Types with GL Accts'!$A:$C,3,FALSE),0)</f>
        <v>0</v>
      </c>
      <c r="I1987" s="122">
        <f>IFERROR(VLOOKUP($F:$F,'Lease Types with GL Accts'!$A:$D,4,FALSE),0)</f>
        <v>0</v>
      </c>
      <c r="J1987" s="293" t="str">
        <f>IF(AND(AB1987=1,K1987='Lease Rollforward'!$B$2),"Yes",IF(AB1987=1,"No",""))</f>
        <v/>
      </c>
      <c r="L1987" s="216"/>
      <c r="M1987" s="217"/>
      <c r="N1987" s="217"/>
      <c r="O1987" s="217"/>
      <c r="P1987" s="294">
        <f t="shared" si="257"/>
        <v>0</v>
      </c>
      <c r="Q1987" s="124"/>
      <c r="R1987" s="124"/>
      <c r="S1987" s="219"/>
      <c r="T1987" s="219"/>
      <c r="U1987" s="266"/>
      <c r="V1987" s="122" t="str">
        <f>IF($AB1987=1,VLOOKUP(U:U,'BW Asset Listing'!D:E,2,FALSE),"")</f>
        <v/>
      </c>
      <c r="W1987" s="122" t="str">
        <f>IF($AB1987=1,VLOOKUP(U:U,'BW Asset Listing'!D:F,3,FALSE),"")</f>
        <v/>
      </c>
      <c r="X1987" s="122" t="str">
        <f>IF($AB1987=1,VLOOKUP(U:U,'BW Asset Listing'!D:G,4,FALSE),"")</f>
        <v/>
      </c>
      <c r="Y1987" s="294" t="str">
        <f>IF($AB1987=1,VLOOKUP(U:U,'BW Asset Listing'!D:O,12,FALSE),"")</f>
        <v/>
      </c>
      <c r="Z1987" s="294" t="str">
        <f t="shared" si="258"/>
        <v/>
      </c>
      <c r="AA1987" s="294" t="str">
        <f t="shared" si="259"/>
        <v/>
      </c>
      <c r="AB1987" s="294">
        <f>COUNTIF($D$4:D1987,$D1987)</f>
        <v>0</v>
      </c>
      <c r="AE1987" s="122" t="str">
        <f t="shared" si="260"/>
        <v/>
      </c>
      <c r="AF1987" s="124">
        <f>SUMIFS('BW Expense Report GL'!I:I,'BW Expense Report GL'!F:F,AD:AD,'BW Expense Report GL'!G:G,G:G)</f>
        <v>0</v>
      </c>
      <c r="AG1987" s="124" t="str">
        <f t="shared" si="261"/>
        <v/>
      </c>
      <c r="AH1987" s="124">
        <f>SUMIFS('BW Expense Report GL'!I:I,'BW Expense Report GL'!F:F,AD:AD,'BW Expense Report GL'!G:G,H:H)</f>
        <v>0</v>
      </c>
      <c r="AI1987" s="124" t="str">
        <f t="shared" si="262"/>
        <v/>
      </c>
      <c r="AK1987" s="121">
        <f t="shared" si="263"/>
        <v>0</v>
      </c>
      <c r="AL1987" s="121">
        <f t="shared" si="264"/>
        <v>0</v>
      </c>
    </row>
    <row r="1988" spans="1:38" s="121" customFormat="1" ht="12.75" x14ac:dyDescent="0.2">
      <c r="A1988" s="293" t="str">
        <f>VLOOKUP(B:B,'ACFR Business Areas'!A:C,3,FALSE)</f>
        <v>A000</v>
      </c>
      <c r="B1988" s="293" t="str">
        <f>'Lease Rollforward'!$B$1</f>
        <v>E120</v>
      </c>
      <c r="C1988" s="122" t="str">
        <f>VLOOKUP(B:B,'ACFR Business Areas'!A:B,2,FALSE)</f>
        <v>Comptroller General</v>
      </c>
      <c r="D1988" s="237"/>
      <c r="E1988" s="265"/>
      <c r="G1988" s="122">
        <f>IFERROR(VLOOKUP($F:$F,'Lease Types with GL Accts'!A:B,2,FALSE),0)</f>
        <v>0</v>
      </c>
      <c r="H1988" s="122">
        <f>IFERROR(VLOOKUP($F:$F,'Lease Types with GL Accts'!$A:$C,3,FALSE),0)</f>
        <v>0</v>
      </c>
      <c r="I1988" s="122">
        <f>IFERROR(VLOOKUP($F:$F,'Lease Types with GL Accts'!$A:$D,4,FALSE),0)</f>
        <v>0</v>
      </c>
      <c r="J1988" s="293" t="str">
        <f>IF(AND(AB1988=1,K1988='Lease Rollforward'!$B$2),"Yes",IF(AB1988=1,"No",""))</f>
        <v/>
      </c>
      <c r="L1988" s="216"/>
      <c r="M1988" s="217"/>
      <c r="N1988" s="217"/>
      <c r="O1988" s="217"/>
      <c r="P1988" s="294">
        <f t="shared" si="257"/>
        <v>0</v>
      </c>
      <c r="Q1988" s="124"/>
      <c r="R1988" s="124"/>
      <c r="S1988" s="219"/>
      <c r="T1988" s="219"/>
      <c r="U1988" s="266"/>
      <c r="V1988" s="122" t="str">
        <f>IF($AB1988=1,VLOOKUP(U:U,'BW Asset Listing'!D:E,2,FALSE),"")</f>
        <v/>
      </c>
      <c r="W1988" s="122" t="str">
        <f>IF($AB1988=1,VLOOKUP(U:U,'BW Asset Listing'!D:F,3,FALSE),"")</f>
        <v/>
      </c>
      <c r="X1988" s="122" t="str">
        <f>IF($AB1988=1,VLOOKUP(U:U,'BW Asset Listing'!D:G,4,FALSE),"")</f>
        <v/>
      </c>
      <c r="Y1988" s="294" t="str">
        <f>IF($AB1988=1,VLOOKUP(U:U,'BW Asset Listing'!D:O,12,FALSE),"")</f>
        <v/>
      </c>
      <c r="Z1988" s="294" t="str">
        <f t="shared" si="258"/>
        <v/>
      </c>
      <c r="AA1988" s="294" t="str">
        <f t="shared" si="259"/>
        <v/>
      </c>
      <c r="AB1988" s="294">
        <f>COUNTIF($D$4:D1988,$D1988)</f>
        <v>0</v>
      </c>
      <c r="AE1988" s="122" t="str">
        <f t="shared" si="260"/>
        <v/>
      </c>
      <c r="AF1988" s="124">
        <f>SUMIFS('BW Expense Report GL'!I:I,'BW Expense Report GL'!F:F,AD:AD,'BW Expense Report GL'!G:G,G:G)</f>
        <v>0</v>
      </c>
      <c r="AG1988" s="124" t="str">
        <f t="shared" si="261"/>
        <v/>
      </c>
      <c r="AH1988" s="124">
        <f>SUMIFS('BW Expense Report GL'!I:I,'BW Expense Report GL'!F:F,AD:AD,'BW Expense Report GL'!G:G,H:H)</f>
        <v>0</v>
      </c>
      <c r="AI1988" s="124" t="str">
        <f t="shared" si="262"/>
        <v/>
      </c>
      <c r="AK1988" s="121">
        <f t="shared" si="263"/>
        <v>0</v>
      </c>
      <c r="AL1988" s="121">
        <f t="shared" si="264"/>
        <v>0</v>
      </c>
    </row>
    <row r="1989" spans="1:38" s="121" customFormat="1" ht="12.75" x14ac:dyDescent="0.2">
      <c r="A1989" s="293" t="str">
        <f>VLOOKUP(B:B,'ACFR Business Areas'!A:C,3,FALSE)</f>
        <v>A000</v>
      </c>
      <c r="B1989" s="293" t="str">
        <f>'Lease Rollforward'!$B$1</f>
        <v>E120</v>
      </c>
      <c r="C1989" s="122" t="str">
        <f>VLOOKUP(B:B,'ACFR Business Areas'!A:B,2,FALSE)</f>
        <v>Comptroller General</v>
      </c>
      <c r="D1989" s="237"/>
      <c r="E1989" s="265"/>
      <c r="G1989" s="122">
        <f>IFERROR(VLOOKUP($F:$F,'Lease Types with GL Accts'!A:B,2,FALSE),0)</f>
        <v>0</v>
      </c>
      <c r="H1989" s="122">
        <f>IFERROR(VLOOKUP($F:$F,'Lease Types with GL Accts'!$A:$C,3,FALSE),0)</f>
        <v>0</v>
      </c>
      <c r="I1989" s="122">
        <f>IFERROR(VLOOKUP($F:$F,'Lease Types with GL Accts'!$A:$D,4,FALSE),0)</f>
        <v>0</v>
      </c>
      <c r="J1989" s="293" t="str">
        <f>IF(AND(AB1989=1,K1989='Lease Rollforward'!$B$2),"Yes",IF(AB1989=1,"No",""))</f>
        <v/>
      </c>
      <c r="L1989" s="216"/>
      <c r="M1989" s="217"/>
      <c r="N1989" s="217"/>
      <c r="O1989" s="217"/>
      <c r="P1989" s="294">
        <f t="shared" si="257"/>
        <v>0</v>
      </c>
      <c r="Q1989" s="124"/>
      <c r="R1989" s="124"/>
      <c r="S1989" s="219"/>
      <c r="T1989" s="219"/>
      <c r="U1989" s="266"/>
      <c r="V1989" s="122" t="str">
        <f>IF($AB1989=1,VLOOKUP(U:U,'BW Asset Listing'!D:E,2,FALSE),"")</f>
        <v/>
      </c>
      <c r="W1989" s="122" t="str">
        <f>IF($AB1989=1,VLOOKUP(U:U,'BW Asset Listing'!D:F,3,FALSE),"")</f>
        <v/>
      </c>
      <c r="X1989" s="122" t="str">
        <f>IF($AB1989=1,VLOOKUP(U:U,'BW Asset Listing'!D:G,4,FALSE),"")</f>
        <v/>
      </c>
      <c r="Y1989" s="294" t="str">
        <f>IF($AB1989=1,VLOOKUP(U:U,'BW Asset Listing'!D:O,12,FALSE),"")</f>
        <v/>
      </c>
      <c r="Z1989" s="294" t="str">
        <f t="shared" si="258"/>
        <v/>
      </c>
      <c r="AA1989" s="294" t="str">
        <f t="shared" si="259"/>
        <v/>
      </c>
      <c r="AB1989" s="294">
        <f>COUNTIF($D$4:D1989,$D1989)</f>
        <v>0</v>
      </c>
      <c r="AE1989" s="122" t="str">
        <f t="shared" si="260"/>
        <v/>
      </c>
      <c r="AF1989" s="124">
        <f>SUMIFS('BW Expense Report GL'!I:I,'BW Expense Report GL'!F:F,AD:AD,'BW Expense Report GL'!G:G,G:G)</f>
        <v>0</v>
      </c>
      <c r="AG1989" s="124" t="str">
        <f t="shared" si="261"/>
        <v/>
      </c>
      <c r="AH1989" s="124">
        <f>SUMIFS('BW Expense Report GL'!I:I,'BW Expense Report GL'!F:F,AD:AD,'BW Expense Report GL'!G:G,H:H)</f>
        <v>0</v>
      </c>
      <c r="AI1989" s="124" t="str">
        <f t="shared" si="262"/>
        <v/>
      </c>
      <c r="AK1989" s="121">
        <f t="shared" si="263"/>
        <v>0</v>
      </c>
      <c r="AL1989" s="121">
        <f t="shared" si="264"/>
        <v>0</v>
      </c>
    </row>
    <row r="1990" spans="1:38" s="121" customFormat="1" ht="12.75" x14ac:dyDescent="0.2">
      <c r="A1990" s="293" t="str">
        <f>VLOOKUP(B:B,'ACFR Business Areas'!A:C,3,FALSE)</f>
        <v>A000</v>
      </c>
      <c r="B1990" s="293" t="str">
        <f>'Lease Rollforward'!$B$1</f>
        <v>E120</v>
      </c>
      <c r="C1990" s="122" t="str">
        <f>VLOOKUP(B:B,'ACFR Business Areas'!A:B,2,FALSE)</f>
        <v>Comptroller General</v>
      </c>
      <c r="D1990" s="237"/>
      <c r="E1990" s="265"/>
      <c r="G1990" s="122">
        <f>IFERROR(VLOOKUP($F:$F,'Lease Types with GL Accts'!A:B,2,FALSE),0)</f>
        <v>0</v>
      </c>
      <c r="H1990" s="122">
        <f>IFERROR(VLOOKUP($F:$F,'Lease Types with GL Accts'!$A:$C,3,FALSE),0)</f>
        <v>0</v>
      </c>
      <c r="I1990" s="122">
        <f>IFERROR(VLOOKUP($F:$F,'Lease Types with GL Accts'!$A:$D,4,FALSE),0)</f>
        <v>0</v>
      </c>
      <c r="J1990" s="293" t="str">
        <f>IF(AND(AB1990=1,K1990='Lease Rollforward'!$B$2),"Yes",IF(AB1990=1,"No",""))</f>
        <v/>
      </c>
      <c r="L1990" s="216"/>
      <c r="M1990" s="217"/>
      <c r="N1990" s="217"/>
      <c r="O1990" s="217"/>
      <c r="P1990" s="294">
        <f t="shared" si="257"/>
        <v>0</v>
      </c>
      <c r="Q1990" s="124"/>
      <c r="R1990" s="124"/>
      <c r="S1990" s="219"/>
      <c r="T1990" s="219"/>
      <c r="U1990" s="266"/>
      <c r="V1990" s="122" t="str">
        <f>IF($AB1990=1,VLOOKUP(U:U,'BW Asset Listing'!D:E,2,FALSE),"")</f>
        <v/>
      </c>
      <c r="W1990" s="122" t="str">
        <f>IF($AB1990=1,VLOOKUP(U:U,'BW Asset Listing'!D:F,3,FALSE),"")</f>
        <v/>
      </c>
      <c r="X1990" s="122" t="str">
        <f>IF($AB1990=1,VLOOKUP(U:U,'BW Asset Listing'!D:G,4,FALSE),"")</f>
        <v/>
      </c>
      <c r="Y1990" s="294" t="str">
        <f>IF($AB1990=1,VLOOKUP(U:U,'BW Asset Listing'!D:O,12,FALSE),"")</f>
        <v/>
      </c>
      <c r="Z1990" s="294" t="str">
        <f t="shared" si="258"/>
        <v/>
      </c>
      <c r="AA1990" s="294" t="str">
        <f t="shared" si="259"/>
        <v/>
      </c>
      <c r="AB1990" s="294">
        <f>COUNTIF($D$4:D1990,$D1990)</f>
        <v>0</v>
      </c>
      <c r="AE1990" s="122" t="str">
        <f t="shared" si="260"/>
        <v/>
      </c>
      <c r="AF1990" s="124">
        <f>SUMIFS('BW Expense Report GL'!I:I,'BW Expense Report GL'!F:F,AD:AD,'BW Expense Report GL'!G:G,G:G)</f>
        <v>0</v>
      </c>
      <c r="AG1990" s="124" t="str">
        <f t="shared" si="261"/>
        <v/>
      </c>
      <c r="AH1990" s="124">
        <f>SUMIFS('BW Expense Report GL'!I:I,'BW Expense Report GL'!F:F,AD:AD,'BW Expense Report GL'!G:G,H:H)</f>
        <v>0</v>
      </c>
      <c r="AI1990" s="124" t="str">
        <f t="shared" si="262"/>
        <v/>
      </c>
      <c r="AK1990" s="121">
        <f t="shared" si="263"/>
        <v>0</v>
      </c>
      <c r="AL1990" s="121">
        <f t="shared" si="264"/>
        <v>0</v>
      </c>
    </row>
    <row r="1991" spans="1:38" s="121" customFormat="1" ht="12.75" x14ac:dyDescent="0.2">
      <c r="A1991" s="293" t="str">
        <f>VLOOKUP(B:B,'ACFR Business Areas'!A:C,3,FALSE)</f>
        <v>A000</v>
      </c>
      <c r="B1991" s="293" t="str">
        <f>'Lease Rollforward'!$B$1</f>
        <v>E120</v>
      </c>
      <c r="C1991" s="122" t="str">
        <f>VLOOKUP(B:B,'ACFR Business Areas'!A:B,2,FALSE)</f>
        <v>Comptroller General</v>
      </c>
      <c r="D1991" s="237"/>
      <c r="E1991" s="265"/>
      <c r="G1991" s="122">
        <f>IFERROR(VLOOKUP($F:$F,'Lease Types with GL Accts'!A:B,2,FALSE),0)</f>
        <v>0</v>
      </c>
      <c r="H1991" s="122">
        <f>IFERROR(VLOOKUP($F:$F,'Lease Types with GL Accts'!$A:$C,3,FALSE),0)</f>
        <v>0</v>
      </c>
      <c r="I1991" s="122">
        <f>IFERROR(VLOOKUP($F:$F,'Lease Types with GL Accts'!$A:$D,4,FALSE),0)</f>
        <v>0</v>
      </c>
      <c r="J1991" s="293" t="str">
        <f>IF(AND(AB1991=1,K1991='Lease Rollforward'!$B$2),"Yes",IF(AB1991=1,"No",""))</f>
        <v/>
      </c>
      <c r="L1991" s="216"/>
      <c r="M1991" s="217"/>
      <c r="N1991" s="217"/>
      <c r="O1991" s="217"/>
      <c r="P1991" s="294">
        <f t="shared" si="257"/>
        <v>0</v>
      </c>
      <c r="Q1991" s="124"/>
      <c r="R1991" s="124"/>
      <c r="S1991" s="219"/>
      <c r="T1991" s="219"/>
      <c r="U1991" s="266"/>
      <c r="V1991" s="122" t="str">
        <f>IF($AB1991=1,VLOOKUP(U:U,'BW Asset Listing'!D:E,2,FALSE),"")</f>
        <v/>
      </c>
      <c r="W1991" s="122" t="str">
        <f>IF($AB1991=1,VLOOKUP(U:U,'BW Asset Listing'!D:F,3,FALSE),"")</f>
        <v/>
      </c>
      <c r="X1991" s="122" t="str">
        <f>IF($AB1991=1,VLOOKUP(U:U,'BW Asset Listing'!D:G,4,FALSE),"")</f>
        <v/>
      </c>
      <c r="Y1991" s="294" t="str">
        <f>IF($AB1991=1,VLOOKUP(U:U,'BW Asset Listing'!D:O,12,FALSE),"")</f>
        <v/>
      </c>
      <c r="Z1991" s="294" t="str">
        <f t="shared" si="258"/>
        <v/>
      </c>
      <c r="AA1991" s="294" t="str">
        <f t="shared" si="259"/>
        <v/>
      </c>
      <c r="AB1991" s="294">
        <f>COUNTIF($D$4:D1991,$D1991)</f>
        <v>0</v>
      </c>
      <c r="AE1991" s="122" t="str">
        <f t="shared" si="260"/>
        <v/>
      </c>
      <c r="AF1991" s="124">
        <f>SUMIFS('BW Expense Report GL'!I:I,'BW Expense Report GL'!F:F,AD:AD,'BW Expense Report GL'!G:G,G:G)</f>
        <v>0</v>
      </c>
      <c r="AG1991" s="124" t="str">
        <f t="shared" si="261"/>
        <v/>
      </c>
      <c r="AH1991" s="124">
        <f>SUMIFS('BW Expense Report GL'!I:I,'BW Expense Report GL'!F:F,AD:AD,'BW Expense Report GL'!G:G,H:H)</f>
        <v>0</v>
      </c>
      <c r="AI1991" s="124" t="str">
        <f t="shared" si="262"/>
        <v/>
      </c>
      <c r="AK1991" s="121">
        <f t="shared" si="263"/>
        <v>0</v>
      </c>
      <c r="AL1991" s="121">
        <f t="shared" si="264"/>
        <v>0</v>
      </c>
    </row>
    <row r="1992" spans="1:38" s="121" customFormat="1" ht="12.75" x14ac:dyDescent="0.2">
      <c r="A1992" s="293" t="str">
        <f>VLOOKUP(B:B,'ACFR Business Areas'!A:C,3,FALSE)</f>
        <v>A000</v>
      </c>
      <c r="B1992" s="293" t="str">
        <f>'Lease Rollforward'!$B$1</f>
        <v>E120</v>
      </c>
      <c r="C1992" s="122" t="str">
        <f>VLOOKUP(B:B,'ACFR Business Areas'!A:B,2,FALSE)</f>
        <v>Comptroller General</v>
      </c>
      <c r="D1992" s="237"/>
      <c r="E1992" s="265"/>
      <c r="G1992" s="122">
        <f>IFERROR(VLOOKUP($F:$F,'Lease Types with GL Accts'!A:B,2,FALSE),0)</f>
        <v>0</v>
      </c>
      <c r="H1992" s="122">
        <f>IFERROR(VLOOKUP($F:$F,'Lease Types with GL Accts'!$A:$C,3,FALSE),0)</f>
        <v>0</v>
      </c>
      <c r="I1992" s="122">
        <f>IFERROR(VLOOKUP($F:$F,'Lease Types with GL Accts'!$A:$D,4,FALSE),0)</f>
        <v>0</v>
      </c>
      <c r="J1992" s="293" t="str">
        <f>IF(AND(AB1992=1,K1992='Lease Rollforward'!$B$2),"Yes",IF(AB1992=1,"No",""))</f>
        <v/>
      </c>
      <c r="L1992" s="216"/>
      <c r="M1992" s="217"/>
      <c r="N1992" s="217"/>
      <c r="O1992" s="217"/>
      <c r="P1992" s="294">
        <f t="shared" ref="P1992:P2055" si="265">SUM(M1992:O1992)</f>
        <v>0</v>
      </c>
      <c r="Q1992" s="124"/>
      <c r="R1992" s="124"/>
      <c r="S1992" s="219"/>
      <c r="T1992" s="219"/>
      <c r="U1992" s="266"/>
      <c r="V1992" s="122" t="str">
        <f>IF($AB1992=1,VLOOKUP(U:U,'BW Asset Listing'!D:E,2,FALSE),"")</f>
        <v/>
      </c>
      <c r="W1992" s="122" t="str">
        <f>IF($AB1992=1,VLOOKUP(U:U,'BW Asset Listing'!D:F,3,FALSE),"")</f>
        <v/>
      </c>
      <c r="X1992" s="122" t="str">
        <f>IF($AB1992=1,VLOOKUP(U:U,'BW Asset Listing'!D:G,4,FALSE),"")</f>
        <v/>
      </c>
      <c r="Y1992" s="294" t="str">
        <f>IF($AB1992=1,VLOOKUP(U:U,'BW Asset Listing'!D:O,12,FALSE),"")</f>
        <v/>
      </c>
      <c r="Z1992" s="294" t="str">
        <f t="shared" ref="Z1992:Z2055" si="266">IF($AB1992=1,SUMIF(D:D,D1992,M:M),"")</f>
        <v/>
      </c>
      <c r="AA1992" s="294" t="str">
        <f t="shared" ref="AA1992:AA2055" si="267">IF($AB1992=1,Y1992-Z1992,"")</f>
        <v/>
      </c>
      <c r="AB1992" s="294">
        <f>COUNTIF($D$4:D1992,$D1992)</f>
        <v>0</v>
      </c>
      <c r="AE1992" s="122" t="str">
        <f t="shared" ref="AE1992:AE2055" si="268">IF(ISBLANK(D1992),"",D1992&amp;" Payment #"&amp;AB1992)</f>
        <v/>
      </c>
      <c r="AF1992" s="124">
        <f>SUMIFS('BW Expense Report GL'!I:I,'BW Expense Report GL'!F:F,AD:AD,'BW Expense Report GL'!G:G,G:G)</f>
        <v>0</v>
      </c>
      <c r="AG1992" s="124" t="str">
        <f t="shared" ref="AG1992:AG2055" si="269">IF(ISBLANK(AD1992),"",M1992-AF1992)</f>
        <v/>
      </c>
      <c r="AH1992" s="124">
        <f>SUMIFS('BW Expense Report GL'!I:I,'BW Expense Report GL'!F:F,AD:AD,'BW Expense Report GL'!G:G,H:H)</f>
        <v>0</v>
      </c>
      <c r="AI1992" s="124" t="str">
        <f t="shared" ref="AI1992:AI2055" si="270">IF(ISBLANK(AD1992),"",N1992-AH1992)</f>
        <v/>
      </c>
      <c r="AK1992" s="121">
        <f t="shared" ref="AK1992:AK2055" si="271">F1992</f>
        <v>0</v>
      </c>
      <c r="AL1992" s="121">
        <f t="shared" ref="AL1992:AL2055" si="272">D1992</f>
        <v>0</v>
      </c>
    </row>
    <row r="1993" spans="1:38" s="121" customFormat="1" ht="12.75" x14ac:dyDescent="0.2">
      <c r="A1993" s="293" t="str">
        <f>VLOOKUP(B:B,'ACFR Business Areas'!A:C,3,FALSE)</f>
        <v>A000</v>
      </c>
      <c r="B1993" s="293" t="str">
        <f>'Lease Rollforward'!$B$1</f>
        <v>E120</v>
      </c>
      <c r="C1993" s="122" t="str">
        <f>VLOOKUP(B:B,'ACFR Business Areas'!A:B,2,FALSE)</f>
        <v>Comptroller General</v>
      </c>
      <c r="D1993" s="237"/>
      <c r="E1993" s="265"/>
      <c r="G1993" s="122">
        <f>IFERROR(VLOOKUP($F:$F,'Lease Types with GL Accts'!A:B,2,FALSE),0)</f>
        <v>0</v>
      </c>
      <c r="H1993" s="122">
        <f>IFERROR(VLOOKUP($F:$F,'Lease Types with GL Accts'!$A:$C,3,FALSE),0)</f>
        <v>0</v>
      </c>
      <c r="I1993" s="122">
        <f>IFERROR(VLOOKUP($F:$F,'Lease Types with GL Accts'!$A:$D,4,FALSE),0)</f>
        <v>0</v>
      </c>
      <c r="J1993" s="293" t="str">
        <f>IF(AND(AB1993=1,K1993='Lease Rollforward'!$B$2),"Yes",IF(AB1993=1,"No",""))</f>
        <v/>
      </c>
      <c r="L1993" s="216"/>
      <c r="M1993" s="217"/>
      <c r="N1993" s="217"/>
      <c r="O1993" s="217"/>
      <c r="P1993" s="294">
        <f t="shared" si="265"/>
        <v>0</v>
      </c>
      <c r="Q1993" s="124"/>
      <c r="R1993" s="124"/>
      <c r="S1993" s="219"/>
      <c r="T1993" s="219"/>
      <c r="U1993" s="266"/>
      <c r="V1993" s="122" t="str">
        <f>IF($AB1993=1,VLOOKUP(U:U,'BW Asset Listing'!D:E,2,FALSE),"")</f>
        <v/>
      </c>
      <c r="W1993" s="122" t="str">
        <f>IF($AB1993=1,VLOOKUP(U:U,'BW Asset Listing'!D:F,3,FALSE),"")</f>
        <v/>
      </c>
      <c r="X1993" s="122" t="str">
        <f>IF($AB1993=1,VLOOKUP(U:U,'BW Asset Listing'!D:G,4,FALSE),"")</f>
        <v/>
      </c>
      <c r="Y1993" s="294" t="str">
        <f>IF($AB1993=1,VLOOKUP(U:U,'BW Asset Listing'!D:O,12,FALSE),"")</f>
        <v/>
      </c>
      <c r="Z1993" s="294" t="str">
        <f t="shared" si="266"/>
        <v/>
      </c>
      <c r="AA1993" s="294" t="str">
        <f t="shared" si="267"/>
        <v/>
      </c>
      <c r="AB1993" s="294">
        <f>COUNTIF($D$4:D1993,$D1993)</f>
        <v>0</v>
      </c>
      <c r="AE1993" s="122" t="str">
        <f t="shared" si="268"/>
        <v/>
      </c>
      <c r="AF1993" s="124">
        <f>SUMIFS('BW Expense Report GL'!I:I,'BW Expense Report GL'!F:F,AD:AD,'BW Expense Report GL'!G:G,G:G)</f>
        <v>0</v>
      </c>
      <c r="AG1993" s="124" t="str">
        <f t="shared" si="269"/>
        <v/>
      </c>
      <c r="AH1993" s="124">
        <f>SUMIFS('BW Expense Report GL'!I:I,'BW Expense Report GL'!F:F,AD:AD,'BW Expense Report GL'!G:G,H:H)</f>
        <v>0</v>
      </c>
      <c r="AI1993" s="124" t="str">
        <f t="shared" si="270"/>
        <v/>
      </c>
      <c r="AK1993" s="121">
        <f t="shared" si="271"/>
        <v>0</v>
      </c>
      <c r="AL1993" s="121">
        <f t="shared" si="272"/>
        <v>0</v>
      </c>
    </row>
    <row r="1994" spans="1:38" s="121" customFormat="1" ht="12.75" x14ac:dyDescent="0.2">
      <c r="A1994" s="293" t="str">
        <f>VLOOKUP(B:B,'ACFR Business Areas'!A:C,3,FALSE)</f>
        <v>A000</v>
      </c>
      <c r="B1994" s="293" t="str">
        <f>'Lease Rollforward'!$B$1</f>
        <v>E120</v>
      </c>
      <c r="C1994" s="122" t="str">
        <f>VLOOKUP(B:B,'ACFR Business Areas'!A:B,2,FALSE)</f>
        <v>Comptroller General</v>
      </c>
      <c r="D1994" s="237"/>
      <c r="E1994" s="265"/>
      <c r="G1994" s="122">
        <f>IFERROR(VLOOKUP($F:$F,'Lease Types with GL Accts'!A:B,2,FALSE),0)</f>
        <v>0</v>
      </c>
      <c r="H1994" s="122">
        <f>IFERROR(VLOOKUP($F:$F,'Lease Types with GL Accts'!$A:$C,3,FALSE),0)</f>
        <v>0</v>
      </c>
      <c r="I1994" s="122">
        <f>IFERROR(VLOOKUP($F:$F,'Lease Types with GL Accts'!$A:$D,4,FALSE),0)</f>
        <v>0</v>
      </c>
      <c r="J1994" s="293" t="str">
        <f>IF(AND(AB1994=1,K1994='Lease Rollforward'!$B$2),"Yes",IF(AB1994=1,"No",""))</f>
        <v/>
      </c>
      <c r="L1994" s="216"/>
      <c r="M1994" s="217"/>
      <c r="N1994" s="217"/>
      <c r="O1994" s="217"/>
      <c r="P1994" s="294">
        <f t="shared" si="265"/>
        <v>0</v>
      </c>
      <c r="Q1994" s="124"/>
      <c r="R1994" s="124"/>
      <c r="S1994" s="219"/>
      <c r="T1994" s="219"/>
      <c r="U1994" s="266"/>
      <c r="V1994" s="122" t="str">
        <f>IF($AB1994=1,VLOOKUP(U:U,'BW Asset Listing'!D:E,2,FALSE),"")</f>
        <v/>
      </c>
      <c r="W1994" s="122" t="str">
        <f>IF($AB1994=1,VLOOKUP(U:U,'BW Asset Listing'!D:F,3,FALSE),"")</f>
        <v/>
      </c>
      <c r="X1994" s="122" t="str">
        <f>IF($AB1994=1,VLOOKUP(U:U,'BW Asset Listing'!D:G,4,FALSE),"")</f>
        <v/>
      </c>
      <c r="Y1994" s="294" t="str">
        <f>IF($AB1994=1,VLOOKUP(U:U,'BW Asset Listing'!D:O,12,FALSE),"")</f>
        <v/>
      </c>
      <c r="Z1994" s="294" t="str">
        <f t="shared" si="266"/>
        <v/>
      </c>
      <c r="AA1994" s="294" t="str">
        <f t="shared" si="267"/>
        <v/>
      </c>
      <c r="AB1994" s="294">
        <f>COUNTIF($D$4:D1994,$D1994)</f>
        <v>0</v>
      </c>
      <c r="AE1994" s="122" t="str">
        <f t="shared" si="268"/>
        <v/>
      </c>
      <c r="AF1994" s="124">
        <f>SUMIFS('BW Expense Report GL'!I:I,'BW Expense Report GL'!F:F,AD:AD,'BW Expense Report GL'!G:G,G:G)</f>
        <v>0</v>
      </c>
      <c r="AG1994" s="124" t="str">
        <f t="shared" si="269"/>
        <v/>
      </c>
      <c r="AH1994" s="124">
        <f>SUMIFS('BW Expense Report GL'!I:I,'BW Expense Report GL'!F:F,AD:AD,'BW Expense Report GL'!G:G,H:H)</f>
        <v>0</v>
      </c>
      <c r="AI1994" s="124" t="str">
        <f t="shared" si="270"/>
        <v/>
      </c>
      <c r="AK1994" s="121">
        <f t="shared" si="271"/>
        <v>0</v>
      </c>
      <c r="AL1994" s="121">
        <f t="shared" si="272"/>
        <v>0</v>
      </c>
    </row>
    <row r="1995" spans="1:38" s="121" customFormat="1" ht="12.75" x14ac:dyDescent="0.2">
      <c r="A1995" s="293" t="str">
        <f>VLOOKUP(B:B,'ACFR Business Areas'!A:C,3,FALSE)</f>
        <v>A000</v>
      </c>
      <c r="B1995" s="293" t="str">
        <f>'Lease Rollforward'!$B$1</f>
        <v>E120</v>
      </c>
      <c r="C1995" s="122" t="str">
        <f>VLOOKUP(B:B,'ACFR Business Areas'!A:B,2,FALSE)</f>
        <v>Comptroller General</v>
      </c>
      <c r="D1995" s="237"/>
      <c r="E1995" s="265"/>
      <c r="G1995" s="122">
        <f>IFERROR(VLOOKUP($F:$F,'Lease Types with GL Accts'!A:B,2,FALSE),0)</f>
        <v>0</v>
      </c>
      <c r="H1995" s="122">
        <f>IFERROR(VLOOKUP($F:$F,'Lease Types with GL Accts'!$A:$C,3,FALSE),0)</f>
        <v>0</v>
      </c>
      <c r="I1995" s="122">
        <f>IFERROR(VLOOKUP($F:$F,'Lease Types with GL Accts'!$A:$D,4,FALSE),0)</f>
        <v>0</v>
      </c>
      <c r="J1995" s="293" t="str">
        <f>IF(AND(AB1995=1,K1995='Lease Rollforward'!$B$2),"Yes",IF(AB1995=1,"No",""))</f>
        <v/>
      </c>
      <c r="L1995" s="216"/>
      <c r="M1995" s="217"/>
      <c r="N1995" s="217"/>
      <c r="O1995" s="217"/>
      <c r="P1995" s="294">
        <f t="shared" si="265"/>
        <v>0</v>
      </c>
      <c r="Q1995" s="124"/>
      <c r="R1995" s="124"/>
      <c r="S1995" s="219"/>
      <c r="T1995" s="219"/>
      <c r="U1995" s="266"/>
      <c r="V1995" s="122" t="str">
        <f>IF($AB1995=1,VLOOKUP(U:U,'BW Asset Listing'!D:E,2,FALSE),"")</f>
        <v/>
      </c>
      <c r="W1995" s="122" t="str">
        <f>IF($AB1995=1,VLOOKUP(U:U,'BW Asset Listing'!D:F,3,FALSE),"")</f>
        <v/>
      </c>
      <c r="X1995" s="122" t="str">
        <f>IF($AB1995=1,VLOOKUP(U:U,'BW Asset Listing'!D:G,4,FALSE),"")</f>
        <v/>
      </c>
      <c r="Y1995" s="294" t="str">
        <f>IF($AB1995=1,VLOOKUP(U:U,'BW Asset Listing'!D:O,12,FALSE),"")</f>
        <v/>
      </c>
      <c r="Z1995" s="294" t="str">
        <f t="shared" si="266"/>
        <v/>
      </c>
      <c r="AA1995" s="294" t="str">
        <f t="shared" si="267"/>
        <v/>
      </c>
      <c r="AB1995" s="294">
        <f>COUNTIF($D$4:D1995,$D1995)</f>
        <v>0</v>
      </c>
      <c r="AE1995" s="122" t="str">
        <f t="shared" si="268"/>
        <v/>
      </c>
      <c r="AF1995" s="124">
        <f>SUMIFS('BW Expense Report GL'!I:I,'BW Expense Report GL'!F:F,AD:AD,'BW Expense Report GL'!G:G,G:G)</f>
        <v>0</v>
      </c>
      <c r="AG1995" s="124" t="str">
        <f t="shared" si="269"/>
        <v/>
      </c>
      <c r="AH1995" s="124">
        <f>SUMIFS('BW Expense Report GL'!I:I,'BW Expense Report GL'!F:F,AD:AD,'BW Expense Report GL'!G:G,H:H)</f>
        <v>0</v>
      </c>
      <c r="AI1995" s="124" t="str">
        <f t="shared" si="270"/>
        <v/>
      </c>
      <c r="AK1995" s="121">
        <f t="shared" si="271"/>
        <v>0</v>
      </c>
      <c r="AL1995" s="121">
        <f t="shared" si="272"/>
        <v>0</v>
      </c>
    </row>
    <row r="1996" spans="1:38" s="121" customFormat="1" ht="12.75" x14ac:dyDescent="0.2">
      <c r="A1996" s="293" t="str">
        <f>VLOOKUP(B:B,'ACFR Business Areas'!A:C,3,FALSE)</f>
        <v>A000</v>
      </c>
      <c r="B1996" s="293" t="str">
        <f>'Lease Rollforward'!$B$1</f>
        <v>E120</v>
      </c>
      <c r="C1996" s="122" t="str">
        <f>VLOOKUP(B:B,'ACFR Business Areas'!A:B,2,FALSE)</f>
        <v>Comptroller General</v>
      </c>
      <c r="D1996" s="237"/>
      <c r="E1996" s="265"/>
      <c r="G1996" s="122">
        <f>IFERROR(VLOOKUP($F:$F,'Lease Types with GL Accts'!A:B,2,FALSE),0)</f>
        <v>0</v>
      </c>
      <c r="H1996" s="122">
        <f>IFERROR(VLOOKUP($F:$F,'Lease Types with GL Accts'!$A:$C,3,FALSE),0)</f>
        <v>0</v>
      </c>
      <c r="I1996" s="122">
        <f>IFERROR(VLOOKUP($F:$F,'Lease Types with GL Accts'!$A:$D,4,FALSE),0)</f>
        <v>0</v>
      </c>
      <c r="J1996" s="293" t="str">
        <f>IF(AND(AB1996=1,K1996='Lease Rollforward'!$B$2),"Yes",IF(AB1996=1,"No",""))</f>
        <v/>
      </c>
      <c r="L1996" s="216"/>
      <c r="M1996" s="217"/>
      <c r="N1996" s="217"/>
      <c r="O1996" s="217"/>
      <c r="P1996" s="294">
        <f t="shared" si="265"/>
        <v>0</v>
      </c>
      <c r="Q1996" s="124"/>
      <c r="R1996" s="124"/>
      <c r="S1996" s="219"/>
      <c r="T1996" s="219"/>
      <c r="U1996" s="266"/>
      <c r="V1996" s="122" t="str">
        <f>IF($AB1996=1,VLOOKUP(U:U,'BW Asset Listing'!D:E,2,FALSE),"")</f>
        <v/>
      </c>
      <c r="W1996" s="122" t="str">
        <f>IF($AB1996=1,VLOOKUP(U:U,'BW Asset Listing'!D:F,3,FALSE),"")</f>
        <v/>
      </c>
      <c r="X1996" s="122" t="str">
        <f>IF($AB1996=1,VLOOKUP(U:U,'BW Asset Listing'!D:G,4,FALSE),"")</f>
        <v/>
      </c>
      <c r="Y1996" s="294" t="str">
        <f>IF($AB1996=1,VLOOKUP(U:U,'BW Asset Listing'!D:O,12,FALSE),"")</f>
        <v/>
      </c>
      <c r="Z1996" s="294" t="str">
        <f t="shared" si="266"/>
        <v/>
      </c>
      <c r="AA1996" s="294" t="str">
        <f t="shared" si="267"/>
        <v/>
      </c>
      <c r="AB1996" s="294">
        <f>COUNTIF($D$4:D1996,$D1996)</f>
        <v>0</v>
      </c>
      <c r="AE1996" s="122" t="str">
        <f t="shared" si="268"/>
        <v/>
      </c>
      <c r="AF1996" s="124">
        <f>SUMIFS('BW Expense Report GL'!I:I,'BW Expense Report GL'!F:F,AD:AD,'BW Expense Report GL'!G:G,G:G)</f>
        <v>0</v>
      </c>
      <c r="AG1996" s="124" t="str">
        <f t="shared" si="269"/>
        <v/>
      </c>
      <c r="AH1996" s="124">
        <f>SUMIFS('BW Expense Report GL'!I:I,'BW Expense Report GL'!F:F,AD:AD,'BW Expense Report GL'!G:G,H:H)</f>
        <v>0</v>
      </c>
      <c r="AI1996" s="124" t="str">
        <f t="shared" si="270"/>
        <v/>
      </c>
      <c r="AK1996" s="121">
        <f t="shared" si="271"/>
        <v>0</v>
      </c>
      <c r="AL1996" s="121">
        <f t="shared" si="272"/>
        <v>0</v>
      </c>
    </row>
    <row r="1997" spans="1:38" s="121" customFormat="1" ht="12.75" x14ac:dyDescent="0.2">
      <c r="A1997" s="293" t="str">
        <f>VLOOKUP(B:B,'ACFR Business Areas'!A:C,3,FALSE)</f>
        <v>A000</v>
      </c>
      <c r="B1997" s="293" t="str">
        <f>'Lease Rollforward'!$B$1</f>
        <v>E120</v>
      </c>
      <c r="C1997" s="122" t="str">
        <f>VLOOKUP(B:B,'ACFR Business Areas'!A:B,2,FALSE)</f>
        <v>Comptroller General</v>
      </c>
      <c r="D1997" s="237"/>
      <c r="E1997" s="265"/>
      <c r="G1997" s="122">
        <f>IFERROR(VLOOKUP($F:$F,'Lease Types with GL Accts'!A:B,2,FALSE),0)</f>
        <v>0</v>
      </c>
      <c r="H1997" s="122">
        <f>IFERROR(VLOOKUP($F:$F,'Lease Types with GL Accts'!$A:$C,3,FALSE),0)</f>
        <v>0</v>
      </c>
      <c r="I1997" s="122">
        <f>IFERROR(VLOOKUP($F:$F,'Lease Types with GL Accts'!$A:$D,4,FALSE),0)</f>
        <v>0</v>
      </c>
      <c r="J1997" s="293" t="str">
        <f>IF(AND(AB1997=1,K1997='Lease Rollforward'!$B$2),"Yes",IF(AB1997=1,"No",""))</f>
        <v/>
      </c>
      <c r="L1997" s="216"/>
      <c r="M1997" s="217"/>
      <c r="N1997" s="217"/>
      <c r="O1997" s="217"/>
      <c r="P1997" s="294">
        <f t="shared" si="265"/>
        <v>0</v>
      </c>
      <c r="Q1997" s="124"/>
      <c r="R1997" s="124"/>
      <c r="S1997" s="219"/>
      <c r="T1997" s="219"/>
      <c r="U1997" s="266"/>
      <c r="V1997" s="122" t="str">
        <f>IF($AB1997=1,VLOOKUP(U:U,'BW Asset Listing'!D:E,2,FALSE),"")</f>
        <v/>
      </c>
      <c r="W1997" s="122" t="str">
        <f>IF($AB1997=1,VLOOKUP(U:U,'BW Asset Listing'!D:F,3,FALSE),"")</f>
        <v/>
      </c>
      <c r="X1997" s="122" t="str">
        <f>IF($AB1997=1,VLOOKUP(U:U,'BW Asset Listing'!D:G,4,FALSE),"")</f>
        <v/>
      </c>
      <c r="Y1997" s="294" t="str">
        <f>IF($AB1997=1,VLOOKUP(U:U,'BW Asset Listing'!D:O,12,FALSE),"")</f>
        <v/>
      </c>
      <c r="Z1997" s="294" t="str">
        <f t="shared" si="266"/>
        <v/>
      </c>
      <c r="AA1997" s="294" t="str">
        <f t="shared" si="267"/>
        <v/>
      </c>
      <c r="AB1997" s="294">
        <f>COUNTIF($D$4:D1997,$D1997)</f>
        <v>0</v>
      </c>
      <c r="AE1997" s="122" t="str">
        <f t="shared" si="268"/>
        <v/>
      </c>
      <c r="AF1997" s="124">
        <f>SUMIFS('BW Expense Report GL'!I:I,'BW Expense Report GL'!F:F,AD:AD,'BW Expense Report GL'!G:G,G:G)</f>
        <v>0</v>
      </c>
      <c r="AG1997" s="124" t="str">
        <f t="shared" si="269"/>
        <v/>
      </c>
      <c r="AH1997" s="124">
        <f>SUMIFS('BW Expense Report GL'!I:I,'BW Expense Report GL'!F:F,AD:AD,'BW Expense Report GL'!G:G,H:H)</f>
        <v>0</v>
      </c>
      <c r="AI1997" s="124" t="str">
        <f t="shared" si="270"/>
        <v/>
      </c>
      <c r="AK1997" s="121">
        <f t="shared" si="271"/>
        <v>0</v>
      </c>
      <c r="AL1997" s="121">
        <f t="shared" si="272"/>
        <v>0</v>
      </c>
    </row>
    <row r="1998" spans="1:38" s="121" customFormat="1" ht="12.75" x14ac:dyDescent="0.2">
      <c r="A1998" s="293" t="str">
        <f>VLOOKUP(B:B,'ACFR Business Areas'!A:C,3,FALSE)</f>
        <v>A000</v>
      </c>
      <c r="B1998" s="293" t="str">
        <f>'Lease Rollforward'!$B$1</f>
        <v>E120</v>
      </c>
      <c r="C1998" s="122" t="str">
        <f>VLOOKUP(B:B,'ACFR Business Areas'!A:B,2,FALSE)</f>
        <v>Comptroller General</v>
      </c>
      <c r="D1998" s="237"/>
      <c r="E1998" s="265"/>
      <c r="G1998" s="122">
        <f>IFERROR(VLOOKUP($F:$F,'Lease Types with GL Accts'!A:B,2,FALSE),0)</f>
        <v>0</v>
      </c>
      <c r="H1998" s="122">
        <f>IFERROR(VLOOKUP($F:$F,'Lease Types with GL Accts'!$A:$C,3,FALSE),0)</f>
        <v>0</v>
      </c>
      <c r="I1998" s="122">
        <f>IFERROR(VLOOKUP($F:$F,'Lease Types with GL Accts'!$A:$D,4,FALSE),0)</f>
        <v>0</v>
      </c>
      <c r="J1998" s="293" t="str">
        <f>IF(AND(AB1998=1,K1998='Lease Rollforward'!$B$2),"Yes",IF(AB1998=1,"No",""))</f>
        <v/>
      </c>
      <c r="L1998" s="216"/>
      <c r="M1998" s="217"/>
      <c r="N1998" s="217"/>
      <c r="O1998" s="217"/>
      <c r="P1998" s="294">
        <f t="shared" si="265"/>
        <v>0</v>
      </c>
      <c r="Q1998" s="124"/>
      <c r="R1998" s="124"/>
      <c r="S1998" s="219"/>
      <c r="T1998" s="219"/>
      <c r="U1998" s="266"/>
      <c r="V1998" s="122" t="str">
        <f>IF($AB1998=1,VLOOKUP(U:U,'BW Asset Listing'!D:E,2,FALSE),"")</f>
        <v/>
      </c>
      <c r="W1998" s="122" t="str">
        <f>IF($AB1998=1,VLOOKUP(U:U,'BW Asset Listing'!D:F,3,FALSE),"")</f>
        <v/>
      </c>
      <c r="X1998" s="122" t="str">
        <f>IF($AB1998=1,VLOOKUP(U:U,'BW Asset Listing'!D:G,4,FALSE),"")</f>
        <v/>
      </c>
      <c r="Y1998" s="294" t="str">
        <f>IF($AB1998=1,VLOOKUP(U:U,'BW Asset Listing'!D:O,12,FALSE),"")</f>
        <v/>
      </c>
      <c r="Z1998" s="294" t="str">
        <f t="shared" si="266"/>
        <v/>
      </c>
      <c r="AA1998" s="294" t="str">
        <f t="shared" si="267"/>
        <v/>
      </c>
      <c r="AB1998" s="294">
        <f>COUNTIF($D$4:D1998,$D1998)</f>
        <v>0</v>
      </c>
      <c r="AE1998" s="122" t="str">
        <f t="shared" si="268"/>
        <v/>
      </c>
      <c r="AF1998" s="124">
        <f>SUMIFS('BW Expense Report GL'!I:I,'BW Expense Report GL'!F:F,AD:AD,'BW Expense Report GL'!G:G,G:G)</f>
        <v>0</v>
      </c>
      <c r="AG1998" s="124" t="str">
        <f t="shared" si="269"/>
        <v/>
      </c>
      <c r="AH1998" s="124">
        <f>SUMIFS('BW Expense Report GL'!I:I,'BW Expense Report GL'!F:F,AD:AD,'BW Expense Report GL'!G:G,H:H)</f>
        <v>0</v>
      </c>
      <c r="AI1998" s="124" t="str">
        <f t="shared" si="270"/>
        <v/>
      </c>
      <c r="AK1998" s="121">
        <f t="shared" si="271"/>
        <v>0</v>
      </c>
      <c r="AL1998" s="121">
        <f t="shared" si="272"/>
        <v>0</v>
      </c>
    </row>
    <row r="1999" spans="1:38" s="121" customFormat="1" ht="12.75" x14ac:dyDescent="0.2">
      <c r="A1999" s="293" t="str">
        <f>VLOOKUP(B:B,'ACFR Business Areas'!A:C,3,FALSE)</f>
        <v>A000</v>
      </c>
      <c r="B1999" s="293" t="str">
        <f>'Lease Rollforward'!$B$1</f>
        <v>E120</v>
      </c>
      <c r="C1999" s="122" t="str">
        <f>VLOOKUP(B:B,'ACFR Business Areas'!A:B,2,FALSE)</f>
        <v>Comptroller General</v>
      </c>
      <c r="D1999" s="237"/>
      <c r="E1999" s="265"/>
      <c r="G1999" s="122">
        <f>IFERROR(VLOOKUP($F:$F,'Lease Types with GL Accts'!A:B,2,FALSE),0)</f>
        <v>0</v>
      </c>
      <c r="H1999" s="122">
        <f>IFERROR(VLOOKUP($F:$F,'Lease Types with GL Accts'!$A:$C,3,FALSE),0)</f>
        <v>0</v>
      </c>
      <c r="I1999" s="122">
        <f>IFERROR(VLOOKUP($F:$F,'Lease Types with GL Accts'!$A:$D,4,FALSE),0)</f>
        <v>0</v>
      </c>
      <c r="J1999" s="293" t="str">
        <f>IF(AND(AB1999=1,K1999='Lease Rollforward'!$B$2),"Yes",IF(AB1999=1,"No",""))</f>
        <v/>
      </c>
      <c r="L1999" s="216"/>
      <c r="M1999" s="217"/>
      <c r="N1999" s="217"/>
      <c r="O1999" s="217"/>
      <c r="P1999" s="294">
        <f t="shared" si="265"/>
        <v>0</v>
      </c>
      <c r="Q1999" s="124"/>
      <c r="R1999" s="124"/>
      <c r="S1999" s="219"/>
      <c r="T1999" s="219"/>
      <c r="U1999" s="266"/>
      <c r="V1999" s="122" t="str">
        <f>IF($AB1999=1,VLOOKUP(U:U,'BW Asset Listing'!D:E,2,FALSE),"")</f>
        <v/>
      </c>
      <c r="W1999" s="122" t="str">
        <f>IF($AB1999=1,VLOOKUP(U:U,'BW Asset Listing'!D:F,3,FALSE),"")</f>
        <v/>
      </c>
      <c r="X1999" s="122" t="str">
        <f>IF($AB1999=1,VLOOKUP(U:U,'BW Asset Listing'!D:G,4,FALSE),"")</f>
        <v/>
      </c>
      <c r="Y1999" s="294" t="str">
        <f>IF($AB1999=1,VLOOKUP(U:U,'BW Asset Listing'!D:O,12,FALSE),"")</f>
        <v/>
      </c>
      <c r="Z1999" s="294" t="str">
        <f t="shared" si="266"/>
        <v/>
      </c>
      <c r="AA1999" s="294" t="str">
        <f t="shared" si="267"/>
        <v/>
      </c>
      <c r="AB1999" s="294">
        <f>COUNTIF($D$4:D1999,$D1999)</f>
        <v>0</v>
      </c>
      <c r="AE1999" s="122" t="str">
        <f t="shared" si="268"/>
        <v/>
      </c>
      <c r="AF1999" s="124">
        <f>SUMIFS('BW Expense Report GL'!I:I,'BW Expense Report GL'!F:F,AD:AD,'BW Expense Report GL'!G:G,G:G)</f>
        <v>0</v>
      </c>
      <c r="AG1999" s="124" t="str">
        <f t="shared" si="269"/>
        <v/>
      </c>
      <c r="AH1999" s="124">
        <f>SUMIFS('BW Expense Report GL'!I:I,'BW Expense Report GL'!F:F,AD:AD,'BW Expense Report GL'!G:G,H:H)</f>
        <v>0</v>
      </c>
      <c r="AI1999" s="124" t="str">
        <f t="shared" si="270"/>
        <v/>
      </c>
      <c r="AK1999" s="121">
        <f t="shared" si="271"/>
        <v>0</v>
      </c>
      <c r="AL1999" s="121">
        <f t="shared" si="272"/>
        <v>0</v>
      </c>
    </row>
    <row r="2000" spans="1:38" s="121" customFormat="1" ht="12.75" x14ac:dyDescent="0.2">
      <c r="A2000" s="293" t="str">
        <f>VLOOKUP(B:B,'ACFR Business Areas'!A:C,3,FALSE)</f>
        <v>A000</v>
      </c>
      <c r="B2000" s="293" t="str">
        <f>'Lease Rollforward'!$B$1</f>
        <v>E120</v>
      </c>
      <c r="C2000" s="122" t="str">
        <f>VLOOKUP(B:B,'ACFR Business Areas'!A:B,2,FALSE)</f>
        <v>Comptroller General</v>
      </c>
      <c r="D2000" s="237"/>
      <c r="E2000" s="265"/>
      <c r="G2000" s="122">
        <f>IFERROR(VLOOKUP($F:$F,'Lease Types with GL Accts'!A:B,2,FALSE),0)</f>
        <v>0</v>
      </c>
      <c r="H2000" s="122">
        <f>IFERROR(VLOOKUP($F:$F,'Lease Types with GL Accts'!$A:$C,3,FALSE),0)</f>
        <v>0</v>
      </c>
      <c r="I2000" s="122">
        <f>IFERROR(VLOOKUP($F:$F,'Lease Types with GL Accts'!$A:$D,4,FALSE),0)</f>
        <v>0</v>
      </c>
      <c r="J2000" s="293" t="str">
        <f>IF(AND(AB2000=1,K2000='Lease Rollforward'!$B$2),"Yes",IF(AB2000=1,"No",""))</f>
        <v/>
      </c>
      <c r="L2000" s="216"/>
      <c r="M2000" s="217"/>
      <c r="N2000" s="217"/>
      <c r="O2000" s="217"/>
      <c r="P2000" s="294">
        <f t="shared" si="265"/>
        <v>0</v>
      </c>
      <c r="Q2000" s="124"/>
      <c r="R2000" s="124"/>
      <c r="S2000" s="219"/>
      <c r="T2000" s="219"/>
      <c r="U2000" s="266"/>
      <c r="V2000" s="122" t="str">
        <f>IF($AB2000=1,VLOOKUP(U:U,'BW Asset Listing'!D:E,2,FALSE),"")</f>
        <v/>
      </c>
      <c r="W2000" s="122" t="str">
        <f>IF($AB2000=1,VLOOKUP(U:U,'BW Asset Listing'!D:F,3,FALSE),"")</f>
        <v/>
      </c>
      <c r="X2000" s="122" t="str">
        <f>IF($AB2000=1,VLOOKUP(U:U,'BW Asset Listing'!D:G,4,FALSE),"")</f>
        <v/>
      </c>
      <c r="Y2000" s="294" t="str">
        <f>IF($AB2000=1,VLOOKUP(U:U,'BW Asset Listing'!D:O,12,FALSE),"")</f>
        <v/>
      </c>
      <c r="Z2000" s="294" t="str">
        <f t="shared" si="266"/>
        <v/>
      </c>
      <c r="AA2000" s="294" t="str">
        <f t="shared" si="267"/>
        <v/>
      </c>
      <c r="AB2000" s="294">
        <f>COUNTIF($D$4:D2000,$D2000)</f>
        <v>0</v>
      </c>
      <c r="AE2000" s="122" t="str">
        <f t="shared" si="268"/>
        <v/>
      </c>
      <c r="AF2000" s="124">
        <f>SUMIFS('BW Expense Report GL'!I:I,'BW Expense Report GL'!F:F,AD:AD,'BW Expense Report GL'!G:G,G:G)</f>
        <v>0</v>
      </c>
      <c r="AG2000" s="124" t="str">
        <f t="shared" si="269"/>
        <v/>
      </c>
      <c r="AH2000" s="124">
        <f>SUMIFS('BW Expense Report GL'!I:I,'BW Expense Report GL'!F:F,AD:AD,'BW Expense Report GL'!G:G,H:H)</f>
        <v>0</v>
      </c>
      <c r="AI2000" s="124" t="str">
        <f t="shared" si="270"/>
        <v/>
      </c>
      <c r="AK2000" s="121">
        <f t="shared" si="271"/>
        <v>0</v>
      </c>
      <c r="AL2000" s="121">
        <f t="shared" si="272"/>
        <v>0</v>
      </c>
    </row>
    <row r="2001" spans="1:38" s="121" customFormat="1" ht="12.75" x14ac:dyDescent="0.2">
      <c r="A2001" s="293" t="str">
        <f>VLOOKUP(B:B,'ACFR Business Areas'!A:C,3,FALSE)</f>
        <v>A000</v>
      </c>
      <c r="B2001" s="293" t="str">
        <f>'Lease Rollforward'!$B$1</f>
        <v>E120</v>
      </c>
      <c r="C2001" s="122" t="str">
        <f>VLOOKUP(B:B,'ACFR Business Areas'!A:B,2,FALSE)</f>
        <v>Comptroller General</v>
      </c>
      <c r="D2001" s="237"/>
      <c r="E2001" s="265"/>
      <c r="G2001" s="122">
        <f>IFERROR(VLOOKUP($F:$F,'Lease Types with GL Accts'!A:B,2,FALSE),0)</f>
        <v>0</v>
      </c>
      <c r="H2001" s="122">
        <f>IFERROR(VLOOKUP($F:$F,'Lease Types with GL Accts'!$A:$C,3,FALSE),0)</f>
        <v>0</v>
      </c>
      <c r="I2001" s="122">
        <f>IFERROR(VLOOKUP($F:$F,'Lease Types with GL Accts'!$A:$D,4,FALSE),0)</f>
        <v>0</v>
      </c>
      <c r="J2001" s="293" t="str">
        <f>IF(AND(AB2001=1,K2001='Lease Rollforward'!$B$2),"Yes",IF(AB2001=1,"No",""))</f>
        <v/>
      </c>
      <c r="L2001" s="216"/>
      <c r="M2001" s="217"/>
      <c r="N2001" s="217"/>
      <c r="O2001" s="217"/>
      <c r="P2001" s="294">
        <f t="shared" si="265"/>
        <v>0</v>
      </c>
      <c r="Q2001" s="124"/>
      <c r="R2001" s="124"/>
      <c r="S2001" s="219"/>
      <c r="T2001" s="219"/>
      <c r="U2001" s="266"/>
      <c r="V2001" s="122" t="str">
        <f>IF($AB2001=1,VLOOKUP(U:U,'BW Asset Listing'!D:E,2,FALSE),"")</f>
        <v/>
      </c>
      <c r="W2001" s="122" t="str">
        <f>IF($AB2001=1,VLOOKUP(U:U,'BW Asset Listing'!D:F,3,FALSE),"")</f>
        <v/>
      </c>
      <c r="X2001" s="122" t="str">
        <f>IF($AB2001=1,VLOOKUP(U:U,'BW Asset Listing'!D:G,4,FALSE),"")</f>
        <v/>
      </c>
      <c r="Y2001" s="294" t="str">
        <f>IF($AB2001=1,VLOOKUP(U:U,'BW Asset Listing'!D:O,12,FALSE),"")</f>
        <v/>
      </c>
      <c r="Z2001" s="294" t="str">
        <f t="shared" si="266"/>
        <v/>
      </c>
      <c r="AA2001" s="294" t="str">
        <f t="shared" si="267"/>
        <v/>
      </c>
      <c r="AB2001" s="294">
        <f>COUNTIF($D$4:D2001,$D2001)</f>
        <v>0</v>
      </c>
      <c r="AE2001" s="122" t="str">
        <f t="shared" si="268"/>
        <v/>
      </c>
      <c r="AF2001" s="124">
        <f>SUMIFS('BW Expense Report GL'!I:I,'BW Expense Report GL'!F:F,AD:AD,'BW Expense Report GL'!G:G,G:G)</f>
        <v>0</v>
      </c>
      <c r="AG2001" s="124" t="str">
        <f t="shared" si="269"/>
        <v/>
      </c>
      <c r="AH2001" s="124">
        <f>SUMIFS('BW Expense Report GL'!I:I,'BW Expense Report GL'!F:F,AD:AD,'BW Expense Report GL'!G:G,H:H)</f>
        <v>0</v>
      </c>
      <c r="AI2001" s="124" t="str">
        <f t="shared" si="270"/>
        <v/>
      </c>
      <c r="AK2001" s="121">
        <f t="shared" si="271"/>
        <v>0</v>
      </c>
      <c r="AL2001" s="121">
        <f t="shared" si="272"/>
        <v>0</v>
      </c>
    </row>
    <row r="2002" spans="1:38" s="121" customFormat="1" ht="12.75" x14ac:dyDescent="0.2">
      <c r="A2002" s="293" t="str">
        <f>VLOOKUP(B:B,'ACFR Business Areas'!A:C,3,FALSE)</f>
        <v>A000</v>
      </c>
      <c r="B2002" s="293" t="str">
        <f>'Lease Rollforward'!$B$1</f>
        <v>E120</v>
      </c>
      <c r="C2002" s="122" t="str">
        <f>VLOOKUP(B:B,'ACFR Business Areas'!A:B,2,FALSE)</f>
        <v>Comptroller General</v>
      </c>
      <c r="D2002" s="237"/>
      <c r="E2002" s="265"/>
      <c r="G2002" s="122">
        <f>IFERROR(VLOOKUP($F:$F,'Lease Types with GL Accts'!A:B,2,FALSE),0)</f>
        <v>0</v>
      </c>
      <c r="H2002" s="122">
        <f>IFERROR(VLOOKUP($F:$F,'Lease Types with GL Accts'!$A:$C,3,FALSE),0)</f>
        <v>0</v>
      </c>
      <c r="I2002" s="122">
        <f>IFERROR(VLOOKUP($F:$F,'Lease Types with GL Accts'!$A:$D,4,FALSE),0)</f>
        <v>0</v>
      </c>
      <c r="J2002" s="293" t="str">
        <f>IF(AND(AB2002=1,K2002='Lease Rollforward'!$B$2),"Yes",IF(AB2002=1,"No",""))</f>
        <v/>
      </c>
      <c r="L2002" s="216"/>
      <c r="M2002" s="217"/>
      <c r="N2002" s="217"/>
      <c r="O2002" s="217"/>
      <c r="P2002" s="294">
        <f t="shared" si="265"/>
        <v>0</v>
      </c>
      <c r="Q2002" s="124"/>
      <c r="R2002" s="124"/>
      <c r="S2002" s="219"/>
      <c r="T2002" s="219"/>
      <c r="U2002" s="266"/>
      <c r="V2002" s="122" t="str">
        <f>IF($AB2002=1,VLOOKUP(U:U,'BW Asset Listing'!D:E,2,FALSE),"")</f>
        <v/>
      </c>
      <c r="W2002" s="122" t="str">
        <f>IF($AB2002=1,VLOOKUP(U:U,'BW Asset Listing'!D:F,3,FALSE),"")</f>
        <v/>
      </c>
      <c r="X2002" s="122" t="str">
        <f>IF($AB2002=1,VLOOKUP(U:U,'BW Asset Listing'!D:G,4,FALSE),"")</f>
        <v/>
      </c>
      <c r="Y2002" s="294" t="str">
        <f>IF($AB2002=1,VLOOKUP(U:U,'BW Asset Listing'!D:O,12,FALSE),"")</f>
        <v/>
      </c>
      <c r="Z2002" s="294" t="str">
        <f t="shared" si="266"/>
        <v/>
      </c>
      <c r="AA2002" s="294" t="str">
        <f t="shared" si="267"/>
        <v/>
      </c>
      <c r="AB2002" s="294">
        <f>COUNTIF($D$4:D2002,$D2002)</f>
        <v>0</v>
      </c>
      <c r="AE2002" s="122" t="str">
        <f t="shared" si="268"/>
        <v/>
      </c>
      <c r="AF2002" s="124">
        <f>SUMIFS('BW Expense Report GL'!I:I,'BW Expense Report GL'!F:F,AD:AD,'BW Expense Report GL'!G:G,G:G)</f>
        <v>0</v>
      </c>
      <c r="AG2002" s="124" t="str">
        <f t="shared" si="269"/>
        <v/>
      </c>
      <c r="AH2002" s="124">
        <f>SUMIFS('BW Expense Report GL'!I:I,'BW Expense Report GL'!F:F,AD:AD,'BW Expense Report GL'!G:G,H:H)</f>
        <v>0</v>
      </c>
      <c r="AI2002" s="124" t="str">
        <f t="shared" si="270"/>
        <v/>
      </c>
      <c r="AK2002" s="121">
        <f t="shared" si="271"/>
        <v>0</v>
      </c>
      <c r="AL2002" s="121">
        <f t="shared" si="272"/>
        <v>0</v>
      </c>
    </row>
    <row r="2003" spans="1:38" s="121" customFormat="1" ht="12.75" x14ac:dyDescent="0.2">
      <c r="A2003" s="293" t="str">
        <f>VLOOKUP(B:B,'ACFR Business Areas'!A:C,3,FALSE)</f>
        <v>A000</v>
      </c>
      <c r="B2003" s="293" t="str">
        <f>'Lease Rollforward'!$B$1</f>
        <v>E120</v>
      </c>
      <c r="C2003" s="122" t="str">
        <f>VLOOKUP(B:B,'ACFR Business Areas'!A:B,2,FALSE)</f>
        <v>Comptroller General</v>
      </c>
      <c r="D2003" s="237"/>
      <c r="E2003" s="265"/>
      <c r="G2003" s="122">
        <f>IFERROR(VLOOKUP($F:$F,'Lease Types with GL Accts'!A:B,2,FALSE),0)</f>
        <v>0</v>
      </c>
      <c r="H2003" s="122">
        <f>IFERROR(VLOOKUP($F:$F,'Lease Types with GL Accts'!$A:$C,3,FALSE),0)</f>
        <v>0</v>
      </c>
      <c r="I2003" s="122">
        <f>IFERROR(VLOOKUP($F:$F,'Lease Types with GL Accts'!$A:$D,4,FALSE),0)</f>
        <v>0</v>
      </c>
      <c r="J2003" s="293" t="str">
        <f>IF(AND(AB2003=1,K2003='Lease Rollforward'!$B$2),"Yes",IF(AB2003=1,"No",""))</f>
        <v/>
      </c>
      <c r="L2003" s="216"/>
      <c r="M2003" s="217"/>
      <c r="N2003" s="217"/>
      <c r="O2003" s="217"/>
      <c r="P2003" s="294">
        <f t="shared" si="265"/>
        <v>0</v>
      </c>
      <c r="Q2003" s="124"/>
      <c r="R2003" s="124"/>
      <c r="S2003" s="219"/>
      <c r="T2003" s="219"/>
      <c r="U2003" s="266"/>
      <c r="V2003" s="122" t="str">
        <f>IF($AB2003=1,VLOOKUP(U:U,'BW Asset Listing'!D:E,2,FALSE),"")</f>
        <v/>
      </c>
      <c r="W2003" s="122" t="str">
        <f>IF($AB2003=1,VLOOKUP(U:U,'BW Asset Listing'!D:F,3,FALSE),"")</f>
        <v/>
      </c>
      <c r="X2003" s="122" t="str">
        <f>IF($AB2003=1,VLOOKUP(U:U,'BW Asset Listing'!D:G,4,FALSE),"")</f>
        <v/>
      </c>
      <c r="Y2003" s="294" t="str">
        <f>IF($AB2003=1,VLOOKUP(U:U,'BW Asset Listing'!D:O,12,FALSE),"")</f>
        <v/>
      </c>
      <c r="Z2003" s="294" t="str">
        <f t="shared" si="266"/>
        <v/>
      </c>
      <c r="AA2003" s="294" t="str">
        <f t="shared" si="267"/>
        <v/>
      </c>
      <c r="AB2003" s="294">
        <f>COUNTIF($D$4:D2003,$D2003)</f>
        <v>0</v>
      </c>
      <c r="AE2003" s="122" t="str">
        <f t="shared" si="268"/>
        <v/>
      </c>
      <c r="AF2003" s="124">
        <f>SUMIFS('BW Expense Report GL'!I:I,'BW Expense Report GL'!F:F,AD:AD,'BW Expense Report GL'!G:G,G:G)</f>
        <v>0</v>
      </c>
      <c r="AG2003" s="124" t="str">
        <f t="shared" si="269"/>
        <v/>
      </c>
      <c r="AH2003" s="124">
        <f>SUMIFS('BW Expense Report GL'!I:I,'BW Expense Report GL'!F:F,AD:AD,'BW Expense Report GL'!G:G,H:H)</f>
        <v>0</v>
      </c>
      <c r="AI2003" s="124" t="str">
        <f t="shared" si="270"/>
        <v/>
      </c>
      <c r="AK2003" s="121">
        <f t="shared" si="271"/>
        <v>0</v>
      </c>
      <c r="AL2003" s="121">
        <f t="shared" si="272"/>
        <v>0</v>
      </c>
    </row>
    <row r="2004" spans="1:38" s="121" customFormat="1" ht="12.75" x14ac:dyDescent="0.2">
      <c r="A2004" s="293" t="str">
        <f>VLOOKUP(B:B,'ACFR Business Areas'!A:C,3,FALSE)</f>
        <v>A000</v>
      </c>
      <c r="B2004" s="293" t="str">
        <f>'Lease Rollforward'!$B$1</f>
        <v>E120</v>
      </c>
      <c r="C2004" s="122" t="str">
        <f>VLOOKUP(B:B,'ACFR Business Areas'!A:B,2,FALSE)</f>
        <v>Comptroller General</v>
      </c>
      <c r="D2004" s="237"/>
      <c r="E2004" s="265"/>
      <c r="G2004" s="122">
        <f>IFERROR(VLOOKUP($F:$F,'Lease Types with GL Accts'!A:B,2,FALSE),0)</f>
        <v>0</v>
      </c>
      <c r="H2004" s="122">
        <f>IFERROR(VLOOKUP($F:$F,'Lease Types with GL Accts'!$A:$C,3,FALSE),0)</f>
        <v>0</v>
      </c>
      <c r="I2004" s="122">
        <f>IFERROR(VLOOKUP($F:$F,'Lease Types with GL Accts'!$A:$D,4,FALSE),0)</f>
        <v>0</v>
      </c>
      <c r="J2004" s="293" t="str">
        <f>IF(AND(AB2004=1,K2004='Lease Rollforward'!$B$2),"Yes",IF(AB2004=1,"No",""))</f>
        <v/>
      </c>
      <c r="L2004" s="216"/>
      <c r="M2004" s="217"/>
      <c r="N2004" s="217"/>
      <c r="O2004" s="217"/>
      <c r="P2004" s="294">
        <f t="shared" si="265"/>
        <v>0</v>
      </c>
      <c r="Q2004" s="124"/>
      <c r="R2004" s="124"/>
      <c r="S2004" s="219"/>
      <c r="T2004" s="219"/>
      <c r="U2004" s="266"/>
      <c r="V2004" s="122" t="str">
        <f>IF($AB2004=1,VLOOKUP(U:U,'BW Asset Listing'!D:E,2,FALSE),"")</f>
        <v/>
      </c>
      <c r="W2004" s="122" t="str">
        <f>IF($AB2004=1,VLOOKUP(U:U,'BW Asset Listing'!D:F,3,FALSE),"")</f>
        <v/>
      </c>
      <c r="X2004" s="122" t="str">
        <f>IF($AB2004=1,VLOOKUP(U:U,'BW Asset Listing'!D:G,4,FALSE),"")</f>
        <v/>
      </c>
      <c r="Y2004" s="294" t="str">
        <f>IF($AB2004=1,VLOOKUP(U:U,'BW Asset Listing'!D:O,12,FALSE),"")</f>
        <v/>
      </c>
      <c r="Z2004" s="294" t="str">
        <f t="shared" si="266"/>
        <v/>
      </c>
      <c r="AA2004" s="294" t="str">
        <f t="shared" si="267"/>
        <v/>
      </c>
      <c r="AB2004" s="294">
        <f>COUNTIF($D$4:D2004,$D2004)</f>
        <v>0</v>
      </c>
      <c r="AE2004" s="122" t="str">
        <f t="shared" si="268"/>
        <v/>
      </c>
      <c r="AF2004" s="124">
        <f>SUMIFS('BW Expense Report GL'!I:I,'BW Expense Report GL'!F:F,AD:AD,'BW Expense Report GL'!G:G,G:G)</f>
        <v>0</v>
      </c>
      <c r="AG2004" s="124" t="str">
        <f t="shared" si="269"/>
        <v/>
      </c>
      <c r="AH2004" s="124">
        <f>SUMIFS('BW Expense Report GL'!I:I,'BW Expense Report GL'!F:F,AD:AD,'BW Expense Report GL'!G:G,H:H)</f>
        <v>0</v>
      </c>
      <c r="AI2004" s="124" t="str">
        <f t="shared" si="270"/>
        <v/>
      </c>
      <c r="AK2004" s="121">
        <f t="shared" si="271"/>
        <v>0</v>
      </c>
      <c r="AL2004" s="121">
        <f t="shared" si="272"/>
        <v>0</v>
      </c>
    </row>
    <row r="2005" spans="1:38" s="121" customFormat="1" ht="12.75" x14ac:dyDescent="0.2">
      <c r="A2005" s="293" t="str">
        <f>VLOOKUP(B:B,'ACFR Business Areas'!A:C,3,FALSE)</f>
        <v>A000</v>
      </c>
      <c r="B2005" s="293" t="str">
        <f>'Lease Rollforward'!$B$1</f>
        <v>E120</v>
      </c>
      <c r="C2005" s="122" t="str">
        <f>VLOOKUP(B:B,'ACFR Business Areas'!A:B,2,FALSE)</f>
        <v>Comptroller General</v>
      </c>
      <c r="D2005" s="237"/>
      <c r="E2005" s="265"/>
      <c r="G2005" s="122">
        <f>IFERROR(VLOOKUP($F:$F,'Lease Types with GL Accts'!A:B,2,FALSE),0)</f>
        <v>0</v>
      </c>
      <c r="H2005" s="122">
        <f>IFERROR(VLOOKUP($F:$F,'Lease Types with GL Accts'!$A:$C,3,FALSE),0)</f>
        <v>0</v>
      </c>
      <c r="I2005" s="122">
        <f>IFERROR(VLOOKUP($F:$F,'Lease Types with GL Accts'!$A:$D,4,FALSE),0)</f>
        <v>0</v>
      </c>
      <c r="J2005" s="293" t="str">
        <f>IF(AND(AB2005=1,K2005='Lease Rollforward'!$B$2),"Yes",IF(AB2005=1,"No",""))</f>
        <v/>
      </c>
      <c r="L2005" s="216"/>
      <c r="M2005" s="217"/>
      <c r="N2005" s="217"/>
      <c r="O2005" s="217"/>
      <c r="P2005" s="294">
        <f t="shared" si="265"/>
        <v>0</v>
      </c>
      <c r="Q2005" s="124"/>
      <c r="R2005" s="124"/>
      <c r="S2005" s="219"/>
      <c r="T2005" s="219"/>
      <c r="U2005" s="266"/>
      <c r="V2005" s="122" t="str">
        <f>IF($AB2005=1,VLOOKUP(U:U,'BW Asset Listing'!D:E,2,FALSE),"")</f>
        <v/>
      </c>
      <c r="W2005" s="122" t="str">
        <f>IF($AB2005=1,VLOOKUP(U:U,'BW Asset Listing'!D:F,3,FALSE),"")</f>
        <v/>
      </c>
      <c r="X2005" s="122" t="str">
        <f>IF($AB2005=1,VLOOKUP(U:U,'BW Asset Listing'!D:G,4,FALSE),"")</f>
        <v/>
      </c>
      <c r="Y2005" s="294" t="str">
        <f>IF($AB2005=1,VLOOKUP(U:U,'BW Asset Listing'!D:O,12,FALSE),"")</f>
        <v/>
      </c>
      <c r="Z2005" s="294" t="str">
        <f t="shared" si="266"/>
        <v/>
      </c>
      <c r="AA2005" s="294" t="str">
        <f t="shared" si="267"/>
        <v/>
      </c>
      <c r="AB2005" s="294">
        <f>COUNTIF($D$4:D2005,$D2005)</f>
        <v>0</v>
      </c>
      <c r="AE2005" s="122" t="str">
        <f t="shared" si="268"/>
        <v/>
      </c>
      <c r="AF2005" s="124">
        <f>SUMIFS('BW Expense Report GL'!I:I,'BW Expense Report GL'!F:F,AD:AD,'BW Expense Report GL'!G:G,G:G)</f>
        <v>0</v>
      </c>
      <c r="AG2005" s="124" t="str">
        <f t="shared" si="269"/>
        <v/>
      </c>
      <c r="AH2005" s="124">
        <f>SUMIFS('BW Expense Report GL'!I:I,'BW Expense Report GL'!F:F,AD:AD,'BW Expense Report GL'!G:G,H:H)</f>
        <v>0</v>
      </c>
      <c r="AI2005" s="124" t="str">
        <f t="shared" si="270"/>
        <v/>
      </c>
      <c r="AK2005" s="121">
        <f t="shared" si="271"/>
        <v>0</v>
      </c>
      <c r="AL2005" s="121">
        <f t="shared" si="272"/>
        <v>0</v>
      </c>
    </row>
    <row r="2006" spans="1:38" s="121" customFormat="1" ht="12.75" x14ac:dyDescent="0.2">
      <c r="A2006" s="293" t="str">
        <f>VLOOKUP(B:B,'ACFR Business Areas'!A:C,3,FALSE)</f>
        <v>A000</v>
      </c>
      <c r="B2006" s="293" t="str">
        <f>'Lease Rollforward'!$B$1</f>
        <v>E120</v>
      </c>
      <c r="C2006" s="122" t="str">
        <f>VLOOKUP(B:B,'ACFR Business Areas'!A:B,2,FALSE)</f>
        <v>Comptroller General</v>
      </c>
      <c r="D2006" s="237"/>
      <c r="E2006" s="265"/>
      <c r="G2006" s="122">
        <f>IFERROR(VLOOKUP($F:$F,'Lease Types with GL Accts'!A:B,2,FALSE),0)</f>
        <v>0</v>
      </c>
      <c r="H2006" s="122">
        <f>IFERROR(VLOOKUP($F:$F,'Lease Types with GL Accts'!$A:$C,3,FALSE),0)</f>
        <v>0</v>
      </c>
      <c r="I2006" s="122">
        <f>IFERROR(VLOOKUP($F:$F,'Lease Types with GL Accts'!$A:$D,4,FALSE),0)</f>
        <v>0</v>
      </c>
      <c r="J2006" s="293" t="str">
        <f>IF(AND(AB2006=1,K2006='Lease Rollforward'!$B$2),"Yes",IF(AB2006=1,"No",""))</f>
        <v/>
      </c>
      <c r="L2006" s="216"/>
      <c r="M2006" s="217"/>
      <c r="N2006" s="217"/>
      <c r="O2006" s="217"/>
      <c r="P2006" s="294">
        <f t="shared" si="265"/>
        <v>0</v>
      </c>
      <c r="Q2006" s="124"/>
      <c r="R2006" s="124"/>
      <c r="S2006" s="219"/>
      <c r="T2006" s="219"/>
      <c r="U2006" s="266"/>
      <c r="V2006" s="122" t="str">
        <f>IF($AB2006=1,VLOOKUP(U:U,'BW Asset Listing'!D:E,2,FALSE),"")</f>
        <v/>
      </c>
      <c r="W2006" s="122" t="str">
        <f>IF($AB2006=1,VLOOKUP(U:U,'BW Asset Listing'!D:F,3,FALSE),"")</f>
        <v/>
      </c>
      <c r="X2006" s="122" t="str">
        <f>IF($AB2006=1,VLOOKUP(U:U,'BW Asset Listing'!D:G,4,FALSE),"")</f>
        <v/>
      </c>
      <c r="Y2006" s="294" t="str">
        <f>IF($AB2006=1,VLOOKUP(U:U,'BW Asset Listing'!D:O,12,FALSE),"")</f>
        <v/>
      </c>
      <c r="Z2006" s="294" t="str">
        <f t="shared" si="266"/>
        <v/>
      </c>
      <c r="AA2006" s="294" t="str">
        <f t="shared" si="267"/>
        <v/>
      </c>
      <c r="AB2006" s="294">
        <f>COUNTIF($D$4:D2006,$D2006)</f>
        <v>0</v>
      </c>
      <c r="AE2006" s="122" t="str">
        <f t="shared" si="268"/>
        <v/>
      </c>
      <c r="AF2006" s="124">
        <f>SUMIFS('BW Expense Report GL'!I:I,'BW Expense Report GL'!F:F,AD:AD,'BW Expense Report GL'!G:G,G:G)</f>
        <v>0</v>
      </c>
      <c r="AG2006" s="124" t="str">
        <f t="shared" si="269"/>
        <v/>
      </c>
      <c r="AH2006" s="124">
        <f>SUMIFS('BW Expense Report GL'!I:I,'BW Expense Report GL'!F:F,AD:AD,'BW Expense Report GL'!G:G,H:H)</f>
        <v>0</v>
      </c>
      <c r="AI2006" s="124" t="str">
        <f t="shared" si="270"/>
        <v/>
      </c>
      <c r="AK2006" s="121">
        <f t="shared" si="271"/>
        <v>0</v>
      </c>
      <c r="AL2006" s="121">
        <f t="shared" si="272"/>
        <v>0</v>
      </c>
    </row>
    <row r="2007" spans="1:38" s="121" customFormat="1" ht="12.75" x14ac:dyDescent="0.2">
      <c r="A2007" s="293" t="str">
        <f>VLOOKUP(B:B,'ACFR Business Areas'!A:C,3,FALSE)</f>
        <v>A000</v>
      </c>
      <c r="B2007" s="293" t="str">
        <f>'Lease Rollforward'!$B$1</f>
        <v>E120</v>
      </c>
      <c r="C2007" s="122" t="str">
        <f>VLOOKUP(B:B,'ACFR Business Areas'!A:B,2,FALSE)</f>
        <v>Comptroller General</v>
      </c>
      <c r="D2007" s="237"/>
      <c r="E2007" s="265"/>
      <c r="G2007" s="122">
        <f>IFERROR(VLOOKUP($F:$F,'Lease Types with GL Accts'!A:B,2,FALSE),0)</f>
        <v>0</v>
      </c>
      <c r="H2007" s="122">
        <f>IFERROR(VLOOKUP($F:$F,'Lease Types with GL Accts'!$A:$C,3,FALSE),0)</f>
        <v>0</v>
      </c>
      <c r="I2007" s="122">
        <f>IFERROR(VLOOKUP($F:$F,'Lease Types with GL Accts'!$A:$D,4,FALSE),0)</f>
        <v>0</v>
      </c>
      <c r="J2007" s="293" t="str">
        <f>IF(AND(AB2007=1,K2007='Lease Rollforward'!$B$2),"Yes",IF(AB2007=1,"No",""))</f>
        <v/>
      </c>
      <c r="L2007" s="216"/>
      <c r="M2007" s="217"/>
      <c r="N2007" s="217"/>
      <c r="O2007" s="217"/>
      <c r="P2007" s="294">
        <f t="shared" si="265"/>
        <v>0</v>
      </c>
      <c r="Q2007" s="124"/>
      <c r="R2007" s="124"/>
      <c r="S2007" s="219"/>
      <c r="T2007" s="219"/>
      <c r="U2007" s="266"/>
      <c r="V2007" s="122" t="str">
        <f>IF($AB2007=1,VLOOKUP(U:U,'BW Asset Listing'!D:E,2,FALSE),"")</f>
        <v/>
      </c>
      <c r="W2007" s="122" t="str">
        <f>IF($AB2007=1,VLOOKUP(U:U,'BW Asset Listing'!D:F,3,FALSE),"")</f>
        <v/>
      </c>
      <c r="X2007" s="122" t="str">
        <f>IF($AB2007=1,VLOOKUP(U:U,'BW Asset Listing'!D:G,4,FALSE),"")</f>
        <v/>
      </c>
      <c r="Y2007" s="294" t="str">
        <f>IF($AB2007=1,VLOOKUP(U:U,'BW Asset Listing'!D:O,12,FALSE),"")</f>
        <v/>
      </c>
      <c r="Z2007" s="294" t="str">
        <f t="shared" si="266"/>
        <v/>
      </c>
      <c r="AA2007" s="294" t="str">
        <f t="shared" si="267"/>
        <v/>
      </c>
      <c r="AB2007" s="294">
        <f>COUNTIF($D$4:D2007,$D2007)</f>
        <v>0</v>
      </c>
      <c r="AE2007" s="122" t="str">
        <f t="shared" si="268"/>
        <v/>
      </c>
      <c r="AF2007" s="124">
        <f>SUMIFS('BW Expense Report GL'!I:I,'BW Expense Report GL'!F:F,AD:AD,'BW Expense Report GL'!G:G,G:G)</f>
        <v>0</v>
      </c>
      <c r="AG2007" s="124" t="str">
        <f t="shared" si="269"/>
        <v/>
      </c>
      <c r="AH2007" s="124">
        <f>SUMIFS('BW Expense Report GL'!I:I,'BW Expense Report GL'!F:F,AD:AD,'BW Expense Report GL'!G:G,H:H)</f>
        <v>0</v>
      </c>
      <c r="AI2007" s="124" t="str">
        <f t="shared" si="270"/>
        <v/>
      </c>
      <c r="AK2007" s="121">
        <f t="shared" si="271"/>
        <v>0</v>
      </c>
      <c r="AL2007" s="121">
        <f t="shared" si="272"/>
        <v>0</v>
      </c>
    </row>
    <row r="2008" spans="1:38" s="121" customFormat="1" ht="12.75" x14ac:dyDescent="0.2">
      <c r="A2008" s="293" t="str">
        <f>VLOOKUP(B:B,'ACFR Business Areas'!A:C,3,FALSE)</f>
        <v>A000</v>
      </c>
      <c r="B2008" s="293" t="str">
        <f>'Lease Rollforward'!$B$1</f>
        <v>E120</v>
      </c>
      <c r="C2008" s="122" t="str">
        <f>VLOOKUP(B:B,'ACFR Business Areas'!A:B,2,FALSE)</f>
        <v>Comptroller General</v>
      </c>
      <c r="D2008" s="237"/>
      <c r="E2008" s="265"/>
      <c r="G2008" s="122">
        <f>IFERROR(VLOOKUP($F:$F,'Lease Types with GL Accts'!A:B,2,FALSE),0)</f>
        <v>0</v>
      </c>
      <c r="H2008" s="122">
        <f>IFERROR(VLOOKUP($F:$F,'Lease Types with GL Accts'!$A:$C,3,FALSE),0)</f>
        <v>0</v>
      </c>
      <c r="I2008" s="122">
        <f>IFERROR(VLOOKUP($F:$F,'Lease Types with GL Accts'!$A:$D,4,FALSE),0)</f>
        <v>0</v>
      </c>
      <c r="J2008" s="293" t="str">
        <f>IF(AND(AB2008=1,K2008='Lease Rollforward'!$B$2),"Yes",IF(AB2008=1,"No",""))</f>
        <v/>
      </c>
      <c r="L2008" s="216"/>
      <c r="M2008" s="217"/>
      <c r="N2008" s="217"/>
      <c r="O2008" s="217"/>
      <c r="P2008" s="294">
        <f t="shared" si="265"/>
        <v>0</v>
      </c>
      <c r="Q2008" s="124"/>
      <c r="R2008" s="124"/>
      <c r="S2008" s="219"/>
      <c r="T2008" s="219"/>
      <c r="U2008" s="266"/>
      <c r="V2008" s="122" t="str">
        <f>IF($AB2008=1,VLOOKUP(U:U,'BW Asset Listing'!D:E,2,FALSE),"")</f>
        <v/>
      </c>
      <c r="W2008" s="122" t="str">
        <f>IF($AB2008=1,VLOOKUP(U:U,'BW Asset Listing'!D:F,3,FALSE),"")</f>
        <v/>
      </c>
      <c r="X2008" s="122" t="str">
        <f>IF($AB2008=1,VLOOKUP(U:U,'BW Asset Listing'!D:G,4,FALSE),"")</f>
        <v/>
      </c>
      <c r="Y2008" s="294" t="str">
        <f>IF($AB2008=1,VLOOKUP(U:U,'BW Asset Listing'!D:O,12,FALSE),"")</f>
        <v/>
      </c>
      <c r="Z2008" s="294" t="str">
        <f t="shared" si="266"/>
        <v/>
      </c>
      <c r="AA2008" s="294" t="str">
        <f t="shared" si="267"/>
        <v/>
      </c>
      <c r="AB2008" s="294">
        <f>COUNTIF($D$4:D2008,$D2008)</f>
        <v>0</v>
      </c>
      <c r="AE2008" s="122" t="str">
        <f t="shared" si="268"/>
        <v/>
      </c>
      <c r="AF2008" s="124">
        <f>SUMIFS('BW Expense Report GL'!I:I,'BW Expense Report GL'!F:F,AD:AD,'BW Expense Report GL'!G:G,G:G)</f>
        <v>0</v>
      </c>
      <c r="AG2008" s="124" t="str">
        <f t="shared" si="269"/>
        <v/>
      </c>
      <c r="AH2008" s="124">
        <f>SUMIFS('BW Expense Report GL'!I:I,'BW Expense Report GL'!F:F,AD:AD,'BW Expense Report GL'!G:G,H:H)</f>
        <v>0</v>
      </c>
      <c r="AI2008" s="124" t="str">
        <f t="shared" si="270"/>
        <v/>
      </c>
      <c r="AK2008" s="121">
        <f t="shared" si="271"/>
        <v>0</v>
      </c>
      <c r="AL2008" s="121">
        <f t="shared" si="272"/>
        <v>0</v>
      </c>
    </row>
    <row r="2009" spans="1:38" s="121" customFormat="1" ht="12.75" x14ac:dyDescent="0.2">
      <c r="A2009" s="293" t="str">
        <f>VLOOKUP(B:B,'ACFR Business Areas'!A:C,3,FALSE)</f>
        <v>A000</v>
      </c>
      <c r="B2009" s="293" t="str">
        <f>'Lease Rollforward'!$B$1</f>
        <v>E120</v>
      </c>
      <c r="C2009" s="122" t="str">
        <f>VLOOKUP(B:B,'ACFR Business Areas'!A:B,2,FALSE)</f>
        <v>Comptroller General</v>
      </c>
      <c r="D2009" s="237"/>
      <c r="E2009" s="265"/>
      <c r="G2009" s="122">
        <f>IFERROR(VLOOKUP($F:$F,'Lease Types with GL Accts'!A:B,2,FALSE),0)</f>
        <v>0</v>
      </c>
      <c r="H2009" s="122">
        <f>IFERROR(VLOOKUP($F:$F,'Lease Types with GL Accts'!$A:$C,3,FALSE),0)</f>
        <v>0</v>
      </c>
      <c r="I2009" s="122">
        <f>IFERROR(VLOOKUP($F:$F,'Lease Types with GL Accts'!$A:$D,4,FALSE),0)</f>
        <v>0</v>
      </c>
      <c r="J2009" s="293" t="str">
        <f>IF(AND(AB2009=1,K2009='Lease Rollforward'!$B$2),"Yes",IF(AB2009=1,"No",""))</f>
        <v/>
      </c>
      <c r="L2009" s="216"/>
      <c r="M2009" s="217"/>
      <c r="N2009" s="217"/>
      <c r="O2009" s="217"/>
      <c r="P2009" s="294">
        <f t="shared" si="265"/>
        <v>0</v>
      </c>
      <c r="Q2009" s="124"/>
      <c r="R2009" s="124"/>
      <c r="S2009" s="219"/>
      <c r="T2009" s="219"/>
      <c r="U2009" s="266"/>
      <c r="V2009" s="122" t="str">
        <f>IF($AB2009=1,VLOOKUP(U:U,'BW Asset Listing'!D:E,2,FALSE),"")</f>
        <v/>
      </c>
      <c r="W2009" s="122" t="str">
        <f>IF($AB2009=1,VLOOKUP(U:U,'BW Asset Listing'!D:F,3,FALSE),"")</f>
        <v/>
      </c>
      <c r="X2009" s="122" t="str">
        <f>IF($AB2009=1,VLOOKUP(U:U,'BW Asset Listing'!D:G,4,FALSE),"")</f>
        <v/>
      </c>
      <c r="Y2009" s="294" t="str">
        <f>IF($AB2009=1,VLOOKUP(U:U,'BW Asset Listing'!D:O,12,FALSE),"")</f>
        <v/>
      </c>
      <c r="Z2009" s="294" t="str">
        <f t="shared" si="266"/>
        <v/>
      </c>
      <c r="AA2009" s="294" t="str">
        <f t="shared" si="267"/>
        <v/>
      </c>
      <c r="AB2009" s="294">
        <f>COUNTIF($D$4:D2009,$D2009)</f>
        <v>0</v>
      </c>
      <c r="AE2009" s="122" t="str">
        <f t="shared" si="268"/>
        <v/>
      </c>
      <c r="AF2009" s="124">
        <f>SUMIFS('BW Expense Report GL'!I:I,'BW Expense Report GL'!F:F,AD:AD,'BW Expense Report GL'!G:G,G:G)</f>
        <v>0</v>
      </c>
      <c r="AG2009" s="124" t="str">
        <f t="shared" si="269"/>
        <v/>
      </c>
      <c r="AH2009" s="124">
        <f>SUMIFS('BW Expense Report GL'!I:I,'BW Expense Report GL'!F:F,AD:AD,'BW Expense Report GL'!G:G,H:H)</f>
        <v>0</v>
      </c>
      <c r="AI2009" s="124" t="str">
        <f t="shared" si="270"/>
        <v/>
      </c>
      <c r="AK2009" s="121">
        <f t="shared" si="271"/>
        <v>0</v>
      </c>
      <c r="AL2009" s="121">
        <f t="shared" si="272"/>
        <v>0</v>
      </c>
    </row>
    <row r="2010" spans="1:38" s="121" customFormat="1" ht="12.75" x14ac:dyDescent="0.2">
      <c r="A2010" s="293" t="str">
        <f>VLOOKUP(B:B,'ACFR Business Areas'!A:C,3,FALSE)</f>
        <v>A000</v>
      </c>
      <c r="B2010" s="293" t="str">
        <f>'Lease Rollforward'!$B$1</f>
        <v>E120</v>
      </c>
      <c r="C2010" s="122" t="str">
        <f>VLOOKUP(B:B,'ACFR Business Areas'!A:B,2,FALSE)</f>
        <v>Comptroller General</v>
      </c>
      <c r="D2010" s="237"/>
      <c r="E2010" s="265"/>
      <c r="G2010" s="122">
        <f>IFERROR(VLOOKUP($F:$F,'Lease Types with GL Accts'!A:B,2,FALSE),0)</f>
        <v>0</v>
      </c>
      <c r="H2010" s="122">
        <f>IFERROR(VLOOKUP($F:$F,'Lease Types with GL Accts'!$A:$C,3,FALSE),0)</f>
        <v>0</v>
      </c>
      <c r="I2010" s="122">
        <f>IFERROR(VLOOKUP($F:$F,'Lease Types with GL Accts'!$A:$D,4,FALSE),0)</f>
        <v>0</v>
      </c>
      <c r="J2010" s="293" t="str">
        <f>IF(AND(AB2010=1,K2010='Lease Rollforward'!$B$2),"Yes",IF(AB2010=1,"No",""))</f>
        <v/>
      </c>
      <c r="L2010" s="216"/>
      <c r="M2010" s="217"/>
      <c r="N2010" s="217"/>
      <c r="O2010" s="217"/>
      <c r="P2010" s="294">
        <f t="shared" si="265"/>
        <v>0</v>
      </c>
      <c r="Q2010" s="124"/>
      <c r="R2010" s="124"/>
      <c r="S2010" s="219"/>
      <c r="T2010" s="219"/>
      <c r="U2010" s="266"/>
      <c r="V2010" s="122" t="str">
        <f>IF($AB2010=1,VLOOKUP(U:U,'BW Asset Listing'!D:E,2,FALSE),"")</f>
        <v/>
      </c>
      <c r="W2010" s="122" t="str">
        <f>IF($AB2010=1,VLOOKUP(U:U,'BW Asset Listing'!D:F,3,FALSE),"")</f>
        <v/>
      </c>
      <c r="X2010" s="122" t="str">
        <f>IF($AB2010=1,VLOOKUP(U:U,'BW Asset Listing'!D:G,4,FALSE),"")</f>
        <v/>
      </c>
      <c r="Y2010" s="294" t="str">
        <f>IF($AB2010=1,VLOOKUP(U:U,'BW Asset Listing'!D:O,12,FALSE),"")</f>
        <v/>
      </c>
      <c r="Z2010" s="294" t="str">
        <f t="shared" si="266"/>
        <v/>
      </c>
      <c r="AA2010" s="294" t="str">
        <f t="shared" si="267"/>
        <v/>
      </c>
      <c r="AB2010" s="294">
        <f>COUNTIF($D$4:D2010,$D2010)</f>
        <v>0</v>
      </c>
      <c r="AE2010" s="122" t="str">
        <f t="shared" si="268"/>
        <v/>
      </c>
      <c r="AF2010" s="124">
        <f>SUMIFS('BW Expense Report GL'!I:I,'BW Expense Report GL'!F:F,AD:AD,'BW Expense Report GL'!G:G,G:G)</f>
        <v>0</v>
      </c>
      <c r="AG2010" s="124" t="str">
        <f t="shared" si="269"/>
        <v/>
      </c>
      <c r="AH2010" s="124">
        <f>SUMIFS('BW Expense Report GL'!I:I,'BW Expense Report GL'!F:F,AD:AD,'BW Expense Report GL'!G:G,H:H)</f>
        <v>0</v>
      </c>
      <c r="AI2010" s="124" t="str">
        <f t="shared" si="270"/>
        <v/>
      </c>
      <c r="AK2010" s="121">
        <f t="shared" si="271"/>
        <v>0</v>
      </c>
      <c r="AL2010" s="121">
        <f t="shared" si="272"/>
        <v>0</v>
      </c>
    </row>
    <row r="2011" spans="1:38" s="121" customFormat="1" ht="12.75" x14ac:dyDescent="0.2">
      <c r="A2011" s="293" t="str">
        <f>VLOOKUP(B:B,'ACFR Business Areas'!A:C,3,FALSE)</f>
        <v>A000</v>
      </c>
      <c r="B2011" s="293" t="str">
        <f>'Lease Rollforward'!$B$1</f>
        <v>E120</v>
      </c>
      <c r="C2011" s="122" t="str">
        <f>VLOOKUP(B:B,'ACFR Business Areas'!A:B,2,FALSE)</f>
        <v>Comptroller General</v>
      </c>
      <c r="D2011" s="237"/>
      <c r="E2011" s="265"/>
      <c r="G2011" s="122">
        <f>IFERROR(VLOOKUP($F:$F,'Lease Types with GL Accts'!A:B,2,FALSE),0)</f>
        <v>0</v>
      </c>
      <c r="H2011" s="122">
        <f>IFERROR(VLOOKUP($F:$F,'Lease Types with GL Accts'!$A:$C,3,FALSE),0)</f>
        <v>0</v>
      </c>
      <c r="I2011" s="122">
        <f>IFERROR(VLOOKUP($F:$F,'Lease Types with GL Accts'!$A:$D,4,FALSE),0)</f>
        <v>0</v>
      </c>
      <c r="J2011" s="293" t="str">
        <f>IF(AND(AB2011=1,K2011='Lease Rollforward'!$B$2),"Yes",IF(AB2011=1,"No",""))</f>
        <v/>
      </c>
      <c r="L2011" s="216"/>
      <c r="M2011" s="217"/>
      <c r="N2011" s="217"/>
      <c r="O2011" s="217"/>
      <c r="P2011" s="294">
        <f t="shared" si="265"/>
        <v>0</v>
      </c>
      <c r="Q2011" s="124"/>
      <c r="R2011" s="124"/>
      <c r="S2011" s="219"/>
      <c r="T2011" s="219"/>
      <c r="U2011" s="266"/>
      <c r="V2011" s="122" t="str">
        <f>IF($AB2011=1,VLOOKUP(U:U,'BW Asset Listing'!D:E,2,FALSE),"")</f>
        <v/>
      </c>
      <c r="W2011" s="122" t="str">
        <f>IF($AB2011=1,VLOOKUP(U:U,'BW Asset Listing'!D:F,3,FALSE),"")</f>
        <v/>
      </c>
      <c r="X2011" s="122" t="str">
        <f>IF($AB2011=1,VLOOKUP(U:U,'BW Asset Listing'!D:G,4,FALSE),"")</f>
        <v/>
      </c>
      <c r="Y2011" s="294" t="str">
        <f>IF($AB2011=1,VLOOKUP(U:U,'BW Asset Listing'!D:O,12,FALSE),"")</f>
        <v/>
      </c>
      <c r="Z2011" s="294" t="str">
        <f t="shared" si="266"/>
        <v/>
      </c>
      <c r="AA2011" s="294" t="str">
        <f t="shared" si="267"/>
        <v/>
      </c>
      <c r="AB2011" s="294">
        <f>COUNTIF($D$4:D2011,$D2011)</f>
        <v>0</v>
      </c>
      <c r="AE2011" s="122" t="str">
        <f t="shared" si="268"/>
        <v/>
      </c>
      <c r="AF2011" s="124">
        <f>SUMIFS('BW Expense Report GL'!I:I,'BW Expense Report GL'!F:F,AD:AD,'BW Expense Report GL'!G:G,G:G)</f>
        <v>0</v>
      </c>
      <c r="AG2011" s="124" t="str">
        <f t="shared" si="269"/>
        <v/>
      </c>
      <c r="AH2011" s="124">
        <f>SUMIFS('BW Expense Report GL'!I:I,'BW Expense Report GL'!F:F,AD:AD,'BW Expense Report GL'!G:G,H:H)</f>
        <v>0</v>
      </c>
      <c r="AI2011" s="124" t="str">
        <f t="shared" si="270"/>
        <v/>
      </c>
      <c r="AK2011" s="121">
        <f t="shared" si="271"/>
        <v>0</v>
      </c>
      <c r="AL2011" s="121">
        <f t="shared" si="272"/>
        <v>0</v>
      </c>
    </row>
    <row r="2012" spans="1:38" s="121" customFormat="1" ht="12.75" x14ac:dyDescent="0.2">
      <c r="A2012" s="293" t="str">
        <f>VLOOKUP(B:B,'ACFR Business Areas'!A:C,3,FALSE)</f>
        <v>A000</v>
      </c>
      <c r="B2012" s="293" t="str">
        <f>'Lease Rollforward'!$B$1</f>
        <v>E120</v>
      </c>
      <c r="C2012" s="122" t="str">
        <f>VLOOKUP(B:B,'ACFR Business Areas'!A:B,2,FALSE)</f>
        <v>Comptroller General</v>
      </c>
      <c r="D2012" s="237"/>
      <c r="E2012" s="265"/>
      <c r="G2012" s="122">
        <f>IFERROR(VLOOKUP($F:$F,'Lease Types with GL Accts'!A:B,2,FALSE),0)</f>
        <v>0</v>
      </c>
      <c r="H2012" s="122">
        <f>IFERROR(VLOOKUP($F:$F,'Lease Types with GL Accts'!$A:$C,3,FALSE),0)</f>
        <v>0</v>
      </c>
      <c r="I2012" s="122">
        <f>IFERROR(VLOOKUP($F:$F,'Lease Types with GL Accts'!$A:$D,4,FALSE),0)</f>
        <v>0</v>
      </c>
      <c r="J2012" s="293" t="str">
        <f>IF(AND(AB2012=1,K2012='Lease Rollforward'!$B$2),"Yes",IF(AB2012=1,"No",""))</f>
        <v/>
      </c>
      <c r="L2012" s="216"/>
      <c r="M2012" s="217"/>
      <c r="N2012" s="217"/>
      <c r="O2012" s="217"/>
      <c r="P2012" s="294">
        <f t="shared" si="265"/>
        <v>0</v>
      </c>
      <c r="Q2012" s="124"/>
      <c r="R2012" s="124"/>
      <c r="S2012" s="219"/>
      <c r="T2012" s="219"/>
      <c r="U2012" s="266"/>
      <c r="V2012" s="122" t="str">
        <f>IF($AB2012=1,VLOOKUP(U:U,'BW Asset Listing'!D:E,2,FALSE),"")</f>
        <v/>
      </c>
      <c r="W2012" s="122" t="str">
        <f>IF($AB2012=1,VLOOKUP(U:U,'BW Asset Listing'!D:F,3,FALSE),"")</f>
        <v/>
      </c>
      <c r="X2012" s="122" t="str">
        <f>IF($AB2012=1,VLOOKUP(U:U,'BW Asset Listing'!D:G,4,FALSE),"")</f>
        <v/>
      </c>
      <c r="Y2012" s="294" t="str">
        <f>IF($AB2012=1,VLOOKUP(U:U,'BW Asset Listing'!D:O,12,FALSE),"")</f>
        <v/>
      </c>
      <c r="Z2012" s="294" t="str">
        <f t="shared" si="266"/>
        <v/>
      </c>
      <c r="AA2012" s="294" t="str">
        <f t="shared" si="267"/>
        <v/>
      </c>
      <c r="AB2012" s="294">
        <f>COUNTIF($D$4:D2012,$D2012)</f>
        <v>0</v>
      </c>
      <c r="AE2012" s="122" t="str">
        <f t="shared" si="268"/>
        <v/>
      </c>
      <c r="AF2012" s="124">
        <f>SUMIFS('BW Expense Report GL'!I:I,'BW Expense Report GL'!F:F,AD:AD,'BW Expense Report GL'!G:G,G:G)</f>
        <v>0</v>
      </c>
      <c r="AG2012" s="124" t="str">
        <f t="shared" si="269"/>
        <v/>
      </c>
      <c r="AH2012" s="124">
        <f>SUMIFS('BW Expense Report GL'!I:I,'BW Expense Report GL'!F:F,AD:AD,'BW Expense Report GL'!G:G,H:H)</f>
        <v>0</v>
      </c>
      <c r="AI2012" s="124" t="str">
        <f t="shared" si="270"/>
        <v/>
      </c>
      <c r="AK2012" s="121">
        <f t="shared" si="271"/>
        <v>0</v>
      </c>
      <c r="AL2012" s="121">
        <f t="shared" si="272"/>
        <v>0</v>
      </c>
    </row>
    <row r="2013" spans="1:38" s="121" customFormat="1" ht="12.75" x14ac:dyDescent="0.2">
      <c r="A2013" s="293" t="str">
        <f>VLOOKUP(B:B,'ACFR Business Areas'!A:C,3,FALSE)</f>
        <v>A000</v>
      </c>
      <c r="B2013" s="293" t="str">
        <f>'Lease Rollforward'!$B$1</f>
        <v>E120</v>
      </c>
      <c r="C2013" s="122" t="str">
        <f>VLOOKUP(B:B,'ACFR Business Areas'!A:B,2,FALSE)</f>
        <v>Comptroller General</v>
      </c>
      <c r="D2013" s="237"/>
      <c r="E2013" s="265"/>
      <c r="G2013" s="122">
        <f>IFERROR(VLOOKUP($F:$F,'Lease Types with GL Accts'!A:B,2,FALSE),0)</f>
        <v>0</v>
      </c>
      <c r="H2013" s="122">
        <f>IFERROR(VLOOKUP($F:$F,'Lease Types with GL Accts'!$A:$C,3,FALSE),0)</f>
        <v>0</v>
      </c>
      <c r="I2013" s="122">
        <f>IFERROR(VLOOKUP($F:$F,'Lease Types with GL Accts'!$A:$D,4,FALSE),0)</f>
        <v>0</v>
      </c>
      <c r="J2013" s="293" t="str">
        <f>IF(AND(AB2013=1,K2013='Lease Rollforward'!$B$2),"Yes",IF(AB2013=1,"No",""))</f>
        <v/>
      </c>
      <c r="L2013" s="216"/>
      <c r="M2013" s="217"/>
      <c r="N2013" s="217"/>
      <c r="O2013" s="217"/>
      <c r="P2013" s="294">
        <f t="shared" si="265"/>
        <v>0</v>
      </c>
      <c r="Q2013" s="124"/>
      <c r="R2013" s="124"/>
      <c r="S2013" s="219"/>
      <c r="T2013" s="219"/>
      <c r="U2013" s="266"/>
      <c r="V2013" s="122" t="str">
        <f>IF($AB2013=1,VLOOKUP(U:U,'BW Asset Listing'!D:E,2,FALSE),"")</f>
        <v/>
      </c>
      <c r="W2013" s="122" t="str">
        <f>IF($AB2013=1,VLOOKUP(U:U,'BW Asset Listing'!D:F,3,FALSE),"")</f>
        <v/>
      </c>
      <c r="X2013" s="122" t="str">
        <f>IF($AB2013=1,VLOOKUP(U:U,'BW Asset Listing'!D:G,4,FALSE),"")</f>
        <v/>
      </c>
      <c r="Y2013" s="294" t="str">
        <f>IF($AB2013=1,VLOOKUP(U:U,'BW Asset Listing'!D:O,12,FALSE),"")</f>
        <v/>
      </c>
      <c r="Z2013" s="294" t="str">
        <f t="shared" si="266"/>
        <v/>
      </c>
      <c r="AA2013" s="294" t="str">
        <f t="shared" si="267"/>
        <v/>
      </c>
      <c r="AB2013" s="294">
        <f>COUNTIF($D$4:D2013,$D2013)</f>
        <v>0</v>
      </c>
      <c r="AE2013" s="122" t="str">
        <f t="shared" si="268"/>
        <v/>
      </c>
      <c r="AF2013" s="124">
        <f>SUMIFS('BW Expense Report GL'!I:I,'BW Expense Report GL'!F:F,AD:AD,'BW Expense Report GL'!G:G,G:G)</f>
        <v>0</v>
      </c>
      <c r="AG2013" s="124" t="str">
        <f t="shared" si="269"/>
        <v/>
      </c>
      <c r="AH2013" s="124">
        <f>SUMIFS('BW Expense Report GL'!I:I,'BW Expense Report GL'!F:F,AD:AD,'BW Expense Report GL'!G:G,H:H)</f>
        <v>0</v>
      </c>
      <c r="AI2013" s="124" t="str">
        <f t="shared" si="270"/>
        <v/>
      </c>
      <c r="AK2013" s="121">
        <f t="shared" si="271"/>
        <v>0</v>
      </c>
      <c r="AL2013" s="121">
        <f t="shared" si="272"/>
        <v>0</v>
      </c>
    </row>
    <row r="2014" spans="1:38" s="121" customFormat="1" ht="12.75" x14ac:dyDescent="0.2">
      <c r="A2014" s="293" t="str">
        <f>VLOOKUP(B:B,'ACFR Business Areas'!A:C,3,FALSE)</f>
        <v>A000</v>
      </c>
      <c r="B2014" s="293" t="str">
        <f>'Lease Rollforward'!$B$1</f>
        <v>E120</v>
      </c>
      <c r="C2014" s="122" t="str">
        <f>VLOOKUP(B:B,'ACFR Business Areas'!A:B,2,FALSE)</f>
        <v>Comptroller General</v>
      </c>
      <c r="D2014" s="237"/>
      <c r="E2014" s="265"/>
      <c r="G2014" s="122">
        <f>IFERROR(VLOOKUP($F:$F,'Lease Types with GL Accts'!A:B,2,FALSE),0)</f>
        <v>0</v>
      </c>
      <c r="H2014" s="122">
        <f>IFERROR(VLOOKUP($F:$F,'Lease Types with GL Accts'!$A:$C,3,FALSE),0)</f>
        <v>0</v>
      </c>
      <c r="I2014" s="122">
        <f>IFERROR(VLOOKUP($F:$F,'Lease Types with GL Accts'!$A:$D,4,FALSE),0)</f>
        <v>0</v>
      </c>
      <c r="J2014" s="293" t="str">
        <f>IF(AND(AB2014=1,K2014='Lease Rollforward'!$B$2),"Yes",IF(AB2014=1,"No",""))</f>
        <v/>
      </c>
      <c r="L2014" s="216"/>
      <c r="M2014" s="217"/>
      <c r="N2014" s="217"/>
      <c r="O2014" s="217"/>
      <c r="P2014" s="294">
        <f t="shared" si="265"/>
        <v>0</v>
      </c>
      <c r="Q2014" s="124"/>
      <c r="R2014" s="124"/>
      <c r="S2014" s="219"/>
      <c r="T2014" s="219"/>
      <c r="U2014" s="266"/>
      <c r="V2014" s="122" t="str">
        <f>IF($AB2014=1,VLOOKUP(U:U,'BW Asset Listing'!D:E,2,FALSE),"")</f>
        <v/>
      </c>
      <c r="W2014" s="122" t="str">
        <f>IF($AB2014=1,VLOOKUP(U:U,'BW Asset Listing'!D:F,3,FALSE),"")</f>
        <v/>
      </c>
      <c r="X2014" s="122" t="str">
        <f>IF($AB2014=1,VLOOKUP(U:U,'BW Asset Listing'!D:G,4,FALSE),"")</f>
        <v/>
      </c>
      <c r="Y2014" s="294" t="str">
        <f>IF($AB2014=1,VLOOKUP(U:U,'BW Asset Listing'!D:O,12,FALSE),"")</f>
        <v/>
      </c>
      <c r="Z2014" s="294" t="str">
        <f t="shared" si="266"/>
        <v/>
      </c>
      <c r="AA2014" s="294" t="str">
        <f t="shared" si="267"/>
        <v/>
      </c>
      <c r="AB2014" s="294">
        <f>COUNTIF($D$4:D2014,$D2014)</f>
        <v>0</v>
      </c>
      <c r="AE2014" s="122" t="str">
        <f t="shared" si="268"/>
        <v/>
      </c>
      <c r="AF2014" s="124">
        <f>SUMIFS('BW Expense Report GL'!I:I,'BW Expense Report GL'!F:F,AD:AD,'BW Expense Report GL'!G:G,G:G)</f>
        <v>0</v>
      </c>
      <c r="AG2014" s="124" t="str">
        <f t="shared" si="269"/>
        <v/>
      </c>
      <c r="AH2014" s="124">
        <f>SUMIFS('BW Expense Report GL'!I:I,'BW Expense Report GL'!F:F,AD:AD,'BW Expense Report GL'!G:G,H:H)</f>
        <v>0</v>
      </c>
      <c r="AI2014" s="124" t="str">
        <f t="shared" si="270"/>
        <v/>
      </c>
      <c r="AK2014" s="121">
        <f t="shared" si="271"/>
        <v>0</v>
      </c>
      <c r="AL2014" s="121">
        <f t="shared" si="272"/>
        <v>0</v>
      </c>
    </row>
    <row r="2015" spans="1:38" s="121" customFormat="1" ht="12.75" x14ac:dyDescent="0.2">
      <c r="A2015" s="293" t="str">
        <f>VLOOKUP(B:B,'ACFR Business Areas'!A:C,3,FALSE)</f>
        <v>A000</v>
      </c>
      <c r="B2015" s="293" t="str">
        <f>'Lease Rollforward'!$B$1</f>
        <v>E120</v>
      </c>
      <c r="C2015" s="122" t="str">
        <f>VLOOKUP(B:B,'ACFR Business Areas'!A:B,2,FALSE)</f>
        <v>Comptroller General</v>
      </c>
      <c r="D2015" s="237"/>
      <c r="E2015" s="265"/>
      <c r="G2015" s="122">
        <f>IFERROR(VLOOKUP($F:$F,'Lease Types with GL Accts'!A:B,2,FALSE),0)</f>
        <v>0</v>
      </c>
      <c r="H2015" s="122">
        <f>IFERROR(VLOOKUP($F:$F,'Lease Types with GL Accts'!$A:$C,3,FALSE),0)</f>
        <v>0</v>
      </c>
      <c r="I2015" s="122">
        <f>IFERROR(VLOOKUP($F:$F,'Lease Types with GL Accts'!$A:$D,4,FALSE),0)</f>
        <v>0</v>
      </c>
      <c r="J2015" s="293" t="str">
        <f>IF(AND(AB2015=1,K2015='Lease Rollforward'!$B$2),"Yes",IF(AB2015=1,"No",""))</f>
        <v/>
      </c>
      <c r="L2015" s="216"/>
      <c r="M2015" s="217"/>
      <c r="N2015" s="217"/>
      <c r="O2015" s="217"/>
      <c r="P2015" s="294">
        <f t="shared" si="265"/>
        <v>0</v>
      </c>
      <c r="Q2015" s="124"/>
      <c r="R2015" s="124"/>
      <c r="S2015" s="219"/>
      <c r="T2015" s="219"/>
      <c r="U2015" s="266"/>
      <c r="V2015" s="122" t="str">
        <f>IF($AB2015=1,VLOOKUP(U:U,'BW Asset Listing'!D:E,2,FALSE),"")</f>
        <v/>
      </c>
      <c r="W2015" s="122" t="str">
        <f>IF($AB2015=1,VLOOKUP(U:U,'BW Asset Listing'!D:F,3,FALSE),"")</f>
        <v/>
      </c>
      <c r="X2015" s="122" t="str">
        <f>IF($AB2015=1,VLOOKUP(U:U,'BW Asset Listing'!D:G,4,FALSE),"")</f>
        <v/>
      </c>
      <c r="Y2015" s="294" t="str">
        <f>IF($AB2015=1,VLOOKUP(U:U,'BW Asset Listing'!D:O,12,FALSE),"")</f>
        <v/>
      </c>
      <c r="Z2015" s="294" t="str">
        <f t="shared" si="266"/>
        <v/>
      </c>
      <c r="AA2015" s="294" t="str">
        <f t="shared" si="267"/>
        <v/>
      </c>
      <c r="AB2015" s="294">
        <f>COUNTIF($D$4:D2015,$D2015)</f>
        <v>0</v>
      </c>
      <c r="AE2015" s="122" t="str">
        <f t="shared" si="268"/>
        <v/>
      </c>
      <c r="AF2015" s="124">
        <f>SUMIFS('BW Expense Report GL'!I:I,'BW Expense Report GL'!F:F,AD:AD,'BW Expense Report GL'!G:G,G:G)</f>
        <v>0</v>
      </c>
      <c r="AG2015" s="124" t="str">
        <f t="shared" si="269"/>
        <v/>
      </c>
      <c r="AH2015" s="124">
        <f>SUMIFS('BW Expense Report GL'!I:I,'BW Expense Report GL'!F:F,AD:AD,'BW Expense Report GL'!G:G,H:H)</f>
        <v>0</v>
      </c>
      <c r="AI2015" s="124" t="str">
        <f t="shared" si="270"/>
        <v/>
      </c>
      <c r="AK2015" s="121">
        <f t="shared" si="271"/>
        <v>0</v>
      </c>
      <c r="AL2015" s="121">
        <f t="shared" si="272"/>
        <v>0</v>
      </c>
    </row>
    <row r="2016" spans="1:38" s="121" customFormat="1" ht="12.75" x14ac:dyDescent="0.2">
      <c r="A2016" s="293" t="str">
        <f>VLOOKUP(B:B,'ACFR Business Areas'!A:C,3,FALSE)</f>
        <v>A000</v>
      </c>
      <c r="B2016" s="293" t="str">
        <f>'Lease Rollforward'!$B$1</f>
        <v>E120</v>
      </c>
      <c r="C2016" s="122" t="str">
        <f>VLOOKUP(B:B,'ACFR Business Areas'!A:B,2,FALSE)</f>
        <v>Comptroller General</v>
      </c>
      <c r="D2016" s="237"/>
      <c r="E2016" s="265"/>
      <c r="G2016" s="122">
        <f>IFERROR(VLOOKUP($F:$F,'Lease Types with GL Accts'!A:B,2,FALSE),0)</f>
        <v>0</v>
      </c>
      <c r="H2016" s="122">
        <f>IFERROR(VLOOKUP($F:$F,'Lease Types with GL Accts'!$A:$C,3,FALSE),0)</f>
        <v>0</v>
      </c>
      <c r="I2016" s="122">
        <f>IFERROR(VLOOKUP($F:$F,'Lease Types with GL Accts'!$A:$D,4,FALSE),0)</f>
        <v>0</v>
      </c>
      <c r="J2016" s="293" t="str">
        <f>IF(AND(AB2016=1,K2016='Lease Rollforward'!$B$2),"Yes",IF(AB2016=1,"No",""))</f>
        <v/>
      </c>
      <c r="L2016" s="216"/>
      <c r="M2016" s="217"/>
      <c r="N2016" s="217"/>
      <c r="O2016" s="217"/>
      <c r="P2016" s="294">
        <f t="shared" si="265"/>
        <v>0</v>
      </c>
      <c r="Q2016" s="124"/>
      <c r="R2016" s="124"/>
      <c r="S2016" s="219"/>
      <c r="T2016" s="219"/>
      <c r="U2016" s="266"/>
      <c r="V2016" s="122" t="str">
        <f>IF($AB2016=1,VLOOKUP(U:U,'BW Asset Listing'!D:E,2,FALSE),"")</f>
        <v/>
      </c>
      <c r="W2016" s="122" t="str">
        <f>IF($AB2016=1,VLOOKUP(U:U,'BW Asset Listing'!D:F,3,FALSE),"")</f>
        <v/>
      </c>
      <c r="X2016" s="122" t="str">
        <f>IF($AB2016=1,VLOOKUP(U:U,'BW Asset Listing'!D:G,4,FALSE),"")</f>
        <v/>
      </c>
      <c r="Y2016" s="294" t="str">
        <f>IF($AB2016=1,VLOOKUP(U:U,'BW Asset Listing'!D:O,12,FALSE),"")</f>
        <v/>
      </c>
      <c r="Z2016" s="294" t="str">
        <f t="shared" si="266"/>
        <v/>
      </c>
      <c r="AA2016" s="294" t="str">
        <f t="shared" si="267"/>
        <v/>
      </c>
      <c r="AB2016" s="294">
        <f>COUNTIF($D$4:D2016,$D2016)</f>
        <v>0</v>
      </c>
      <c r="AE2016" s="122" t="str">
        <f t="shared" si="268"/>
        <v/>
      </c>
      <c r="AF2016" s="124">
        <f>SUMIFS('BW Expense Report GL'!I:I,'BW Expense Report GL'!F:F,AD:AD,'BW Expense Report GL'!G:G,G:G)</f>
        <v>0</v>
      </c>
      <c r="AG2016" s="124" t="str">
        <f t="shared" si="269"/>
        <v/>
      </c>
      <c r="AH2016" s="124">
        <f>SUMIFS('BW Expense Report GL'!I:I,'BW Expense Report GL'!F:F,AD:AD,'BW Expense Report GL'!G:G,H:H)</f>
        <v>0</v>
      </c>
      <c r="AI2016" s="124" t="str">
        <f t="shared" si="270"/>
        <v/>
      </c>
      <c r="AK2016" s="121">
        <f t="shared" si="271"/>
        <v>0</v>
      </c>
      <c r="AL2016" s="121">
        <f t="shared" si="272"/>
        <v>0</v>
      </c>
    </row>
    <row r="2017" spans="1:38" s="121" customFormat="1" ht="12.75" x14ac:dyDescent="0.2">
      <c r="A2017" s="293" t="str">
        <f>VLOOKUP(B:B,'ACFR Business Areas'!A:C,3,FALSE)</f>
        <v>A000</v>
      </c>
      <c r="B2017" s="293" t="str">
        <f>'Lease Rollforward'!$B$1</f>
        <v>E120</v>
      </c>
      <c r="C2017" s="122" t="str">
        <f>VLOOKUP(B:B,'ACFR Business Areas'!A:B,2,FALSE)</f>
        <v>Comptroller General</v>
      </c>
      <c r="D2017" s="237"/>
      <c r="E2017" s="265"/>
      <c r="G2017" s="122">
        <f>IFERROR(VLOOKUP($F:$F,'Lease Types with GL Accts'!A:B,2,FALSE),0)</f>
        <v>0</v>
      </c>
      <c r="H2017" s="122">
        <f>IFERROR(VLOOKUP($F:$F,'Lease Types with GL Accts'!$A:$C,3,FALSE),0)</f>
        <v>0</v>
      </c>
      <c r="I2017" s="122">
        <f>IFERROR(VLOOKUP($F:$F,'Lease Types with GL Accts'!$A:$D,4,FALSE),0)</f>
        <v>0</v>
      </c>
      <c r="J2017" s="293" t="str">
        <f>IF(AND(AB2017=1,K2017='Lease Rollforward'!$B$2),"Yes",IF(AB2017=1,"No",""))</f>
        <v/>
      </c>
      <c r="L2017" s="216"/>
      <c r="M2017" s="217"/>
      <c r="N2017" s="217"/>
      <c r="O2017" s="217"/>
      <c r="P2017" s="294">
        <f t="shared" si="265"/>
        <v>0</v>
      </c>
      <c r="Q2017" s="124"/>
      <c r="R2017" s="124"/>
      <c r="S2017" s="219"/>
      <c r="T2017" s="219"/>
      <c r="U2017" s="266"/>
      <c r="V2017" s="122" t="str">
        <f>IF($AB2017=1,VLOOKUP(U:U,'BW Asset Listing'!D:E,2,FALSE),"")</f>
        <v/>
      </c>
      <c r="W2017" s="122" t="str">
        <f>IF($AB2017=1,VLOOKUP(U:U,'BW Asset Listing'!D:F,3,FALSE),"")</f>
        <v/>
      </c>
      <c r="X2017" s="122" t="str">
        <f>IF($AB2017=1,VLOOKUP(U:U,'BW Asset Listing'!D:G,4,FALSE),"")</f>
        <v/>
      </c>
      <c r="Y2017" s="294" t="str">
        <f>IF($AB2017=1,VLOOKUP(U:U,'BW Asset Listing'!D:O,12,FALSE),"")</f>
        <v/>
      </c>
      <c r="Z2017" s="294" t="str">
        <f t="shared" si="266"/>
        <v/>
      </c>
      <c r="AA2017" s="294" t="str">
        <f t="shared" si="267"/>
        <v/>
      </c>
      <c r="AB2017" s="294">
        <f>COUNTIF($D$4:D2017,$D2017)</f>
        <v>0</v>
      </c>
      <c r="AE2017" s="122" t="str">
        <f t="shared" si="268"/>
        <v/>
      </c>
      <c r="AF2017" s="124">
        <f>SUMIFS('BW Expense Report GL'!I:I,'BW Expense Report GL'!F:F,AD:AD,'BW Expense Report GL'!G:G,G:G)</f>
        <v>0</v>
      </c>
      <c r="AG2017" s="124" t="str">
        <f t="shared" si="269"/>
        <v/>
      </c>
      <c r="AH2017" s="124">
        <f>SUMIFS('BW Expense Report GL'!I:I,'BW Expense Report GL'!F:F,AD:AD,'BW Expense Report GL'!G:G,H:H)</f>
        <v>0</v>
      </c>
      <c r="AI2017" s="124" t="str">
        <f t="shared" si="270"/>
        <v/>
      </c>
      <c r="AK2017" s="121">
        <f t="shared" si="271"/>
        <v>0</v>
      </c>
      <c r="AL2017" s="121">
        <f t="shared" si="272"/>
        <v>0</v>
      </c>
    </row>
    <row r="2018" spans="1:38" s="121" customFormat="1" ht="12.75" x14ac:dyDescent="0.2">
      <c r="A2018" s="293" t="str">
        <f>VLOOKUP(B:B,'ACFR Business Areas'!A:C,3,FALSE)</f>
        <v>A000</v>
      </c>
      <c r="B2018" s="293" t="str">
        <f>'Lease Rollforward'!$B$1</f>
        <v>E120</v>
      </c>
      <c r="C2018" s="122" t="str">
        <f>VLOOKUP(B:B,'ACFR Business Areas'!A:B,2,FALSE)</f>
        <v>Comptroller General</v>
      </c>
      <c r="D2018" s="237"/>
      <c r="E2018" s="265"/>
      <c r="G2018" s="122">
        <f>IFERROR(VLOOKUP($F:$F,'Lease Types with GL Accts'!A:B,2,FALSE),0)</f>
        <v>0</v>
      </c>
      <c r="H2018" s="122">
        <f>IFERROR(VLOOKUP($F:$F,'Lease Types with GL Accts'!$A:$C,3,FALSE),0)</f>
        <v>0</v>
      </c>
      <c r="I2018" s="122">
        <f>IFERROR(VLOOKUP($F:$F,'Lease Types with GL Accts'!$A:$D,4,FALSE),0)</f>
        <v>0</v>
      </c>
      <c r="J2018" s="293" t="str">
        <f>IF(AND(AB2018=1,K2018='Lease Rollforward'!$B$2),"Yes",IF(AB2018=1,"No",""))</f>
        <v/>
      </c>
      <c r="L2018" s="216"/>
      <c r="M2018" s="217"/>
      <c r="N2018" s="217"/>
      <c r="O2018" s="217"/>
      <c r="P2018" s="294">
        <f t="shared" si="265"/>
        <v>0</v>
      </c>
      <c r="Q2018" s="124"/>
      <c r="R2018" s="124"/>
      <c r="S2018" s="219"/>
      <c r="T2018" s="219"/>
      <c r="U2018" s="266"/>
      <c r="V2018" s="122" t="str">
        <f>IF($AB2018=1,VLOOKUP(U:U,'BW Asset Listing'!D:E,2,FALSE),"")</f>
        <v/>
      </c>
      <c r="W2018" s="122" t="str">
        <f>IF($AB2018=1,VLOOKUP(U:U,'BW Asset Listing'!D:F,3,FALSE),"")</f>
        <v/>
      </c>
      <c r="X2018" s="122" t="str">
        <f>IF($AB2018=1,VLOOKUP(U:U,'BW Asset Listing'!D:G,4,FALSE),"")</f>
        <v/>
      </c>
      <c r="Y2018" s="294" t="str">
        <f>IF($AB2018=1,VLOOKUP(U:U,'BW Asset Listing'!D:O,12,FALSE),"")</f>
        <v/>
      </c>
      <c r="Z2018" s="294" t="str">
        <f t="shared" si="266"/>
        <v/>
      </c>
      <c r="AA2018" s="294" t="str">
        <f t="shared" si="267"/>
        <v/>
      </c>
      <c r="AB2018" s="294">
        <f>COUNTIF($D$4:D2018,$D2018)</f>
        <v>0</v>
      </c>
      <c r="AE2018" s="122" t="str">
        <f t="shared" si="268"/>
        <v/>
      </c>
      <c r="AF2018" s="124">
        <f>SUMIFS('BW Expense Report GL'!I:I,'BW Expense Report GL'!F:F,AD:AD,'BW Expense Report GL'!G:G,G:G)</f>
        <v>0</v>
      </c>
      <c r="AG2018" s="124" t="str">
        <f t="shared" si="269"/>
        <v/>
      </c>
      <c r="AH2018" s="124">
        <f>SUMIFS('BW Expense Report GL'!I:I,'BW Expense Report GL'!F:F,AD:AD,'BW Expense Report GL'!G:G,H:H)</f>
        <v>0</v>
      </c>
      <c r="AI2018" s="124" t="str">
        <f t="shared" si="270"/>
        <v/>
      </c>
      <c r="AK2018" s="121">
        <f t="shared" si="271"/>
        <v>0</v>
      </c>
      <c r="AL2018" s="121">
        <f t="shared" si="272"/>
        <v>0</v>
      </c>
    </row>
    <row r="2019" spans="1:38" s="121" customFormat="1" ht="12.75" x14ac:dyDescent="0.2">
      <c r="A2019" s="293" t="str">
        <f>VLOOKUP(B:B,'ACFR Business Areas'!A:C,3,FALSE)</f>
        <v>A000</v>
      </c>
      <c r="B2019" s="293" t="str">
        <f>'Lease Rollforward'!$B$1</f>
        <v>E120</v>
      </c>
      <c r="C2019" s="122" t="str">
        <f>VLOOKUP(B:B,'ACFR Business Areas'!A:B,2,FALSE)</f>
        <v>Comptroller General</v>
      </c>
      <c r="D2019" s="237"/>
      <c r="E2019" s="265"/>
      <c r="G2019" s="122">
        <f>IFERROR(VLOOKUP($F:$F,'Lease Types with GL Accts'!A:B,2,FALSE),0)</f>
        <v>0</v>
      </c>
      <c r="H2019" s="122">
        <f>IFERROR(VLOOKUP($F:$F,'Lease Types with GL Accts'!$A:$C,3,FALSE),0)</f>
        <v>0</v>
      </c>
      <c r="I2019" s="122">
        <f>IFERROR(VLOOKUP($F:$F,'Lease Types with GL Accts'!$A:$D,4,FALSE),0)</f>
        <v>0</v>
      </c>
      <c r="J2019" s="293" t="str">
        <f>IF(AND(AB2019=1,K2019='Lease Rollforward'!$B$2),"Yes",IF(AB2019=1,"No",""))</f>
        <v/>
      </c>
      <c r="L2019" s="216"/>
      <c r="M2019" s="217"/>
      <c r="N2019" s="217"/>
      <c r="O2019" s="217"/>
      <c r="P2019" s="294">
        <f t="shared" si="265"/>
        <v>0</v>
      </c>
      <c r="Q2019" s="124"/>
      <c r="R2019" s="124"/>
      <c r="S2019" s="219"/>
      <c r="T2019" s="219"/>
      <c r="U2019" s="266"/>
      <c r="V2019" s="122" t="str">
        <f>IF($AB2019=1,VLOOKUP(U:U,'BW Asset Listing'!D:E,2,FALSE),"")</f>
        <v/>
      </c>
      <c r="W2019" s="122" t="str">
        <f>IF($AB2019=1,VLOOKUP(U:U,'BW Asset Listing'!D:F,3,FALSE),"")</f>
        <v/>
      </c>
      <c r="X2019" s="122" t="str">
        <f>IF($AB2019=1,VLOOKUP(U:U,'BW Asset Listing'!D:G,4,FALSE),"")</f>
        <v/>
      </c>
      <c r="Y2019" s="294" t="str">
        <f>IF($AB2019=1,VLOOKUP(U:U,'BW Asset Listing'!D:O,12,FALSE),"")</f>
        <v/>
      </c>
      <c r="Z2019" s="294" t="str">
        <f t="shared" si="266"/>
        <v/>
      </c>
      <c r="AA2019" s="294" t="str">
        <f t="shared" si="267"/>
        <v/>
      </c>
      <c r="AB2019" s="294">
        <f>COUNTIF($D$4:D2019,$D2019)</f>
        <v>0</v>
      </c>
      <c r="AE2019" s="122" t="str">
        <f t="shared" si="268"/>
        <v/>
      </c>
      <c r="AF2019" s="124">
        <f>SUMIFS('BW Expense Report GL'!I:I,'BW Expense Report GL'!F:F,AD:AD,'BW Expense Report GL'!G:G,G:G)</f>
        <v>0</v>
      </c>
      <c r="AG2019" s="124" t="str">
        <f t="shared" si="269"/>
        <v/>
      </c>
      <c r="AH2019" s="124">
        <f>SUMIFS('BW Expense Report GL'!I:I,'BW Expense Report GL'!F:F,AD:AD,'BW Expense Report GL'!G:G,H:H)</f>
        <v>0</v>
      </c>
      <c r="AI2019" s="124" t="str">
        <f t="shared" si="270"/>
        <v/>
      </c>
      <c r="AK2019" s="121">
        <f t="shared" si="271"/>
        <v>0</v>
      </c>
      <c r="AL2019" s="121">
        <f t="shared" si="272"/>
        <v>0</v>
      </c>
    </row>
    <row r="2020" spans="1:38" s="121" customFormat="1" ht="12.75" x14ac:dyDescent="0.2">
      <c r="A2020" s="293" t="str">
        <f>VLOOKUP(B:B,'ACFR Business Areas'!A:C,3,FALSE)</f>
        <v>A000</v>
      </c>
      <c r="B2020" s="293" t="str">
        <f>'Lease Rollforward'!$B$1</f>
        <v>E120</v>
      </c>
      <c r="C2020" s="122" t="str">
        <f>VLOOKUP(B:B,'ACFR Business Areas'!A:B,2,FALSE)</f>
        <v>Comptroller General</v>
      </c>
      <c r="D2020" s="237"/>
      <c r="E2020" s="265"/>
      <c r="G2020" s="122">
        <f>IFERROR(VLOOKUP($F:$F,'Lease Types with GL Accts'!A:B,2,FALSE),0)</f>
        <v>0</v>
      </c>
      <c r="H2020" s="122">
        <f>IFERROR(VLOOKUP($F:$F,'Lease Types with GL Accts'!$A:$C,3,FALSE),0)</f>
        <v>0</v>
      </c>
      <c r="I2020" s="122">
        <f>IFERROR(VLOOKUP($F:$F,'Lease Types with GL Accts'!$A:$D,4,FALSE),0)</f>
        <v>0</v>
      </c>
      <c r="J2020" s="293" t="str">
        <f>IF(AND(AB2020=1,K2020='Lease Rollforward'!$B$2),"Yes",IF(AB2020=1,"No",""))</f>
        <v/>
      </c>
      <c r="L2020" s="216"/>
      <c r="M2020" s="217"/>
      <c r="N2020" s="217"/>
      <c r="O2020" s="217"/>
      <c r="P2020" s="294">
        <f t="shared" si="265"/>
        <v>0</v>
      </c>
      <c r="Q2020" s="124"/>
      <c r="R2020" s="124"/>
      <c r="S2020" s="219"/>
      <c r="T2020" s="219"/>
      <c r="U2020" s="266"/>
      <c r="V2020" s="122" t="str">
        <f>IF($AB2020=1,VLOOKUP(U:U,'BW Asset Listing'!D:E,2,FALSE),"")</f>
        <v/>
      </c>
      <c r="W2020" s="122" t="str">
        <f>IF($AB2020=1,VLOOKUP(U:U,'BW Asset Listing'!D:F,3,FALSE),"")</f>
        <v/>
      </c>
      <c r="X2020" s="122" t="str">
        <f>IF($AB2020=1,VLOOKUP(U:U,'BW Asset Listing'!D:G,4,FALSE),"")</f>
        <v/>
      </c>
      <c r="Y2020" s="294" t="str">
        <f>IF($AB2020=1,VLOOKUP(U:U,'BW Asset Listing'!D:O,12,FALSE),"")</f>
        <v/>
      </c>
      <c r="Z2020" s="294" t="str">
        <f t="shared" si="266"/>
        <v/>
      </c>
      <c r="AA2020" s="294" t="str">
        <f t="shared" si="267"/>
        <v/>
      </c>
      <c r="AB2020" s="294">
        <f>COUNTIF($D$4:D2020,$D2020)</f>
        <v>0</v>
      </c>
      <c r="AE2020" s="122" t="str">
        <f t="shared" si="268"/>
        <v/>
      </c>
      <c r="AF2020" s="124">
        <f>SUMIFS('BW Expense Report GL'!I:I,'BW Expense Report GL'!F:F,AD:AD,'BW Expense Report GL'!G:G,G:G)</f>
        <v>0</v>
      </c>
      <c r="AG2020" s="124" t="str">
        <f t="shared" si="269"/>
        <v/>
      </c>
      <c r="AH2020" s="124">
        <f>SUMIFS('BW Expense Report GL'!I:I,'BW Expense Report GL'!F:F,AD:AD,'BW Expense Report GL'!G:G,H:H)</f>
        <v>0</v>
      </c>
      <c r="AI2020" s="124" t="str">
        <f t="shared" si="270"/>
        <v/>
      </c>
      <c r="AK2020" s="121">
        <f t="shared" si="271"/>
        <v>0</v>
      </c>
      <c r="AL2020" s="121">
        <f t="shared" si="272"/>
        <v>0</v>
      </c>
    </row>
    <row r="2021" spans="1:38" s="121" customFormat="1" ht="12.75" x14ac:dyDescent="0.2">
      <c r="A2021" s="293" t="str">
        <f>VLOOKUP(B:B,'ACFR Business Areas'!A:C,3,FALSE)</f>
        <v>A000</v>
      </c>
      <c r="B2021" s="293" t="str">
        <f>'Lease Rollforward'!$B$1</f>
        <v>E120</v>
      </c>
      <c r="C2021" s="122" t="str">
        <f>VLOOKUP(B:B,'ACFR Business Areas'!A:B,2,FALSE)</f>
        <v>Comptroller General</v>
      </c>
      <c r="D2021" s="237"/>
      <c r="E2021" s="265"/>
      <c r="G2021" s="122">
        <f>IFERROR(VLOOKUP($F:$F,'Lease Types with GL Accts'!A:B,2,FALSE),0)</f>
        <v>0</v>
      </c>
      <c r="H2021" s="122">
        <f>IFERROR(VLOOKUP($F:$F,'Lease Types with GL Accts'!$A:$C,3,FALSE),0)</f>
        <v>0</v>
      </c>
      <c r="I2021" s="122">
        <f>IFERROR(VLOOKUP($F:$F,'Lease Types with GL Accts'!$A:$D,4,FALSE),0)</f>
        <v>0</v>
      </c>
      <c r="J2021" s="293" t="str">
        <f>IF(AND(AB2021=1,K2021='Lease Rollforward'!$B$2),"Yes",IF(AB2021=1,"No",""))</f>
        <v/>
      </c>
      <c r="L2021" s="216"/>
      <c r="M2021" s="217"/>
      <c r="N2021" s="217"/>
      <c r="O2021" s="217"/>
      <c r="P2021" s="294">
        <f t="shared" si="265"/>
        <v>0</v>
      </c>
      <c r="Q2021" s="124"/>
      <c r="R2021" s="124"/>
      <c r="S2021" s="219"/>
      <c r="T2021" s="219"/>
      <c r="U2021" s="266"/>
      <c r="V2021" s="122" t="str">
        <f>IF($AB2021=1,VLOOKUP(U:U,'BW Asset Listing'!D:E,2,FALSE),"")</f>
        <v/>
      </c>
      <c r="W2021" s="122" t="str">
        <f>IF($AB2021=1,VLOOKUP(U:U,'BW Asset Listing'!D:F,3,FALSE),"")</f>
        <v/>
      </c>
      <c r="X2021" s="122" t="str">
        <f>IF($AB2021=1,VLOOKUP(U:U,'BW Asset Listing'!D:G,4,FALSE),"")</f>
        <v/>
      </c>
      <c r="Y2021" s="294" t="str">
        <f>IF($AB2021=1,VLOOKUP(U:U,'BW Asset Listing'!D:O,12,FALSE),"")</f>
        <v/>
      </c>
      <c r="Z2021" s="294" t="str">
        <f t="shared" si="266"/>
        <v/>
      </c>
      <c r="AA2021" s="294" t="str">
        <f t="shared" si="267"/>
        <v/>
      </c>
      <c r="AB2021" s="294">
        <f>COUNTIF($D$4:D2021,$D2021)</f>
        <v>0</v>
      </c>
      <c r="AE2021" s="122" t="str">
        <f t="shared" si="268"/>
        <v/>
      </c>
      <c r="AF2021" s="124">
        <f>SUMIFS('BW Expense Report GL'!I:I,'BW Expense Report GL'!F:F,AD:AD,'BW Expense Report GL'!G:G,G:G)</f>
        <v>0</v>
      </c>
      <c r="AG2021" s="124" t="str">
        <f t="shared" si="269"/>
        <v/>
      </c>
      <c r="AH2021" s="124">
        <f>SUMIFS('BW Expense Report GL'!I:I,'BW Expense Report GL'!F:F,AD:AD,'BW Expense Report GL'!G:G,H:H)</f>
        <v>0</v>
      </c>
      <c r="AI2021" s="124" t="str">
        <f t="shared" si="270"/>
        <v/>
      </c>
      <c r="AK2021" s="121">
        <f t="shared" si="271"/>
        <v>0</v>
      </c>
      <c r="AL2021" s="121">
        <f t="shared" si="272"/>
        <v>0</v>
      </c>
    </row>
    <row r="2022" spans="1:38" s="121" customFormat="1" ht="12.75" x14ac:dyDescent="0.2">
      <c r="A2022" s="293" t="str">
        <f>VLOOKUP(B:B,'ACFR Business Areas'!A:C,3,FALSE)</f>
        <v>A000</v>
      </c>
      <c r="B2022" s="293" t="str">
        <f>'Lease Rollforward'!$B$1</f>
        <v>E120</v>
      </c>
      <c r="C2022" s="122" t="str">
        <f>VLOOKUP(B:B,'ACFR Business Areas'!A:B,2,FALSE)</f>
        <v>Comptroller General</v>
      </c>
      <c r="D2022" s="237"/>
      <c r="E2022" s="265"/>
      <c r="G2022" s="122">
        <f>IFERROR(VLOOKUP($F:$F,'Lease Types with GL Accts'!A:B,2,FALSE),0)</f>
        <v>0</v>
      </c>
      <c r="H2022" s="122">
        <f>IFERROR(VLOOKUP($F:$F,'Lease Types with GL Accts'!$A:$C,3,FALSE),0)</f>
        <v>0</v>
      </c>
      <c r="I2022" s="122">
        <f>IFERROR(VLOOKUP($F:$F,'Lease Types with GL Accts'!$A:$D,4,FALSE),0)</f>
        <v>0</v>
      </c>
      <c r="J2022" s="293" t="str">
        <f>IF(AND(AB2022=1,K2022='Lease Rollforward'!$B$2),"Yes",IF(AB2022=1,"No",""))</f>
        <v/>
      </c>
      <c r="L2022" s="216"/>
      <c r="M2022" s="217"/>
      <c r="N2022" s="217"/>
      <c r="O2022" s="217"/>
      <c r="P2022" s="294">
        <f t="shared" si="265"/>
        <v>0</v>
      </c>
      <c r="Q2022" s="124"/>
      <c r="R2022" s="124"/>
      <c r="S2022" s="219"/>
      <c r="T2022" s="219"/>
      <c r="U2022" s="266"/>
      <c r="V2022" s="122" t="str">
        <f>IF($AB2022=1,VLOOKUP(U:U,'BW Asset Listing'!D:E,2,FALSE),"")</f>
        <v/>
      </c>
      <c r="W2022" s="122" t="str">
        <f>IF($AB2022=1,VLOOKUP(U:U,'BW Asset Listing'!D:F,3,FALSE),"")</f>
        <v/>
      </c>
      <c r="X2022" s="122" t="str">
        <f>IF($AB2022=1,VLOOKUP(U:U,'BW Asset Listing'!D:G,4,FALSE),"")</f>
        <v/>
      </c>
      <c r="Y2022" s="294" t="str">
        <f>IF($AB2022=1,VLOOKUP(U:U,'BW Asset Listing'!D:O,12,FALSE),"")</f>
        <v/>
      </c>
      <c r="Z2022" s="294" t="str">
        <f t="shared" si="266"/>
        <v/>
      </c>
      <c r="AA2022" s="294" t="str">
        <f t="shared" si="267"/>
        <v/>
      </c>
      <c r="AB2022" s="294">
        <f>COUNTIF($D$4:D2022,$D2022)</f>
        <v>0</v>
      </c>
      <c r="AE2022" s="122" t="str">
        <f t="shared" si="268"/>
        <v/>
      </c>
      <c r="AF2022" s="124">
        <f>SUMIFS('BW Expense Report GL'!I:I,'BW Expense Report GL'!F:F,AD:AD,'BW Expense Report GL'!G:G,G:G)</f>
        <v>0</v>
      </c>
      <c r="AG2022" s="124" t="str">
        <f t="shared" si="269"/>
        <v/>
      </c>
      <c r="AH2022" s="124">
        <f>SUMIFS('BW Expense Report GL'!I:I,'BW Expense Report GL'!F:F,AD:AD,'BW Expense Report GL'!G:G,H:H)</f>
        <v>0</v>
      </c>
      <c r="AI2022" s="124" t="str">
        <f t="shared" si="270"/>
        <v/>
      </c>
      <c r="AK2022" s="121">
        <f t="shared" si="271"/>
        <v>0</v>
      </c>
      <c r="AL2022" s="121">
        <f t="shared" si="272"/>
        <v>0</v>
      </c>
    </row>
    <row r="2023" spans="1:38" s="121" customFormat="1" ht="12.75" x14ac:dyDescent="0.2">
      <c r="A2023" s="293" t="str">
        <f>VLOOKUP(B:B,'ACFR Business Areas'!A:C,3,FALSE)</f>
        <v>A000</v>
      </c>
      <c r="B2023" s="293" t="str">
        <f>'Lease Rollforward'!$B$1</f>
        <v>E120</v>
      </c>
      <c r="C2023" s="122" t="str">
        <f>VLOOKUP(B:B,'ACFR Business Areas'!A:B,2,FALSE)</f>
        <v>Comptroller General</v>
      </c>
      <c r="D2023" s="237"/>
      <c r="E2023" s="265"/>
      <c r="G2023" s="122">
        <f>IFERROR(VLOOKUP($F:$F,'Lease Types with GL Accts'!A:B,2,FALSE),0)</f>
        <v>0</v>
      </c>
      <c r="H2023" s="122">
        <f>IFERROR(VLOOKUP($F:$F,'Lease Types with GL Accts'!$A:$C,3,FALSE),0)</f>
        <v>0</v>
      </c>
      <c r="I2023" s="122">
        <f>IFERROR(VLOOKUP($F:$F,'Lease Types with GL Accts'!$A:$D,4,FALSE),0)</f>
        <v>0</v>
      </c>
      <c r="J2023" s="293" t="str">
        <f>IF(AND(AB2023=1,K2023='Lease Rollforward'!$B$2),"Yes",IF(AB2023=1,"No",""))</f>
        <v/>
      </c>
      <c r="L2023" s="216"/>
      <c r="M2023" s="217"/>
      <c r="N2023" s="217"/>
      <c r="O2023" s="217"/>
      <c r="P2023" s="294">
        <f t="shared" si="265"/>
        <v>0</v>
      </c>
      <c r="Q2023" s="124"/>
      <c r="R2023" s="124"/>
      <c r="S2023" s="219"/>
      <c r="T2023" s="219"/>
      <c r="U2023" s="266"/>
      <c r="V2023" s="122" t="str">
        <f>IF($AB2023=1,VLOOKUP(U:U,'BW Asset Listing'!D:E,2,FALSE),"")</f>
        <v/>
      </c>
      <c r="W2023" s="122" t="str">
        <f>IF($AB2023=1,VLOOKUP(U:U,'BW Asset Listing'!D:F,3,FALSE),"")</f>
        <v/>
      </c>
      <c r="X2023" s="122" t="str">
        <f>IF($AB2023=1,VLOOKUP(U:U,'BW Asset Listing'!D:G,4,FALSE),"")</f>
        <v/>
      </c>
      <c r="Y2023" s="294" t="str">
        <f>IF($AB2023=1,VLOOKUP(U:U,'BW Asset Listing'!D:O,12,FALSE),"")</f>
        <v/>
      </c>
      <c r="Z2023" s="294" t="str">
        <f t="shared" si="266"/>
        <v/>
      </c>
      <c r="AA2023" s="294" t="str">
        <f t="shared" si="267"/>
        <v/>
      </c>
      <c r="AB2023" s="294">
        <f>COUNTIF($D$4:D2023,$D2023)</f>
        <v>0</v>
      </c>
      <c r="AE2023" s="122" t="str">
        <f t="shared" si="268"/>
        <v/>
      </c>
      <c r="AF2023" s="124">
        <f>SUMIFS('BW Expense Report GL'!I:I,'BW Expense Report GL'!F:F,AD:AD,'BW Expense Report GL'!G:G,G:G)</f>
        <v>0</v>
      </c>
      <c r="AG2023" s="124" t="str">
        <f t="shared" si="269"/>
        <v/>
      </c>
      <c r="AH2023" s="124">
        <f>SUMIFS('BW Expense Report GL'!I:I,'BW Expense Report GL'!F:F,AD:AD,'BW Expense Report GL'!G:G,H:H)</f>
        <v>0</v>
      </c>
      <c r="AI2023" s="124" t="str">
        <f t="shared" si="270"/>
        <v/>
      </c>
      <c r="AK2023" s="121">
        <f t="shared" si="271"/>
        <v>0</v>
      </c>
      <c r="AL2023" s="121">
        <f t="shared" si="272"/>
        <v>0</v>
      </c>
    </row>
    <row r="2024" spans="1:38" s="121" customFormat="1" ht="12.75" x14ac:dyDescent="0.2">
      <c r="A2024" s="293" t="str">
        <f>VLOOKUP(B:B,'ACFR Business Areas'!A:C,3,FALSE)</f>
        <v>A000</v>
      </c>
      <c r="B2024" s="293" t="str">
        <f>'Lease Rollforward'!$B$1</f>
        <v>E120</v>
      </c>
      <c r="C2024" s="122" t="str">
        <f>VLOOKUP(B:B,'ACFR Business Areas'!A:B,2,FALSE)</f>
        <v>Comptroller General</v>
      </c>
      <c r="D2024" s="237"/>
      <c r="E2024" s="265"/>
      <c r="G2024" s="122">
        <f>IFERROR(VLOOKUP($F:$F,'Lease Types with GL Accts'!A:B,2,FALSE),0)</f>
        <v>0</v>
      </c>
      <c r="H2024" s="122">
        <f>IFERROR(VLOOKUP($F:$F,'Lease Types with GL Accts'!$A:$C,3,FALSE),0)</f>
        <v>0</v>
      </c>
      <c r="I2024" s="122">
        <f>IFERROR(VLOOKUP($F:$F,'Lease Types with GL Accts'!$A:$D,4,FALSE),0)</f>
        <v>0</v>
      </c>
      <c r="J2024" s="293" t="str">
        <f>IF(AND(AB2024=1,K2024='Lease Rollforward'!$B$2),"Yes",IF(AB2024=1,"No",""))</f>
        <v/>
      </c>
      <c r="L2024" s="216"/>
      <c r="M2024" s="217"/>
      <c r="N2024" s="217"/>
      <c r="O2024" s="217"/>
      <c r="P2024" s="294">
        <f t="shared" si="265"/>
        <v>0</v>
      </c>
      <c r="Q2024" s="124"/>
      <c r="R2024" s="124"/>
      <c r="S2024" s="219"/>
      <c r="T2024" s="219"/>
      <c r="U2024" s="266"/>
      <c r="V2024" s="122" t="str">
        <f>IF($AB2024=1,VLOOKUP(U:U,'BW Asset Listing'!D:E,2,FALSE),"")</f>
        <v/>
      </c>
      <c r="W2024" s="122" t="str">
        <f>IF($AB2024=1,VLOOKUP(U:U,'BW Asset Listing'!D:F,3,FALSE),"")</f>
        <v/>
      </c>
      <c r="X2024" s="122" t="str">
        <f>IF($AB2024=1,VLOOKUP(U:U,'BW Asset Listing'!D:G,4,FALSE),"")</f>
        <v/>
      </c>
      <c r="Y2024" s="294" t="str">
        <f>IF($AB2024=1,VLOOKUP(U:U,'BW Asset Listing'!D:O,12,FALSE),"")</f>
        <v/>
      </c>
      <c r="Z2024" s="294" t="str">
        <f t="shared" si="266"/>
        <v/>
      </c>
      <c r="AA2024" s="294" t="str">
        <f t="shared" si="267"/>
        <v/>
      </c>
      <c r="AB2024" s="294">
        <f>COUNTIF($D$4:D2024,$D2024)</f>
        <v>0</v>
      </c>
      <c r="AE2024" s="122" t="str">
        <f t="shared" si="268"/>
        <v/>
      </c>
      <c r="AF2024" s="124">
        <f>SUMIFS('BW Expense Report GL'!I:I,'BW Expense Report GL'!F:F,AD:AD,'BW Expense Report GL'!G:G,G:G)</f>
        <v>0</v>
      </c>
      <c r="AG2024" s="124" t="str">
        <f t="shared" si="269"/>
        <v/>
      </c>
      <c r="AH2024" s="124">
        <f>SUMIFS('BW Expense Report GL'!I:I,'BW Expense Report GL'!F:F,AD:AD,'BW Expense Report GL'!G:G,H:H)</f>
        <v>0</v>
      </c>
      <c r="AI2024" s="124" t="str">
        <f t="shared" si="270"/>
        <v/>
      </c>
      <c r="AK2024" s="121">
        <f t="shared" si="271"/>
        <v>0</v>
      </c>
      <c r="AL2024" s="121">
        <f t="shared" si="272"/>
        <v>0</v>
      </c>
    </row>
    <row r="2025" spans="1:38" s="121" customFormat="1" ht="12.75" x14ac:dyDescent="0.2">
      <c r="A2025" s="293" t="str">
        <f>VLOOKUP(B:B,'ACFR Business Areas'!A:C,3,FALSE)</f>
        <v>A000</v>
      </c>
      <c r="B2025" s="293" t="str">
        <f>'Lease Rollforward'!$B$1</f>
        <v>E120</v>
      </c>
      <c r="C2025" s="122" t="str">
        <f>VLOOKUP(B:B,'ACFR Business Areas'!A:B,2,FALSE)</f>
        <v>Comptroller General</v>
      </c>
      <c r="D2025" s="237"/>
      <c r="E2025" s="265"/>
      <c r="G2025" s="122">
        <f>IFERROR(VLOOKUP($F:$F,'Lease Types with GL Accts'!A:B,2,FALSE),0)</f>
        <v>0</v>
      </c>
      <c r="H2025" s="122">
        <f>IFERROR(VLOOKUP($F:$F,'Lease Types with GL Accts'!$A:$C,3,FALSE),0)</f>
        <v>0</v>
      </c>
      <c r="I2025" s="122">
        <f>IFERROR(VLOOKUP($F:$F,'Lease Types with GL Accts'!$A:$D,4,FALSE),0)</f>
        <v>0</v>
      </c>
      <c r="J2025" s="293" t="str">
        <f>IF(AND(AB2025=1,K2025='Lease Rollforward'!$B$2),"Yes",IF(AB2025=1,"No",""))</f>
        <v/>
      </c>
      <c r="L2025" s="216"/>
      <c r="M2025" s="217"/>
      <c r="N2025" s="217"/>
      <c r="O2025" s="217"/>
      <c r="P2025" s="294">
        <f t="shared" si="265"/>
        <v>0</v>
      </c>
      <c r="Q2025" s="124"/>
      <c r="R2025" s="124"/>
      <c r="S2025" s="219"/>
      <c r="T2025" s="219"/>
      <c r="U2025" s="266"/>
      <c r="V2025" s="122" t="str">
        <f>IF($AB2025=1,VLOOKUP(U:U,'BW Asset Listing'!D:E,2,FALSE),"")</f>
        <v/>
      </c>
      <c r="W2025" s="122" t="str">
        <f>IF($AB2025=1,VLOOKUP(U:U,'BW Asset Listing'!D:F,3,FALSE),"")</f>
        <v/>
      </c>
      <c r="X2025" s="122" t="str">
        <f>IF($AB2025=1,VLOOKUP(U:U,'BW Asset Listing'!D:G,4,FALSE),"")</f>
        <v/>
      </c>
      <c r="Y2025" s="294" t="str">
        <f>IF($AB2025=1,VLOOKUP(U:U,'BW Asset Listing'!D:O,12,FALSE),"")</f>
        <v/>
      </c>
      <c r="Z2025" s="294" t="str">
        <f t="shared" si="266"/>
        <v/>
      </c>
      <c r="AA2025" s="294" t="str">
        <f t="shared" si="267"/>
        <v/>
      </c>
      <c r="AB2025" s="294">
        <f>COUNTIF($D$4:D2025,$D2025)</f>
        <v>0</v>
      </c>
      <c r="AE2025" s="122" t="str">
        <f t="shared" si="268"/>
        <v/>
      </c>
      <c r="AF2025" s="124">
        <f>SUMIFS('BW Expense Report GL'!I:I,'BW Expense Report GL'!F:F,AD:AD,'BW Expense Report GL'!G:G,G:G)</f>
        <v>0</v>
      </c>
      <c r="AG2025" s="124" t="str">
        <f t="shared" si="269"/>
        <v/>
      </c>
      <c r="AH2025" s="124">
        <f>SUMIFS('BW Expense Report GL'!I:I,'BW Expense Report GL'!F:F,AD:AD,'BW Expense Report GL'!G:G,H:H)</f>
        <v>0</v>
      </c>
      <c r="AI2025" s="124" t="str">
        <f t="shared" si="270"/>
        <v/>
      </c>
      <c r="AK2025" s="121">
        <f t="shared" si="271"/>
        <v>0</v>
      </c>
      <c r="AL2025" s="121">
        <f t="shared" si="272"/>
        <v>0</v>
      </c>
    </row>
    <row r="2026" spans="1:38" s="121" customFormat="1" ht="12.75" x14ac:dyDescent="0.2">
      <c r="A2026" s="293" t="str">
        <f>VLOOKUP(B:B,'ACFR Business Areas'!A:C,3,FALSE)</f>
        <v>A000</v>
      </c>
      <c r="B2026" s="293" t="str">
        <f>'Lease Rollforward'!$B$1</f>
        <v>E120</v>
      </c>
      <c r="C2026" s="122" t="str">
        <f>VLOOKUP(B:B,'ACFR Business Areas'!A:B,2,FALSE)</f>
        <v>Comptroller General</v>
      </c>
      <c r="D2026" s="237"/>
      <c r="E2026" s="265"/>
      <c r="G2026" s="122">
        <f>IFERROR(VLOOKUP($F:$F,'Lease Types with GL Accts'!A:B,2,FALSE),0)</f>
        <v>0</v>
      </c>
      <c r="H2026" s="122">
        <f>IFERROR(VLOOKUP($F:$F,'Lease Types with GL Accts'!$A:$C,3,FALSE),0)</f>
        <v>0</v>
      </c>
      <c r="I2026" s="122">
        <f>IFERROR(VLOOKUP($F:$F,'Lease Types with GL Accts'!$A:$D,4,FALSE),0)</f>
        <v>0</v>
      </c>
      <c r="J2026" s="293" t="str">
        <f>IF(AND(AB2026=1,K2026='Lease Rollforward'!$B$2),"Yes",IF(AB2026=1,"No",""))</f>
        <v/>
      </c>
      <c r="L2026" s="216"/>
      <c r="M2026" s="217"/>
      <c r="N2026" s="217"/>
      <c r="O2026" s="217"/>
      <c r="P2026" s="294">
        <f t="shared" si="265"/>
        <v>0</v>
      </c>
      <c r="Q2026" s="124"/>
      <c r="R2026" s="124"/>
      <c r="S2026" s="219"/>
      <c r="T2026" s="219"/>
      <c r="U2026" s="266"/>
      <c r="V2026" s="122" t="str">
        <f>IF($AB2026=1,VLOOKUP(U:U,'BW Asset Listing'!D:E,2,FALSE),"")</f>
        <v/>
      </c>
      <c r="W2026" s="122" t="str">
        <f>IF($AB2026=1,VLOOKUP(U:U,'BW Asset Listing'!D:F,3,FALSE),"")</f>
        <v/>
      </c>
      <c r="X2026" s="122" t="str">
        <f>IF($AB2026=1,VLOOKUP(U:U,'BW Asset Listing'!D:G,4,FALSE),"")</f>
        <v/>
      </c>
      <c r="Y2026" s="294" t="str">
        <f>IF($AB2026=1,VLOOKUP(U:U,'BW Asset Listing'!D:O,12,FALSE),"")</f>
        <v/>
      </c>
      <c r="Z2026" s="294" t="str">
        <f t="shared" si="266"/>
        <v/>
      </c>
      <c r="AA2026" s="294" t="str">
        <f t="shared" si="267"/>
        <v/>
      </c>
      <c r="AB2026" s="294">
        <f>COUNTIF($D$4:D2026,$D2026)</f>
        <v>0</v>
      </c>
      <c r="AE2026" s="122" t="str">
        <f t="shared" si="268"/>
        <v/>
      </c>
      <c r="AF2026" s="124">
        <f>SUMIFS('BW Expense Report GL'!I:I,'BW Expense Report GL'!F:F,AD:AD,'BW Expense Report GL'!G:G,G:G)</f>
        <v>0</v>
      </c>
      <c r="AG2026" s="124" t="str">
        <f t="shared" si="269"/>
        <v/>
      </c>
      <c r="AH2026" s="124">
        <f>SUMIFS('BW Expense Report GL'!I:I,'BW Expense Report GL'!F:F,AD:AD,'BW Expense Report GL'!G:G,H:H)</f>
        <v>0</v>
      </c>
      <c r="AI2026" s="124" t="str">
        <f t="shared" si="270"/>
        <v/>
      </c>
      <c r="AK2026" s="121">
        <f t="shared" si="271"/>
        <v>0</v>
      </c>
      <c r="AL2026" s="121">
        <f t="shared" si="272"/>
        <v>0</v>
      </c>
    </row>
    <row r="2027" spans="1:38" s="121" customFormat="1" ht="12.75" x14ac:dyDescent="0.2">
      <c r="A2027" s="293" t="str">
        <f>VLOOKUP(B:B,'ACFR Business Areas'!A:C,3,FALSE)</f>
        <v>A000</v>
      </c>
      <c r="B2027" s="293" t="str">
        <f>'Lease Rollforward'!$B$1</f>
        <v>E120</v>
      </c>
      <c r="C2027" s="122" t="str">
        <f>VLOOKUP(B:B,'ACFR Business Areas'!A:B,2,FALSE)</f>
        <v>Comptroller General</v>
      </c>
      <c r="D2027" s="237"/>
      <c r="E2027" s="265"/>
      <c r="G2027" s="122">
        <f>IFERROR(VLOOKUP($F:$F,'Lease Types with GL Accts'!A:B,2,FALSE),0)</f>
        <v>0</v>
      </c>
      <c r="H2027" s="122">
        <f>IFERROR(VLOOKUP($F:$F,'Lease Types with GL Accts'!$A:$C,3,FALSE),0)</f>
        <v>0</v>
      </c>
      <c r="I2027" s="122">
        <f>IFERROR(VLOOKUP($F:$F,'Lease Types with GL Accts'!$A:$D,4,FALSE),0)</f>
        <v>0</v>
      </c>
      <c r="J2027" s="293" t="str">
        <f>IF(AND(AB2027=1,K2027='Lease Rollforward'!$B$2),"Yes",IF(AB2027=1,"No",""))</f>
        <v/>
      </c>
      <c r="L2027" s="216"/>
      <c r="M2027" s="217"/>
      <c r="N2027" s="217"/>
      <c r="O2027" s="217"/>
      <c r="P2027" s="294">
        <f t="shared" si="265"/>
        <v>0</v>
      </c>
      <c r="Q2027" s="124"/>
      <c r="R2027" s="124"/>
      <c r="S2027" s="219"/>
      <c r="T2027" s="219"/>
      <c r="U2027" s="266"/>
      <c r="V2027" s="122" t="str">
        <f>IF($AB2027=1,VLOOKUP(U:U,'BW Asset Listing'!D:E,2,FALSE),"")</f>
        <v/>
      </c>
      <c r="W2027" s="122" t="str">
        <f>IF($AB2027=1,VLOOKUP(U:U,'BW Asset Listing'!D:F,3,FALSE),"")</f>
        <v/>
      </c>
      <c r="X2027" s="122" t="str">
        <f>IF($AB2027=1,VLOOKUP(U:U,'BW Asset Listing'!D:G,4,FALSE),"")</f>
        <v/>
      </c>
      <c r="Y2027" s="294" t="str">
        <f>IF($AB2027=1,VLOOKUP(U:U,'BW Asset Listing'!D:O,12,FALSE),"")</f>
        <v/>
      </c>
      <c r="Z2027" s="294" t="str">
        <f t="shared" si="266"/>
        <v/>
      </c>
      <c r="AA2027" s="294" t="str">
        <f t="shared" si="267"/>
        <v/>
      </c>
      <c r="AB2027" s="294">
        <f>COUNTIF($D$4:D2027,$D2027)</f>
        <v>0</v>
      </c>
      <c r="AE2027" s="122" t="str">
        <f t="shared" si="268"/>
        <v/>
      </c>
      <c r="AF2027" s="124">
        <f>SUMIFS('BW Expense Report GL'!I:I,'BW Expense Report GL'!F:F,AD:AD,'BW Expense Report GL'!G:G,G:G)</f>
        <v>0</v>
      </c>
      <c r="AG2027" s="124" t="str">
        <f t="shared" si="269"/>
        <v/>
      </c>
      <c r="AH2027" s="124">
        <f>SUMIFS('BW Expense Report GL'!I:I,'BW Expense Report GL'!F:F,AD:AD,'BW Expense Report GL'!G:G,H:H)</f>
        <v>0</v>
      </c>
      <c r="AI2027" s="124" t="str">
        <f t="shared" si="270"/>
        <v/>
      </c>
      <c r="AK2027" s="121">
        <f t="shared" si="271"/>
        <v>0</v>
      </c>
      <c r="AL2027" s="121">
        <f t="shared" si="272"/>
        <v>0</v>
      </c>
    </row>
    <row r="2028" spans="1:38" s="121" customFormat="1" ht="12.75" x14ac:dyDescent="0.2">
      <c r="A2028" s="293" t="str">
        <f>VLOOKUP(B:B,'ACFR Business Areas'!A:C,3,FALSE)</f>
        <v>A000</v>
      </c>
      <c r="B2028" s="293" t="str">
        <f>'Lease Rollforward'!$B$1</f>
        <v>E120</v>
      </c>
      <c r="C2028" s="122" t="str">
        <f>VLOOKUP(B:B,'ACFR Business Areas'!A:B,2,FALSE)</f>
        <v>Comptroller General</v>
      </c>
      <c r="D2028" s="237"/>
      <c r="E2028" s="265"/>
      <c r="G2028" s="122">
        <f>IFERROR(VLOOKUP($F:$F,'Lease Types with GL Accts'!A:B,2,FALSE),0)</f>
        <v>0</v>
      </c>
      <c r="H2028" s="122">
        <f>IFERROR(VLOOKUP($F:$F,'Lease Types with GL Accts'!$A:$C,3,FALSE),0)</f>
        <v>0</v>
      </c>
      <c r="I2028" s="122">
        <f>IFERROR(VLOOKUP($F:$F,'Lease Types with GL Accts'!$A:$D,4,FALSE),0)</f>
        <v>0</v>
      </c>
      <c r="J2028" s="293" t="str">
        <f>IF(AND(AB2028=1,K2028='Lease Rollforward'!$B$2),"Yes",IF(AB2028=1,"No",""))</f>
        <v/>
      </c>
      <c r="L2028" s="216"/>
      <c r="M2028" s="217"/>
      <c r="N2028" s="217"/>
      <c r="O2028" s="217"/>
      <c r="P2028" s="294">
        <f t="shared" si="265"/>
        <v>0</v>
      </c>
      <c r="Q2028" s="124"/>
      <c r="R2028" s="124"/>
      <c r="S2028" s="219"/>
      <c r="T2028" s="219"/>
      <c r="U2028" s="266"/>
      <c r="V2028" s="122" t="str">
        <f>IF($AB2028=1,VLOOKUP(U:U,'BW Asset Listing'!D:E,2,FALSE),"")</f>
        <v/>
      </c>
      <c r="W2028" s="122" t="str">
        <f>IF($AB2028=1,VLOOKUP(U:U,'BW Asset Listing'!D:F,3,FALSE),"")</f>
        <v/>
      </c>
      <c r="X2028" s="122" t="str">
        <f>IF($AB2028=1,VLOOKUP(U:U,'BW Asset Listing'!D:G,4,FALSE),"")</f>
        <v/>
      </c>
      <c r="Y2028" s="294" t="str">
        <f>IF($AB2028=1,VLOOKUP(U:U,'BW Asset Listing'!D:O,12,FALSE),"")</f>
        <v/>
      </c>
      <c r="Z2028" s="294" t="str">
        <f t="shared" si="266"/>
        <v/>
      </c>
      <c r="AA2028" s="294" t="str">
        <f t="shared" si="267"/>
        <v/>
      </c>
      <c r="AB2028" s="294">
        <f>COUNTIF($D$4:D2028,$D2028)</f>
        <v>0</v>
      </c>
      <c r="AE2028" s="122" t="str">
        <f t="shared" si="268"/>
        <v/>
      </c>
      <c r="AF2028" s="124">
        <f>SUMIFS('BW Expense Report GL'!I:I,'BW Expense Report GL'!F:F,AD:AD,'BW Expense Report GL'!G:G,G:G)</f>
        <v>0</v>
      </c>
      <c r="AG2028" s="124" t="str">
        <f t="shared" si="269"/>
        <v/>
      </c>
      <c r="AH2028" s="124">
        <f>SUMIFS('BW Expense Report GL'!I:I,'BW Expense Report GL'!F:F,AD:AD,'BW Expense Report GL'!G:G,H:H)</f>
        <v>0</v>
      </c>
      <c r="AI2028" s="124" t="str">
        <f t="shared" si="270"/>
        <v/>
      </c>
      <c r="AK2028" s="121">
        <f t="shared" si="271"/>
        <v>0</v>
      </c>
      <c r="AL2028" s="121">
        <f t="shared" si="272"/>
        <v>0</v>
      </c>
    </row>
    <row r="2029" spans="1:38" s="121" customFormat="1" ht="12.75" x14ac:dyDescent="0.2">
      <c r="A2029" s="293" t="str">
        <f>VLOOKUP(B:B,'ACFR Business Areas'!A:C,3,FALSE)</f>
        <v>A000</v>
      </c>
      <c r="B2029" s="293" t="str">
        <f>'Lease Rollforward'!$B$1</f>
        <v>E120</v>
      </c>
      <c r="C2029" s="122" t="str">
        <f>VLOOKUP(B:B,'ACFR Business Areas'!A:B,2,FALSE)</f>
        <v>Comptroller General</v>
      </c>
      <c r="D2029" s="237"/>
      <c r="E2029" s="265"/>
      <c r="G2029" s="122">
        <f>IFERROR(VLOOKUP($F:$F,'Lease Types with GL Accts'!A:B,2,FALSE),0)</f>
        <v>0</v>
      </c>
      <c r="H2029" s="122">
        <f>IFERROR(VLOOKUP($F:$F,'Lease Types with GL Accts'!$A:$C,3,FALSE),0)</f>
        <v>0</v>
      </c>
      <c r="I2029" s="122">
        <f>IFERROR(VLOOKUP($F:$F,'Lease Types with GL Accts'!$A:$D,4,FALSE),0)</f>
        <v>0</v>
      </c>
      <c r="J2029" s="293" t="str">
        <f>IF(AND(AB2029=1,K2029='Lease Rollforward'!$B$2),"Yes",IF(AB2029=1,"No",""))</f>
        <v/>
      </c>
      <c r="L2029" s="216"/>
      <c r="M2029" s="217"/>
      <c r="N2029" s="217"/>
      <c r="O2029" s="217"/>
      <c r="P2029" s="294">
        <f t="shared" si="265"/>
        <v>0</v>
      </c>
      <c r="Q2029" s="124"/>
      <c r="R2029" s="124"/>
      <c r="S2029" s="219"/>
      <c r="T2029" s="219"/>
      <c r="U2029" s="266"/>
      <c r="V2029" s="122" t="str">
        <f>IF($AB2029=1,VLOOKUP(U:U,'BW Asset Listing'!D:E,2,FALSE),"")</f>
        <v/>
      </c>
      <c r="W2029" s="122" t="str">
        <f>IF($AB2029=1,VLOOKUP(U:U,'BW Asset Listing'!D:F,3,FALSE),"")</f>
        <v/>
      </c>
      <c r="X2029" s="122" t="str">
        <f>IF($AB2029=1,VLOOKUP(U:U,'BW Asset Listing'!D:G,4,FALSE),"")</f>
        <v/>
      </c>
      <c r="Y2029" s="294" t="str">
        <f>IF($AB2029=1,VLOOKUP(U:U,'BW Asset Listing'!D:O,12,FALSE),"")</f>
        <v/>
      </c>
      <c r="Z2029" s="294" t="str">
        <f t="shared" si="266"/>
        <v/>
      </c>
      <c r="AA2029" s="294" t="str">
        <f t="shared" si="267"/>
        <v/>
      </c>
      <c r="AB2029" s="294">
        <f>COUNTIF($D$4:D2029,$D2029)</f>
        <v>0</v>
      </c>
      <c r="AE2029" s="122" t="str">
        <f t="shared" si="268"/>
        <v/>
      </c>
      <c r="AF2029" s="124">
        <f>SUMIFS('BW Expense Report GL'!I:I,'BW Expense Report GL'!F:F,AD:AD,'BW Expense Report GL'!G:G,G:G)</f>
        <v>0</v>
      </c>
      <c r="AG2029" s="124" t="str">
        <f t="shared" si="269"/>
        <v/>
      </c>
      <c r="AH2029" s="124">
        <f>SUMIFS('BW Expense Report GL'!I:I,'BW Expense Report GL'!F:F,AD:AD,'BW Expense Report GL'!G:G,H:H)</f>
        <v>0</v>
      </c>
      <c r="AI2029" s="124" t="str">
        <f t="shared" si="270"/>
        <v/>
      </c>
      <c r="AK2029" s="121">
        <f t="shared" si="271"/>
        <v>0</v>
      </c>
      <c r="AL2029" s="121">
        <f t="shared" si="272"/>
        <v>0</v>
      </c>
    </row>
    <row r="2030" spans="1:38" s="121" customFormat="1" ht="12.75" x14ac:dyDescent="0.2">
      <c r="A2030" s="293" t="str">
        <f>VLOOKUP(B:B,'ACFR Business Areas'!A:C,3,FALSE)</f>
        <v>A000</v>
      </c>
      <c r="B2030" s="293" t="str">
        <f>'Lease Rollforward'!$B$1</f>
        <v>E120</v>
      </c>
      <c r="C2030" s="122" t="str">
        <f>VLOOKUP(B:B,'ACFR Business Areas'!A:B,2,FALSE)</f>
        <v>Comptroller General</v>
      </c>
      <c r="D2030" s="237"/>
      <c r="E2030" s="265"/>
      <c r="G2030" s="122">
        <f>IFERROR(VLOOKUP($F:$F,'Lease Types with GL Accts'!A:B,2,FALSE),0)</f>
        <v>0</v>
      </c>
      <c r="H2030" s="122">
        <f>IFERROR(VLOOKUP($F:$F,'Lease Types with GL Accts'!$A:$C,3,FALSE),0)</f>
        <v>0</v>
      </c>
      <c r="I2030" s="122">
        <f>IFERROR(VLOOKUP($F:$F,'Lease Types with GL Accts'!$A:$D,4,FALSE),0)</f>
        <v>0</v>
      </c>
      <c r="J2030" s="293" t="str">
        <f>IF(AND(AB2030=1,K2030='Lease Rollforward'!$B$2),"Yes",IF(AB2030=1,"No",""))</f>
        <v/>
      </c>
      <c r="L2030" s="216"/>
      <c r="M2030" s="217"/>
      <c r="N2030" s="217"/>
      <c r="O2030" s="217"/>
      <c r="P2030" s="294">
        <f t="shared" si="265"/>
        <v>0</v>
      </c>
      <c r="Q2030" s="124"/>
      <c r="R2030" s="124"/>
      <c r="S2030" s="219"/>
      <c r="T2030" s="219"/>
      <c r="U2030" s="266"/>
      <c r="V2030" s="122" t="str">
        <f>IF($AB2030=1,VLOOKUP(U:U,'BW Asset Listing'!D:E,2,FALSE),"")</f>
        <v/>
      </c>
      <c r="W2030" s="122" t="str">
        <f>IF($AB2030=1,VLOOKUP(U:U,'BW Asset Listing'!D:F,3,FALSE),"")</f>
        <v/>
      </c>
      <c r="X2030" s="122" t="str">
        <f>IF($AB2030=1,VLOOKUP(U:U,'BW Asset Listing'!D:G,4,FALSE),"")</f>
        <v/>
      </c>
      <c r="Y2030" s="294" t="str">
        <f>IF($AB2030=1,VLOOKUP(U:U,'BW Asset Listing'!D:O,12,FALSE),"")</f>
        <v/>
      </c>
      <c r="Z2030" s="294" t="str">
        <f t="shared" si="266"/>
        <v/>
      </c>
      <c r="AA2030" s="294" t="str">
        <f t="shared" si="267"/>
        <v/>
      </c>
      <c r="AB2030" s="294">
        <f>COUNTIF($D$4:D2030,$D2030)</f>
        <v>0</v>
      </c>
      <c r="AE2030" s="122" t="str">
        <f t="shared" si="268"/>
        <v/>
      </c>
      <c r="AF2030" s="124">
        <f>SUMIFS('BW Expense Report GL'!I:I,'BW Expense Report GL'!F:F,AD:AD,'BW Expense Report GL'!G:G,G:G)</f>
        <v>0</v>
      </c>
      <c r="AG2030" s="124" t="str">
        <f t="shared" si="269"/>
        <v/>
      </c>
      <c r="AH2030" s="124">
        <f>SUMIFS('BW Expense Report GL'!I:I,'BW Expense Report GL'!F:F,AD:AD,'BW Expense Report GL'!G:G,H:H)</f>
        <v>0</v>
      </c>
      <c r="AI2030" s="124" t="str">
        <f t="shared" si="270"/>
        <v/>
      </c>
      <c r="AK2030" s="121">
        <f t="shared" si="271"/>
        <v>0</v>
      </c>
      <c r="AL2030" s="121">
        <f t="shared" si="272"/>
        <v>0</v>
      </c>
    </row>
    <row r="2031" spans="1:38" s="121" customFormat="1" ht="12.75" x14ac:dyDescent="0.2">
      <c r="A2031" s="293" t="str">
        <f>VLOOKUP(B:B,'ACFR Business Areas'!A:C,3,FALSE)</f>
        <v>A000</v>
      </c>
      <c r="B2031" s="293" t="str">
        <f>'Lease Rollforward'!$B$1</f>
        <v>E120</v>
      </c>
      <c r="C2031" s="122" t="str">
        <f>VLOOKUP(B:B,'ACFR Business Areas'!A:B,2,FALSE)</f>
        <v>Comptroller General</v>
      </c>
      <c r="D2031" s="237"/>
      <c r="E2031" s="265"/>
      <c r="G2031" s="122">
        <f>IFERROR(VLOOKUP($F:$F,'Lease Types with GL Accts'!A:B,2,FALSE),0)</f>
        <v>0</v>
      </c>
      <c r="H2031" s="122">
        <f>IFERROR(VLOOKUP($F:$F,'Lease Types with GL Accts'!$A:$C,3,FALSE),0)</f>
        <v>0</v>
      </c>
      <c r="I2031" s="122">
        <f>IFERROR(VLOOKUP($F:$F,'Lease Types with GL Accts'!$A:$D,4,FALSE),0)</f>
        <v>0</v>
      </c>
      <c r="J2031" s="293" t="str">
        <f>IF(AND(AB2031=1,K2031='Lease Rollforward'!$B$2),"Yes",IF(AB2031=1,"No",""))</f>
        <v/>
      </c>
      <c r="L2031" s="216"/>
      <c r="M2031" s="217"/>
      <c r="N2031" s="217"/>
      <c r="O2031" s="217"/>
      <c r="P2031" s="294">
        <f t="shared" si="265"/>
        <v>0</v>
      </c>
      <c r="Q2031" s="124"/>
      <c r="R2031" s="124"/>
      <c r="S2031" s="219"/>
      <c r="T2031" s="219"/>
      <c r="U2031" s="266"/>
      <c r="V2031" s="122" t="str">
        <f>IF($AB2031=1,VLOOKUP(U:U,'BW Asset Listing'!D:E,2,FALSE),"")</f>
        <v/>
      </c>
      <c r="W2031" s="122" t="str">
        <f>IF($AB2031=1,VLOOKUP(U:U,'BW Asset Listing'!D:F,3,FALSE),"")</f>
        <v/>
      </c>
      <c r="X2031" s="122" t="str">
        <f>IF($AB2031=1,VLOOKUP(U:U,'BW Asset Listing'!D:G,4,FALSE),"")</f>
        <v/>
      </c>
      <c r="Y2031" s="294" t="str">
        <f>IF($AB2031=1,VLOOKUP(U:U,'BW Asset Listing'!D:O,12,FALSE),"")</f>
        <v/>
      </c>
      <c r="Z2031" s="294" t="str">
        <f t="shared" si="266"/>
        <v/>
      </c>
      <c r="AA2031" s="294" t="str">
        <f t="shared" si="267"/>
        <v/>
      </c>
      <c r="AB2031" s="294">
        <f>COUNTIF($D$4:D2031,$D2031)</f>
        <v>0</v>
      </c>
      <c r="AE2031" s="122" t="str">
        <f t="shared" si="268"/>
        <v/>
      </c>
      <c r="AF2031" s="124">
        <f>SUMIFS('BW Expense Report GL'!I:I,'BW Expense Report GL'!F:F,AD:AD,'BW Expense Report GL'!G:G,G:G)</f>
        <v>0</v>
      </c>
      <c r="AG2031" s="124" t="str">
        <f t="shared" si="269"/>
        <v/>
      </c>
      <c r="AH2031" s="124">
        <f>SUMIFS('BW Expense Report GL'!I:I,'BW Expense Report GL'!F:F,AD:AD,'BW Expense Report GL'!G:G,H:H)</f>
        <v>0</v>
      </c>
      <c r="AI2031" s="124" t="str">
        <f t="shared" si="270"/>
        <v/>
      </c>
      <c r="AK2031" s="121">
        <f t="shared" si="271"/>
        <v>0</v>
      </c>
      <c r="AL2031" s="121">
        <f t="shared" si="272"/>
        <v>0</v>
      </c>
    </row>
    <row r="2032" spans="1:38" s="121" customFormat="1" ht="12.75" x14ac:dyDescent="0.2">
      <c r="A2032" s="293" t="str">
        <f>VLOOKUP(B:B,'ACFR Business Areas'!A:C,3,FALSE)</f>
        <v>A000</v>
      </c>
      <c r="B2032" s="293" t="str">
        <f>'Lease Rollforward'!$B$1</f>
        <v>E120</v>
      </c>
      <c r="C2032" s="122" t="str">
        <f>VLOOKUP(B:B,'ACFR Business Areas'!A:B,2,FALSE)</f>
        <v>Comptroller General</v>
      </c>
      <c r="D2032" s="237"/>
      <c r="E2032" s="265"/>
      <c r="G2032" s="122">
        <f>IFERROR(VLOOKUP($F:$F,'Lease Types with GL Accts'!A:B,2,FALSE),0)</f>
        <v>0</v>
      </c>
      <c r="H2032" s="122">
        <f>IFERROR(VLOOKUP($F:$F,'Lease Types with GL Accts'!$A:$C,3,FALSE),0)</f>
        <v>0</v>
      </c>
      <c r="I2032" s="122">
        <f>IFERROR(VLOOKUP($F:$F,'Lease Types with GL Accts'!$A:$D,4,FALSE),0)</f>
        <v>0</v>
      </c>
      <c r="J2032" s="293" t="str">
        <f>IF(AND(AB2032=1,K2032='Lease Rollforward'!$B$2),"Yes",IF(AB2032=1,"No",""))</f>
        <v/>
      </c>
      <c r="L2032" s="216"/>
      <c r="M2032" s="217"/>
      <c r="N2032" s="217"/>
      <c r="O2032" s="217"/>
      <c r="P2032" s="294">
        <f t="shared" si="265"/>
        <v>0</v>
      </c>
      <c r="Q2032" s="124"/>
      <c r="R2032" s="124"/>
      <c r="S2032" s="219"/>
      <c r="T2032" s="219"/>
      <c r="U2032" s="266"/>
      <c r="V2032" s="122" t="str">
        <f>IF($AB2032=1,VLOOKUP(U:U,'BW Asset Listing'!D:E,2,FALSE),"")</f>
        <v/>
      </c>
      <c r="W2032" s="122" t="str">
        <f>IF($AB2032=1,VLOOKUP(U:U,'BW Asset Listing'!D:F,3,FALSE),"")</f>
        <v/>
      </c>
      <c r="X2032" s="122" t="str">
        <f>IF($AB2032=1,VLOOKUP(U:U,'BW Asset Listing'!D:G,4,FALSE),"")</f>
        <v/>
      </c>
      <c r="Y2032" s="294" t="str">
        <f>IF($AB2032=1,VLOOKUP(U:U,'BW Asset Listing'!D:O,12,FALSE),"")</f>
        <v/>
      </c>
      <c r="Z2032" s="294" t="str">
        <f t="shared" si="266"/>
        <v/>
      </c>
      <c r="AA2032" s="294" t="str">
        <f t="shared" si="267"/>
        <v/>
      </c>
      <c r="AB2032" s="294">
        <f>COUNTIF($D$4:D2032,$D2032)</f>
        <v>0</v>
      </c>
      <c r="AE2032" s="122" t="str">
        <f t="shared" si="268"/>
        <v/>
      </c>
      <c r="AF2032" s="124">
        <f>SUMIFS('BW Expense Report GL'!I:I,'BW Expense Report GL'!F:F,AD:AD,'BW Expense Report GL'!G:G,G:G)</f>
        <v>0</v>
      </c>
      <c r="AG2032" s="124" t="str">
        <f t="shared" si="269"/>
        <v/>
      </c>
      <c r="AH2032" s="124">
        <f>SUMIFS('BW Expense Report GL'!I:I,'BW Expense Report GL'!F:F,AD:AD,'BW Expense Report GL'!G:G,H:H)</f>
        <v>0</v>
      </c>
      <c r="AI2032" s="124" t="str">
        <f t="shared" si="270"/>
        <v/>
      </c>
      <c r="AK2032" s="121">
        <f t="shared" si="271"/>
        <v>0</v>
      </c>
      <c r="AL2032" s="121">
        <f t="shared" si="272"/>
        <v>0</v>
      </c>
    </row>
    <row r="2033" spans="1:38" s="121" customFormat="1" ht="12.75" x14ac:dyDescent="0.2">
      <c r="A2033" s="293" t="str">
        <f>VLOOKUP(B:B,'ACFR Business Areas'!A:C,3,FALSE)</f>
        <v>A000</v>
      </c>
      <c r="B2033" s="293" t="str">
        <f>'Lease Rollforward'!$B$1</f>
        <v>E120</v>
      </c>
      <c r="C2033" s="122" t="str">
        <f>VLOOKUP(B:B,'ACFR Business Areas'!A:B,2,FALSE)</f>
        <v>Comptroller General</v>
      </c>
      <c r="D2033" s="237"/>
      <c r="E2033" s="265"/>
      <c r="G2033" s="122">
        <f>IFERROR(VLOOKUP($F:$F,'Lease Types with GL Accts'!A:B,2,FALSE),0)</f>
        <v>0</v>
      </c>
      <c r="H2033" s="122">
        <f>IFERROR(VLOOKUP($F:$F,'Lease Types with GL Accts'!$A:$C,3,FALSE),0)</f>
        <v>0</v>
      </c>
      <c r="I2033" s="122">
        <f>IFERROR(VLOOKUP($F:$F,'Lease Types with GL Accts'!$A:$D,4,FALSE),0)</f>
        <v>0</v>
      </c>
      <c r="J2033" s="293" t="str">
        <f>IF(AND(AB2033=1,K2033='Lease Rollforward'!$B$2),"Yes",IF(AB2033=1,"No",""))</f>
        <v/>
      </c>
      <c r="L2033" s="216"/>
      <c r="M2033" s="217"/>
      <c r="N2033" s="217"/>
      <c r="O2033" s="217"/>
      <c r="P2033" s="294">
        <f t="shared" si="265"/>
        <v>0</v>
      </c>
      <c r="Q2033" s="124"/>
      <c r="R2033" s="124"/>
      <c r="S2033" s="219"/>
      <c r="T2033" s="219"/>
      <c r="U2033" s="266"/>
      <c r="V2033" s="122" t="str">
        <f>IF($AB2033=1,VLOOKUP(U:U,'BW Asset Listing'!D:E,2,FALSE),"")</f>
        <v/>
      </c>
      <c r="W2033" s="122" t="str">
        <f>IF($AB2033=1,VLOOKUP(U:U,'BW Asset Listing'!D:F,3,FALSE),"")</f>
        <v/>
      </c>
      <c r="X2033" s="122" t="str">
        <f>IF($AB2033=1,VLOOKUP(U:U,'BW Asset Listing'!D:G,4,FALSE),"")</f>
        <v/>
      </c>
      <c r="Y2033" s="294" t="str">
        <f>IF($AB2033=1,VLOOKUP(U:U,'BW Asset Listing'!D:O,12,FALSE),"")</f>
        <v/>
      </c>
      <c r="Z2033" s="294" t="str">
        <f t="shared" si="266"/>
        <v/>
      </c>
      <c r="AA2033" s="294" t="str">
        <f t="shared" si="267"/>
        <v/>
      </c>
      <c r="AB2033" s="294">
        <f>COUNTIF($D$4:D2033,$D2033)</f>
        <v>0</v>
      </c>
      <c r="AE2033" s="122" t="str">
        <f t="shared" si="268"/>
        <v/>
      </c>
      <c r="AF2033" s="124">
        <f>SUMIFS('BW Expense Report GL'!I:I,'BW Expense Report GL'!F:F,AD:AD,'BW Expense Report GL'!G:G,G:G)</f>
        <v>0</v>
      </c>
      <c r="AG2033" s="124" t="str">
        <f t="shared" si="269"/>
        <v/>
      </c>
      <c r="AH2033" s="124">
        <f>SUMIFS('BW Expense Report GL'!I:I,'BW Expense Report GL'!F:F,AD:AD,'BW Expense Report GL'!G:G,H:H)</f>
        <v>0</v>
      </c>
      <c r="AI2033" s="124" t="str">
        <f t="shared" si="270"/>
        <v/>
      </c>
      <c r="AK2033" s="121">
        <f t="shared" si="271"/>
        <v>0</v>
      </c>
      <c r="AL2033" s="121">
        <f t="shared" si="272"/>
        <v>0</v>
      </c>
    </row>
    <row r="2034" spans="1:38" s="121" customFormat="1" ht="12.75" x14ac:dyDescent="0.2">
      <c r="A2034" s="293" t="str">
        <f>VLOOKUP(B:B,'ACFR Business Areas'!A:C,3,FALSE)</f>
        <v>A000</v>
      </c>
      <c r="B2034" s="293" t="str">
        <f>'Lease Rollforward'!$B$1</f>
        <v>E120</v>
      </c>
      <c r="C2034" s="122" t="str">
        <f>VLOOKUP(B:B,'ACFR Business Areas'!A:B,2,FALSE)</f>
        <v>Comptroller General</v>
      </c>
      <c r="D2034" s="237"/>
      <c r="E2034" s="265"/>
      <c r="G2034" s="122">
        <f>IFERROR(VLOOKUP($F:$F,'Lease Types with GL Accts'!A:B,2,FALSE),0)</f>
        <v>0</v>
      </c>
      <c r="H2034" s="122">
        <f>IFERROR(VLOOKUP($F:$F,'Lease Types with GL Accts'!$A:$C,3,FALSE),0)</f>
        <v>0</v>
      </c>
      <c r="I2034" s="122">
        <f>IFERROR(VLOOKUP($F:$F,'Lease Types with GL Accts'!$A:$D,4,FALSE),0)</f>
        <v>0</v>
      </c>
      <c r="J2034" s="293" t="str">
        <f>IF(AND(AB2034=1,K2034='Lease Rollforward'!$B$2),"Yes",IF(AB2034=1,"No",""))</f>
        <v/>
      </c>
      <c r="L2034" s="216"/>
      <c r="M2034" s="217"/>
      <c r="N2034" s="217"/>
      <c r="O2034" s="217"/>
      <c r="P2034" s="294">
        <f t="shared" si="265"/>
        <v>0</v>
      </c>
      <c r="Q2034" s="124"/>
      <c r="R2034" s="124"/>
      <c r="S2034" s="219"/>
      <c r="T2034" s="219"/>
      <c r="U2034" s="266"/>
      <c r="V2034" s="122" t="str">
        <f>IF($AB2034=1,VLOOKUP(U:U,'BW Asset Listing'!D:E,2,FALSE),"")</f>
        <v/>
      </c>
      <c r="W2034" s="122" t="str">
        <f>IF($AB2034=1,VLOOKUP(U:U,'BW Asset Listing'!D:F,3,FALSE),"")</f>
        <v/>
      </c>
      <c r="X2034" s="122" t="str">
        <f>IF($AB2034=1,VLOOKUP(U:U,'BW Asset Listing'!D:G,4,FALSE),"")</f>
        <v/>
      </c>
      <c r="Y2034" s="294" t="str">
        <f>IF($AB2034=1,VLOOKUP(U:U,'BW Asset Listing'!D:O,12,FALSE),"")</f>
        <v/>
      </c>
      <c r="Z2034" s="294" t="str">
        <f t="shared" si="266"/>
        <v/>
      </c>
      <c r="AA2034" s="294" t="str">
        <f t="shared" si="267"/>
        <v/>
      </c>
      <c r="AB2034" s="294">
        <f>COUNTIF($D$4:D2034,$D2034)</f>
        <v>0</v>
      </c>
      <c r="AE2034" s="122" t="str">
        <f t="shared" si="268"/>
        <v/>
      </c>
      <c r="AF2034" s="124">
        <f>SUMIFS('BW Expense Report GL'!I:I,'BW Expense Report GL'!F:F,AD:AD,'BW Expense Report GL'!G:G,G:G)</f>
        <v>0</v>
      </c>
      <c r="AG2034" s="124" t="str">
        <f t="shared" si="269"/>
        <v/>
      </c>
      <c r="AH2034" s="124">
        <f>SUMIFS('BW Expense Report GL'!I:I,'BW Expense Report GL'!F:F,AD:AD,'BW Expense Report GL'!G:G,H:H)</f>
        <v>0</v>
      </c>
      <c r="AI2034" s="124" t="str">
        <f t="shared" si="270"/>
        <v/>
      </c>
      <c r="AK2034" s="121">
        <f t="shared" si="271"/>
        <v>0</v>
      </c>
      <c r="AL2034" s="121">
        <f t="shared" si="272"/>
        <v>0</v>
      </c>
    </row>
    <row r="2035" spans="1:38" s="121" customFormat="1" ht="12.75" x14ac:dyDescent="0.2">
      <c r="A2035" s="293" t="str">
        <f>VLOOKUP(B:B,'ACFR Business Areas'!A:C,3,FALSE)</f>
        <v>A000</v>
      </c>
      <c r="B2035" s="293" t="str">
        <f>'Lease Rollforward'!$B$1</f>
        <v>E120</v>
      </c>
      <c r="C2035" s="122" t="str">
        <f>VLOOKUP(B:B,'ACFR Business Areas'!A:B,2,FALSE)</f>
        <v>Comptroller General</v>
      </c>
      <c r="D2035" s="237"/>
      <c r="E2035" s="265"/>
      <c r="G2035" s="122">
        <f>IFERROR(VLOOKUP($F:$F,'Lease Types with GL Accts'!A:B,2,FALSE),0)</f>
        <v>0</v>
      </c>
      <c r="H2035" s="122">
        <f>IFERROR(VLOOKUP($F:$F,'Lease Types with GL Accts'!$A:$C,3,FALSE),0)</f>
        <v>0</v>
      </c>
      <c r="I2035" s="122">
        <f>IFERROR(VLOOKUP($F:$F,'Lease Types with GL Accts'!$A:$D,4,FALSE),0)</f>
        <v>0</v>
      </c>
      <c r="J2035" s="293" t="str">
        <f>IF(AND(AB2035=1,K2035='Lease Rollforward'!$B$2),"Yes",IF(AB2035=1,"No",""))</f>
        <v/>
      </c>
      <c r="L2035" s="216"/>
      <c r="M2035" s="217"/>
      <c r="N2035" s="217"/>
      <c r="O2035" s="217"/>
      <c r="P2035" s="294">
        <f t="shared" si="265"/>
        <v>0</v>
      </c>
      <c r="Q2035" s="124"/>
      <c r="R2035" s="124"/>
      <c r="S2035" s="219"/>
      <c r="T2035" s="219"/>
      <c r="U2035" s="266"/>
      <c r="V2035" s="122" t="str">
        <f>IF($AB2035=1,VLOOKUP(U:U,'BW Asset Listing'!D:E,2,FALSE),"")</f>
        <v/>
      </c>
      <c r="W2035" s="122" t="str">
        <f>IF($AB2035=1,VLOOKUP(U:U,'BW Asset Listing'!D:F,3,FALSE),"")</f>
        <v/>
      </c>
      <c r="X2035" s="122" t="str">
        <f>IF($AB2035=1,VLOOKUP(U:U,'BW Asset Listing'!D:G,4,FALSE),"")</f>
        <v/>
      </c>
      <c r="Y2035" s="294" t="str">
        <f>IF($AB2035=1,VLOOKUP(U:U,'BW Asset Listing'!D:O,12,FALSE),"")</f>
        <v/>
      </c>
      <c r="Z2035" s="294" t="str">
        <f t="shared" si="266"/>
        <v/>
      </c>
      <c r="AA2035" s="294" t="str">
        <f t="shared" si="267"/>
        <v/>
      </c>
      <c r="AB2035" s="294">
        <f>COUNTIF($D$4:D2035,$D2035)</f>
        <v>0</v>
      </c>
      <c r="AE2035" s="122" t="str">
        <f t="shared" si="268"/>
        <v/>
      </c>
      <c r="AF2035" s="124">
        <f>SUMIFS('BW Expense Report GL'!I:I,'BW Expense Report GL'!F:F,AD:AD,'BW Expense Report GL'!G:G,G:G)</f>
        <v>0</v>
      </c>
      <c r="AG2035" s="124" t="str">
        <f t="shared" si="269"/>
        <v/>
      </c>
      <c r="AH2035" s="124">
        <f>SUMIFS('BW Expense Report GL'!I:I,'BW Expense Report GL'!F:F,AD:AD,'BW Expense Report GL'!G:G,H:H)</f>
        <v>0</v>
      </c>
      <c r="AI2035" s="124" t="str">
        <f t="shared" si="270"/>
        <v/>
      </c>
      <c r="AK2035" s="121">
        <f t="shared" si="271"/>
        <v>0</v>
      </c>
      <c r="AL2035" s="121">
        <f t="shared" si="272"/>
        <v>0</v>
      </c>
    </row>
    <row r="2036" spans="1:38" s="121" customFormat="1" ht="12.75" x14ac:dyDescent="0.2">
      <c r="A2036" s="293" t="str">
        <f>VLOOKUP(B:B,'ACFR Business Areas'!A:C,3,FALSE)</f>
        <v>A000</v>
      </c>
      <c r="B2036" s="293" t="str">
        <f>'Lease Rollforward'!$B$1</f>
        <v>E120</v>
      </c>
      <c r="C2036" s="122" t="str">
        <f>VLOOKUP(B:B,'ACFR Business Areas'!A:B,2,FALSE)</f>
        <v>Comptroller General</v>
      </c>
      <c r="D2036" s="237"/>
      <c r="E2036" s="265"/>
      <c r="G2036" s="122">
        <f>IFERROR(VLOOKUP($F:$F,'Lease Types with GL Accts'!A:B,2,FALSE),0)</f>
        <v>0</v>
      </c>
      <c r="H2036" s="122">
        <f>IFERROR(VLOOKUP($F:$F,'Lease Types with GL Accts'!$A:$C,3,FALSE),0)</f>
        <v>0</v>
      </c>
      <c r="I2036" s="122">
        <f>IFERROR(VLOOKUP($F:$F,'Lease Types with GL Accts'!$A:$D,4,FALSE),0)</f>
        <v>0</v>
      </c>
      <c r="J2036" s="293" t="str">
        <f>IF(AND(AB2036=1,K2036='Lease Rollforward'!$B$2),"Yes",IF(AB2036=1,"No",""))</f>
        <v/>
      </c>
      <c r="L2036" s="216"/>
      <c r="M2036" s="217"/>
      <c r="N2036" s="217"/>
      <c r="O2036" s="217"/>
      <c r="P2036" s="294">
        <f t="shared" si="265"/>
        <v>0</v>
      </c>
      <c r="Q2036" s="124"/>
      <c r="R2036" s="124"/>
      <c r="S2036" s="219"/>
      <c r="T2036" s="219"/>
      <c r="U2036" s="266"/>
      <c r="V2036" s="122" t="str">
        <f>IF($AB2036=1,VLOOKUP(U:U,'BW Asset Listing'!D:E,2,FALSE),"")</f>
        <v/>
      </c>
      <c r="W2036" s="122" t="str">
        <f>IF($AB2036=1,VLOOKUP(U:U,'BW Asset Listing'!D:F,3,FALSE),"")</f>
        <v/>
      </c>
      <c r="X2036" s="122" t="str">
        <f>IF($AB2036=1,VLOOKUP(U:U,'BW Asset Listing'!D:G,4,FALSE),"")</f>
        <v/>
      </c>
      <c r="Y2036" s="294" t="str">
        <f>IF($AB2036=1,VLOOKUP(U:U,'BW Asset Listing'!D:O,12,FALSE),"")</f>
        <v/>
      </c>
      <c r="Z2036" s="294" t="str">
        <f t="shared" si="266"/>
        <v/>
      </c>
      <c r="AA2036" s="294" t="str">
        <f t="shared" si="267"/>
        <v/>
      </c>
      <c r="AB2036" s="294">
        <f>COUNTIF($D$4:D2036,$D2036)</f>
        <v>0</v>
      </c>
      <c r="AE2036" s="122" t="str">
        <f t="shared" si="268"/>
        <v/>
      </c>
      <c r="AF2036" s="124">
        <f>SUMIFS('BW Expense Report GL'!I:I,'BW Expense Report GL'!F:F,AD:AD,'BW Expense Report GL'!G:G,G:G)</f>
        <v>0</v>
      </c>
      <c r="AG2036" s="124" t="str">
        <f t="shared" si="269"/>
        <v/>
      </c>
      <c r="AH2036" s="124">
        <f>SUMIFS('BW Expense Report GL'!I:I,'BW Expense Report GL'!F:F,AD:AD,'BW Expense Report GL'!G:G,H:H)</f>
        <v>0</v>
      </c>
      <c r="AI2036" s="124" t="str">
        <f t="shared" si="270"/>
        <v/>
      </c>
      <c r="AK2036" s="121">
        <f t="shared" si="271"/>
        <v>0</v>
      </c>
      <c r="AL2036" s="121">
        <f t="shared" si="272"/>
        <v>0</v>
      </c>
    </row>
    <row r="2037" spans="1:38" s="121" customFormat="1" ht="12.75" x14ac:dyDescent="0.2">
      <c r="A2037" s="293" t="str">
        <f>VLOOKUP(B:B,'ACFR Business Areas'!A:C,3,FALSE)</f>
        <v>A000</v>
      </c>
      <c r="B2037" s="293" t="str">
        <f>'Lease Rollforward'!$B$1</f>
        <v>E120</v>
      </c>
      <c r="C2037" s="122" t="str">
        <f>VLOOKUP(B:B,'ACFR Business Areas'!A:B,2,FALSE)</f>
        <v>Comptroller General</v>
      </c>
      <c r="D2037" s="237"/>
      <c r="E2037" s="265"/>
      <c r="G2037" s="122">
        <f>IFERROR(VLOOKUP($F:$F,'Lease Types with GL Accts'!A:B,2,FALSE),0)</f>
        <v>0</v>
      </c>
      <c r="H2037" s="122">
        <f>IFERROR(VLOOKUP($F:$F,'Lease Types with GL Accts'!$A:$C,3,FALSE),0)</f>
        <v>0</v>
      </c>
      <c r="I2037" s="122">
        <f>IFERROR(VLOOKUP($F:$F,'Lease Types with GL Accts'!$A:$D,4,FALSE),0)</f>
        <v>0</v>
      </c>
      <c r="J2037" s="293" t="str">
        <f>IF(AND(AB2037=1,K2037='Lease Rollforward'!$B$2),"Yes",IF(AB2037=1,"No",""))</f>
        <v/>
      </c>
      <c r="L2037" s="216"/>
      <c r="M2037" s="217"/>
      <c r="N2037" s="217"/>
      <c r="O2037" s="217"/>
      <c r="P2037" s="294">
        <f t="shared" si="265"/>
        <v>0</v>
      </c>
      <c r="Q2037" s="124"/>
      <c r="R2037" s="124"/>
      <c r="S2037" s="219"/>
      <c r="T2037" s="219"/>
      <c r="U2037" s="266"/>
      <c r="V2037" s="122" t="str">
        <f>IF($AB2037=1,VLOOKUP(U:U,'BW Asset Listing'!D:E,2,FALSE),"")</f>
        <v/>
      </c>
      <c r="W2037" s="122" t="str">
        <f>IF($AB2037=1,VLOOKUP(U:U,'BW Asset Listing'!D:F,3,FALSE),"")</f>
        <v/>
      </c>
      <c r="X2037" s="122" t="str">
        <f>IF($AB2037=1,VLOOKUP(U:U,'BW Asset Listing'!D:G,4,FALSE),"")</f>
        <v/>
      </c>
      <c r="Y2037" s="294" t="str">
        <f>IF($AB2037=1,VLOOKUP(U:U,'BW Asset Listing'!D:O,12,FALSE),"")</f>
        <v/>
      </c>
      <c r="Z2037" s="294" t="str">
        <f t="shared" si="266"/>
        <v/>
      </c>
      <c r="AA2037" s="294" t="str">
        <f t="shared" si="267"/>
        <v/>
      </c>
      <c r="AB2037" s="294">
        <f>COUNTIF($D$4:D2037,$D2037)</f>
        <v>0</v>
      </c>
      <c r="AE2037" s="122" t="str">
        <f t="shared" si="268"/>
        <v/>
      </c>
      <c r="AF2037" s="124">
        <f>SUMIFS('BW Expense Report GL'!I:I,'BW Expense Report GL'!F:F,AD:AD,'BW Expense Report GL'!G:G,G:G)</f>
        <v>0</v>
      </c>
      <c r="AG2037" s="124" t="str">
        <f t="shared" si="269"/>
        <v/>
      </c>
      <c r="AH2037" s="124">
        <f>SUMIFS('BW Expense Report GL'!I:I,'BW Expense Report GL'!F:F,AD:AD,'BW Expense Report GL'!G:G,H:H)</f>
        <v>0</v>
      </c>
      <c r="AI2037" s="124" t="str">
        <f t="shared" si="270"/>
        <v/>
      </c>
      <c r="AK2037" s="121">
        <f t="shared" si="271"/>
        <v>0</v>
      </c>
      <c r="AL2037" s="121">
        <f t="shared" si="272"/>
        <v>0</v>
      </c>
    </row>
    <row r="2038" spans="1:38" s="121" customFormat="1" ht="12.75" x14ac:dyDescent="0.2">
      <c r="A2038" s="293" t="str">
        <f>VLOOKUP(B:B,'ACFR Business Areas'!A:C,3,FALSE)</f>
        <v>A000</v>
      </c>
      <c r="B2038" s="293" t="str">
        <f>'Lease Rollforward'!$B$1</f>
        <v>E120</v>
      </c>
      <c r="C2038" s="122" t="str">
        <f>VLOOKUP(B:B,'ACFR Business Areas'!A:B,2,FALSE)</f>
        <v>Comptroller General</v>
      </c>
      <c r="D2038" s="237"/>
      <c r="E2038" s="265"/>
      <c r="G2038" s="122">
        <f>IFERROR(VLOOKUP($F:$F,'Lease Types with GL Accts'!A:B,2,FALSE),0)</f>
        <v>0</v>
      </c>
      <c r="H2038" s="122">
        <f>IFERROR(VLOOKUP($F:$F,'Lease Types with GL Accts'!$A:$C,3,FALSE),0)</f>
        <v>0</v>
      </c>
      <c r="I2038" s="122">
        <f>IFERROR(VLOOKUP($F:$F,'Lease Types with GL Accts'!$A:$D,4,FALSE),0)</f>
        <v>0</v>
      </c>
      <c r="J2038" s="293" t="str">
        <f>IF(AND(AB2038=1,K2038='Lease Rollforward'!$B$2),"Yes",IF(AB2038=1,"No",""))</f>
        <v/>
      </c>
      <c r="L2038" s="216"/>
      <c r="M2038" s="217"/>
      <c r="N2038" s="217"/>
      <c r="O2038" s="217"/>
      <c r="P2038" s="294">
        <f t="shared" si="265"/>
        <v>0</v>
      </c>
      <c r="Q2038" s="124"/>
      <c r="R2038" s="124"/>
      <c r="S2038" s="219"/>
      <c r="T2038" s="219"/>
      <c r="U2038" s="266"/>
      <c r="V2038" s="122" t="str">
        <f>IF($AB2038=1,VLOOKUP(U:U,'BW Asset Listing'!D:E,2,FALSE),"")</f>
        <v/>
      </c>
      <c r="W2038" s="122" t="str">
        <f>IF($AB2038=1,VLOOKUP(U:U,'BW Asset Listing'!D:F,3,FALSE),"")</f>
        <v/>
      </c>
      <c r="X2038" s="122" t="str">
        <f>IF($AB2038=1,VLOOKUP(U:U,'BW Asset Listing'!D:G,4,FALSE),"")</f>
        <v/>
      </c>
      <c r="Y2038" s="294" t="str">
        <f>IF($AB2038=1,VLOOKUP(U:U,'BW Asset Listing'!D:O,12,FALSE),"")</f>
        <v/>
      </c>
      <c r="Z2038" s="294" t="str">
        <f t="shared" si="266"/>
        <v/>
      </c>
      <c r="AA2038" s="294" t="str">
        <f t="shared" si="267"/>
        <v/>
      </c>
      <c r="AB2038" s="294">
        <f>COUNTIF($D$4:D2038,$D2038)</f>
        <v>0</v>
      </c>
      <c r="AE2038" s="122" t="str">
        <f t="shared" si="268"/>
        <v/>
      </c>
      <c r="AF2038" s="124">
        <f>SUMIFS('BW Expense Report GL'!I:I,'BW Expense Report GL'!F:F,AD:AD,'BW Expense Report GL'!G:G,G:G)</f>
        <v>0</v>
      </c>
      <c r="AG2038" s="124" t="str">
        <f t="shared" si="269"/>
        <v/>
      </c>
      <c r="AH2038" s="124">
        <f>SUMIFS('BW Expense Report GL'!I:I,'BW Expense Report GL'!F:F,AD:AD,'BW Expense Report GL'!G:G,H:H)</f>
        <v>0</v>
      </c>
      <c r="AI2038" s="124" t="str">
        <f t="shared" si="270"/>
        <v/>
      </c>
      <c r="AK2038" s="121">
        <f t="shared" si="271"/>
        <v>0</v>
      </c>
      <c r="AL2038" s="121">
        <f t="shared" si="272"/>
        <v>0</v>
      </c>
    </row>
    <row r="2039" spans="1:38" s="121" customFormat="1" ht="12.75" x14ac:dyDescent="0.2">
      <c r="A2039" s="293" t="str">
        <f>VLOOKUP(B:B,'ACFR Business Areas'!A:C,3,FALSE)</f>
        <v>A000</v>
      </c>
      <c r="B2039" s="293" t="str">
        <f>'Lease Rollforward'!$B$1</f>
        <v>E120</v>
      </c>
      <c r="C2039" s="122" t="str">
        <f>VLOOKUP(B:B,'ACFR Business Areas'!A:B,2,FALSE)</f>
        <v>Comptroller General</v>
      </c>
      <c r="D2039" s="237"/>
      <c r="E2039" s="265"/>
      <c r="G2039" s="122">
        <f>IFERROR(VLOOKUP($F:$F,'Lease Types with GL Accts'!A:B,2,FALSE),0)</f>
        <v>0</v>
      </c>
      <c r="H2039" s="122">
        <f>IFERROR(VLOOKUP($F:$F,'Lease Types with GL Accts'!$A:$C,3,FALSE),0)</f>
        <v>0</v>
      </c>
      <c r="I2039" s="122">
        <f>IFERROR(VLOOKUP($F:$F,'Lease Types with GL Accts'!$A:$D,4,FALSE),0)</f>
        <v>0</v>
      </c>
      <c r="J2039" s="293" t="str">
        <f>IF(AND(AB2039=1,K2039='Lease Rollforward'!$B$2),"Yes",IF(AB2039=1,"No",""))</f>
        <v/>
      </c>
      <c r="L2039" s="216"/>
      <c r="M2039" s="217"/>
      <c r="N2039" s="217"/>
      <c r="O2039" s="217"/>
      <c r="P2039" s="294">
        <f t="shared" si="265"/>
        <v>0</v>
      </c>
      <c r="Q2039" s="124"/>
      <c r="R2039" s="124"/>
      <c r="S2039" s="219"/>
      <c r="T2039" s="219"/>
      <c r="U2039" s="266"/>
      <c r="V2039" s="122" t="str">
        <f>IF($AB2039=1,VLOOKUP(U:U,'BW Asset Listing'!D:E,2,FALSE),"")</f>
        <v/>
      </c>
      <c r="W2039" s="122" t="str">
        <f>IF($AB2039=1,VLOOKUP(U:U,'BW Asset Listing'!D:F,3,FALSE),"")</f>
        <v/>
      </c>
      <c r="X2039" s="122" t="str">
        <f>IF($AB2039=1,VLOOKUP(U:U,'BW Asset Listing'!D:G,4,FALSE),"")</f>
        <v/>
      </c>
      <c r="Y2039" s="294" t="str">
        <f>IF($AB2039=1,VLOOKUP(U:U,'BW Asset Listing'!D:O,12,FALSE),"")</f>
        <v/>
      </c>
      <c r="Z2039" s="294" t="str">
        <f t="shared" si="266"/>
        <v/>
      </c>
      <c r="AA2039" s="294" t="str">
        <f t="shared" si="267"/>
        <v/>
      </c>
      <c r="AB2039" s="294">
        <f>COUNTIF($D$4:D2039,$D2039)</f>
        <v>0</v>
      </c>
      <c r="AE2039" s="122" t="str">
        <f t="shared" si="268"/>
        <v/>
      </c>
      <c r="AF2039" s="124">
        <f>SUMIFS('BW Expense Report GL'!I:I,'BW Expense Report GL'!F:F,AD:AD,'BW Expense Report GL'!G:G,G:G)</f>
        <v>0</v>
      </c>
      <c r="AG2039" s="124" t="str">
        <f t="shared" si="269"/>
        <v/>
      </c>
      <c r="AH2039" s="124">
        <f>SUMIFS('BW Expense Report GL'!I:I,'BW Expense Report GL'!F:F,AD:AD,'BW Expense Report GL'!G:G,H:H)</f>
        <v>0</v>
      </c>
      <c r="AI2039" s="124" t="str">
        <f t="shared" si="270"/>
        <v/>
      </c>
      <c r="AK2039" s="121">
        <f t="shared" si="271"/>
        <v>0</v>
      </c>
      <c r="AL2039" s="121">
        <f t="shared" si="272"/>
        <v>0</v>
      </c>
    </row>
    <row r="2040" spans="1:38" s="121" customFormat="1" ht="12.75" x14ac:dyDescent="0.2">
      <c r="A2040" s="293" t="str">
        <f>VLOOKUP(B:B,'ACFR Business Areas'!A:C,3,FALSE)</f>
        <v>A000</v>
      </c>
      <c r="B2040" s="293" t="str">
        <f>'Lease Rollforward'!$B$1</f>
        <v>E120</v>
      </c>
      <c r="C2040" s="122" t="str">
        <f>VLOOKUP(B:B,'ACFR Business Areas'!A:B,2,FALSE)</f>
        <v>Comptroller General</v>
      </c>
      <c r="D2040" s="237"/>
      <c r="E2040" s="265"/>
      <c r="G2040" s="122">
        <f>IFERROR(VLOOKUP($F:$F,'Lease Types with GL Accts'!A:B,2,FALSE),0)</f>
        <v>0</v>
      </c>
      <c r="H2040" s="122">
        <f>IFERROR(VLOOKUP($F:$F,'Lease Types with GL Accts'!$A:$C,3,FALSE),0)</f>
        <v>0</v>
      </c>
      <c r="I2040" s="122">
        <f>IFERROR(VLOOKUP($F:$F,'Lease Types with GL Accts'!$A:$D,4,FALSE),0)</f>
        <v>0</v>
      </c>
      <c r="J2040" s="293" t="str">
        <f>IF(AND(AB2040=1,K2040='Lease Rollforward'!$B$2),"Yes",IF(AB2040=1,"No",""))</f>
        <v/>
      </c>
      <c r="L2040" s="216"/>
      <c r="M2040" s="217"/>
      <c r="N2040" s="217"/>
      <c r="O2040" s="217"/>
      <c r="P2040" s="294">
        <f t="shared" si="265"/>
        <v>0</v>
      </c>
      <c r="Q2040" s="124"/>
      <c r="R2040" s="124"/>
      <c r="S2040" s="219"/>
      <c r="T2040" s="219"/>
      <c r="U2040" s="266"/>
      <c r="V2040" s="122" t="str">
        <f>IF($AB2040=1,VLOOKUP(U:U,'BW Asset Listing'!D:E,2,FALSE),"")</f>
        <v/>
      </c>
      <c r="W2040" s="122" t="str">
        <f>IF($AB2040=1,VLOOKUP(U:U,'BW Asset Listing'!D:F,3,FALSE),"")</f>
        <v/>
      </c>
      <c r="X2040" s="122" t="str">
        <f>IF($AB2040=1,VLOOKUP(U:U,'BW Asset Listing'!D:G,4,FALSE),"")</f>
        <v/>
      </c>
      <c r="Y2040" s="294" t="str">
        <f>IF($AB2040=1,VLOOKUP(U:U,'BW Asset Listing'!D:O,12,FALSE),"")</f>
        <v/>
      </c>
      <c r="Z2040" s="294" t="str">
        <f t="shared" si="266"/>
        <v/>
      </c>
      <c r="AA2040" s="294" t="str">
        <f t="shared" si="267"/>
        <v/>
      </c>
      <c r="AB2040" s="294">
        <f>COUNTIF($D$4:D2040,$D2040)</f>
        <v>0</v>
      </c>
      <c r="AE2040" s="122" t="str">
        <f t="shared" si="268"/>
        <v/>
      </c>
      <c r="AF2040" s="124">
        <f>SUMIFS('BW Expense Report GL'!I:I,'BW Expense Report GL'!F:F,AD:AD,'BW Expense Report GL'!G:G,G:G)</f>
        <v>0</v>
      </c>
      <c r="AG2040" s="124" t="str">
        <f t="shared" si="269"/>
        <v/>
      </c>
      <c r="AH2040" s="124">
        <f>SUMIFS('BW Expense Report GL'!I:I,'BW Expense Report GL'!F:F,AD:AD,'BW Expense Report GL'!G:G,H:H)</f>
        <v>0</v>
      </c>
      <c r="AI2040" s="124" t="str">
        <f t="shared" si="270"/>
        <v/>
      </c>
      <c r="AK2040" s="121">
        <f t="shared" si="271"/>
        <v>0</v>
      </c>
      <c r="AL2040" s="121">
        <f t="shared" si="272"/>
        <v>0</v>
      </c>
    </row>
    <row r="2041" spans="1:38" s="121" customFormat="1" ht="12.75" x14ac:dyDescent="0.2">
      <c r="A2041" s="293" t="str">
        <f>VLOOKUP(B:B,'ACFR Business Areas'!A:C,3,FALSE)</f>
        <v>A000</v>
      </c>
      <c r="B2041" s="293" t="str">
        <f>'Lease Rollforward'!$B$1</f>
        <v>E120</v>
      </c>
      <c r="C2041" s="122" t="str">
        <f>VLOOKUP(B:B,'ACFR Business Areas'!A:B,2,FALSE)</f>
        <v>Comptroller General</v>
      </c>
      <c r="D2041" s="237"/>
      <c r="E2041" s="265"/>
      <c r="G2041" s="122">
        <f>IFERROR(VLOOKUP($F:$F,'Lease Types with GL Accts'!A:B,2,FALSE),0)</f>
        <v>0</v>
      </c>
      <c r="H2041" s="122">
        <f>IFERROR(VLOOKUP($F:$F,'Lease Types with GL Accts'!$A:$C,3,FALSE),0)</f>
        <v>0</v>
      </c>
      <c r="I2041" s="122">
        <f>IFERROR(VLOOKUP($F:$F,'Lease Types with GL Accts'!$A:$D,4,FALSE),0)</f>
        <v>0</v>
      </c>
      <c r="J2041" s="293" t="str">
        <f>IF(AND(AB2041=1,K2041='Lease Rollforward'!$B$2),"Yes",IF(AB2041=1,"No",""))</f>
        <v/>
      </c>
      <c r="L2041" s="216"/>
      <c r="M2041" s="217"/>
      <c r="N2041" s="217"/>
      <c r="O2041" s="217"/>
      <c r="P2041" s="294">
        <f t="shared" si="265"/>
        <v>0</v>
      </c>
      <c r="Q2041" s="124"/>
      <c r="R2041" s="124"/>
      <c r="S2041" s="219"/>
      <c r="T2041" s="219"/>
      <c r="U2041" s="266"/>
      <c r="V2041" s="122" t="str">
        <f>IF($AB2041=1,VLOOKUP(U:U,'BW Asset Listing'!D:E,2,FALSE),"")</f>
        <v/>
      </c>
      <c r="W2041" s="122" t="str">
        <f>IF($AB2041=1,VLOOKUP(U:U,'BW Asset Listing'!D:F,3,FALSE),"")</f>
        <v/>
      </c>
      <c r="X2041" s="122" t="str">
        <f>IF($AB2041=1,VLOOKUP(U:U,'BW Asset Listing'!D:G,4,FALSE),"")</f>
        <v/>
      </c>
      <c r="Y2041" s="294" t="str">
        <f>IF($AB2041=1,VLOOKUP(U:U,'BW Asset Listing'!D:O,12,FALSE),"")</f>
        <v/>
      </c>
      <c r="Z2041" s="294" t="str">
        <f t="shared" si="266"/>
        <v/>
      </c>
      <c r="AA2041" s="294" t="str">
        <f t="shared" si="267"/>
        <v/>
      </c>
      <c r="AB2041" s="294">
        <f>COUNTIF($D$4:D2041,$D2041)</f>
        <v>0</v>
      </c>
      <c r="AE2041" s="122" t="str">
        <f t="shared" si="268"/>
        <v/>
      </c>
      <c r="AF2041" s="124">
        <f>SUMIFS('BW Expense Report GL'!I:I,'BW Expense Report GL'!F:F,AD:AD,'BW Expense Report GL'!G:G,G:G)</f>
        <v>0</v>
      </c>
      <c r="AG2041" s="124" t="str">
        <f t="shared" si="269"/>
        <v/>
      </c>
      <c r="AH2041" s="124">
        <f>SUMIFS('BW Expense Report GL'!I:I,'BW Expense Report GL'!F:F,AD:AD,'BW Expense Report GL'!G:G,H:H)</f>
        <v>0</v>
      </c>
      <c r="AI2041" s="124" t="str">
        <f t="shared" si="270"/>
        <v/>
      </c>
      <c r="AK2041" s="121">
        <f t="shared" si="271"/>
        <v>0</v>
      </c>
      <c r="AL2041" s="121">
        <f t="shared" si="272"/>
        <v>0</v>
      </c>
    </row>
    <row r="2042" spans="1:38" s="121" customFormat="1" ht="12.75" x14ac:dyDescent="0.2">
      <c r="A2042" s="293" t="str">
        <f>VLOOKUP(B:B,'ACFR Business Areas'!A:C,3,FALSE)</f>
        <v>A000</v>
      </c>
      <c r="B2042" s="293" t="str">
        <f>'Lease Rollforward'!$B$1</f>
        <v>E120</v>
      </c>
      <c r="C2042" s="122" t="str">
        <f>VLOOKUP(B:B,'ACFR Business Areas'!A:B,2,FALSE)</f>
        <v>Comptroller General</v>
      </c>
      <c r="D2042" s="237"/>
      <c r="E2042" s="265"/>
      <c r="G2042" s="122">
        <f>IFERROR(VLOOKUP($F:$F,'Lease Types with GL Accts'!A:B,2,FALSE),0)</f>
        <v>0</v>
      </c>
      <c r="H2042" s="122">
        <f>IFERROR(VLOOKUP($F:$F,'Lease Types with GL Accts'!$A:$C,3,FALSE),0)</f>
        <v>0</v>
      </c>
      <c r="I2042" s="122">
        <f>IFERROR(VLOOKUP($F:$F,'Lease Types with GL Accts'!$A:$D,4,FALSE),0)</f>
        <v>0</v>
      </c>
      <c r="J2042" s="293" t="str">
        <f>IF(AND(AB2042=1,K2042='Lease Rollforward'!$B$2),"Yes",IF(AB2042=1,"No",""))</f>
        <v/>
      </c>
      <c r="L2042" s="216"/>
      <c r="M2042" s="217"/>
      <c r="N2042" s="217"/>
      <c r="O2042" s="217"/>
      <c r="P2042" s="294">
        <f t="shared" si="265"/>
        <v>0</v>
      </c>
      <c r="Q2042" s="124"/>
      <c r="R2042" s="124"/>
      <c r="S2042" s="219"/>
      <c r="T2042" s="219"/>
      <c r="U2042" s="266"/>
      <c r="V2042" s="122" t="str">
        <f>IF($AB2042=1,VLOOKUP(U:U,'BW Asset Listing'!D:E,2,FALSE),"")</f>
        <v/>
      </c>
      <c r="W2042" s="122" t="str">
        <f>IF($AB2042=1,VLOOKUP(U:U,'BW Asset Listing'!D:F,3,FALSE),"")</f>
        <v/>
      </c>
      <c r="X2042" s="122" t="str">
        <f>IF($AB2042=1,VLOOKUP(U:U,'BW Asset Listing'!D:G,4,FALSE),"")</f>
        <v/>
      </c>
      <c r="Y2042" s="294" t="str">
        <f>IF($AB2042=1,VLOOKUP(U:U,'BW Asset Listing'!D:O,12,FALSE),"")</f>
        <v/>
      </c>
      <c r="Z2042" s="294" t="str">
        <f t="shared" si="266"/>
        <v/>
      </c>
      <c r="AA2042" s="294" t="str">
        <f t="shared" si="267"/>
        <v/>
      </c>
      <c r="AB2042" s="294">
        <f>COUNTIF($D$4:D2042,$D2042)</f>
        <v>0</v>
      </c>
      <c r="AE2042" s="122" t="str">
        <f t="shared" si="268"/>
        <v/>
      </c>
      <c r="AF2042" s="124">
        <f>SUMIFS('BW Expense Report GL'!I:I,'BW Expense Report GL'!F:F,AD:AD,'BW Expense Report GL'!G:G,G:G)</f>
        <v>0</v>
      </c>
      <c r="AG2042" s="124" t="str">
        <f t="shared" si="269"/>
        <v/>
      </c>
      <c r="AH2042" s="124">
        <f>SUMIFS('BW Expense Report GL'!I:I,'BW Expense Report GL'!F:F,AD:AD,'BW Expense Report GL'!G:G,H:H)</f>
        <v>0</v>
      </c>
      <c r="AI2042" s="124" t="str">
        <f t="shared" si="270"/>
        <v/>
      </c>
      <c r="AK2042" s="121">
        <f t="shared" si="271"/>
        <v>0</v>
      </c>
      <c r="AL2042" s="121">
        <f t="shared" si="272"/>
        <v>0</v>
      </c>
    </row>
    <row r="2043" spans="1:38" s="121" customFormat="1" ht="12.75" x14ac:dyDescent="0.2">
      <c r="A2043" s="293" t="str">
        <f>VLOOKUP(B:B,'ACFR Business Areas'!A:C,3,FALSE)</f>
        <v>A000</v>
      </c>
      <c r="B2043" s="293" t="str">
        <f>'Lease Rollforward'!$B$1</f>
        <v>E120</v>
      </c>
      <c r="C2043" s="122" t="str">
        <f>VLOOKUP(B:B,'ACFR Business Areas'!A:B,2,FALSE)</f>
        <v>Comptroller General</v>
      </c>
      <c r="D2043" s="237"/>
      <c r="E2043" s="265"/>
      <c r="G2043" s="122">
        <f>IFERROR(VLOOKUP($F:$F,'Lease Types with GL Accts'!A:B,2,FALSE),0)</f>
        <v>0</v>
      </c>
      <c r="H2043" s="122">
        <f>IFERROR(VLOOKUP($F:$F,'Lease Types with GL Accts'!$A:$C,3,FALSE),0)</f>
        <v>0</v>
      </c>
      <c r="I2043" s="122">
        <f>IFERROR(VLOOKUP($F:$F,'Lease Types with GL Accts'!$A:$D,4,FALSE),0)</f>
        <v>0</v>
      </c>
      <c r="J2043" s="293" t="str">
        <f>IF(AND(AB2043=1,K2043='Lease Rollforward'!$B$2),"Yes",IF(AB2043=1,"No",""))</f>
        <v/>
      </c>
      <c r="L2043" s="216"/>
      <c r="M2043" s="217"/>
      <c r="N2043" s="217"/>
      <c r="O2043" s="217"/>
      <c r="P2043" s="294">
        <f t="shared" si="265"/>
        <v>0</v>
      </c>
      <c r="Q2043" s="124"/>
      <c r="R2043" s="124"/>
      <c r="S2043" s="219"/>
      <c r="T2043" s="219"/>
      <c r="U2043" s="266"/>
      <c r="V2043" s="122" t="str">
        <f>IF($AB2043=1,VLOOKUP(U:U,'BW Asset Listing'!D:E,2,FALSE),"")</f>
        <v/>
      </c>
      <c r="W2043" s="122" t="str">
        <f>IF($AB2043=1,VLOOKUP(U:U,'BW Asset Listing'!D:F,3,FALSE),"")</f>
        <v/>
      </c>
      <c r="X2043" s="122" t="str">
        <f>IF($AB2043=1,VLOOKUP(U:U,'BW Asset Listing'!D:G,4,FALSE),"")</f>
        <v/>
      </c>
      <c r="Y2043" s="294" t="str">
        <f>IF($AB2043=1,VLOOKUP(U:U,'BW Asset Listing'!D:O,12,FALSE),"")</f>
        <v/>
      </c>
      <c r="Z2043" s="294" t="str">
        <f t="shared" si="266"/>
        <v/>
      </c>
      <c r="AA2043" s="294" t="str">
        <f t="shared" si="267"/>
        <v/>
      </c>
      <c r="AB2043" s="294">
        <f>COUNTIF($D$4:D2043,$D2043)</f>
        <v>0</v>
      </c>
      <c r="AE2043" s="122" t="str">
        <f t="shared" si="268"/>
        <v/>
      </c>
      <c r="AF2043" s="124">
        <f>SUMIFS('BW Expense Report GL'!I:I,'BW Expense Report GL'!F:F,AD:AD,'BW Expense Report GL'!G:G,G:G)</f>
        <v>0</v>
      </c>
      <c r="AG2043" s="124" t="str">
        <f t="shared" si="269"/>
        <v/>
      </c>
      <c r="AH2043" s="124">
        <f>SUMIFS('BW Expense Report GL'!I:I,'BW Expense Report GL'!F:F,AD:AD,'BW Expense Report GL'!G:G,H:H)</f>
        <v>0</v>
      </c>
      <c r="AI2043" s="124" t="str">
        <f t="shared" si="270"/>
        <v/>
      </c>
      <c r="AK2043" s="121">
        <f t="shared" si="271"/>
        <v>0</v>
      </c>
      <c r="AL2043" s="121">
        <f t="shared" si="272"/>
        <v>0</v>
      </c>
    </row>
    <row r="2044" spans="1:38" s="121" customFormat="1" ht="12.75" x14ac:dyDescent="0.2">
      <c r="A2044" s="293" t="str">
        <f>VLOOKUP(B:B,'ACFR Business Areas'!A:C,3,FALSE)</f>
        <v>A000</v>
      </c>
      <c r="B2044" s="293" t="str">
        <f>'Lease Rollforward'!$B$1</f>
        <v>E120</v>
      </c>
      <c r="C2044" s="122" t="str">
        <f>VLOOKUP(B:B,'ACFR Business Areas'!A:B,2,FALSE)</f>
        <v>Comptroller General</v>
      </c>
      <c r="D2044" s="237"/>
      <c r="E2044" s="265"/>
      <c r="G2044" s="122">
        <f>IFERROR(VLOOKUP($F:$F,'Lease Types with GL Accts'!A:B,2,FALSE),0)</f>
        <v>0</v>
      </c>
      <c r="H2044" s="122">
        <f>IFERROR(VLOOKUP($F:$F,'Lease Types with GL Accts'!$A:$C,3,FALSE),0)</f>
        <v>0</v>
      </c>
      <c r="I2044" s="122">
        <f>IFERROR(VLOOKUP($F:$F,'Lease Types with GL Accts'!$A:$D,4,FALSE),0)</f>
        <v>0</v>
      </c>
      <c r="J2044" s="293" t="str">
        <f>IF(AND(AB2044=1,K2044='Lease Rollforward'!$B$2),"Yes",IF(AB2044=1,"No",""))</f>
        <v/>
      </c>
      <c r="L2044" s="216"/>
      <c r="M2044" s="217"/>
      <c r="N2044" s="217"/>
      <c r="O2044" s="217"/>
      <c r="P2044" s="294">
        <f t="shared" si="265"/>
        <v>0</v>
      </c>
      <c r="Q2044" s="124"/>
      <c r="R2044" s="124"/>
      <c r="S2044" s="219"/>
      <c r="T2044" s="219"/>
      <c r="U2044" s="266"/>
      <c r="V2044" s="122" t="str">
        <f>IF($AB2044=1,VLOOKUP(U:U,'BW Asset Listing'!D:E,2,FALSE),"")</f>
        <v/>
      </c>
      <c r="W2044" s="122" t="str">
        <f>IF($AB2044=1,VLOOKUP(U:U,'BW Asset Listing'!D:F,3,FALSE),"")</f>
        <v/>
      </c>
      <c r="X2044" s="122" t="str">
        <f>IF($AB2044=1,VLOOKUP(U:U,'BW Asset Listing'!D:G,4,FALSE),"")</f>
        <v/>
      </c>
      <c r="Y2044" s="294" t="str">
        <f>IF($AB2044=1,VLOOKUP(U:U,'BW Asset Listing'!D:O,12,FALSE),"")</f>
        <v/>
      </c>
      <c r="Z2044" s="294" t="str">
        <f t="shared" si="266"/>
        <v/>
      </c>
      <c r="AA2044" s="294" t="str">
        <f t="shared" si="267"/>
        <v/>
      </c>
      <c r="AB2044" s="294">
        <f>COUNTIF($D$4:D2044,$D2044)</f>
        <v>0</v>
      </c>
      <c r="AE2044" s="122" t="str">
        <f t="shared" si="268"/>
        <v/>
      </c>
      <c r="AF2044" s="124">
        <f>SUMIFS('BW Expense Report GL'!I:I,'BW Expense Report GL'!F:F,AD:AD,'BW Expense Report GL'!G:G,G:G)</f>
        <v>0</v>
      </c>
      <c r="AG2044" s="124" t="str">
        <f t="shared" si="269"/>
        <v/>
      </c>
      <c r="AH2044" s="124">
        <f>SUMIFS('BW Expense Report GL'!I:I,'BW Expense Report GL'!F:F,AD:AD,'BW Expense Report GL'!G:G,H:H)</f>
        <v>0</v>
      </c>
      <c r="AI2044" s="124" t="str">
        <f t="shared" si="270"/>
        <v/>
      </c>
      <c r="AK2044" s="121">
        <f t="shared" si="271"/>
        <v>0</v>
      </c>
      <c r="AL2044" s="121">
        <f t="shared" si="272"/>
        <v>0</v>
      </c>
    </row>
    <row r="2045" spans="1:38" s="121" customFormat="1" ht="12.75" x14ac:dyDescent="0.2">
      <c r="A2045" s="293" t="str">
        <f>VLOOKUP(B:B,'ACFR Business Areas'!A:C,3,FALSE)</f>
        <v>A000</v>
      </c>
      <c r="B2045" s="293" t="str">
        <f>'Lease Rollforward'!$B$1</f>
        <v>E120</v>
      </c>
      <c r="C2045" s="122" t="str">
        <f>VLOOKUP(B:B,'ACFR Business Areas'!A:B,2,FALSE)</f>
        <v>Comptroller General</v>
      </c>
      <c r="D2045" s="237"/>
      <c r="E2045" s="265"/>
      <c r="G2045" s="122">
        <f>IFERROR(VLOOKUP($F:$F,'Lease Types with GL Accts'!A:B,2,FALSE),0)</f>
        <v>0</v>
      </c>
      <c r="H2045" s="122">
        <f>IFERROR(VLOOKUP($F:$F,'Lease Types with GL Accts'!$A:$C,3,FALSE),0)</f>
        <v>0</v>
      </c>
      <c r="I2045" s="122">
        <f>IFERROR(VLOOKUP($F:$F,'Lease Types with GL Accts'!$A:$D,4,FALSE),0)</f>
        <v>0</v>
      </c>
      <c r="J2045" s="293" t="str">
        <f>IF(AND(AB2045=1,K2045='Lease Rollforward'!$B$2),"Yes",IF(AB2045=1,"No",""))</f>
        <v/>
      </c>
      <c r="L2045" s="216"/>
      <c r="M2045" s="217"/>
      <c r="N2045" s="217"/>
      <c r="O2045" s="217"/>
      <c r="P2045" s="294">
        <f t="shared" si="265"/>
        <v>0</v>
      </c>
      <c r="Q2045" s="124"/>
      <c r="R2045" s="124"/>
      <c r="S2045" s="219"/>
      <c r="T2045" s="219"/>
      <c r="U2045" s="266"/>
      <c r="V2045" s="122" t="str">
        <f>IF($AB2045=1,VLOOKUP(U:U,'BW Asset Listing'!D:E,2,FALSE),"")</f>
        <v/>
      </c>
      <c r="W2045" s="122" t="str">
        <f>IF($AB2045=1,VLOOKUP(U:U,'BW Asset Listing'!D:F,3,FALSE),"")</f>
        <v/>
      </c>
      <c r="X2045" s="122" t="str">
        <f>IF($AB2045=1,VLOOKUP(U:U,'BW Asset Listing'!D:G,4,FALSE),"")</f>
        <v/>
      </c>
      <c r="Y2045" s="294" t="str">
        <f>IF($AB2045=1,VLOOKUP(U:U,'BW Asset Listing'!D:O,12,FALSE),"")</f>
        <v/>
      </c>
      <c r="Z2045" s="294" t="str">
        <f t="shared" si="266"/>
        <v/>
      </c>
      <c r="AA2045" s="294" t="str">
        <f t="shared" si="267"/>
        <v/>
      </c>
      <c r="AB2045" s="294">
        <f>COUNTIF($D$4:D2045,$D2045)</f>
        <v>0</v>
      </c>
      <c r="AE2045" s="122" t="str">
        <f t="shared" si="268"/>
        <v/>
      </c>
      <c r="AF2045" s="124">
        <f>SUMIFS('BW Expense Report GL'!I:I,'BW Expense Report GL'!F:F,AD:AD,'BW Expense Report GL'!G:G,G:G)</f>
        <v>0</v>
      </c>
      <c r="AG2045" s="124" t="str">
        <f t="shared" si="269"/>
        <v/>
      </c>
      <c r="AH2045" s="124">
        <f>SUMIFS('BW Expense Report GL'!I:I,'BW Expense Report GL'!F:F,AD:AD,'BW Expense Report GL'!G:G,H:H)</f>
        <v>0</v>
      </c>
      <c r="AI2045" s="124" t="str">
        <f t="shared" si="270"/>
        <v/>
      </c>
      <c r="AK2045" s="121">
        <f t="shared" si="271"/>
        <v>0</v>
      </c>
      <c r="AL2045" s="121">
        <f t="shared" si="272"/>
        <v>0</v>
      </c>
    </row>
    <row r="2046" spans="1:38" s="121" customFormat="1" ht="12.75" x14ac:dyDescent="0.2">
      <c r="A2046" s="293" t="str">
        <f>VLOOKUP(B:B,'ACFR Business Areas'!A:C,3,FALSE)</f>
        <v>A000</v>
      </c>
      <c r="B2046" s="293" t="str">
        <f>'Lease Rollforward'!$B$1</f>
        <v>E120</v>
      </c>
      <c r="C2046" s="122" t="str">
        <f>VLOOKUP(B:B,'ACFR Business Areas'!A:B,2,FALSE)</f>
        <v>Comptroller General</v>
      </c>
      <c r="D2046" s="237"/>
      <c r="E2046" s="265"/>
      <c r="G2046" s="122">
        <f>IFERROR(VLOOKUP($F:$F,'Lease Types with GL Accts'!A:B,2,FALSE),0)</f>
        <v>0</v>
      </c>
      <c r="H2046" s="122">
        <f>IFERROR(VLOOKUP($F:$F,'Lease Types with GL Accts'!$A:$C,3,FALSE),0)</f>
        <v>0</v>
      </c>
      <c r="I2046" s="122">
        <f>IFERROR(VLOOKUP($F:$F,'Lease Types with GL Accts'!$A:$D,4,FALSE),0)</f>
        <v>0</v>
      </c>
      <c r="J2046" s="293" t="str">
        <f>IF(AND(AB2046=1,K2046='Lease Rollforward'!$B$2),"Yes",IF(AB2046=1,"No",""))</f>
        <v/>
      </c>
      <c r="L2046" s="216"/>
      <c r="M2046" s="217"/>
      <c r="N2046" s="217"/>
      <c r="O2046" s="217"/>
      <c r="P2046" s="294">
        <f t="shared" si="265"/>
        <v>0</v>
      </c>
      <c r="Q2046" s="124"/>
      <c r="R2046" s="124"/>
      <c r="S2046" s="219"/>
      <c r="T2046" s="219"/>
      <c r="U2046" s="266"/>
      <c r="V2046" s="122" t="str">
        <f>IF($AB2046=1,VLOOKUP(U:U,'BW Asset Listing'!D:E,2,FALSE),"")</f>
        <v/>
      </c>
      <c r="W2046" s="122" t="str">
        <f>IF($AB2046=1,VLOOKUP(U:U,'BW Asset Listing'!D:F,3,FALSE),"")</f>
        <v/>
      </c>
      <c r="X2046" s="122" t="str">
        <f>IF($AB2046=1,VLOOKUP(U:U,'BW Asset Listing'!D:G,4,FALSE),"")</f>
        <v/>
      </c>
      <c r="Y2046" s="294" t="str">
        <f>IF($AB2046=1,VLOOKUP(U:U,'BW Asset Listing'!D:O,12,FALSE),"")</f>
        <v/>
      </c>
      <c r="Z2046" s="294" t="str">
        <f t="shared" si="266"/>
        <v/>
      </c>
      <c r="AA2046" s="294" t="str">
        <f t="shared" si="267"/>
        <v/>
      </c>
      <c r="AB2046" s="294">
        <f>COUNTIF($D$4:D2046,$D2046)</f>
        <v>0</v>
      </c>
      <c r="AE2046" s="122" t="str">
        <f t="shared" si="268"/>
        <v/>
      </c>
      <c r="AF2046" s="124">
        <f>SUMIFS('BW Expense Report GL'!I:I,'BW Expense Report GL'!F:F,AD:AD,'BW Expense Report GL'!G:G,G:G)</f>
        <v>0</v>
      </c>
      <c r="AG2046" s="124" t="str">
        <f t="shared" si="269"/>
        <v/>
      </c>
      <c r="AH2046" s="124">
        <f>SUMIFS('BW Expense Report GL'!I:I,'BW Expense Report GL'!F:F,AD:AD,'BW Expense Report GL'!G:G,H:H)</f>
        <v>0</v>
      </c>
      <c r="AI2046" s="124" t="str">
        <f t="shared" si="270"/>
        <v/>
      </c>
      <c r="AK2046" s="121">
        <f t="shared" si="271"/>
        <v>0</v>
      </c>
      <c r="AL2046" s="121">
        <f t="shared" si="272"/>
        <v>0</v>
      </c>
    </row>
    <row r="2047" spans="1:38" s="121" customFormat="1" ht="12.75" x14ac:dyDescent="0.2">
      <c r="A2047" s="293" t="str">
        <f>VLOOKUP(B:B,'ACFR Business Areas'!A:C,3,FALSE)</f>
        <v>A000</v>
      </c>
      <c r="B2047" s="293" t="str">
        <f>'Lease Rollforward'!$B$1</f>
        <v>E120</v>
      </c>
      <c r="C2047" s="122" t="str">
        <f>VLOOKUP(B:B,'ACFR Business Areas'!A:B,2,FALSE)</f>
        <v>Comptroller General</v>
      </c>
      <c r="D2047" s="237"/>
      <c r="E2047" s="265"/>
      <c r="G2047" s="122">
        <f>IFERROR(VLOOKUP($F:$F,'Lease Types with GL Accts'!A:B,2,FALSE),0)</f>
        <v>0</v>
      </c>
      <c r="H2047" s="122">
        <f>IFERROR(VLOOKUP($F:$F,'Lease Types with GL Accts'!$A:$C,3,FALSE),0)</f>
        <v>0</v>
      </c>
      <c r="I2047" s="122">
        <f>IFERROR(VLOOKUP($F:$F,'Lease Types with GL Accts'!$A:$D,4,FALSE),0)</f>
        <v>0</v>
      </c>
      <c r="J2047" s="293" t="str">
        <f>IF(AND(AB2047=1,K2047='Lease Rollforward'!$B$2),"Yes",IF(AB2047=1,"No",""))</f>
        <v/>
      </c>
      <c r="L2047" s="216"/>
      <c r="M2047" s="217"/>
      <c r="N2047" s="217"/>
      <c r="O2047" s="217"/>
      <c r="P2047" s="294">
        <f t="shared" si="265"/>
        <v>0</v>
      </c>
      <c r="Q2047" s="124"/>
      <c r="R2047" s="124"/>
      <c r="S2047" s="219"/>
      <c r="T2047" s="219"/>
      <c r="U2047" s="266"/>
      <c r="V2047" s="122" t="str">
        <f>IF($AB2047=1,VLOOKUP(U:U,'BW Asset Listing'!D:E,2,FALSE),"")</f>
        <v/>
      </c>
      <c r="W2047" s="122" t="str">
        <f>IF($AB2047=1,VLOOKUP(U:U,'BW Asset Listing'!D:F,3,FALSE),"")</f>
        <v/>
      </c>
      <c r="X2047" s="122" t="str">
        <f>IF($AB2047=1,VLOOKUP(U:U,'BW Asset Listing'!D:G,4,FALSE),"")</f>
        <v/>
      </c>
      <c r="Y2047" s="294" t="str">
        <f>IF($AB2047=1,VLOOKUP(U:U,'BW Asset Listing'!D:O,12,FALSE),"")</f>
        <v/>
      </c>
      <c r="Z2047" s="294" t="str">
        <f t="shared" si="266"/>
        <v/>
      </c>
      <c r="AA2047" s="294" t="str">
        <f t="shared" si="267"/>
        <v/>
      </c>
      <c r="AB2047" s="294">
        <f>COUNTIF($D$4:D2047,$D2047)</f>
        <v>0</v>
      </c>
      <c r="AE2047" s="122" t="str">
        <f t="shared" si="268"/>
        <v/>
      </c>
      <c r="AF2047" s="124">
        <f>SUMIFS('BW Expense Report GL'!I:I,'BW Expense Report GL'!F:F,AD:AD,'BW Expense Report GL'!G:G,G:G)</f>
        <v>0</v>
      </c>
      <c r="AG2047" s="124" t="str">
        <f t="shared" si="269"/>
        <v/>
      </c>
      <c r="AH2047" s="124">
        <f>SUMIFS('BW Expense Report GL'!I:I,'BW Expense Report GL'!F:F,AD:AD,'BW Expense Report GL'!G:G,H:H)</f>
        <v>0</v>
      </c>
      <c r="AI2047" s="124" t="str">
        <f t="shared" si="270"/>
        <v/>
      </c>
      <c r="AK2047" s="121">
        <f t="shared" si="271"/>
        <v>0</v>
      </c>
      <c r="AL2047" s="121">
        <f t="shared" si="272"/>
        <v>0</v>
      </c>
    </row>
    <row r="2048" spans="1:38" s="121" customFormat="1" ht="12.75" x14ac:dyDescent="0.2">
      <c r="A2048" s="293" t="str">
        <f>VLOOKUP(B:B,'ACFR Business Areas'!A:C,3,FALSE)</f>
        <v>A000</v>
      </c>
      <c r="B2048" s="293" t="str">
        <f>'Lease Rollforward'!$B$1</f>
        <v>E120</v>
      </c>
      <c r="C2048" s="122" t="str">
        <f>VLOOKUP(B:B,'ACFR Business Areas'!A:B,2,FALSE)</f>
        <v>Comptroller General</v>
      </c>
      <c r="D2048" s="237"/>
      <c r="E2048" s="265"/>
      <c r="G2048" s="122">
        <f>IFERROR(VLOOKUP($F:$F,'Lease Types with GL Accts'!A:B,2,FALSE),0)</f>
        <v>0</v>
      </c>
      <c r="H2048" s="122">
        <f>IFERROR(VLOOKUP($F:$F,'Lease Types with GL Accts'!$A:$C,3,FALSE),0)</f>
        <v>0</v>
      </c>
      <c r="I2048" s="122">
        <f>IFERROR(VLOOKUP($F:$F,'Lease Types with GL Accts'!$A:$D,4,FALSE),0)</f>
        <v>0</v>
      </c>
      <c r="J2048" s="293" t="str">
        <f>IF(AND(AB2048=1,K2048='Lease Rollforward'!$B$2),"Yes",IF(AB2048=1,"No",""))</f>
        <v/>
      </c>
      <c r="L2048" s="216"/>
      <c r="M2048" s="217"/>
      <c r="N2048" s="217"/>
      <c r="O2048" s="217"/>
      <c r="P2048" s="294">
        <f t="shared" si="265"/>
        <v>0</v>
      </c>
      <c r="Q2048" s="124"/>
      <c r="R2048" s="124"/>
      <c r="S2048" s="219"/>
      <c r="T2048" s="219"/>
      <c r="U2048" s="266"/>
      <c r="V2048" s="122" t="str">
        <f>IF($AB2048=1,VLOOKUP(U:U,'BW Asset Listing'!D:E,2,FALSE),"")</f>
        <v/>
      </c>
      <c r="W2048" s="122" t="str">
        <f>IF($AB2048=1,VLOOKUP(U:U,'BW Asset Listing'!D:F,3,FALSE),"")</f>
        <v/>
      </c>
      <c r="X2048" s="122" t="str">
        <f>IF($AB2048=1,VLOOKUP(U:U,'BW Asset Listing'!D:G,4,FALSE),"")</f>
        <v/>
      </c>
      <c r="Y2048" s="294" t="str">
        <f>IF($AB2048=1,VLOOKUP(U:U,'BW Asset Listing'!D:O,12,FALSE),"")</f>
        <v/>
      </c>
      <c r="Z2048" s="294" t="str">
        <f t="shared" si="266"/>
        <v/>
      </c>
      <c r="AA2048" s="294" t="str">
        <f t="shared" si="267"/>
        <v/>
      </c>
      <c r="AB2048" s="294">
        <f>COUNTIF($D$4:D2048,$D2048)</f>
        <v>0</v>
      </c>
      <c r="AE2048" s="122" t="str">
        <f t="shared" si="268"/>
        <v/>
      </c>
      <c r="AF2048" s="124">
        <f>SUMIFS('BW Expense Report GL'!I:I,'BW Expense Report GL'!F:F,AD:AD,'BW Expense Report GL'!G:G,G:G)</f>
        <v>0</v>
      </c>
      <c r="AG2048" s="124" t="str">
        <f t="shared" si="269"/>
        <v/>
      </c>
      <c r="AH2048" s="124">
        <f>SUMIFS('BW Expense Report GL'!I:I,'BW Expense Report GL'!F:F,AD:AD,'BW Expense Report GL'!G:G,H:H)</f>
        <v>0</v>
      </c>
      <c r="AI2048" s="124" t="str">
        <f t="shared" si="270"/>
        <v/>
      </c>
      <c r="AK2048" s="121">
        <f t="shared" si="271"/>
        <v>0</v>
      </c>
      <c r="AL2048" s="121">
        <f t="shared" si="272"/>
        <v>0</v>
      </c>
    </row>
    <row r="2049" spans="1:38" s="121" customFormat="1" ht="12.75" x14ac:dyDescent="0.2">
      <c r="A2049" s="293" t="str">
        <f>VLOOKUP(B:B,'ACFR Business Areas'!A:C,3,FALSE)</f>
        <v>A000</v>
      </c>
      <c r="B2049" s="293" t="str">
        <f>'Lease Rollforward'!$B$1</f>
        <v>E120</v>
      </c>
      <c r="C2049" s="122" t="str">
        <f>VLOOKUP(B:B,'ACFR Business Areas'!A:B,2,FALSE)</f>
        <v>Comptroller General</v>
      </c>
      <c r="D2049" s="237"/>
      <c r="E2049" s="265"/>
      <c r="G2049" s="122">
        <f>IFERROR(VLOOKUP($F:$F,'Lease Types with GL Accts'!A:B,2,FALSE),0)</f>
        <v>0</v>
      </c>
      <c r="H2049" s="122">
        <f>IFERROR(VLOOKUP($F:$F,'Lease Types with GL Accts'!$A:$C,3,FALSE),0)</f>
        <v>0</v>
      </c>
      <c r="I2049" s="122">
        <f>IFERROR(VLOOKUP($F:$F,'Lease Types with GL Accts'!$A:$D,4,FALSE),0)</f>
        <v>0</v>
      </c>
      <c r="J2049" s="293" t="str">
        <f>IF(AND(AB2049=1,K2049='Lease Rollforward'!$B$2),"Yes",IF(AB2049=1,"No",""))</f>
        <v/>
      </c>
      <c r="L2049" s="216"/>
      <c r="M2049" s="217"/>
      <c r="N2049" s="217"/>
      <c r="O2049" s="217"/>
      <c r="P2049" s="294">
        <f t="shared" si="265"/>
        <v>0</v>
      </c>
      <c r="Q2049" s="124"/>
      <c r="R2049" s="124"/>
      <c r="S2049" s="219"/>
      <c r="T2049" s="219"/>
      <c r="U2049" s="266"/>
      <c r="V2049" s="122" t="str">
        <f>IF($AB2049=1,VLOOKUP(U:U,'BW Asset Listing'!D:E,2,FALSE),"")</f>
        <v/>
      </c>
      <c r="W2049" s="122" t="str">
        <f>IF($AB2049=1,VLOOKUP(U:U,'BW Asset Listing'!D:F,3,FALSE),"")</f>
        <v/>
      </c>
      <c r="X2049" s="122" t="str">
        <f>IF($AB2049=1,VLOOKUP(U:U,'BW Asset Listing'!D:G,4,FALSE),"")</f>
        <v/>
      </c>
      <c r="Y2049" s="294" t="str">
        <f>IF($AB2049=1,VLOOKUP(U:U,'BW Asset Listing'!D:O,12,FALSE),"")</f>
        <v/>
      </c>
      <c r="Z2049" s="294" t="str">
        <f t="shared" si="266"/>
        <v/>
      </c>
      <c r="AA2049" s="294" t="str">
        <f t="shared" si="267"/>
        <v/>
      </c>
      <c r="AB2049" s="294">
        <f>COUNTIF($D$4:D2049,$D2049)</f>
        <v>0</v>
      </c>
      <c r="AE2049" s="122" t="str">
        <f t="shared" si="268"/>
        <v/>
      </c>
      <c r="AF2049" s="124">
        <f>SUMIFS('BW Expense Report GL'!I:I,'BW Expense Report GL'!F:F,AD:AD,'BW Expense Report GL'!G:G,G:G)</f>
        <v>0</v>
      </c>
      <c r="AG2049" s="124" t="str">
        <f t="shared" si="269"/>
        <v/>
      </c>
      <c r="AH2049" s="124">
        <f>SUMIFS('BW Expense Report GL'!I:I,'BW Expense Report GL'!F:F,AD:AD,'BW Expense Report GL'!G:G,H:H)</f>
        <v>0</v>
      </c>
      <c r="AI2049" s="124" t="str">
        <f t="shared" si="270"/>
        <v/>
      </c>
      <c r="AK2049" s="121">
        <f t="shared" si="271"/>
        <v>0</v>
      </c>
      <c r="AL2049" s="121">
        <f t="shared" si="272"/>
        <v>0</v>
      </c>
    </row>
    <row r="2050" spans="1:38" s="121" customFormat="1" ht="12.75" x14ac:dyDescent="0.2">
      <c r="A2050" s="293" t="str">
        <f>VLOOKUP(B:B,'ACFR Business Areas'!A:C,3,FALSE)</f>
        <v>A000</v>
      </c>
      <c r="B2050" s="293" t="str">
        <f>'Lease Rollforward'!$B$1</f>
        <v>E120</v>
      </c>
      <c r="C2050" s="122" t="str">
        <f>VLOOKUP(B:B,'ACFR Business Areas'!A:B,2,FALSE)</f>
        <v>Comptroller General</v>
      </c>
      <c r="D2050" s="237"/>
      <c r="E2050" s="265"/>
      <c r="G2050" s="122">
        <f>IFERROR(VLOOKUP($F:$F,'Lease Types with GL Accts'!A:B,2,FALSE),0)</f>
        <v>0</v>
      </c>
      <c r="H2050" s="122">
        <f>IFERROR(VLOOKUP($F:$F,'Lease Types with GL Accts'!$A:$C,3,FALSE),0)</f>
        <v>0</v>
      </c>
      <c r="I2050" s="122">
        <f>IFERROR(VLOOKUP($F:$F,'Lease Types with GL Accts'!$A:$D,4,FALSE),0)</f>
        <v>0</v>
      </c>
      <c r="J2050" s="293" t="str">
        <f>IF(AND(AB2050=1,K2050='Lease Rollforward'!$B$2),"Yes",IF(AB2050=1,"No",""))</f>
        <v/>
      </c>
      <c r="L2050" s="216"/>
      <c r="M2050" s="217"/>
      <c r="N2050" s="217"/>
      <c r="O2050" s="217"/>
      <c r="P2050" s="294">
        <f t="shared" si="265"/>
        <v>0</v>
      </c>
      <c r="Q2050" s="124"/>
      <c r="R2050" s="124"/>
      <c r="S2050" s="219"/>
      <c r="T2050" s="219"/>
      <c r="U2050" s="266"/>
      <c r="V2050" s="122" t="str">
        <f>IF($AB2050=1,VLOOKUP(U:U,'BW Asset Listing'!D:E,2,FALSE),"")</f>
        <v/>
      </c>
      <c r="W2050" s="122" t="str">
        <f>IF($AB2050=1,VLOOKUP(U:U,'BW Asset Listing'!D:F,3,FALSE),"")</f>
        <v/>
      </c>
      <c r="X2050" s="122" t="str">
        <f>IF($AB2050=1,VLOOKUP(U:U,'BW Asset Listing'!D:G,4,FALSE),"")</f>
        <v/>
      </c>
      <c r="Y2050" s="294" t="str">
        <f>IF($AB2050=1,VLOOKUP(U:U,'BW Asset Listing'!D:O,12,FALSE),"")</f>
        <v/>
      </c>
      <c r="Z2050" s="294" t="str">
        <f t="shared" si="266"/>
        <v/>
      </c>
      <c r="AA2050" s="294" t="str">
        <f t="shared" si="267"/>
        <v/>
      </c>
      <c r="AB2050" s="294">
        <f>COUNTIF($D$4:D2050,$D2050)</f>
        <v>0</v>
      </c>
      <c r="AE2050" s="122" t="str">
        <f t="shared" si="268"/>
        <v/>
      </c>
      <c r="AF2050" s="124">
        <f>SUMIFS('BW Expense Report GL'!I:I,'BW Expense Report GL'!F:F,AD:AD,'BW Expense Report GL'!G:G,G:G)</f>
        <v>0</v>
      </c>
      <c r="AG2050" s="124" t="str">
        <f t="shared" si="269"/>
        <v/>
      </c>
      <c r="AH2050" s="124">
        <f>SUMIFS('BW Expense Report GL'!I:I,'BW Expense Report GL'!F:F,AD:AD,'BW Expense Report GL'!G:G,H:H)</f>
        <v>0</v>
      </c>
      <c r="AI2050" s="124" t="str">
        <f t="shared" si="270"/>
        <v/>
      </c>
      <c r="AK2050" s="121">
        <f t="shared" si="271"/>
        <v>0</v>
      </c>
      <c r="AL2050" s="121">
        <f t="shared" si="272"/>
        <v>0</v>
      </c>
    </row>
    <row r="2051" spans="1:38" s="121" customFormat="1" ht="12.75" x14ac:dyDescent="0.2">
      <c r="A2051" s="293" t="str">
        <f>VLOOKUP(B:B,'ACFR Business Areas'!A:C,3,FALSE)</f>
        <v>A000</v>
      </c>
      <c r="B2051" s="293" t="str">
        <f>'Lease Rollforward'!$B$1</f>
        <v>E120</v>
      </c>
      <c r="C2051" s="122" t="str">
        <f>VLOOKUP(B:B,'ACFR Business Areas'!A:B,2,FALSE)</f>
        <v>Comptroller General</v>
      </c>
      <c r="D2051" s="237"/>
      <c r="E2051" s="265"/>
      <c r="G2051" s="122">
        <f>IFERROR(VLOOKUP($F:$F,'Lease Types with GL Accts'!A:B,2,FALSE),0)</f>
        <v>0</v>
      </c>
      <c r="H2051" s="122">
        <f>IFERROR(VLOOKUP($F:$F,'Lease Types with GL Accts'!$A:$C,3,FALSE),0)</f>
        <v>0</v>
      </c>
      <c r="I2051" s="122">
        <f>IFERROR(VLOOKUP($F:$F,'Lease Types with GL Accts'!$A:$D,4,FALSE),0)</f>
        <v>0</v>
      </c>
      <c r="J2051" s="293" t="str">
        <f>IF(AND(AB2051=1,K2051='Lease Rollforward'!$B$2),"Yes",IF(AB2051=1,"No",""))</f>
        <v/>
      </c>
      <c r="L2051" s="216"/>
      <c r="M2051" s="217"/>
      <c r="N2051" s="217"/>
      <c r="O2051" s="217"/>
      <c r="P2051" s="294">
        <f t="shared" si="265"/>
        <v>0</v>
      </c>
      <c r="Q2051" s="124"/>
      <c r="R2051" s="124"/>
      <c r="S2051" s="219"/>
      <c r="T2051" s="219"/>
      <c r="U2051" s="266"/>
      <c r="V2051" s="122" t="str">
        <f>IF($AB2051=1,VLOOKUP(U:U,'BW Asset Listing'!D:E,2,FALSE),"")</f>
        <v/>
      </c>
      <c r="W2051" s="122" t="str">
        <f>IF($AB2051=1,VLOOKUP(U:U,'BW Asset Listing'!D:F,3,FALSE),"")</f>
        <v/>
      </c>
      <c r="X2051" s="122" t="str">
        <f>IF($AB2051=1,VLOOKUP(U:U,'BW Asset Listing'!D:G,4,FALSE),"")</f>
        <v/>
      </c>
      <c r="Y2051" s="294" t="str">
        <f>IF($AB2051=1,VLOOKUP(U:U,'BW Asset Listing'!D:O,12,FALSE),"")</f>
        <v/>
      </c>
      <c r="Z2051" s="294" t="str">
        <f t="shared" si="266"/>
        <v/>
      </c>
      <c r="AA2051" s="294" t="str">
        <f t="shared" si="267"/>
        <v/>
      </c>
      <c r="AB2051" s="294">
        <f>COUNTIF($D$4:D2051,$D2051)</f>
        <v>0</v>
      </c>
      <c r="AE2051" s="122" t="str">
        <f t="shared" si="268"/>
        <v/>
      </c>
      <c r="AF2051" s="124">
        <f>SUMIFS('BW Expense Report GL'!I:I,'BW Expense Report GL'!F:F,AD:AD,'BW Expense Report GL'!G:G,G:G)</f>
        <v>0</v>
      </c>
      <c r="AG2051" s="124" t="str">
        <f t="shared" si="269"/>
        <v/>
      </c>
      <c r="AH2051" s="124">
        <f>SUMIFS('BW Expense Report GL'!I:I,'BW Expense Report GL'!F:F,AD:AD,'BW Expense Report GL'!G:G,H:H)</f>
        <v>0</v>
      </c>
      <c r="AI2051" s="124" t="str">
        <f t="shared" si="270"/>
        <v/>
      </c>
      <c r="AK2051" s="121">
        <f t="shared" si="271"/>
        <v>0</v>
      </c>
      <c r="AL2051" s="121">
        <f t="shared" si="272"/>
        <v>0</v>
      </c>
    </row>
    <row r="2052" spans="1:38" s="121" customFormat="1" ht="12.75" x14ac:dyDescent="0.2">
      <c r="A2052" s="293" t="str">
        <f>VLOOKUP(B:B,'ACFR Business Areas'!A:C,3,FALSE)</f>
        <v>A000</v>
      </c>
      <c r="B2052" s="293" t="str">
        <f>'Lease Rollforward'!$B$1</f>
        <v>E120</v>
      </c>
      <c r="C2052" s="122" t="str">
        <f>VLOOKUP(B:B,'ACFR Business Areas'!A:B,2,FALSE)</f>
        <v>Comptroller General</v>
      </c>
      <c r="D2052" s="237"/>
      <c r="E2052" s="265"/>
      <c r="G2052" s="122">
        <f>IFERROR(VLOOKUP($F:$F,'Lease Types with GL Accts'!A:B,2,FALSE),0)</f>
        <v>0</v>
      </c>
      <c r="H2052" s="122">
        <f>IFERROR(VLOOKUP($F:$F,'Lease Types with GL Accts'!$A:$C,3,FALSE),0)</f>
        <v>0</v>
      </c>
      <c r="I2052" s="122">
        <f>IFERROR(VLOOKUP($F:$F,'Lease Types with GL Accts'!$A:$D,4,FALSE),0)</f>
        <v>0</v>
      </c>
      <c r="J2052" s="293" t="str">
        <f>IF(AND(AB2052=1,K2052='Lease Rollforward'!$B$2),"Yes",IF(AB2052=1,"No",""))</f>
        <v/>
      </c>
      <c r="L2052" s="216"/>
      <c r="M2052" s="217"/>
      <c r="N2052" s="217"/>
      <c r="O2052" s="217"/>
      <c r="P2052" s="294">
        <f t="shared" si="265"/>
        <v>0</v>
      </c>
      <c r="Q2052" s="124"/>
      <c r="R2052" s="124"/>
      <c r="S2052" s="219"/>
      <c r="T2052" s="219"/>
      <c r="U2052" s="266"/>
      <c r="V2052" s="122" t="str">
        <f>IF($AB2052=1,VLOOKUP(U:U,'BW Asset Listing'!D:E,2,FALSE),"")</f>
        <v/>
      </c>
      <c r="W2052" s="122" t="str">
        <f>IF($AB2052=1,VLOOKUP(U:U,'BW Asset Listing'!D:F,3,FALSE),"")</f>
        <v/>
      </c>
      <c r="X2052" s="122" t="str">
        <f>IF($AB2052=1,VLOOKUP(U:U,'BW Asset Listing'!D:G,4,FALSE),"")</f>
        <v/>
      </c>
      <c r="Y2052" s="294" t="str">
        <f>IF($AB2052=1,VLOOKUP(U:U,'BW Asset Listing'!D:O,12,FALSE),"")</f>
        <v/>
      </c>
      <c r="Z2052" s="294" t="str">
        <f t="shared" si="266"/>
        <v/>
      </c>
      <c r="AA2052" s="294" t="str">
        <f t="shared" si="267"/>
        <v/>
      </c>
      <c r="AB2052" s="294">
        <f>COUNTIF($D$4:D2052,$D2052)</f>
        <v>0</v>
      </c>
      <c r="AE2052" s="122" t="str">
        <f t="shared" si="268"/>
        <v/>
      </c>
      <c r="AF2052" s="124">
        <f>SUMIFS('BW Expense Report GL'!I:I,'BW Expense Report GL'!F:F,AD:AD,'BW Expense Report GL'!G:G,G:G)</f>
        <v>0</v>
      </c>
      <c r="AG2052" s="124" t="str">
        <f t="shared" si="269"/>
        <v/>
      </c>
      <c r="AH2052" s="124">
        <f>SUMIFS('BW Expense Report GL'!I:I,'BW Expense Report GL'!F:F,AD:AD,'BW Expense Report GL'!G:G,H:H)</f>
        <v>0</v>
      </c>
      <c r="AI2052" s="124" t="str">
        <f t="shared" si="270"/>
        <v/>
      </c>
      <c r="AK2052" s="121">
        <f t="shared" si="271"/>
        <v>0</v>
      </c>
      <c r="AL2052" s="121">
        <f t="shared" si="272"/>
        <v>0</v>
      </c>
    </row>
    <row r="2053" spans="1:38" s="121" customFormat="1" ht="12.75" x14ac:dyDescent="0.2">
      <c r="A2053" s="293" t="str">
        <f>VLOOKUP(B:B,'ACFR Business Areas'!A:C,3,FALSE)</f>
        <v>A000</v>
      </c>
      <c r="B2053" s="293" t="str">
        <f>'Lease Rollforward'!$B$1</f>
        <v>E120</v>
      </c>
      <c r="C2053" s="122" t="str">
        <f>VLOOKUP(B:B,'ACFR Business Areas'!A:B,2,FALSE)</f>
        <v>Comptroller General</v>
      </c>
      <c r="D2053" s="237"/>
      <c r="E2053" s="265"/>
      <c r="G2053" s="122">
        <f>IFERROR(VLOOKUP($F:$F,'Lease Types with GL Accts'!A:B,2,FALSE),0)</f>
        <v>0</v>
      </c>
      <c r="H2053" s="122">
        <f>IFERROR(VLOOKUP($F:$F,'Lease Types with GL Accts'!$A:$C,3,FALSE),0)</f>
        <v>0</v>
      </c>
      <c r="I2053" s="122">
        <f>IFERROR(VLOOKUP($F:$F,'Lease Types with GL Accts'!$A:$D,4,FALSE),0)</f>
        <v>0</v>
      </c>
      <c r="J2053" s="293" t="str">
        <f>IF(AND(AB2053=1,K2053='Lease Rollforward'!$B$2),"Yes",IF(AB2053=1,"No",""))</f>
        <v/>
      </c>
      <c r="L2053" s="216"/>
      <c r="M2053" s="217"/>
      <c r="N2053" s="217"/>
      <c r="O2053" s="217"/>
      <c r="P2053" s="294">
        <f t="shared" si="265"/>
        <v>0</v>
      </c>
      <c r="Q2053" s="124"/>
      <c r="R2053" s="124"/>
      <c r="S2053" s="219"/>
      <c r="T2053" s="219"/>
      <c r="U2053" s="266"/>
      <c r="V2053" s="122" t="str">
        <f>IF($AB2053=1,VLOOKUP(U:U,'BW Asset Listing'!D:E,2,FALSE),"")</f>
        <v/>
      </c>
      <c r="W2053" s="122" t="str">
        <f>IF($AB2053=1,VLOOKUP(U:U,'BW Asset Listing'!D:F,3,FALSE),"")</f>
        <v/>
      </c>
      <c r="X2053" s="122" t="str">
        <f>IF($AB2053=1,VLOOKUP(U:U,'BW Asset Listing'!D:G,4,FALSE),"")</f>
        <v/>
      </c>
      <c r="Y2053" s="294" t="str">
        <f>IF($AB2053=1,VLOOKUP(U:U,'BW Asset Listing'!D:O,12,FALSE),"")</f>
        <v/>
      </c>
      <c r="Z2053" s="294" t="str">
        <f t="shared" si="266"/>
        <v/>
      </c>
      <c r="AA2053" s="294" t="str">
        <f t="shared" si="267"/>
        <v/>
      </c>
      <c r="AB2053" s="294">
        <f>COUNTIF($D$4:D2053,$D2053)</f>
        <v>0</v>
      </c>
      <c r="AE2053" s="122" t="str">
        <f t="shared" si="268"/>
        <v/>
      </c>
      <c r="AF2053" s="124">
        <f>SUMIFS('BW Expense Report GL'!I:I,'BW Expense Report GL'!F:F,AD:AD,'BW Expense Report GL'!G:G,G:G)</f>
        <v>0</v>
      </c>
      <c r="AG2053" s="124" t="str">
        <f t="shared" si="269"/>
        <v/>
      </c>
      <c r="AH2053" s="124">
        <f>SUMIFS('BW Expense Report GL'!I:I,'BW Expense Report GL'!F:F,AD:AD,'BW Expense Report GL'!G:G,H:H)</f>
        <v>0</v>
      </c>
      <c r="AI2053" s="124" t="str">
        <f t="shared" si="270"/>
        <v/>
      </c>
      <c r="AK2053" s="121">
        <f t="shared" si="271"/>
        <v>0</v>
      </c>
      <c r="AL2053" s="121">
        <f t="shared" si="272"/>
        <v>0</v>
      </c>
    </row>
    <row r="2054" spans="1:38" s="121" customFormat="1" ht="12.75" x14ac:dyDescent="0.2">
      <c r="A2054" s="293" t="str">
        <f>VLOOKUP(B:B,'ACFR Business Areas'!A:C,3,FALSE)</f>
        <v>A000</v>
      </c>
      <c r="B2054" s="293" t="str">
        <f>'Lease Rollforward'!$B$1</f>
        <v>E120</v>
      </c>
      <c r="C2054" s="122" t="str">
        <f>VLOOKUP(B:B,'ACFR Business Areas'!A:B,2,FALSE)</f>
        <v>Comptroller General</v>
      </c>
      <c r="D2054" s="237"/>
      <c r="E2054" s="265"/>
      <c r="G2054" s="122">
        <f>IFERROR(VLOOKUP($F:$F,'Lease Types with GL Accts'!A:B,2,FALSE),0)</f>
        <v>0</v>
      </c>
      <c r="H2054" s="122">
        <f>IFERROR(VLOOKUP($F:$F,'Lease Types with GL Accts'!$A:$C,3,FALSE),0)</f>
        <v>0</v>
      </c>
      <c r="I2054" s="122">
        <f>IFERROR(VLOOKUP($F:$F,'Lease Types with GL Accts'!$A:$D,4,FALSE),0)</f>
        <v>0</v>
      </c>
      <c r="J2054" s="293" t="str">
        <f>IF(AND(AB2054=1,K2054='Lease Rollforward'!$B$2),"Yes",IF(AB2054=1,"No",""))</f>
        <v/>
      </c>
      <c r="L2054" s="216"/>
      <c r="M2054" s="217"/>
      <c r="N2054" s="217"/>
      <c r="O2054" s="217"/>
      <c r="P2054" s="294">
        <f t="shared" si="265"/>
        <v>0</v>
      </c>
      <c r="Q2054" s="124"/>
      <c r="R2054" s="124"/>
      <c r="S2054" s="219"/>
      <c r="T2054" s="219"/>
      <c r="U2054" s="266"/>
      <c r="V2054" s="122" t="str">
        <f>IF($AB2054=1,VLOOKUP(U:U,'BW Asset Listing'!D:E,2,FALSE),"")</f>
        <v/>
      </c>
      <c r="W2054" s="122" t="str">
        <f>IF($AB2054=1,VLOOKUP(U:U,'BW Asset Listing'!D:F,3,FALSE),"")</f>
        <v/>
      </c>
      <c r="X2054" s="122" t="str">
        <f>IF($AB2054=1,VLOOKUP(U:U,'BW Asset Listing'!D:G,4,FALSE),"")</f>
        <v/>
      </c>
      <c r="Y2054" s="294" t="str">
        <f>IF($AB2054=1,VLOOKUP(U:U,'BW Asset Listing'!D:O,12,FALSE),"")</f>
        <v/>
      </c>
      <c r="Z2054" s="294" t="str">
        <f t="shared" si="266"/>
        <v/>
      </c>
      <c r="AA2054" s="294" t="str">
        <f t="shared" si="267"/>
        <v/>
      </c>
      <c r="AB2054" s="294">
        <f>COUNTIF($D$4:D2054,$D2054)</f>
        <v>0</v>
      </c>
      <c r="AE2054" s="122" t="str">
        <f t="shared" si="268"/>
        <v/>
      </c>
      <c r="AF2054" s="124">
        <f>SUMIFS('BW Expense Report GL'!I:I,'BW Expense Report GL'!F:F,AD:AD,'BW Expense Report GL'!G:G,G:G)</f>
        <v>0</v>
      </c>
      <c r="AG2054" s="124" t="str">
        <f t="shared" si="269"/>
        <v/>
      </c>
      <c r="AH2054" s="124">
        <f>SUMIFS('BW Expense Report GL'!I:I,'BW Expense Report GL'!F:F,AD:AD,'BW Expense Report GL'!G:G,H:H)</f>
        <v>0</v>
      </c>
      <c r="AI2054" s="124" t="str">
        <f t="shared" si="270"/>
        <v/>
      </c>
      <c r="AK2054" s="121">
        <f t="shared" si="271"/>
        <v>0</v>
      </c>
      <c r="AL2054" s="121">
        <f t="shared" si="272"/>
        <v>0</v>
      </c>
    </row>
    <row r="2055" spans="1:38" s="121" customFormat="1" ht="12.75" x14ac:dyDescent="0.2">
      <c r="A2055" s="293" t="str">
        <f>VLOOKUP(B:B,'ACFR Business Areas'!A:C,3,FALSE)</f>
        <v>A000</v>
      </c>
      <c r="B2055" s="293" t="str">
        <f>'Lease Rollforward'!$B$1</f>
        <v>E120</v>
      </c>
      <c r="C2055" s="122" t="str">
        <f>VLOOKUP(B:B,'ACFR Business Areas'!A:B,2,FALSE)</f>
        <v>Comptroller General</v>
      </c>
      <c r="D2055" s="237"/>
      <c r="E2055" s="265"/>
      <c r="G2055" s="122">
        <f>IFERROR(VLOOKUP($F:$F,'Lease Types with GL Accts'!A:B,2,FALSE),0)</f>
        <v>0</v>
      </c>
      <c r="H2055" s="122">
        <f>IFERROR(VLOOKUP($F:$F,'Lease Types with GL Accts'!$A:$C,3,FALSE),0)</f>
        <v>0</v>
      </c>
      <c r="I2055" s="122">
        <f>IFERROR(VLOOKUP($F:$F,'Lease Types with GL Accts'!$A:$D,4,FALSE),0)</f>
        <v>0</v>
      </c>
      <c r="J2055" s="293" t="str">
        <f>IF(AND(AB2055=1,K2055='Lease Rollforward'!$B$2),"Yes",IF(AB2055=1,"No",""))</f>
        <v/>
      </c>
      <c r="L2055" s="216"/>
      <c r="M2055" s="217"/>
      <c r="N2055" s="217"/>
      <c r="O2055" s="217"/>
      <c r="P2055" s="294">
        <f t="shared" si="265"/>
        <v>0</v>
      </c>
      <c r="Q2055" s="124"/>
      <c r="R2055" s="124"/>
      <c r="S2055" s="219"/>
      <c r="T2055" s="219"/>
      <c r="U2055" s="266"/>
      <c r="V2055" s="122" t="str">
        <f>IF($AB2055=1,VLOOKUP(U:U,'BW Asset Listing'!D:E,2,FALSE),"")</f>
        <v/>
      </c>
      <c r="W2055" s="122" t="str">
        <f>IF($AB2055=1,VLOOKUP(U:U,'BW Asset Listing'!D:F,3,FALSE),"")</f>
        <v/>
      </c>
      <c r="X2055" s="122" t="str">
        <f>IF($AB2055=1,VLOOKUP(U:U,'BW Asset Listing'!D:G,4,FALSE),"")</f>
        <v/>
      </c>
      <c r="Y2055" s="294" t="str">
        <f>IF($AB2055=1,VLOOKUP(U:U,'BW Asset Listing'!D:O,12,FALSE),"")</f>
        <v/>
      </c>
      <c r="Z2055" s="294" t="str">
        <f t="shared" si="266"/>
        <v/>
      </c>
      <c r="AA2055" s="294" t="str">
        <f t="shared" si="267"/>
        <v/>
      </c>
      <c r="AB2055" s="294">
        <f>COUNTIF($D$4:D2055,$D2055)</f>
        <v>0</v>
      </c>
      <c r="AE2055" s="122" t="str">
        <f t="shared" si="268"/>
        <v/>
      </c>
      <c r="AF2055" s="124">
        <f>SUMIFS('BW Expense Report GL'!I:I,'BW Expense Report GL'!F:F,AD:AD,'BW Expense Report GL'!G:G,G:G)</f>
        <v>0</v>
      </c>
      <c r="AG2055" s="124" t="str">
        <f t="shared" si="269"/>
        <v/>
      </c>
      <c r="AH2055" s="124">
        <f>SUMIFS('BW Expense Report GL'!I:I,'BW Expense Report GL'!F:F,AD:AD,'BW Expense Report GL'!G:G,H:H)</f>
        <v>0</v>
      </c>
      <c r="AI2055" s="124" t="str">
        <f t="shared" si="270"/>
        <v/>
      </c>
      <c r="AK2055" s="121">
        <f t="shared" si="271"/>
        <v>0</v>
      </c>
      <c r="AL2055" s="121">
        <f t="shared" si="272"/>
        <v>0</v>
      </c>
    </row>
    <row r="2056" spans="1:38" s="121" customFormat="1" ht="12.75" x14ac:dyDescent="0.2">
      <c r="A2056" s="293" t="str">
        <f>VLOOKUP(B:B,'ACFR Business Areas'!A:C,3,FALSE)</f>
        <v>A000</v>
      </c>
      <c r="B2056" s="293" t="str">
        <f>'Lease Rollforward'!$B$1</f>
        <v>E120</v>
      </c>
      <c r="C2056" s="122" t="str">
        <f>VLOOKUP(B:B,'ACFR Business Areas'!A:B,2,FALSE)</f>
        <v>Comptroller General</v>
      </c>
      <c r="D2056" s="237"/>
      <c r="E2056" s="265"/>
      <c r="G2056" s="122">
        <f>IFERROR(VLOOKUP($F:$F,'Lease Types with GL Accts'!A:B,2,FALSE),0)</f>
        <v>0</v>
      </c>
      <c r="H2056" s="122">
        <f>IFERROR(VLOOKUP($F:$F,'Lease Types with GL Accts'!$A:$C,3,FALSE),0)</f>
        <v>0</v>
      </c>
      <c r="I2056" s="122">
        <f>IFERROR(VLOOKUP($F:$F,'Lease Types with GL Accts'!$A:$D,4,FALSE),0)</f>
        <v>0</v>
      </c>
      <c r="J2056" s="293" t="str">
        <f>IF(AND(AB2056=1,K2056='Lease Rollforward'!$B$2),"Yes",IF(AB2056=1,"No",""))</f>
        <v/>
      </c>
      <c r="L2056" s="216"/>
      <c r="M2056" s="217"/>
      <c r="N2056" s="217"/>
      <c r="O2056" s="217"/>
      <c r="P2056" s="294">
        <f t="shared" ref="P2056:P2119" si="273">SUM(M2056:O2056)</f>
        <v>0</v>
      </c>
      <c r="Q2056" s="124"/>
      <c r="R2056" s="124"/>
      <c r="S2056" s="219"/>
      <c r="T2056" s="219"/>
      <c r="U2056" s="266"/>
      <c r="V2056" s="122" t="str">
        <f>IF($AB2056=1,VLOOKUP(U:U,'BW Asset Listing'!D:E,2,FALSE),"")</f>
        <v/>
      </c>
      <c r="W2056" s="122" t="str">
        <f>IF($AB2056=1,VLOOKUP(U:U,'BW Asset Listing'!D:F,3,FALSE),"")</f>
        <v/>
      </c>
      <c r="X2056" s="122" t="str">
        <f>IF($AB2056=1,VLOOKUP(U:U,'BW Asset Listing'!D:G,4,FALSE),"")</f>
        <v/>
      </c>
      <c r="Y2056" s="294" t="str">
        <f>IF($AB2056=1,VLOOKUP(U:U,'BW Asset Listing'!D:O,12,FALSE),"")</f>
        <v/>
      </c>
      <c r="Z2056" s="294" t="str">
        <f t="shared" ref="Z2056:Z2119" si="274">IF($AB2056=1,SUMIF(D:D,D2056,M:M),"")</f>
        <v/>
      </c>
      <c r="AA2056" s="294" t="str">
        <f t="shared" ref="AA2056:AA2119" si="275">IF($AB2056=1,Y2056-Z2056,"")</f>
        <v/>
      </c>
      <c r="AB2056" s="294">
        <f>COUNTIF($D$4:D2056,$D2056)</f>
        <v>0</v>
      </c>
      <c r="AE2056" s="122" t="str">
        <f t="shared" ref="AE2056:AE2119" si="276">IF(ISBLANK(D2056),"",D2056&amp;" Payment #"&amp;AB2056)</f>
        <v/>
      </c>
      <c r="AF2056" s="124">
        <f>SUMIFS('BW Expense Report GL'!I:I,'BW Expense Report GL'!F:F,AD:AD,'BW Expense Report GL'!G:G,G:G)</f>
        <v>0</v>
      </c>
      <c r="AG2056" s="124" t="str">
        <f t="shared" ref="AG2056:AG2119" si="277">IF(ISBLANK(AD2056),"",M2056-AF2056)</f>
        <v/>
      </c>
      <c r="AH2056" s="124">
        <f>SUMIFS('BW Expense Report GL'!I:I,'BW Expense Report GL'!F:F,AD:AD,'BW Expense Report GL'!G:G,H:H)</f>
        <v>0</v>
      </c>
      <c r="AI2056" s="124" t="str">
        <f t="shared" ref="AI2056:AI2119" si="278">IF(ISBLANK(AD2056),"",N2056-AH2056)</f>
        <v/>
      </c>
      <c r="AK2056" s="121">
        <f t="shared" ref="AK2056:AK2119" si="279">F2056</f>
        <v>0</v>
      </c>
      <c r="AL2056" s="121">
        <f t="shared" ref="AL2056:AL2119" si="280">D2056</f>
        <v>0</v>
      </c>
    </row>
    <row r="2057" spans="1:38" s="121" customFormat="1" ht="12.75" x14ac:dyDescent="0.2">
      <c r="A2057" s="293" t="str">
        <f>VLOOKUP(B:B,'ACFR Business Areas'!A:C,3,FALSE)</f>
        <v>A000</v>
      </c>
      <c r="B2057" s="293" t="str">
        <f>'Lease Rollforward'!$B$1</f>
        <v>E120</v>
      </c>
      <c r="C2057" s="122" t="str">
        <f>VLOOKUP(B:B,'ACFR Business Areas'!A:B,2,FALSE)</f>
        <v>Comptroller General</v>
      </c>
      <c r="D2057" s="237"/>
      <c r="E2057" s="265"/>
      <c r="G2057" s="122">
        <f>IFERROR(VLOOKUP($F:$F,'Lease Types with GL Accts'!A:B,2,FALSE),0)</f>
        <v>0</v>
      </c>
      <c r="H2057" s="122">
        <f>IFERROR(VLOOKUP($F:$F,'Lease Types with GL Accts'!$A:$C,3,FALSE),0)</f>
        <v>0</v>
      </c>
      <c r="I2057" s="122">
        <f>IFERROR(VLOOKUP($F:$F,'Lease Types with GL Accts'!$A:$D,4,FALSE),0)</f>
        <v>0</v>
      </c>
      <c r="J2057" s="293" t="str">
        <f>IF(AND(AB2057=1,K2057='Lease Rollforward'!$B$2),"Yes",IF(AB2057=1,"No",""))</f>
        <v/>
      </c>
      <c r="L2057" s="216"/>
      <c r="M2057" s="217"/>
      <c r="N2057" s="217"/>
      <c r="O2057" s="217"/>
      <c r="P2057" s="294">
        <f t="shared" si="273"/>
        <v>0</v>
      </c>
      <c r="Q2057" s="124"/>
      <c r="R2057" s="124"/>
      <c r="S2057" s="219"/>
      <c r="T2057" s="219"/>
      <c r="U2057" s="266"/>
      <c r="V2057" s="122" t="str">
        <f>IF($AB2057=1,VLOOKUP(U:U,'BW Asset Listing'!D:E,2,FALSE),"")</f>
        <v/>
      </c>
      <c r="W2057" s="122" t="str">
        <f>IF($AB2057=1,VLOOKUP(U:U,'BW Asset Listing'!D:F,3,FALSE),"")</f>
        <v/>
      </c>
      <c r="X2057" s="122" t="str">
        <f>IF($AB2057=1,VLOOKUP(U:U,'BW Asset Listing'!D:G,4,FALSE),"")</f>
        <v/>
      </c>
      <c r="Y2057" s="294" t="str">
        <f>IF($AB2057=1,VLOOKUP(U:U,'BW Asset Listing'!D:O,12,FALSE),"")</f>
        <v/>
      </c>
      <c r="Z2057" s="294" t="str">
        <f t="shared" si="274"/>
        <v/>
      </c>
      <c r="AA2057" s="294" t="str">
        <f t="shared" si="275"/>
        <v/>
      </c>
      <c r="AB2057" s="294">
        <f>COUNTIF($D$4:D2057,$D2057)</f>
        <v>0</v>
      </c>
      <c r="AE2057" s="122" t="str">
        <f t="shared" si="276"/>
        <v/>
      </c>
      <c r="AF2057" s="124">
        <f>SUMIFS('BW Expense Report GL'!I:I,'BW Expense Report GL'!F:F,AD:AD,'BW Expense Report GL'!G:G,G:G)</f>
        <v>0</v>
      </c>
      <c r="AG2057" s="124" t="str">
        <f t="shared" si="277"/>
        <v/>
      </c>
      <c r="AH2057" s="124">
        <f>SUMIFS('BW Expense Report GL'!I:I,'BW Expense Report GL'!F:F,AD:AD,'BW Expense Report GL'!G:G,H:H)</f>
        <v>0</v>
      </c>
      <c r="AI2057" s="124" t="str">
        <f t="shared" si="278"/>
        <v/>
      </c>
      <c r="AK2057" s="121">
        <f t="shared" si="279"/>
        <v>0</v>
      </c>
      <c r="AL2057" s="121">
        <f t="shared" si="280"/>
        <v>0</v>
      </c>
    </row>
    <row r="2058" spans="1:38" s="121" customFormat="1" ht="12.75" x14ac:dyDescent="0.2">
      <c r="A2058" s="293" t="str">
        <f>VLOOKUP(B:B,'ACFR Business Areas'!A:C,3,FALSE)</f>
        <v>A000</v>
      </c>
      <c r="B2058" s="293" t="str">
        <f>'Lease Rollforward'!$B$1</f>
        <v>E120</v>
      </c>
      <c r="C2058" s="122" t="str">
        <f>VLOOKUP(B:B,'ACFR Business Areas'!A:B,2,FALSE)</f>
        <v>Comptroller General</v>
      </c>
      <c r="D2058" s="237"/>
      <c r="E2058" s="265"/>
      <c r="G2058" s="122">
        <f>IFERROR(VLOOKUP($F:$F,'Lease Types with GL Accts'!A:B,2,FALSE),0)</f>
        <v>0</v>
      </c>
      <c r="H2058" s="122">
        <f>IFERROR(VLOOKUP($F:$F,'Lease Types with GL Accts'!$A:$C,3,FALSE),0)</f>
        <v>0</v>
      </c>
      <c r="I2058" s="122">
        <f>IFERROR(VLOOKUP($F:$F,'Lease Types with GL Accts'!$A:$D,4,FALSE),0)</f>
        <v>0</v>
      </c>
      <c r="J2058" s="293" t="str">
        <f>IF(AND(AB2058=1,K2058='Lease Rollforward'!$B$2),"Yes",IF(AB2058=1,"No",""))</f>
        <v/>
      </c>
      <c r="L2058" s="216"/>
      <c r="M2058" s="217"/>
      <c r="N2058" s="217"/>
      <c r="O2058" s="217"/>
      <c r="P2058" s="294">
        <f t="shared" si="273"/>
        <v>0</v>
      </c>
      <c r="Q2058" s="124"/>
      <c r="R2058" s="124"/>
      <c r="S2058" s="219"/>
      <c r="T2058" s="219"/>
      <c r="U2058" s="266"/>
      <c r="V2058" s="122" t="str">
        <f>IF($AB2058=1,VLOOKUP(U:U,'BW Asset Listing'!D:E,2,FALSE),"")</f>
        <v/>
      </c>
      <c r="W2058" s="122" t="str">
        <f>IF($AB2058=1,VLOOKUP(U:U,'BW Asset Listing'!D:F,3,FALSE),"")</f>
        <v/>
      </c>
      <c r="X2058" s="122" t="str">
        <f>IF($AB2058=1,VLOOKUP(U:U,'BW Asset Listing'!D:G,4,FALSE),"")</f>
        <v/>
      </c>
      <c r="Y2058" s="294" t="str">
        <f>IF($AB2058=1,VLOOKUP(U:U,'BW Asset Listing'!D:O,12,FALSE),"")</f>
        <v/>
      </c>
      <c r="Z2058" s="294" t="str">
        <f t="shared" si="274"/>
        <v/>
      </c>
      <c r="AA2058" s="294" t="str">
        <f t="shared" si="275"/>
        <v/>
      </c>
      <c r="AB2058" s="294">
        <f>COUNTIF($D$4:D2058,$D2058)</f>
        <v>0</v>
      </c>
      <c r="AE2058" s="122" t="str">
        <f t="shared" si="276"/>
        <v/>
      </c>
      <c r="AF2058" s="124">
        <f>SUMIFS('BW Expense Report GL'!I:I,'BW Expense Report GL'!F:F,AD:AD,'BW Expense Report GL'!G:G,G:G)</f>
        <v>0</v>
      </c>
      <c r="AG2058" s="124" t="str">
        <f t="shared" si="277"/>
        <v/>
      </c>
      <c r="AH2058" s="124">
        <f>SUMIFS('BW Expense Report GL'!I:I,'BW Expense Report GL'!F:F,AD:AD,'BW Expense Report GL'!G:G,H:H)</f>
        <v>0</v>
      </c>
      <c r="AI2058" s="124" t="str">
        <f t="shared" si="278"/>
        <v/>
      </c>
      <c r="AK2058" s="121">
        <f t="shared" si="279"/>
        <v>0</v>
      </c>
      <c r="AL2058" s="121">
        <f t="shared" si="280"/>
        <v>0</v>
      </c>
    </row>
    <row r="2059" spans="1:38" s="121" customFormat="1" ht="12.75" x14ac:dyDescent="0.2">
      <c r="A2059" s="293" t="str">
        <f>VLOOKUP(B:B,'ACFR Business Areas'!A:C,3,FALSE)</f>
        <v>A000</v>
      </c>
      <c r="B2059" s="293" t="str">
        <f>'Lease Rollforward'!$B$1</f>
        <v>E120</v>
      </c>
      <c r="C2059" s="122" t="str">
        <f>VLOOKUP(B:B,'ACFR Business Areas'!A:B,2,FALSE)</f>
        <v>Comptroller General</v>
      </c>
      <c r="D2059" s="237"/>
      <c r="E2059" s="265"/>
      <c r="G2059" s="122">
        <f>IFERROR(VLOOKUP($F:$F,'Lease Types with GL Accts'!A:B,2,FALSE),0)</f>
        <v>0</v>
      </c>
      <c r="H2059" s="122">
        <f>IFERROR(VLOOKUP($F:$F,'Lease Types with GL Accts'!$A:$C,3,FALSE),0)</f>
        <v>0</v>
      </c>
      <c r="I2059" s="122">
        <f>IFERROR(VLOOKUP($F:$F,'Lease Types with GL Accts'!$A:$D,4,FALSE),0)</f>
        <v>0</v>
      </c>
      <c r="J2059" s="293" t="str">
        <f>IF(AND(AB2059=1,K2059='Lease Rollforward'!$B$2),"Yes",IF(AB2059=1,"No",""))</f>
        <v/>
      </c>
      <c r="L2059" s="216"/>
      <c r="M2059" s="217"/>
      <c r="N2059" s="217"/>
      <c r="O2059" s="217"/>
      <c r="P2059" s="294">
        <f t="shared" si="273"/>
        <v>0</v>
      </c>
      <c r="Q2059" s="124"/>
      <c r="R2059" s="124"/>
      <c r="S2059" s="219"/>
      <c r="T2059" s="219"/>
      <c r="U2059" s="266"/>
      <c r="V2059" s="122" t="str">
        <f>IF($AB2059=1,VLOOKUP(U:U,'BW Asset Listing'!D:E,2,FALSE),"")</f>
        <v/>
      </c>
      <c r="W2059" s="122" t="str">
        <f>IF($AB2059=1,VLOOKUP(U:U,'BW Asset Listing'!D:F,3,FALSE),"")</f>
        <v/>
      </c>
      <c r="X2059" s="122" t="str">
        <f>IF($AB2059=1,VLOOKUP(U:U,'BW Asset Listing'!D:G,4,FALSE),"")</f>
        <v/>
      </c>
      <c r="Y2059" s="294" t="str">
        <f>IF($AB2059=1,VLOOKUP(U:U,'BW Asset Listing'!D:O,12,FALSE),"")</f>
        <v/>
      </c>
      <c r="Z2059" s="294" t="str">
        <f t="shared" si="274"/>
        <v/>
      </c>
      <c r="AA2059" s="294" t="str">
        <f t="shared" si="275"/>
        <v/>
      </c>
      <c r="AB2059" s="294">
        <f>COUNTIF($D$4:D2059,$D2059)</f>
        <v>0</v>
      </c>
      <c r="AE2059" s="122" t="str">
        <f t="shared" si="276"/>
        <v/>
      </c>
      <c r="AF2059" s="124">
        <f>SUMIFS('BW Expense Report GL'!I:I,'BW Expense Report GL'!F:F,AD:AD,'BW Expense Report GL'!G:G,G:G)</f>
        <v>0</v>
      </c>
      <c r="AG2059" s="124" t="str">
        <f t="shared" si="277"/>
        <v/>
      </c>
      <c r="AH2059" s="124">
        <f>SUMIFS('BW Expense Report GL'!I:I,'BW Expense Report GL'!F:F,AD:AD,'BW Expense Report GL'!G:G,H:H)</f>
        <v>0</v>
      </c>
      <c r="AI2059" s="124" t="str">
        <f t="shared" si="278"/>
        <v/>
      </c>
      <c r="AK2059" s="121">
        <f t="shared" si="279"/>
        <v>0</v>
      </c>
      <c r="AL2059" s="121">
        <f t="shared" si="280"/>
        <v>0</v>
      </c>
    </row>
    <row r="2060" spans="1:38" s="121" customFormat="1" ht="12.75" x14ac:dyDescent="0.2">
      <c r="A2060" s="293" t="str">
        <f>VLOOKUP(B:B,'ACFR Business Areas'!A:C,3,FALSE)</f>
        <v>A000</v>
      </c>
      <c r="B2060" s="293" t="str">
        <f>'Lease Rollforward'!$B$1</f>
        <v>E120</v>
      </c>
      <c r="C2060" s="122" t="str">
        <f>VLOOKUP(B:B,'ACFR Business Areas'!A:B,2,FALSE)</f>
        <v>Comptroller General</v>
      </c>
      <c r="D2060" s="237"/>
      <c r="E2060" s="265"/>
      <c r="G2060" s="122">
        <f>IFERROR(VLOOKUP($F:$F,'Lease Types with GL Accts'!A:B,2,FALSE),0)</f>
        <v>0</v>
      </c>
      <c r="H2060" s="122">
        <f>IFERROR(VLOOKUP($F:$F,'Lease Types with GL Accts'!$A:$C,3,FALSE),0)</f>
        <v>0</v>
      </c>
      <c r="I2060" s="122">
        <f>IFERROR(VLOOKUP($F:$F,'Lease Types with GL Accts'!$A:$D,4,FALSE),0)</f>
        <v>0</v>
      </c>
      <c r="J2060" s="293" t="str">
        <f>IF(AND(AB2060=1,K2060='Lease Rollforward'!$B$2),"Yes",IF(AB2060=1,"No",""))</f>
        <v/>
      </c>
      <c r="L2060" s="216"/>
      <c r="M2060" s="217"/>
      <c r="N2060" s="217"/>
      <c r="O2060" s="217"/>
      <c r="P2060" s="294">
        <f t="shared" si="273"/>
        <v>0</v>
      </c>
      <c r="Q2060" s="124"/>
      <c r="R2060" s="124"/>
      <c r="S2060" s="219"/>
      <c r="T2060" s="219"/>
      <c r="U2060" s="266"/>
      <c r="V2060" s="122" t="str">
        <f>IF($AB2060=1,VLOOKUP(U:U,'BW Asset Listing'!D:E,2,FALSE),"")</f>
        <v/>
      </c>
      <c r="W2060" s="122" t="str">
        <f>IF($AB2060=1,VLOOKUP(U:U,'BW Asset Listing'!D:F,3,FALSE),"")</f>
        <v/>
      </c>
      <c r="X2060" s="122" t="str">
        <f>IF($AB2060=1,VLOOKUP(U:U,'BW Asset Listing'!D:G,4,FALSE),"")</f>
        <v/>
      </c>
      <c r="Y2060" s="294" t="str">
        <f>IF($AB2060=1,VLOOKUP(U:U,'BW Asset Listing'!D:O,12,FALSE),"")</f>
        <v/>
      </c>
      <c r="Z2060" s="294" t="str">
        <f t="shared" si="274"/>
        <v/>
      </c>
      <c r="AA2060" s="294" t="str">
        <f t="shared" si="275"/>
        <v/>
      </c>
      <c r="AB2060" s="294">
        <f>COUNTIF($D$4:D2060,$D2060)</f>
        <v>0</v>
      </c>
      <c r="AE2060" s="122" t="str">
        <f t="shared" si="276"/>
        <v/>
      </c>
      <c r="AF2060" s="124">
        <f>SUMIFS('BW Expense Report GL'!I:I,'BW Expense Report GL'!F:F,AD:AD,'BW Expense Report GL'!G:G,G:G)</f>
        <v>0</v>
      </c>
      <c r="AG2060" s="124" t="str">
        <f t="shared" si="277"/>
        <v/>
      </c>
      <c r="AH2060" s="124">
        <f>SUMIFS('BW Expense Report GL'!I:I,'BW Expense Report GL'!F:F,AD:AD,'BW Expense Report GL'!G:G,H:H)</f>
        <v>0</v>
      </c>
      <c r="AI2060" s="124" t="str">
        <f t="shared" si="278"/>
        <v/>
      </c>
      <c r="AK2060" s="121">
        <f t="shared" si="279"/>
        <v>0</v>
      </c>
      <c r="AL2060" s="121">
        <f t="shared" si="280"/>
        <v>0</v>
      </c>
    </row>
    <row r="2061" spans="1:38" s="121" customFormat="1" ht="12.75" x14ac:dyDescent="0.2">
      <c r="A2061" s="293" t="str">
        <f>VLOOKUP(B:B,'ACFR Business Areas'!A:C,3,FALSE)</f>
        <v>A000</v>
      </c>
      <c r="B2061" s="293" t="str">
        <f>'Lease Rollforward'!$B$1</f>
        <v>E120</v>
      </c>
      <c r="C2061" s="122" t="str">
        <f>VLOOKUP(B:B,'ACFR Business Areas'!A:B,2,FALSE)</f>
        <v>Comptroller General</v>
      </c>
      <c r="D2061" s="237"/>
      <c r="E2061" s="265"/>
      <c r="G2061" s="122">
        <f>IFERROR(VLOOKUP($F:$F,'Lease Types with GL Accts'!A:B,2,FALSE),0)</f>
        <v>0</v>
      </c>
      <c r="H2061" s="122">
        <f>IFERROR(VLOOKUP($F:$F,'Lease Types with GL Accts'!$A:$C,3,FALSE),0)</f>
        <v>0</v>
      </c>
      <c r="I2061" s="122">
        <f>IFERROR(VLOOKUP($F:$F,'Lease Types with GL Accts'!$A:$D,4,FALSE),0)</f>
        <v>0</v>
      </c>
      <c r="J2061" s="293" t="str">
        <f>IF(AND(AB2061=1,K2061='Lease Rollforward'!$B$2),"Yes",IF(AB2061=1,"No",""))</f>
        <v/>
      </c>
      <c r="L2061" s="216"/>
      <c r="M2061" s="217"/>
      <c r="N2061" s="217"/>
      <c r="O2061" s="217"/>
      <c r="P2061" s="294">
        <f t="shared" si="273"/>
        <v>0</v>
      </c>
      <c r="Q2061" s="124"/>
      <c r="R2061" s="124"/>
      <c r="S2061" s="219"/>
      <c r="T2061" s="219"/>
      <c r="U2061" s="266"/>
      <c r="V2061" s="122" t="str">
        <f>IF($AB2061=1,VLOOKUP(U:U,'BW Asset Listing'!D:E,2,FALSE),"")</f>
        <v/>
      </c>
      <c r="W2061" s="122" t="str">
        <f>IF($AB2061=1,VLOOKUP(U:U,'BW Asset Listing'!D:F,3,FALSE),"")</f>
        <v/>
      </c>
      <c r="X2061" s="122" t="str">
        <f>IF($AB2061=1,VLOOKUP(U:U,'BW Asset Listing'!D:G,4,FALSE),"")</f>
        <v/>
      </c>
      <c r="Y2061" s="294" t="str">
        <f>IF($AB2061=1,VLOOKUP(U:U,'BW Asset Listing'!D:O,12,FALSE),"")</f>
        <v/>
      </c>
      <c r="Z2061" s="294" t="str">
        <f t="shared" si="274"/>
        <v/>
      </c>
      <c r="AA2061" s="294" t="str">
        <f t="shared" si="275"/>
        <v/>
      </c>
      <c r="AB2061" s="294">
        <f>COUNTIF($D$4:D2061,$D2061)</f>
        <v>0</v>
      </c>
      <c r="AE2061" s="122" t="str">
        <f t="shared" si="276"/>
        <v/>
      </c>
      <c r="AF2061" s="124">
        <f>SUMIFS('BW Expense Report GL'!I:I,'BW Expense Report GL'!F:F,AD:AD,'BW Expense Report GL'!G:G,G:G)</f>
        <v>0</v>
      </c>
      <c r="AG2061" s="124" t="str">
        <f t="shared" si="277"/>
        <v/>
      </c>
      <c r="AH2061" s="124">
        <f>SUMIFS('BW Expense Report GL'!I:I,'BW Expense Report GL'!F:F,AD:AD,'BW Expense Report GL'!G:G,H:H)</f>
        <v>0</v>
      </c>
      <c r="AI2061" s="124" t="str">
        <f t="shared" si="278"/>
        <v/>
      </c>
      <c r="AK2061" s="121">
        <f t="shared" si="279"/>
        <v>0</v>
      </c>
      <c r="AL2061" s="121">
        <f t="shared" si="280"/>
        <v>0</v>
      </c>
    </row>
    <row r="2062" spans="1:38" s="121" customFormat="1" ht="12.75" x14ac:dyDescent="0.2">
      <c r="A2062" s="293" t="str">
        <f>VLOOKUP(B:B,'ACFR Business Areas'!A:C,3,FALSE)</f>
        <v>A000</v>
      </c>
      <c r="B2062" s="293" t="str">
        <f>'Lease Rollforward'!$B$1</f>
        <v>E120</v>
      </c>
      <c r="C2062" s="122" t="str">
        <f>VLOOKUP(B:B,'ACFR Business Areas'!A:B,2,FALSE)</f>
        <v>Comptroller General</v>
      </c>
      <c r="D2062" s="237"/>
      <c r="E2062" s="265"/>
      <c r="G2062" s="122">
        <f>IFERROR(VLOOKUP($F:$F,'Lease Types with GL Accts'!A:B,2,FALSE),0)</f>
        <v>0</v>
      </c>
      <c r="H2062" s="122">
        <f>IFERROR(VLOOKUP($F:$F,'Lease Types with GL Accts'!$A:$C,3,FALSE),0)</f>
        <v>0</v>
      </c>
      <c r="I2062" s="122">
        <f>IFERROR(VLOOKUP($F:$F,'Lease Types with GL Accts'!$A:$D,4,FALSE),0)</f>
        <v>0</v>
      </c>
      <c r="J2062" s="293" t="str">
        <f>IF(AND(AB2062=1,K2062='Lease Rollforward'!$B$2),"Yes",IF(AB2062=1,"No",""))</f>
        <v/>
      </c>
      <c r="L2062" s="216"/>
      <c r="M2062" s="217"/>
      <c r="N2062" s="217"/>
      <c r="O2062" s="217"/>
      <c r="P2062" s="294">
        <f t="shared" si="273"/>
        <v>0</v>
      </c>
      <c r="Q2062" s="124"/>
      <c r="R2062" s="124"/>
      <c r="S2062" s="219"/>
      <c r="T2062" s="219"/>
      <c r="U2062" s="266"/>
      <c r="V2062" s="122" t="str">
        <f>IF($AB2062=1,VLOOKUP(U:U,'BW Asset Listing'!D:E,2,FALSE),"")</f>
        <v/>
      </c>
      <c r="W2062" s="122" t="str">
        <f>IF($AB2062=1,VLOOKUP(U:U,'BW Asset Listing'!D:F,3,FALSE),"")</f>
        <v/>
      </c>
      <c r="X2062" s="122" t="str">
        <f>IF($AB2062=1,VLOOKUP(U:U,'BW Asset Listing'!D:G,4,FALSE),"")</f>
        <v/>
      </c>
      <c r="Y2062" s="294" t="str">
        <f>IF($AB2062=1,VLOOKUP(U:U,'BW Asset Listing'!D:O,12,FALSE),"")</f>
        <v/>
      </c>
      <c r="Z2062" s="294" t="str">
        <f t="shared" si="274"/>
        <v/>
      </c>
      <c r="AA2062" s="294" t="str">
        <f t="shared" si="275"/>
        <v/>
      </c>
      <c r="AB2062" s="294">
        <f>COUNTIF($D$4:D2062,$D2062)</f>
        <v>0</v>
      </c>
      <c r="AE2062" s="122" t="str">
        <f t="shared" si="276"/>
        <v/>
      </c>
      <c r="AF2062" s="124">
        <f>SUMIFS('BW Expense Report GL'!I:I,'BW Expense Report GL'!F:F,AD:AD,'BW Expense Report GL'!G:G,G:G)</f>
        <v>0</v>
      </c>
      <c r="AG2062" s="124" t="str">
        <f t="shared" si="277"/>
        <v/>
      </c>
      <c r="AH2062" s="124">
        <f>SUMIFS('BW Expense Report GL'!I:I,'BW Expense Report GL'!F:F,AD:AD,'BW Expense Report GL'!G:G,H:H)</f>
        <v>0</v>
      </c>
      <c r="AI2062" s="124" t="str">
        <f t="shared" si="278"/>
        <v/>
      </c>
      <c r="AK2062" s="121">
        <f t="shared" si="279"/>
        <v>0</v>
      </c>
      <c r="AL2062" s="121">
        <f t="shared" si="280"/>
        <v>0</v>
      </c>
    </row>
    <row r="2063" spans="1:38" s="121" customFormat="1" ht="12.75" x14ac:dyDescent="0.2">
      <c r="A2063" s="293" t="str">
        <f>VLOOKUP(B:B,'ACFR Business Areas'!A:C,3,FALSE)</f>
        <v>A000</v>
      </c>
      <c r="B2063" s="293" t="str">
        <f>'Lease Rollforward'!$B$1</f>
        <v>E120</v>
      </c>
      <c r="C2063" s="122" t="str">
        <f>VLOOKUP(B:B,'ACFR Business Areas'!A:B,2,FALSE)</f>
        <v>Comptroller General</v>
      </c>
      <c r="D2063" s="237"/>
      <c r="E2063" s="265"/>
      <c r="G2063" s="122">
        <f>IFERROR(VLOOKUP($F:$F,'Lease Types with GL Accts'!A:B,2,FALSE),0)</f>
        <v>0</v>
      </c>
      <c r="H2063" s="122">
        <f>IFERROR(VLOOKUP($F:$F,'Lease Types with GL Accts'!$A:$C,3,FALSE),0)</f>
        <v>0</v>
      </c>
      <c r="I2063" s="122">
        <f>IFERROR(VLOOKUP($F:$F,'Lease Types with GL Accts'!$A:$D,4,FALSE),0)</f>
        <v>0</v>
      </c>
      <c r="J2063" s="293" t="str">
        <f>IF(AND(AB2063=1,K2063='Lease Rollforward'!$B$2),"Yes",IF(AB2063=1,"No",""))</f>
        <v/>
      </c>
      <c r="L2063" s="216"/>
      <c r="M2063" s="217"/>
      <c r="N2063" s="217"/>
      <c r="O2063" s="217"/>
      <c r="P2063" s="294">
        <f t="shared" si="273"/>
        <v>0</v>
      </c>
      <c r="Q2063" s="124"/>
      <c r="R2063" s="124"/>
      <c r="S2063" s="219"/>
      <c r="T2063" s="219"/>
      <c r="U2063" s="266"/>
      <c r="V2063" s="122" t="str">
        <f>IF($AB2063=1,VLOOKUP(U:U,'BW Asset Listing'!D:E,2,FALSE),"")</f>
        <v/>
      </c>
      <c r="W2063" s="122" t="str">
        <f>IF($AB2063=1,VLOOKUP(U:U,'BW Asset Listing'!D:F,3,FALSE),"")</f>
        <v/>
      </c>
      <c r="X2063" s="122" t="str">
        <f>IF($AB2063=1,VLOOKUP(U:U,'BW Asset Listing'!D:G,4,FALSE),"")</f>
        <v/>
      </c>
      <c r="Y2063" s="294" t="str">
        <f>IF($AB2063=1,VLOOKUP(U:U,'BW Asset Listing'!D:O,12,FALSE),"")</f>
        <v/>
      </c>
      <c r="Z2063" s="294" t="str">
        <f t="shared" si="274"/>
        <v/>
      </c>
      <c r="AA2063" s="294" t="str">
        <f t="shared" si="275"/>
        <v/>
      </c>
      <c r="AB2063" s="294">
        <f>COUNTIF($D$4:D2063,$D2063)</f>
        <v>0</v>
      </c>
      <c r="AE2063" s="122" t="str">
        <f t="shared" si="276"/>
        <v/>
      </c>
      <c r="AF2063" s="124">
        <f>SUMIFS('BW Expense Report GL'!I:I,'BW Expense Report GL'!F:F,AD:AD,'BW Expense Report GL'!G:G,G:G)</f>
        <v>0</v>
      </c>
      <c r="AG2063" s="124" t="str">
        <f t="shared" si="277"/>
        <v/>
      </c>
      <c r="AH2063" s="124">
        <f>SUMIFS('BW Expense Report GL'!I:I,'BW Expense Report GL'!F:F,AD:AD,'BW Expense Report GL'!G:G,H:H)</f>
        <v>0</v>
      </c>
      <c r="AI2063" s="124" t="str">
        <f t="shared" si="278"/>
        <v/>
      </c>
      <c r="AK2063" s="121">
        <f t="shared" si="279"/>
        <v>0</v>
      </c>
      <c r="AL2063" s="121">
        <f t="shared" si="280"/>
        <v>0</v>
      </c>
    </row>
    <row r="2064" spans="1:38" s="121" customFormat="1" ht="12.75" x14ac:dyDescent="0.2">
      <c r="A2064" s="293" t="str">
        <f>VLOOKUP(B:B,'ACFR Business Areas'!A:C,3,FALSE)</f>
        <v>A000</v>
      </c>
      <c r="B2064" s="293" t="str">
        <f>'Lease Rollforward'!$B$1</f>
        <v>E120</v>
      </c>
      <c r="C2064" s="122" t="str">
        <f>VLOOKUP(B:B,'ACFR Business Areas'!A:B,2,FALSE)</f>
        <v>Comptroller General</v>
      </c>
      <c r="D2064" s="237"/>
      <c r="E2064" s="265"/>
      <c r="G2064" s="122">
        <f>IFERROR(VLOOKUP($F:$F,'Lease Types with GL Accts'!A:B,2,FALSE),0)</f>
        <v>0</v>
      </c>
      <c r="H2064" s="122">
        <f>IFERROR(VLOOKUP($F:$F,'Lease Types with GL Accts'!$A:$C,3,FALSE),0)</f>
        <v>0</v>
      </c>
      <c r="I2064" s="122">
        <f>IFERROR(VLOOKUP($F:$F,'Lease Types with GL Accts'!$A:$D,4,FALSE),0)</f>
        <v>0</v>
      </c>
      <c r="J2064" s="293" t="str">
        <f>IF(AND(AB2064=1,K2064='Lease Rollforward'!$B$2),"Yes",IF(AB2064=1,"No",""))</f>
        <v/>
      </c>
      <c r="L2064" s="216"/>
      <c r="M2064" s="217"/>
      <c r="N2064" s="217"/>
      <c r="O2064" s="217"/>
      <c r="P2064" s="294">
        <f t="shared" si="273"/>
        <v>0</v>
      </c>
      <c r="Q2064" s="124"/>
      <c r="R2064" s="124"/>
      <c r="S2064" s="219"/>
      <c r="T2064" s="219"/>
      <c r="U2064" s="266"/>
      <c r="V2064" s="122" t="str">
        <f>IF($AB2064=1,VLOOKUP(U:U,'BW Asset Listing'!D:E,2,FALSE),"")</f>
        <v/>
      </c>
      <c r="W2064" s="122" t="str">
        <f>IF($AB2064=1,VLOOKUP(U:U,'BW Asset Listing'!D:F,3,FALSE),"")</f>
        <v/>
      </c>
      <c r="X2064" s="122" t="str">
        <f>IF($AB2064=1,VLOOKUP(U:U,'BW Asset Listing'!D:G,4,FALSE),"")</f>
        <v/>
      </c>
      <c r="Y2064" s="294" t="str">
        <f>IF($AB2064=1,VLOOKUP(U:U,'BW Asset Listing'!D:O,12,FALSE),"")</f>
        <v/>
      </c>
      <c r="Z2064" s="294" t="str">
        <f t="shared" si="274"/>
        <v/>
      </c>
      <c r="AA2064" s="294" t="str">
        <f t="shared" si="275"/>
        <v/>
      </c>
      <c r="AB2064" s="294">
        <f>COUNTIF($D$4:D2064,$D2064)</f>
        <v>0</v>
      </c>
      <c r="AE2064" s="122" t="str">
        <f t="shared" si="276"/>
        <v/>
      </c>
      <c r="AF2064" s="124">
        <f>SUMIFS('BW Expense Report GL'!I:I,'BW Expense Report GL'!F:F,AD:AD,'BW Expense Report GL'!G:G,G:G)</f>
        <v>0</v>
      </c>
      <c r="AG2064" s="124" t="str">
        <f t="shared" si="277"/>
        <v/>
      </c>
      <c r="AH2064" s="124">
        <f>SUMIFS('BW Expense Report GL'!I:I,'BW Expense Report GL'!F:F,AD:AD,'BW Expense Report GL'!G:G,H:H)</f>
        <v>0</v>
      </c>
      <c r="AI2064" s="124" t="str">
        <f t="shared" si="278"/>
        <v/>
      </c>
      <c r="AK2064" s="121">
        <f t="shared" si="279"/>
        <v>0</v>
      </c>
      <c r="AL2064" s="121">
        <f t="shared" si="280"/>
        <v>0</v>
      </c>
    </row>
    <row r="2065" spans="1:38" s="121" customFormat="1" ht="12.75" x14ac:dyDescent="0.2">
      <c r="A2065" s="293" t="str">
        <f>VLOOKUP(B:B,'ACFR Business Areas'!A:C,3,FALSE)</f>
        <v>A000</v>
      </c>
      <c r="B2065" s="293" t="str">
        <f>'Lease Rollforward'!$B$1</f>
        <v>E120</v>
      </c>
      <c r="C2065" s="122" t="str">
        <f>VLOOKUP(B:B,'ACFR Business Areas'!A:B,2,FALSE)</f>
        <v>Comptroller General</v>
      </c>
      <c r="D2065" s="237"/>
      <c r="E2065" s="265"/>
      <c r="G2065" s="122">
        <f>IFERROR(VLOOKUP($F:$F,'Lease Types with GL Accts'!A:B,2,FALSE),0)</f>
        <v>0</v>
      </c>
      <c r="H2065" s="122">
        <f>IFERROR(VLOOKUP($F:$F,'Lease Types with GL Accts'!$A:$C,3,FALSE),0)</f>
        <v>0</v>
      </c>
      <c r="I2065" s="122">
        <f>IFERROR(VLOOKUP($F:$F,'Lease Types with GL Accts'!$A:$D,4,FALSE),0)</f>
        <v>0</v>
      </c>
      <c r="J2065" s="293" t="str">
        <f>IF(AND(AB2065=1,K2065='Lease Rollforward'!$B$2),"Yes",IF(AB2065=1,"No",""))</f>
        <v/>
      </c>
      <c r="L2065" s="216"/>
      <c r="M2065" s="217"/>
      <c r="N2065" s="217"/>
      <c r="O2065" s="217"/>
      <c r="P2065" s="294">
        <f t="shared" si="273"/>
        <v>0</v>
      </c>
      <c r="Q2065" s="124"/>
      <c r="R2065" s="124"/>
      <c r="S2065" s="219"/>
      <c r="T2065" s="219"/>
      <c r="U2065" s="266"/>
      <c r="V2065" s="122" t="str">
        <f>IF($AB2065=1,VLOOKUP(U:U,'BW Asset Listing'!D:E,2,FALSE),"")</f>
        <v/>
      </c>
      <c r="W2065" s="122" t="str">
        <f>IF($AB2065=1,VLOOKUP(U:U,'BW Asset Listing'!D:F,3,FALSE),"")</f>
        <v/>
      </c>
      <c r="X2065" s="122" t="str">
        <f>IF($AB2065=1,VLOOKUP(U:U,'BW Asset Listing'!D:G,4,FALSE),"")</f>
        <v/>
      </c>
      <c r="Y2065" s="294" t="str">
        <f>IF($AB2065=1,VLOOKUP(U:U,'BW Asset Listing'!D:O,12,FALSE),"")</f>
        <v/>
      </c>
      <c r="Z2065" s="294" t="str">
        <f t="shared" si="274"/>
        <v/>
      </c>
      <c r="AA2065" s="294" t="str">
        <f t="shared" si="275"/>
        <v/>
      </c>
      <c r="AB2065" s="294">
        <f>COUNTIF($D$4:D2065,$D2065)</f>
        <v>0</v>
      </c>
      <c r="AE2065" s="122" t="str">
        <f t="shared" si="276"/>
        <v/>
      </c>
      <c r="AF2065" s="124">
        <f>SUMIFS('BW Expense Report GL'!I:I,'BW Expense Report GL'!F:F,AD:AD,'BW Expense Report GL'!G:G,G:G)</f>
        <v>0</v>
      </c>
      <c r="AG2065" s="124" t="str">
        <f t="shared" si="277"/>
        <v/>
      </c>
      <c r="AH2065" s="124">
        <f>SUMIFS('BW Expense Report GL'!I:I,'BW Expense Report GL'!F:F,AD:AD,'BW Expense Report GL'!G:G,H:H)</f>
        <v>0</v>
      </c>
      <c r="AI2065" s="124" t="str">
        <f t="shared" si="278"/>
        <v/>
      </c>
      <c r="AK2065" s="121">
        <f t="shared" si="279"/>
        <v>0</v>
      </c>
      <c r="AL2065" s="121">
        <f t="shared" si="280"/>
        <v>0</v>
      </c>
    </row>
    <row r="2066" spans="1:38" s="121" customFormat="1" ht="12.75" x14ac:dyDescent="0.2">
      <c r="A2066" s="293" t="str">
        <f>VLOOKUP(B:B,'ACFR Business Areas'!A:C,3,FALSE)</f>
        <v>A000</v>
      </c>
      <c r="B2066" s="293" t="str">
        <f>'Lease Rollforward'!$B$1</f>
        <v>E120</v>
      </c>
      <c r="C2066" s="122" t="str">
        <f>VLOOKUP(B:B,'ACFR Business Areas'!A:B,2,FALSE)</f>
        <v>Comptroller General</v>
      </c>
      <c r="D2066" s="237"/>
      <c r="E2066" s="265"/>
      <c r="G2066" s="122">
        <f>IFERROR(VLOOKUP($F:$F,'Lease Types with GL Accts'!A:B,2,FALSE),0)</f>
        <v>0</v>
      </c>
      <c r="H2066" s="122">
        <f>IFERROR(VLOOKUP($F:$F,'Lease Types with GL Accts'!$A:$C,3,FALSE),0)</f>
        <v>0</v>
      </c>
      <c r="I2066" s="122">
        <f>IFERROR(VLOOKUP($F:$F,'Lease Types with GL Accts'!$A:$D,4,FALSE),0)</f>
        <v>0</v>
      </c>
      <c r="J2066" s="293" t="str">
        <f>IF(AND(AB2066=1,K2066='Lease Rollforward'!$B$2),"Yes",IF(AB2066=1,"No",""))</f>
        <v/>
      </c>
      <c r="L2066" s="216"/>
      <c r="M2066" s="217"/>
      <c r="N2066" s="217"/>
      <c r="O2066" s="217"/>
      <c r="P2066" s="294">
        <f t="shared" si="273"/>
        <v>0</v>
      </c>
      <c r="Q2066" s="124"/>
      <c r="R2066" s="124"/>
      <c r="S2066" s="219"/>
      <c r="T2066" s="219"/>
      <c r="U2066" s="266"/>
      <c r="V2066" s="122" t="str">
        <f>IF($AB2066=1,VLOOKUP(U:U,'BW Asset Listing'!D:E,2,FALSE),"")</f>
        <v/>
      </c>
      <c r="W2066" s="122" t="str">
        <f>IF($AB2066=1,VLOOKUP(U:U,'BW Asset Listing'!D:F,3,FALSE),"")</f>
        <v/>
      </c>
      <c r="X2066" s="122" t="str">
        <f>IF($AB2066=1,VLOOKUP(U:U,'BW Asset Listing'!D:G,4,FALSE),"")</f>
        <v/>
      </c>
      <c r="Y2066" s="294" t="str">
        <f>IF($AB2066=1,VLOOKUP(U:U,'BW Asset Listing'!D:O,12,FALSE),"")</f>
        <v/>
      </c>
      <c r="Z2066" s="294" t="str">
        <f t="shared" si="274"/>
        <v/>
      </c>
      <c r="AA2066" s="294" t="str">
        <f t="shared" si="275"/>
        <v/>
      </c>
      <c r="AB2066" s="294">
        <f>COUNTIF($D$4:D2066,$D2066)</f>
        <v>0</v>
      </c>
      <c r="AE2066" s="122" t="str">
        <f t="shared" si="276"/>
        <v/>
      </c>
      <c r="AF2066" s="124">
        <f>SUMIFS('BW Expense Report GL'!I:I,'BW Expense Report GL'!F:F,AD:AD,'BW Expense Report GL'!G:G,G:G)</f>
        <v>0</v>
      </c>
      <c r="AG2066" s="124" t="str">
        <f t="shared" si="277"/>
        <v/>
      </c>
      <c r="AH2066" s="124">
        <f>SUMIFS('BW Expense Report GL'!I:I,'BW Expense Report GL'!F:F,AD:AD,'BW Expense Report GL'!G:G,H:H)</f>
        <v>0</v>
      </c>
      <c r="AI2066" s="124" t="str">
        <f t="shared" si="278"/>
        <v/>
      </c>
      <c r="AK2066" s="121">
        <f t="shared" si="279"/>
        <v>0</v>
      </c>
      <c r="AL2066" s="121">
        <f t="shared" si="280"/>
        <v>0</v>
      </c>
    </row>
    <row r="2067" spans="1:38" s="121" customFormat="1" ht="12.75" x14ac:dyDescent="0.2">
      <c r="A2067" s="293" t="str">
        <f>VLOOKUP(B:B,'ACFR Business Areas'!A:C,3,FALSE)</f>
        <v>A000</v>
      </c>
      <c r="B2067" s="293" t="str">
        <f>'Lease Rollforward'!$B$1</f>
        <v>E120</v>
      </c>
      <c r="C2067" s="122" t="str">
        <f>VLOOKUP(B:B,'ACFR Business Areas'!A:B,2,FALSE)</f>
        <v>Comptroller General</v>
      </c>
      <c r="D2067" s="237"/>
      <c r="E2067" s="265"/>
      <c r="G2067" s="122">
        <f>IFERROR(VLOOKUP($F:$F,'Lease Types with GL Accts'!A:B,2,FALSE),0)</f>
        <v>0</v>
      </c>
      <c r="H2067" s="122">
        <f>IFERROR(VLOOKUP($F:$F,'Lease Types with GL Accts'!$A:$C,3,FALSE),0)</f>
        <v>0</v>
      </c>
      <c r="I2067" s="122">
        <f>IFERROR(VLOOKUP($F:$F,'Lease Types with GL Accts'!$A:$D,4,FALSE),0)</f>
        <v>0</v>
      </c>
      <c r="J2067" s="293" t="str">
        <f>IF(AND(AB2067=1,K2067='Lease Rollforward'!$B$2),"Yes",IF(AB2067=1,"No",""))</f>
        <v/>
      </c>
      <c r="L2067" s="216"/>
      <c r="M2067" s="217"/>
      <c r="N2067" s="217"/>
      <c r="O2067" s="217"/>
      <c r="P2067" s="294">
        <f t="shared" si="273"/>
        <v>0</v>
      </c>
      <c r="Q2067" s="124"/>
      <c r="R2067" s="124"/>
      <c r="S2067" s="219"/>
      <c r="T2067" s="219"/>
      <c r="U2067" s="266"/>
      <c r="V2067" s="122" t="str">
        <f>IF($AB2067=1,VLOOKUP(U:U,'BW Asset Listing'!D:E,2,FALSE),"")</f>
        <v/>
      </c>
      <c r="W2067" s="122" t="str">
        <f>IF($AB2067=1,VLOOKUP(U:U,'BW Asset Listing'!D:F,3,FALSE),"")</f>
        <v/>
      </c>
      <c r="X2067" s="122" t="str">
        <f>IF($AB2067=1,VLOOKUP(U:U,'BW Asset Listing'!D:G,4,FALSE),"")</f>
        <v/>
      </c>
      <c r="Y2067" s="294" t="str">
        <f>IF($AB2067=1,VLOOKUP(U:U,'BW Asset Listing'!D:O,12,FALSE),"")</f>
        <v/>
      </c>
      <c r="Z2067" s="294" t="str">
        <f t="shared" si="274"/>
        <v/>
      </c>
      <c r="AA2067" s="294" t="str">
        <f t="shared" si="275"/>
        <v/>
      </c>
      <c r="AB2067" s="294">
        <f>COUNTIF($D$4:D2067,$D2067)</f>
        <v>0</v>
      </c>
      <c r="AE2067" s="122" t="str">
        <f t="shared" si="276"/>
        <v/>
      </c>
      <c r="AF2067" s="124">
        <f>SUMIFS('BW Expense Report GL'!I:I,'BW Expense Report GL'!F:F,AD:AD,'BW Expense Report GL'!G:G,G:G)</f>
        <v>0</v>
      </c>
      <c r="AG2067" s="124" t="str">
        <f t="shared" si="277"/>
        <v/>
      </c>
      <c r="AH2067" s="124">
        <f>SUMIFS('BW Expense Report GL'!I:I,'BW Expense Report GL'!F:F,AD:AD,'BW Expense Report GL'!G:G,H:H)</f>
        <v>0</v>
      </c>
      <c r="AI2067" s="124" t="str">
        <f t="shared" si="278"/>
        <v/>
      </c>
      <c r="AK2067" s="121">
        <f t="shared" si="279"/>
        <v>0</v>
      </c>
      <c r="AL2067" s="121">
        <f t="shared" si="280"/>
        <v>0</v>
      </c>
    </row>
    <row r="2068" spans="1:38" s="121" customFormat="1" ht="12.75" x14ac:dyDescent="0.2">
      <c r="A2068" s="293" t="str">
        <f>VLOOKUP(B:B,'ACFR Business Areas'!A:C,3,FALSE)</f>
        <v>A000</v>
      </c>
      <c r="B2068" s="293" t="str">
        <f>'Lease Rollforward'!$B$1</f>
        <v>E120</v>
      </c>
      <c r="C2068" s="122" t="str">
        <f>VLOOKUP(B:B,'ACFR Business Areas'!A:B,2,FALSE)</f>
        <v>Comptroller General</v>
      </c>
      <c r="D2068" s="237"/>
      <c r="E2068" s="265"/>
      <c r="G2068" s="122">
        <f>IFERROR(VLOOKUP($F:$F,'Lease Types with GL Accts'!A:B,2,FALSE),0)</f>
        <v>0</v>
      </c>
      <c r="H2068" s="122">
        <f>IFERROR(VLOOKUP($F:$F,'Lease Types with GL Accts'!$A:$C,3,FALSE),0)</f>
        <v>0</v>
      </c>
      <c r="I2068" s="122">
        <f>IFERROR(VLOOKUP($F:$F,'Lease Types with GL Accts'!$A:$D,4,FALSE),0)</f>
        <v>0</v>
      </c>
      <c r="J2068" s="293" t="str">
        <f>IF(AND(AB2068=1,K2068='Lease Rollforward'!$B$2),"Yes",IF(AB2068=1,"No",""))</f>
        <v/>
      </c>
      <c r="L2068" s="216"/>
      <c r="M2068" s="217"/>
      <c r="N2068" s="217"/>
      <c r="O2068" s="217"/>
      <c r="P2068" s="294">
        <f t="shared" si="273"/>
        <v>0</v>
      </c>
      <c r="Q2068" s="124"/>
      <c r="R2068" s="124"/>
      <c r="S2068" s="219"/>
      <c r="T2068" s="219"/>
      <c r="U2068" s="266"/>
      <c r="V2068" s="122" t="str">
        <f>IF($AB2068=1,VLOOKUP(U:U,'BW Asset Listing'!D:E,2,FALSE),"")</f>
        <v/>
      </c>
      <c r="W2068" s="122" t="str">
        <f>IF($AB2068=1,VLOOKUP(U:U,'BW Asset Listing'!D:F,3,FALSE),"")</f>
        <v/>
      </c>
      <c r="X2068" s="122" t="str">
        <f>IF($AB2068=1,VLOOKUP(U:U,'BW Asset Listing'!D:G,4,FALSE),"")</f>
        <v/>
      </c>
      <c r="Y2068" s="294" t="str">
        <f>IF($AB2068=1,VLOOKUP(U:U,'BW Asset Listing'!D:O,12,FALSE),"")</f>
        <v/>
      </c>
      <c r="Z2068" s="294" t="str">
        <f t="shared" si="274"/>
        <v/>
      </c>
      <c r="AA2068" s="294" t="str">
        <f t="shared" si="275"/>
        <v/>
      </c>
      <c r="AB2068" s="294">
        <f>COUNTIF($D$4:D2068,$D2068)</f>
        <v>0</v>
      </c>
      <c r="AE2068" s="122" t="str">
        <f t="shared" si="276"/>
        <v/>
      </c>
      <c r="AF2068" s="124">
        <f>SUMIFS('BW Expense Report GL'!I:I,'BW Expense Report GL'!F:F,AD:AD,'BW Expense Report GL'!G:G,G:G)</f>
        <v>0</v>
      </c>
      <c r="AG2068" s="124" t="str">
        <f t="shared" si="277"/>
        <v/>
      </c>
      <c r="AH2068" s="124">
        <f>SUMIFS('BW Expense Report GL'!I:I,'BW Expense Report GL'!F:F,AD:AD,'BW Expense Report GL'!G:G,H:H)</f>
        <v>0</v>
      </c>
      <c r="AI2068" s="124" t="str">
        <f t="shared" si="278"/>
        <v/>
      </c>
      <c r="AK2068" s="121">
        <f t="shared" si="279"/>
        <v>0</v>
      </c>
      <c r="AL2068" s="121">
        <f t="shared" si="280"/>
        <v>0</v>
      </c>
    </row>
    <row r="2069" spans="1:38" s="121" customFormat="1" ht="12.75" x14ac:dyDescent="0.2">
      <c r="A2069" s="293" t="str">
        <f>VLOOKUP(B:B,'ACFR Business Areas'!A:C,3,FALSE)</f>
        <v>A000</v>
      </c>
      <c r="B2069" s="293" t="str">
        <f>'Lease Rollforward'!$B$1</f>
        <v>E120</v>
      </c>
      <c r="C2069" s="122" t="str">
        <f>VLOOKUP(B:B,'ACFR Business Areas'!A:B,2,FALSE)</f>
        <v>Comptroller General</v>
      </c>
      <c r="D2069" s="237"/>
      <c r="E2069" s="265"/>
      <c r="G2069" s="122">
        <f>IFERROR(VLOOKUP($F:$F,'Lease Types with GL Accts'!A:B,2,FALSE),0)</f>
        <v>0</v>
      </c>
      <c r="H2069" s="122">
        <f>IFERROR(VLOOKUP($F:$F,'Lease Types with GL Accts'!$A:$C,3,FALSE),0)</f>
        <v>0</v>
      </c>
      <c r="I2069" s="122">
        <f>IFERROR(VLOOKUP($F:$F,'Lease Types with GL Accts'!$A:$D,4,FALSE),0)</f>
        <v>0</v>
      </c>
      <c r="J2069" s="293" t="str">
        <f>IF(AND(AB2069=1,K2069='Lease Rollforward'!$B$2),"Yes",IF(AB2069=1,"No",""))</f>
        <v/>
      </c>
      <c r="L2069" s="216"/>
      <c r="M2069" s="217"/>
      <c r="N2069" s="217"/>
      <c r="O2069" s="217"/>
      <c r="P2069" s="294">
        <f t="shared" si="273"/>
        <v>0</v>
      </c>
      <c r="Q2069" s="124"/>
      <c r="R2069" s="124"/>
      <c r="S2069" s="219"/>
      <c r="T2069" s="219"/>
      <c r="U2069" s="266"/>
      <c r="V2069" s="122" t="str">
        <f>IF($AB2069=1,VLOOKUP(U:U,'BW Asset Listing'!D:E,2,FALSE),"")</f>
        <v/>
      </c>
      <c r="W2069" s="122" t="str">
        <f>IF($AB2069=1,VLOOKUP(U:U,'BW Asset Listing'!D:F,3,FALSE),"")</f>
        <v/>
      </c>
      <c r="X2069" s="122" t="str">
        <f>IF($AB2069=1,VLOOKUP(U:U,'BW Asset Listing'!D:G,4,FALSE),"")</f>
        <v/>
      </c>
      <c r="Y2069" s="294" t="str">
        <f>IF($AB2069=1,VLOOKUP(U:U,'BW Asset Listing'!D:O,12,FALSE),"")</f>
        <v/>
      </c>
      <c r="Z2069" s="294" t="str">
        <f t="shared" si="274"/>
        <v/>
      </c>
      <c r="AA2069" s="294" t="str">
        <f t="shared" si="275"/>
        <v/>
      </c>
      <c r="AB2069" s="294">
        <f>COUNTIF($D$4:D2069,$D2069)</f>
        <v>0</v>
      </c>
      <c r="AE2069" s="122" t="str">
        <f t="shared" si="276"/>
        <v/>
      </c>
      <c r="AF2069" s="124">
        <f>SUMIFS('BW Expense Report GL'!I:I,'BW Expense Report GL'!F:F,AD:AD,'BW Expense Report GL'!G:G,G:G)</f>
        <v>0</v>
      </c>
      <c r="AG2069" s="124" t="str">
        <f t="shared" si="277"/>
        <v/>
      </c>
      <c r="AH2069" s="124">
        <f>SUMIFS('BW Expense Report GL'!I:I,'BW Expense Report GL'!F:F,AD:AD,'BW Expense Report GL'!G:G,H:H)</f>
        <v>0</v>
      </c>
      <c r="AI2069" s="124" t="str">
        <f t="shared" si="278"/>
        <v/>
      </c>
      <c r="AK2069" s="121">
        <f t="shared" si="279"/>
        <v>0</v>
      </c>
      <c r="AL2069" s="121">
        <f t="shared" si="280"/>
        <v>0</v>
      </c>
    </row>
    <row r="2070" spans="1:38" s="121" customFormat="1" ht="12.75" x14ac:dyDescent="0.2">
      <c r="A2070" s="293" t="str">
        <f>VLOOKUP(B:B,'ACFR Business Areas'!A:C,3,FALSE)</f>
        <v>A000</v>
      </c>
      <c r="B2070" s="293" t="str">
        <f>'Lease Rollforward'!$B$1</f>
        <v>E120</v>
      </c>
      <c r="C2070" s="122" t="str">
        <f>VLOOKUP(B:B,'ACFR Business Areas'!A:B,2,FALSE)</f>
        <v>Comptroller General</v>
      </c>
      <c r="D2070" s="237"/>
      <c r="E2070" s="265"/>
      <c r="G2070" s="122">
        <f>IFERROR(VLOOKUP($F:$F,'Lease Types with GL Accts'!A:B,2,FALSE),0)</f>
        <v>0</v>
      </c>
      <c r="H2070" s="122">
        <f>IFERROR(VLOOKUP($F:$F,'Lease Types with GL Accts'!$A:$C,3,FALSE),0)</f>
        <v>0</v>
      </c>
      <c r="I2070" s="122">
        <f>IFERROR(VLOOKUP($F:$F,'Lease Types with GL Accts'!$A:$D,4,FALSE),0)</f>
        <v>0</v>
      </c>
      <c r="J2070" s="293" t="str">
        <f>IF(AND(AB2070=1,K2070='Lease Rollforward'!$B$2),"Yes",IF(AB2070=1,"No",""))</f>
        <v/>
      </c>
      <c r="L2070" s="216"/>
      <c r="M2070" s="217"/>
      <c r="N2070" s="217"/>
      <c r="O2070" s="217"/>
      <c r="P2070" s="294">
        <f t="shared" si="273"/>
        <v>0</v>
      </c>
      <c r="Q2070" s="124"/>
      <c r="R2070" s="124"/>
      <c r="S2070" s="219"/>
      <c r="T2070" s="219"/>
      <c r="U2070" s="266"/>
      <c r="V2070" s="122" t="str">
        <f>IF($AB2070=1,VLOOKUP(U:U,'BW Asset Listing'!D:E,2,FALSE),"")</f>
        <v/>
      </c>
      <c r="W2070" s="122" t="str">
        <f>IF($AB2070=1,VLOOKUP(U:U,'BW Asset Listing'!D:F,3,FALSE),"")</f>
        <v/>
      </c>
      <c r="X2070" s="122" t="str">
        <f>IF($AB2070=1,VLOOKUP(U:U,'BW Asset Listing'!D:G,4,FALSE),"")</f>
        <v/>
      </c>
      <c r="Y2070" s="294" t="str">
        <f>IF($AB2070=1,VLOOKUP(U:U,'BW Asset Listing'!D:O,12,FALSE),"")</f>
        <v/>
      </c>
      <c r="Z2070" s="294" t="str">
        <f t="shared" si="274"/>
        <v/>
      </c>
      <c r="AA2070" s="294" t="str">
        <f t="shared" si="275"/>
        <v/>
      </c>
      <c r="AB2070" s="294">
        <f>COUNTIF($D$4:D2070,$D2070)</f>
        <v>0</v>
      </c>
      <c r="AE2070" s="122" t="str">
        <f t="shared" si="276"/>
        <v/>
      </c>
      <c r="AF2070" s="124">
        <f>SUMIFS('BW Expense Report GL'!I:I,'BW Expense Report GL'!F:F,AD:AD,'BW Expense Report GL'!G:G,G:G)</f>
        <v>0</v>
      </c>
      <c r="AG2070" s="124" t="str">
        <f t="shared" si="277"/>
        <v/>
      </c>
      <c r="AH2070" s="124">
        <f>SUMIFS('BW Expense Report GL'!I:I,'BW Expense Report GL'!F:F,AD:AD,'BW Expense Report GL'!G:G,H:H)</f>
        <v>0</v>
      </c>
      <c r="AI2070" s="124" t="str">
        <f t="shared" si="278"/>
        <v/>
      </c>
      <c r="AK2070" s="121">
        <f t="shared" si="279"/>
        <v>0</v>
      </c>
      <c r="AL2070" s="121">
        <f t="shared" si="280"/>
        <v>0</v>
      </c>
    </row>
    <row r="2071" spans="1:38" s="121" customFormat="1" ht="12.75" x14ac:dyDescent="0.2">
      <c r="A2071" s="293" t="str">
        <f>VLOOKUP(B:B,'ACFR Business Areas'!A:C,3,FALSE)</f>
        <v>A000</v>
      </c>
      <c r="B2071" s="293" t="str">
        <f>'Lease Rollforward'!$B$1</f>
        <v>E120</v>
      </c>
      <c r="C2071" s="122" t="str">
        <f>VLOOKUP(B:B,'ACFR Business Areas'!A:B,2,FALSE)</f>
        <v>Comptroller General</v>
      </c>
      <c r="D2071" s="237"/>
      <c r="E2071" s="265"/>
      <c r="G2071" s="122">
        <f>IFERROR(VLOOKUP($F:$F,'Lease Types with GL Accts'!A:B,2,FALSE),0)</f>
        <v>0</v>
      </c>
      <c r="H2071" s="122">
        <f>IFERROR(VLOOKUP($F:$F,'Lease Types with GL Accts'!$A:$C,3,FALSE),0)</f>
        <v>0</v>
      </c>
      <c r="I2071" s="122">
        <f>IFERROR(VLOOKUP($F:$F,'Lease Types with GL Accts'!$A:$D,4,FALSE),0)</f>
        <v>0</v>
      </c>
      <c r="J2071" s="293" t="str">
        <f>IF(AND(AB2071=1,K2071='Lease Rollforward'!$B$2),"Yes",IF(AB2071=1,"No",""))</f>
        <v/>
      </c>
      <c r="L2071" s="216"/>
      <c r="M2071" s="217"/>
      <c r="N2071" s="217"/>
      <c r="O2071" s="217"/>
      <c r="P2071" s="294">
        <f t="shared" si="273"/>
        <v>0</v>
      </c>
      <c r="Q2071" s="124"/>
      <c r="R2071" s="124"/>
      <c r="S2071" s="219"/>
      <c r="T2071" s="219"/>
      <c r="U2071" s="266"/>
      <c r="V2071" s="122" t="str">
        <f>IF($AB2071=1,VLOOKUP(U:U,'BW Asset Listing'!D:E,2,FALSE),"")</f>
        <v/>
      </c>
      <c r="W2071" s="122" t="str">
        <f>IF($AB2071=1,VLOOKUP(U:U,'BW Asset Listing'!D:F,3,FALSE),"")</f>
        <v/>
      </c>
      <c r="X2071" s="122" t="str">
        <f>IF($AB2071=1,VLOOKUP(U:U,'BW Asset Listing'!D:G,4,FALSE),"")</f>
        <v/>
      </c>
      <c r="Y2071" s="294" t="str">
        <f>IF($AB2071=1,VLOOKUP(U:U,'BW Asset Listing'!D:O,12,FALSE),"")</f>
        <v/>
      </c>
      <c r="Z2071" s="294" t="str">
        <f t="shared" si="274"/>
        <v/>
      </c>
      <c r="AA2071" s="294" t="str">
        <f t="shared" si="275"/>
        <v/>
      </c>
      <c r="AB2071" s="294">
        <f>COUNTIF($D$4:D2071,$D2071)</f>
        <v>0</v>
      </c>
      <c r="AE2071" s="122" t="str">
        <f t="shared" si="276"/>
        <v/>
      </c>
      <c r="AF2071" s="124">
        <f>SUMIFS('BW Expense Report GL'!I:I,'BW Expense Report GL'!F:F,AD:AD,'BW Expense Report GL'!G:G,G:G)</f>
        <v>0</v>
      </c>
      <c r="AG2071" s="124" t="str">
        <f t="shared" si="277"/>
        <v/>
      </c>
      <c r="AH2071" s="124">
        <f>SUMIFS('BW Expense Report GL'!I:I,'BW Expense Report GL'!F:F,AD:AD,'BW Expense Report GL'!G:G,H:H)</f>
        <v>0</v>
      </c>
      <c r="AI2071" s="124" t="str">
        <f t="shared" si="278"/>
        <v/>
      </c>
      <c r="AK2071" s="121">
        <f t="shared" si="279"/>
        <v>0</v>
      </c>
      <c r="AL2071" s="121">
        <f t="shared" si="280"/>
        <v>0</v>
      </c>
    </row>
    <row r="2072" spans="1:38" s="121" customFormat="1" ht="12.75" x14ac:dyDescent="0.2">
      <c r="A2072" s="293" t="str">
        <f>VLOOKUP(B:B,'ACFR Business Areas'!A:C,3,FALSE)</f>
        <v>A000</v>
      </c>
      <c r="B2072" s="293" t="str">
        <f>'Lease Rollforward'!$B$1</f>
        <v>E120</v>
      </c>
      <c r="C2072" s="122" t="str">
        <f>VLOOKUP(B:B,'ACFR Business Areas'!A:B,2,FALSE)</f>
        <v>Comptroller General</v>
      </c>
      <c r="D2072" s="237"/>
      <c r="E2072" s="265"/>
      <c r="G2072" s="122">
        <f>IFERROR(VLOOKUP($F:$F,'Lease Types with GL Accts'!A:B,2,FALSE),0)</f>
        <v>0</v>
      </c>
      <c r="H2072" s="122">
        <f>IFERROR(VLOOKUP($F:$F,'Lease Types with GL Accts'!$A:$C,3,FALSE),0)</f>
        <v>0</v>
      </c>
      <c r="I2072" s="122">
        <f>IFERROR(VLOOKUP($F:$F,'Lease Types with GL Accts'!$A:$D,4,FALSE),0)</f>
        <v>0</v>
      </c>
      <c r="J2072" s="293" t="str">
        <f>IF(AND(AB2072=1,K2072='Lease Rollforward'!$B$2),"Yes",IF(AB2072=1,"No",""))</f>
        <v/>
      </c>
      <c r="L2072" s="216"/>
      <c r="M2072" s="217"/>
      <c r="N2072" s="217"/>
      <c r="O2072" s="217"/>
      <c r="P2072" s="294">
        <f t="shared" si="273"/>
        <v>0</v>
      </c>
      <c r="Q2072" s="124"/>
      <c r="R2072" s="124"/>
      <c r="S2072" s="219"/>
      <c r="T2072" s="219"/>
      <c r="U2072" s="266"/>
      <c r="V2072" s="122" t="str">
        <f>IF($AB2072=1,VLOOKUP(U:U,'BW Asset Listing'!D:E,2,FALSE),"")</f>
        <v/>
      </c>
      <c r="W2072" s="122" t="str">
        <f>IF($AB2072=1,VLOOKUP(U:U,'BW Asset Listing'!D:F,3,FALSE),"")</f>
        <v/>
      </c>
      <c r="X2072" s="122" t="str">
        <f>IF($AB2072=1,VLOOKUP(U:U,'BW Asset Listing'!D:G,4,FALSE),"")</f>
        <v/>
      </c>
      <c r="Y2072" s="294" t="str">
        <f>IF($AB2072=1,VLOOKUP(U:U,'BW Asset Listing'!D:O,12,FALSE),"")</f>
        <v/>
      </c>
      <c r="Z2072" s="294" t="str">
        <f t="shared" si="274"/>
        <v/>
      </c>
      <c r="AA2072" s="294" t="str">
        <f t="shared" si="275"/>
        <v/>
      </c>
      <c r="AB2072" s="294">
        <f>COUNTIF($D$4:D2072,$D2072)</f>
        <v>0</v>
      </c>
      <c r="AE2072" s="122" t="str">
        <f t="shared" si="276"/>
        <v/>
      </c>
      <c r="AF2072" s="124">
        <f>SUMIFS('BW Expense Report GL'!I:I,'BW Expense Report GL'!F:F,AD:AD,'BW Expense Report GL'!G:G,G:G)</f>
        <v>0</v>
      </c>
      <c r="AG2072" s="124" t="str">
        <f t="shared" si="277"/>
        <v/>
      </c>
      <c r="AH2072" s="124">
        <f>SUMIFS('BW Expense Report GL'!I:I,'BW Expense Report GL'!F:F,AD:AD,'BW Expense Report GL'!G:G,H:H)</f>
        <v>0</v>
      </c>
      <c r="AI2072" s="124" t="str">
        <f t="shared" si="278"/>
        <v/>
      </c>
      <c r="AK2072" s="121">
        <f t="shared" si="279"/>
        <v>0</v>
      </c>
      <c r="AL2072" s="121">
        <f t="shared" si="280"/>
        <v>0</v>
      </c>
    </row>
    <row r="2073" spans="1:38" s="121" customFormat="1" ht="12.75" x14ac:dyDescent="0.2">
      <c r="A2073" s="293" t="str">
        <f>VLOOKUP(B:B,'ACFR Business Areas'!A:C,3,FALSE)</f>
        <v>A000</v>
      </c>
      <c r="B2073" s="293" t="str">
        <f>'Lease Rollforward'!$B$1</f>
        <v>E120</v>
      </c>
      <c r="C2073" s="122" t="str">
        <f>VLOOKUP(B:B,'ACFR Business Areas'!A:B,2,FALSE)</f>
        <v>Comptroller General</v>
      </c>
      <c r="D2073" s="237"/>
      <c r="E2073" s="265"/>
      <c r="G2073" s="122">
        <f>IFERROR(VLOOKUP($F:$F,'Lease Types with GL Accts'!A:B,2,FALSE),0)</f>
        <v>0</v>
      </c>
      <c r="H2073" s="122">
        <f>IFERROR(VLOOKUP($F:$F,'Lease Types with GL Accts'!$A:$C,3,FALSE),0)</f>
        <v>0</v>
      </c>
      <c r="I2073" s="122">
        <f>IFERROR(VLOOKUP($F:$F,'Lease Types with GL Accts'!$A:$D,4,FALSE),0)</f>
        <v>0</v>
      </c>
      <c r="J2073" s="293" t="str">
        <f>IF(AND(AB2073=1,K2073='Lease Rollforward'!$B$2),"Yes",IF(AB2073=1,"No",""))</f>
        <v/>
      </c>
      <c r="L2073" s="216"/>
      <c r="M2073" s="217"/>
      <c r="N2073" s="217"/>
      <c r="O2073" s="217"/>
      <c r="P2073" s="294">
        <f t="shared" si="273"/>
        <v>0</v>
      </c>
      <c r="Q2073" s="124"/>
      <c r="R2073" s="124"/>
      <c r="S2073" s="219"/>
      <c r="T2073" s="219"/>
      <c r="U2073" s="266"/>
      <c r="V2073" s="122" t="str">
        <f>IF($AB2073=1,VLOOKUP(U:U,'BW Asset Listing'!D:E,2,FALSE),"")</f>
        <v/>
      </c>
      <c r="W2073" s="122" t="str">
        <f>IF($AB2073=1,VLOOKUP(U:U,'BW Asset Listing'!D:F,3,FALSE),"")</f>
        <v/>
      </c>
      <c r="X2073" s="122" t="str">
        <f>IF($AB2073=1,VLOOKUP(U:U,'BW Asset Listing'!D:G,4,FALSE),"")</f>
        <v/>
      </c>
      <c r="Y2073" s="294" t="str">
        <f>IF($AB2073=1,VLOOKUP(U:U,'BW Asset Listing'!D:O,12,FALSE),"")</f>
        <v/>
      </c>
      <c r="Z2073" s="294" t="str">
        <f t="shared" si="274"/>
        <v/>
      </c>
      <c r="AA2073" s="294" t="str">
        <f t="shared" si="275"/>
        <v/>
      </c>
      <c r="AB2073" s="294">
        <f>COUNTIF($D$4:D2073,$D2073)</f>
        <v>0</v>
      </c>
      <c r="AE2073" s="122" t="str">
        <f t="shared" si="276"/>
        <v/>
      </c>
      <c r="AF2073" s="124">
        <f>SUMIFS('BW Expense Report GL'!I:I,'BW Expense Report GL'!F:F,AD:AD,'BW Expense Report GL'!G:G,G:G)</f>
        <v>0</v>
      </c>
      <c r="AG2073" s="124" t="str">
        <f t="shared" si="277"/>
        <v/>
      </c>
      <c r="AH2073" s="124">
        <f>SUMIFS('BW Expense Report GL'!I:I,'BW Expense Report GL'!F:F,AD:AD,'BW Expense Report GL'!G:G,H:H)</f>
        <v>0</v>
      </c>
      <c r="AI2073" s="124" t="str">
        <f t="shared" si="278"/>
        <v/>
      </c>
      <c r="AK2073" s="121">
        <f t="shared" si="279"/>
        <v>0</v>
      </c>
      <c r="AL2073" s="121">
        <f t="shared" si="280"/>
        <v>0</v>
      </c>
    </row>
    <row r="2074" spans="1:38" s="121" customFormat="1" ht="12.75" x14ac:dyDescent="0.2">
      <c r="A2074" s="293" t="str">
        <f>VLOOKUP(B:B,'ACFR Business Areas'!A:C,3,FALSE)</f>
        <v>A000</v>
      </c>
      <c r="B2074" s="293" t="str">
        <f>'Lease Rollforward'!$B$1</f>
        <v>E120</v>
      </c>
      <c r="C2074" s="122" t="str">
        <f>VLOOKUP(B:B,'ACFR Business Areas'!A:B,2,FALSE)</f>
        <v>Comptroller General</v>
      </c>
      <c r="D2074" s="237"/>
      <c r="E2074" s="265"/>
      <c r="G2074" s="122">
        <f>IFERROR(VLOOKUP($F:$F,'Lease Types with GL Accts'!A:B,2,FALSE),0)</f>
        <v>0</v>
      </c>
      <c r="H2074" s="122">
        <f>IFERROR(VLOOKUP($F:$F,'Lease Types with GL Accts'!$A:$C,3,FALSE),0)</f>
        <v>0</v>
      </c>
      <c r="I2074" s="122">
        <f>IFERROR(VLOOKUP($F:$F,'Lease Types with GL Accts'!$A:$D,4,FALSE),0)</f>
        <v>0</v>
      </c>
      <c r="J2074" s="293" t="str">
        <f>IF(AND(AB2074=1,K2074='Lease Rollforward'!$B$2),"Yes",IF(AB2074=1,"No",""))</f>
        <v/>
      </c>
      <c r="L2074" s="216"/>
      <c r="M2074" s="217"/>
      <c r="N2074" s="217"/>
      <c r="O2074" s="217"/>
      <c r="P2074" s="294">
        <f t="shared" si="273"/>
        <v>0</v>
      </c>
      <c r="Q2074" s="124"/>
      <c r="R2074" s="124"/>
      <c r="S2074" s="219"/>
      <c r="T2074" s="219"/>
      <c r="U2074" s="266"/>
      <c r="V2074" s="122" t="str">
        <f>IF($AB2074=1,VLOOKUP(U:U,'BW Asset Listing'!D:E,2,FALSE),"")</f>
        <v/>
      </c>
      <c r="W2074" s="122" t="str">
        <f>IF($AB2074=1,VLOOKUP(U:U,'BW Asset Listing'!D:F,3,FALSE),"")</f>
        <v/>
      </c>
      <c r="X2074" s="122" t="str">
        <f>IF($AB2074=1,VLOOKUP(U:U,'BW Asset Listing'!D:G,4,FALSE),"")</f>
        <v/>
      </c>
      <c r="Y2074" s="294" t="str">
        <f>IF($AB2074=1,VLOOKUP(U:U,'BW Asset Listing'!D:O,12,FALSE),"")</f>
        <v/>
      </c>
      <c r="Z2074" s="294" t="str">
        <f t="shared" si="274"/>
        <v/>
      </c>
      <c r="AA2074" s="294" t="str">
        <f t="shared" si="275"/>
        <v/>
      </c>
      <c r="AB2074" s="294">
        <f>COUNTIF($D$4:D2074,$D2074)</f>
        <v>0</v>
      </c>
      <c r="AE2074" s="122" t="str">
        <f t="shared" si="276"/>
        <v/>
      </c>
      <c r="AF2074" s="124">
        <f>SUMIFS('BW Expense Report GL'!I:I,'BW Expense Report GL'!F:F,AD:AD,'BW Expense Report GL'!G:G,G:G)</f>
        <v>0</v>
      </c>
      <c r="AG2074" s="124" t="str">
        <f t="shared" si="277"/>
        <v/>
      </c>
      <c r="AH2074" s="124">
        <f>SUMIFS('BW Expense Report GL'!I:I,'BW Expense Report GL'!F:F,AD:AD,'BW Expense Report GL'!G:G,H:H)</f>
        <v>0</v>
      </c>
      <c r="AI2074" s="124" t="str">
        <f t="shared" si="278"/>
        <v/>
      </c>
      <c r="AK2074" s="121">
        <f t="shared" si="279"/>
        <v>0</v>
      </c>
      <c r="AL2074" s="121">
        <f t="shared" si="280"/>
        <v>0</v>
      </c>
    </row>
    <row r="2075" spans="1:38" s="121" customFormat="1" ht="12.75" x14ac:dyDescent="0.2">
      <c r="A2075" s="293" t="str">
        <f>VLOOKUP(B:B,'ACFR Business Areas'!A:C,3,FALSE)</f>
        <v>A000</v>
      </c>
      <c r="B2075" s="293" t="str">
        <f>'Lease Rollforward'!$B$1</f>
        <v>E120</v>
      </c>
      <c r="C2075" s="122" t="str">
        <f>VLOOKUP(B:B,'ACFR Business Areas'!A:B,2,FALSE)</f>
        <v>Comptroller General</v>
      </c>
      <c r="D2075" s="237"/>
      <c r="E2075" s="265"/>
      <c r="G2075" s="122">
        <f>IFERROR(VLOOKUP($F:$F,'Lease Types with GL Accts'!A:B,2,FALSE),0)</f>
        <v>0</v>
      </c>
      <c r="H2075" s="122">
        <f>IFERROR(VLOOKUP($F:$F,'Lease Types with GL Accts'!$A:$C,3,FALSE),0)</f>
        <v>0</v>
      </c>
      <c r="I2075" s="122">
        <f>IFERROR(VLOOKUP($F:$F,'Lease Types with GL Accts'!$A:$D,4,FALSE),0)</f>
        <v>0</v>
      </c>
      <c r="J2075" s="293" t="str">
        <f>IF(AND(AB2075=1,K2075='Lease Rollforward'!$B$2),"Yes",IF(AB2075=1,"No",""))</f>
        <v/>
      </c>
      <c r="L2075" s="216"/>
      <c r="M2075" s="217"/>
      <c r="N2075" s="217"/>
      <c r="O2075" s="217"/>
      <c r="P2075" s="294">
        <f t="shared" si="273"/>
        <v>0</v>
      </c>
      <c r="Q2075" s="124"/>
      <c r="R2075" s="124"/>
      <c r="S2075" s="219"/>
      <c r="T2075" s="219"/>
      <c r="U2075" s="266"/>
      <c r="V2075" s="122" t="str">
        <f>IF($AB2075=1,VLOOKUP(U:U,'BW Asset Listing'!D:E,2,FALSE),"")</f>
        <v/>
      </c>
      <c r="W2075" s="122" t="str">
        <f>IF($AB2075=1,VLOOKUP(U:U,'BW Asset Listing'!D:F,3,FALSE),"")</f>
        <v/>
      </c>
      <c r="X2075" s="122" t="str">
        <f>IF($AB2075=1,VLOOKUP(U:U,'BW Asset Listing'!D:G,4,FALSE),"")</f>
        <v/>
      </c>
      <c r="Y2075" s="294" t="str">
        <f>IF($AB2075=1,VLOOKUP(U:U,'BW Asset Listing'!D:O,12,FALSE),"")</f>
        <v/>
      </c>
      <c r="Z2075" s="294" t="str">
        <f t="shared" si="274"/>
        <v/>
      </c>
      <c r="AA2075" s="294" t="str">
        <f t="shared" si="275"/>
        <v/>
      </c>
      <c r="AB2075" s="294">
        <f>COUNTIF($D$4:D2075,$D2075)</f>
        <v>0</v>
      </c>
      <c r="AE2075" s="122" t="str">
        <f t="shared" si="276"/>
        <v/>
      </c>
      <c r="AF2075" s="124">
        <f>SUMIFS('BW Expense Report GL'!I:I,'BW Expense Report GL'!F:F,AD:AD,'BW Expense Report GL'!G:G,G:G)</f>
        <v>0</v>
      </c>
      <c r="AG2075" s="124" t="str">
        <f t="shared" si="277"/>
        <v/>
      </c>
      <c r="AH2075" s="124">
        <f>SUMIFS('BW Expense Report GL'!I:I,'BW Expense Report GL'!F:F,AD:AD,'BW Expense Report GL'!G:G,H:H)</f>
        <v>0</v>
      </c>
      <c r="AI2075" s="124" t="str">
        <f t="shared" si="278"/>
        <v/>
      </c>
      <c r="AK2075" s="121">
        <f t="shared" si="279"/>
        <v>0</v>
      </c>
      <c r="AL2075" s="121">
        <f t="shared" si="280"/>
        <v>0</v>
      </c>
    </row>
    <row r="2076" spans="1:38" s="121" customFormat="1" ht="12.75" x14ac:dyDescent="0.2">
      <c r="A2076" s="293" t="str">
        <f>VLOOKUP(B:B,'ACFR Business Areas'!A:C,3,FALSE)</f>
        <v>A000</v>
      </c>
      <c r="B2076" s="293" t="str">
        <f>'Lease Rollforward'!$B$1</f>
        <v>E120</v>
      </c>
      <c r="C2076" s="122" t="str">
        <f>VLOOKUP(B:B,'ACFR Business Areas'!A:B,2,FALSE)</f>
        <v>Comptroller General</v>
      </c>
      <c r="D2076" s="237"/>
      <c r="E2076" s="265"/>
      <c r="G2076" s="122">
        <f>IFERROR(VLOOKUP($F:$F,'Lease Types with GL Accts'!A:B,2,FALSE),0)</f>
        <v>0</v>
      </c>
      <c r="H2076" s="122">
        <f>IFERROR(VLOOKUP($F:$F,'Lease Types with GL Accts'!$A:$C,3,FALSE),0)</f>
        <v>0</v>
      </c>
      <c r="I2076" s="122">
        <f>IFERROR(VLOOKUP($F:$F,'Lease Types with GL Accts'!$A:$D,4,FALSE),0)</f>
        <v>0</v>
      </c>
      <c r="J2076" s="293" t="str">
        <f>IF(AND(AB2076=1,K2076='Lease Rollforward'!$B$2),"Yes",IF(AB2076=1,"No",""))</f>
        <v/>
      </c>
      <c r="L2076" s="216"/>
      <c r="M2076" s="217"/>
      <c r="N2076" s="217"/>
      <c r="O2076" s="217"/>
      <c r="P2076" s="294">
        <f t="shared" si="273"/>
        <v>0</v>
      </c>
      <c r="Q2076" s="124"/>
      <c r="R2076" s="124"/>
      <c r="S2076" s="219"/>
      <c r="T2076" s="219"/>
      <c r="U2076" s="266"/>
      <c r="V2076" s="122" t="str">
        <f>IF($AB2076=1,VLOOKUP(U:U,'BW Asset Listing'!D:E,2,FALSE),"")</f>
        <v/>
      </c>
      <c r="W2076" s="122" t="str">
        <f>IF($AB2076=1,VLOOKUP(U:U,'BW Asset Listing'!D:F,3,FALSE),"")</f>
        <v/>
      </c>
      <c r="X2076" s="122" t="str">
        <f>IF($AB2076=1,VLOOKUP(U:U,'BW Asset Listing'!D:G,4,FALSE),"")</f>
        <v/>
      </c>
      <c r="Y2076" s="294" t="str">
        <f>IF($AB2076=1,VLOOKUP(U:U,'BW Asset Listing'!D:O,12,FALSE),"")</f>
        <v/>
      </c>
      <c r="Z2076" s="294" t="str">
        <f t="shared" si="274"/>
        <v/>
      </c>
      <c r="AA2076" s="294" t="str">
        <f t="shared" si="275"/>
        <v/>
      </c>
      <c r="AB2076" s="294">
        <f>COUNTIF($D$4:D2076,$D2076)</f>
        <v>0</v>
      </c>
      <c r="AE2076" s="122" t="str">
        <f t="shared" si="276"/>
        <v/>
      </c>
      <c r="AF2076" s="124">
        <f>SUMIFS('BW Expense Report GL'!I:I,'BW Expense Report GL'!F:F,AD:AD,'BW Expense Report GL'!G:G,G:G)</f>
        <v>0</v>
      </c>
      <c r="AG2076" s="124" t="str">
        <f t="shared" si="277"/>
        <v/>
      </c>
      <c r="AH2076" s="124">
        <f>SUMIFS('BW Expense Report GL'!I:I,'BW Expense Report GL'!F:F,AD:AD,'BW Expense Report GL'!G:G,H:H)</f>
        <v>0</v>
      </c>
      <c r="AI2076" s="124" t="str">
        <f t="shared" si="278"/>
        <v/>
      </c>
      <c r="AK2076" s="121">
        <f t="shared" si="279"/>
        <v>0</v>
      </c>
      <c r="AL2076" s="121">
        <f t="shared" si="280"/>
        <v>0</v>
      </c>
    </row>
    <row r="2077" spans="1:38" s="121" customFormat="1" ht="12.75" x14ac:dyDescent="0.2">
      <c r="A2077" s="293" t="str">
        <f>VLOOKUP(B:B,'ACFR Business Areas'!A:C,3,FALSE)</f>
        <v>A000</v>
      </c>
      <c r="B2077" s="293" t="str">
        <f>'Lease Rollforward'!$B$1</f>
        <v>E120</v>
      </c>
      <c r="C2077" s="122" t="str">
        <f>VLOOKUP(B:B,'ACFR Business Areas'!A:B,2,FALSE)</f>
        <v>Comptroller General</v>
      </c>
      <c r="D2077" s="237"/>
      <c r="E2077" s="265"/>
      <c r="G2077" s="122">
        <f>IFERROR(VLOOKUP($F:$F,'Lease Types with GL Accts'!A:B,2,FALSE),0)</f>
        <v>0</v>
      </c>
      <c r="H2077" s="122">
        <f>IFERROR(VLOOKUP($F:$F,'Lease Types with GL Accts'!$A:$C,3,FALSE),0)</f>
        <v>0</v>
      </c>
      <c r="I2077" s="122">
        <f>IFERROR(VLOOKUP($F:$F,'Lease Types with GL Accts'!$A:$D,4,FALSE),0)</f>
        <v>0</v>
      </c>
      <c r="J2077" s="293" t="str">
        <f>IF(AND(AB2077=1,K2077='Lease Rollforward'!$B$2),"Yes",IF(AB2077=1,"No",""))</f>
        <v/>
      </c>
      <c r="L2077" s="216"/>
      <c r="M2077" s="217"/>
      <c r="N2077" s="217"/>
      <c r="O2077" s="217"/>
      <c r="P2077" s="294">
        <f t="shared" si="273"/>
        <v>0</v>
      </c>
      <c r="Q2077" s="124"/>
      <c r="R2077" s="124"/>
      <c r="S2077" s="219"/>
      <c r="T2077" s="219"/>
      <c r="U2077" s="266"/>
      <c r="V2077" s="122" t="str">
        <f>IF($AB2077=1,VLOOKUP(U:U,'BW Asset Listing'!D:E,2,FALSE),"")</f>
        <v/>
      </c>
      <c r="W2077" s="122" t="str">
        <f>IF($AB2077=1,VLOOKUP(U:U,'BW Asset Listing'!D:F,3,FALSE),"")</f>
        <v/>
      </c>
      <c r="X2077" s="122" t="str">
        <f>IF($AB2077=1,VLOOKUP(U:U,'BW Asset Listing'!D:G,4,FALSE),"")</f>
        <v/>
      </c>
      <c r="Y2077" s="294" t="str">
        <f>IF($AB2077=1,VLOOKUP(U:U,'BW Asset Listing'!D:O,12,FALSE),"")</f>
        <v/>
      </c>
      <c r="Z2077" s="294" t="str">
        <f t="shared" si="274"/>
        <v/>
      </c>
      <c r="AA2077" s="294" t="str">
        <f t="shared" si="275"/>
        <v/>
      </c>
      <c r="AB2077" s="294">
        <f>COUNTIF($D$4:D2077,$D2077)</f>
        <v>0</v>
      </c>
      <c r="AE2077" s="122" t="str">
        <f t="shared" si="276"/>
        <v/>
      </c>
      <c r="AF2077" s="124">
        <f>SUMIFS('BW Expense Report GL'!I:I,'BW Expense Report GL'!F:F,AD:AD,'BW Expense Report GL'!G:G,G:G)</f>
        <v>0</v>
      </c>
      <c r="AG2077" s="124" t="str">
        <f t="shared" si="277"/>
        <v/>
      </c>
      <c r="AH2077" s="124">
        <f>SUMIFS('BW Expense Report GL'!I:I,'BW Expense Report GL'!F:F,AD:AD,'BW Expense Report GL'!G:G,H:H)</f>
        <v>0</v>
      </c>
      <c r="AI2077" s="124" t="str">
        <f t="shared" si="278"/>
        <v/>
      </c>
      <c r="AK2077" s="121">
        <f t="shared" si="279"/>
        <v>0</v>
      </c>
      <c r="AL2077" s="121">
        <f t="shared" si="280"/>
        <v>0</v>
      </c>
    </row>
    <row r="2078" spans="1:38" s="121" customFormat="1" ht="12.75" x14ac:dyDescent="0.2">
      <c r="A2078" s="293" t="str">
        <f>VLOOKUP(B:B,'ACFR Business Areas'!A:C,3,FALSE)</f>
        <v>A000</v>
      </c>
      <c r="B2078" s="293" t="str">
        <f>'Lease Rollforward'!$B$1</f>
        <v>E120</v>
      </c>
      <c r="C2078" s="122" t="str">
        <f>VLOOKUP(B:B,'ACFR Business Areas'!A:B,2,FALSE)</f>
        <v>Comptroller General</v>
      </c>
      <c r="D2078" s="237"/>
      <c r="E2078" s="265"/>
      <c r="G2078" s="122">
        <f>IFERROR(VLOOKUP($F:$F,'Lease Types with GL Accts'!A:B,2,FALSE),0)</f>
        <v>0</v>
      </c>
      <c r="H2078" s="122">
        <f>IFERROR(VLOOKUP($F:$F,'Lease Types with GL Accts'!$A:$C,3,FALSE),0)</f>
        <v>0</v>
      </c>
      <c r="I2078" s="122">
        <f>IFERROR(VLOOKUP($F:$F,'Lease Types with GL Accts'!$A:$D,4,FALSE),0)</f>
        <v>0</v>
      </c>
      <c r="J2078" s="293" t="str">
        <f>IF(AND(AB2078=1,K2078='Lease Rollforward'!$B$2),"Yes",IF(AB2078=1,"No",""))</f>
        <v/>
      </c>
      <c r="L2078" s="216"/>
      <c r="M2078" s="217"/>
      <c r="N2078" s="217"/>
      <c r="O2078" s="217"/>
      <c r="P2078" s="294">
        <f t="shared" si="273"/>
        <v>0</v>
      </c>
      <c r="Q2078" s="124"/>
      <c r="R2078" s="124"/>
      <c r="S2078" s="219"/>
      <c r="T2078" s="219"/>
      <c r="U2078" s="266"/>
      <c r="V2078" s="122" t="str">
        <f>IF($AB2078=1,VLOOKUP(U:U,'BW Asset Listing'!D:E,2,FALSE),"")</f>
        <v/>
      </c>
      <c r="W2078" s="122" t="str">
        <f>IF($AB2078=1,VLOOKUP(U:U,'BW Asset Listing'!D:F,3,FALSE),"")</f>
        <v/>
      </c>
      <c r="X2078" s="122" t="str">
        <f>IF($AB2078=1,VLOOKUP(U:U,'BW Asset Listing'!D:G,4,FALSE),"")</f>
        <v/>
      </c>
      <c r="Y2078" s="294" t="str">
        <f>IF($AB2078=1,VLOOKUP(U:U,'BW Asset Listing'!D:O,12,FALSE),"")</f>
        <v/>
      </c>
      <c r="Z2078" s="294" t="str">
        <f t="shared" si="274"/>
        <v/>
      </c>
      <c r="AA2078" s="294" t="str">
        <f t="shared" si="275"/>
        <v/>
      </c>
      <c r="AB2078" s="294">
        <f>COUNTIF($D$4:D2078,$D2078)</f>
        <v>0</v>
      </c>
      <c r="AE2078" s="122" t="str">
        <f t="shared" si="276"/>
        <v/>
      </c>
      <c r="AF2078" s="124">
        <f>SUMIFS('BW Expense Report GL'!I:I,'BW Expense Report GL'!F:F,AD:AD,'BW Expense Report GL'!G:G,G:G)</f>
        <v>0</v>
      </c>
      <c r="AG2078" s="124" t="str">
        <f t="shared" si="277"/>
        <v/>
      </c>
      <c r="AH2078" s="124">
        <f>SUMIFS('BW Expense Report GL'!I:I,'BW Expense Report GL'!F:F,AD:AD,'BW Expense Report GL'!G:G,H:H)</f>
        <v>0</v>
      </c>
      <c r="AI2078" s="124" t="str">
        <f t="shared" si="278"/>
        <v/>
      </c>
      <c r="AK2078" s="121">
        <f t="shared" si="279"/>
        <v>0</v>
      </c>
      <c r="AL2078" s="121">
        <f t="shared" si="280"/>
        <v>0</v>
      </c>
    </row>
    <row r="2079" spans="1:38" s="121" customFormat="1" ht="12.75" x14ac:dyDescent="0.2">
      <c r="A2079" s="293" t="str">
        <f>VLOOKUP(B:B,'ACFR Business Areas'!A:C,3,FALSE)</f>
        <v>A000</v>
      </c>
      <c r="B2079" s="293" t="str">
        <f>'Lease Rollforward'!$B$1</f>
        <v>E120</v>
      </c>
      <c r="C2079" s="122" t="str">
        <f>VLOOKUP(B:B,'ACFR Business Areas'!A:B,2,FALSE)</f>
        <v>Comptroller General</v>
      </c>
      <c r="D2079" s="237"/>
      <c r="E2079" s="265"/>
      <c r="G2079" s="122">
        <f>IFERROR(VLOOKUP($F:$F,'Lease Types with GL Accts'!A:B,2,FALSE),0)</f>
        <v>0</v>
      </c>
      <c r="H2079" s="122">
        <f>IFERROR(VLOOKUP($F:$F,'Lease Types with GL Accts'!$A:$C,3,FALSE),0)</f>
        <v>0</v>
      </c>
      <c r="I2079" s="122">
        <f>IFERROR(VLOOKUP($F:$F,'Lease Types with GL Accts'!$A:$D,4,FALSE),0)</f>
        <v>0</v>
      </c>
      <c r="J2079" s="293" t="str">
        <f>IF(AND(AB2079=1,K2079='Lease Rollforward'!$B$2),"Yes",IF(AB2079=1,"No",""))</f>
        <v/>
      </c>
      <c r="L2079" s="216"/>
      <c r="M2079" s="217"/>
      <c r="N2079" s="217"/>
      <c r="O2079" s="217"/>
      <c r="P2079" s="294">
        <f t="shared" si="273"/>
        <v>0</v>
      </c>
      <c r="Q2079" s="124"/>
      <c r="R2079" s="124"/>
      <c r="S2079" s="219"/>
      <c r="T2079" s="219"/>
      <c r="U2079" s="266"/>
      <c r="V2079" s="122" t="str">
        <f>IF($AB2079=1,VLOOKUP(U:U,'BW Asset Listing'!D:E,2,FALSE),"")</f>
        <v/>
      </c>
      <c r="W2079" s="122" t="str">
        <f>IF($AB2079=1,VLOOKUP(U:U,'BW Asset Listing'!D:F,3,FALSE),"")</f>
        <v/>
      </c>
      <c r="X2079" s="122" t="str">
        <f>IF($AB2079=1,VLOOKUP(U:U,'BW Asset Listing'!D:G,4,FALSE),"")</f>
        <v/>
      </c>
      <c r="Y2079" s="294" t="str">
        <f>IF($AB2079=1,VLOOKUP(U:U,'BW Asset Listing'!D:O,12,FALSE),"")</f>
        <v/>
      </c>
      <c r="Z2079" s="294" t="str">
        <f t="shared" si="274"/>
        <v/>
      </c>
      <c r="AA2079" s="294" t="str">
        <f t="shared" si="275"/>
        <v/>
      </c>
      <c r="AB2079" s="294">
        <f>COUNTIF($D$4:D2079,$D2079)</f>
        <v>0</v>
      </c>
      <c r="AE2079" s="122" t="str">
        <f t="shared" si="276"/>
        <v/>
      </c>
      <c r="AF2079" s="124">
        <f>SUMIFS('BW Expense Report GL'!I:I,'BW Expense Report GL'!F:F,AD:AD,'BW Expense Report GL'!G:G,G:G)</f>
        <v>0</v>
      </c>
      <c r="AG2079" s="124" t="str">
        <f t="shared" si="277"/>
        <v/>
      </c>
      <c r="AH2079" s="124">
        <f>SUMIFS('BW Expense Report GL'!I:I,'BW Expense Report GL'!F:F,AD:AD,'BW Expense Report GL'!G:G,H:H)</f>
        <v>0</v>
      </c>
      <c r="AI2079" s="124" t="str">
        <f t="shared" si="278"/>
        <v/>
      </c>
      <c r="AK2079" s="121">
        <f t="shared" si="279"/>
        <v>0</v>
      </c>
      <c r="AL2079" s="121">
        <f t="shared" si="280"/>
        <v>0</v>
      </c>
    </row>
    <row r="2080" spans="1:38" s="121" customFormat="1" ht="12.75" x14ac:dyDescent="0.2">
      <c r="A2080" s="293" t="str">
        <f>VLOOKUP(B:B,'ACFR Business Areas'!A:C,3,FALSE)</f>
        <v>A000</v>
      </c>
      <c r="B2080" s="293" t="str">
        <f>'Lease Rollforward'!$B$1</f>
        <v>E120</v>
      </c>
      <c r="C2080" s="122" t="str">
        <f>VLOOKUP(B:B,'ACFR Business Areas'!A:B,2,FALSE)</f>
        <v>Comptroller General</v>
      </c>
      <c r="D2080" s="237"/>
      <c r="E2080" s="265"/>
      <c r="G2080" s="122">
        <f>IFERROR(VLOOKUP($F:$F,'Lease Types with GL Accts'!A:B,2,FALSE),0)</f>
        <v>0</v>
      </c>
      <c r="H2080" s="122">
        <f>IFERROR(VLOOKUP($F:$F,'Lease Types with GL Accts'!$A:$C,3,FALSE),0)</f>
        <v>0</v>
      </c>
      <c r="I2080" s="122">
        <f>IFERROR(VLOOKUP($F:$F,'Lease Types with GL Accts'!$A:$D,4,FALSE),0)</f>
        <v>0</v>
      </c>
      <c r="J2080" s="293" t="str">
        <f>IF(AND(AB2080=1,K2080='Lease Rollforward'!$B$2),"Yes",IF(AB2080=1,"No",""))</f>
        <v/>
      </c>
      <c r="L2080" s="216"/>
      <c r="M2080" s="217"/>
      <c r="N2080" s="217"/>
      <c r="O2080" s="217"/>
      <c r="P2080" s="294">
        <f t="shared" si="273"/>
        <v>0</v>
      </c>
      <c r="Q2080" s="124"/>
      <c r="R2080" s="124"/>
      <c r="S2080" s="219"/>
      <c r="T2080" s="219"/>
      <c r="U2080" s="266"/>
      <c r="V2080" s="122" t="str">
        <f>IF($AB2080=1,VLOOKUP(U:U,'BW Asset Listing'!D:E,2,FALSE),"")</f>
        <v/>
      </c>
      <c r="W2080" s="122" t="str">
        <f>IF($AB2080=1,VLOOKUP(U:U,'BW Asset Listing'!D:F,3,FALSE),"")</f>
        <v/>
      </c>
      <c r="X2080" s="122" t="str">
        <f>IF($AB2080=1,VLOOKUP(U:U,'BW Asset Listing'!D:G,4,FALSE),"")</f>
        <v/>
      </c>
      <c r="Y2080" s="294" t="str">
        <f>IF($AB2080=1,VLOOKUP(U:U,'BW Asset Listing'!D:O,12,FALSE),"")</f>
        <v/>
      </c>
      <c r="Z2080" s="294" t="str">
        <f t="shared" si="274"/>
        <v/>
      </c>
      <c r="AA2080" s="294" t="str">
        <f t="shared" si="275"/>
        <v/>
      </c>
      <c r="AB2080" s="294">
        <f>COUNTIF($D$4:D2080,$D2080)</f>
        <v>0</v>
      </c>
      <c r="AE2080" s="122" t="str">
        <f t="shared" si="276"/>
        <v/>
      </c>
      <c r="AF2080" s="124">
        <f>SUMIFS('BW Expense Report GL'!I:I,'BW Expense Report GL'!F:F,AD:AD,'BW Expense Report GL'!G:G,G:G)</f>
        <v>0</v>
      </c>
      <c r="AG2080" s="124" t="str">
        <f t="shared" si="277"/>
        <v/>
      </c>
      <c r="AH2080" s="124">
        <f>SUMIFS('BW Expense Report GL'!I:I,'BW Expense Report GL'!F:F,AD:AD,'BW Expense Report GL'!G:G,H:H)</f>
        <v>0</v>
      </c>
      <c r="AI2080" s="124" t="str">
        <f t="shared" si="278"/>
        <v/>
      </c>
      <c r="AK2080" s="121">
        <f t="shared" si="279"/>
        <v>0</v>
      </c>
      <c r="AL2080" s="121">
        <f t="shared" si="280"/>
        <v>0</v>
      </c>
    </row>
    <row r="2081" spans="1:38" s="121" customFormat="1" ht="12.75" x14ac:dyDescent="0.2">
      <c r="A2081" s="293" t="str">
        <f>VLOOKUP(B:B,'ACFR Business Areas'!A:C,3,FALSE)</f>
        <v>A000</v>
      </c>
      <c r="B2081" s="293" t="str">
        <f>'Lease Rollforward'!$B$1</f>
        <v>E120</v>
      </c>
      <c r="C2081" s="122" t="str">
        <f>VLOOKUP(B:B,'ACFR Business Areas'!A:B,2,FALSE)</f>
        <v>Comptroller General</v>
      </c>
      <c r="D2081" s="237"/>
      <c r="E2081" s="265"/>
      <c r="G2081" s="122">
        <f>IFERROR(VLOOKUP($F:$F,'Lease Types with GL Accts'!A:B,2,FALSE),0)</f>
        <v>0</v>
      </c>
      <c r="H2081" s="122">
        <f>IFERROR(VLOOKUP($F:$F,'Lease Types with GL Accts'!$A:$C,3,FALSE),0)</f>
        <v>0</v>
      </c>
      <c r="I2081" s="122">
        <f>IFERROR(VLOOKUP($F:$F,'Lease Types with GL Accts'!$A:$D,4,FALSE),0)</f>
        <v>0</v>
      </c>
      <c r="J2081" s="293" t="str">
        <f>IF(AND(AB2081=1,K2081='Lease Rollforward'!$B$2),"Yes",IF(AB2081=1,"No",""))</f>
        <v/>
      </c>
      <c r="L2081" s="216"/>
      <c r="M2081" s="217"/>
      <c r="N2081" s="217"/>
      <c r="O2081" s="217"/>
      <c r="P2081" s="294">
        <f t="shared" si="273"/>
        <v>0</v>
      </c>
      <c r="Q2081" s="124"/>
      <c r="R2081" s="124"/>
      <c r="S2081" s="219"/>
      <c r="T2081" s="219"/>
      <c r="U2081" s="266"/>
      <c r="V2081" s="122" t="str">
        <f>IF($AB2081=1,VLOOKUP(U:U,'BW Asset Listing'!D:E,2,FALSE),"")</f>
        <v/>
      </c>
      <c r="W2081" s="122" t="str">
        <f>IF($AB2081=1,VLOOKUP(U:U,'BW Asset Listing'!D:F,3,FALSE),"")</f>
        <v/>
      </c>
      <c r="X2081" s="122" t="str">
        <f>IF($AB2081=1,VLOOKUP(U:U,'BW Asset Listing'!D:G,4,FALSE),"")</f>
        <v/>
      </c>
      <c r="Y2081" s="294" t="str">
        <f>IF($AB2081=1,VLOOKUP(U:U,'BW Asset Listing'!D:O,12,FALSE),"")</f>
        <v/>
      </c>
      <c r="Z2081" s="294" t="str">
        <f t="shared" si="274"/>
        <v/>
      </c>
      <c r="AA2081" s="294" t="str">
        <f t="shared" si="275"/>
        <v/>
      </c>
      <c r="AB2081" s="294">
        <f>COUNTIF($D$4:D2081,$D2081)</f>
        <v>0</v>
      </c>
      <c r="AE2081" s="122" t="str">
        <f t="shared" si="276"/>
        <v/>
      </c>
      <c r="AF2081" s="124">
        <f>SUMIFS('BW Expense Report GL'!I:I,'BW Expense Report GL'!F:F,AD:AD,'BW Expense Report GL'!G:G,G:G)</f>
        <v>0</v>
      </c>
      <c r="AG2081" s="124" t="str">
        <f t="shared" si="277"/>
        <v/>
      </c>
      <c r="AH2081" s="124">
        <f>SUMIFS('BW Expense Report GL'!I:I,'BW Expense Report GL'!F:F,AD:AD,'BW Expense Report GL'!G:G,H:H)</f>
        <v>0</v>
      </c>
      <c r="AI2081" s="124" t="str">
        <f t="shared" si="278"/>
        <v/>
      </c>
      <c r="AK2081" s="121">
        <f t="shared" si="279"/>
        <v>0</v>
      </c>
      <c r="AL2081" s="121">
        <f t="shared" si="280"/>
        <v>0</v>
      </c>
    </row>
    <row r="2082" spans="1:38" s="121" customFormat="1" ht="12.75" x14ac:dyDescent="0.2">
      <c r="A2082" s="293" t="str">
        <f>VLOOKUP(B:B,'ACFR Business Areas'!A:C,3,FALSE)</f>
        <v>A000</v>
      </c>
      <c r="B2082" s="293" t="str">
        <f>'Lease Rollforward'!$B$1</f>
        <v>E120</v>
      </c>
      <c r="C2082" s="122" t="str">
        <f>VLOOKUP(B:B,'ACFR Business Areas'!A:B,2,FALSE)</f>
        <v>Comptroller General</v>
      </c>
      <c r="D2082" s="237"/>
      <c r="E2082" s="265"/>
      <c r="G2082" s="122">
        <f>IFERROR(VLOOKUP($F:$F,'Lease Types with GL Accts'!A:B,2,FALSE),0)</f>
        <v>0</v>
      </c>
      <c r="H2082" s="122">
        <f>IFERROR(VLOOKUP($F:$F,'Lease Types with GL Accts'!$A:$C,3,FALSE),0)</f>
        <v>0</v>
      </c>
      <c r="I2082" s="122">
        <f>IFERROR(VLOOKUP($F:$F,'Lease Types with GL Accts'!$A:$D,4,FALSE),0)</f>
        <v>0</v>
      </c>
      <c r="J2082" s="293" t="str">
        <f>IF(AND(AB2082=1,K2082='Lease Rollforward'!$B$2),"Yes",IF(AB2082=1,"No",""))</f>
        <v/>
      </c>
      <c r="L2082" s="216"/>
      <c r="M2082" s="217"/>
      <c r="N2082" s="217"/>
      <c r="O2082" s="217"/>
      <c r="P2082" s="294">
        <f t="shared" si="273"/>
        <v>0</v>
      </c>
      <c r="Q2082" s="124"/>
      <c r="R2082" s="124"/>
      <c r="S2082" s="219"/>
      <c r="T2082" s="219"/>
      <c r="U2082" s="266"/>
      <c r="V2082" s="122" t="str">
        <f>IF($AB2082=1,VLOOKUP(U:U,'BW Asset Listing'!D:E,2,FALSE),"")</f>
        <v/>
      </c>
      <c r="W2082" s="122" t="str">
        <f>IF($AB2082=1,VLOOKUP(U:U,'BW Asset Listing'!D:F,3,FALSE),"")</f>
        <v/>
      </c>
      <c r="X2082" s="122" t="str">
        <f>IF($AB2082=1,VLOOKUP(U:U,'BW Asset Listing'!D:G,4,FALSE),"")</f>
        <v/>
      </c>
      <c r="Y2082" s="294" t="str">
        <f>IF($AB2082=1,VLOOKUP(U:U,'BW Asset Listing'!D:O,12,FALSE),"")</f>
        <v/>
      </c>
      <c r="Z2082" s="294" t="str">
        <f t="shared" si="274"/>
        <v/>
      </c>
      <c r="AA2082" s="294" t="str">
        <f t="shared" si="275"/>
        <v/>
      </c>
      <c r="AB2082" s="294">
        <f>COUNTIF($D$4:D2082,$D2082)</f>
        <v>0</v>
      </c>
      <c r="AE2082" s="122" t="str">
        <f t="shared" si="276"/>
        <v/>
      </c>
      <c r="AF2082" s="124">
        <f>SUMIFS('BW Expense Report GL'!I:I,'BW Expense Report GL'!F:F,AD:AD,'BW Expense Report GL'!G:G,G:G)</f>
        <v>0</v>
      </c>
      <c r="AG2082" s="124" t="str">
        <f t="shared" si="277"/>
        <v/>
      </c>
      <c r="AH2082" s="124">
        <f>SUMIFS('BW Expense Report GL'!I:I,'BW Expense Report GL'!F:F,AD:AD,'BW Expense Report GL'!G:G,H:H)</f>
        <v>0</v>
      </c>
      <c r="AI2082" s="124" t="str">
        <f t="shared" si="278"/>
        <v/>
      </c>
      <c r="AK2082" s="121">
        <f t="shared" si="279"/>
        <v>0</v>
      </c>
      <c r="AL2082" s="121">
        <f t="shared" si="280"/>
        <v>0</v>
      </c>
    </row>
    <row r="2083" spans="1:38" s="121" customFormat="1" ht="12.75" x14ac:dyDescent="0.2">
      <c r="A2083" s="293" t="str">
        <f>VLOOKUP(B:B,'ACFR Business Areas'!A:C,3,FALSE)</f>
        <v>A000</v>
      </c>
      <c r="B2083" s="293" t="str">
        <f>'Lease Rollforward'!$B$1</f>
        <v>E120</v>
      </c>
      <c r="C2083" s="122" t="str">
        <f>VLOOKUP(B:B,'ACFR Business Areas'!A:B,2,FALSE)</f>
        <v>Comptroller General</v>
      </c>
      <c r="D2083" s="237"/>
      <c r="E2083" s="265"/>
      <c r="G2083" s="122">
        <f>IFERROR(VLOOKUP($F:$F,'Lease Types with GL Accts'!A:B,2,FALSE),0)</f>
        <v>0</v>
      </c>
      <c r="H2083" s="122">
        <f>IFERROR(VLOOKUP($F:$F,'Lease Types with GL Accts'!$A:$C,3,FALSE),0)</f>
        <v>0</v>
      </c>
      <c r="I2083" s="122">
        <f>IFERROR(VLOOKUP($F:$F,'Lease Types with GL Accts'!$A:$D,4,FALSE),0)</f>
        <v>0</v>
      </c>
      <c r="J2083" s="293" t="str">
        <f>IF(AND(AB2083=1,K2083='Lease Rollforward'!$B$2),"Yes",IF(AB2083=1,"No",""))</f>
        <v/>
      </c>
      <c r="L2083" s="216"/>
      <c r="M2083" s="217"/>
      <c r="N2083" s="217"/>
      <c r="O2083" s="217"/>
      <c r="P2083" s="294">
        <f t="shared" si="273"/>
        <v>0</v>
      </c>
      <c r="Q2083" s="124"/>
      <c r="R2083" s="124"/>
      <c r="S2083" s="219"/>
      <c r="T2083" s="219"/>
      <c r="U2083" s="266"/>
      <c r="V2083" s="122" t="str">
        <f>IF($AB2083=1,VLOOKUP(U:U,'BW Asset Listing'!D:E,2,FALSE),"")</f>
        <v/>
      </c>
      <c r="W2083" s="122" t="str">
        <f>IF($AB2083=1,VLOOKUP(U:U,'BW Asset Listing'!D:F,3,FALSE),"")</f>
        <v/>
      </c>
      <c r="X2083" s="122" t="str">
        <f>IF($AB2083=1,VLOOKUP(U:U,'BW Asset Listing'!D:G,4,FALSE),"")</f>
        <v/>
      </c>
      <c r="Y2083" s="294" t="str">
        <f>IF($AB2083=1,VLOOKUP(U:U,'BW Asset Listing'!D:O,12,FALSE),"")</f>
        <v/>
      </c>
      <c r="Z2083" s="294" t="str">
        <f t="shared" si="274"/>
        <v/>
      </c>
      <c r="AA2083" s="294" t="str">
        <f t="shared" si="275"/>
        <v/>
      </c>
      <c r="AB2083" s="294">
        <f>COUNTIF($D$4:D2083,$D2083)</f>
        <v>0</v>
      </c>
      <c r="AE2083" s="122" t="str">
        <f t="shared" si="276"/>
        <v/>
      </c>
      <c r="AF2083" s="124">
        <f>SUMIFS('BW Expense Report GL'!I:I,'BW Expense Report GL'!F:F,AD:AD,'BW Expense Report GL'!G:G,G:G)</f>
        <v>0</v>
      </c>
      <c r="AG2083" s="124" t="str">
        <f t="shared" si="277"/>
        <v/>
      </c>
      <c r="AH2083" s="124">
        <f>SUMIFS('BW Expense Report GL'!I:I,'BW Expense Report GL'!F:F,AD:AD,'BW Expense Report GL'!G:G,H:H)</f>
        <v>0</v>
      </c>
      <c r="AI2083" s="124" t="str">
        <f t="shared" si="278"/>
        <v/>
      </c>
      <c r="AK2083" s="121">
        <f t="shared" si="279"/>
        <v>0</v>
      </c>
      <c r="AL2083" s="121">
        <f t="shared" si="280"/>
        <v>0</v>
      </c>
    </row>
    <row r="2084" spans="1:38" s="121" customFormat="1" ht="12.75" x14ac:dyDescent="0.2">
      <c r="A2084" s="293" t="str">
        <f>VLOOKUP(B:B,'ACFR Business Areas'!A:C,3,FALSE)</f>
        <v>A000</v>
      </c>
      <c r="B2084" s="293" t="str">
        <f>'Lease Rollforward'!$B$1</f>
        <v>E120</v>
      </c>
      <c r="C2084" s="122" t="str">
        <f>VLOOKUP(B:B,'ACFR Business Areas'!A:B,2,FALSE)</f>
        <v>Comptroller General</v>
      </c>
      <c r="D2084" s="237"/>
      <c r="E2084" s="265"/>
      <c r="G2084" s="122">
        <f>IFERROR(VLOOKUP($F:$F,'Lease Types with GL Accts'!A:B,2,FALSE),0)</f>
        <v>0</v>
      </c>
      <c r="H2084" s="122">
        <f>IFERROR(VLOOKUP($F:$F,'Lease Types with GL Accts'!$A:$C,3,FALSE),0)</f>
        <v>0</v>
      </c>
      <c r="I2084" s="122">
        <f>IFERROR(VLOOKUP($F:$F,'Lease Types with GL Accts'!$A:$D,4,FALSE),0)</f>
        <v>0</v>
      </c>
      <c r="J2084" s="293" t="str">
        <f>IF(AND(AB2084=1,K2084='Lease Rollforward'!$B$2),"Yes",IF(AB2084=1,"No",""))</f>
        <v/>
      </c>
      <c r="L2084" s="216"/>
      <c r="M2084" s="217"/>
      <c r="N2084" s="217"/>
      <c r="O2084" s="217"/>
      <c r="P2084" s="294">
        <f t="shared" si="273"/>
        <v>0</v>
      </c>
      <c r="Q2084" s="124"/>
      <c r="R2084" s="124"/>
      <c r="S2084" s="219"/>
      <c r="T2084" s="219"/>
      <c r="U2084" s="266"/>
      <c r="V2084" s="122" t="str">
        <f>IF($AB2084=1,VLOOKUP(U:U,'BW Asset Listing'!D:E,2,FALSE),"")</f>
        <v/>
      </c>
      <c r="W2084" s="122" t="str">
        <f>IF($AB2084=1,VLOOKUP(U:U,'BW Asset Listing'!D:F,3,FALSE),"")</f>
        <v/>
      </c>
      <c r="X2084" s="122" t="str">
        <f>IF($AB2084=1,VLOOKUP(U:U,'BW Asset Listing'!D:G,4,FALSE),"")</f>
        <v/>
      </c>
      <c r="Y2084" s="294" t="str">
        <f>IF($AB2084=1,VLOOKUP(U:U,'BW Asset Listing'!D:O,12,FALSE),"")</f>
        <v/>
      </c>
      <c r="Z2084" s="294" t="str">
        <f t="shared" si="274"/>
        <v/>
      </c>
      <c r="AA2084" s="294" t="str">
        <f t="shared" si="275"/>
        <v/>
      </c>
      <c r="AB2084" s="294">
        <f>COUNTIF($D$4:D2084,$D2084)</f>
        <v>0</v>
      </c>
      <c r="AE2084" s="122" t="str">
        <f t="shared" si="276"/>
        <v/>
      </c>
      <c r="AF2084" s="124">
        <f>SUMIFS('BW Expense Report GL'!I:I,'BW Expense Report GL'!F:F,AD:AD,'BW Expense Report GL'!G:G,G:G)</f>
        <v>0</v>
      </c>
      <c r="AG2084" s="124" t="str">
        <f t="shared" si="277"/>
        <v/>
      </c>
      <c r="AH2084" s="124">
        <f>SUMIFS('BW Expense Report GL'!I:I,'BW Expense Report GL'!F:F,AD:AD,'BW Expense Report GL'!G:G,H:H)</f>
        <v>0</v>
      </c>
      <c r="AI2084" s="124" t="str">
        <f t="shared" si="278"/>
        <v/>
      </c>
      <c r="AK2084" s="121">
        <f t="shared" si="279"/>
        <v>0</v>
      </c>
      <c r="AL2084" s="121">
        <f t="shared" si="280"/>
        <v>0</v>
      </c>
    </row>
    <row r="2085" spans="1:38" s="121" customFormat="1" ht="12.75" x14ac:dyDescent="0.2">
      <c r="A2085" s="293" t="str">
        <f>VLOOKUP(B:B,'ACFR Business Areas'!A:C,3,FALSE)</f>
        <v>A000</v>
      </c>
      <c r="B2085" s="293" t="str">
        <f>'Lease Rollforward'!$B$1</f>
        <v>E120</v>
      </c>
      <c r="C2085" s="122" t="str">
        <f>VLOOKUP(B:B,'ACFR Business Areas'!A:B,2,FALSE)</f>
        <v>Comptroller General</v>
      </c>
      <c r="D2085" s="237"/>
      <c r="E2085" s="265"/>
      <c r="G2085" s="122">
        <f>IFERROR(VLOOKUP($F:$F,'Lease Types with GL Accts'!A:B,2,FALSE),0)</f>
        <v>0</v>
      </c>
      <c r="H2085" s="122">
        <f>IFERROR(VLOOKUP($F:$F,'Lease Types with GL Accts'!$A:$C,3,FALSE),0)</f>
        <v>0</v>
      </c>
      <c r="I2085" s="122">
        <f>IFERROR(VLOOKUP($F:$F,'Lease Types with GL Accts'!$A:$D,4,FALSE),0)</f>
        <v>0</v>
      </c>
      <c r="J2085" s="293" t="str">
        <f>IF(AND(AB2085=1,K2085='Lease Rollforward'!$B$2),"Yes",IF(AB2085=1,"No",""))</f>
        <v/>
      </c>
      <c r="L2085" s="216"/>
      <c r="M2085" s="217"/>
      <c r="N2085" s="217"/>
      <c r="O2085" s="217"/>
      <c r="P2085" s="294">
        <f t="shared" si="273"/>
        <v>0</v>
      </c>
      <c r="Q2085" s="124"/>
      <c r="R2085" s="124"/>
      <c r="S2085" s="219"/>
      <c r="T2085" s="219"/>
      <c r="U2085" s="266"/>
      <c r="V2085" s="122" t="str">
        <f>IF($AB2085=1,VLOOKUP(U:U,'BW Asset Listing'!D:E,2,FALSE),"")</f>
        <v/>
      </c>
      <c r="W2085" s="122" t="str">
        <f>IF($AB2085=1,VLOOKUP(U:U,'BW Asset Listing'!D:F,3,FALSE),"")</f>
        <v/>
      </c>
      <c r="X2085" s="122" t="str">
        <f>IF($AB2085=1,VLOOKUP(U:U,'BW Asset Listing'!D:G,4,FALSE),"")</f>
        <v/>
      </c>
      <c r="Y2085" s="294" t="str">
        <f>IF($AB2085=1,VLOOKUP(U:U,'BW Asset Listing'!D:O,12,FALSE),"")</f>
        <v/>
      </c>
      <c r="Z2085" s="294" t="str">
        <f t="shared" si="274"/>
        <v/>
      </c>
      <c r="AA2085" s="294" t="str">
        <f t="shared" si="275"/>
        <v/>
      </c>
      <c r="AB2085" s="294">
        <f>COUNTIF($D$4:D2085,$D2085)</f>
        <v>0</v>
      </c>
      <c r="AE2085" s="122" t="str">
        <f t="shared" si="276"/>
        <v/>
      </c>
      <c r="AF2085" s="124">
        <f>SUMIFS('BW Expense Report GL'!I:I,'BW Expense Report GL'!F:F,AD:AD,'BW Expense Report GL'!G:G,G:G)</f>
        <v>0</v>
      </c>
      <c r="AG2085" s="124" t="str">
        <f t="shared" si="277"/>
        <v/>
      </c>
      <c r="AH2085" s="124">
        <f>SUMIFS('BW Expense Report GL'!I:I,'BW Expense Report GL'!F:F,AD:AD,'BW Expense Report GL'!G:G,H:H)</f>
        <v>0</v>
      </c>
      <c r="AI2085" s="124" t="str">
        <f t="shared" si="278"/>
        <v/>
      </c>
      <c r="AK2085" s="121">
        <f t="shared" si="279"/>
        <v>0</v>
      </c>
      <c r="AL2085" s="121">
        <f t="shared" si="280"/>
        <v>0</v>
      </c>
    </row>
    <row r="2086" spans="1:38" s="121" customFormat="1" ht="12.75" x14ac:dyDescent="0.2">
      <c r="A2086" s="293" t="str">
        <f>VLOOKUP(B:B,'ACFR Business Areas'!A:C,3,FALSE)</f>
        <v>A000</v>
      </c>
      <c r="B2086" s="293" t="str">
        <f>'Lease Rollforward'!$B$1</f>
        <v>E120</v>
      </c>
      <c r="C2086" s="122" t="str">
        <f>VLOOKUP(B:B,'ACFR Business Areas'!A:B,2,FALSE)</f>
        <v>Comptroller General</v>
      </c>
      <c r="D2086" s="237"/>
      <c r="E2086" s="265"/>
      <c r="G2086" s="122">
        <f>IFERROR(VLOOKUP($F:$F,'Lease Types with GL Accts'!A:B,2,FALSE),0)</f>
        <v>0</v>
      </c>
      <c r="H2086" s="122">
        <f>IFERROR(VLOOKUP($F:$F,'Lease Types with GL Accts'!$A:$C,3,FALSE),0)</f>
        <v>0</v>
      </c>
      <c r="I2086" s="122">
        <f>IFERROR(VLOOKUP($F:$F,'Lease Types with GL Accts'!$A:$D,4,FALSE),0)</f>
        <v>0</v>
      </c>
      <c r="J2086" s="293" t="str">
        <f>IF(AND(AB2086=1,K2086='Lease Rollforward'!$B$2),"Yes",IF(AB2086=1,"No",""))</f>
        <v/>
      </c>
      <c r="L2086" s="216"/>
      <c r="M2086" s="217"/>
      <c r="N2086" s="217"/>
      <c r="O2086" s="217"/>
      <c r="P2086" s="294">
        <f t="shared" si="273"/>
        <v>0</v>
      </c>
      <c r="Q2086" s="124"/>
      <c r="R2086" s="124"/>
      <c r="S2086" s="219"/>
      <c r="T2086" s="219"/>
      <c r="U2086" s="266"/>
      <c r="V2086" s="122" t="str">
        <f>IF($AB2086=1,VLOOKUP(U:U,'BW Asset Listing'!D:E,2,FALSE),"")</f>
        <v/>
      </c>
      <c r="W2086" s="122" t="str">
        <f>IF($AB2086=1,VLOOKUP(U:U,'BW Asset Listing'!D:F,3,FALSE),"")</f>
        <v/>
      </c>
      <c r="X2086" s="122" t="str">
        <f>IF($AB2086=1,VLOOKUP(U:U,'BW Asset Listing'!D:G,4,FALSE),"")</f>
        <v/>
      </c>
      <c r="Y2086" s="294" t="str">
        <f>IF($AB2086=1,VLOOKUP(U:U,'BW Asset Listing'!D:O,12,FALSE),"")</f>
        <v/>
      </c>
      <c r="Z2086" s="294" t="str">
        <f t="shared" si="274"/>
        <v/>
      </c>
      <c r="AA2086" s="294" t="str">
        <f t="shared" si="275"/>
        <v/>
      </c>
      <c r="AB2086" s="294">
        <f>COUNTIF($D$4:D2086,$D2086)</f>
        <v>0</v>
      </c>
      <c r="AE2086" s="122" t="str">
        <f t="shared" si="276"/>
        <v/>
      </c>
      <c r="AF2086" s="124">
        <f>SUMIFS('BW Expense Report GL'!I:I,'BW Expense Report GL'!F:F,AD:AD,'BW Expense Report GL'!G:G,G:G)</f>
        <v>0</v>
      </c>
      <c r="AG2086" s="124" t="str">
        <f t="shared" si="277"/>
        <v/>
      </c>
      <c r="AH2086" s="124">
        <f>SUMIFS('BW Expense Report GL'!I:I,'BW Expense Report GL'!F:F,AD:AD,'BW Expense Report GL'!G:G,H:H)</f>
        <v>0</v>
      </c>
      <c r="AI2086" s="124" t="str">
        <f t="shared" si="278"/>
        <v/>
      </c>
      <c r="AK2086" s="121">
        <f t="shared" si="279"/>
        <v>0</v>
      </c>
      <c r="AL2086" s="121">
        <f t="shared" si="280"/>
        <v>0</v>
      </c>
    </row>
    <row r="2087" spans="1:38" s="121" customFormat="1" ht="12.75" x14ac:dyDescent="0.2">
      <c r="A2087" s="293" t="str">
        <f>VLOOKUP(B:B,'ACFR Business Areas'!A:C,3,FALSE)</f>
        <v>A000</v>
      </c>
      <c r="B2087" s="293" t="str">
        <f>'Lease Rollforward'!$B$1</f>
        <v>E120</v>
      </c>
      <c r="C2087" s="122" t="str">
        <f>VLOOKUP(B:B,'ACFR Business Areas'!A:B,2,FALSE)</f>
        <v>Comptroller General</v>
      </c>
      <c r="D2087" s="237"/>
      <c r="E2087" s="265"/>
      <c r="G2087" s="122">
        <f>IFERROR(VLOOKUP($F:$F,'Lease Types with GL Accts'!A:B,2,FALSE),0)</f>
        <v>0</v>
      </c>
      <c r="H2087" s="122">
        <f>IFERROR(VLOOKUP($F:$F,'Lease Types with GL Accts'!$A:$C,3,FALSE),0)</f>
        <v>0</v>
      </c>
      <c r="I2087" s="122">
        <f>IFERROR(VLOOKUP($F:$F,'Lease Types with GL Accts'!$A:$D,4,FALSE),0)</f>
        <v>0</v>
      </c>
      <c r="J2087" s="293" t="str">
        <f>IF(AND(AB2087=1,K2087='Lease Rollforward'!$B$2),"Yes",IF(AB2087=1,"No",""))</f>
        <v/>
      </c>
      <c r="L2087" s="216"/>
      <c r="M2087" s="217"/>
      <c r="N2087" s="217"/>
      <c r="O2087" s="217"/>
      <c r="P2087" s="294">
        <f t="shared" si="273"/>
        <v>0</v>
      </c>
      <c r="Q2087" s="124"/>
      <c r="R2087" s="124"/>
      <c r="S2087" s="219"/>
      <c r="T2087" s="219"/>
      <c r="U2087" s="266"/>
      <c r="V2087" s="122" t="str">
        <f>IF($AB2087=1,VLOOKUP(U:U,'BW Asset Listing'!D:E,2,FALSE),"")</f>
        <v/>
      </c>
      <c r="W2087" s="122" t="str">
        <f>IF($AB2087=1,VLOOKUP(U:U,'BW Asset Listing'!D:F,3,FALSE),"")</f>
        <v/>
      </c>
      <c r="X2087" s="122" t="str">
        <f>IF($AB2087=1,VLOOKUP(U:U,'BW Asset Listing'!D:G,4,FALSE),"")</f>
        <v/>
      </c>
      <c r="Y2087" s="294" t="str">
        <f>IF($AB2087=1,VLOOKUP(U:U,'BW Asset Listing'!D:O,12,FALSE),"")</f>
        <v/>
      </c>
      <c r="Z2087" s="294" t="str">
        <f t="shared" si="274"/>
        <v/>
      </c>
      <c r="AA2087" s="294" t="str">
        <f t="shared" si="275"/>
        <v/>
      </c>
      <c r="AB2087" s="294">
        <f>COUNTIF($D$4:D2087,$D2087)</f>
        <v>0</v>
      </c>
      <c r="AE2087" s="122" t="str">
        <f t="shared" si="276"/>
        <v/>
      </c>
      <c r="AF2087" s="124">
        <f>SUMIFS('BW Expense Report GL'!I:I,'BW Expense Report GL'!F:F,AD:AD,'BW Expense Report GL'!G:G,G:G)</f>
        <v>0</v>
      </c>
      <c r="AG2087" s="124" t="str">
        <f t="shared" si="277"/>
        <v/>
      </c>
      <c r="AH2087" s="124">
        <f>SUMIFS('BW Expense Report GL'!I:I,'BW Expense Report GL'!F:F,AD:AD,'BW Expense Report GL'!G:G,H:H)</f>
        <v>0</v>
      </c>
      <c r="AI2087" s="124" t="str">
        <f t="shared" si="278"/>
        <v/>
      </c>
      <c r="AK2087" s="121">
        <f t="shared" si="279"/>
        <v>0</v>
      </c>
      <c r="AL2087" s="121">
        <f t="shared" si="280"/>
        <v>0</v>
      </c>
    </row>
    <row r="2088" spans="1:38" s="121" customFormat="1" ht="12.75" x14ac:dyDescent="0.2">
      <c r="A2088" s="293" t="str">
        <f>VLOOKUP(B:B,'ACFR Business Areas'!A:C,3,FALSE)</f>
        <v>A000</v>
      </c>
      <c r="B2088" s="293" t="str">
        <f>'Lease Rollforward'!$B$1</f>
        <v>E120</v>
      </c>
      <c r="C2088" s="122" t="str">
        <f>VLOOKUP(B:B,'ACFR Business Areas'!A:B,2,FALSE)</f>
        <v>Comptroller General</v>
      </c>
      <c r="D2088" s="237"/>
      <c r="E2088" s="265"/>
      <c r="G2088" s="122">
        <f>IFERROR(VLOOKUP($F:$F,'Lease Types with GL Accts'!A:B,2,FALSE),0)</f>
        <v>0</v>
      </c>
      <c r="H2088" s="122">
        <f>IFERROR(VLOOKUP($F:$F,'Lease Types with GL Accts'!$A:$C,3,FALSE),0)</f>
        <v>0</v>
      </c>
      <c r="I2088" s="122">
        <f>IFERROR(VLOOKUP($F:$F,'Lease Types with GL Accts'!$A:$D,4,FALSE),0)</f>
        <v>0</v>
      </c>
      <c r="J2088" s="293" t="str">
        <f>IF(AND(AB2088=1,K2088='Lease Rollforward'!$B$2),"Yes",IF(AB2088=1,"No",""))</f>
        <v/>
      </c>
      <c r="L2088" s="216"/>
      <c r="M2088" s="217"/>
      <c r="N2088" s="217"/>
      <c r="O2088" s="217"/>
      <c r="P2088" s="294">
        <f t="shared" si="273"/>
        <v>0</v>
      </c>
      <c r="Q2088" s="124"/>
      <c r="R2088" s="124"/>
      <c r="S2088" s="219"/>
      <c r="T2088" s="219"/>
      <c r="U2088" s="266"/>
      <c r="V2088" s="122" t="str">
        <f>IF($AB2088=1,VLOOKUP(U:U,'BW Asset Listing'!D:E,2,FALSE),"")</f>
        <v/>
      </c>
      <c r="W2088" s="122" t="str">
        <f>IF($AB2088=1,VLOOKUP(U:U,'BW Asset Listing'!D:F,3,FALSE),"")</f>
        <v/>
      </c>
      <c r="X2088" s="122" t="str">
        <f>IF($AB2088=1,VLOOKUP(U:U,'BW Asset Listing'!D:G,4,FALSE),"")</f>
        <v/>
      </c>
      <c r="Y2088" s="294" t="str">
        <f>IF($AB2088=1,VLOOKUP(U:U,'BW Asset Listing'!D:O,12,FALSE),"")</f>
        <v/>
      </c>
      <c r="Z2088" s="294" t="str">
        <f t="shared" si="274"/>
        <v/>
      </c>
      <c r="AA2088" s="294" t="str">
        <f t="shared" si="275"/>
        <v/>
      </c>
      <c r="AB2088" s="294">
        <f>COUNTIF($D$4:D2088,$D2088)</f>
        <v>0</v>
      </c>
      <c r="AE2088" s="122" t="str">
        <f t="shared" si="276"/>
        <v/>
      </c>
      <c r="AF2088" s="124">
        <f>SUMIFS('BW Expense Report GL'!I:I,'BW Expense Report GL'!F:F,AD:AD,'BW Expense Report GL'!G:G,G:G)</f>
        <v>0</v>
      </c>
      <c r="AG2088" s="124" t="str">
        <f t="shared" si="277"/>
        <v/>
      </c>
      <c r="AH2088" s="124">
        <f>SUMIFS('BW Expense Report GL'!I:I,'BW Expense Report GL'!F:F,AD:AD,'BW Expense Report GL'!G:G,H:H)</f>
        <v>0</v>
      </c>
      <c r="AI2088" s="124" t="str">
        <f t="shared" si="278"/>
        <v/>
      </c>
      <c r="AK2088" s="121">
        <f t="shared" si="279"/>
        <v>0</v>
      </c>
      <c r="AL2088" s="121">
        <f t="shared" si="280"/>
        <v>0</v>
      </c>
    </row>
    <row r="2089" spans="1:38" s="121" customFormat="1" ht="12.75" x14ac:dyDescent="0.2">
      <c r="A2089" s="293" t="str">
        <f>VLOOKUP(B:B,'ACFR Business Areas'!A:C,3,FALSE)</f>
        <v>A000</v>
      </c>
      <c r="B2089" s="293" t="str">
        <f>'Lease Rollforward'!$B$1</f>
        <v>E120</v>
      </c>
      <c r="C2089" s="122" t="str">
        <f>VLOOKUP(B:B,'ACFR Business Areas'!A:B,2,FALSE)</f>
        <v>Comptroller General</v>
      </c>
      <c r="D2089" s="237"/>
      <c r="E2089" s="265"/>
      <c r="G2089" s="122">
        <f>IFERROR(VLOOKUP($F:$F,'Lease Types with GL Accts'!A:B,2,FALSE),0)</f>
        <v>0</v>
      </c>
      <c r="H2089" s="122">
        <f>IFERROR(VLOOKUP($F:$F,'Lease Types with GL Accts'!$A:$C,3,FALSE),0)</f>
        <v>0</v>
      </c>
      <c r="I2089" s="122">
        <f>IFERROR(VLOOKUP($F:$F,'Lease Types with GL Accts'!$A:$D,4,FALSE),0)</f>
        <v>0</v>
      </c>
      <c r="J2089" s="293" t="str">
        <f>IF(AND(AB2089=1,K2089='Lease Rollforward'!$B$2),"Yes",IF(AB2089=1,"No",""))</f>
        <v/>
      </c>
      <c r="L2089" s="216"/>
      <c r="M2089" s="217"/>
      <c r="N2089" s="217"/>
      <c r="O2089" s="217"/>
      <c r="P2089" s="294">
        <f t="shared" si="273"/>
        <v>0</v>
      </c>
      <c r="Q2089" s="124"/>
      <c r="R2089" s="124"/>
      <c r="S2089" s="219"/>
      <c r="T2089" s="219"/>
      <c r="U2089" s="266"/>
      <c r="V2089" s="122" t="str">
        <f>IF($AB2089=1,VLOOKUP(U:U,'BW Asset Listing'!D:E,2,FALSE),"")</f>
        <v/>
      </c>
      <c r="W2089" s="122" t="str">
        <f>IF($AB2089=1,VLOOKUP(U:U,'BW Asset Listing'!D:F,3,FALSE),"")</f>
        <v/>
      </c>
      <c r="X2089" s="122" t="str">
        <f>IF($AB2089=1,VLOOKUP(U:U,'BW Asset Listing'!D:G,4,FALSE),"")</f>
        <v/>
      </c>
      <c r="Y2089" s="294" t="str">
        <f>IF($AB2089=1,VLOOKUP(U:U,'BW Asset Listing'!D:O,12,FALSE),"")</f>
        <v/>
      </c>
      <c r="Z2089" s="294" t="str">
        <f t="shared" si="274"/>
        <v/>
      </c>
      <c r="AA2089" s="294" t="str">
        <f t="shared" si="275"/>
        <v/>
      </c>
      <c r="AB2089" s="294">
        <f>COUNTIF($D$4:D2089,$D2089)</f>
        <v>0</v>
      </c>
      <c r="AE2089" s="122" t="str">
        <f t="shared" si="276"/>
        <v/>
      </c>
      <c r="AF2089" s="124">
        <f>SUMIFS('BW Expense Report GL'!I:I,'BW Expense Report GL'!F:F,AD:AD,'BW Expense Report GL'!G:G,G:G)</f>
        <v>0</v>
      </c>
      <c r="AG2089" s="124" t="str">
        <f t="shared" si="277"/>
        <v/>
      </c>
      <c r="AH2089" s="124">
        <f>SUMIFS('BW Expense Report GL'!I:I,'BW Expense Report GL'!F:F,AD:AD,'BW Expense Report GL'!G:G,H:H)</f>
        <v>0</v>
      </c>
      <c r="AI2089" s="124" t="str">
        <f t="shared" si="278"/>
        <v/>
      </c>
      <c r="AK2089" s="121">
        <f t="shared" si="279"/>
        <v>0</v>
      </c>
      <c r="AL2089" s="121">
        <f t="shared" si="280"/>
        <v>0</v>
      </c>
    </row>
    <row r="2090" spans="1:38" s="121" customFormat="1" ht="12.75" x14ac:dyDescent="0.2">
      <c r="A2090" s="293" t="str">
        <f>VLOOKUP(B:B,'ACFR Business Areas'!A:C,3,FALSE)</f>
        <v>A000</v>
      </c>
      <c r="B2090" s="293" t="str">
        <f>'Lease Rollforward'!$B$1</f>
        <v>E120</v>
      </c>
      <c r="C2090" s="122" t="str">
        <f>VLOOKUP(B:B,'ACFR Business Areas'!A:B,2,FALSE)</f>
        <v>Comptroller General</v>
      </c>
      <c r="D2090" s="237"/>
      <c r="E2090" s="265"/>
      <c r="G2090" s="122">
        <f>IFERROR(VLOOKUP($F:$F,'Lease Types with GL Accts'!A:B,2,FALSE),0)</f>
        <v>0</v>
      </c>
      <c r="H2090" s="122">
        <f>IFERROR(VLOOKUP($F:$F,'Lease Types with GL Accts'!$A:$C,3,FALSE),0)</f>
        <v>0</v>
      </c>
      <c r="I2090" s="122">
        <f>IFERROR(VLOOKUP($F:$F,'Lease Types with GL Accts'!$A:$D,4,FALSE),0)</f>
        <v>0</v>
      </c>
      <c r="J2090" s="293" t="str">
        <f>IF(AND(AB2090=1,K2090='Lease Rollforward'!$B$2),"Yes",IF(AB2090=1,"No",""))</f>
        <v/>
      </c>
      <c r="L2090" s="216"/>
      <c r="M2090" s="217"/>
      <c r="N2090" s="217"/>
      <c r="O2090" s="217"/>
      <c r="P2090" s="294">
        <f t="shared" si="273"/>
        <v>0</v>
      </c>
      <c r="Q2090" s="124"/>
      <c r="R2090" s="124"/>
      <c r="S2090" s="219"/>
      <c r="T2090" s="219"/>
      <c r="U2090" s="266"/>
      <c r="V2090" s="122" t="str">
        <f>IF($AB2090=1,VLOOKUP(U:U,'BW Asset Listing'!D:E,2,FALSE),"")</f>
        <v/>
      </c>
      <c r="W2090" s="122" t="str">
        <f>IF($AB2090=1,VLOOKUP(U:U,'BW Asset Listing'!D:F,3,FALSE),"")</f>
        <v/>
      </c>
      <c r="X2090" s="122" t="str">
        <f>IF($AB2090=1,VLOOKUP(U:U,'BW Asset Listing'!D:G,4,FALSE),"")</f>
        <v/>
      </c>
      <c r="Y2090" s="294" t="str">
        <f>IF($AB2090=1,VLOOKUP(U:U,'BW Asset Listing'!D:O,12,FALSE),"")</f>
        <v/>
      </c>
      <c r="Z2090" s="294" t="str">
        <f t="shared" si="274"/>
        <v/>
      </c>
      <c r="AA2090" s="294" t="str">
        <f t="shared" si="275"/>
        <v/>
      </c>
      <c r="AB2090" s="294">
        <f>COUNTIF($D$4:D2090,$D2090)</f>
        <v>0</v>
      </c>
      <c r="AE2090" s="122" t="str">
        <f t="shared" si="276"/>
        <v/>
      </c>
      <c r="AF2090" s="124">
        <f>SUMIFS('BW Expense Report GL'!I:I,'BW Expense Report GL'!F:F,AD:AD,'BW Expense Report GL'!G:G,G:G)</f>
        <v>0</v>
      </c>
      <c r="AG2090" s="124" t="str">
        <f t="shared" si="277"/>
        <v/>
      </c>
      <c r="AH2090" s="124">
        <f>SUMIFS('BW Expense Report GL'!I:I,'BW Expense Report GL'!F:F,AD:AD,'BW Expense Report GL'!G:G,H:H)</f>
        <v>0</v>
      </c>
      <c r="AI2090" s="124" t="str">
        <f t="shared" si="278"/>
        <v/>
      </c>
      <c r="AK2090" s="121">
        <f t="shared" si="279"/>
        <v>0</v>
      </c>
      <c r="AL2090" s="121">
        <f t="shared" si="280"/>
        <v>0</v>
      </c>
    </row>
    <row r="2091" spans="1:38" s="121" customFormat="1" ht="12.75" x14ac:dyDescent="0.2">
      <c r="A2091" s="293" t="str">
        <f>VLOOKUP(B:B,'ACFR Business Areas'!A:C,3,FALSE)</f>
        <v>A000</v>
      </c>
      <c r="B2091" s="293" t="str">
        <f>'Lease Rollforward'!$B$1</f>
        <v>E120</v>
      </c>
      <c r="C2091" s="122" t="str">
        <f>VLOOKUP(B:B,'ACFR Business Areas'!A:B,2,FALSE)</f>
        <v>Comptroller General</v>
      </c>
      <c r="D2091" s="237"/>
      <c r="E2091" s="265"/>
      <c r="G2091" s="122">
        <f>IFERROR(VLOOKUP($F:$F,'Lease Types with GL Accts'!A:B,2,FALSE),0)</f>
        <v>0</v>
      </c>
      <c r="H2091" s="122">
        <f>IFERROR(VLOOKUP($F:$F,'Lease Types with GL Accts'!$A:$C,3,FALSE),0)</f>
        <v>0</v>
      </c>
      <c r="I2091" s="122">
        <f>IFERROR(VLOOKUP($F:$F,'Lease Types with GL Accts'!$A:$D,4,FALSE),0)</f>
        <v>0</v>
      </c>
      <c r="J2091" s="293" t="str">
        <f>IF(AND(AB2091=1,K2091='Lease Rollforward'!$B$2),"Yes",IF(AB2091=1,"No",""))</f>
        <v/>
      </c>
      <c r="L2091" s="216"/>
      <c r="M2091" s="217"/>
      <c r="N2091" s="217"/>
      <c r="O2091" s="217"/>
      <c r="P2091" s="294">
        <f t="shared" si="273"/>
        <v>0</v>
      </c>
      <c r="Q2091" s="124"/>
      <c r="R2091" s="124"/>
      <c r="S2091" s="219"/>
      <c r="T2091" s="219"/>
      <c r="U2091" s="266"/>
      <c r="V2091" s="122" t="str">
        <f>IF($AB2091=1,VLOOKUP(U:U,'BW Asset Listing'!D:E,2,FALSE),"")</f>
        <v/>
      </c>
      <c r="W2091" s="122" t="str">
        <f>IF($AB2091=1,VLOOKUP(U:U,'BW Asset Listing'!D:F,3,FALSE),"")</f>
        <v/>
      </c>
      <c r="X2091" s="122" t="str">
        <f>IF($AB2091=1,VLOOKUP(U:U,'BW Asset Listing'!D:G,4,FALSE),"")</f>
        <v/>
      </c>
      <c r="Y2091" s="294" t="str">
        <f>IF($AB2091=1,VLOOKUP(U:U,'BW Asset Listing'!D:O,12,FALSE),"")</f>
        <v/>
      </c>
      <c r="Z2091" s="294" t="str">
        <f t="shared" si="274"/>
        <v/>
      </c>
      <c r="AA2091" s="294" t="str">
        <f t="shared" si="275"/>
        <v/>
      </c>
      <c r="AB2091" s="294">
        <f>COUNTIF($D$4:D2091,$D2091)</f>
        <v>0</v>
      </c>
      <c r="AE2091" s="122" t="str">
        <f t="shared" si="276"/>
        <v/>
      </c>
      <c r="AF2091" s="124">
        <f>SUMIFS('BW Expense Report GL'!I:I,'BW Expense Report GL'!F:F,AD:AD,'BW Expense Report GL'!G:G,G:G)</f>
        <v>0</v>
      </c>
      <c r="AG2091" s="124" t="str">
        <f t="shared" si="277"/>
        <v/>
      </c>
      <c r="AH2091" s="124">
        <f>SUMIFS('BW Expense Report GL'!I:I,'BW Expense Report GL'!F:F,AD:AD,'BW Expense Report GL'!G:G,H:H)</f>
        <v>0</v>
      </c>
      <c r="AI2091" s="124" t="str">
        <f t="shared" si="278"/>
        <v/>
      </c>
      <c r="AK2091" s="121">
        <f t="shared" si="279"/>
        <v>0</v>
      </c>
      <c r="AL2091" s="121">
        <f t="shared" si="280"/>
        <v>0</v>
      </c>
    </row>
    <row r="2092" spans="1:38" s="121" customFormat="1" ht="12.75" x14ac:dyDescent="0.2">
      <c r="A2092" s="293" t="str">
        <f>VLOOKUP(B:B,'ACFR Business Areas'!A:C,3,FALSE)</f>
        <v>A000</v>
      </c>
      <c r="B2092" s="293" t="str">
        <f>'Lease Rollforward'!$B$1</f>
        <v>E120</v>
      </c>
      <c r="C2092" s="122" t="str">
        <f>VLOOKUP(B:B,'ACFR Business Areas'!A:B,2,FALSE)</f>
        <v>Comptroller General</v>
      </c>
      <c r="D2092" s="237"/>
      <c r="E2092" s="265"/>
      <c r="G2092" s="122">
        <f>IFERROR(VLOOKUP($F:$F,'Lease Types with GL Accts'!A:B,2,FALSE),0)</f>
        <v>0</v>
      </c>
      <c r="H2092" s="122">
        <f>IFERROR(VLOOKUP($F:$F,'Lease Types with GL Accts'!$A:$C,3,FALSE),0)</f>
        <v>0</v>
      </c>
      <c r="I2092" s="122">
        <f>IFERROR(VLOOKUP($F:$F,'Lease Types with GL Accts'!$A:$D,4,FALSE),0)</f>
        <v>0</v>
      </c>
      <c r="J2092" s="293" t="str">
        <f>IF(AND(AB2092=1,K2092='Lease Rollforward'!$B$2),"Yes",IF(AB2092=1,"No",""))</f>
        <v/>
      </c>
      <c r="L2092" s="216"/>
      <c r="M2092" s="217"/>
      <c r="N2092" s="217"/>
      <c r="O2092" s="217"/>
      <c r="P2092" s="294">
        <f t="shared" si="273"/>
        <v>0</v>
      </c>
      <c r="Q2092" s="124"/>
      <c r="R2092" s="124"/>
      <c r="S2092" s="219"/>
      <c r="T2092" s="219"/>
      <c r="U2092" s="266"/>
      <c r="V2092" s="122" t="str">
        <f>IF($AB2092=1,VLOOKUP(U:U,'BW Asset Listing'!D:E,2,FALSE),"")</f>
        <v/>
      </c>
      <c r="W2092" s="122" t="str">
        <f>IF($AB2092=1,VLOOKUP(U:U,'BW Asset Listing'!D:F,3,FALSE),"")</f>
        <v/>
      </c>
      <c r="X2092" s="122" t="str">
        <f>IF($AB2092=1,VLOOKUP(U:U,'BW Asset Listing'!D:G,4,FALSE),"")</f>
        <v/>
      </c>
      <c r="Y2092" s="294" t="str">
        <f>IF($AB2092=1,VLOOKUP(U:U,'BW Asset Listing'!D:O,12,FALSE),"")</f>
        <v/>
      </c>
      <c r="Z2092" s="294" t="str">
        <f t="shared" si="274"/>
        <v/>
      </c>
      <c r="AA2092" s="294" t="str">
        <f t="shared" si="275"/>
        <v/>
      </c>
      <c r="AB2092" s="294">
        <f>COUNTIF($D$4:D2092,$D2092)</f>
        <v>0</v>
      </c>
      <c r="AE2092" s="122" t="str">
        <f t="shared" si="276"/>
        <v/>
      </c>
      <c r="AF2092" s="124">
        <f>SUMIFS('BW Expense Report GL'!I:I,'BW Expense Report GL'!F:F,AD:AD,'BW Expense Report GL'!G:G,G:G)</f>
        <v>0</v>
      </c>
      <c r="AG2092" s="124" t="str">
        <f t="shared" si="277"/>
        <v/>
      </c>
      <c r="AH2092" s="124">
        <f>SUMIFS('BW Expense Report GL'!I:I,'BW Expense Report GL'!F:F,AD:AD,'BW Expense Report GL'!G:G,H:H)</f>
        <v>0</v>
      </c>
      <c r="AI2092" s="124" t="str">
        <f t="shared" si="278"/>
        <v/>
      </c>
      <c r="AK2092" s="121">
        <f t="shared" si="279"/>
        <v>0</v>
      </c>
      <c r="AL2092" s="121">
        <f t="shared" si="280"/>
        <v>0</v>
      </c>
    </row>
    <row r="2093" spans="1:38" s="121" customFormat="1" ht="12.75" x14ac:dyDescent="0.2">
      <c r="A2093" s="293" t="str">
        <f>VLOOKUP(B:B,'ACFR Business Areas'!A:C,3,FALSE)</f>
        <v>A000</v>
      </c>
      <c r="B2093" s="293" t="str">
        <f>'Lease Rollforward'!$B$1</f>
        <v>E120</v>
      </c>
      <c r="C2093" s="122" t="str">
        <f>VLOOKUP(B:B,'ACFR Business Areas'!A:B,2,FALSE)</f>
        <v>Comptroller General</v>
      </c>
      <c r="D2093" s="237"/>
      <c r="E2093" s="265"/>
      <c r="G2093" s="122">
        <f>IFERROR(VLOOKUP($F:$F,'Lease Types with GL Accts'!A:B,2,FALSE),0)</f>
        <v>0</v>
      </c>
      <c r="H2093" s="122">
        <f>IFERROR(VLOOKUP($F:$F,'Lease Types with GL Accts'!$A:$C,3,FALSE),0)</f>
        <v>0</v>
      </c>
      <c r="I2093" s="122">
        <f>IFERROR(VLOOKUP($F:$F,'Lease Types with GL Accts'!$A:$D,4,FALSE),0)</f>
        <v>0</v>
      </c>
      <c r="J2093" s="293" t="str">
        <f>IF(AND(AB2093=1,K2093='Lease Rollforward'!$B$2),"Yes",IF(AB2093=1,"No",""))</f>
        <v/>
      </c>
      <c r="L2093" s="216"/>
      <c r="M2093" s="217"/>
      <c r="N2093" s="217"/>
      <c r="O2093" s="217"/>
      <c r="P2093" s="294">
        <f t="shared" si="273"/>
        <v>0</v>
      </c>
      <c r="Q2093" s="124"/>
      <c r="R2093" s="124"/>
      <c r="S2093" s="219"/>
      <c r="T2093" s="219"/>
      <c r="U2093" s="266"/>
      <c r="V2093" s="122" t="str">
        <f>IF($AB2093=1,VLOOKUP(U:U,'BW Asset Listing'!D:E,2,FALSE),"")</f>
        <v/>
      </c>
      <c r="W2093" s="122" t="str">
        <f>IF($AB2093=1,VLOOKUP(U:U,'BW Asset Listing'!D:F,3,FALSE),"")</f>
        <v/>
      </c>
      <c r="X2093" s="122" t="str">
        <f>IF($AB2093=1,VLOOKUP(U:U,'BW Asset Listing'!D:G,4,FALSE),"")</f>
        <v/>
      </c>
      <c r="Y2093" s="294" t="str">
        <f>IF($AB2093=1,VLOOKUP(U:U,'BW Asset Listing'!D:O,12,FALSE),"")</f>
        <v/>
      </c>
      <c r="Z2093" s="294" t="str">
        <f t="shared" si="274"/>
        <v/>
      </c>
      <c r="AA2093" s="294" t="str">
        <f t="shared" si="275"/>
        <v/>
      </c>
      <c r="AB2093" s="294">
        <f>COUNTIF($D$4:D2093,$D2093)</f>
        <v>0</v>
      </c>
      <c r="AE2093" s="122" t="str">
        <f t="shared" si="276"/>
        <v/>
      </c>
      <c r="AF2093" s="124">
        <f>SUMIFS('BW Expense Report GL'!I:I,'BW Expense Report GL'!F:F,AD:AD,'BW Expense Report GL'!G:G,G:G)</f>
        <v>0</v>
      </c>
      <c r="AG2093" s="124" t="str">
        <f t="shared" si="277"/>
        <v/>
      </c>
      <c r="AH2093" s="124">
        <f>SUMIFS('BW Expense Report GL'!I:I,'BW Expense Report GL'!F:F,AD:AD,'BW Expense Report GL'!G:G,H:H)</f>
        <v>0</v>
      </c>
      <c r="AI2093" s="124" t="str">
        <f t="shared" si="278"/>
        <v/>
      </c>
      <c r="AK2093" s="121">
        <f t="shared" si="279"/>
        <v>0</v>
      </c>
      <c r="AL2093" s="121">
        <f t="shared" si="280"/>
        <v>0</v>
      </c>
    </row>
    <row r="2094" spans="1:38" s="121" customFormat="1" ht="12.75" x14ac:dyDescent="0.2">
      <c r="A2094" s="293" t="str">
        <f>VLOOKUP(B:B,'ACFR Business Areas'!A:C,3,FALSE)</f>
        <v>A000</v>
      </c>
      <c r="B2094" s="293" t="str">
        <f>'Lease Rollforward'!$B$1</f>
        <v>E120</v>
      </c>
      <c r="C2094" s="122" t="str">
        <f>VLOOKUP(B:B,'ACFR Business Areas'!A:B,2,FALSE)</f>
        <v>Comptroller General</v>
      </c>
      <c r="D2094" s="237"/>
      <c r="E2094" s="265"/>
      <c r="G2094" s="122">
        <f>IFERROR(VLOOKUP($F:$F,'Lease Types with GL Accts'!A:B,2,FALSE),0)</f>
        <v>0</v>
      </c>
      <c r="H2094" s="122">
        <f>IFERROR(VLOOKUP($F:$F,'Lease Types with GL Accts'!$A:$C,3,FALSE),0)</f>
        <v>0</v>
      </c>
      <c r="I2094" s="122">
        <f>IFERROR(VLOOKUP($F:$F,'Lease Types with GL Accts'!$A:$D,4,FALSE),0)</f>
        <v>0</v>
      </c>
      <c r="J2094" s="293" t="str">
        <f>IF(AND(AB2094=1,K2094='Lease Rollforward'!$B$2),"Yes",IF(AB2094=1,"No",""))</f>
        <v/>
      </c>
      <c r="L2094" s="216"/>
      <c r="M2094" s="217"/>
      <c r="N2094" s="217"/>
      <c r="O2094" s="217"/>
      <c r="P2094" s="294">
        <f t="shared" si="273"/>
        <v>0</v>
      </c>
      <c r="Q2094" s="124"/>
      <c r="R2094" s="124"/>
      <c r="S2094" s="219"/>
      <c r="T2094" s="219"/>
      <c r="U2094" s="266"/>
      <c r="V2094" s="122" t="str">
        <f>IF($AB2094=1,VLOOKUP(U:U,'BW Asset Listing'!D:E,2,FALSE),"")</f>
        <v/>
      </c>
      <c r="W2094" s="122" t="str">
        <f>IF($AB2094=1,VLOOKUP(U:U,'BW Asset Listing'!D:F,3,FALSE),"")</f>
        <v/>
      </c>
      <c r="X2094" s="122" t="str">
        <f>IF($AB2094=1,VLOOKUP(U:U,'BW Asset Listing'!D:G,4,FALSE),"")</f>
        <v/>
      </c>
      <c r="Y2094" s="294" t="str">
        <f>IF($AB2094=1,VLOOKUP(U:U,'BW Asset Listing'!D:O,12,FALSE),"")</f>
        <v/>
      </c>
      <c r="Z2094" s="294" t="str">
        <f t="shared" si="274"/>
        <v/>
      </c>
      <c r="AA2094" s="294" t="str">
        <f t="shared" si="275"/>
        <v/>
      </c>
      <c r="AB2094" s="294">
        <f>COUNTIF($D$4:D2094,$D2094)</f>
        <v>0</v>
      </c>
      <c r="AE2094" s="122" t="str">
        <f t="shared" si="276"/>
        <v/>
      </c>
      <c r="AF2094" s="124">
        <f>SUMIFS('BW Expense Report GL'!I:I,'BW Expense Report GL'!F:F,AD:AD,'BW Expense Report GL'!G:G,G:G)</f>
        <v>0</v>
      </c>
      <c r="AG2094" s="124" t="str">
        <f t="shared" si="277"/>
        <v/>
      </c>
      <c r="AH2094" s="124">
        <f>SUMIFS('BW Expense Report GL'!I:I,'BW Expense Report GL'!F:F,AD:AD,'BW Expense Report GL'!G:G,H:H)</f>
        <v>0</v>
      </c>
      <c r="AI2094" s="124" t="str">
        <f t="shared" si="278"/>
        <v/>
      </c>
      <c r="AK2094" s="121">
        <f t="shared" si="279"/>
        <v>0</v>
      </c>
      <c r="AL2094" s="121">
        <f t="shared" si="280"/>
        <v>0</v>
      </c>
    </row>
    <row r="2095" spans="1:38" s="121" customFormat="1" ht="12.75" x14ac:dyDescent="0.2">
      <c r="A2095" s="293" t="str">
        <f>VLOOKUP(B:B,'ACFR Business Areas'!A:C,3,FALSE)</f>
        <v>A000</v>
      </c>
      <c r="B2095" s="293" t="str">
        <f>'Lease Rollforward'!$B$1</f>
        <v>E120</v>
      </c>
      <c r="C2095" s="122" t="str">
        <f>VLOOKUP(B:B,'ACFR Business Areas'!A:B,2,FALSE)</f>
        <v>Comptroller General</v>
      </c>
      <c r="D2095" s="237"/>
      <c r="E2095" s="265"/>
      <c r="G2095" s="122">
        <f>IFERROR(VLOOKUP($F:$F,'Lease Types with GL Accts'!A:B,2,FALSE),0)</f>
        <v>0</v>
      </c>
      <c r="H2095" s="122">
        <f>IFERROR(VLOOKUP($F:$F,'Lease Types with GL Accts'!$A:$C,3,FALSE),0)</f>
        <v>0</v>
      </c>
      <c r="I2095" s="122">
        <f>IFERROR(VLOOKUP($F:$F,'Lease Types with GL Accts'!$A:$D,4,FALSE),0)</f>
        <v>0</v>
      </c>
      <c r="J2095" s="293" t="str">
        <f>IF(AND(AB2095=1,K2095='Lease Rollforward'!$B$2),"Yes",IF(AB2095=1,"No",""))</f>
        <v/>
      </c>
      <c r="L2095" s="216"/>
      <c r="M2095" s="217"/>
      <c r="N2095" s="217"/>
      <c r="O2095" s="217"/>
      <c r="P2095" s="294">
        <f t="shared" si="273"/>
        <v>0</v>
      </c>
      <c r="Q2095" s="124"/>
      <c r="R2095" s="124"/>
      <c r="S2095" s="219"/>
      <c r="T2095" s="219"/>
      <c r="U2095" s="266"/>
      <c r="V2095" s="122" t="str">
        <f>IF($AB2095=1,VLOOKUP(U:U,'BW Asset Listing'!D:E,2,FALSE),"")</f>
        <v/>
      </c>
      <c r="W2095" s="122" t="str">
        <f>IF($AB2095=1,VLOOKUP(U:U,'BW Asset Listing'!D:F,3,FALSE),"")</f>
        <v/>
      </c>
      <c r="X2095" s="122" t="str">
        <f>IF($AB2095=1,VLOOKUP(U:U,'BW Asset Listing'!D:G,4,FALSE),"")</f>
        <v/>
      </c>
      <c r="Y2095" s="294" t="str">
        <f>IF($AB2095=1,VLOOKUP(U:U,'BW Asset Listing'!D:O,12,FALSE),"")</f>
        <v/>
      </c>
      <c r="Z2095" s="294" t="str">
        <f t="shared" si="274"/>
        <v/>
      </c>
      <c r="AA2095" s="294" t="str">
        <f t="shared" si="275"/>
        <v/>
      </c>
      <c r="AB2095" s="294">
        <f>COUNTIF($D$4:D2095,$D2095)</f>
        <v>0</v>
      </c>
      <c r="AE2095" s="122" t="str">
        <f t="shared" si="276"/>
        <v/>
      </c>
      <c r="AF2095" s="124">
        <f>SUMIFS('BW Expense Report GL'!I:I,'BW Expense Report GL'!F:F,AD:AD,'BW Expense Report GL'!G:G,G:G)</f>
        <v>0</v>
      </c>
      <c r="AG2095" s="124" t="str">
        <f t="shared" si="277"/>
        <v/>
      </c>
      <c r="AH2095" s="124">
        <f>SUMIFS('BW Expense Report GL'!I:I,'BW Expense Report GL'!F:F,AD:AD,'BW Expense Report GL'!G:G,H:H)</f>
        <v>0</v>
      </c>
      <c r="AI2095" s="124" t="str">
        <f t="shared" si="278"/>
        <v/>
      </c>
      <c r="AK2095" s="121">
        <f t="shared" si="279"/>
        <v>0</v>
      </c>
      <c r="AL2095" s="121">
        <f t="shared" si="280"/>
        <v>0</v>
      </c>
    </row>
    <row r="2096" spans="1:38" s="121" customFormat="1" ht="12.75" x14ac:dyDescent="0.2">
      <c r="A2096" s="293" t="str">
        <f>VLOOKUP(B:B,'ACFR Business Areas'!A:C,3,FALSE)</f>
        <v>A000</v>
      </c>
      <c r="B2096" s="293" t="str">
        <f>'Lease Rollforward'!$B$1</f>
        <v>E120</v>
      </c>
      <c r="C2096" s="122" t="str">
        <f>VLOOKUP(B:B,'ACFR Business Areas'!A:B,2,FALSE)</f>
        <v>Comptroller General</v>
      </c>
      <c r="D2096" s="237"/>
      <c r="E2096" s="265"/>
      <c r="G2096" s="122">
        <f>IFERROR(VLOOKUP($F:$F,'Lease Types with GL Accts'!A:B,2,FALSE),0)</f>
        <v>0</v>
      </c>
      <c r="H2096" s="122">
        <f>IFERROR(VLOOKUP($F:$F,'Lease Types with GL Accts'!$A:$C,3,FALSE),0)</f>
        <v>0</v>
      </c>
      <c r="I2096" s="122">
        <f>IFERROR(VLOOKUP($F:$F,'Lease Types with GL Accts'!$A:$D,4,FALSE),0)</f>
        <v>0</v>
      </c>
      <c r="J2096" s="293" t="str">
        <f>IF(AND(AB2096=1,K2096='Lease Rollforward'!$B$2),"Yes",IF(AB2096=1,"No",""))</f>
        <v/>
      </c>
      <c r="L2096" s="216"/>
      <c r="M2096" s="217"/>
      <c r="N2096" s="217"/>
      <c r="O2096" s="217"/>
      <c r="P2096" s="294">
        <f t="shared" si="273"/>
        <v>0</v>
      </c>
      <c r="Q2096" s="124"/>
      <c r="R2096" s="124"/>
      <c r="S2096" s="219"/>
      <c r="T2096" s="219"/>
      <c r="U2096" s="266"/>
      <c r="V2096" s="122" t="str">
        <f>IF($AB2096=1,VLOOKUP(U:U,'BW Asset Listing'!D:E,2,FALSE),"")</f>
        <v/>
      </c>
      <c r="W2096" s="122" t="str">
        <f>IF($AB2096=1,VLOOKUP(U:U,'BW Asset Listing'!D:F,3,FALSE),"")</f>
        <v/>
      </c>
      <c r="X2096" s="122" t="str">
        <f>IF($AB2096=1,VLOOKUP(U:U,'BW Asset Listing'!D:G,4,FALSE),"")</f>
        <v/>
      </c>
      <c r="Y2096" s="294" t="str">
        <f>IF($AB2096=1,VLOOKUP(U:U,'BW Asset Listing'!D:O,12,FALSE),"")</f>
        <v/>
      </c>
      <c r="Z2096" s="294" t="str">
        <f t="shared" si="274"/>
        <v/>
      </c>
      <c r="AA2096" s="294" t="str">
        <f t="shared" si="275"/>
        <v/>
      </c>
      <c r="AB2096" s="294">
        <f>COUNTIF($D$4:D2096,$D2096)</f>
        <v>0</v>
      </c>
      <c r="AE2096" s="122" t="str">
        <f t="shared" si="276"/>
        <v/>
      </c>
      <c r="AF2096" s="124">
        <f>SUMIFS('BW Expense Report GL'!I:I,'BW Expense Report GL'!F:F,AD:AD,'BW Expense Report GL'!G:G,G:G)</f>
        <v>0</v>
      </c>
      <c r="AG2096" s="124" t="str">
        <f t="shared" si="277"/>
        <v/>
      </c>
      <c r="AH2096" s="124">
        <f>SUMIFS('BW Expense Report GL'!I:I,'BW Expense Report GL'!F:F,AD:AD,'BW Expense Report GL'!G:G,H:H)</f>
        <v>0</v>
      </c>
      <c r="AI2096" s="124" t="str">
        <f t="shared" si="278"/>
        <v/>
      </c>
      <c r="AK2096" s="121">
        <f t="shared" si="279"/>
        <v>0</v>
      </c>
      <c r="AL2096" s="121">
        <f t="shared" si="280"/>
        <v>0</v>
      </c>
    </row>
    <row r="2097" spans="1:38" s="121" customFormat="1" ht="12.75" x14ac:dyDescent="0.2">
      <c r="A2097" s="293" t="str">
        <f>VLOOKUP(B:B,'ACFR Business Areas'!A:C,3,FALSE)</f>
        <v>A000</v>
      </c>
      <c r="B2097" s="293" t="str">
        <f>'Lease Rollforward'!$B$1</f>
        <v>E120</v>
      </c>
      <c r="C2097" s="122" t="str">
        <f>VLOOKUP(B:B,'ACFR Business Areas'!A:B,2,FALSE)</f>
        <v>Comptroller General</v>
      </c>
      <c r="D2097" s="237"/>
      <c r="E2097" s="265"/>
      <c r="G2097" s="122">
        <f>IFERROR(VLOOKUP($F:$F,'Lease Types with GL Accts'!A:B,2,FALSE),0)</f>
        <v>0</v>
      </c>
      <c r="H2097" s="122">
        <f>IFERROR(VLOOKUP($F:$F,'Lease Types with GL Accts'!$A:$C,3,FALSE),0)</f>
        <v>0</v>
      </c>
      <c r="I2097" s="122">
        <f>IFERROR(VLOOKUP($F:$F,'Lease Types with GL Accts'!$A:$D,4,FALSE),0)</f>
        <v>0</v>
      </c>
      <c r="J2097" s="293" t="str">
        <f>IF(AND(AB2097=1,K2097='Lease Rollforward'!$B$2),"Yes",IF(AB2097=1,"No",""))</f>
        <v/>
      </c>
      <c r="L2097" s="216"/>
      <c r="M2097" s="217"/>
      <c r="N2097" s="217"/>
      <c r="O2097" s="217"/>
      <c r="P2097" s="294">
        <f t="shared" si="273"/>
        <v>0</v>
      </c>
      <c r="Q2097" s="124"/>
      <c r="R2097" s="124"/>
      <c r="S2097" s="219"/>
      <c r="T2097" s="219"/>
      <c r="U2097" s="266"/>
      <c r="V2097" s="122" t="str">
        <f>IF($AB2097=1,VLOOKUP(U:U,'BW Asset Listing'!D:E,2,FALSE),"")</f>
        <v/>
      </c>
      <c r="W2097" s="122" t="str">
        <f>IF($AB2097=1,VLOOKUP(U:U,'BW Asset Listing'!D:F,3,FALSE),"")</f>
        <v/>
      </c>
      <c r="X2097" s="122" t="str">
        <f>IF($AB2097=1,VLOOKUP(U:U,'BW Asset Listing'!D:G,4,FALSE),"")</f>
        <v/>
      </c>
      <c r="Y2097" s="294" t="str">
        <f>IF($AB2097=1,VLOOKUP(U:U,'BW Asset Listing'!D:O,12,FALSE),"")</f>
        <v/>
      </c>
      <c r="Z2097" s="294" t="str">
        <f t="shared" si="274"/>
        <v/>
      </c>
      <c r="AA2097" s="294" t="str">
        <f t="shared" si="275"/>
        <v/>
      </c>
      <c r="AB2097" s="294">
        <f>COUNTIF($D$4:D2097,$D2097)</f>
        <v>0</v>
      </c>
      <c r="AE2097" s="122" t="str">
        <f t="shared" si="276"/>
        <v/>
      </c>
      <c r="AF2097" s="124">
        <f>SUMIFS('BW Expense Report GL'!I:I,'BW Expense Report GL'!F:F,AD:AD,'BW Expense Report GL'!G:G,G:G)</f>
        <v>0</v>
      </c>
      <c r="AG2097" s="124" t="str">
        <f t="shared" si="277"/>
        <v/>
      </c>
      <c r="AH2097" s="124">
        <f>SUMIFS('BW Expense Report GL'!I:I,'BW Expense Report GL'!F:F,AD:AD,'BW Expense Report GL'!G:G,H:H)</f>
        <v>0</v>
      </c>
      <c r="AI2097" s="124" t="str">
        <f t="shared" si="278"/>
        <v/>
      </c>
      <c r="AK2097" s="121">
        <f t="shared" si="279"/>
        <v>0</v>
      </c>
      <c r="AL2097" s="121">
        <f t="shared" si="280"/>
        <v>0</v>
      </c>
    </row>
    <row r="2098" spans="1:38" s="121" customFormat="1" ht="12.75" x14ac:dyDescent="0.2">
      <c r="A2098" s="293" t="str">
        <f>VLOOKUP(B:B,'ACFR Business Areas'!A:C,3,FALSE)</f>
        <v>A000</v>
      </c>
      <c r="B2098" s="293" t="str">
        <f>'Lease Rollforward'!$B$1</f>
        <v>E120</v>
      </c>
      <c r="C2098" s="122" t="str">
        <f>VLOOKUP(B:B,'ACFR Business Areas'!A:B,2,FALSE)</f>
        <v>Comptroller General</v>
      </c>
      <c r="D2098" s="237"/>
      <c r="E2098" s="265"/>
      <c r="G2098" s="122">
        <f>IFERROR(VLOOKUP($F:$F,'Lease Types with GL Accts'!A:B,2,FALSE),0)</f>
        <v>0</v>
      </c>
      <c r="H2098" s="122">
        <f>IFERROR(VLOOKUP($F:$F,'Lease Types with GL Accts'!$A:$C,3,FALSE),0)</f>
        <v>0</v>
      </c>
      <c r="I2098" s="122">
        <f>IFERROR(VLOOKUP($F:$F,'Lease Types with GL Accts'!$A:$D,4,FALSE),0)</f>
        <v>0</v>
      </c>
      <c r="J2098" s="293" t="str">
        <f>IF(AND(AB2098=1,K2098='Lease Rollforward'!$B$2),"Yes",IF(AB2098=1,"No",""))</f>
        <v/>
      </c>
      <c r="L2098" s="216"/>
      <c r="M2098" s="217"/>
      <c r="N2098" s="217"/>
      <c r="O2098" s="217"/>
      <c r="P2098" s="294">
        <f t="shared" si="273"/>
        <v>0</v>
      </c>
      <c r="Q2098" s="124"/>
      <c r="R2098" s="124"/>
      <c r="S2098" s="219"/>
      <c r="T2098" s="219"/>
      <c r="U2098" s="266"/>
      <c r="V2098" s="122" t="str">
        <f>IF($AB2098=1,VLOOKUP(U:U,'BW Asset Listing'!D:E,2,FALSE),"")</f>
        <v/>
      </c>
      <c r="W2098" s="122" t="str">
        <f>IF($AB2098=1,VLOOKUP(U:U,'BW Asset Listing'!D:F,3,FALSE),"")</f>
        <v/>
      </c>
      <c r="X2098" s="122" t="str">
        <f>IF($AB2098=1,VLOOKUP(U:U,'BW Asset Listing'!D:G,4,FALSE),"")</f>
        <v/>
      </c>
      <c r="Y2098" s="294" t="str">
        <f>IF($AB2098=1,VLOOKUP(U:U,'BW Asset Listing'!D:O,12,FALSE),"")</f>
        <v/>
      </c>
      <c r="Z2098" s="294" t="str">
        <f t="shared" si="274"/>
        <v/>
      </c>
      <c r="AA2098" s="294" t="str">
        <f t="shared" si="275"/>
        <v/>
      </c>
      <c r="AB2098" s="294">
        <f>COUNTIF($D$4:D2098,$D2098)</f>
        <v>0</v>
      </c>
      <c r="AE2098" s="122" t="str">
        <f t="shared" si="276"/>
        <v/>
      </c>
      <c r="AF2098" s="124">
        <f>SUMIFS('BW Expense Report GL'!I:I,'BW Expense Report GL'!F:F,AD:AD,'BW Expense Report GL'!G:G,G:G)</f>
        <v>0</v>
      </c>
      <c r="AG2098" s="124" t="str">
        <f t="shared" si="277"/>
        <v/>
      </c>
      <c r="AH2098" s="124">
        <f>SUMIFS('BW Expense Report GL'!I:I,'BW Expense Report GL'!F:F,AD:AD,'BW Expense Report GL'!G:G,H:H)</f>
        <v>0</v>
      </c>
      <c r="AI2098" s="124" t="str">
        <f t="shared" si="278"/>
        <v/>
      </c>
      <c r="AK2098" s="121">
        <f t="shared" si="279"/>
        <v>0</v>
      </c>
      <c r="AL2098" s="121">
        <f t="shared" si="280"/>
        <v>0</v>
      </c>
    </row>
    <row r="2099" spans="1:38" s="121" customFormat="1" ht="12.75" x14ac:dyDescent="0.2">
      <c r="A2099" s="293" t="str">
        <f>VLOOKUP(B:B,'ACFR Business Areas'!A:C,3,FALSE)</f>
        <v>A000</v>
      </c>
      <c r="B2099" s="293" t="str">
        <f>'Lease Rollforward'!$B$1</f>
        <v>E120</v>
      </c>
      <c r="C2099" s="122" t="str">
        <f>VLOOKUP(B:B,'ACFR Business Areas'!A:B,2,FALSE)</f>
        <v>Comptroller General</v>
      </c>
      <c r="D2099" s="237"/>
      <c r="E2099" s="265"/>
      <c r="G2099" s="122">
        <f>IFERROR(VLOOKUP($F:$F,'Lease Types with GL Accts'!A:B,2,FALSE),0)</f>
        <v>0</v>
      </c>
      <c r="H2099" s="122">
        <f>IFERROR(VLOOKUP($F:$F,'Lease Types with GL Accts'!$A:$C,3,FALSE),0)</f>
        <v>0</v>
      </c>
      <c r="I2099" s="122">
        <f>IFERROR(VLOOKUP($F:$F,'Lease Types with GL Accts'!$A:$D,4,FALSE),0)</f>
        <v>0</v>
      </c>
      <c r="J2099" s="293" t="str">
        <f>IF(AND(AB2099=1,K2099='Lease Rollforward'!$B$2),"Yes",IF(AB2099=1,"No",""))</f>
        <v/>
      </c>
      <c r="L2099" s="216"/>
      <c r="M2099" s="217"/>
      <c r="N2099" s="217"/>
      <c r="O2099" s="217"/>
      <c r="P2099" s="294">
        <f t="shared" si="273"/>
        <v>0</v>
      </c>
      <c r="Q2099" s="124"/>
      <c r="R2099" s="124"/>
      <c r="S2099" s="219"/>
      <c r="T2099" s="219"/>
      <c r="U2099" s="266"/>
      <c r="V2099" s="122" t="str">
        <f>IF($AB2099=1,VLOOKUP(U:U,'BW Asset Listing'!D:E,2,FALSE),"")</f>
        <v/>
      </c>
      <c r="W2099" s="122" t="str">
        <f>IF($AB2099=1,VLOOKUP(U:U,'BW Asset Listing'!D:F,3,FALSE),"")</f>
        <v/>
      </c>
      <c r="X2099" s="122" t="str">
        <f>IF($AB2099=1,VLOOKUP(U:U,'BW Asset Listing'!D:G,4,FALSE),"")</f>
        <v/>
      </c>
      <c r="Y2099" s="294" t="str">
        <f>IF($AB2099=1,VLOOKUP(U:U,'BW Asset Listing'!D:O,12,FALSE),"")</f>
        <v/>
      </c>
      <c r="Z2099" s="294" t="str">
        <f t="shared" si="274"/>
        <v/>
      </c>
      <c r="AA2099" s="294" t="str">
        <f t="shared" si="275"/>
        <v/>
      </c>
      <c r="AB2099" s="294">
        <f>COUNTIF($D$4:D2099,$D2099)</f>
        <v>0</v>
      </c>
      <c r="AE2099" s="122" t="str">
        <f t="shared" si="276"/>
        <v/>
      </c>
      <c r="AF2099" s="124">
        <f>SUMIFS('BW Expense Report GL'!I:I,'BW Expense Report GL'!F:F,AD:AD,'BW Expense Report GL'!G:G,G:G)</f>
        <v>0</v>
      </c>
      <c r="AG2099" s="124" t="str">
        <f t="shared" si="277"/>
        <v/>
      </c>
      <c r="AH2099" s="124">
        <f>SUMIFS('BW Expense Report GL'!I:I,'BW Expense Report GL'!F:F,AD:AD,'BW Expense Report GL'!G:G,H:H)</f>
        <v>0</v>
      </c>
      <c r="AI2099" s="124" t="str">
        <f t="shared" si="278"/>
        <v/>
      </c>
      <c r="AK2099" s="121">
        <f t="shared" si="279"/>
        <v>0</v>
      </c>
      <c r="AL2099" s="121">
        <f t="shared" si="280"/>
        <v>0</v>
      </c>
    </row>
    <row r="2100" spans="1:38" s="121" customFormat="1" ht="12.75" x14ac:dyDescent="0.2">
      <c r="A2100" s="293" t="str">
        <f>VLOOKUP(B:B,'ACFR Business Areas'!A:C,3,FALSE)</f>
        <v>A000</v>
      </c>
      <c r="B2100" s="293" t="str">
        <f>'Lease Rollforward'!$B$1</f>
        <v>E120</v>
      </c>
      <c r="C2100" s="122" t="str">
        <f>VLOOKUP(B:B,'ACFR Business Areas'!A:B,2,FALSE)</f>
        <v>Comptroller General</v>
      </c>
      <c r="D2100" s="237"/>
      <c r="E2100" s="265"/>
      <c r="G2100" s="122">
        <f>IFERROR(VLOOKUP($F:$F,'Lease Types with GL Accts'!A:B,2,FALSE),0)</f>
        <v>0</v>
      </c>
      <c r="H2100" s="122">
        <f>IFERROR(VLOOKUP($F:$F,'Lease Types with GL Accts'!$A:$C,3,FALSE),0)</f>
        <v>0</v>
      </c>
      <c r="I2100" s="122">
        <f>IFERROR(VLOOKUP($F:$F,'Lease Types with GL Accts'!$A:$D,4,FALSE),0)</f>
        <v>0</v>
      </c>
      <c r="J2100" s="293" t="str">
        <f>IF(AND(AB2100=1,K2100='Lease Rollforward'!$B$2),"Yes",IF(AB2100=1,"No",""))</f>
        <v/>
      </c>
      <c r="L2100" s="216"/>
      <c r="M2100" s="217"/>
      <c r="N2100" s="217"/>
      <c r="O2100" s="217"/>
      <c r="P2100" s="294">
        <f t="shared" si="273"/>
        <v>0</v>
      </c>
      <c r="Q2100" s="124"/>
      <c r="R2100" s="124"/>
      <c r="S2100" s="219"/>
      <c r="T2100" s="219"/>
      <c r="U2100" s="266"/>
      <c r="V2100" s="122" t="str">
        <f>IF($AB2100=1,VLOOKUP(U:U,'BW Asset Listing'!D:E,2,FALSE),"")</f>
        <v/>
      </c>
      <c r="W2100" s="122" t="str">
        <f>IF($AB2100=1,VLOOKUP(U:U,'BW Asset Listing'!D:F,3,FALSE),"")</f>
        <v/>
      </c>
      <c r="X2100" s="122" t="str">
        <f>IF($AB2100=1,VLOOKUP(U:U,'BW Asset Listing'!D:G,4,FALSE),"")</f>
        <v/>
      </c>
      <c r="Y2100" s="294" t="str">
        <f>IF($AB2100=1,VLOOKUP(U:U,'BW Asset Listing'!D:O,12,FALSE),"")</f>
        <v/>
      </c>
      <c r="Z2100" s="294" t="str">
        <f t="shared" si="274"/>
        <v/>
      </c>
      <c r="AA2100" s="294" t="str">
        <f t="shared" si="275"/>
        <v/>
      </c>
      <c r="AB2100" s="294">
        <f>COUNTIF($D$4:D2100,$D2100)</f>
        <v>0</v>
      </c>
      <c r="AE2100" s="122" t="str">
        <f t="shared" si="276"/>
        <v/>
      </c>
      <c r="AF2100" s="124">
        <f>SUMIFS('BW Expense Report GL'!I:I,'BW Expense Report GL'!F:F,AD:AD,'BW Expense Report GL'!G:G,G:G)</f>
        <v>0</v>
      </c>
      <c r="AG2100" s="124" t="str">
        <f t="shared" si="277"/>
        <v/>
      </c>
      <c r="AH2100" s="124">
        <f>SUMIFS('BW Expense Report GL'!I:I,'BW Expense Report GL'!F:F,AD:AD,'BW Expense Report GL'!G:G,H:H)</f>
        <v>0</v>
      </c>
      <c r="AI2100" s="124" t="str">
        <f t="shared" si="278"/>
        <v/>
      </c>
      <c r="AK2100" s="121">
        <f t="shared" si="279"/>
        <v>0</v>
      </c>
      <c r="AL2100" s="121">
        <f t="shared" si="280"/>
        <v>0</v>
      </c>
    </row>
    <row r="2101" spans="1:38" s="121" customFormat="1" ht="12.75" x14ac:dyDescent="0.2">
      <c r="A2101" s="293" t="str">
        <f>VLOOKUP(B:B,'ACFR Business Areas'!A:C,3,FALSE)</f>
        <v>A000</v>
      </c>
      <c r="B2101" s="293" t="str">
        <f>'Lease Rollforward'!$B$1</f>
        <v>E120</v>
      </c>
      <c r="C2101" s="122" t="str">
        <f>VLOOKUP(B:B,'ACFR Business Areas'!A:B,2,FALSE)</f>
        <v>Comptroller General</v>
      </c>
      <c r="D2101" s="237"/>
      <c r="E2101" s="265"/>
      <c r="G2101" s="122">
        <f>IFERROR(VLOOKUP($F:$F,'Lease Types with GL Accts'!A:B,2,FALSE),0)</f>
        <v>0</v>
      </c>
      <c r="H2101" s="122">
        <f>IFERROR(VLOOKUP($F:$F,'Lease Types with GL Accts'!$A:$C,3,FALSE),0)</f>
        <v>0</v>
      </c>
      <c r="I2101" s="122">
        <f>IFERROR(VLOOKUP($F:$F,'Lease Types with GL Accts'!$A:$D,4,FALSE),0)</f>
        <v>0</v>
      </c>
      <c r="J2101" s="293" t="str">
        <f>IF(AND(AB2101=1,K2101='Lease Rollforward'!$B$2),"Yes",IF(AB2101=1,"No",""))</f>
        <v/>
      </c>
      <c r="L2101" s="216"/>
      <c r="M2101" s="217"/>
      <c r="N2101" s="217"/>
      <c r="O2101" s="217"/>
      <c r="P2101" s="294">
        <f t="shared" si="273"/>
        <v>0</v>
      </c>
      <c r="Q2101" s="124"/>
      <c r="R2101" s="124"/>
      <c r="S2101" s="219"/>
      <c r="T2101" s="219"/>
      <c r="U2101" s="266"/>
      <c r="V2101" s="122" t="str">
        <f>IF($AB2101=1,VLOOKUP(U:U,'BW Asset Listing'!D:E,2,FALSE),"")</f>
        <v/>
      </c>
      <c r="W2101" s="122" t="str">
        <f>IF($AB2101=1,VLOOKUP(U:U,'BW Asset Listing'!D:F,3,FALSE),"")</f>
        <v/>
      </c>
      <c r="X2101" s="122" t="str">
        <f>IF($AB2101=1,VLOOKUP(U:U,'BW Asset Listing'!D:G,4,FALSE),"")</f>
        <v/>
      </c>
      <c r="Y2101" s="294" t="str">
        <f>IF($AB2101=1,VLOOKUP(U:U,'BW Asset Listing'!D:O,12,FALSE),"")</f>
        <v/>
      </c>
      <c r="Z2101" s="294" t="str">
        <f t="shared" si="274"/>
        <v/>
      </c>
      <c r="AA2101" s="294" t="str">
        <f t="shared" si="275"/>
        <v/>
      </c>
      <c r="AB2101" s="294">
        <f>COUNTIF($D$4:D2101,$D2101)</f>
        <v>0</v>
      </c>
      <c r="AE2101" s="122" t="str">
        <f t="shared" si="276"/>
        <v/>
      </c>
      <c r="AF2101" s="124">
        <f>SUMIFS('BW Expense Report GL'!I:I,'BW Expense Report GL'!F:F,AD:AD,'BW Expense Report GL'!G:G,G:G)</f>
        <v>0</v>
      </c>
      <c r="AG2101" s="124" t="str">
        <f t="shared" si="277"/>
        <v/>
      </c>
      <c r="AH2101" s="124">
        <f>SUMIFS('BW Expense Report GL'!I:I,'BW Expense Report GL'!F:F,AD:AD,'BW Expense Report GL'!G:G,H:H)</f>
        <v>0</v>
      </c>
      <c r="AI2101" s="124" t="str">
        <f t="shared" si="278"/>
        <v/>
      </c>
      <c r="AK2101" s="121">
        <f t="shared" si="279"/>
        <v>0</v>
      </c>
      <c r="AL2101" s="121">
        <f t="shared" si="280"/>
        <v>0</v>
      </c>
    </row>
    <row r="2102" spans="1:38" s="121" customFormat="1" ht="12.75" x14ac:dyDescent="0.2">
      <c r="A2102" s="293" t="str">
        <f>VLOOKUP(B:B,'ACFR Business Areas'!A:C,3,FALSE)</f>
        <v>A000</v>
      </c>
      <c r="B2102" s="293" t="str">
        <f>'Lease Rollforward'!$B$1</f>
        <v>E120</v>
      </c>
      <c r="C2102" s="122" t="str">
        <f>VLOOKUP(B:B,'ACFR Business Areas'!A:B,2,FALSE)</f>
        <v>Comptroller General</v>
      </c>
      <c r="D2102" s="237"/>
      <c r="E2102" s="265"/>
      <c r="G2102" s="122">
        <f>IFERROR(VLOOKUP($F:$F,'Lease Types with GL Accts'!A:B,2,FALSE),0)</f>
        <v>0</v>
      </c>
      <c r="H2102" s="122">
        <f>IFERROR(VLOOKUP($F:$F,'Lease Types with GL Accts'!$A:$C,3,FALSE),0)</f>
        <v>0</v>
      </c>
      <c r="I2102" s="122">
        <f>IFERROR(VLOOKUP($F:$F,'Lease Types with GL Accts'!$A:$D,4,FALSE),0)</f>
        <v>0</v>
      </c>
      <c r="J2102" s="293" t="str">
        <f>IF(AND(AB2102=1,K2102='Lease Rollforward'!$B$2),"Yes",IF(AB2102=1,"No",""))</f>
        <v/>
      </c>
      <c r="L2102" s="216"/>
      <c r="M2102" s="217"/>
      <c r="N2102" s="217"/>
      <c r="O2102" s="217"/>
      <c r="P2102" s="294">
        <f t="shared" si="273"/>
        <v>0</v>
      </c>
      <c r="Q2102" s="124"/>
      <c r="R2102" s="124"/>
      <c r="S2102" s="219"/>
      <c r="T2102" s="219"/>
      <c r="U2102" s="266"/>
      <c r="V2102" s="122" t="str">
        <f>IF($AB2102=1,VLOOKUP(U:U,'BW Asset Listing'!D:E,2,FALSE),"")</f>
        <v/>
      </c>
      <c r="W2102" s="122" t="str">
        <f>IF($AB2102=1,VLOOKUP(U:U,'BW Asset Listing'!D:F,3,FALSE),"")</f>
        <v/>
      </c>
      <c r="X2102" s="122" t="str">
        <f>IF($AB2102=1,VLOOKUP(U:U,'BW Asset Listing'!D:G,4,FALSE),"")</f>
        <v/>
      </c>
      <c r="Y2102" s="294" t="str">
        <f>IF($AB2102=1,VLOOKUP(U:U,'BW Asset Listing'!D:O,12,FALSE),"")</f>
        <v/>
      </c>
      <c r="Z2102" s="294" t="str">
        <f t="shared" si="274"/>
        <v/>
      </c>
      <c r="AA2102" s="294" t="str">
        <f t="shared" si="275"/>
        <v/>
      </c>
      <c r="AB2102" s="294">
        <f>COUNTIF($D$4:D2102,$D2102)</f>
        <v>0</v>
      </c>
      <c r="AE2102" s="122" t="str">
        <f t="shared" si="276"/>
        <v/>
      </c>
      <c r="AF2102" s="124">
        <f>SUMIFS('BW Expense Report GL'!I:I,'BW Expense Report GL'!F:F,AD:AD,'BW Expense Report GL'!G:G,G:G)</f>
        <v>0</v>
      </c>
      <c r="AG2102" s="124" t="str">
        <f t="shared" si="277"/>
        <v/>
      </c>
      <c r="AH2102" s="124">
        <f>SUMIFS('BW Expense Report GL'!I:I,'BW Expense Report GL'!F:F,AD:AD,'BW Expense Report GL'!G:G,H:H)</f>
        <v>0</v>
      </c>
      <c r="AI2102" s="124" t="str">
        <f t="shared" si="278"/>
        <v/>
      </c>
      <c r="AK2102" s="121">
        <f t="shared" si="279"/>
        <v>0</v>
      </c>
      <c r="AL2102" s="121">
        <f t="shared" si="280"/>
        <v>0</v>
      </c>
    </row>
    <row r="2103" spans="1:38" s="121" customFormat="1" ht="12.75" x14ac:dyDescent="0.2">
      <c r="A2103" s="293" t="str">
        <f>VLOOKUP(B:B,'ACFR Business Areas'!A:C,3,FALSE)</f>
        <v>A000</v>
      </c>
      <c r="B2103" s="293" t="str">
        <f>'Lease Rollforward'!$B$1</f>
        <v>E120</v>
      </c>
      <c r="C2103" s="122" t="str">
        <f>VLOOKUP(B:B,'ACFR Business Areas'!A:B,2,FALSE)</f>
        <v>Comptroller General</v>
      </c>
      <c r="D2103" s="237"/>
      <c r="E2103" s="265"/>
      <c r="G2103" s="122">
        <f>IFERROR(VLOOKUP($F:$F,'Lease Types with GL Accts'!A:B,2,FALSE),0)</f>
        <v>0</v>
      </c>
      <c r="H2103" s="122">
        <f>IFERROR(VLOOKUP($F:$F,'Lease Types with GL Accts'!$A:$C,3,FALSE),0)</f>
        <v>0</v>
      </c>
      <c r="I2103" s="122">
        <f>IFERROR(VLOOKUP($F:$F,'Lease Types with GL Accts'!$A:$D,4,FALSE),0)</f>
        <v>0</v>
      </c>
      <c r="J2103" s="293" t="str">
        <f>IF(AND(AB2103=1,K2103='Lease Rollforward'!$B$2),"Yes",IF(AB2103=1,"No",""))</f>
        <v/>
      </c>
      <c r="L2103" s="216"/>
      <c r="M2103" s="217"/>
      <c r="N2103" s="217"/>
      <c r="O2103" s="217"/>
      <c r="P2103" s="294">
        <f t="shared" si="273"/>
        <v>0</v>
      </c>
      <c r="Q2103" s="124"/>
      <c r="R2103" s="124"/>
      <c r="S2103" s="219"/>
      <c r="T2103" s="219"/>
      <c r="U2103" s="266"/>
      <c r="V2103" s="122" t="str">
        <f>IF($AB2103=1,VLOOKUP(U:U,'BW Asset Listing'!D:E,2,FALSE),"")</f>
        <v/>
      </c>
      <c r="W2103" s="122" t="str">
        <f>IF($AB2103=1,VLOOKUP(U:U,'BW Asset Listing'!D:F,3,FALSE),"")</f>
        <v/>
      </c>
      <c r="X2103" s="122" t="str">
        <f>IF($AB2103=1,VLOOKUP(U:U,'BW Asset Listing'!D:G,4,FALSE),"")</f>
        <v/>
      </c>
      <c r="Y2103" s="294" t="str">
        <f>IF($AB2103=1,VLOOKUP(U:U,'BW Asset Listing'!D:O,12,FALSE),"")</f>
        <v/>
      </c>
      <c r="Z2103" s="294" t="str">
        <f t="shared" si="274"/>
        <v/>
      </c>
      <c r="AA2103" s="294" t="str">
        <f t="shared" si="275"/>
        <v/>
      </c>
      <c r="AB2103" s="294">
        <f>COUNTIF($D$4:D2103,$D2103)</f>
        <v>0</v>
      </c>
      <c r="AE2103" s="122" t="str">
        <f t="shared" si="276"/>
        <v/>
      </c>
      <c r="AF2103" s="124">
        <f>SUMIFS('BW Expense Report GL'!I:I,'BW Expense Report GL'!F:F,AD:AD,'BW Expense Report GL'!G:G,G:G)</f>
        <v>0</v>
      </c>
      <c r="AG2103" s="124" t="str">
        <f t="shared" si="277"/>
        <v/>
      </c>
      <c r="AH2103" s="124">
        <f>SUMIFS('BW Expense Report GL'!I:I,'BW Expense Report GL'!F:F,AD:AD,'BW Expense Report GL'!G:G,H:H)</f>
        <v>0</v>
      </c>
      <c r="AI2103" s="124" t="str">
        <f t="shared" si="278"/>
        <v/>
      </c>
      <c r="AK2103" s="121">
        <f t="shared" si="279"/>
        <v>0</v>
      </c>
      <c r="AL2103" s="121">
        <f t="shared" si="280"/>
        <v>0</v>
      </c>
    </row>
    <row r="2104" spans="1:38" s="121" customFormat="1" ht="12.75" x14ac:dyDescent="0.2">
      <c r="A2104" s="293" t="str">
        <f>VLOOKUP(B:B,'ACFR Business Areas'!A:C,3,FALSE)</f>
        <v>A000</v>
      </c>
      <c r="B2104" s="293" t="str">
        <f>'Lease Rollforward'!$B$1</f>
        <v>E120</v>
      </c>
      <c r="C2104" s="122" t="str">
        <f>VLOOKUP(B:B,'ACFR Business Areas'!A:B,2,FALSE)</f>
        <v>Comptroller General</v>
      </c>
      <c r="D2104" s="237"/>
      <c r="E2104" s="265"/>
      <c r="G2104" s="122">
        <f>IFERROR(VLOOKUP($F:$F,'Lease Types with GL Accts'!A:B,2,FALSE),0)</f>
        <v>0</v>
      </c>
      <c r="H2104" s="122">
        <f>IFERROR(VLOOKUP($F:$F,'Lease Types with GL Accts'!$A:$C,3,FALSE),0)</f>
        <v>0</v>
      </c>
      <c r="I2104" s="122">
        <f>IFERROR(VLOOKUP($F:$F,'Lease Types with GL Accts'!$A:$D,4,FALSE),0)</f>
        <v>0</v>
      </c>
      <c r="J2104" s="293" t="str">
        <f>IF(AND(AB2104=1,K2104='Lease Rollforward'!$B$2),"Yes",IF(AB2104=1,"No",""))</f>
        <v/>
      </c>
      <c r="L2104" s="216"/>
      <c r="M2104" s="217"/>
      <c r="N2104" s="217"/>
      <c r="O2104" s="217"/>
      <c r="P2104" s="294">
        <f t="shared" si="273"/>
        <v>0</v>
      </c>
      <c r="Q2104" s="124"/>
      <c r="R2104" s="124"/>
      <c r="S2104" s="219"/>
      <c r="T2104" s="219"/>
      <c r="U2104" s="266"/>
      <c r="V2104" s="122" t="str">
        <f>IF($AB2104=1,VLOOKUP(U:U,'BW Asset Listing'!D:E,2,FALSE),"")</f>
        <v/>
      </c>
      <c r="W2104" s="122" t="str">
        <f>IF($AB2104=1,VLOOKUP(U:U,'BW Asset Listing'!D:F,3,FALSE),"")</f>
        <v/>
      </c>
      <c r="X2104" s="122" t="str">
        <f>IF($AB2104=1,VLOOKUP(U:U,'BW Asset Listing'!D:G,4,FALSE),"")</f>
        <v/>
      </c>
      <c r="Y2104" s="294" t="str">
        <f>IF($AB2104=1,VLOOKUP(U:U,'BW Asset Listing'!D:O,12,FALSE),"")</f>
        <v/>
      </c>
      <c r="Z2104" s="294" t="str">
        <f t="shared" si="274"/>
        <v/>
      </c>
      <c r="AA2104" s="294" t="str">
        <f t="shared" si="275"/>
        <v/>
      </c>
      <c r="AB2104" s="294">
        <f>COUNTIF($D$4:D2104,$D2104)</f>
        <v>0</v>
      </c>
      <c r="AE2104" s="122" t="str">
        <f t="shared" si="276"/>
        <v/>
      </c>
      <c r="AF2104" s="124">
        <f>SUMIFS('BW Expense Report GL'!I:I,'BW Expense Report GL'!F:F,AD:AD,'BW Expense Report GL'!G:G,G:G)</f>
        <v>0</v>
      </c>
      <c r="AG2104" s="124" t="str">
        <f t="shared" si="277"/>
        <v/>
      </c>
      <c r="AH2104" s="124">
        <f>SUMIFS('BW Expense Report GL'!I:I,'BW Expense Report GL'!F:F,AD:AD,'BW Expense Report GL'!G:G,H:H)</f>
        <v>0</v>
      </c>
      <c r="AI2104" s="124" t="str">
        <f t="shared" si="278"/>
        <v/>
      </c>
      <c r="AK2104" s="121">
        <f t="shared" si="279"/>
        <v>0</v>
      </c>
      <c r="AL2104" s="121">
        <f t="shared" si="280"/>
        <v>0</v>
      </c>
    </row>
    <row r="2105" spans="1:38" s="121" customFormat="1" ht="12.75" x14ac:dyDescent="0.2">
      <c r="A2105" s="293" t="str">
        <f>VLOOKUP(B:B,'ACFR Business Areas'!A:C,3,FALSE)</f>
        <v>A000</v>
      </c>
      <c r="B2105" s="293" t="str">
        <f>'Lease Rollforward'!$B$1</f>
        <v>E120</v>
      </c>
      <c r="C2105" s="122" t="str">
        <f>VLOOKUP(B:B,'ACFR Business Areas'!A:B,2,FALSE)</f>
        <v>Comptroller General</v>
      </c>
      <c r="D2105" s="237"/>
      <c r="E2105" s="265"/>
      <c r="G2105" s="122">
        <f>IFERROR(VLOOKUP($F:$F,'Lease Types with GL Accts'!A:B,2,FALSE),0)</f>
        <v>0</v>
      </c>
      <c r="H2105" s="122">
        <f>IFERROR(VLOOKUP($F:$F,'Lease Types with GL Accts'!$A:$C,3,FALSE),0)</f>
        <v>0</v>
      </c>
      <c r="I2105" s="122">
        <f>IFERROR(VLOOKUP($F:$F,'Lease Types with GL Accts'!$A:$D,4,FALSE),0)</f>
        <v>0</v>
      </c>
      <c r="J2105" s="293" t="str">
        <f>IF(AND(AB2105=1,K2105='Lease Rollforward'!$B$2),"Yes",IF(AB2105=1,"No",""))</f>
        <v/>
      </c>
      <c r="L2105" s="216"/>
      <c r="M2105" s="217"/>
      <c r="N2105" s="217"/>
      <c r="O2105" s="217"/>
      <c r="P2105" s="294">
        <f t="shared" si="273"/>
        <v>0</v>
      </c>
      <c r="Q2105" s="124"/>
      <c r="R2105" s="124"/>
      <c r="S2105" s="219"/>
      <c r="T2105" s="219"/>
      <c r="U2105" s="266"/>
      <c r="V2105" s="122" t="str">
        <f>IF($AB2105=1,VLOOKUP(U:U,'BW Asset Listing'!D:E,2,FALSE),"")</f>
        <v/>
      </c>
      <c r="W2105" s="122" t="str">
        <f>IF($AB2105=1,VLOOKUP(U:U,'BW Asset Listing'!D:F,3,FALSE),"")</f>
        <v/>
      </c>
      <c r="X2105" s="122" t="str">
        <f>IF($AB2105=1,VLOOKUP(U:U,'BW Asset Listing'!D:G,4,FALSE),"")</f>
        <v/>
      </c>
      <c r="Y2105" s="294" t="str">
        <f>IF($AB2105=1,VLOOKUP(U:U,'BW Asset Listing'!D:O,12,FALSE),"")</f>
        <v/>
      </c>
      <c r="Z2105" s="294" t="str">
        <f t="shared" si="274"/>
        <v/>
      </c>
      <c r="AA2105" s="294" t="str">
        <f t="shared" si="275"/>
        <v/>
      </c>
      <c r="AB2105" s="294">
        <f>COUNTIF($D$4:D2105,$D2105)</f>
        <v>0</v>
      </c>
      <c r="AE2105" s="122" t="str">
        <f t="shared" si="276"/>
        <v/>
      </c>
      <c r="AF2105" s="124">
        <f>SUMIFS('BW Expense Report GL'!I:I,'BW Expense Report GL'!F:F,AD:AD,'BW Expense Report GL'!G:G,G:G)</f>
        <v>0</v>
      </c>
      <c r="AG2105" s="124" t="str">
        <f t="shared" si="277"/>
        <v/>
      </c>
      <c r="AH2105" s="124">
        <f>SUMIFS('BW Expense Report GL'!I:I,'BW Expense Report GL'!F:F,AD:AD,'BW Expense Report GL'!G:G,H:H)</f>
        <v>0</v>
      </c>
      <c r="AI2105" s="124" t="str">
        <f t="shared" si="278"/>
        <v/>
      </c>
      <c r="AK2105" s="121">
        <f t="shared" si="279"/>
        <v>0</v>
      </c>
      <c r="AL2105" s="121">
        <f t="shared" si="280"/>
        <v>0</v>
      </c>
    </row>
    <row r="2106" spans="1:38" s="121" customFormat="1" ht="12.75" x14ac:dyDescent="0.2">
      <c r="A2106" s="293" t="str">
        <f>VLOOKUP(B:B,'ACFR Business Areas'!A:C,3,FALSE)</f>
        <v>A000</v>
      </c>
      <c r="B2106" s="293" t="str">
        <f>'Lease Rollforward'!$B$1</f>
        <v>E120</v>
      </c>
      <c r="C2106" s="122" t="str">
        <f>VLOOKUP(B:B,'ACFR Business Areas'!A:B,2,FALSE)</f>
        <v>Comptroller General</v>
      </c>
      <c r="D2106" s="237"/>
      <c r="E2106" s="265"/>
      <c r="G2106" s="122">
        <f>IFERROR(VLOOKUP($F:$F,'Lease Types with GL Accts'!A:B,2,FALSE),0)</f>
        <v>0</v>
      </c>
      <c r="H2106" s="122">
        <f>IFERROR(VLOOKUP($F:$F,'Lease Types with GL Accts'!$A:$C,3,FALSE),0)</f>
        <v>0</v>
      </c>
      <c r="I2106" s="122">
        <f>IFERROR(VLOOKUP($F:$F,'Lease Types with GL Accts'!$A:$D,4,FALSE),0)</f>
        <v>0</v>
      </c>
      <c r="J2106" s="293" t="str">
        <f>IF(AND(AB2106=1,K2106='Lease Rollforward'!$B$2),"Yes",IF(AB2106=1,"No",""))</f>
        <v/>
      </c>
      <c r="L2106" s="216"/>
      <c r="M2106" s="217"/>
      <c r="N2106" s="217"/>
      <c r="O2106" s="217"/>
      <c r="P2106" s="294">
        <f t="shared" si="273"/>
        <v>0</v>
      </c>
      <c r="Q2106" s="124"/>
      <c r="R2106" s="124"/>
      <c r="S2106" s="219"/>
      <c r="T2106" s="219"/>
      <c r="U2106" s="266"/>
      <c r="V2106" s="122" t="str">
        <f>IF($AB2106=1,VLOOKUP(U:U,'BW Asset Listing'!D:E,2,FALSE),"")</f>
        <v/>
      </c>
      <c r="W2106" s="122" t="str">
        <f>IF($AB2106=1,VLOOKUP(U:U,'BW Asset Listing'!D:F,3,FALSE),"")</f>
        <v/>
      </c>
      <c r="X2106" s="122" t="str">
        <f>IF($AB2106=1,VLOOKUP(U:U,'BW Asset Listing'!D:G,4,FALSE),"")</f>
        <v/>
      </c>
      <c r="Y2106" s="294" t="str">
        <f>IF($AB2106=1,VLOOKUP(U:U,'BW Asset Listing'!D:O,12,FALSE),"")</f>
        <v/>
      </c>
      <c r="Z2106" s="294" t="str">
        <f t="shared" si="274"/>
        <v/>
      </c>
      <c r="AA2106" s="294" t="str">
        <f t="shared" si="275"/>
        <v/>
      </c>
      <c r="AB2106" s="294">
        <f>COUNTIF($D$4:D2106,$D2106)</f>
        <v>0</v>
      </c>
      <c r="AE2106" s="122" t="str">
        <f t="shared" si="276"/>
        <v/>
      </c>
      <c r="AF2106" s="124">
        <f>SUMIFS('BW Expense Report GL'!I:I,'BW Expense Report GL'!F:F,AD:AD,'BW Expense Report GL'!G:G,G:G)</f>
        <v>0</v>
      </c>
      <c r="AG2106" s="124" t="str">
        <f t="shared" si="277"/>
        <v/>
      </c>
      <c r="AH2106" s="124">
        <f>SUMIFS('BW Expense Report GL'!I:I,'BW Expense Report GL'!F:F,AD:AD,'BW Expense Report GL'!G:G,H:H)</f>
        <v>0</v>
      </c>
      <c r="AI2106" s="124" t="str">
        <f t="shared" si="278"/>
        <v/>
      </c>
      <c r="AK2106" s="121">
        <f t="shared" si="279"/>
        <v>0</v>
      </c>
      <c r="AL2106" s="121">
        <f t="shared" si="280"/>
        <v>0</v>
      </c>
    </row>
    <row r="2107" spans="1:38" s="121" customFormat="1" ht="12.75" x14ac:dyDescent="0.2">
      <c r="A2107" s="293" t="str">
        <f>VLOOKUP(B:B,'ACFR Business Areas'!A:C,3,FALSE)</f>
        <v>A000</v>
      </c>
      <c r="B2107" s="293" t="str">
        <f>'Lease Rollforward'!$B$1</f>
        <v>E120</v>
      </c>
      <c r="C2107" s="122" t="str">
        <f>VLOOKUP(B:B,'ACFR Business Areas'!A:B,2,FALSE)</f>
        <v>Comptroller General</v>
      </c>
      <c r="D2107" s="237"/>
      <c r="E2107" s="265"/>
      <c r="G2107" s="122">
        <f>IFERROR(VLOOKUP($F:$F,'Lease Types with GL Accts'!A:B,2,FALSE),0)</f>
        <v>0</v>
      </c>
      <c r="H2107" s="122">
        <f>IFERROR(VLOOKUP($F:$F,'Lease Types with GL Accts'!$A:$C,3,FALSE),0)</f>
        <v>0</v>
      </c>
      <c r="I2107" s="122">
        <f>IFERROR(VLOOKUP($F:$F,'Lease Types with GL Accts'!$A:$D,4,FALSE),0)</f>
        <v>0</v>
      </c>
      <c r="J2107" s="293" t="str">
        <f>IF(AND(AB2107=1,K2107='Lease Rollforward'!$B$2),"Yes",IF(AB2107=1,"No",""))</f>
        <v/>
      </c>
      <c r="L2107" s="216"/>
      <c r="M2107" s="217"/>
      <c r="N2107" s="217"/>
      <c r="O2107" s="217"/>
      <c r="P2107" s="294">
        <f t="shared" si="273"/>
        <v>0</v>
      </c>
      <c r="Q2107" s="124"/>
      <c r="R2107" s="124"/>
      <c r="S2107" s="219"/>
      <c r="T2107" s="219"/>
      <c r="U2107" s="266"/>
      <c r="V2107" s="122" t="str">
        <f>IF($AB2107=1,VLOOKUP(U:U,'BW Asset Listing'!D:E,2,FALSE),"")</f>
        <v/>
      </c>
      <c r="W2107" s="122" t="str">
        <f>IF($AB2107=1,VLOOKUP(U:U,'BW Asset Listing'!D:F,3,FALSE),"")</f>
        <v/>
      </c>
      <c r="X2107" s="122" t="str">
        <f>IF($AB2107=1,VLOOKUP(U:U,'BW Asset Listing'!D:G,4,FALSE),"")</f>
        <v/>
      </c>
      <c r="Y2107" s="294" t="str">
        <f>IF($AB2107=1,VLOOKUP(U:U,'BW Asset Listing'!D:O,12,FALSE),"")</f>
        <v/>
      </c>
      <c r="Z2107" s="294" t="str">
        <f t="shared" si="274"/>
        <v/>
      </c>
      <c r="AA2107" s="294" t="str">
        <f t="shared" si="275"/>
        <v/>
      </c>
      <c r="AB2107" s="294">
        <f>COUNTIF($D$4:D2107,$D2107)</f>
        <v>0</v>
      </c>
      <c r="AE2107" s="122" t="str">
        <f t="shared" si="276"/>
        <v/>
      </c>
      <c r="AF2107" s="124">
        <f>SUMIFS('BW Expense Report GL'!I:I,'BW Expense Report GL'!F:F,AD:AD,'BW Expense Report GL'!G:G,G:G)</f>
        <v>0</v>
      </c>
      <c r="AG2107" s="124" t="str">
        <f t="shared" si="277"/>
        <v/>
      </c>
      <c r="AH2107" s="124">
        <f>SUMIFS('BW Expense Report GL'!I:I,'BW Expense Report GL'!F:F,AD:AD,'BW Expense Report GL'!G:G,H:H)</f>
        <v>0</v>
      </c>
      <c r="AI2107" s="124" t="str">
        <f t="shared" si="278"/>
        <v/>
      </c>
      <c r="AK2107" s="121">
        <f t="shared" si="279"/>
        <v>0</v>
      </c>
      <c r="AL2107" s="121">
        <f t="shared" si="280"/>
        <v>0</v>
      </c>
    </row>
    <row r="2108" spans="1:38" s="121" customFormat="1" ht="12.75" x14ac:dyDescent="0.2">
      <c r="A2108" s="293" t="str">
        <f>VLOOKUP(B:B,'ACFR Business Areas'!A:C,3,FALSE)</f>
        <v>A000</v>
      </c>
      <c r="B2108" s="293" t="str">
        <f>'Lease Rollforward'!$B$1</f>
        <v>E120</v>
      </c>
      <c r="C2108" s="122" t="str">
        <f>VLOOKUP(B:B,'ACFR Business Areas'!A:B,2,FALSE)</f>
        <v>Comptroller General</v>
      </c>
      <c r="D2108" s="237"/>
      <c r="E2108" s="265"/>
      <c r="G2108" s="122">
        <f>IFERROR(VLOOKUP($F:$F,'Lease Types with GL Accts'!A:B,2,FALSE),0)</f>
        <v>0</v>
      </c>
      <c r="H2108" s="122">
        <f>IFERROR(VLOOKUP($F:$F,'Lease Types with GL Accts'!$A:$C,3,FALSE),0)</f>
        <v>0</v>
      </c>
      <c r="I2108" s="122">
        <f>IFERROR(VLOOKUP($F:$F,'Lease Types with GL Accts'!$A:$D,4,FALSE),0)</f>
        <v>0</v>
      </c>
      <c r="J2108" s="293" t="str">
        <f>IF(AND(AB2108=1,K2108='Lease Rollforward'!$B$2),"Yes",IF(AB2108=1,"No",""))</f>
        <v/>
      </c>
      <c r="L2108" s="216"/>
      <c r="M2108" s="217"/>
      <c r="N2108" s="217"/>
      <c r="O2108" s="217"/>
      <c r="P2108" s="294">
        <f t="shared" si="273"/>
        <v>0</v>
      </c>
      <c r="Q2108" s="124"/>
      <c r="R2108" s="124"/>
      <c r="S2108" s="219"/>
      <c r="T2108" s="219"/>
      <c r="U2108" s="266"/>
      <c r="V2108" s="122" t="str">
        <f>IF($AB2108=1,VLOOKUP(U:U,'BW Asset Listing'!D:E,2,FALSE),"")</f>
        <v/>
      </c>
      <c r="W2108" s="122" t="str">
        <f>IF($AB2108=1,VLOOKUP(U:U,'BW Asset Listing'!D:F,3,FALSE),"")</f>
        <v/>
      </c>
      <c r="X2108" s="122" t="str">
        <f>IF($AB2108=1,VLOOKUP(U:U,'BW Asset Listing'!D:G,4,FALSE),"")</f>
        <v/>
      </c>
      <c r="Y2108" s="294" t="str">
        <f>IF($AB2108=1,VLOOKUP(U:U,'BW Asset Listing'!D:O,12,FALSE),"")</f>
        <v/>
      </c>
      <c r="Z2108" s="294" t="str">
        <f t="shared" si="274"/>
        <v/>
      </c>
      <c r="AA2108" s="294" t="str">
        <f t="shared" si="275"/>
        <v/>
      </c>
      <c r="AB2108" s="294">
        <f>COUNTIF($D$4:D2108,$D2108)</f>
        <v>0</v>
      </c>
      <c r="AE2108" s="122" t="str">
        <f t="shared" si="276"/>
        <v/>
      </c>
      <c r="AF2108" s="124">
        <f>SUMIFS('BW Expense Report GL'!I:I,'BW Expense Report GL'!F:F,AD:AD,'BW Expense Report GL'!G:G,G:G)</f>
        <v>0</v>
      </c>
      <c r="AG2108" s="124" t="str">
        <f t="shared" si="277"/>
        <v/>
      </c>
      <c r="AH2108" s="124">
        <f>SUMIFS('BW Expense Report GL'!I:I,'BW Expense Report GL'!F:F,AD:AD,'BW Expense Report GL'!G:G,H:H)</f>
        <v>0</v>
      </c>
      <c r="AI2108" s="124" t="str">
        <f t="shared" si="278"/>
        <v/>
      </c>
      <c r="AK2108" s="121">
        <f t="shared" si="279"/>
        <v>0</v>
      </c>
      <c r="AL2108" s="121">
        <f t="shared" si="280"/>
        <v>0</v>
      </c>
    </row>
    <row r="2109" spans="1:38" s="121" customFormat="1" ht="12.75" x14ac:dyDescent="0.2">
      <c r="A2109" s="293" t="str">
        <f>VLOOKUP(B:B,'ACFR Business Areas'!A:C,3,FALSE)</f>
        <v>A000</v>
      </c>
      <c r="B2109" s="293" t="str">
        <f>'Lease Rollforward'!$B$1</f>
        <v>E120</v>
      </c>
      <c r="C2109" s="122" t="str">
        <f>VLOOKUP(B:B,'ACFR Business Areas'!A:B,2,FALSE)</f>
        <v>Comptroller General</v>
      </c>
      <c r="D2109" s="237"/>
      <c r="E2109" s="265"/>
      <c r="G2109" s="122">
        <f>IFERROR(VLOOKUP($F:$F,'Lease Types with GL Accts'!A:B,2,FALSE),0)</f>
        <v>0</v>
      </c>
      <c r="H2109" s="122">
        <f>IFERROR(VLOOKUP($F:$F,'Lease Types with GL Accts'!$A:$C,3,FALSE),0)</f>
        <v>0</v>
      </c>
      <c r="I2109" s="122">
        <f>IFERROR(VLOOKUP($F:$F,'Lease Types with GL Accts'!$A:$D,4,FALSE),0)</f>
        <v>0</v>
      </c>
      <c r="J2109" s="293" t="str">
        <f>IF(AND(AB2109=1,K2109='Lease Rollforward'!$B$2),"Yes",IF(AB2109=1,"No",""))</f>
        <v/>
      </c>
      <c r="L2109" s="216"/>
      <c r="M2109" s="217"/>
      <c r="N2109" s="217"/>
      <c r="O2109" s="217"/>
      <c r="P2109" s="294">
        <f t="shared" si="273"/>
        <v>0</v>
      </c>
      <c r="Q2109" s="124"/>
      <c r="R2109" s="124"/>
      <c r="S2109" s="219"/>
      <c r="T2109" s="219"/>
      <c r="U2109" s="266"/>
      <c r="V2109" s="122" t="str">
        <f>IF($AB2109=1,VLOOKUP(U:U,'BW Asset Listing'!D:E,2,FALSE),"")</f>
        <v/>
      </c>
      <c r="W2109" s="122" t="str">
        <f>IF($AB2109=1,VLOOKUP(U:U,'BW Asset Listing'!D:F,3,FALSE),"")</f>
        <v/>
      </c>
      <c r="X2109" s="122" t="str">
        <f>IF($AB2109=1,VLOOKUP(U:U,'BW Asset Listing'!D:G,4,FALSE),"")</f>
        <v/>
      </c>
      <c r="Y2109" s="294" t="str">
        <f>IF($AB2109=1,VLOOKUP(U:U,'BW Asset Listing'!D:O,12,FALSE),"")</f>
        <v/>
      </c>
      <c r="Z2109" s="294" t="str">
        <f t="shared" si="274"/>
        <v/>
      </c>
      <c r="AA2109" s="294" t="str">
        <f t="shared" si="275"/>
        <v/>
      </c>
      <c r="AB2109" s="294">
        <f>COUNTIF($D$4:D2109,$D2109)</f>
        <v>0</v>
      </c>
      <c r="AE2109" s="122" t="str">
        <f t="shared" si="276"/>
        <v/>
      </c>
      <c r="AF2109" s="124">
        <f>SUMIFS('BW Expense Report GL'!I:I,'BW Expense Report GL'!F:F,AD:AD,'BW Expense Report GL'!G:G,G:G)</f>
        <v>0</v>
      </c>
      <c r="AG2109" s="124" t="str">
        <f t="shared" si="277"/>
        <v/>
      </c>
      <c r="AH2109" s="124">
        <f>SUMIFS('BW Expense Report GL'!I:I,'BW Expense Report GL'!F:F,AD:AD,'BW Expense Report GL'!G:G,H:H)</f>
        <v>0</v>
      </c>
      <c r="AI2109" s="124" t="str">
        <f t="shared" si="278"/>
        <v/>
      </c>
      <c r="AK2109" s="121">
        <f t="shared" si="279"/>
        <v>0</v>
      </c>
      <c r="AL2109" s="121">
        <f t="shared" si="280"/>
        <v>0</v>
      </c>
    </row>
    <row r="2110" spans="1:38" s="121" customFormat="1" ht="12.75" x14ac:dyDescent="0.2">
      <c r="A2110" s="293" t="str">
        <f>VLOOKUP(B:B,'ACFR Business Areas'!A:C,3,FALSE)</f>
        <v>A000</v>
      </c>
      <c r="B2110" s="293" t="str">
        <f>'Lease Rollforward'!$B$1</f>
        <v>E120</v>
      </c>
      <c r="C2110" s="122" t="str">
        <f>VLOOKUP(B:B,'ACFR Business Areas'!A:B,2,FALSE)</f>
        <v>Comptroller General</v>
      </c>
      <c r="D2110" s="237"/>
      <c r="E2110" s="265"/>
      <c r="G2110" s="122">
        <f>IFERROR(VLOOKUP($F:$F,'Lease Types with GL Accts'!A:B,2,FALSE),0)</f>
        <v>0</v>
      </c>
      <c r="H2110" s="122">
        <f>IFERROR(VLOOKUP($F:$F,'Lease Types with GL Accts'!$A:$C,3,FALSE),0)</f>
        <v>0</v>
      </c>
      <c r="I2110" s="122">
        <f>IFERROR(VLOOKUP($F:$F,'Lease Types with GL Accts'!$A:$D,4,FALSE),0)</f>
        <v>0</v>
      </c>
      <c r="J2110" s="293" t="str">
        <f>IF(AND(AB2110=1,K2110='Lease Rollforward'!$B$2),"Yes",IF(AB2110=1,"No",""))</f>
        <v/>
      </c>
      <c r="L2110" s="216"/>
      <c r="M2110" s="217"/>
      <c r="N2110" s="217"/>
      <c r="O2110" s="217"/>
      <c r="P2110" s="294">
        <f t="shared" si="273"/>
        <v>0</v>
      </c>
      <c r="Q2110" s="124"/>
      <c r="R2110" s="124"/>
      <c r="S2110" s="219"/>
      <c r="T2110" s="219"/>
      <c r="U2110" s="266"/>
      <c r="V2110" s="122" t="str">
        <f>IF($AB2110=1,VLOOKUP(U:U,'BW Asset Listing'!D:E,2,FALSE),"")</f>
        <v/>
      </c>
      <c r="W2110" s="122" t="str">
        <f>IF($AB2110=1,VLOOKUP(U:U,'BW Asset Listing'!D:F,3,FALSE),"")</f>
        <v/>
      </c>
      <c r="X2110" s="122" t="str">
        <f>IF($AB2110=1,VLOOKUP(U:U,'BW Asset Listing'!D:G,4,FALSE),"")</f>
        <v/>
      </c>
      <c r="Y2110" s="294" t="str">
        <f>IF($AB2110=1,VLOOKUP(U:U,'BW Asset Listing'!D:O,12,FALSE),"")</f>
        <v/>
      </c>
      <c r="Z2110" s="294" t="str">
        <f t="shared" si="274"/>
        <v/>
      </c>
      <c r="AA2110" s="294" t="str">
        <f t="shared" si="275"/>
        <v/>
      </c>
      <c r="AB2110" s="294">
        <f>COUNTIF($D$4:D2110,$D2110)</f>
        <v>0</v>
      </c>
      <c r="AE2110" s="122" t="str">
        <f t="shared" si="276"/>
        <v/>
      </c>
      <c r="AF2110" s="124">
        <f>SUMIFS('BW Expense Report GL'!I:I,'BW Expense Report GL'!F:F,AD:AD,'BW Expense Report GL'!G:G,G:G)</f>
        <v>0</v>
      </c>
      <c r="AG2110" s="124" t="str">
        <f t="shared" si="277"/>
        <v/>
      </c>
      <c r="AH2110" s="124">
        <f>SUMIFS('BW Expense Report GL'!I:I,'BW Expense Report GL'!F:F,AD:AD,'BW Expense Report GL'!G:G,H:H)</f>
        <v>0</v>
      </c>
      <c r="AI2110" s="124" t="str">
        <f t="shared" si="278"/>
        <v/>
      </c>
      <c r="AK2110" s="121">
        <f t="shared" si="279"/>
        <v>0</v>
      </c>
      <c r="AL2110" s="121">
        <f t="shared" si="280"/>
        <v>0</v>
      </c>
    </row>
    <row r="2111" spans="1:38" s="121" customFormat="1" ht="12.75" x14ac:dyDescent="0.2">
      <c r="A2111" s="293" t="str">
        <f>VLOOKUP(B:B,'ACFR Business Areas'!A:C,3,FALSE)</f>
        <v>A000</v>
      </c>
      <c r="B2111" s="293" t="str">
        <f>'Lease Rollforward'!$B$1</f>
        <v>E120</v>
      </c>
      <c r="C2111" s="122" t="str">
        <f>VLOOKUP(B:B,'ACFR Business Areas'!A:B,2,FALSE)</f>
        <v>Comptroller General</v>
      </c>
      <c r="D2111" s="237"/>
      <c r="E2111" s="265"/>
      <c r="G2111" s="122">
        <f>IFERROR(VLOOKUP($F:$F,'Lease Types with GL Accts'!A:B,2,FALSE),0)</f>
        <v>0</v>
      </c>
      <c r="H2111" s="122">
        <f>IFERROR(VLOOKUP($F:$F,'Lease Types with GL Accts'!$A:$C,3,FALSE),0)</f>
        <v>0</v>
      </c>
      <c r="I2111" s="122">
        <f>IFERROR(VLOOKUP($F:$F,'Lease Types with GL Accts'!$A:$D,4,FALSE),0)</f>
        <v>0</v>
      </c>
      <c r="J2111" s="293" t="str">
        <f>IF(AND(AB2111=1,K2111='Lease Rollforward'!$B$2),"Yes",IF(AB2111=1,"No",""))</f>
        <v/>
      </c>
      <c r="L2111" s="216"/>
      <c r="M2111" s="217"/>
      <c r="N2111" s="217"/>
      <c r="O2111" s="217"/>
      <c r="P2111" s="294">
        <f t="shared" si="273"/>
        <v>0</v>
      </c>
      <c r="Q2111" s="124"/>
      <c r="R2111" s="124"/>
      <c r="S2111" s="219"/>
      <c r="T2111" s="219"/>
      <c r="U2111" s="266"/>
      <c r="V2111" s="122" t="str">
        <f>IF($AB2111=1,VLOOKUP(U:U,'BW Asset Listing'!D:E,2,FALSE),"")</f>
        <v/>
      </c>
      <c r="W2111" s="122" t="str">
        <f>IF($AB2111=1,VLOOKUP(U:U,'BW Asset Listing'!D:F,3,FALSE),"")</f>
        <v/>
      </c>
      <c r="X2111" s="122" t="str">
        <f>IF($AB2111=1,VLOOKUP(U:U,'BW Asset Listing'!D:G,4,FALSE),"")</f>
        <v/>
      </c>
      <c r="Y2111" s="294" t="str">
        <f>IF($AB2111=1,VLOOKUP(U:U,'BW Asset Listing'!D:O,12,FALSE),"")</f>
        <v/>
      </c>
      <c r="Z2111" s="294" t="str">
        <f t="shared" si="274"/>
        <v/>
      </c>
      <c r="AA2111" s="294" t="str">
        <f t="shared" si="275"/>
        <v/>
      </c>
      <c r="AB2111" s="294">
        <f>COUNTIF($D$4:D2111,$D2111)</f>
        <v>0</v>
      </c>
      <c r="AE2111" s="122" t="str">
        <f t="shared" si="276"/>
        <v/>
      </c>
      <c r="AF2111" s="124">
        <f>SUMIFS('BW Expense Report GL'!I:I,'BW Expense Report GL'!F:F,AD:AD,'BW Expense Report GL'!G:G,G:G)</f>
        <v>0</v>
      </c>
      <c r="AG2111" s="124" t="str">
        <f t="shared" si="277"/>
        <v/>
      </c>
      <c r="AH2111" s="124">
        <f>SUMIFS('BW Expense Report GL'!I:I,'BW Expense Report GL'!F:F,AD:AD,'BW Expense Report GL'!G:G,H:H)</f>
        <v>0</v>
      </c>
      <c r="AI2111" s="124" t="str">
        <f t="shared" si="278"/>
        <v/>
      </c>
      <c r="AK2111" s="121">
        <f t="shared" si="279"/>
        <v>0</v>
      </c>
      <c r="AL2111" s="121">
        <f t="shared" si="280"/>
        <v>0</v>
      </c>
    </row>
    <row r="2112" spans="1:38" s="121" customFormat="1" ht="12.75" x14ac:dyDescent="0.2">
      <c r="A2112" s="293" t="str">
        <f>VLOOKUP(B:B,'ACFR Business Areas'!A:C,3,FALSE)</f>
        <v>A000</v>
      </c>
      <c r="B2112" s="293" t="str">
        <f>'Lease Rollforward'!$B$1</f>
        <v>E120</v>
      </c>
      <c r="C2112" s="122" t="str">
        <f>VLOOKUP(B:B,'ACFR Business Areas'!A:B,2,FALSE)</f>
        <v>Comptroller General</v>
      </c>
      <c r="D2112" s="237"/>
      <c r="E2112" s="265"/>
      <c r="G2112" s="122">
        <f>IFERROR(VLOOKUP($F:$F,'Lease Types with GL Accts'!A:B,2,FALSE),0)</f>
        <v>0</v>
      </c>
      <c r="H2112" s="122">
        <f>IFERROR(VLOOKUP($F:$F,'Lease Types with GL Accts'!$A:$C,3,FALSE),0)</f>
        <v>0</v>
      </c>
      <c r="I2112" s="122">
        <f>IFERROR(VLOOKUP($F:$F,'Lease Types with GL Accts'!$A:$D,4,FALSE),0)</f>
        <v>0</v>
      </c>
      <c r="J2112" s="293" t="str">
        <f>IF(AND(AB2112=1,K2112='Lease Rollforward'!$B$2),"Yes",IF(AB2112=1,"No",""))</f>
        <v/>
      </c>
      <c r="L2112" s="216"/>
      <c r="M2112" s="217"/>
      <c r="N2112" s="217"/>
      <c r="O2112" s="217"/>
      <c r="P2112" s="294">
        <f t="shared" si="273"/>
        <v>0</v>
      </c>
      <c r="Q2112" s="124"/>
      <c r="R2112" s="124"/>
      <c r="S2112" s="219"/>
      <c r="T2112" s="219"/>
      <c r="U2112" s="266"/>
      <c r="V2112" s="122" t="str">
        <f>IF($AB2112=1,VLOOKUP(U:U,'BW Asset Listing'!D:E,2,FALSE),"")</f>
        <v/>
      </c>
      <c r="W2112" s="122" t="str">
        <f>IF($AB2112=1,VLOOKUP(U:U,'BW Asset Listing'!D:F,3,FALSE),"")</f>
        <v/>
      </c>
      <c r="X2112" s="122" t="str">
        <f>IF($AB2112=1,VLOOKUP(U:U,'BW Asset Listing'!D:G,4,FALSE),"")</f>
        <v/>
      </c>
      <c r="Y2112" s="294" t="str">
        <f>IF($AB2112=1,VLOOKUP(U:U,'BW Asset Listing'!D:O,12,FALSE),"")</f>
        <v/>
      </c>
      <c r="Z2112" s="294" t="str">
        <f t="shared" si="274"/>
        <v/>
      </c>
      <c r="AA2112" s="294" t="str">
        <f t="shared" si="275"/>
        <v/>
      </c>
      <c r="AB2112" s="294">
        <f>COUNTIF($D$4:D2112,$D2112)</f>
        <v>0</v>
      </c>
      <c r="AE2112" s="122" t="str">
        <f t="shared" si="276"/>
        <v/>
      </c>
      <c r="AF2112" s="124">
        <f>SUMIFS('BW Expense Report GL'!I:I,'BW Expense Report GL'!F:F,AD:AD,'BW Expense Report GL'!G:G,G:G)</f>
        <v>0</v>
      </c>
      <c r="AG2112" s="124" t="str">
        <f t="shared" si="277"/>
        <v/>
      </c>
      <c r="AH2112" s="124">
        <f>SUMIFS('BW Expense Report GL'!I:I,'BW Expense Report GL'!F:F,AD:AD,'BW Expense Report GL'!G:G,H:H)</f>
        <v>0</v>
      </c>
      <c r="AI2112" s="124" t="str">
        <f t="shared" si="278"/>
        <v/>
      </c>
      <c r="AK2112" s="121">
        <f t="shared" si="279"/>
        <v>0</v>
      </c>
      <c r="AL2112" s="121">
        <f t="shared" si="280"/>
        <v>0</v>
      </c>
    </row>
    <row r="2113" spans="1:38" s="121" customFormat="1" ht="12.75" x14ac:dyDescent="0.2">
      <c r="A2113" s="293" t="str">
        <f>VLOOKUP(B:B,'ACFR Business Areas'!A:C,3,FALSE)</f>
        <v>A000</v>
      </c>
      <c r="B2113" s="293" t="str">
        <f>'Lease Rollforward'!$B$1</f>
        <v>E120</v>
      </c>
      <c r="C2113" s="122" t="str">
        <f>VLOOKUP(B:B,'ACFR Business Areas'!A:B,2,FALSE)</f>
        <v>Comptroller General</v>
      </c>
      <c r="D2113" s="237"/>
      <c r="E2113" s="265"/>
      <c r="G2113" s="122">
        <f>IFERROR(VLOOKUP($F:$F,'Lease Types with GL Accts'!A:B,2,FALSE),0)</f>
        <v>0</v>
      </c>
      <c r="H2113" s="122">
        <f>IFERROR(VLOOKUP($F:$F,'Lease Types with GL Accts'!$A:$C,3,FALSE),0)</f>
        <v>0</v>
      </c>
      <c r="I2113" s="122">
        <f>IFERROR(VLOOKUP($F:$F,'Lease Types with GL Accts'!$A:$D,4,FALSE),0)</f>
        <v>0</v>
      </c>
      <c r="J2113" s="293" t="str">
        <f>IF(AND(AB2113=1,K2113='Lease Rollforward'!$B$2),"Yes",IF(AB2113=1,"No",""))</f>
        <v/>
      </c>
      <c r="L2113" s="216"/>
      <c r="M2113" s="217"/>
      <c r="N2113" s="217"/>
      <c r="O2113" s="217"/>
      <c r="P2113" s="294">
        <f t="shared" si="273"/>
        <v>0</v>
      </c>
      <c r="Q2113" s="124"/>
      <c r="R2113" s="124"/>
      <c r="S2113" s="219"/>
      <c r="T2113" s="219"/>
      <c r="U2113" s="266"/>
      <c r="V2113" s="122" t="str">
        <f>IF($AB2113=1,VLOOKUP(U:U,'BW Asset Listing'!D:E,2,FALSE),"")</f>
        <v/>
      </c>
      <c r="W2113" s="122" t="str">
        <f>IF($AB2113=1,VLOOKUP(U:U,'BW Asset Listing'!D:F,3,FALSE),"")</f>
        <v/>
      </c>
      <c r="X2113" s="122" t="str">
        <f>IF($AB2113=1,VLOOKUP(U:U,'BW Asset Listing'!D:G,4,FALSE),"")</f>
        <v/>
      </c>
      <c r="Y2113" s="294" t="str">
        <f>IF($AB2113=1,VLOOKUP(U:U,'BW Asset Listing'!D:O,12,FALSE),"")</f>
        <v/>
      </c>
      <c r="Z2113" s="294" t="str">
        <f t="shared" si="274"/>
        <v/>
      </c>
      <c r="AA2113" s="294" t="str">
        <f t="shared" si="275"/>
        <v/>
      </c>
      <c r="AB2113" s="294">
        <f>COUNTIF($D$4:D2113,$D2113)</f>
        <v>0</v>
      </c>
      <c r="AE2113" s="122" t="str">
        <f t="shared" si="276"/>
        <v/>
      </c>
      <c r="AF2113" s="124">
        <f>SUMIFS('BW Expense Report GL'!I:I,'BW Expense Report GL'!F:F,AD:AD,'BW Expense Report GL'!G:G,G:G)</f>
        <v>0</v>
      </c>
      <c r="AG2113" s="124" t="str">
        <f t="shared" si="277"/>
        <v/>
      </c>
      <c r="AH2113" s="124">
        <f>SUMIFS('BW Expense Report GL'!I:I,'BW Expense Report GL'!F:F,AD:AD,'BW Expense Report GL'!G:G,H:H)</f>
        <v>0</v>
      </c>
      <c r="AI2113" s="124" t="str">
        <f t="shared" si="278"/>
        <v/>
      </c>
      <c r="AK2113" s="121">
        <f t="shared" si="279"/>
        <v>0</v>
      </c>
      <c r="AL2113" s="121">
        <f t="shared" si="280"/>
        <v>0</v>
      </c>
    </row>
    <row r="2114" spans="1:38" s="121" customFormat="1" ht="12.75" x14ac:dyDescent="0.2">
      <c r="A2114" s="293" t="str">
        <f>VLOOKUP(B:B,'ACFR Business Areas'!A:C,3,FALSE)</f>
        <v>A000</v>
      </c>
      <c r="B2114" s="293" t="str">
        <f>'Lease Rollforward'!$B$1</f>
        <v>E120</v>
      </c>
      <c r="C2114" s="122" t="str">
        <f>VLOOKUP(B:B,'ACFR Business Areas'!A:B,2,FALSE)</f>
        <v>Comptroller General</v>
      </c>
      <c r="D2114" s="237"/>
      <c r="E2114" s="265"/>
      <c r="G2114" s="122">
        <f>IFERROR(VLOOKUP($F:$F,'Lease Types with GL Accts'!A:B,2,FALSE),0)</f>
        <v>0</v>
      </c>
      <c r="H2114" s="122">
        <f>IFERROR(VLOOKUP($F:$F,'Lease Types with GL Accts'!$A:$C,3,FALSE),0)</f>
        <v>0</v>
      </c>
      <c r="I2114" s="122">
        <f>IFERROR(VLOOKUP($F:$F,'Lease Types with GL Accts'!$A:$D,4,FALSE),0)</f>
        <v>0</v>
      </c>
      <c r="J2114" s="293" t="str">
        <f>IF(AND(AB2114=1,K2114='Lease Rollforward'!$B$2),"Yes",IF(AB2114=1,"No",""))</f>
        <v/>
      </c>
      <c r="L2114" s="216"/>
      <c r="M2114" s="217"/>
      <c r="N2114" s="217"/>
      <c r="O2114" s="217"/>
      <c r="P2114" s="294">
        <f t="shared" si="273"/>
        <v>0</v>
      </c>
      <c r="Q2114" s="124"/>
      <c r="R2114" s="124"/>
      <c r="S2114" s="219"/>
      <c r="T2114" s="219"/>
      <c r="U2114" s="266"/>
      <c r="V2114" s="122" t="str">
        <f>IF($AB2114=1,VLOOKUP(U:U,'BW Asset Listing'!D:E,2,FALSE),"")</f>
        <v/>
      </c>
      <c r="W2114" s="122" t="str">
        <f>IF($AB2114=1,VLOOKUP(U:U,'BW Asset Listing'!D:F,3,FALSE),"")</f>
        <v/>
      </c>
      <c r="X2114" s="122" t="str">
        <f>IF($AB2114=1,VLOOKUP(U:U,'BW Asset Listing'!D:G,4,FALSE),"")</f>
        <v/>
      </c>
      <c r="Y2114" s="294" t="str">
        <f>IF($AB2114=1,VLOOKUP(U:U,'BW Asset Listing'!D:O,12,FALSE),"")</f>
        <v/>
      </c>
      <c r="Z2114" s="294" t="str">
        <f t="shared" si="274"/>
        <v/>
      </c>
      <c r="AA2114" s="294" t="str">
        <f t="shared" si="275"/>
        <v/>
      </c>
      <c r="AB2114" s="294">
        <f>COUNTIF($D$4:D2114,$D2114)</f>
        <v>0</v>
      </c>
      <c r="AE2114" s="122" t="str">
        <f t="shared" si="276"/>
        <v/>
      </c>
      <c r="AF2114" s="124">
        <f>SUMIFS('BW Expense Report GL'!I:I,'BW Expense Report GL'!F:F,AD:AD,'BW Expense Report GL'!G:G,G:G)</f>
        <v>0</v>
      </c>
      <c r="AG2114" s="124" t="str">
        <f t="shared" si="277"/>
        <v/>
      </c>
      <c r="AH2114" s="124">
        <f>SUMIFS('BW Expense Report GL'!I:I,'BW Expense Report GL'!F:F,AD:AD,'BW Expense Report GL'!G:G,H:H)</f>
        <v>0</v>
      </c>
      <c r="AI2114" s="124" t="str">
        <f t="shared" si="278"/>
        <v/>
      </c>
      <c r="AK2114" s="121">
        <f t="shared" si="279"/>
        <v>0</v>
      </c>
      <c r="AL2114" s="121">
        <f t="shared" si="280"/>
        <v>0</v>
      </c>
    </row>
    <row r="2115" spans="1:38" s="121" customFormat="1" ht="12.75" x14ac:dyDescent="0.2">
      <c r="A2115" s="293" t="str">
        <f>VLOOKUP(B:B,'ACFR Business Areas'!A:C,3,FALSE)</f>
        <v>A000</v>
      </c>
      <c r="B2115" s="293" t="str">
        <f>'Lease Rollforward'!$B$1</f>
        <v>E120</v>
      </c>
      <c r="C2115" s="122" t="str">
        <f>VLOOKUP(B:B,'ACFR Business Areas'!A:B,2,FALSE)</f>
        <v>Comptroller General</v>
      </c>
      <c r="D2115" s="237"/>
      <c r="E2115" s="265"/>
      <c r="G2115" s="122">
        <f>IFERROR(VLOOKUP($F:$F,'Lease Types with GL Accts'!A:B,2,FALSE),0)</f>
        <v>0</v>
      </c>
      <c r="H2115" s="122">
        <f>IFERROR(VLOOKUP($F:$F,'Lease Types with GL Accts'!$A:$C,3,FALSE),0)</f>
        <v>0</v>
      </c>
      <c r="I2115" s="122">
        <f>IFERROR(VLOOKUP($F:$F,'Lease Types with GL Accts'!$A:$D,4,FALSE),0)</f>
        <v>0</v>
      </c>
      <c r="J2115" s="293" t="str">
        <f>IF(AND(AB2115=1,K2115='Lease Rollforward'!$B$2),"Yes",IF(AB2115=1,"No",""))</f>
        <v/>
      </c>
      <c r="L2115" s="216"/>
      <c r="M2115" s="217"/>
      <c r="N2115" s="217"/>
      <c r="O2115" s="217"/>
      <c r="P2115" s="294">
        <f t="shared" si="273"/>
        <v>0</v>
      </c>
      <c r="Q2115" s="124"/>
      <c r="R2115" s="124"/>
      <c r="S2115" s="219"/>
      <c r="T2115" s="219"/>
      <c r="U2115" s="266"/>
      <c r="V2115" s="122" t="str">
        <f>IF($AB2115=1,VLOOKUP(U:U,'BW Asset Listing'!D:E,2,FALSE),"")</f>
        <v/>
      </c>
      <c r="W2115" s="122" t="str">
        <f>IF($AB2115=1,VLOOKUP(U:U,'BW Asset Listing'!D:F,3,FALSE),"")</f>
        <v/>
      </c>
      <c r="X2115" s="122" t="str">
        <f>IF($AB2115=1,VLOOKUP(U:U,'BW Asset Listing'!D:G,4,FALSE),"")</f>
        <v/>
      </c>
      <c r="Y2115" s="294" t="str">
        <f>IF($AB2115=1,VLOOKUP(U:U,'BW Asset Listing'!D:O,12,FALSE),"")</f>
        <v/>
      </c>
      <c r="Z2115" s="294" t="str">
        <f t="shared" si="274"/>
        <v/>
      </c>
      <c r="AA2115" s="294" t="str">
        <f t="shared" si="275"/>
        <v/>
      </c>
      <c r="AB2115" s="294">
        <f>COUNTIF($D$4:D2115,$D2115)</f>
        <v>0</v>
      </c>
      <c r="AE2115" s="122" t="str">
        <f t="shared" si="276"/>
        <v/>
      </c>
      <c r="AF2115" s="124">
        <f>SUMIFS('BW Expense Report GL'!I:I,'BW Expense Report GL'!F:F,AD:AD,'BW Expense Report GL'!G:G,G:G)</f>
        <v>0</v>
      </c>
      <c r="AG2115" s="124" t="str">
        <f t="shared" si="277"/>
        <v/>
      </c>
      <c r="AH2115" s="124">
        <f>SUMIFS('BW Expense Report GL'!I:I,'BW Expense Report GL'!F:F,AD:AD,'BW Expense Report GL'!G:G,H:H)</f>
        <v>0</v>
      </c>
      <c r="AI2115" s="124" t="str">
        <f t="shared" si="278"/>
        <v/>
      </c>
      <c r="AK2115" s="121">
        <f t="shared" si="279"/>
        <v>0</v>
      </c>
      <c r="AL2115" s="121">
        <f t="shared" si="280"/>
        <v>0</v>
      </c>
    </row>
    <row r="2116" spans="1:38" s="121" customFormat="1" ht="12.75" x14ac:dyDescent="0.2">
      <c r="A2116" s="293" t="str">
        <f>VLOOKUP(B:B,'ACFR Business Areas'!A:C,3,FALSE)</f>
        <v>A000</v>
      </c>
      <c r="B2116" s="293" t="str">
        <f>'Lease Rollforward'!$B$1</f>
        <v>E120</v>
      </c>
      <c r="C2116" s="122" t="str">
        <f>VLOOKUP(B:B,'ACFR Business Areas'!A:B,2,FALSE)</f>
        <v>Comptroller General</v>
      </c>
      <c r="D2116" s="237"/>
      <c r="E2116" s="265"/>
      <c r="G2116" s="122">
        <f>IFERROR(VLOOKUP($F:$F,'Lease Types with GL Accts'!A:B,2,FALSE),0)</f>
        <v>0</v>
      </c>
      <c r="H2116" s="122">
        <f>IFERROR(VLOOKUP($F:$F,'Lease Types with GL Accts'!$A:$C,3,FALSE),0)</f>
        <v>0</v>
      </c>
      <c r="I2116" s="122">
        <f>IFERROR(VLOOKUP($F:$F,'Lease Types with GL Accts'!$A:$D,4,FALSE),0)</f>
        <v>0</v>
      </c>
      <c r="J2116" s="293" t="str">
        <f>IF(AND(AB2116=1,K2116='Lease Rollforward'!$B$2),"Yes",IF(AB2116=1,"No",""))</f>
        <v/>
      </c>
      <c r="L2116" s="216"/>
      <c r="M2116" s="217"/>
      <c r="N2116" s="217"/>
      <c r="O2116" s="217"/>
      <c r="P2116" s="294">
        <f t="shared" si="273"/>
        <v>0</v>
      </c>
      <c r="Q2116" s="124"/>
      <c r="R2116" s="124"/>
      <c r="S2116" s="219"/>
      <c r="T2116" s="219"/>
      <c r="U2116" s="266"/>
      <c r="V2116" s="122" t="str">
        <f>IF($AB2116=1,VLOOKUP(U:U,'BW Asset Listing'!D:E,2,FALSE),"")</f>
        <v/>
      </c>
      <c r="W2116" s="122" t="str">
        <f>IF($AB2116=1,VLOOKUP(U:U,'BW Asset Listing'!D:F,3,FALSE),"")</f>
        <v/>
      </c>
      <c r="X2116" s="122" t="str">
        <f>IF($AB2116=1,VLOOKUP(U:U,'BW Asset Listing'!D:G,4,FALSE),"")</f>
        <v/>
      </c>
      <c r="Y2116" s="294" t="str">
        <f>IF($AB2116=1,VLOOKUP(U:U,'BW Asset Listing'!D:O,12,FALSE),"")</f>
        <v/>
      </c>
      <c r="Z2116" s="294" t="str">
        <f t="shared" si="274"/>
        <v/>
      </c>
      <c r="AA2116" s="294" t="str">
        <f t="shared" si="275"/>
        <v/>
      </c>
      <c r="AB2116" s="294">
        <f>COUNTIF($D$4:D2116,$D2116)</f>
        <v>0</v>
      </c>
      <c r="AE2116" s="122" t="str">
        <f t="shared" si="276"/>
        <v/>
      </c>
      <c r="AF2116" s="124">
        <f>SUMIFS('BW Expense Report GL'!I:I,'BW Expense Report GL'!F:F,AD:AD,'BW Expense Report GL'!G:G,G:G)</f>
        <v>0</v>
      </c>
      <c r="AG2116" s="124" t="str">
        <f t="shared" si="277"/>
        <v/>
      </c>
      <c r="AH2116" s="124">
        <f>SUMIFS('BW Expense Report GL'!I:I,'BW Expense Report GL'!F:F,AD:AD,'BW Expense Report GL'!G:G,H:H)</f>
        <v>0</v>
      </c>
      <c r="AI2116" s="124" t="str">
        <f t="shared" si="278"/>
        <v/>
      </c>
      <c r="AK2116" s="121">
        <f t="shared" si="279"/>
        <v>0</v>
      </c>
      <c r="AL2116" s="121">
        <f t="shared" si="280"/>
        <v>0</v>
      </c>
    </row>
    <row r="2117" spans="1:38" s="121" customFormat="1" ht="12.75" x14ac:dyDescent="0.2">
      <c r="A2117" s="293" t="str">
        <f>VLOOKUP(B:B,'ACFR Business Areas'!A:C,3,FALSE)</f>
        <v>A000</v>
      </c>
      <c r="B2117" s="293" t="str">
        <f>'Lease Rollforward'!$B$1</f>
        <v>E120</v>
      </c>
      <c r="C2117" s="122" t="str">
        <f>VLOOKUP(B:B,'ACFR Business Areas'!A:B,2,FALSE)</f>
        <v>Comptroller General</v>
      </c>
      <c r="D2117" s="237"/>
      <c r="E2117" s="265"/>
      <c r="G2117" s="122">
        <f>IFERROR(VLOOKUP($F:$F,'Lease Types with GL Accts'!A:B,2,FALSE),0)</f>
        <v>0</v>
      </c>
      <c r="H2117" s="122">
        <f>IFERROR(VLOOKUP($F:$F,'Lease Types with GL Accts'!$A:$C,3,FALSE),0)</f>
        <v>0</v>
      </c>
      <c r="I2117" s="122">
        <f>IFERROR(VLOOKUP($F:$F,'Lease Types with GL Accts'!$A:$D,4,FALSE),0)</f>
        <v>0</v>
      </c>
      <c r="J2117" s="293" t="str">
        <f>IF(AND(AB2117=1,K2117='Lease Rollforward'!$B$2),"Yes",IF(AB2117=1,"No",""))</f>
        <v/>
      </c>
      <c r="L2117" s="216"/>
      <c r="M2117" s="217"/>
      <c r="N2117" s="217"/>
      <c r="O2117" s="217"/>
      <c r="P2117" s="294">
        <f t="shared" si="273"/>
        <v>0</v>
      </c>
      <c r="Q2117" s="124"/>
      <c r="R2117" s="124"/>
      <c r="S2117" s="219"/>
      <c r="T2117" s="219"/>
      <c r="U2117" s="266"/>
      <c r="V2117" s="122" t="str">
        <f>IF($AB2117=1,VLOOKUP(U:U,'BW Asset Listing'!D:E,2,FALSE),"")</f>
        <v/>
      </c>
      <c r="W2117" s="122" t="str">
        <f>IF($AB2117=1,VLOOKUP(U:U,'BW Asset Listing'!D:F,3,FALSE),"")</f>
        <v/>
      </c>
      <c r="X2117" s="122" t="str">
        <f>IF($AB2117=1,VLOOKUP(U:U,'BW Asset Listing'!D:G,4,FALSE),"")</f>
        <v/>
      </c>
      <c r="Y2117" s="294" t="str">
        <f>IF($AB2117=1,VLOOKUP(U:U,'BW Asset Listing'!D:O,12,FALSE),"")</f>
        <v/>
      </c>
      <c r="Z2117" s="294" t="str">
        <f t="shared" si="274"/>
        <v/>
      </c>
      <c r="AA2117" s="294" t="str">
        <f t="shared" si="275"/>
        <v/>
      </c>
      <c r="AB2117" s="294">
        <f>COUNTIF($D$4:D2117,$D2117)</f>
        <v>0</v>
      </c>
      <c r="AE2117" s="122" t="str">
        <f t="shared" si="276"/>
        <v/>
      </c>
      <c r="AF2117" s="124">
        <f>SUMIFS('BW Expense Report GL'!I:I,'BW Expense Report GL'!F:F,AD:AD,'BW Expense Report GL'!G:G,G:G)</f>
        <v>0</v>
      </c>
      <c r="AG2117" s="124" t="str">
        <f t="shared" si="277"/>
        <v/>
      </c>
      <c r="AH2117" s="124">
        <f>SUMIFS('BW Expense Report GL'!I:I,'BW Expense Report GL'!F:F,AD:AD,'BW Expense Report GL'!G:G,H:H)</f>
        <v>0</v>
      </c>
      <c r="AI2117" s="124" t="str">
        <f t="shared" si="278"/>
        <v/>
      </c>
      <c r="AK2117" s="121">
        <f t="shared" si="279"/>
        <v>0</v>
      </c>
      <c r="AL2117" s="121">
        <f t="shared" si="280"/>
        <v>0</v>
      </c>
    </row>
    <row r="2118" spans="1:38" s="121" customFormat="1" ht="12.75" x14ac:dyDescent="0.2">
      <c r="A2118" s="293" t="str">
        <f>VLOOKUP(B:B,'ACFR Business Areas'!A:C,3,FALSE)</f>
        <v>A000</v>
      </c>
      <c r="B2118" s="293" t="str">
        <f>'Lease Rollforward'!$B$1</f>
        <v>E120</v>
      </c>
      <c r="C2118" s="122" t="str">
        <f>VLOOKUP(B:B,'ACFR Business Areas'!A:B,2,FALSE)</f>
        <v>Comptroller General</v>
      </c>
      <c r="D2118" s="237"/>
      <c r="E2118" s="265"/>
      <c r="G2118" s="122">
        <f>IFERROR(VLOOKUP($F:$F,'Lease Types with GL Accts'!A:B,2,FALSE),0)</f>
        <v>0</v>
      </c>
      <c r="H2118" s="122">
        <f>IFERROR(VLOOKUP($F:$F,'Lease Types with GL Accts'!$A:$C,3,FALSE),0)</f>
        <v>0</v>
      </c>
      <c r="I2118" s="122">
        <f>IFERROR(VLOOKUP($F:$F,'Lease Types with GL Accts'!$A:$D,4,FALSE),0)</f>
        <v>0</v>
      </c>
      <c r="J2118" s="293" t="str">
        <f>IF(AND(AB2118=1,K2118='Lease Rollforward'!$B$2),"Yes",IF(AB2118=1,"No",""))</f>
        <v/>
      </c>
      <c r="L2118" s="216"/>
      <c r="M2118" s="217"/>
      <c r="N2118" s="217"/>
      <c r="O2118" s="217"/>
      <c r="P2118" s="294">
        <f t="shared" si="273"/>
        <v>0</v>
      </c>
      <c r="Q2118" s="124"/>
      <c r="R2118" s="124"/>
      <c r="S2118" s="219"/>
      <c r="T2118" s="219"/>
      <c r="U2118" s="266"/>
      <c r="V2118" s="122" t="str">
        <f>IF($AB2118=1,VLOOKUP(U:U,'BW Asset Listing'!D:E,2,FALSE),"")</f>
        <v/>
      </c>
      <c r="W2118" s="122" t="str">
        <f>IF($AB2118=1,VLOOKUP(U:U,'BW Asset Listing'!D:F,3,FALSE),"")</f>
        <v/>
      </c>
      <c r="X2118" s="122" t="str">
        <f>IF($AB2118=1,VLOOKUP(U:U,'BW Asset Listing'!D:G,4,FALSE),"")</f>
        <v/>
      </c>
      <c r="Y2118" s="294" t="str">
        <f>IF($AB2118=1,VLOOKUP(U:U,'BW Asset Listing'!D:O,12,FALSE),"")</f>
        <v/>
      </c>
      <c r="Z2118" s="294" t="str">
        <f t="shared" si="274"/>
        <v/>
      </c>
      <c r="AA2118" s="294" t="str">
        <f t="shared" si="275"/>
        <v/>
      </c>
      <c r="AB2118" s="294">
        <f>COUNTIF($D$4:D2118,$D2118)</f>
        <v>0</v>
      </c>
      <c r="AE2118" s="122" t="str">
        <f t="shared" si="276"/>
        <v/>
      </c>
      <c r="AF2118" s="124">
        <f>SUMIFS('BW Expense Report GL'!I:I,'BW Expense Report GL'!F:F,AD:AD,'BW Expense Report GL'!G:G,G:G)</f>
        <v>0</v>
      </c>
      <c r="AG2118" s="124" t="str">
        <f t="shared" si="277"/>
        <v/>
      </c>
      <c r="AH2118" s="124">
        <f>SUMIFS('BW Expense Report GL'!I:I,'BW Expense Report GL'!F:F,AD:AD,'BW Expense Report GL'!G:G,H:H)</f>
        <v>0</v>
      </c>
      <c r="AI2118" s="124" t="str">
        <f t="shared" si="278"/>
        <v/>
      </c>
      <c r="AK2118" s="121">
        <f t="shared" si="279"/>
        <v>0</v>
      </c>
      <c r="AL2118" s="121">
        <f t="shared" si="280"/>
        <v>0</v>
      </c>
    </row>
    <row r="2119" spans="1:38" s="121" customFormat="1" ht="12.75" x14ac:dyDescent="0.2">
      <c r="A2119" s="293" t="str">
        <f>VLOOKUP(B:B,'ACFR Business Areas'!A:C,3,FALSE)</f>
        <v>A000</v>
      </c>
      <c r="B2119" s="293" t="str">
        <f>'Lease Rollforward'!$B$1</f>
        <v>E120</v>
      </c>
      <c r="C2119" s="122" t="str">
        <f>VLOOKUP(B:B,'ACFR Business Areas'!A:B,2,FALSE)</f>
        <v>Comptroller General</v>
      </c>
      <c r="D2119" s="237"/>
      <c r="E2119" s="265"/>
      <c r="G2119" s="122">
        <f>IFERROR(VLOOKUP($F:$F,'Lease Types with GL Accts'!A:B,2,FALSE),0)</f>
        <v>0</v>
      </c>
      <c r="H2119" s="122">
        <f>IFERROR(VLOOKUP($F:$F,'Lease Types with GL Accts'!$A:$C,3,FALSE),0)</f>
        <v>0</v>
      </c>
      <c r="I2119" s="122">
        <f>IFERROR(VLOOKUP($F:$F,'Lease Types with GL Accts'!$A:$D,4,FALSE),0)</f>
        <v>0</v>
      </c>
      <c r="J2119" s="293" t="str">
        <f>IF(AND(AB2119=1,K2119='Lease Rollforward'!$B$2),"Yes",IF(AB2119=1,"No",""))</f>
        <v/>
      </c>
      <c r="L2119" s="216"/>
      <c r="M2119" s="217"/>
      <c r="N2119" s="217"/>
      <c r="O2119" s="217"/>
      <c r="P2119" s="294">
        <f t="shared" si="273"/>
        <v>0</v>
      </c>
      <c r="Q2119" s="124"/>
      <c r="R2119" s="124"/>
      <c r="S2119" s="219"/>
      <c r="T2119" s="219"/>
      <c r="U2119" s="266"/>
      <c r="V2119" s="122" t="str">
        <f>IF($AB2119=1,VLOOKUP(U:U,'BW Asset Listing'!D:E,2,FALSE),"")</f>
        <v/>
      </c>
      <c r="W2119" s="122" t="str">
        <f>IF($AB2119=1,VLOOKUP(U:U,'BW Asset Listing'!D:F,3,FALSE),"")</f>
        <v/>
      </c>
      <c r="X2119" s="122" t="str">
        <f>IF($AB2119=1,VLOOKUP(U:U,'BW Asset Listing'!D:G,4,FALSE),"")</f>
        <v/>
      </c>
      <c r="Y2119" s="294" t="str">
        <f>IF($AB2119=1,VLOOKUP(U:U,'BW Asset Listing'!D:O,12,FALSE),"")</f>
        <v/>
      </c>
      <c r="Z2119" s="294" t="str">
        <f t="shared" si="274"/>
        <v/>
      </c>
      <c r="AA2119" s="294" t="str">
        <f t="shared" si="275"/>
        <v/>
      </c>
      <c r="AB2119" s="294">
        <f>COUNTIF($D$4:D2119,$D2119)</f>
        <v>0</v>
      </c>
      <c r="AE2119" s="122" t="str">
        <f t="shared" si="276"/>
        <v/>
      </c>
      <c r="AF2119" s="124">
        <f>SUMIFS('BW Expense Report GL'!I:I,'BW Expense Report GL'!F:F,AD:AD,'BW Expense Report GL'!G:G,G:G)</f>
        <v>0</v>
      </c>
      <c r="AG2119" s="124" t="str">
        <f t="shared" si="277"/>
        <v/>
      </c>
      <c r="AH2119" s="124">
        <f>SUMIFS('BW Expense Report GL'!I:I,'BW Expense Report GL'!F:F,AD:AD,'BW Expense Report GL'!G:G,H:H)</f>
        <v>0</v>
      </c>
      <c r="AI2119" s="124" t="str">
        <f t="shared" si="278"/>
        <v/>
      </c>
      <c r="AK2119" s="121">
        <f t="shared" si="279"/>
        <v>0</v>
      </c>
      <c r="AL2119" s="121">
        <f t="shared" si="280"/>
        <v>0</v>
      </c>
    </row>
    <row r="2120" spans="1:38" s="121" customFormat="1" ht="12.75" x14ac:dyDescent="0.2">
      <c r="A2120" s="293" t="str">
        <f>VLOOKUP(B:B,'ACFR Business Areas'!A:C,3,FALSE)</f>
        <v>A000</v>
      </c>
      <c r="B2120" s="293" t="str">
        <f>'Lease Rollforward'!$B$1</f>
        <v>E120</v>
      </c>
      <c r="C2120" s="122" t="str">
        <f>VLOOKUP(B:B,'ACFR Business Areas'!A:B,2,FALSE)</f>
        <v>Comptroller General</v>
      </c>
      <c r="D2120" s="237"/>
      <c r="E2120" s="265"/>
      <c r="G2120" s="122">
        <f>IFERROR(VLOOKUP($F:$F,'Lease Types with GL Accts'!A:B,2,FALSE),0)</f>
        <v>0</v>
      </c>
      <c r="H2120" s="122">
        <f>IFERROR(VLOOKUP($F:$F,'Lease Types with GL Accts'!$A:$C,3,FALSE),0)</f>
        <v>0</v>
      </c>
      <c r="I2120" s="122">
        <f>IFERROR(VLOOKUP($F:$F,'Lease Types with GL Accts'!$A:$D,4,FALSE),0)</f>
        <v>0</v>
      </c>
      <c r="J2120" s="293" t="str">
        <f>IF(AND(AB2120=1,K2120='Lease Rollforward'!$B$2),"Yes",IF(AB2120=1,"No",""))</f>
        <v/>
      </c>
      <c r="L2120" s="216"/>
      <c r="M2120" s="217"/>
      <c r="N2120" s="217"/>
      <c r="O2120" s="217"/>
      <c r="P2120" s="294">
        <f t="shared" ref="P2120:P2183" si="281">SUM(M2120:O2120)</f>
        <v>0</v>
      </c>
      <c r="Q2120" s="124"/>
      <c r="R2120" s="124"/>
      <c r="S2120" s="219"/>
      <c r="T2120" s="219"/>
      <c r="U2120" s="266"/>
      <c r="V2120" s="122" t="str">
        <f>IF($AB2120=1,VLOOKUP(U:U,'BW Asset Listing'!D:E,2,FALSE),"")</f>
        <v/>
      </c>
      <c r="W2120" s="122" t="str">
        <f>IF($AB2120=1,VLOOKUP(U:U,'BW Asset Listing'!D:F,3,FALSE),"")</f>
        <v/>
      </c>
      <c r="X2120" s="122" t="str">
        <f>IF($AB2120=1,VLOOKUP(U:U,'BW Asset Listing'!D:G,4,FALSE),"")</f>
        <v/>
      </c>
      <c r="Y2120" s="294" t="str">
        <f>IF($AB2120=1,VLOOKUP(U:U,'BW Asset Listing'!D:O,12,FALSE),"")</f>
        <v/>
      </c>
      <c r="Z2120" s="294" t="str">
        <f t="shared" ref="Z2120:Z2183" si="282">IF($AB2120=1,SUMIF(D:D,D2120,M:M),"")</f>
        <v/>
      </c>
      <c r="AA2120" s="294" t="str">
        <f t="shared" ref="AA2120:AA2183" si="283">IF($AB2120=1,Y2120-Z2120,"")</f>
        <v/>
      </c>
      <c r="AB2120" s="294">
        <f>COUNTIF($D$4:D2120,$D2120)</f>
        <v>0</v>
      </c>
      <c r="AE2120" s="122" t="str">
        <f t="shared" ref="AE2120:AE2183" si="284">IF(ISBLANK(D2120),"",D2120&amp;" Payment #"&amp;AB2120)</f>
        <v/>
      </c>
      <c r="AF2120" s="124">
        <f>SUMIFS('BW Expense Report GL'!I:I,'BW Expense Report GL'!F:F,AD:AD,'BW Expense Report GL'!G:G,G:G)</f>
        <v>0</v>
      </c>
      <c r="AG2120" s="124" t="str">
        <f t="shared" ref="AG2120:AG2183" si="285">IF(ISBLANK(AD2120),"",M2120-AF2120)</f>
        <v/>
      </c>
      <c r="AH2120" s="124">
        <f>SUMIFS('BW Expense Report GL'!I:I,'BW Expense Report GL'!F:F,AD:AD,'BW Expense Report GL'!G:G,H:H)</f>
        <v>0</v>
      </c>
      <c r="AI2120" s="124" t="str">
        <f t="shared" ref="AI2120:AI2183" si="286">IF(ISBLANK(AD2120),"",N2120-AH2120)</f>
        <v/>
      </c>
      <c r="AK2120" s="121">
        <f t="shared" ref="AK2120:AK2183" si="287">F2120</f>
        <v>0</v>
      </c>
      <c r="AL2120" s="121">
        <f t="shared" ref="AL2120:AL2183" si="288">D2120</f>
        <v>0</v>
      </c>
    </row>
    <row r="2121" spans="1:38" s="121" customFormat="1" ht="12.75" x14ac:dyDescent="0.2">
      <c r="A2121" s="293" t="str">
        <f>VLOOKUP(B:B,'ACFR Business Areas'!A:C,3,FALSE)</f>
        <v>A000</v>
      </c>
      <c r="B2121" s="293" t="str">
        <f>'Lease Rollforward'!$B$1</f>
        <v>E120</v>
      </c>
      <c r="C2121" s="122" t="str">
        <f>VLOOKUP(B:B,'ACFR Business Areas'!A:B,2,FALSE)</f>
        <v>Comptroller General</v>
      </c>
      <c r="D2121" s="237"/>
      <c r="E2121" s="265"/>
      <c r="G2121" s="122">
        <f>IFERROR(VLOOKUP($F:$F,'Lease Types with GL Accts'!A:B,2,FALSE),0)</f>
        <v>0</v>
      </c>
      <c r="H2121" s="122">
        <f>IFERROR(VLOOKUP($F:$F,'Lease Types with GL Accts'!$A:$C,3,FALSE),0)</f>
        <v>0</v>
      </c>
      <c r="I2121" s="122">
        <f>IFERROR(VLOOKUP($F:$F,'Lease Types with GL Accts'!$A:$D,4,FALSE),0)</f>
        <v>0</v>
      </c>
      <c r="J2121" s="293" t="str">
        <f>IF(AND(AB2121=1,K2121='Lease Rollforward'!$B$2),"Yes",IF(AB2121=1,"No",""))</f>
        <v/>
      </c>
      <c r="L2121" s="216"/>
      <c r="M2121" s="217"/>
      <c r="N2121" s="217"/>
      <c r="O2121" s="217"/>
      <c r="P2121" s="294">
        <f t="shared" si="281"/>
        <v>0</v>
      </c>
      <c r="Q2121" s="124"/>
      <c r="R2121" s="124"/>
      <c r="S2121" s="219"/>
      <c r="T2121" s="219"/>
      <c r="U2121" s="266"/>
      <c r="V2121" s="122" t="str">
        <f>IF($AB2121=1,VLOOKUP(U:U,'BW Asset Listing'!D:E,2,FALSE),"")</f>
        <v/>
      </c>
      <c r="W2121" s="122" t="str">
        <f>IF($AB2121=1,VLOOKUP(U:U,'BW Asset Listing'!D:F,3,FALSE),"")</f>
        <v/>
      </c>
      <c r="X2121" s="122" t="str">
        <f>IF($AB2121=1,VLOOKUP(U:U,'BW Asset Listing'!D:G,4,FALSE),"")</f>
        <v/>
      </c>
      <c r="Y2121" s="294" t="str">
        <f>IF($AB2121=1,VLOOKUP(U:U,'BW Asset Listing'!D:O,12,FALSE),"")</f>
        <v/>
      </c>
      <c r="Z2121" s="294" t="str">
        <f t="shared" si="282"/>
        <v/>
      </c>
      <c r="AA2121" s="294" t="str">
        <f t="shared" si="283"/>
        <v/>
      </c>
      <c r="AB2121" s="294">
        <f>COUNTIF($D$4:D2121,$D2121)</f>
        <v>0</v>
      </c>
      <c r="AE2121" s="122" t="str">
        <f t="shared" si="284"/>
        <v/>
      </c>
      <c r="AF2121" s="124">
        <f>SUMIFS('BW Expense Report GL'!I:I,'BW Expense Report GL'!F:F,AD:AD,'BW Expense Report GL'!G:G,G:G)</f>
        <v>0</v>
      </c>
      <c r="AG2121" s="124" t="str">
        <f t="shared" si="285"/>
        <v/>
      </c>
      <c r="AH2121" s="124">
        <f>SUMIFS('BW Expense Report GL'!I:I,'BW Expense Report GL'!F:F,AD:AD,'BW Expense Report GL'!G:G,H:H)</f>
        <v>0</v>
      </c>
      <c r="AI2121" s="124" t="str">
        <f t="shared" si="286"/>
        <v/>
      </c>
      <c r="AK2121" s="121">
        <f t="shared" si="287"/>
        <v>0</v>
      </c>
      <c r="AL2121" s="121">
        <f t="shared" si="288"/>
        <v>0</v>
      </c>
    </row>
    <row r="2122" spans="1:38" s="121" customFormat="1" ht="12.75" x14ac:dyDescent="0.2">
      <c r="A2122" s="293" t="str">
        <f>VLOOKUP(B:B,'ACFR Business Areas'!A:C,3,FALSE)</f>
        <v>A000</v>
      </c>
      <c r="B2122" s="293" t="str">
        <f>'Lease Rollforward'!$B$1</f>
        <v>E120</v>
      </c>
      <c r="C2122" s="122" t="str">
        <f>VLOOKUP(B:B,'ACFR Business Areas'!A:B,2,FALSE)</f>
        <v>Comptroller General</v>
      </c>
      <c r="D2122" s="237"/>
      <c r="E2122" s="265"/>
      <c r="G2122" s="122">
        <f>IFERROR(VLOOKUP($F:$F,'Lease Types with GL Accts'!A:B,2,FALSE),0)</f>
        <v>0</v>
      </c>
      <c r="H2122" s="122">
        <f>IFERROR(VLOOKUP($F:$F,'Lease Types with GL Accts'!$A:$C,3,FALSE),0)</f>
        <v>0</v>
      </c>
      <c r="I2122" s="122">
        <f>IFERROR(VLOOKUP($F:$F,'Lease Types with GL Accts'!$A:$D,4,FALSE),0)</f>
        <v>0</v>
      </c>
      <c r="J2122" s="293" t="str">
        <f>IF(AND(AB2122=1,K2122='Lease Rollforward'!$B$2),"Yes",IF(AB2122=1,"No",""))</f>
        <v/>
      </c>
      <c r="L2122" s="216"/>
      <c r="M2122" s="217"/>
      <c r="N2122" s="217"/>
      <c r="O2122" s="217"/>
      <c r="P2122" s="294">
        <f t="shared" si="281"/>
        <v>0</v>
      </c>
      <c r="Q2122" s="124"/>
      <c r="R2122" s="124"/>
      <c r="S2122" s="219"/>
      <c r="T2122" s="219"/>
      <c r="U2122" s="266"/>
      <c r="V2122" s="122" t="str">
        <f>IF($AB2122=1,VLOOKUP(U:U,'BW Asset Listing'!D:E,2,FALSE),"")</f>
        <v/>
      </c>
      <c r="W2122" s="122" t="str">
        <f>IF($AB2122=1,VLOOKUP(U:U,'BW Asset Listing'!D:F,3,FALSE),"")</f>
        <v/>
      </c>
      <c r="X2122" s="122" t="str">
        <f>IF($AB2122=1,VLOOKUP(U:U,'BW Asset Listing'!D:G,4,FALSE),"")</f>
        <v/>
      </c>
      <c r="Y2122" s="294" t="str">
        <f>IF($AB2122=1,VLOOKUP(U:U,'BW Asset Listing'!D:O,12,FALSE),"")</f>
        <v/>
      </c>
      <c r="Z2122" s="294" t="str">
        <f t="shared" si="282"/>
        <v/>
      </c>
      <c r="AA2122" s="294" t="str">
        <f t="shared" si="283"/>
        <v/>
      </c>
      <c r="AB2122" s="294">
        <f>COUNTIF($D$4:D2122,$D2122)</f>
        <v>0</v>
      </c>
      <c r="AE2122" s="122" t="str">
        <f t="shared" si="284"/>
        <v/>
      </c>
      <c r="AF2122" s="124">
        <f>SUMIFS('BW Expense Report GL'!I:I,'BW Expense Report GL'!F:F,AD:AD,'BW Expense Report GL'!G:G,G:G)</f>
        <v>0</v>
      </c>
      <c r="AG2122" s="124" t="str">
        <f t="shared" si="285"/>
        <v/>
      </c>
      <c r="AH2122" s="124">
        <f>SUMIFS('BW Expense Report GL'!I:I,'BW Expense Report GL'!F:F,AD:AD,'BW Expense Report GL'!G:G,H:H)</f>
        <v>0</v>
      </c>
      <c r="AI2122" s="124" t="str">
        <f t="shared" si="286"/>
        <v/>
      </c>
      <c r="AK2122" s="121">
        <f t="shared" si="287"/>
        <v>0</v>
      </c>
      <c r="AL2122" s="121">
        <f t="shared" si="288"/>
        <v>0</v>
      </c>
    </row>
    <row r="2123" spans="1:38" s="121" customFormat="1" ht="12.75" x14ac:dyDescent="0.2">
      <c r="A2123" s="293" t="str">
        <f>VLOOKUP(B:B,'ACFR Business Areas'!A:C,3,FALSE)</f>
        <v>A000</v>
      </c>
      <c r="B2123" s="293" t="str">
        <f>'Lease Rollforward'!$B$1</f>
        <v>E120</v>
      </c>
      <c r="C2123" s="122" t="str">
        <f>VLOOKUP(B:B,'ACFR Business Areas'!A:B,2,FALSE)</f>
        <v>Comptroller General</v>
      </c>
      <c r="D2123" s="237"/>
      <c r="E2123" s="265"/>
      <c r="G2123" s="122">
        <f>IFERROR(VLOOKUP($F:$F,'Lease Types with GL Accts'!A:B,2,FALSE),0)</f>
        <v>0</v>
      </c>
      <c r="H2123" s="122">
        <f>IFERROR(VLOOKUP($F:$F,'Lease Types with GL Accts'!$A:$C,3,FALSE),0)</f>
        <v>0</v>
      </c>
      <c r="I2123" s="122">
        <f>IFERROR(VLOOKUP($F:$F,'Lease Types with GL Accts'!$A:$D,4,FALSE),0)</f>
        <v>0</v>
      </c>
      <c r="J2123" s="293" t="str">
        <f>IF(AND(AB2123=1,K2123='Lease Rollforward'!$B$2),"Yes",IF(AB2123=1,"No",""))</f>
        <v/>
      </c>
      <c r="L2123" s="216"/>
      <c r="M2123" s="217"/>
      <c r="N2123" s="217"/>
      <c r="O2123" s="217"/>
      <c r="P2123" s="294">
        <f t="shared" si="281"/>
        <v>0</v>
      </c>
      <c r="Q2123" s="124"/>
      <c r="R2123" s="124"/>
      <c r="S2123" s="219"/>
      <c r="T2123" s="219"/>
      <c r="U2123" s="266"/>
      <c r="V2123" s="122" t="str">
        <f>IF($AB2123=1,VLOOKUP(U:U,'BW Asset Listing'!D:E,2,FALSE),"")</f>
        <v/>
      </c>
      <c r="W2123" s="122" t="str">
        <f>IF($AB2123=1,VLOOKUP(U:U,'BW Asset Listing'!D:F,3,FALSE),"")</f>
        <v/>
      </c>
      <c r="X2123" s="122" t="str">
        <f>IF($AB2123=1,VLOOKUP(U:U,'BW Asset Listing'!D:G,4,FALSE),"")</f>
        <v/>
      </c>
      <c r="Y2123" s="294" t="str">
        <f>IF($AB2123=1,VLOOKUP(U:U,'BW Asset Listing'!D:O,12,FALSE),"")</f>
        <v/>
      </c>
      <c r="Z2123" s="294" t="str">
        <f t="shared" si="282"/>
        <v/>
      </c>
      <c r="AA2123" s="294" t="str">
        <f t="shared" si="283"/>
        <v/>
      </c>
      <c r="AB2123" s="294">
        <f>COUNTIF($D$4:D2123,$D2123)</f>
        <v>0</v>
      </c>
      <c r="AE2123" s="122" t="str">
        <f t="shared" si="284"/>
        <v/>
      </c>
      <c r="AF2123" s="124">
        <f>SUMIFS('BW Expense Report GL'!I:I,'BW Expense Report GL'!F:F,AD:AD,'BW Expense Report GL'!G:G,G:G)</f>
        <v>0</v>
      </c>
      <c r="AG2123" s="124" t="str">
        <f t="shared" si="285"/>
        <v/>
      </c>
      <c r="AH2123" s="124">
        <f>SUMIFS('BW Expense Report GL'!I:I,'BW Expense Report GL'!F:F,AD:AD,'BW Expense Report GL'!G:G,H:H)</f>
        <v>0</v>
      </c>
      <c r="AI2123" s="124" t="str">
        <f t="shared" si="286"/>
        <v/>
      </c>
      <c r="AK2123" s="121">
        <f t="shared" si="287"/>
        <v>0</v>
      </c>
      <c r="AL2123" s="121">
        <f t="shared" si="288"/>
        <v>0</v>
      </c>
    </row>
    <row r="2124" spans="1:38" s="121" customFormat="1" ht="12.75" x14ac:dyDescent="0.2">
      <c r="A2124" s="293" t="str">
        <f>VLOOKUP(B:B,'ACFR Business Areas'!A:C,3,FALSE)</f>
        <v>A000</v>
      </c>
      <c r="B2124" s="293" t="str">
        <f>'Lease Rollforward'!$B$1</f>
        <v>E120</v>
      </c>
      <c r="C2124" s="122" t="str">
        <f>VLOOKUP(B:B,'ACFR Business Areas'!A:B,2,FALSE)</f>
        <v>Comptroller General</v>
      </c>
      <c r="D2124" s="237"/>
      <c r="E2124" s="265"/>
      <c r="G2124" s="122">
        <f>IFERROR(VLOOKUP($F:$F,'Lease Types with GL Accts'!A:B,2,FALSE),0)</f>
        <v>0</v>
      </c>
      <c r="H2124" s="122">
        <f>IFERROR(VLOOKUP($F:$F,'Lease Types with GL Accts'!$A:$C,3,FALSE),0)</f>
        <v>0</v>
      </c>
      <c r="I2124" s="122">
        <f>IFERROR(VLOOKUP($F:$F,'Lease Types with GL Accts'!$A:$D,4,FALSE),0)</f>
        <v>0</v>
      </c>
      <c r="J2124" s="293" t="str">
        <f>IF(AND(AB2124=1,K2124='Lease Rollforward'!$B$2),"Yes",IF(AB2124=1,"No",""))</f>
        <v/>
      </c>
      <c r="L2124" s="216"/>
      <c r="M2124" s="217"/>
      <c r="N2124" s="217"/>
      <c r="O2124" s="217"/>
      <c r="P2124" s="294">
        <f t="shared" si="281"/>
        <v>0</v>
      </c>
      <c r="Q2124" s="124"/>
      <c r="R2124" s="124"/>
      <c r="S2124" s="219"/>
      <c r="T2124" s="219"/>
      <c r="U2124" s="266"/>
      <c r="V2124" s="122" t="str">
        <f>IF($AB2124=1,VLOOKUP(U:U,'BW Asset Listing'!D:E,2,FALSE),"")</f>
        <v/>
      </c>
      <c r="W2124" s="122" t="str">
        <f>IF($AB2124=1,VLOOKUP(U:U,'BW Asset Listing'!D:F,3,FALSE),"")</f>
        <v/>
      </c>
      <c r="X2124" s="122" t="str">
        <f>IF($AB2124=1,VLOOKUP(U:U,'BW Asset Listing'!D:G,4,FALSE),"")</f>
        <v/>
      </c>
      <c r="Y2124" s="294" t="str">
        <f>IF($AB2124=1,VLOOKUP(U:U,'BW Asset Listing'!D:O,12,FALSE),"")</f>
        <v/>
      </c>
      <c r="Z2124" s="294" t="str">
        <f t="shared" si="282"/>
        <v/>
      </c>
      <c r="AA2124" s="294" t="str">
        <f t="shared" si="283"/>
        <v/>
      </c>
      <c r="AB2124" s="294">
        <f>COUNTIF($D$4:D2124,$D2124)</f>
        <v>0</v>
      </c>
      <c r="AE2124" s="122" t="str">
        <f t="shared" si="284"/>
        <v/>
      </c>
      <c r="AF2124" s="124">
        <f>SUMIFS('BW Expense Report GL'!I:I,'BW Expense Report GL'!F:F,AD:AD,'BW Expense Report GL'!G:G,G:G)</f>
        <v>0</v>
      </c>
      <c r="AG2124" s="124" t="str">
        <f t="shared" si="285"/>
        <v/>
      </c>
      <c r="AH2124" s="124">
        <f>SUMIFS('BW Expense Report GL'!I:I,'BW Expense Report GL'!F:F,AD:AD,'BW Expense Report GL'!G:G,H:H)</f>
        <v>0</v>
      </c>
      <c r="AI2124" s="124" t="str">
        <f t="shared" si="286"/>
        <v/>
      </c>
      <c r="AK2124" s="121">
        <f t="shared" si="287"/>
        <v>0</v>
      </c>
      <c r="AL2124" s="121">
        <f t="shared" si="288"/>
        <v>0</v>
      </c>
    </row>
    <row r="2125" spans="1:38" s="121" customFormat="1" ht="12.75" x14ac:dyDescent="0.2">
      <c r="A2125" s="293" t="str">
        <f>VLOOKUP(B:B,'ACFR Business Areas'!A:C,3,FALSE)</f>
        <v>A000</v>
      </c>
      <c r="B2125" s="293" t="str">
        <f>'Lease Rollforward'!$B$1</f>
        <v>E120</v>
      </c>
      <c r="C2125" s="122" t="str">
        <f>VLOOKUP(B:B,'ACFR Business Areas'!A:B,2,FALSE)</f>
        <v>Comptroller General</v>
      </c>
      <c r="D2125" s="237"/>
      <c r="E2125" s="265"/>
      <c r="G2125" s="122">
        <f>IFERROR(VLOOKUP($F:$F,'Lease Types with GL Accts'!A:B,2,FALSE),0)</f>
        <v>0</v>
      </c>
      <c r="H2125" s="122">
        <f>IFERROR(VLOOKUP($F:$F,'Lease Types with GL Accts'!$A:$C,3,FALSE),0)</f>
        <v>0</v>
      </c>
      <c r="I2125" s="122">
        <f>IFERROR(VLOOKUP($F:$F,'Lease Types with GL Accts'!$A:$D,4,FALSE),0)</f>
        <v>0</v>
      </c>
      <c r="J2125" s="293" t="str">
        <f>IF(AND(AB2125=1,K2125='Lease Rollforward'!$B$2),"Yes",IF(AB2125=1,"No",""))</f>
        <v/>
      </c>
      <c r="L2125" s="216"/>
      <c r="M2125" s="217"/>
      <c r="N2125" s="217"/>
      <c r="O2125" s="217"/>
      <c r="P2125" s="294">
        <f t="shared" si="281"/>
        <v>0</v>
      </c>
      <c r="Q2125" s="124"/>
      <c r="R2125" s="124"/>
      <c r="S2125" s="219"/>
      <c r="T2125" s="219"/>
      <c r="U2125" s="266"/>
      <c r="V2125" s="122" t="str">
        <f>IF($AB2125=1,VLOOKUP(U:U,'BW Asset Listing'!D:E,2,FALSE),"")</f>
        <v/>
      </c>
      <c r="W2125" s="122" t="str">
        <f>IF($AB2125=1,VLOOKUP(U:U,'BW Asset Listing'!D:F,3,FALSE),"")</f>
        <v/>
      </c>
      <c r="X2125" s="122" t="str">
        <f>IF($AB2125=1,VLOOKUP(U:U,'BW Asset Listing'!D:G,4,FALSE),"")</f>
        <v/>
      </c>
      <c r="Y2125" s="294" t="str">
        <f>IF($AB2125=1,VLOOKUP(U:U,'BW Asset Listing'!D:O,12,FALSE),"")</f>
        <v/>
      </c>
      <c r="Z2125" s="294" t="str">
        <f t="shared" si="282"/>
        <v/>
      </c>
      <c r="AA2125" s="294" t="str">
        <f t="shared" si="283"/>
        <v/>
      </c>
      <c r="AB2125" s="294">
        <f>COUNTIF($D$4:D2125,$D2125)</f>
        <v>0</v>
      </c>
      <c r="AE2125" s="122" t="str">
        <f t="shared" si="284"/>
        <v/>
      </c>
      <c r="AF2125" s="124">
        <f>SUMIFS('BW Expense Report GL'!I:I,'BW Expense Report GL'!F:F,AD:AD,'BW Expense Report GL'!G:G,G:G)</f>
        <v>0</v>
      </c>
      <c r="AG2125" s="124" t="str">
        <f t="shared" si="285"/>
        <v/>
      </c>
      <c r="AH2125" s="124">
        <f>SUMIFS('BW Expense Report GL'!I:I,'BW Expense Report GL'!F:F,AD:AD,'BW Expense Report GL'!G:G,H:H)</f>
        <v>0</v>
      </c>
      <c r="AI2125" s="124" t="str">
        <f t="shared" si="286"/>
        <v/>
      </c>
      <c r="AK2125" s="121">
        <f t="shared" si="287"/>
        <v>0</v>
      </c>
      <c r="AL2125" s="121">
        <f t="shared" si="288"/>
        <v>0</v>
      </c>
    </row>
    <row r="2126" spans="1:38" s="121" customFormat="1" ht="12.75" x14ac:dyDescent="0.2">
      <c r="A2126" s="293" t="str">
        <f>VLOOKUP(B:B,'ACFR Business Areas'!A:C,3,FALSE)</f>
        <v>A000</v>
      </c>
      <c r="B2126" s="293" t="str">
        <f>'Lease Rollforward'!$B$1</f>
        <v>E120</v>
      </c>
      <c r="C2126" s="122" t="str">
        <f>VLOOKUP(B:B,'ACFR Business Areas'!A:B,2,FALSE)</f>
        <v>Comptroller General</v>
      </c>
      <c r="D2126" s="237"/>
      <c r="E2126" s="265"/>
      <c r="G2126" s="122">
        <f>IFERROR(VLOOKUP($F:$F,'Lease Types with GL Accts'!A:B,2,FALSE),0)</f>
        <v>0</v>
      </c>
      <c r="H2126" s="122">
        <f>IFERROR(VLOOKUP($F:$F,'Lease Types with GL Accts'!$A:$C,3,FALSE),0)</f>
        <v>0</v>
      </c>
      <c r="I2126" s="122">
        <f>IFERROR(VLOOKUP($F:$F,'Lease Types with GL Accts'!$A:$D,4,FALSE),0)</f>
        <v>0</v>
      </c>
      <c r="J2126" s="293" t="str">
        <f>IF(AND(AB2126=1,K2126='Lease Rollforward'!$B$2),"Yes",IF(AB2126=1,"No",""))</f>
        <v/>
      </c>
      <c r="L2126" s="216"/>
      <c r="M2126" s="217"/>
      <c r="N2126" s="217"/>
      <c r="O2126" s="217"/>
      <c r="P2126" s="294">
        <f t="shared" si="281"/>
        <v>0</v>
      </c>
      <c r="Q2126" s="124"/>
      <c r="R2126" s="124"/>
      <c r="S2126" s="219"/>
      <c r="T2126" s="219"/>
      <c r="U2126" s="266"/>
      <c r="V2126" s="122" t="str">
        <f>IF($AB2126=1,VLOOKUP(U:U,'BW Asset Listing'!D:E,2,FALSE),"")</f>
        <v/>
      </c>
      <c r="W2126" s="122" t="str">
        <f>IF($AB2126=1,VLOOKUP(U:U,'BW Asset Listing'!D:F,3,FALSE),"")</f>
        <v/>
      </c>
      <c r="X2126" s="122" t="str">
        <f>IF($AB2126=1,VLOOKUP(U:U,'BW Asset Listing'!D:G,4,FALSE),"")</f>
        <v/>
      </c>
      <c r="Y2126" s="294" t="str">
        <f>IF($AB2126=1,VLOOKUP(U:U,'BW Asset Listing'!D:O,12,FALSE),"")</f>
        <v/>
      </c>
      <c r="Z2126" s="294" t="str">
        <f t="shared" si="282"/>
        <v/>
      </c>
      <c r="AA2126" s="294" t="str">
        <f t="shared" si="283"/>
        <v/>
      </c>
      <c r="AB2126" s="294">
        <f>COUNTIF($D$4:D2126,$D2126)</f>
        <v>0</v>
      </c>
      <c r="AE2126" s="122" t="str">
        <f t="shared" si="284"/>
        <v/>
      </c>
      <c r="AF2126" s="124">
        <f>SUMIFS('BW Expense Report GL'!I:I,'BW Expense Report GL'!F:F,AD:AD,'BW Expense Report GL'!G:G,G:G)</f>
        <v>0</v>
      </c>
      <c r="AG2126" s="124" t="str">
        <f t="shared" si="285"/>
        <v/>
      </c>
      <c r="AH2126" s="124">
        <f>SUMIFS('BW Expense Report GL'!I:I,'BW Expense Report GL'!F:F,AD:AD,'BW Expense Report GL'!G:G,H:H)</f>
        <v>0</v>
      </c>
      <c r="AI2126" s="124" t="str">
        <f t="shared" si="286"/>
        <v/>
      </c>
      <c r="AK2126" s="121">
        <f t="shared" si="287"/>
        <v>0</v>
      </c>
      <c r="AL2126" s="121">
        <f t="shared" si="288"/>
        <v>0</v>
      </c>
    </row>
    <row r="2127" spans="1:38" s="121" customFormat="1" ht="12.75" x14ac:dyDescent="0.2">
      <c r="A2127" s="293" t="str">
        <f>VLOOKUP(B:B,'ACFR Business Areas'!A:C,3,FALSE)</f>
        <v>A000</v>
      </c>
      <c r="B2127" s="293" t="str">
        <f>'Lease Rollforward'!$B$1</f>
        <v>E120</v>
      </c>
      <c r="C2127" s="122" t="str">
        <f>VLOOKUP(B:B,'ACFR Business Areas'!A:B,2,FALSE)</f>
        <v>Comptroller General</v>
      </c>
      <c r="D2127" s="237"/>
      <c r="E2127" s="265"/>
      <c r="G2127" s="122">
        <f>IFERROR(VLOOKUP($F:$F,'Lease Types with GL Accts'!A:B,2,FALSE),0)</f>
        <v>0</v>
      </c>
      <c r="H2127" s="122">
        <f>IFERROR(VLOOKUP($F:$F,'Lease Types with GL Accts'!$A:$C,3,FALSE),0)</f>
        <v>0</v>
      </c>
      <c r="I2127" s="122">
        <f>IFERROR(VLOOKUP($F:$F,'Lease Types with GL Accts'!$A:$D,4,FALSE),0)</f>
        <v>0</v>
      </c>
      <c r="J2127" s="293" t="str">
        <f>IF(AND(AB2127=1,K2127='Lease Rollforward'!$B$2),"Yes",IF(AB2127=1,"No",""))</f>
        <v/>
      </c>
      <c r="L2127" s="216"/>
      <c r="M2127" s="217"/>
      <c r="N2127" s="217"/>
      <c r="O2127" s="217"/>
      <c r="P2127" s="294">
        <f t="shared" si="281"/>
        <v>0</v>
      </c>
      <c r="Q2127" s="124"/>
      <c r="R2127" s="124"/>
      <c r="S2127" s="219"/>
      <c r="T2127" s="219"/>
      <c r="U2127" s="266"/>
      <c r="V2127" s="122" t="str">
        <f>IF($AB2127=1,VLOOKUP(U:U,'BW Asset Listing'!D:E,2,FALSE),"")</f>
        <v/>
      </c>
      <c r="W2127" s="122" t="str">
        <f>IF($AB2127=1,VLOOKUP(U:U,'BW Asset Listing'!D:F,3,FALSE),"")</f>
        <v/>
      </c>
      <c r="X2127" s="122" t="str">
        <f>IF($AB2127=1,VLOOKUP(U:U,'BW Asset Listing'!D:G,4,FALSE),"")</f>
        <v/>
      </c>
      <c r="Y2127" s="294" t="str">
        <f>IF($AB2127=1,VLOOKUP(U:U,'BW Asset Listing'!D:O,12,FALSE),"")</f>
        <v/>
      </c>
      <c r="Z2127" s="294" t="str">
        <f t="shared" si="282"/>
        <v/>
      </c>
      <c r="AA2127" s="294" t="str">
        <f t="shared" si="283"/>
        <v/>
      </c>
      <c r="AB2127" s="294">
        <f>COUNTIF($D$4:D2127,$D2127)</f>
        <v>0</v>
      </c>
      <c r="AE2127" s="122" t="str">
        <f t="shared" si="284"/>
        <v/>
      </c>
      <c r="AF2127" s="124">
        <f>SUMIFS('BW Expense Report GL'!I:I,'BW Expense Report GL'!F:F,AD:AD,'BW Expense Report GL'!G:G,G:G)</f>
        <v>0</v>
      </c>
      <c r="AG2127" s="124" t="str">
        <f t="shared" si="285"/>
        <v/>
      </c>
      <c r="AH2127" s="124">
        <f>SUMIFS('BW Expense Report GL'!I:I,'BW Expense Report GL'!F:F,AD:AD,'BW Expense Report GL'!G:G,H:H)</f>
        <v>0</v>
      </c>
      <c r="AI2127" s="124" t="str">
        <f t="shared" si="286"/>
        <v/>
      </c>
      <c r="AK2127" s="121">
        <f t="shared" si="287"/>
        <v>0</v>
      </c>
      <c r="AL2127" s="121">
        <f t="shared" si="288"/>
        <v>0</v>
      </c>
    </row>
    <row r="2128" spans="1:38" s="121" customFormat="1" ht="12.75" x14ac:dyDescent="0.2">
      <c r="A2128" s="293" t="str">
        <f>VLOOKUP(B:B,'ACFR Business Areas'!A:C,3,FALSE)</f>
        <v>A000</v>
      </c>
      <c r="B2128" s="293" t="str">
        <f>'Lease Rollforward'!$B$1</f>
        <v>E120</v>
      </c>
      <c r="C2128" s="122" t="str">
        <f>VLOOKUP(B:B,'ACFR Business Areas'!A:B,2,FALSE)</f>
        <v>Comptroller General</v>
      </c>
      <c r="D2128" s="237"/>
      <c r="E2128" s="265"/>
      <c r="G2128" s="122">
        <f>IFERROR(VLOOKUP($F:$F,'Lease Types with GL Accts'!A:B,2,FALSE),0)</f>
        <v>0</v>
      </c>
      <c r="H2128" s="122">
        <f>IFERROR(VLOOKUP($F:$F,'Lease Types with GL Accts'!$A:$C,3,FALSE),0)</f>
        <v>0</v>
      </c>
      <c r="I2128" s="122">
        <f>IFERROR(VLOOKUP($F:$F,'Lease Types with GL Accts'!$A:$D,4,FALSE),0)</f>
        <v>0</v>
      </c>
      <c r="J2128" s="293" t="str">
        <f>IF(AND(AB2128=1,K2128='Lease Rollforward'!$B$2),"Yes",IF(AB2128=1,"No",""))</f>
        <v/>
      </c>
      <c r="L2128" s="216"/>
      <c r="M2128" s="217"/>
      <c r="N2128" s="217"/>
      <c r="O2128" s="217"/>
      <c r="P2128" s="294">
        <f t="shared" si="281"/>
        <v>0</v>
      </c>
      <c r="Q2128" s="124"/>
      <c r="R2128" s="124"/>
      <c r="S2128" s="219"/>
      <c r="T2128" s="219"/>
      <c r="U2128" s="266"/>
      <c r="V2128" s="122" t="str">
        <f>IF($AB2128=1,VLOOKUP(U:U,'BW Asset Listing'!D:E,2,FALSE),"")</f>
        <v/>
      </c>
      <c r="W2128" s="122" t="str">
        <f>IF($AB2128=1,VLOOKUP(U:U,'BW Asset Listing'!D:F,3,FALSE),"")</f>
        <v/>
      </c>
      <c r="X2128" s="122" t="str">
        <f>IF($AB2128=1,VLOOKUP(U:U,'BW Asset Listing'!D:G,4,FALSE),"")</f>
        <v/>
      </c>
      <c r="Y2128" s="294" t="str">
        <f>IF($AB2128=1,VLOOKUP(U:U,'BW Asset Listing'!D:O,12,FALSE),"")</f>
        <v/>
      </c>
      <c r="Z2128" s="294" t="str">
        <f t="shared" si="282"/>
        <v/>
      </c>
      <c r="AA2128" s="294" t="str">
        <f t="shared" si="283"/>
        <v/>
      </c>
      <c r="AB2128" s="294">
        <f>COUNTIF($D$4:D2128,$D2128)</f>
        <v>0</v>
      </c>
      <c r="AE2128" s="122" t="str">
        <f t="shared" si="284"/>
        <v/>
      </c>
      <c r="AF2128" s="124">
        <f>SUMIFS('BW Expense Report GL'!I:I,'BW Expense Report GL'!F:F,AD:AD,'BW Expense Report GL'!G:G,G:G)</f>
        <v>0</v>
      </c>
      <c r="AG2128" s="124" t="str">
        <f t="shared" si="285"/>
        <v/>
      </c>
      <c r="AH2128" s="124">
        <f>SUMIFS('BW Expense Report GL'!I:I,'BW Expense Report GL'!F:F,AD:AD,'BW Expense Report GL'!G:G,H:H)</f>
        <v>0</v>
      </c>
      <c r="AI2128" s="124" t="str">
        <f t="shared" si="286"/>
        <v/>
      </c>
      <c r="AK2128" s="121">
        <f t="shared" si="287"/>
        <v>0</v>
      </c>
      <c r="AL2128" s="121">
        <f t="shared" si="288"/>
        <v>0</v>
      </c>
    </row>
    <row r="2129" spans="1:38" s="121" customFormat="1" ht="12.75" x14ac:dyDescent="0.2">
      <c r="A2129" s="293" t="str">
        <f>VLOOKUP(B:B,'ACFR Business Areas'!A:C,3,FALSE)</f>
        <v>A000</v>
      </c>
      <c r="B2129" s="293" t="str">
        <f>'Lease Rollforward'!$B$1</f>
        <v>E120</v>
      </c>
      <c r="C2129" s="122" t="str">
        <f>VLOOKUP(B:B,'ACFR Business Areas'!A:B,2,FALSE)</f>
        <v>Comptroller General</v>
      </c>
      <c r="D2129" s="237"/>
      <c r="E2129" s="265"/>
      <c r="G2129" s="122">
        <f>IFERROR(VLOOKUP($F:$F,'Lease Types with GL Accts'!A:B,2,FALSE),0)</f>
        <v>0</v>
      </c>
      <c r="H2129" s="122">
        <f>IFERROR(VLOOKUP($F:$F,'Lease Types with GL Accts'!$A:$C,3,FALSE),0)</f>
        <v>0</v>
      </c>
      <c r="I2129" s="122">
        <f>IFERROR(VLOOKUP($F:$F,'Lease Types with GL Accts'!$A:$D,4,FALSE),0)</f>
        <v>0</v>
      </c>
      <c r="J2129" s="293" t="str">
        <f>IF(AND(AB2129=1,K2129='Lease Rollforward'!$B$2),"Yes",IF(AB2129=1,"No",""))</f>
        <v/>
      </c>
      <c r="L2129" s="216"/>
      <c r="M2129" s="217"/>
      <c r="N2129" s="217"/>
      <c r="O2129" s="217"/>
      <c r="P2129" s="294">
        <f t="shared" si="281"/>
        <v>0</v>
      </c>
      <c r="Q2129" s="124"/>
      <c r="R2129" s="124"/>
      <c r="S2129" s="219"/>
      <c r="T2129" s="219"/>
      <c r="U2129" s="266"/>
      <c r="V2129" s="122" t="str">
        <f>IF($AB2129=1,VLOOKUP(U:U,'BW Asset Listing'!D:E,2,FALSE),"")</f>
        <v/>
      </c>
      <c r="W2129" s="122" t="str">
        <f>IF($AB2129=1,VLOOKUP(U:U,'BW Asset Listing'!D:F,3,FALSE),"")</f>
        <v/>
      </c>
      <c r="X2129" s="122" t="str">
        <f>IF($AB2129=1,VLOOKUP(U:U,'BW Asset Listing'!D:G,4,FALSE),"")</f>
        <v/>
      </c>
      <c r="Y2129" s="294" t="str">
        <f>IF($AB2129=1,VLOOKUP(U:U,'BW Asset Listing'!D:O,12,FALSE),"")</f>
        <v/>
      </c>
      <c r="Z2129" s="294" t="str">
        <f t="shared" si="282"/>
        <v/>
      </c>
      <c r="AA2129" s="294" t="str">
        <f t="shared" si="283"/>
        <v/>
      </c>
      <c r="AB2129" s="294">
        <f>COUNTIF($D$4:D2129,$D2129)</f>
        <v>0</v>
      </c>
      <c r="AE2129" s="122" t="str">
        <f t="shared" si="284"/>
        <v/>
      </c>
      <c r="AF2129" s="124">
        <f>SUMIFS('BW Expense Report GL'!I:I,'BW Expense Report GL'!F:F,AD:AD,'BW Expense Report GL'!G:G,G:G)</f>
        <v>0</v>
      </c>
      <c r="AG2129" s="124" t="str">
        <f t="shared" si="285"/>
        <v/>
      </c>
      <c r="AH2129" s="124">
        <f>SUMIFS('BW Expense Report GL'!I:I,'BW Expense Report GL'!F:F,AD:AD,'BW Expense Report GL'!G:G,H:H)</f>
        <v>0</v>
      </c>
      <c r="AI2129" s="124" t="str">
        <f t="shared" si="286"/>
        <v/>
      </c>
      <c r="AK2129" s="121">
        <f t="shared" si="287"/>
        <v>0</v>
      </c>
      <c r="AL2129" s="121">
        <f t="shared" si="288"/>
        <v>0</v>
      </c>
    </row>
    <row r="2130" spans="1:38" s="121" customFormat="1" ht="12.75" x14ac:dyDescent="0.2">
      <c r="A2130" s="293" t="str">
        <f>VLOOKUP(B:B,'ACFR Business Areas'!A:C,3,FALSE)</f>
        <v>A000</v>
      </c>
      <c r="B2130" s="293" t="str">
        <f>'Lease Rollforward'!$B$1</f>
        <v>E120</v>
      </c>
      <c r="C2130" s="122" t="str">
        <f>VLOOKUP(B:B,'ACFR Business Areas'!A:B,2,FALSE)</f>
        <v>Comptroller General</v>
      </c>
      <c r="D2130" s="237"/>
      <c r="E2130" s="265"/>
      <c r="G2130" s="122">
        <f>IFERROR(VLOOKUP($F:$F,'Lease Types with GL Accts'!A:B,2,FALSE),0)</f>
        <v>0</v>
      </c>
      <c r="H2130" s="122">
        <f>IFERROR(VLOOKUP($F:$F,'Lease Types with GL Accts'!$A:$C,3,FALSE),0)</f>
        <v>0</v>
      </c>
      <c r="I2130" s="122">
        <f>IFERROR(VLOOKUP($F:$F,'Lease Types with GL Accts'!$A:$D,4,FALSE),0)</f>
        <v>0</v>
      </c>
      <c r="J2130" s="293" t="str">
        <f>IF(AND(AB2130=1,K2130='Lease Rollforward'!$B$2),"Yes",IF(AB2130=1,"No",""))</f>
        <v/>
      </c>
      <c r="L2130" s="216"/>
      <c r="M2130" s="217"/>
      <c r="N2130" s="217"/>
      <c r="O2130" s="217"/>
      <c r="P2130" s="294">
        <f t="shared" si="281"/>
        <v>0</v>
      </c>
      <c r="Q2130" s="124"/>
      <c r="R2130" s="124"/>
      <c r="S2130" s="219"/>
      <c r="T2130" s="219"/>
      <c r="U2130" s="266"/>
      <c r="V2130" s="122" t="str">
        <f>IF($AB2130=1,VLOOKUP(U:U,'BW Asset Listing'!D:E,2,FALSE),"")</f>
        <v/>
      </c>
      <c r="W2130" s="122" t="str">
        <f>IF($AB2130=1,VLOOKUP(U:U,'BW Asset Listing'!D:F,3,FALSE),"")</f>
        <v/>
      </c>
      <c r="X2130" s="122" t="str">
        <f>IF($AB2130=1,VLOOKUP(U:U,'BW Asset Listing'!D:G,4,FALSE),"")</f>
        <v/>
      </c>
      <c r="Y2130" s="294" t="str">
        <f>IF($AB2130=1,VLOOKUP(U:U,'BW Asset Listing'!D:O,12,FALSE),"")</f>
        <v/>
      </c>
      <c r="Z2130" s="294" t="str">
        <f t="shared" si="282"/>
        <v/>
      </c>
      <c r="AA2130" s="294" t="str">
        <f t="shared" si="283"/>
        <v/>
      </c>
      <c r="AB2130" s="294">
        <f>COUNTIF($D$4:D2130,$D2130)</f>
        <v>0</v>
      </c>
      <c r="AE2130" s="122" t="str">
        <f t="shared" si="284"/>
        <v/>
      </c>
      <c r="AF2130" s="124">
        <f>SUMIFS('BW Expense Report GL'!I:I,'BW Expense Report GL'!F:F,AD:AD,'BW Expense Report GL'!G:G,G:G)</f>
        <v>0</v>
      </c>
      <c r="AG2130" s="124" t="str">
        <f t="shared" si="285"/>
        <v/>
      </c>
      <c r="AH2130" s="124">
        <f>SUMIFS('BW Expense Report GL'!I:I,'BW Expense Report GL'!F:F,AD:AD,'BW Expense Report GL'!G:G,H:H)</f>
        <v>0</v>
      </c>
      <c r="AI2130" s="124" t="str">
        <f t="shared" si="286"/>
        <v/>
      </c>
      <c r="AK2130" s="121">
        <f t="shared" si="287"/>
        <v>0</v>
      </c>
      <c r="AL2130" s="121">
        <f t="shared" si="288"/>
        <v>0</v>
      </c>
    </row>
    <row r="2131" spans="1:38" s="121" customFormat="1" ht="12.75" x14ac:dyDescent="0.2">
      <c r="A2131" s="293" t="str">
        <f>VLOOKUP(B:B,'ACFR Business Areas'!A:C,3,FALSE)</f>
        <v>A000</v>
      </c>
      <c r="B2131" s="293" t="str">
        <f>'Lease Rollforward'!$B$1</f>
        <v>E120</v>
      </c>
      <c r="C2131" s="122" t="str">
        <f>VLOOKUP(B:B,'ACFR Business Areas'!A:B,2,FALSE)</f>
        <v>Comptroller General</v>
      </c>
      <c r="D2131" s="237"/>
      <c r="E2131" s="265"/>
      <c r="G2131" s="122">
        <f>IFERROR(VLOOKUP($F:$F,'Lease Types with GL Accts'!A:B,2,FALSE),0)</f>
        <v>0</v>
      </c>
      <c r="H2131" s="122">
        <f>IFERROR(VLOOKUP($F:$F,'Lease Types with GL Accts'!$A:$C,3,FALSE),0)</f>
        <v>0</v>
      </c>
      <c r="I2131" s="122">
        <f>IFERROR(VLOOKUP($F:$F,'Lease Types with GL Accts'!$A:$D,4,FALSE),0)</f>
        <v>0</v>
      </c>
      <c r="J2131" s="293" t="str">
        <f>IF(AND(AB2131=1,K2131='Lease Rollforward'!$B$2),"Yes",IF(AB2131=1,"No",""))</f>
        <v/>
      </c>
      <c r="L2131" s="216"/>
      <c r="M2131" s="217"/>
      <c r="N2131" s="217"/>
      <c r="O2131" s="217"/>
      <c r="P2131" s="294">
        <f t="shared" si="281"/>
        <v>0</v>
      </c>
      <c r="Q2131" s="124"/>
      <c r="R2131" s="124"/>
      <c r="S2131" s="219"/>
      <c r="T2131" s="219"/>
      <c r="U2131" s="266"/>
      <c r="V2131" s="122" t="str">
        <f>IF($AB2131=1,VLOOKUP(U:U,'BW Asset Listing'!D:E,2,FALSE),"")</f>
        <v/>
      </c>
      <c r="W2131" s="122" t="str">
        <f>IF($AB2131=1,VLOOKUP(U:U,'BW Asset Listing'!D:F,3,FALSE),"")</f>
        <v/>
      </c>
      <c r="X2131" s="122" t="str">
        <f>IF($AB2131=1,VLOOKUP(U:U,'BW Asset Listing'!D:G,4,FALSE),"")</f>
        <v/>
      </c>
      <c r="Y2131" s="294" t="str">
        <f>IF($AB2131=1,VLOOKUP(U:U,'BW Asset Listing'!D:O,12,FALSE),"")</f>
        <v/>
      </c>
      <c r="Z2131" s="294" t="str">
        <f t="shared" si="282"/>
        <v/>
      </c>
      <c r="AA2131" s="294" t="str">
        <f t="shared" si="283"/>
        <v/>
      </c>
      <c r="AB2131" s="294">
        <f>COUNTIF($D$4:D2131,$D2131)</f>
        <v>0</v>
      </c>
      <c r="AE2131" s="122" t="str">
        <f t="shared" si="284"/>
        <v/>
      </c>
      <c r="AF2131" s="124">
        <f>SUMIFS('BW Expense Report GL'!I:I,'BW Expense Report GL'!F:F,AD:AD,'BW Expense Report GL'!G:G,G:G)</f>
        <v>0</v>
      </c>
      <c r="AG2131" s="124" t="str">
        <f t="shared" si="285"/>
        <v/>
      </c>
      <c r="AH2131" s="124">
        <f>SUMIFS('BW Expense Report GL'!I:I,'BW Expense Report GL'!F:F,AD:AD,'BW Expense Report GL'!G:G,H:H)</f>
        <v>0</v>
      </c>
      <c r="AI2131" s="124" t="str">
        <f t="shared" si="286"/>
        <v/>
      </c>
      <c r="AK2131" s="121">
        <f t="shared" si="287"/>
        <v>0</v>
      </c>
      <c r="AL2131" s="121">
        <f t="shared" si="288"/>
        <v>0</v>
      </c>
    </row>
    <row r="2132" spans="1:38" s="121" customFormat="1" ht="12.75" x14ac:dyDescent="0.2">
      <c r="A2132" s="293" t="str">
        <f>VLOOKUP(B:B,'ACFR Business Areas'!A:C,3,FALSE)</f>
        <v>A000</v>
      </c>
      <c r="B2132" s="293" t="str">
        <f>'Lease Rollforward'!$B$1</f>
        <v>E120</v>
      </c>
      <c r="C2132" s="122" t="str">
        <f>VLOOKUP(B:B,'ACFR Business Areas'!A:B,2,FALSE)</f>
        <v>Comptroller General</v>
      </c>
      <c r="D2132" s="237"/>
      <c r="E2132" s="265"/>
      <c r="G2132" s="122">
        <f>IFERROR(VLOOKUP($F:$F,'Lease Types with GL Accts'!A:B,2,FALSE),0)</f>
        <v>0</v>
      </c>
      <c r="H2132" s="122">
        <f>IFERROR(VLOOKUP($F:$F,'Lease Types with GL Accts'!$A:$C,3,FALSE),0)</f>
        <v>0</v>
      </c>
      <c r="I2132" s="122">
        <f>IFERROR(VLOOKUP($F:$F,'Lease Types with GL Accts'!$A:$D,4,FALSE),0)</f>
        <v>0</v>
      </c>
      <c r="J2132" s="293" t="str">
        <f>IF(AND(AB2132=1,K2132='Lease Rollforward'!$B$2),"Yes",IF(AB2132=1,"No",""))</f>
        <v/>
      </c>
      <c r="L2132" s="216"/>
      <c r="M2132" s="217"/>
      <c r="N2132" s="217"/>
      <c r="O2132" s="217"/>
      <c r="P2132" s="294">
        <f t="shared" si="281"/>
        <v>0</v>
      </c>
      <c r="Q2132" s="124"/>
      <c r="R2132" s="124"/>
      <c r="S2132" s="219"/>
      <c r="T2132" s="219"/>
      <c r="U2132" s="266"/>
      <c r="V2132" s="122" t="str">
        <f>IF($AB2132=1,VLOOKUP(U:U,'BW Asset Listing'!D:E,2,FALSE),"")</f>
        <v/>
      </c>
      <c r="W2132" s="122" t="str">
        <f>IF($AB2132=1,VLOOKUP(U:U,'BW Asset Listing'!D:F,3,FALSE),"")</f>
        <v/>
      </c>
      <c r="X2132" s="122" t="str">
        <f>IF($AB2132=1,VLOOKUP(U:U,'BW Asset Listing'!D:G,4,FALSE),"")</f>
        <v/>
      </c>
      <c r="Y2132" s="294" t="str">
        <f>IF($AB2132=1,VLOOKUP(U:U,'BW Asset Listing'!D:O,12,FALSE),"")</f>
        <v/>
      </c>
      <c r="Z2132" s="294" t="str">
        <f t="shared" si="282"/>
        <v/>
      </c>
      <c r="AA2132" s="294" t="str">
        <f t="shared" si="283"/>
        <v/>
      </c>
      <c r="AB2132" s="294">
        <f>COUNTIF($D$4:D2132,$D2132)</f>
        <v>0</v>
      </c>
      <c r="AE2132" s="122" t="str">
        <f t="shared" si="284"/>
        <v/>
      </c>
      <c r="AF2132" s="124">
        <f>SUMIFS('BW Expense Report GL'!I:I,'BW Expense Report GL'!F:F,AD:AD,'BW Expense Report GL'!G:G,G:G)</f>
        <v>0</v>
      </c>
      <c r="AG2132" s="124" t="str">
        <f t="shared" si="285"/>
        <v/>
      </c>
      <c r="AH2132" s="124">
        <f>SUMIFS('BW Expense Report GL'!I:I,'BW Expense Report GL'!F:F,AD:AD,'BW Expense Report GL'!G:G,H:H)</f>
        <v>0</v>
      </c>
      <c r="AI2132" s="124" t="str">
        <f t="shared" si="286"/>
        <v/>
      </c>
      <c r="AK2132" s="121">
        <f t="shared" si="287"/>
        <v>0</v>
      </c>
      <c r="AL2132" s="121">
        <f t="shared" si="288"/>
        <v>0</v>
      </c>
    </row>
    <row r="2133" spans="1:38" s="121" customFormat="1" ht="12.75" x14ac:dyDescent="0.2">
      <c r="A2133" s="293" t="str">
        <f>VLOOKUP(B:B,'ACFR Business Areas'!A:C,3,FALSE)</f>
        <v>A000</v>
      </c>
      <c r="B2133" s="293" t="str">
        <f>'Lease Rollforward'!$B$1</f>
        <v>E120</v>
      </c>
      <c r="C2133" s="122" t="str">
        <f>VLOOKUP(B:B,'ACFR Business Areas'!A:B,2,FALSE)</f>
        <v>Comptroller General</v>
      </c>
      <c r="D2133" s="237"/>
      <c r="E2133" s="265"/>
      <c r="G2133" s="122">
        <f>IFERROR(VLOOKUP($F:$F,'Lease Types with GL Accts'!A:B,2,FALSE),0)</f>
        <v>0</v>
      </c>
      <c r="H2133" s="122">
        <f>IFERROR(VLOOKUP($F:$F,'Lease Types with GL Accts'!$A:$C,3,FALSE),0)</f>
        <v>0</v>
      </c>
      <c r="I2133" s="122">
        <f>IFERROR(VLOOKUP($F:$F,'Lease Types with GL Accts'!$A:$D,4,FALSE),0)</f>
        <v>0</v>
      </c>
      <c r="J2133" s="293" t="str">
        <f>IF(AND(AB2133=1,K2133='Lease Rollforward'!$B$2),"Yes",IF(AB2133=1,"No",""))</f>
        <v/>
      </c>
      <c r="L2133" s="216"/>
      <c r="M2133" s="217"/>
      <c r="N2133" s="217"/>
      <c r="O2133" s="217"/>
      <c r="P2133" s="294">
        <f t="shared" si="281"/>
        <v>0</v>
      </c>
      <c r="Q2133" s="124"/>
      <c r="R2133" s="124"/>
      <c r="S2133" s="219"/>
      <c r="T2133" s="219"/>
      <c r="U2133" s="266"/>
      <c r="V2133" s="122" t="str">
        <f>IF($AB2133=1,VLOOKUP(U:U,'BW Asset Listing'!D:E,2,FALSE),"")</f>
        <v/>
      </c>
      <c r="W2133" s="122" t="str">
        <f>IF($AB2133=1,VLOOKUP(U:U,'BW Asset Listing'!D:F,3,FALSE),"")</f>
        <v/>
      </c>
      <c r="X2133" s="122" t="str">
        <f>IF($AB2133=1,VLOOKUP(U:U,'BW Asset Listing'!D:G,4,FALSE),"")</f>
        <v/>
      </c>
      <c r="Y2133" s="294" t="str">
        <f>IF($AB2133=1,VLOOKUP(U:U,'BW Asset Listing'!D:O,12,FALSE),"")</f>
        <v/>
      </c>
      <c r="Z2133" s="294" t="str">
        <f t="shared" si="282"/>
        <v/>
      </c>
      <c r="AA2133" s="294" t="str">
        <f t="shared" si="283"/>
        <v/>
      </c>
      <c r="AB2133" s="294">
        <f>COUNTIF($D$4:D2133,$D2133)</f>
        <v>0</v>
      </c>
      <c r="AE2133" s="122" t="str">
        <f t="shared" si="284"/>
        <v/>
      </c>
      <c r="AF2133" s="124">
        <f>SUMIFS('BW Expense Report GL'!I:I,'BW Expense Report GL'!F:F,AD:AD,'BW Expense Report GL'!G:G,G:G)</f>
        <v>0</v>
      </c>
      <c r="AG2133" s="124" t="str">
        <f t="shared" si="285"/>
        <v/>
      </c>
      <c r="AH2133" s="124">
        <f>SUMIFS('BW Expense Report GL'!I:I,'BW Expense Report GL'!F:F,AD:AD,'BW Expense Report GL'!G:G,H:H)</f>
        <v>0</v>
      </c>
      <c r="AI2133" s="124" t="str">
        <f t="shared" si="286"/>
        <v/>
      </c>
      <c r="AK2133" s="121">
        <f t="shared" si="287"/>
        <v>0</v>
      </c>
      <c r="AL2133" s="121">
        <f t="shared" si="288"/>
        <v>0</v>
      </c>
    </row>
    <row r="2134" spans="1:38" s="121" customFormat="1" ht="12.75" x14ac:dyDescent="0.2">
      <c r="A2134" s="293" t="str">
        <f>VLOOKUP(B:B,'ACFR Business Areas'!A:C,3,FALSE)</f>
        <v>A000</v>
      </c>
      <c r="B2134" s="293" t="str">
        <f>'Lease Rollforward'!$B$1</f>
        <v>E120</v>
      </c>
      <c r="C2134" s="122" t="str">
        <f>VLOOKUP(B:B,'ACFR Business Areas'!A:B,2,FALSE)</f>
        <v>Comptroller General</v>
      </c>
      <c r="D2134" s="237"/>
      <c r="E2134" s="265"/>
      <c r="G2134" s="122">
        <f>IFERROR(VLOOKUP($F:$F,'Lease Types with GL Accts'!A:B,2,FALSE),0)</f>
        <v>0</v>
      </c>
      <c r="H2134" s="122">
        <f>IFERROR(VLOOKUP($F:$F,'Lease Types with GL Accts'!$A:$C,3,FALSE),0)</f>
        <v>0</v>
      </c>
      <c r="I2134" s="122">
        <f>IFERROR(VLOOKUP($F:$F,'Lease Types with GL Accts'!$A:$D,4,FALSE),0)</f>
        <v>0</v>
      </c>
      <c r="J2134" s="293" t="str">
        <f>IF(AND(AB2134=1,K2134='Lease Rollforward'!$B$2),"Yes",IF(AB2134=1,"No",""))</f>
        <v/>
      </c>
      <c r="L2134" s="216"/>
      <c r="M2134" s="217"/>
      <c r="N2134" s="217"/>
      <c r="O2134" s="217"/>
      <c r="P2134" s="294">
        <f t="shared" si="281"/>
        <v>0</v>
      </c>
      <c r="Q2134" s="124"/>
      <c r="R2134" s="124"/>
      <c r="S2134" s="219"/>
      <c r="T2134" s="219"/>
      <c r="U2134" s="266"/>
      <c r="V2134" s="122" t="str">
        <f>IF($AB2134=1,VLOOKUP(U:U,'BW Asset Listing'!D:E,2,FALSE),"")</f>
        <v/>
      </c>
      <c r="W2134" s="122" t="str">
        <f>IF($AB2134=1,VLOOKUP(U:U,'BW Asset Listing'!D:F,3,FALSE),"")</f>
        <v/>
      </c>
      <c r="X2134" s="122" t="str">
        <f>IF($AB2134=1,VLOOKUP(U:U,'BW Asset Listing'!D:G,4,FALSE),"")</f>
        <v/>
      </c>
      <c r="Y2134" s="294" t="str">
        <f>IF($AB2134=1,VLOOKUP(U:U,'BW Asset Listing'!D:O,12,FALSE),"")</f>
        <v/>
      </c>
      <c r="Z2134" s="294" t="str">
        <f t="shared" si="282"/>
        <v/>
      </c>
      <c r="AA2134" s="294" t="str">
        <f t="shared" si="283"/>
        <v/>
      </c>
      <c r="AB2134" s="294">
        <f>COUNTIF($D$4:D2134,$D2134)</f>
        <v>0</v>
      </c>
      <c r="AE2134" s="122" t="str">
        <f t="shared" si="284"/>
        <v/>
      </c>
      <c r="AF2134" s="124">
        <f>SUMIFS('BW Expense Report GL'!I:I,'BW Expense Report GL'!F:F,AD:AD,'BW Expense Report GL'!G:G,G:G)</f>
        <v>0</v>
      </c>
      <c r="AG2134" s="124" t="str">
        <f t="shared" si="285"/>
        <v/>
      </c>
      <c r="AH2134" s="124">
        <f>SUMIFS('BW Expense Report GL'!I:I,'BW Expense Report GL'!F:F,AD:AD,'BW Expense Report GL'!G:G,H:H)</f>
        <v>0</v>
      </c>
      <c r="AI2134" s="124" t="str">
        <f t="shared" si="286"/>
        <v/>
      </c>
      <c r="AK2134" s="121">
        <f t="shared" si="287"/>
        <v>0</v>
      </c>
      <c r="AL2134" s="121">
        <f t="shared" si="288"/>
        <v>0</v>
      </c>
    </row>
    <row r="2135" spans="1:38" s="121" customFormat="1" ht="12.75" x14ac:dyDescent="0.2">
      <c r="A2135" s="293" t="str">
        <f>VLOOKUP(B:B,'ACFR Business Areas'!A:C,3,FALSE)</f>
        <v>A000</v>
      </c>
      <c r="B2135" s="293" t="str">
        <f>'Lease Rollforward'!$B$1</f>
        <v>E120</v>
      </c>
      <c r="C2135" s="122" t="str">
        <f>VLOOKUP(B:B,'ACFR Business Areas'!A:B,2,FALSE)</f>
        <v>Comptroller General</v>
      </c>
      <c r="D2135" s="237"/>
      <c r="E2135" s="265"/>
      <c r="G2135" s="122">
        <f>IFERROR(VLOOKUP($F:$F,'Lease Types with GL Accts'!A:B,2,FALSE),0)</f>
        <v>0</v>
      </c>
      <c r="H2135" s="122">
        <f>IFERROR(VLOOKUP($F:$F,'Lease Types with GL Accts'!$A:$C,3,FALSE),0)</f>
        <v>0</v>
      </c>
      <c r="I2135" s="122">
        <f>IFERROR(VLOOKUP($F:$F,'Lease Types with GL Accts'!$A:$D,4,FALSE),0)</f>
        <v>0</v>
      </c>
      <c r="J2135" s="293" t="str">
        <f>IF(AND(AB2135=1,K2135='Lease Rollforward'!$B$2),"Yes",IF(AB2135=1,"No",""))</f>
        <v/>
      </c>
      <c r="L2135" s="216"/>
      <c r="M2135" s="217"/>
      <c r="N2135" s="217"/>
      <c r="O2135" s="217"/>
      <c r="P2135" s="294">
        <f t="shared" si="281"/>
        <v>0</v>
      </c>
      <c r="Q2135" s="124"/>
      <c r="R2135" s="124"/>
      <c r="S2135" s="219"/>
      <c r="T2135" s="219"/>
      <c r="U2135" s="266"/>
      <c r="V2135" s="122" t="str">
        <f>IF($AB2135=1,VLOOKUP(U:U,'BW Asset Listing'!D:E,2,FALSE),"")</f>
        <v/>
      </c>
      <c r="W2135" s="122" t="str">
        <f>IF($AB2135=1,VLOOKUP(U:U,'BW Asset Listing'!D:F,3,FALSE),"")</f>
        <v/>
      </c>
      <c r="X2135" s="122" t="str">
        <f>IF($AB2135=1,VLOOKUP(U:U,'BW Asset Listing'!D:G,4,FALSE),"")</f>
        <v/>
      </c>
      <c r="Y2135" s="294" t="str">
        <f>IF($AB2135=1,VLOOKUP(U:U,'BW Asset Listing'!D:O,12,FALSE),"")</f>
        <v/>
      </c>
      <c r="Z2135" s="294" t="str">
        <f t="shared" si="282"/>
        <v/>
      </c>
      <c r="AA2135" s="294" t="str">
        <f t="shared" si="283"/>
        <v/>
      </c>
      <c r="AB2135" s="294">
        <f>COUNTIF($D$4:D2135,$D2135)</f>
        <v>0</v>
      </c>
      <c r="AE2135" s="122" t="str">
        <f t="shared" si="284"/>
        <v/>
      </c>
      <c r="AF2135" s="124">
        <f>SUMIFS('BW Expense Report GL'!I:I,'BW Expense Report GL'!F:F,AD:AD,'BW Expense Report GL'!G:G,G:G)</f>
        <v>0</v>
      </c>
      <c r="AG2135" s="124" t="str">
        <f t="shared" si="285"/>
        <v/>
      </c>
      <c r="AH2135" s="124">
        <f>SUMIFS('BW Expense Report GL'!I:I,'BW Expense Report GL'!F:F,AD:AD,'BW Expense Report GL'!G:G,H:H)</f>
        <v>0</v>
      </c>
      <c r="AI2135" s="124" t="str">
        <f t="shared" si="286"/>
        <v/>
      </c>
      <c r="AK2135" s="121">
        <f t="shared" si="287"/>
        <v>0</v>
      </c>
      <c r="AL2135" s="121">
        <f t="shared" si="288"/>
        <v>0</v>
      </c>
    </row>
    <row r="2136" spans="1:38" s="121" customFormat="1" ht="12.75" x14ac:dyDescent="0.2">
      <c r="A2136" s="293" t="str">
        <f>VLOOKUP(B:B,'ACFR Business Areas'!A:C,3,FALSE)</f>
        <v>A000</v>
      </c>
      <c r="B2136" s="293" t="str">
        <f>'Lease Rollforward'!$B$1</f>
        <v>E120</v>
      </c>
      <c r="C2136" s="122" t="str">
        <f>VLOOKUP(B:B,'ACFR Business Areas'!A:B,2,FALSE)</f>
        <v>Comptroller General</v>
      </c>
      <c r="D2136" s="237"/>
      <c r="E2136" s="265"/>
      <c r="G2136" s="122">
        <f>IFERROR(VLOOKUP($F:$F,'Lease Types with GL Accts'!A:B,2,FALSE),0)</f>
        <v>0</v>
      </c>
      <c r="H2136" s="122">
        <f>IFERROR(VLOOKUP($F:$F,'Lease Types with GL Accts'!$A:$C,3,FALSE),0)</f>
        <v>0</v>
      </c>
      <c r="I2136" s="122">
        <f>IFERROR(VLOOKUP($F:$F,'Lease Types with GL Accts'!$A:$D,4,FALSE),0)</f>
        <v>0</v>
      </c>
      <c r="J2136" s="293" t="str">
        <f>IF(AND(AB2136=1,K2136='Lease Rollforward'!$B$2),"Yes",IF(AB2136=1,"No",""))</f>
        <v/>
      </c>
      <c r="L2136" s="216"/>
      <c r="M2136" s="217"/>
      <c r="N2136" s="217"/>
      <c r="O2136" s="217"/>
      <c r="P2136" s="294">
        <f t="shared" si="281"/>
        <v>0</v>
      </c>
      <c r="Q2136" s="124"/>
      <c r="R2136" s="124"/>
      <c r="S2136" s="219"/>
      <c r="T2136" s="219"/>
      <c r="U2136" s="266"/>
      <c r="V2136" s="122" t="str">
        <f>IF($AB2136=1,VLOOKUP(U:U,'BW Asset Listing'!D:E,2,FALSE),"")</f>
        <v/>
      </c>
      <c r="W2136" s="122" t="str">
        <f>IF($AB2136=1,VLOOKUP(U:U,'BW Asset Listing'!D:F,3,FALSE),"")</f>
        <v/>
      </c>
      <c r="X2136" s="122" t="str">
        <f>IF($AB2136=1,VLOOKUP(U:U,'BW Asset Listing'!D:G,4,FALSE),"")</f>
        <v/>
      </c>
      <c r="Y2136" s="294" t="str">
        <f>IF($AB2136=1,VLOOKUP(U:U,'BW Asset Listing'!D:O,12,FALSE),"")</f>
        <v/>
      </c>
      <c r="Z2136" s="294" t="str">
        <f t="shared" si="282"/>
        <v/>
      </c>
      <c r="AA2136" s="294" t="str">
        <f t="shared" si="283"/>
        <v/>
      </c>
      <c r="AB2136" s="294">
        <f>COUNTIF($D$4:D2136,$D2136)</f>
        <v>0</v>
      </c>
      <c r="AE2136" s="122" t="str">
        <f t="shared" si="284"/>
        <v/>
      </c>
      <c r="AF2136" s="124">
        <f>SUMIFS('BW Expense Report GL'!I:I,'BW Expense Report GL'!F:F,AD:AD,'BW Expense Report GL'!G:G,G:G)</f>
        <v>0</v>
      </c>
      <c r="AG2136" s="124" t="str">
        <f t="shared" si="285"/>
        <v/>
      </c>
      <c r="AH2136" s="124">
        <f>SUMIFS('BW Expense Report GL'!I:I,'BW Expense Report GL'!F:F,AD:AD,'BW Expense Report GL'!G:G,H:H)</f>
        <v>0</v>
      </c>
      <c r="AI2136" s="124" t="str">
        <f t="shared" si="286"/>
        <v/>
      </c>
      <c r="AK2136" s="121">
        <f t="shared" si="287"/>
        <v>0</v>
      </c>
      <c r="AL2136" s="121">
        <f t="shared" si="288"/>
        <v>0</v>
      </c>
    </row>
    <row r="2137" spans="1:38" s="121" customFormat="1" ht="12.75" x14ac:dyDescent="0.2">
      <c r="A2137" s="293" t="str">
        <f>VLOOKUP(B:B,'ACFR Business Areas'!A:C,3,FALSE)</f>
        <v>A000</v>
      </c>
      <c r="B2137" s="293" t="str">
        <f>'Lease Rollforward'!$B$1</f>
        <v>E120</v>
      </c>
      <c r="C2137" s="122" t="str">
        <f>VLOOKUP(B:B,'ACFR Business Areas'!A:B,2,FALSE)</f>
        <v>Comptroller General</v>
      </c>
      <c r="D2137" s="237"/>
      <c r="E2137" s="265"/>
      <c r="G2137" s="122">
        <f>IFERROR(VLOOKUP($F:$F,'Lease Types with GL Accts'!A:B,2,FALSE),0)</f>
        <v>0</v>
      </c>
      <c r="H2137" s="122">
        <f>IFERROR(VLOOKUP($F:$F,'Lease Types with GL Accts'!$A:$C,3,FALSE),0)</f>
        <v>0</v>
      </c>
      <c r="I2137" s="122">
        <f>IFERROR(VLOOKUP($F:$F,'Lease Types with GL Accts'!$A:$D,4,FALSE),0)</f>
        <v>0</v>
      </c>
      <c r="J2137" s="293" t="str">
        <f>IF(AND(AB2137=1,K2137='Lease Rollforward'!$B$2),"Yes",IF(AB2137=1,"No",""))</f>
        <v/>
      </c>
      <c r="L2137" s="216"/>
      <c r="M2137" s="217"/>
      <c r="N2137" s="217"/>
      <c r="O2137" s="217"/>
      <c r="P2137" s="294">
        <f t="shared" si="281"/>
        <v>0</v>
      </c>
      <c r="Q2137" s="124"/>
      <c r="R2137" s="124"/>
      <c r="S2137" s="219"/>
      <c r="T2137" s="219"/>
      <c r="U2137" s="266"/>
      <c r="V2137" s="122" t="str">
        <f>IF($AB2137=1,VLOOKUP(U:U,'BW Asset Listing'!D:E,2,FALSE),"")</f>
        <v/>
      </c>
      <c r="W2137" s="122" t="str">
        <f>IF($AB2137=1,VLOOKUP(U:U,'BW Asset Listing'!D:F,3,FALSE),"")</f>
        <v/>
      </c>
      <c r="X2137" s="122" t="str">
        <f>IF($AB2137=1,VLOOKUP(U:U,'BW Asset Listing'!D:G,4,FALSE),"")</f>
        <v/>
      </c>
      <c r="Y2137" s="294" t="str">
        <f>IF($AB2137=1,VLOOKUP(U:U,'BW Asset Listing'!D:O,12,FALSE),"")</f>
        <v/>
      </c>
      <c r="Z2137" s="294" t="str">
        <f t="shared" si="282"/>
        <v/>
      </c>
      <c r="AA2137" s="294" t="str">
        <f t="shared" si="283"/>
        <v/>
      </c>
      <c r="AB2137" s="294">
        <f>COUNTIF($D$4:D2137,$D2137)</f>
        <v>0</v>
      </c>
      <c r="AE2137" s="122" t="str">
        <f t="shared" si="284"/>
        <v/>
      </c>
      <c r="AF2137" s="124">
        <f>SUMIFS('BW Expense Report GL'!I:I,'BW Expense Report GL'!F:F,AD:AD,'BW Expense Report GL'!G:G,G:G)</f>
        <v>0</v>
      </c>
      <c r="AG2137" s="124" t="str">
        <f t="shared" si="285"/>
        <v/>
      </c>
      <c r="AH2137" s="124">
        <f>SUMIFS('BW Expense Report GL'!I:I,'BW Expense Report GL'!F:F,AD:AD,'BW Expense Report GL'!G:G,H:H)</f>
        <v>0</v>
      </c>
      <c r="AI2137" s="124" t="str">
        <f t="shared" si="286"/>
        <v/>
      </c>
      <c r="AK2137" s="121">
        <f t="shared" si="287"/>
        <v>0</v>
      </c>
      <c r="AL2137" s="121">
        <f t="shared" si="288"/>
        <v>0</v>
      </c>
    </row>
    <row r="2138" spans="1:38" s="121" customFormat="1" ht="12.75" x14ac:dyDescent="0.2">
      <c r="A2138" s="293" t="str">
        <f>VLOOKUP(B:B,'ACFR Business Areas'!A:C,3,FALSE)</f>
        <v>A000</v>
      </c>
      <c r="B2138" s="293" t="str">
        <f>'Lease Rollforward'!$B$1</f>
        <v>E120</v>
      </c>
      <c r="C2138" s="122" t="str">
        <f>VLOOKUP(B:B,'ACFR Business Areas'!A:B,2,FALSE)</f>
        <v>Comptroller General</v>
      </c>
      <c r="D2138" s="237"/>
      <c r="E2138" s="265"/>
      <c r="G2138" s="122">
        <f>IFERROR(VLOOKUP($F:$F,'Lease Types with GL Accts'!A:B,2,FALSE),0)</f>
        <v>0</v>
      </c>
      <c r="H2138" s="122">
        <f>IFERROR(VLOOKUP($F:$F,'Lease Types with GL Accts'!$A:$C,3,FALSE),0)</f>
        <v>0</v>
      </c>
      <c r="I2138" s="122">
        <f>IFERROR(VLOOKUP($F:$F,'Lease Types with GL Accts'!$A:$D,4,FALSE),0)</f>
        <v>0</v>
      </c>
      <c r="J2138" s="293" t="str">
        <f>IF(AND(AB2138=1,K2138='Lease Rollforward'!$B$2),"Yes",IF(AB2138=1,"No",""))</f>
        <v/>
      </c>
      <c r="L2138" s="216"/>
      <c r="M2138" s="217"/>
      <c r="N2138" s="217"/>
      <c r="O2138" s="217"/>
      <c r="P2138" s="294">
        <f t="shared" si="281"/>
        <v>0</v>
      </c>
      <c r="Q2138" s="124"/>
      <c r="R2138" s="124"/>
      <c r="S2138" s="219"/>
      <c r="T2138" s="219"/>
      <c r="U2138" s="266"/>
      <c r="V2138" s="122" t="str">
        <f>IF($AB2138=1,VLOOKUP(U:U,'BW Asset Listing'!D:E,2,FALSE),"")</f>
        <v/>
      </c>
      <c r="W2138" s="122" t="str">
        <f>IF($AB2138=1,VLOOKUP(U:U,'BW Asset Listing'!D:F,3,FALSE),"")</f>
        <v/>
      </c>
      <c r="X2138" s="122" t="str">
        <f>IF($AB2138=1,VLOOKUP(U:U,'BW Asset Listing'!D:G,4,FALSE),"")</f>
        <v/>
      </c>
      <c r="Y2138" s="294" t="str">
        <f>IF($AB2138=1,VLOOKUP(U:U,'BW Asset Listing'!D:O,12,FALSE),"")</f>
        <v/>
      </c>
      <c r="Z2138" s="294" t="str">
        <f t="shared" si="282"/>
        <v/>
      </c>
      <c r="AA2138" s="294" t="str">
        <f t="shared" si="283"/>
        <v/>
      </c>
      <c r="AB2138" s="294">
        <f>COUNTIF($D$4:D2138,$D2138)</f>
        <v>0</v>
      </c>
      <c r="AE2138" s="122" t="str">
        <f t="shared" si="284"/>
        <v/>
      </c>
      <c r="AF2138" s="124">
        <f>SUMIFS('BW Expense Report GL'!I:I,'BW Expense Report GL'!F:F,AD:AD,'BW Expense Report GL'!G:G,G:G)</f>
        <v>0</v>
      </c>
      <c r="AG2138" s="124" t="str">
        <f t="shared" si="285"/>
        <v/>
      </c>
      <c r="AH2138" s="124">
        <f>SUMIFS('BW Expense Report GL'!I:I,'BW Expense Report GL'!F:F,AD:AD,'BW Expense Report GL'!G:G,H:H)</f>
        <v>0</v>
      </c>
      <c r="AI2138" s="124" t="str">
        <f t="shared" si="286"/>
        <v/>
      </c>
      <c r="AK2138" s="121">
        <f t="shared" si="287"/>
        <v>0</v>
      </c>
      <c r="AL2138" s="121">
        <f t="shared" si="288"/>
        <v>0</v>
      </c>
    </row>
    <row r="2139" spans="1:38" s="121" customFormat="1" ht="12.75" x14ac:dyDescent="0.2">
      <c r="A2139" s="293" t="str">
        <f>VLOOKUP(B:B,'ACFR Business Areas'!A:C,3,FALSE)</f>
        <v>A000</v>
      </c>
      <c r="B2139" s="293" t="str">
        <f>'Lease Rollforward'!$B$1</f>
        <v>E120</v>
      </c>
      <c r="C2139" s="122" t="str">
        <f>VLOOKUP(B:B,'ACFR Business Areas'!A:B,2,FALSE)</f>
        <v>Comptroller General</v>
      </c>
      <c r="D2139" s="237"/>
      <c r="E2139" s="265"/>
      <c r="G2139" s="122">
        <f>IFERROR(VLOOKUP($F:$F,'Lease Types with GL Accts'!A:B,2,FALSE),0)</f>
        <v>0</v>
      </c>
      <c r="H2139" s="122">
        <f>IFERROR(VLOOKUP($F:$F,'Lease Types with GL Accts'!$A:$C,3,FALSE),0)</f>
        <v>0</v>
      </c>
      <c r="I2139" s="122">
        <f>IFERROR(VLOOKUP($F:$F,'Lease Types with GL Accts'!$A:$D,4,FALSE),0)</f>
        <v>0</v>
      </c>
      <c r="J2139" s="293" t="str">
        <f>IF(AND(AB2139=1,K2139='Lease Rollforward'!$B$2),"Yes",IF(AB2139=1,"No",""))</f>
        <v/>
      </c>
      <c r="L2139" s="216"/>
      <c r="M2139" s="217"/>
      <c r="N2139" s="217"/>
      <c r="O2139" s="217"/>
      <c r="P2139" s="294">
        <f t="shared" si="281"/>
        <v>0</v>
      </c>
      <c r="Q2139" s="124"/>
      <c r="R2139" s="124"/>
      <c r="S2139" s="219"/>
      <c r="T2139" s="219"/>
      <c r="U2139" s="266"/>
      <c r="V2139" s="122" t="str">
        <f>IF($AB2139=1,VLOOKUP(U:U,'BW Asset Listing'!D:E,2,FALSE),"")</f>
        <v/>
      </c>
      <c r="W2139" s="122" t="str">
        <f>IF($AB2139=1,VLOOKUP(U:U,'BW Asset Listing'!D:F,3,FALSE),"")</f>
        <v/>
      </c>
      <c r="X2139" s="122" t="str">
        <f>IF($AB2139=1,VLOOKUP(U:U,'BW Asset Listing'!D:G,4,FALSE),"")</f>
        <v/>
      </c>
      <c r="Y2139" s="294" t="str">
        <f>IF($AB2139=1,VLOOKUP(U:U,'BW Asset Listing'!D:O,12,FALSE),"")</f>
        <v/>
      </c>
      <c r="Z2139" s="294" t="str">
        <f t="shared" si="282"/>
        <v/>
      </c>
      <c r="AA2139" s="294" t="str">
        <f t="shared" si="283"/>
        <v/>
      </c>
      <c r="AB2139" s="294">
        <f>COUNTIF($D$4:D2139,$D2139)</f>
        <v>0</v>
      </c>
      <c r="AE2139" s="122" t="str">
        <f t="shared" si="284"/>
        <v/>
      </c>
      <c r="AF2139" s="124">
        <f>SUMIFS('BW Expense Report GL'!I:I,'BW Expense Report GL'!F:F,AD:AD,'BW Expense Report GL'!G:G,G:G)</f>
        <v>0</v>
      </c>
      <c r="AG2139" s="124" t="str">
        <f t="shared" si="285"/>
        <v/>
      </c>
      <c r="AH2139" s="124">
        <f>SUMIFS('BW Expense Report GL'!I:I,'BW Expense Report GL'!F:F,AD:AD,'BW Expense Report GL'!G:G,H:H)</f>
        <v>0</v>
      </c>
      <c r="AI2139" s="124" t="str">
        <f t="shared" si="286"/>
        <v/>
      </c>
      <c r="AK2139" s="121">
        <f t="shared" si="287"/>
        <v>0</v>
      </c>
      <c r="AL2139" s="121">
        <f t="shared" si="288"/>
        <v>0</v>
      </c>
    </row>
    <row r="2140" spans="1:38" s="121" customFormat="1" ht="12.75" x14ac:dyDescent="0.2">
      <c r="A2140" s="293" t="str">
        <f>VLOOKUP(B:B,'ACFR Business Areas'!A:C,3,FALSE)</f>
        <v>A000</v>
      </c>
      <c r="B2140" s="293" t="str">
        <f>'Lease Rollforward'!$B$1</f>
        <v>E120</v>
      </c>
      <c r="C2140" s="122" t="str">
        <f>VLOOKUP(B:B,'ACFR Business Areas'!A:B,2,FALSE)</f>
        <v>Comptroller General</v>
      </c>
      <c r="D2140" s="237"/>
      <c r="E2140" s="265"/>
      <c r="G2140" s="122">
        <f>IFERROR(VLOOKUP($F:$F,'Lease Types with GL Accts'!A:B,2,FALSE),0)</f>
        <v>0</v>
      </c>
      <c r="H2140" s="122">
        <f>IFERROR(VLOOKUP($F:$F,'Lease Types with GL Accts'!$A:$C,3,FALSE),0)</f>
        <v>0</v>
      </c>
      <c r="I2140" s="122">
        <f>IFERROR(VLOOKUP($F:$F,'Lease Types with GL Accts'!$A:$D,4,FALSE),0)</f>
        <v>0</v>
      </c>
      <c r="J2140" s="293" t="str">
        <f>IF(AND(AB2140=1,K2140='Lease Rollforward'!$B$2),"Yes",IF(AB2140=1,"No",""))</f>
        <v/>
      </c>
      <c r="L2140" s="216"/>
      <c r="M2140" s="217"/>
      <c r="N2140" s="217"/>
      <c r="O2140" s="217"/>
      <c r="P2140" s="294">
        <f t="shared" si="281"/>
        <v>0</v>
      </c>
      <c r="Q2140" s="124"/>
      <c r="R2140" s="124"/>
      <c r="S2140" s="219"/>
      <c r="T2140" s="219"/>
      <c r="U2140" s="266"/>
      <c r="V2140" s="122" t="str">
        <f>IF($AB2140=1,VLOOKUP(U:U,'BW Asset Listing'!D:E,2,FALSE),"")</f>
        <v/>
      </c>
      <c r="W2140" s="122" t="str">
        <f>IF($AB2140=1,VLOOKUP(U:U,'BW Asset Listing'!D:F,3,FALSE),"")</f>
        <v/>
      </c>
      <c r="X2140" s="122" t="str">
        <f>IF($AB2140=1,VLOOKUP(U:U,'BW Asset Listing'!D:G,4,FALSE),"")</f>
        <v/>
      </c>
      <c r="Y2140" s="294" t="str">
        <f>IF($AB2140=1,VLOOKUP(U:U,'BW Asset Listing'!D:O,12,FALSE),"")</f>
        <v/>
      </c>
      <c r="Z2140" s="294" t="str">
        <f t="shared" si="282"/>
        <v/>
      </c>
      <c r="AA2140" s="294" t="str">
        <f t="shared" si="283"/>
        <v/>
      </c>
      <c r="AB2140" s="294">
        <f>COUNTIF($D$4:D2140,$D2140)</f>
        <v>0</v>
      </c>
      <c r="AE2140" s="122" t="str">
        <f t="shared" si="284"/>
        <v/>
      </c>
      <c r="AF2140" s="124">
        <f>SUMIFS('BW Expense Report GL'!I:I,'BW Expense Report GL'!F:F,AD:AD,'BW Expense Report GL'!G:G,G:G)</f>
        <v>0</v>
      </c>
      <c r="AG2140" s="124" t="str">
        <f t="shared" si="285"/>
        <v/>
      </c>
      <c r="AH2140" s="124">
        <f>SUMIFS('BW Expense Report GL'!I:I,'BW Expense Report GL'!F:F,AD:AD,'BW Expense Report GL'!G:G,H:H)</f>
        <v>0</v>
      </c>
      <c r="AI2140" s="124" t="str">
        <f t="shared" si="286"/>
        <v/>
      </c>
      <c r="AK2140" s="121">
        <f t="shared" si="287"/>
        <v>0</v>
      </c>
      <c r="AL2140" s="121">
        <f t="shared" si="288"/>
        <v>0</v>
      </c>
    </row>
    <row r="2141" spans="1:38" s="121" customFormat="1" ht="12.75" x14ac:dyDescent="0.2">
      <c r="A2141" s="293" t="str">
        <f>VLOOKUP(B:B,'ACFR Business Areas'!A:C,3,FALSE)</f>
        <v>A000</v>
      </c>
      <c r="B2141" s="293" t="str">
        <f>'Lease Rollforward'!$B$1</f>
        <v>E120</v>
      </c>
      <c r="C2141" s="122" t="str">
        <f>VLOOKUP(B:B,'ACFR Business Areas'!A:B,2,FALSE)</f>
        <v>Comptroller General</v>
      </c>
      <c r="D2141" s="237"/>
      <c r="E2141" s="265"/>
      <c r="G2141" s="122">
        <f>IFERROR(VLOOKUP($F:$F,'Lease Types with GL Accts'!A:B,2,FALSE),0)</f>
        <v>0</v>
      </c>
      <c r="H2141" s="122">
        <f>IFERROR(VLOOKUP($F:$F,'Lease Types with GL Accts'!$A:$C,3,FALSE),0)</f>
        <v>0</v>
      </c>
      <c r="I2141" s="122">
        <f>IFERROR(VLOOKUP($F:$F,'Lease Types with GL Accts'!$A:$D,4,FALSE),0)</f>
        <v>0</v>
      </c>
      <c r="J2141" s="293" t="str">
        <f>IF(AND(AB2141=1,K2141='Lease Rollforward'!$B$2),"Yes",IF(AB2141=1,"No",""))</f>
        <v/>
      </c>
      <c r="L2141" s="216"/>
      <c r="M2141" s="217"/>
      <c r="N2141" s="217"/>
      <c r="O2141" s="217"/>
      <c r="P2141" s="294">
        <f t="shared" si="281"/>
        <v>0</v>
      </c>
      <c r="Q2141" s="124"/>
      <c r="R2141" s="124"/>
      <c r="S2141" s="219"/>
      <c r="T2141" s="219"/>
      <c r="U2141" s="266"/>
      <c r="V2141" s="122" t="str">
        <f>IF($AB2141=1,VLOOKUP(U:U,'BW Asset Listing'!D:E,2,FALSE),"")</f>
        <v/>
      </c>
      <c r="W2141" s="122" t="str">
        <f>IF($AB2141=1,VLOOKUP(U:U,'BW Asset Listing'!D:F,3,FALSE),"")</f>
        <v/>
      </c>
      <c r="X2141" s="122" t="str">
        <f>IF($AB2141=1,VLOOKUP(U:U,'BW Asset Listing'!D:G,4,FALSE),"")</f>
        <v/>
      </c>
      <c r="Y2141" s="294" t="str">
        <f>IF($AB2141=1,VLOOKUP(U:U,'BW Asset Listing'!D:O,12,FALSE),"")</f>
        <v/>
      </c>
      <c r="Z2141" s="294" t="str">
        <f t="shared" si="282"/>
        <v/>
      </c>
      <c r="AA2141" s="294" t="str">
        <f t="shared" si="283"/>
        <v/>
      </c>
      <c r="AB2141" s="294">
        <f>COUNTIF($D$4:D2141,$D2141)</f>
        <v>0</v>
      </c>
      <c r="AE2141" s="122" t="str">
        <f t="shared" si="284"/>
        <v/>
      </c>
      <c r="AF2141" s="124">
        <f>SUMIFS('BW Expense Report GL'!I:I,'BW Expense Report GL'!F:F,AD:AD,'BW Expense Report GL'!G:G,G:G)</f>
        <v>0</v>
      </c>
      <c r="AG2141" s="124" t="str">
        <f t="shared" si="285"/>
        <v/>
      </c>
      <c r="AH2141" s="124">
        <f>SUMIFS('BW Expense Report GL'!I:I,'BW Expense Report GL'!F:F,AD:AD,'BW Expense Report GL'!G:G,H:H)</f>
        <v>0</v>
      </c>
      <c r="AI2141" s="124" t="str">
        <f t="shared" si="286"/>
        <v/>
      </c>
      <c r="AK2141" s="121">
        <f t="shared" si="287"/>
        <v>0</v>
      </c>
      <c r="AL2141" s="121">
        <f t="shared" si="288"/>
        <v>0</v>
      </c>
    </row>
    <row r="2142" spans="1:38" s="121" customFormat="1" ht="12.75" x14ac:dyDescent="0.2">
      <c r="A2142" s="293" t="str">
        <f>VLOOKUP(B:B,'ACFR Business Areas'!A:C,3,FALSE)</f>
        <v>A000</v>
      </c>
      <c r="B2142" s="293" t="str">
        <f>'Lease Rollforward'!$B$1</f>
        <v>E120</v>
      </c>
      <c r="C2142" s="122" t="str">
        <f>VLOOKUP(B:B,'ACFR Business Areas'!A:B,2,FALSE)</f>
        <v>Comptroller General</v>
      </c>
      <c r="D2142" s="237"/>
      <c r="E2142" s="265"/>
      <c r="G2142" s="122">
        <f>IFERROR(VLOOKUP($F:$F,'Lease Types with GL Accts'!A:B,2,FALSE),0)</f>
        <v>0</v>
      </c>
      <c r="H2142" s="122">
        <f>IFERROR(VLOOKUP($F:$F,'Lease Types with GL Accts'!$A:$C,3,FALSE),0)</f>
        <v>0</v>
      </c>
      <c r="I2142" s="122">
        <f>IFERROR(VLOOKUP($F:$F,'Lease Types with GL Accts'!$A:$D,4,FALSE),0)</f>
        <v>0</v>
      </c>
      <c r="J2142" s="293" t="str">
        <f>IF(AND(AB2142=1,K2142='Lease Rollforward'!$B$2),"Yes",IF(AB2142=1,"No",""))</f>
        <v/>
      </c>
      <c r="L2142" s="216"/>
      <c r="M2142" s="217"/>
      <c r="N2142" s="217"/>
      <c r="O2142" s="217"/>
      <c r="P2142" s="294">
        <f t="shared" si="281"/>
        <v>0</v>
      </c>
      <c r="Q2142" s="124"/>
      <c r="R2142" s="124"/>
      <c r="S2142" s="219"/>
      <c r="T2142" s="219"/>
      <c r="U2142" s="266"/>
      <c r="V2142" s="122" t="str">
        <f>IF($AB2142=1,VLOOKUP(U:U,'BW Asset Listing'!D:E,2,FALSE),"")</f>
        <v/>
      </c>
      <c r="W2142" s="122" t="str">
        <f>IF($AB2142=1,VLOOKUP(U:U,'BW Asset Listing'!D:F,3,FALSE),"")</f>
        <v/>
      </c>
      <c r="X2142" s="122" t="str">
        <f>IF($AB2142=1,VLOOKUP(U:U,'BW Asset Listing'!D:G,4,FALSE),"")</f>
        <v/>
      </c>
      <c r="Y2142" s="294" t="str">
        <f>IF($AB2142=1,VLOOKUP(U:U,'BW Asset Listing'!D:O,12,FALSE),"")</f>
        <v/>
      </c>
      <c r="Z2142" s="294" t="str">
        <f t="shared" si="282"/>
        <v/>
      </c>
      <c r="AA2142" s="294" t="str">
        <f t="shared" si="283"/>
        <v/>
      </c>
      <c r="AB2142" s="294">
        <f>COUNTIF($D$4:D2142,$D2142)</f>
        <v>0</v>
      </c>
      <c r="AE2142" s="122" t="str">
        <f t="shared" si="284"/>
        <v/>
      </c>
      <c r="AF2142" s="124">
        <f>SUMIFS('BW Expense Report GL'!I:I,'BW Expense Report GL'!F:F,AD:AD,'BW Expense Report GL'!G:G,G:G)</f>
        <v>0</v>
      </c>
      <c r="AG2142" s="124" t="str">
        <f t="shared" si="285"/>
        <v/>
      </c>
      <c r="AH2142" s="124">
        <f>SUMIFS('BW Expense Report GL'!I:I,'BW Expense Report GL'!F:F,AD:AD,'BW Expense Report GL'!G:G,H:H)</f>
        <v>0</v>
      </c>
      <c r="AI2142" s="124" t="str">
        <f t="shared" si="286"/>
        <v/>
      </c>
      <c r="AK2142" s="121">
        <f t="shared" si="287"/>
        <v>0</v>
      </c>
      <c r="AL2142" s="121">
        <f t="shared" si="288"/>
        <v>0</v>
      </c>
    </row>
    <row r="2143" spans="1:38" s="121" customFormat="1" ht="12.75" x14ac:dyDescent="0.2">
      <c r="A2143" s="293" t="str">
        <f>VLOOKUP(B:B,'ACFR Business Areas'!A:C,3,FALSE)</f>
        <v>A000</v>
      </c>
      <c r="B2143" s="293" t="str">
        <f>'Lease Rollforward'!$B$1</f>
        <v>E120</v>
      </c>
      <c r="C2143" s="122" t="str">
        <f>VLOOKUP(B:B,'ACFR Business Areas'!A:B,2,FALSE)</f>
        <v>Comptroller General</v>
      </c>
      <c r="D2143" s="237"/>
      <c r="E2143" s="265"/>
      <c r="G2143" s="122">
        <f>IFERROR(VLOOKUP($F:$F,'Lease Types with GL Accts'!A:B,2,FALSE),0)</f>
        <v>0</v>
      </c>
      <c r="H2143" s="122">
        <f>IFERROR(VLOOKUP($F:$F,'Lease Types with GL Accts'!$A:$C,3,FALSE),0)</f>
        <v>0</v>
      </c>
      <c r="I2143" s="122">
        <f>IFERROR(VLOOKUP($F:$F,'Lease Types with GL Accts'!$A:$D,4,FALSE),0)</f>
        <v>0</v>
      </c>
      <c r="J2143" s="293" t="str">
        <f>IF(AND(AB2143=1,K2143='Lease Rollforward'!$B$2),"Yes",IF(AB2143=1,"No",""))</f>
        <v/>
      </c>
      <c r="L2143" s="216"/>
      <c r="M2143" s="217"/>
      <c r="N2143" s="217"/>
      <c r="O2143" s="217"/>
      <c r="P2143" s="294">
        <f t="shared" si="281"/>
        <v>0</v>
      </c>
      <c r="Q2143" s="124"/>
      <c r="R2143" s="124"/>
      <c r="S2143" s="219"/>
      <c r="T2143" s="219"/>
      <c r="U2143" s="266"/>
      <c r="V2143" s="122" t="str">
        <f>IF($AB2143=1,VLOOKUP(U:U,'BW Asset Listing'!D:E,2,FALSE),"")</f>
        <v/>
      </c>
      <c r="W2143" s="122" t="str">
        <f>IF($AB2143=1,VLOOKUP(U:U,'BW Asset Listing'!D:F,3,FALSE),"")</f>
        <v/>
      </c>
      <c r="X2143" s="122" t="str">
        <f>IF($AB2143=1,VLOOKUP(U:U,'BW Asset Listing'!D:G,4,FALSE),"")</f>
        <v/>
      </c>
      <c r="Y2143" s="294" t="str">
        <f>IF($AB2143=1,VLOOKUP(U:U,'BW Asset Listing'!D:O,12,FALSE),"")</f>
        <v/>
      </c>
      <c r="Z2143" s="294" t="str">
        <f t="shared" si="282"/>
        <v/>
      </c>
      <c r="AA2143" s="294" t="str">
        <f t="shared" si="283"/>
        <v/>
      </c>
      <c r="AB2143" s="294">
        <f>COUNTIF($D$4:D2143,$D2143)</f>
        <v>0</v>
      </c>
      <c r="AE2143" s="122" t="str">
        <f t="shared" si="284"/>
        <v/>
      </c>
      <c r="AF2143" s="124">
        <f>SUMIFS('BW Expense Report GL'!I:I,'BW Expense Report GL'!F:F,AD:AD,'BW Expense Report GL'!G:G,G:G)</f>
        <v>0</v>
      </c>
      <c r="AG2143" s="124" t="str">
        <f t="shared" si="285"/>
        <v/>
      </c>
      <c r="AH2143" s="124">
        <f>SUMIFS('BW Expense Report GL'!I:I,'BW Expense Report GL'!F:F,AD:AD,'BW Expense Report GL'!G:G,H:H)</f>
        <v>0</v>
      </c>
      <c r="AI2143" s="124" t="str">
        <f t="shared" si="286"/>
        <v/>
      </c>
      <c r="AK2143" s="121">
        <f t="shared" si="287"/>
        <v>0</v>
      </c>
      <c r="AL2143" s="121">
        <f t="shared" si="288"/>
        <v>0</v>
      </c>
    </row>
    <row r="2144" spans="1:38" s="121" customFormat="1" ht="12.75" x14ac:dyDescent="0.2">
      <c r="A2144" s="293" t="str">
        <f>VLOOKUP(B:B,'ACFR Business Areas'!A:C,3,FALSE)</f>
        <v>A000</v>
      </c>
      <c r="B2144" s="293" t="str">
        <f>'Lease Rollforward'!$B$1</f>
        <v>E120</v>
      </c>
      <c r="C2144" s="122" t="str">
        <f>VLOOKUP(B:B,'ACFR Business Areas'!A:B,2,FALSE)</f>
        <v>Comptroller General</v>
      </c>
      <c r="D2144" s="237"/>
      <c r="E2144" s="265"/>
      <c r="G2144" s="122">
        <f>IFERROR(VLOOKUP($F:$F,'Lease Types with GL Accts'!A:B,2,FALSE),0)</f>
        <v>0</v>
      </c>
      <c r="H2144" s="122">
        <f>IFERROR(VLOOKUP($F:$F,'Lease Types with GL Accts'!$A:$C,3,FALSE),0)</f>
        <v>0</v>
      </c>
      <c r="I2144" s="122">
        <f>IFERROR(VLOOKUP($F:$F,'Lease Types with GL Accts'!$A:$D,4,FALSE),0)</f>
        <v>0</v>
      </c>
      <c r="J2144" s="293" t="str">
        <f>IF(AND(AB2144=1,K2144='Lease Rollforward'!$B$2),"Yes",IF(AB2144=1,"No",""))</f>
        <v/>
      </c>
      <c r="L2144" s="216"/>
      <c r="M2144" s="217"/>
      <c r="N2144" s="217"/>
      <c r="O2144" s="217"/>
      <c r="P2144" s="294">
        <f t="shared" si="281"/>
        <v>0</v>
      </c>
      <c r="Q2144" s="124"/>
      <c r="R2144" s="124"/>
      <c r="S2144" s="219"/>
      <c r="T2144" s="219"/>
      <c r="U2144" s="266"/>
      <c r="V2144" s="122" t="str">
        <f>IF($AB2144=1,VLOOKUP(U:U,'BW Asset Listing'!D:E,2,FALSE),"")</f>
        <v/>
      </c>
      <c r="W2144" s="122" t="str">
        <f>IF($AB2144=1,VLOOKUP(U:U,'BW Asset Listing'!D:F,3,FALSE),"")</f>
        <v/>
      </c>
      <c r="X2144" s="122" t="str">
        <f>IF($AB2144=1,VLOOKUP(U:U,'BW Asset Listing'!D:G,4,FALSE),"")</f>
        <v/>
      </c>
      <c r="Y2144" s="294" t="str">
        <f>IF($AB2144=1,VLOOKUP(U:U,'BW Asset Listing'!D:O,12,FALSE),"")</f>
        <v/>
      </c>
      <c r="Z2144" s="294" t="str">
        <f t="shared" si="282"/>
        <v/>
      </c>
      <c r="AA2144" s="294" t="str">
        <f t="shared" si="283"/>
        <v/>
      </c>
      <c r="AB2144" s="294">
        <f>COUNTIF($D$4:D2144,$D2144)</f>
        <v>0</v>
      </c>
      <c r="AE2144" s="122" t="str">
        <f t="shared" si="284"/>
        <v/>
      </c>
      <c r="AF2144" s="124">
        <f>SUMIFS('BW Expense Report GL'!I:I,'BW Expense Report GL'!F:F,AD:AD,'BW Expense Report GL'!G:G,G:G)</f>
        <v>0</v>
      </c>
      <c r="AG2144" s="124" t="str">
        <f t="shared" si="285"/>
        <v/>
      </c>
      <c r="AH2144" s="124">
        <f>SUMIFS('BW Expense Report GL'!I:I,'BW Expense Report GL'!F:F,AD:AD,'BW Expense Report GL'!G:G,H:H)</f>
        <v>0</v>
      </c>
      <c r="AI2144" s="124" t="str">
        <f t="shared" si="286"/>
        <v/>
      </c>
      <c r="AK2144" s="121">
        <f t="shared" si="287"/>
        <v>0</v>
      </c>
      <c r="AL2144" s="121">
        <f t="shared" si="288"/>
        <v>0</v>
      </c>
    </row>
    <row r="2145" spans="1:38" s="121" customFormat="1" ht="12.75" x14ac:dyDescent="0.2">
      <c r="A2145" s="293" t="str">
        <f>VLOOKUP(B:B,'ACFR Business Areas'!A:C,3,FALSE)</f>
        <v>A000</v>
      </c>
      <c r="B2145" s="293" t="str">
        <f>'Lease Rollforward'!$B$1</f>
        <v>E120</v>
      </c>
      <c r="C2145" s="122" t="str">
        <f>VLOOKUP(B:B,'ACFR Business Areas'!A:B,2,FALSE)</f>
        <v>Comptroller General</v>
      </c>
      <c r="D2145" s="237"/>
      <c r="E2145" s="265"/>
      <c r="G2145" s="122">
        <f>IFERROR(VLOOKUP($F:$F,'Lease Types with GL Accts'!A:B,2,FALSE),0)</f>
        <v>0</v>
      </c>
      <c r="H2145" s="122">
        <f>IFERROR(VLOOKUP($F:$F,'Lease Types with GL Accts'!$A:$C,3,FALSE),0)</f>
        <v>0</v>
      </c>
      <c r="I2145" s="122">
        <f>IFERROR(VLOOKUP($F:$F,'Lease Types with GL Accts'!$A:$D,4,FALSE),0)</f>
        <v>0</v>
      </c>
      <c r="J2145" s="293" t="str">
        <f>IF(AND(AB2145=1,K2145='Lease Rollforward'!$B$2),"Yes",IF(AB2145=1,"No",""))</f>
        <v/>
      </c>
      <c r="L2145" s="216"/>
      <c r="M2145" s="217"/>
      <c r="N2145" s="217"/>
      <c r="O2145" s="217"/>
      <c r="P2145" s="294">
        <f t="shared" si="281"/>
        <v>0</v>
      </c>
      <c r="Q2145" s="124"/>
      <c r="R2145" s="124"/>
      <c r="S2145" s="219"/>
      <c r="T2145" s="219"/>
      <c r="U2145" s="266"/>
      <c r="V2145" s="122" t="str">
        <f>IF($AB2145=1,VLOOKUP(U:U,'BW Asset Listing'!D:E,2,FALSE),"")</f>
        <v/>
      </c>
      <c r="W2145" s="122" t="str">
        <f>IF($AB2145=1,VLOOKUP(U:U,'BW Asset Listing'!D:F,3,FALSE),"")</f>
        <v/>
      </c>
      <c r="X2145" s="122" t="str">
        <f>IF($AB2145=1,VLOOKUP(U:U,'BW Asset Listing'!D:G,4,FALSE),"")</f>
        <v/>
      </c>
      <c r="Y2145" s="294" t="str">
        <f>IF($AB2145=1,VLOOKUP(U:U,'BW Asset Listing'!D:O,12,FALSE),"")</f>
        <v/>
      </c>
      <c r="Z2145" s="294" t="str">
        <f t="shared" si="282"/>
        <v/>
      </c>
      <c r="AA2145" s="294" t="str">
        <f t="shared" si="283"/>
        <v/>
      </c>
      <c r="AB2145" s="294">
        <f>COUNTIF($D$4:D2145,$D2145)</f>
        <v>0</v>
      </c>
      <c r="AE2145" s="122" t="str">
        <f t="shared" si="284"/>
        <v/>
      </c>
      <c r="AF2145" s="124">
        <f>SUMIFS('BW Expense Report GL'!I:I,'BW Expense Report GL'!F:F,AD:AD,'BW Expense Report GL'!G:G,G:G)</f>
        <v>0</v>
      </c>
      <c r="AG2145" s="124" t="str">
        <f t="shared" si="285"/>
        <v/>
      </c>
      <c r="AH2145" s="124">
        <f>SUMIFS('BW Expense Report GL'!I:I,'BW Expense Report GL'!F:F,AD:AD,'BW Expense Report GL'!G:G,H:H)</f>
        <v>0</v>
      </c>
      <c r="AI2145" s="124" t="str">
        <f t="shared" si="286"/>
        <v/>
      </c>
      <c r="AK2145" s="121">
        <f t="shared" si="287"/>
        <v>0</v>
      </c>
      <c r="AL2145" s="121">
        <f t="shared" si="288"/>
        <v>0</v>
      </c>
    </row>
    <row r="2146" spans="1:38" s="121" customFormat="1" ht="12.75" x14ac:dyDescent="0.2">
      <c r="A2146" s="293" t="str">
        <f>VLOOKUP(B:B,'ACFR Business Areas'!A:C,3,FALSE)</f>
        <v>A000</v>
      </c>
      <c r="B2146" s="293" t="str">
        <f>'Lease Rollforward'!$B$1</f>
        <v>E120</v>
      </c>
      <c r="C2146" s="122" t="str">
        <f>VLOOKUP(B:B,'ACFR Business Areas'!A:B,2,FALSE)</f>
        <v>Comptroller General</v>
      </c>
      <c r="D2146" s="237"/>
      <c r="E2146" s="265"/>
      <c r="G2146" s="122">
        <f>IFERROR(VLOOKUP($F:$F,'Lease Types with GL Accts'!A:B,2,FALSE),0)</f>
        <v>0</v>
      </c>
      <c r="H2146" s="122">
        <f>IFERROR(VLOOKUP($F:$F,'Lease Types with GL Accts'!$A:$C,3,FALSE),0)</f>
        <v>0</v>
      </c>
      <c r="I2146" s="122">
        <f>IFERROR(VLOOKUP($F:$F,'Lease Types with GL Accts'!$A:$D,4,FALSE),0)</f>
        <v>0</v>
      </c>
      <c r="J2146" s="293" t="str">
        <f>IF(AND(AB2146=1,K2146='Lease Rollforward'!$B$2),"Yes",IF(AB2146=1,"No",""))</f>
        <v/>
      </c>
      <c r="L2146" s="216"/>
      <c r="M2146" s="217"/>
      <c r="N2146" s="217"/>
      <c r="O2146" s="217"/>
      <c r="P2146" s="294">
        <f t="shared" si="281"/>
        <v>0</v>
      </c>
      <c r="Q2146" s="124"/>
      <c r="R2146" s="124"/>
      <c r="S2146" s="219"/>
      <c r="T2146" s="219"/>
      <c r="U2146" s="266"/>
      <c r="V2146" s="122" t="str">
        <f>IF($AB2146=1,VLOOKUP(U:U,'BW Asset Listing'!D:E,2,FALSE),"")</f>
        <v/>
      </c>
      <c r="W2146" s="122" t="str">
        <f>IF($AB2146=1,VLOOKUP(U:U,'BW Asset Listing'!D:F,3,FALSE),"")</f>
        <v/>
      </c>
      <c r="X2146" s="122" t="str">
        <f>IF($AB2146=1,VLOOKUP(U:U,'BW Asset Listing'!D:G,4,FALSE),"")</f>
        <v/>
      </c>
      <c r="Y2146" s="294" t="str">
        <f>IF($AB2146=1,VLOOKUP(U:U,'BW Asset Listing'!D:O,12,FALSE),"")</f>
        <v/>
      </c>
      <c r="Z2146" s="294" t="str">
        <f t="shared" si="282"/>
        <v/>
      </c>
      <c r="AA2146" s="294" t="str">
        <f t="shared" si="283"/>
        <v/>
      </c>
      <c r="AB2146" s="294">
        <f>COUNTIF($D$4:D2146,$D2146)</f>
        <v>0</v>
      </c>
      <c r="AE2146" s="122" t="str">
        <f t="shared" si="284"/>
        <v/>
      </c>
      <c r="AF2146" s="124">
        <f>SUMIFS('BW Expense Report GL'!I:I,'BW Expense Report GL'!F:F,AD:AD,'BW Expense Report GL'!G:G,G:G)</f>
        <v>0</v>
      </c>
      <c r="AG2146" s="124" t="str">
        <f t="shared" si="285"/>
        <v/>
      </c>
      <c r="AH2146" s="124">
        <f>SUMIFS('BW Expense Report GL'!I:I,'BW Expense Report GL'!F:F,AD:AD,'BW Expense Report GL'!G:G,H:H)</f>
        <v>0</v>
      </c>
      <c r="AI2146" s="124" t="str">
        <f t="shared" si="286"/>
        <v/>
      </c>
      <c r="AK2146" s="121">
        <f t="shared" si="287"/>
        <v>0</v>
      </c>
      <c r="AL2146" s="121">
        <f t="shared" si="288"/>
        <v>0</v>
      </c>
    </row>
    <row r="2147" spans="1:38" s="121" customFormat="1" ht="12.75" x14ac:dyDescent="0.2">
      <c r="A2147" s="293" t="str">
        <f>VLOOKUP(B:B,'ACFR Business Areas'!A:C,3,FALSE)</f>
        <v>A000</v>
      </c>
      <c r="B2147" s="293" t="str">
        <f>'Lease Rollforward'!$B$1</f>
        <v>E120</v>
      </c>
      <c r="C2147" s="122" t="str">
        <f>VLOOKUP(B:B,'ACFR Business Areas'!A:B,2,FALSE)</f>
        <v>Comptroller General</v>
      </c>
      <c r="D2147" s="237"/>
      <c r="E2147" s="265"/>
      <c r="G2147" s="122">
        <f>IFERROR(VLOOKUP($F:$F,'Lease Types with GL Accts'!A:B,2,FALSE),0)</f>
        <v>0</v>
      </c>
      <c r="H2147" s="122">
        <f>IFERROR(VLOOKUP($F:$F,'Lease Types with GL Accts'!$A:$C,3,FALSE),0)</f>
        <v>0</v>
      </c>
      <c r="I2147" s="122">
        <f>IFERROR(VLOOKUP($F:$F,'Lease Types with GL Accts'!$A:$D,4,FALSE),0)</f>
        <v>0</v>
      </c>
      <c r="J2147" s="293" t="str">
        <f>IF(AND(AB2147=1,K2147='Lease Rollforward'!$B$2),"Yes",IF(AB2147=1,"No",""))</f>
        <v/>
      </c>
      <c r="L2147" s="216"/>
      <c r="M2147" s="217"/>
      <c r="N2147" s="217"/>
      <c r="O2147" s="217"/>
      <c r="P2147" s="294">
        <f t="shared" si="281"/>
        <v>0</v>
      </c>
      <c r="Q2147" s="124"/>
      <c r="R2147" s="124"/>
      <c r="S2147" s="219"/>
      <c r="T2147" s="219"/>
      <c r="U2147" s="266"/>
      <c r="V2147" s="122" t="str">
        <f>IF($AB2147=1,VLOOKUP(U:U,'BW Asset Listing'!D:E,2,FALSE),"")</f>
        <v/>
      </c>
      <c r="W2147" s="122" t="str">
        <f>IF($AB2147=1,VLOOKUP(U:U,'BW Asset Listing'!D:F,3,FALSE),"")</f>
        <v/>
      </c>
      <c r="X2147" s="122" t="str">
        <f>IF($AB2147=1,VLOOKUP(U:U,'BW Asset Listing'!D:G,4,FALSE),"")</f>
        <v/>
      </c>
      <c r="Y2147" s="294" t="str">
        <f>IF($AB2147=1,VLOOKUP(U:U,'BW Asset Listing'!D:O,12,FALSE),"")</f>
        <v/>
      </c>
      <c r="Z2147" s="294" t="str">
        <f t="shared" si="282"/>
        <v/>
      </c>
      <c r="AA2147" s="294" t="str">
        <f t="shared" si="283"/>
        <v/>
      </c>
      <c r="AB2147" s="294">
        <f>COUNTIF($D$4:D2147,$D2147)</f>
        <v>0</v>
      </c>
      <c r="AE2147" s="122" t="str">
        <f t="shared" si="284"/>
        <v/>
      </c>
      <c r="AF2147" s="124">
        <f>SUMIFS('BW Expense Report GL'!I:I,'BW Expense Report GL'!F:F,AD:AD,'BW Expense Report GL'!G:G,G:G)</f>
        <v>0</v>
      </c>
      <c r="AG2147" s="124" t="str">
        <f t="shared" si="285"/>
        <v/>
      </c>
      <c r="AH2147" s="124">
        <f>SUMIFS('BW Expense Report GL'!I:I,'BW Expense Report GL'!F:F,AD:AD,'BW Expense Report GL'!G:G,H:H)</f>
        <v>0</v>
      </c>
      <c r="AI2147" s="124" t="str">
        <f t="shared" si="286"/>
        <v/>
      </c>
      <c r="AK2147" s="121">
        <f t="shared" si="287"/>
        <v>0</v>
      </c>
      <c r="AL2147" s="121">
        <f t="shared" si="288"/>
        <v>0</v>
      </c>
    </row>
    <row r="2148" spans="1:38" s="121" customFormat="1" ht="12.75" x14ac:dyDescent="0.2">
      <c r="A2148" s="293" t="str">
        <f>VLOOKUP(B:B,'ACFR Business Areas'!A:C,3,FALSE)</f>
        <v>A000</v>
      </c>
      <c r="B2148" s="293" t="str">
        <f>'Lease Rollforward'!$B$1</f>
        <v>E120</v>
      </c>
      <c r="C2148" s="122" t="str">
        <f>VLOOKUP(B:B,'ACFR Business Areas'!A:B,2,FALSE)</f>
        <v>Comptroller General</v>
      </c>
      <c r="D2148" s="237"/>
      <c r="E2148" s="265"/>
      <c r="G2148" s="122">
        <f>IFERROR(VLOOKUP($F:$F,'Lease Types with GL Accts'!A:B,2,FALSE),0)</f>
        <v>0</v>
      </c>
      <c r="H2148" s="122">
        <f>IFERROR(VLOOKUP($F:$F,'Lease Types with GL Accts'!$A:$C,3,FALSE),0)</f>
        <v>0</v>
      </c>
      <c r="I2148" s="122">
        <f>IFERROR(VLOOKUP($F:$F,'Lease Types with GL Accts'!$A:$D,4,FALSE),0)</f>
        <v>0</v>
      </c>
      <c r="J2148" s="293" t="str">
        <f>IF(AND(AB2148=1,K2148='Lease Rollforward'!$B$2),"Yes",IF(AB2148=1,"No",""))</f>
        <v/>
      </c>
      <c r="L2148" s="216"/>
      <c r="M2148" s="217"/>
      <c r="N2148" s="217"/>
      <c r="O2148" s="217"/>
      <c r="P2148" s="294">
        <f t="shared" si="281"/>
        <v>0</v>
      </c>
      <c r="Q2148" s="124"/>
      <c r="R2148" s="124"/>
      <c r="S2148" s="219"/>
      <c r="T2148" s="219"/>
      <c r="U2148" s="266"/>
      <c r="V2148" s="122" t="str">
        <f>IF($AB2148=1,VLOOKUP(U:U,'BW Asset Listing'!D:E,2,FALSE),"")</f>
        <v/>
      </c>
      <c r="W2148" s="122" t="str">
        <f>IF($AB2148=1,VLOOKUP(U:U,'BW Asset Listing'!D:F,3,FALSE),"")</f>
        <v/>
      </c>
      <c r="X2148" s="122" t="str">
        <f>IF($AB2148=1,VLOOKUP(U:U,'BW Asset Listing'!D:G,4,FALSE),"")</f>
        <v/>
      </c>
      <c r="Y2148" s="294" t="str">
        <f>IF($AB2148=1,VLOOKUP(U:U,'BW Asset Listing'!D:O,12,FALSE),"")</f>
        <v/>
      </c>
      <c r="Z2148" s="294" t="str">
        <f t="shared" si="282"/>
        <v/>
      </c>
      <c r="AA2148" s="294" t="str">
        <f t="shared" si="283"/>
        <v/>
      </c>
      <c r="AB2148" s="294">
        <f>COUNTIF($D$4:D2148,$D2148)</f>
        <v>0</v>
      </c>
      <c r="AE2148" s="122" t="str">
        <f t="shared" si="284"/>
        <v/>
      </c>
      <c r="AF2148" s="124">
        <f>SUMIFS('BW Expense Report GL'!I:I,'BW Expense Report GL'!F:F,AD:AD,'BW Expense Report GL'!G:G,G:G)</f>
        <v>0</v>
      </c>
      <c r="AG2148" s="124" t="str">
        <f t="shared" si="285"/>
        <v/>
      </c>
      <c r="AH2148" s="124">
        <f>SUMIFS('BW Expense Report GL'!I:I,'BW Expense Report GL'!F:F,AD:AD,'BW Expense Report GL'!G:G,H:H)</f>
        <v>0</v>
      </c>
      <c r="AI2148" s="124" t="str">
        <f t="shared" si="286"/>
        <v/>
      </c>
      <c r="AK2148" s="121">
        <f t="shared" si="287"/>
        <v>0</v>
      </c>
      <c r="AL2148" s="121">
        <f t="shared" si="288"/>
        <v>0</v>
      </c>
    </row>
    <row r="2149" spans="1:38" s="121" customFormat="1" ht="12.75" x14ac:dyDescent="0.2">
      <c r="A2149" s="293" t="str">
        <f>VLOOKUP(B:B,'ACFR Business Areas'!A:C,3,FALSE)</f>
        <v>A000</v>
      </c>
      <c r="B2149" s="293" t="str">
        <f>'Lease Rollforward'!$B$1</f>
        <v>E120</v>
      </c>
      <c r="C2149" s="122" t="str">
        <f>VLOOKUP(B:B,'ACFR Business Areas'!A:B,2,FALSE)</f>
        <v>Comptroller General</v>
      </c>
      <c r="D2149" s="237"/>
      <c r="E2149" s="265"/>
      <c r="G2149" s="122">
        <f>IFERROR(VLOOKUP($F:$F,'Lease Types with GL Accts'!A:B,2,FALSE),0)</f>
        <v>0</v>
      </c>
      <c r="H2149" s="122">
        <f>IFERROR(VLOOKUP($F:$F,'Lease Types with GL Accts'!$A:$C,3,FALSE),0)</f>
        <v>0</v>
      </c>
      <c r="I2149" s="122">
        <f>IFERROR(VLOOKUP($F:$F,'Lease Types with GL Accts'!$A:$D,4,FALSE),0)</f>
        <v>0</v>
      </c>
      <c r="J2149" s="293" t="str">
        <f>IF(AND(AB2149=1,K2149='Lease Rollforward'!$B$2),"Yes",IF(AB2149=1,"No",""))</f>
        <v/>
      </c>
      <c r="L2149" s="216"/>
      <c r="M2149" s="217"/>
      <c r="N2149" s="217"/>
      <c r="O2149" s="217"/>
      <c r="P2149" s="294">
        <f t="shared" si="281"/>
        <v>0</v>
      </c>
      <c r="Q2149" s="124"/>
      <c r="R2149" s="124"/>
      <c r="S2149" s="219"/>
      <c r="T2149" s="219"/>
      <c r="U2149" s="266"/>
      <c r="V2149" s="122" t="str">
        <f>IF($AB2149=1,VLOOKUP(U:U,'BW Asset Listing'!D:E,2,FALSE),"")</f>
        <v/>
      </c>
      <c r="W2149" s="122" t="str">
        <f>IF($AB2149=1,VLOOKUP(U:U,'BW Asset Listing'!D:F,3,FALSE),"")</f>
        <v/>
      </c>
      <c r="X2149" s="122" t="str">
        <f>IF($AB2149=1,VLOOKUP(U:U,'BW Asset Listing'!D:G,4,FALSE),"")</f>
        <v/>
      </c>
      <c r="Y2149" s="294" t="str">
        <f>IF($AB2149=1,VLOOKUP(U:U,'BW Asset Listing'!D:O,12,FALSE),"")</f>
        <v/>
      </c>
      <c r="Z2149" s="294" t="str">
        <f t="shared" si="282"/>
        <v/>
      </c>
      <c r="AA2149" s="294" t="str">
        <f t="shared" si="283"/>
        <v/>
      </c>
      <c r="AB2149" s="294">
        <f>COUNTIF($D$4:D2149,$D2149)</f>
        <v>0</v>
      </c>
      <c r="AE2149" s="122" t="str">
        <f t="shared" si="284"/>
        <v/>
      </c>
      <c r="AF2149" s="124">
        <f>SUMIFS('BW Expense Report GL'!I:I,'BW Expense Report GL'!F:F,AD:AD,'BW Expense Report GL'!G:G,G:G)</f>
        <v>0</v>
      </c>
      <c r="AG2149" s="124" t="str">
        <f t="shared" si="285"/>
        <v/>
      </c>
      <c r="AH2149" s="124">
        <f>SUMIFS('BW Expense Report GL'!I:I,'BW Expense Report GL'!F:F,AD:AD,'BW Expense Report GL'!G:G,H:H)</f>
        <v>0</v>
      </c>
      <c r="AI2149" s="124" t="str">
        <f t="shared" si="286"/>
        <v/>
      </c>
      <c r="AK2149" s="121">
        <f t="shared" si="287"/>
        <v>0</v>
      </c>
      <c r="AL2149" s="121">
        <f t="shared" si="288"/>
        <v>0</v>
      </c>
    </row>
    <row r="2150" spans="1:38" s="121" customFormat="1" ht="12.75" x14ac:dyDescent="0.2">
      <c r="A2150" s="293" t="str">
        <f>VLOOKUP(B:B,'ACFR Business Areas'!A:C,3,FALSE)</f>
        <v>A000</v>
      </c>
      <c r="B2150" s="293" t="str">
        <f>'Lease Rollforward'!$B$1</f>
        <v>E120</v>
      </c>
      <c r="C2150" s="122" t="str">
        <f>VLOOKUP(B:B,'ACFR Business Areas'!A:B,2,FALSE)</f>
        <v>Comptroller General</v>
      </c>
      <c r="D2150" s="237"/>
      <c r="E2150" s="265"/>
      <c r="G2150" s="122">
        <f>IFERROR(VLOOKUP($F:$F,'Lease Types with GL Accts'!A:B,2,FALSE),0)</f>
        <v>0</v>
      </c>
      <c r="H2150" s="122">
        <f>IFERROR(VLOOKUP($F:$F,'Lease Types with GL Accts'!$A:$C,3,FALSE),0)</f>
        <v>0</v>
      </c>
      <c r="I2150" s="122">
        <f>IFERROR(VLOOKUP($F:$F,'Lease Types with GL Accts'!$A:$D,4,FALSE),0)</f>
        <v>0</v>
      </c>
      <c r="J2150" s="293" t="str">
        <f>IF(AND(AB2150=1,K2150='Lease Rollforward'!$B$2),"Yes",IF(AB2150=1,"No",""))</f>
        <v/>
      </c>
      <c r="L2150" s="216"/>
      <c r="M2150" s="217"/>
      <c r="N2150" s="217"/>
      <c r="O2150" s="217"/>
      <c r="P2150" s="294">
        <f t="shared" si="281"/>
        <v>0</v>
      </c>
      <c r="Q2150" s="124"/>
      <c r="R2150" s="124"/>
      <c r="S2150" s="219"/>
      <c r="T2150" s="219"/>
      <c r="U2150" s="266"/>
      <c r="V2150" s="122" t="str">
        <f>IF($AB2150=1,VLOOKUP(U:U,'BW Asset Listing'!D:E,2,FALSE),"")</f>
        <v/>
      </c>
      <c r="W2150" s="122" t="str">
        <f>IF($AB2150=1,VLOOKUP(U:U,'BW Asset Listing'!D:F,3,FALSE),"")</f>
        <v/>
      </c>
      <c r="X2150" s="122" t="str">
        <f>IF($AB2150=1,VLOOKUP(U:U,'BW Asset Listing'!D:G,4,FALSE),"")</f>
        <v/>
      </c>
      <c r="Y2150" s="294" t="str">
        <f>IF($AB2150=1,VLOOKUP(U:U,'BW Asset Listing'!D:O,12,FALSE),"")</f>
        <v/>
      </c>
      <c r="Z2150" s="294" t="str">
        <f t="shared" si="282"/>
        <v/>
      </c>
      <c r="AA2150" s="294" t="str">
        <f t="shared" si="283"/>
        <v/>
      </c>
      <c r="AB2150" s="294">
        <f>COUNTIF($D$4:D2150,$D2150)</f>
        <v>0</v>
      </c>
      <c r="AE2150" s="122" t="str">
        <f t="shared" si="284"/>
        <v/>
      </c>
      <c r="AF2150" s="124">
        <f>SUMIFS('BW Expense Report GL'!I:I,'BW Expense Report GL'!F:F,AD:AD,'BW Expense Report GL'!G:G,G:G)</f>
        <v>0</v>
      </c>
      <c r="AG2150" s="124" t="str">
        <f t="shared" si="285"/>
        <v/>
      </c>
      <c r="AH2150" s="124">
        <f>SUMIFS('BW Expense Report GL'!I:I,'BW Expense Report GL'!F:F,AD:AD,'BW Expense Report GL'!G:G,H:H)</f>
        <v>0</v>
      </c>
      <c r="AI2150" s="124" t="str">
        <f t="shared" si="286"/>
        <v/>
      </c>
      <c r="AK2150" s="121">
        <f t="shared" si="287"/>
        <v>0</v>
      </c>
      <c r="AL2150" s="121">
        <f t="shared" si="288"/>
        <v>0</v>
      </c>
    </row>
    <row r="2151" spans="1:38" s="121" customFormat="1" ht="12.75" x14ac:dyDescent="0.2">
      <c r="A2151" s="293" t="str">
        <f>VLOOKUP(B:B,'ACFR Business Areas'!A:C,3,FALSE)</f>
        <v>A000</v>
      </c>
      <c r="B2151" s="293" t="str">
        <f>'Lease Rollforward'!$B$1</f>
        <v>E120</v>
      </c>
      <c r="C2151" s="122" t="str">
        <f>VLOOKUP(B:B,'ACFR Business Areas'!A:B,2,FALSE)</f>
        <v>Comptroller General</v>
      </c>
      <c r="D2151" s="237"/>
      <c r="E2151" s="265"/>
      <c r="G2151" s="122">
        <f>IFERROR(VLOOKUP($F:$F,'Lease Types with GL Accts'!A:B,2,FALSE),0)</f>
        <v>0</v>
      </c>
      <c r="H2151" s="122">
        <f>IFERROR(VLOOKUP($F:$F,'Lease Types with GL Accts'!$A:$C,3,FALSE),0)</f>
        <v>0</v>
      </c>
      <c r="I2151" s="122">
        <f>IFERROR(VLOOKUP($F:$F,'Lease Types with GL Accts'!$A:$D,4,FALSE),0)</f>
        <v>0</v>
      </c>
      <c r="J2151" s="293" t="str">
        <f>IF(AND(AB2151=1,K2151='Lease Rollforward'!$B$2),"Yes",IF(AB2151=1,"No",""))</f>
        <v/>
      </c>
      <c r="L2151" s="216"/>
      <c r="M2151" s="217"/>
      <c r="N2151" s="217"/>
      <c r="O2151" s="217"/>
      <c r="P2151" s="294">
        <f t="shared" si="281"/>
        <v>0</v>
      </c>
      <c r="Q2151" s="124"/>
      <c r="R2151" s="124"/>
      <c r="S2151" s="219"/>
      <c r="T2151" s="219"/>
      <c r="U2151" s="266"/>
      <c r="V2151" s="122" t="str">
        <f>IF($AB2151=1,VLOOKUP(U:U,'BW Asset Listing'!D:E,2,FALSE),"")</f>
        <v/>
      </c>
      <c r="W2151" s="122" t="str">
        <f>IF($AB2151=1,VLOOKUP(U:U,'BW Asset Listing'!D:F,3,FALSE),"")</f>
        <v/>
      </c>
      <c r="X2151" s="122" t="str">
        <f>IF($AB2151=1,VLOOKUP(U:U,'BW Asset Listing'!D:G,4,FALSE),"")</f>
        <v/>
      </c>
      <c r="Y2151" s="294" t="str">
        <f>IF($AB2151=1,VLOOKUP(U:U,'BW Asset Listing'!D:O,12,FALSE),"")</f>
        <v/>
      </c>
      <c r="Z2151" s="294" t="str">
        <f t="shared" si="282"/>
        <v/>
      </c>
      <c r="AA2151" s="294" t="str">
        <f t="shared" si="283"/>
        <v/>
      </c>
      <c r="AB2151" s="294">
        <f>COUNTIF($D$4:D2151,$D2151)</f>
        <v>0</v>
      </c>
      <c r="AE2151" s="122" t="str">
        <f t="shared" si="284"/>
        <v/>
      </c>
      <c r="AF2151" s="124">
        <f>SUMIFS('BW Expense Report GL'!I:I,'BW Expense Report GL'!F:F,AD:AD,'BW Expense Report GL'!G:G,G:G)</f>
        <v>0</v>
      </c>
      <c r="AG2151" s="124" t="str">
        <f t="shared" si="285"/>
        <v/>
      </c>
      <c r="AH2151" s="124">
        <f>SUMIFS('BW Expense Report GL'!I:I,'BW Expense Report GL'!F:F,AD:AD,'BW Expense Report GL'!G:G,H:H)</f>
        <v>0</v>
      </c>
      <c r="AI2151" s="124" t="str">
        <f t="shared" si="286"/>
        <v/>
      </c>
      <c r="AK2151" s="121">
        <f t="shared" si="287"/>
        <v>0</v>
      </c>
      <c r="AL2151" s="121">
        <f t="shared" si="288"/>
        <v>0</v>
      </c>
    </row>
    <row r="2152" spans="1:38" s="121" customFormat="1" ht="12.75" x14ac:dyDescent="0.2">
      <c r="A2152" s="293" t="str">
        <f>VLOOKUP(B:B,'ACFR Business Areas'!A:C,3,FALSE)</f>
        <v>A000</v>
      </c>
      <c r="B2152" s="293" t="str">
        <f>'Lease Rollforward'!$B$1</f>
        <v>E120</v>
      </c>
      <c r="C2152" s="122" t="str">
        <f>VLOOKUP(B:B,'ACFR Business Areas'!A:B,2,FALSE)</f>
        <v>Comptroller General</v>
      </c>
      <c r="D2152" s="237"/>
      <c r="E2152" s="265"/>
      <c r="G2152" s="122">
        <f>IFERROR(VLOOKUP($F:$F,'Lease Types with GL Accts'!A:B,2,FALSE),0)</f>
        <v>0</v>
      </c>
      <c r="H2152" s="122">
        <f>IFERROR(VLOOKUP($F:$F,'Lease Types with GL Accts'!$A:$C,3,FALSE),0)</f>
        <v>0</v>
      </c>
      <c r="I2152" s="122">
        <f>IFERROR(VLOOKUP($F:$F,'Lease Types with GL Accts'!$A:$D,4,FALSE),0)</f>
        <v>0</v>
      </c>
      <c r="J2152" s="293" t="str">
        <f>IF(AND(AB2152=1,K2152='Lease Rollforward'!$B$2),"Yes",IF(AB2152=1,"No",""))</f>
        <v/>
      </c>
      <c r="L2152" s="216"/>
      <c r="M2152" s="217"/>
      <c r="N2152" s="217"/>
      <c r="O2152" s="217"/>
      <c r="P2152" s="294">
        <f t="shared" si="281"/>
        <v>0</v>
      </c>
      <c r="Q2152" s="124"/>
      <c r="R2152" s="124"/>
      <c r="S2152" s="219"/>
      <c r="T2152" s="219"/>
      <c r="U2152" s="266"/>
      <c r="V2152" s="122" t="str">
        <f>IF($AB2152=1,VLOOKUP(U:U,'BW Asset Listing'!D:E,2,FALSE),"")</f>
        <v/>
      </c>
      <c r="W2152" s="122" t="str">
        <f>IF($AB2152=1,VLOOKUP(U:U,'BW Asset Listing'!D:F,3,FALSE),"")</f>
        <v/>
      </c>
      <c r="X2152" s="122" t="str">
        <f>IF($AB2152=1,VLOOKUP(U:U,'BW Asset Listing'!D:G,4,FALSE),"")</f>
        <v/>
      </c>
      <c r="Y2152" s="294" t="str">
        <f>IF($AB2152=1,VLOOKUP(U:U,'BW Asset Listing'!D:O,12,FALSE),"")</f>
        <v/>
      </c>
      <c r="Z2152" s="294" t="str">
        <f t="shared" si="282"/>
        <v/>
      </c>
      <c r="AA2152" s="294" t="str">
        <f t="shared" si="283"/>
        <v/>
      </c>
      <c r="AB2152" s="294">
        <f>COUNTIF($D$4:D2152,$D2152)</f>
        <v>0</v>
      </c>
      <c r="AE2152" s="122" t="str">
        <f t="shared" si="284"/>
        <v/>
      </c>
      <c r="AF2152" s="124">
        <f>SUMIFS('BW Expense Report GL'!I:I,'BW Expense Report GL'!F:F,AD:AD,'BW Expense Report GL'!G:G,G:G)</f>
        <v>0</v>
      </c>
      <c r="AG2152" s="124" t="str">
        <f t="shared" si="285"/>
        <v/>
      </c>
      <c r="AH2152" s="124">
        <f>SUMIFS('BW Expense Report GL'!I:I,'BW Expense Report GL'!F:F,AD:AD,'BW Expense Report GL'!G:G,H:H)</f>
        <v>0</v>
      </c>
      <c r="AI2152" s="124" t="str">
        <f t="shared" si="286"/>
        <v/>
      </c>
      <c r="AK2152" s="121">
        <f t="shared" si="287"/>
        <v>0</v>
      </c>
      <c r="AL2152" s="121">
        <f t="shared" si="288"/>
        <v>0</v>
      </c>
    </row>
    <row r="2153" spans="1:38" s="121" customFormat="1" ht="12.75" x14ac:dyDescent="0.2">
      <c r="A2153" s="293" t="str">
        <f>VLOOKUP(B:B,'ACFR Business Areas'!A:C,3,FALSE)</f>
        <v>A000</v>
      </c>
      <c r="B2153" s="293" t="str">
        <f>'Lease Rollforward'!$B$1</f>
        <v>E120</v>
      </c>
      <c r="C2153" s="122" t="str">
        <f>VLOOKUP(B:B,'ACFR Business Areas'!A:B,2,FALSE)</f>
        <v>Comptroller General</v>
      </c>
      <c r="D2153" s="237"/>
      <c r="E2153" s="265"/>
      <c r="G2153" s="122">
        <f>IFERROR(VLOOKUP($F:$F,'Lease Types with GL Accts'!A:B,2,FALSE),0)</f>
        <v>0</v>
      </c>
      <c r="H2153" s="122">
        <f>IFERROR(VLOOKUP($F:$F,'Lease Types with GL Accts'!$A:$C,3,FALSE),0)</f>
        <v>0</v>
      </c>
      <c r="I2153" s="122">
        <f>IFERROR(VLOOKUP($F:$F,'Lease Types with GL Accts'!$A:$D,4,FALSE),0)</f>
        <v>0</v>
      </c>
      <c r="J2153" s="293" t="str">
        <f>IF(AND(AB2153=1,K2153='Lease Rollforward'!$B$2),"Yes",IF(AB2153=1,"No",""))</f>
        <v/>
      </c>
      <c r="L2153" s="216"/>
      <c r="M2153" s="217"/>
      <c r="N2153" s="217"/>
      <c r="O2153" s="217"/>
      <c r="P2153" s="294">
        <f t="shared" si="281"/>
        <v>0</v>
      </c>
      <c r="Q2153" s="124"/>
      <c r="R2153" s="124"/>
      <c r="S2153" s="219"/>
      <c r="T2153" s="219"/>
      <c r="U2153" s="266"/>
      <c r="V2153" s="122" t="str">
        <f>IF($AB2153=1,VLOOKUP(U:U,'BW Asset Listing'!D:E,2,FALSE),"")</f>
        <v/>
      </c>
      <c r="W2153" s="122" t="str">
        <f>IF($AB2153=1,VLOOKUP(U:U,'BW Asset Listing'!D:F,3,FALSE),"")</f>
        <v/>
      </c>
      <c r="X2153" s="122" t="str">
        <f>IF($AB2153=1,VLOOKUP(U:U,'BW Asset Listing'!D:G,4,FALSE),"")</f>
        <v/>
      </c>
      <c r="Y2153" s="294" t="str">
        <f>IF($AB2153=1,VLOOKUP(U:U,'BW Asset Listing'!D:O,12,FALSE),"")</f>
        <v/>
      </c>
      <c r="Z2153" s="294" t="str">
        <f t="shared" si="282"/>
        <v/>
      </c>
      <c r="AA2153" s="294" t="str">
        <f t="shared" si="283"/>
        <v/>
      </c>
      <c r="AB2153" s="294">
        <f>COUNTIF($D$4:D2153,$D2153)</f>
        <v>0</v>
      </c>
      <c r="AE2153" s="122" t="str">
        <f t="shared" si="284"/>
        <v/>
      </c>
      <c r="AF2153" s="124">
        <f>SUMIFS('BW Expense Report GL'!I:I,'BW Expense Report GL'!F:F,AD:AD,'BW Expense Report GL'!G:G,G:G)</f>
        <v>0</v>
      </c>
      <c r="AG2153" s="124" t="str">
        <f t="shared" si="285"/>
        <v/>
      </c>
      <c r="AH2153" s="124">
        <f>SUMIFS('BW Expense Report GL'!I:I,'BW Expense Report GL'!F:F,AD:AD,'BW Expense Report GL'!G:G,H:H)</f>
        <v>0</v>
      </c>
      <c r="AI2153" s="124" t="str">
        <f t="shared" si="286"/>
        <v/>
      </c>
      <c r="AK2153" s="121">
        <f t="shared" si="287"/>
        <v>0</v>
      </c>
      <c r="AL2153" s="121">
        <f t="shared" si="288"/>
        <v>0</v>
      </c>
    </row>
    <row r="2154" spans="1:38" s="121" customFormat="1" ht="12.75" x14ac:dyDescent="0.2">
      <c r="A2154" s="293" t="str">
        <f>VLOOKUP(B:B,'ACFR Business Areas'!A:C,3,FALSE)</f>
        <v>A000</v>
      </c>
      <c r="B2154" s="293" t="str">
        <f>'Lease Rollforward'!$B$1</f>
        <v>E120</v>
      </c>
      <c r="C2154" s="122" t="str">
        <f>VLOOKUP(B:B,'ACFR Business Areas'!A:B,2,FALSE)</f>
        <v>Comptroller General</v>
      </c>
      <c r="D2154" s="237"/>
      <c r="E2154" s="265"/>
      <c r="G2154" s="122">
        <f>IFERROR(VLOOKUP($F:$F,'Lease Types with GL Accts'!A:B,2,FALSE),0)</f>
        <v>0</v>
      </c>
      <c r="H2154" s="122">
        <f>IFERROR(VLOOKUP($F:$F,'Lease Types with GL Accts'!$A:$C,3,FALSE),0)</f>
        <v>0</v>
      </c>
      <c r="I2154" s="122">
        <f>IFERROR(VLOOKUP($F:$F,'Lease Types with GL Accts'!$A:$D,4,FALSE),0)</f>
        <v>0</v>
      </c>
      <c r="J2154" s="293" t="str">
        <f>IF(AND(AB2154=1,K2154='Lease Rollforward'!$B$2),"Yes",IF(AB2154=1,"No",""))</f>
        <v/>
      </c>
      <c r="L2154" s="216"/>
      <c r="M2154" s="217"/>
      <c r="N2154" s="217"/>
      <c r="O2154" s="217"/>
      <c r="P2154" s="294">
        <f t="shared" si="281"/>
        <v>0</v>
      </c>
      <c r="Q2154" s="124"/>
      <c r="R2154" s="124"/>
      <c r="S2154" s="219"/>
      <c r="T2154" s="219"/>
      <c r="U2154" s="266"/>
      <c r="V2154" s="122" t="str">
        <f>IF($AB2154=1,VLOOKUP(U:U,'BW Asset Listing'!D:E,2,FALSE),"")</f>
        <v/>
      </c>
      <c r="W2154" s="122" t="str">
        <f>IF($AB2154=1,VLOOKUP(U:U,'BW Asset Listing'!D:F,3,FALSE),"")</f>
        <v/>
      </c>
      <c r="X2154" s="122" t="str">
        <f>IF($AB2154=1,VLOOKUP(U:U,'BW Asset Listing'!D:G,4,FALSE),"")</f>
        <v/>
      </c>
      <c r="Y2154" s="294" t="str">
        <f>IF($AB2154=1,VLOOKUP(U:U,'BW Asset Listing'!D:O,12,FALSE),"")</f>
        <v/>
      </c>
      <c r="Z2154" s="294" t="str">
        <f t="shared" si="282"/>
        <v/>
      </c>
      <c r="AA2154" s="294" t="str">
        <f t="shared" si="283"/>
        <v/>
      </c>
      <c r="AB2154" s="294">
        <f>COUNTIF($D$4:D2154,$D2154)</f>
        <v>0</v>
      </c>
      <c r="AE2154" s="122" t="str">
        <f t="shared" si="284"/>
        <v/>
      </c>
      <c r="AF2154" s="124">
        <f>SUMIFS('BW Expense Report GL'!I:I,'BW Expense Report GL'!F:F,AD:AD,'BW Expense Report GL'!G:G,G:G)</f>
        <v>0</v>
      </c>
      <c r="AG2154" s="124" t="str">
        <f t="shared" si="285"/>
        <v/>
      </c>
      <c r="AH2154" s="124">
        <f>SUMIFS('BW Expense Report GL'!I:I,'BW Expense Report GL'!F:F,AD:AD,'BW Expense Report GL'!G:G,H:H)</f>
        <v>0</v>
      </c>
      <c r="AI2154" s="124" t="str">
        <f t="shared" si="286"/>
        <v/>
      </c>
      <c r="AK2154" s="121">
        <f t="shared" si="287"/>
        <v>0</v>
      </c>
      <c r="AL2154" s="121">
        <f t="shared" si="288"/>
        <v>0</v>
      </c>
    </row>
    <row r="2155" spans="1:38" s="121" customFormat="1" ht="12.75" x14ac:dyDescent="0.2">
      <c r="A2155" s="293" t="str">
        <f>VLOOKUP(B:B,'ACFR Business Areas'!A:C,3,FALSE)</f>
        <v>A000</v>
      </c>
      <c r="B2155" s="293" t="str">
        <f>'Lease Rollforward'!$B$1</f>
        <v>E120</v>
      </c>
      <c r="C2155" s="122" t="str">
        <f>VLOOKUP(B:B,'ACFR Business Areas'!A:B,2,FALSE)</f>
        <v>Comptroller General</v>
      </c>
      <c r="D2155" s="237"/>
      <c r="E2155" s="265"/>
      <c r="G2155" s="122">
        <f>IFERROR(VLOOKUP($F:$F,'Lease Types with GL Accts'!A:B,2,FALSE),0)</f>
        <v>0</v>
      </c>
      <c r="H2155" s="122">
        <f>IFERROR(VLOOKUP($F:$F,'Lease Types with GL Accts'!$A:$C,3,FALSE),0)</f>
        <v>0</v>
      </c>
      <c r="I2155" s="122">
        <f>IFERROR(VLOOKUP($F:$F,'Lease Types with GL Accts'!$A:$D,4,FALSE),0)</f>
        <v>0</v>
      </c>
      <c r="J2155" s="293" t="str">
        <f>IF(AND(AB2155=1,K2155='Lease Rollforward'!$B$2),"Yes",IF(AB2155=1,"No",""))</f>
        <v/>
      </c>
      <c r="L2155" s="216"/>
      <c r="M2155" s="217"/>
      <c r="N2155" s="217"/>
      <c r="O2155" s="217"/>
      <c r="P2155" s="294">
        <f t="shared" si="281"/>
        <v>0</v>
      </c>
      <c r="Q2155" s="124"/>
      <c r="R2155" s="124"/>
      <c r="S2155" s="219"/>
      <c r="T2155" s="219"/>
      <c r="U2155" s="266"/>
      <c r="V2155" s="122" t="str">
        <f>IF($AB2155=1,VLOOKUP(U:U,'BW Asset Listing'!D:E,2,FALSE),"")</f>
        <v/>
      </c>
      <c r="W2155" s="122" t="str">
        <f>IF($AB2155=1,VLOOKUP(U:U,'BW Asset Listing'!D:F,3,FALSE),"")</f>
        <v/>
      </c>
      <c r="X2155" s="122" t="str">
        <f>IF($AB2155=1,VLOOKUP(U:U,'BW Asset Listing'!D:G,4,FALSE),"")</f>
        <v/>
      </c>
      <c r="Y2155" s="294" t="str">
        <f>IF($AB2155=1,VLOOKUP(U:U,'BW Asset Listing'!D:O,12,FALSE),"")</f>
        <v/>
      </c>
      <c r="Z2155" s="294" t="str">
        <f t="shared" si="282"/>
        <v/>
      </c>
      <c r="AA2155" s="294" t="str">
        <f t="shared" si="283"/>
        <v/>
      </c>
      <c r="AB2155" s="294">
        <f>COUNTIF($D$4:D2155,$D2155)</f>
        <v>0</v>
      </c>
      <c r="AE2155" s="122" t="str">
        <f t="shared" si="284"/>
        <v/>
      </c>
      <c r="AF2155" s="124">
        <f>SUMIFS('BW Expense Report GL'!I:I,'BW Expense Report GL'!F:F,AD:AD,'BW Expense Report GL'!G:G,G:G)</f>
        <v>0</v>
      </c>
      <c r="AG2155" s="124" t="str">
        <f t="shared" si="285"/>
        <v/>
      </c>
      <c r="AH2155" s="124">
        <f>SUMIFS('BW Expense Report GL'!I:I,'BW Expense Report GL'!F:F,AD:AD,'BW Expense Report GL'!G:G,H:H)</f>
        <v>0</v>
      </c>
      <c r="AI2155" s="124" t="str">
        <f t="shared" si="286"/>
        <v/>
      </c>
      <c r="AK2155" s="121">
        <f t="shared" si="287"/>
        <v>0</v>
      </c>
      <c r="AL2155" s="121">
        <f t="shared" si="288"/>
        <v>0</v>
      </c>
    </row>
    <row r="2156" spans="1:38" s="121" customFormat="1" ht="12.75" x14ac:dyDescent="0.2">
      <c r="A2156" s="293" t="str">
        <f>VLOOKUP(B:B,'ACFR Business Areas'!A:C,3,FALSE)</f>
        <v>A000</v>
      </c>
      <c r="B2156" s="293" t="str">
        <f>'Lease Rollforward'!$B$1</f>
        <v>E120</v>
      </c>
      <c r="C2156" s="122" t="str">
        <f>VLOOKUP(B:B,'ACFR Business Areas'!A:B,2,FALSE)</f>
        <v>Comptroller General</v>
      </c>
      <c r="D2156" s="237"/>
      <c r="E2156" s="265"/>
      <c r="G2156" s="122">
        <f>IFERROR(VLOOKUP($F:$F,'Lease Types with GL Accts'!A:B,2,FALSE),0)</f>
        <v>0</v>
      </c>
      <c r="H2156" s="122">
        <f>IFERROR(VLOOKUP($F:$F,'Lease Types with GL Accts'!$A:$C,3,FALSE),0)</f>
        <v>0</v>
      </c>
      <c r="I2156" s="122">
        <f>IFERROR(VLOOKUP($F:$F,'Lease Types with GL Accts'!$A:$D,4,FALSE),0)</f>
        <v>0</v>
      </c>
      <c r="J2156" s="293" t="str">
        <f>IF(AND(AB2156=1,K2156='Lease Rollforward'!$B$2),"Yes",IF(AB2156=1,"No",""))</f>
        <v/>
      </c>
      <c r="L2156" s="216"/>
      <c r="M2156" s="217"/>
      <c r="N2156" s="217"/>
      <c r="O2156" s="217"/>
      <c r="P2156" s="294">
        <f t="shared" si="281"/>
        <v>0</v>
      </c>
      <c r="Q2156" s="124"/>
      <c r="R2156" s="124"/>
      <c r="S2156" s="219"/>
      <c r="T2156" s="219"/>
      <c r="U2156" s="266"/>
      <c r="V2156" s="122" t="str">
        <f>IF($AB2156=1,VLOOKUP(U:U,'BW Asset Listing'!D:E,2,FALSE),"")</f>
        <v/>
      </c>
      <c r="W2156" s="122" t="str">
        <f>IF($AB2156=1,VLOOKUP(U:U,'BW Asset Listing'!D:F,3,FALSE),"")</f>
        <v/>
      </c>
      <c r="X2156" s="122" t="str">
        <f>IF($AB2156=1,VLOOKUP(U:U,'BW Asset Listing'!D:G,4,FALSE),"")</f>
        <v/>
      </c>
      <c r="Y2156" s="294" t="str">
        <f>IF($AB2156=1,VLOOKUP(U:U,'BW Asset Listing'!D:O,12,FALSE),"")</f>
        <v/>
      </c>
      <c r="Z2156" s="294" t="str">
        <f t="shared" si="282"/>
        <v/>
      </c>
      <c r="AA2156" s="294" t="str">
        <f t="shared" si="283"/>
        <v/>
      </c>
      <c r="AB2156" s="294">
        <f>COUNTIF($D$4:D2156,$D2156)</f>
        <v>0</v>
      </c>
      <c r="AE2156" s="122" t="str">
        <f t="shared" si="284"/>
        <v/>
      </c>
      <c r="AF2156" s="124">
        <f>SUMIFS('BW Expense Report GL'!I:I,'BW Expense Report GL'!F:F,AD:AD,'BW Expense Report GL'!G:G,G:G)</f>
        <v>0</v>
      </c>
      <c r="AG2156" s="124" t="str">
        <f t="shared" si="285"/>
        <v/>
      </c>
      <c r="AH2156" s="124">
        <f>SUMIFS('BW Expense Report GL'!I:I,'BW Expense Report GL'!F:F,AD:AD,'BW Expense Report GL'!G:G,H:H)</f>
        <v>0</v>
      </c>
      <c r="AI2156" s="124" t="str">
        <f t="shared" si="286"/>
        <v/>
      </c>
      <c r="AK2156" s="121">
        <f t="shared" si="287"/>
        <v>0</v>
      </c>
      <c r="AL2156" s="121">
        <f t="shared" si="288"/>
        <v>0</v>
      </c>
    </row>
    <row r="2157" spans="1:38" s="121" customFormat="1" ht="12.75" x14ac:dyDescent="0.2">
      <c r="A2157" s="293" t="str">
        <f>VLOOKUP(B:B,'ACFR Business Areas'!A:C,3,FALSE)</f>
        <v>A000</v>
      </c>
      <c r="B2157" s="293" t="str">
        <f>'Lease Rollforward'!$B$1</f>
        <v>E120</v>
      </c>
      <c r="C2157" s="122" t="str">
        <f>VLOOKUP(B:B,'ACFR Business Areas'!A:B,2,FALSE)</f>
        <v>Comptroller General</v>
      </c>
      <c r="D2157" s="237"/>
      <c r="E2157" s="265"/>
      <c r="G2157" s="122">
        <f>IFERROR(VLOOKUP($F:$F,'Lease Types with GL Accts'!A:B,2,FALSE),0)</f>
        <v>0</v>
      </c>
      <c r="H2157" s="122">
        <f>IFERROR(VLOOKUP($F:$F,'Lease Types with GL Accts'!$A:$C,3,FALSE),0)</f>
        <v>0</v>
      </c>
      <c r="I2157" s="122">
        <f>IFERROR(VLOOKUP($F:$F,'Lease Types with GL Accts'!$A:$D,4,FALSE),0)</f>
        <v>0</v>
      </c>
      <c r="J2157" s="293" t="str">
        <f>IF(AND(AB2157=1,K2157='Lease Rollforward'!$B$2),"Yes",IF(AB2157=1,"No",""))</f>
        <v/>
      </c>
      <c r="L2157" s="216"/>
      <c r="M2157" s="217"/>
      <c r="N2157" s="217"/>
      <c r="O2157" s="217"/>
      <c r="P2157" s="294">
        <f t="shared" si="281"/>
        <v>0</v>
      </c>
      <c r="Q2157" s="124"/>
      <c r="R2157" s="124"/>
      <c r="S2157" s="219"/>
      <c r="T2157" s="219"/>
      <c r="U2157" s="266"/>
      <c r="V2157" s="122" t="str">
        <f>IF($AB2157=1,VLOOKUP(U:U,'BW Asset Listing'!D:E,2,FALSE),"")</f>
        <v/>
      </c>
      <c r="W2157" s="122" t="str">
        <f>IF($AB2157=1,VLOOKUP(U:U,'BW Asset Listing'!D:F,3,FALSE),"")</f>
        <v/>
      </c>
      <c r="X2157" s="122" t="str">
        <f>IF($AB2157=1,VLOOKUP(U:U,'BW Asset Listing'!D:G,4,FALSE),"")</f>
        <v/>
      </c>
      <c r="Y2157" s="294" t="str">
        <f>IF($AB2157=1,VLOOKUP(U:U,'BW Asset Listing'!D:O,12,FALSE),"")</f>
        <v/>
      </c>
      <c r="Z2157" s="294" t="str">
        <f t="shared" si="282"/>
        <v/>
      </c>
      <c r="AA2157" s="294" t="str">
        <f t="shared" si="283"/>
        <v/>
      </c>
      <c r="AB2157" s="294">
        <f>COUNTIF($D$4:D2157,$D2157)</f>
        <v>0</v>
      </c>
      <c r="AE2157" s="122" t="str">
        <f t="shared" si="284"/>
        <v/>
      </c>
      <c r="AF2157" s="124">
        <f>SUMIFS('BW Expense Report GL'!I:I,'BW Expense Report GL'!F:F,AD:AD,'BW Expense Report GL'!G:G,G:G)</f>
        <v>0</v>
      </c>
      <c r="AG2157" s="124" t="str">
        <f t="shared" si="285"/>
        <v/>
      </c>
      <c r="AH2157" s="124">
        <f>SUMIFS('BW Expense Report GL'!I:I,'BW Expense Report GL'!F:F,AD:AD,'BW Expense Report GL'!G:G,H:H)</f>
        <v>0</v>
      </c>
      <c r="AI2157" s="124" t="str">
        <f t="shared" si="286"/>
        <v/>
      </c>
      <c r="AK2157" s="121">
        <f t="shared" si="287"/>
        <v>0</v>
      </c>
      <c r="AL2157" s="121">
        <f t="shared" si="288"/>
        <v>0</v>
      </c>
    </row>
    <row r="2158" spans="1:38" s="121" customFormat="1" ht="12.75" x14ac:dyDescent="0.2">
      <c r="A2158" s="293" t="str">
        <f>VLOOKUP(B:B,'ACFR Business Areas'!A:C,3,FALSE)</f>
        <v>A000</v>
      </c>
      <c r="B2158" s="293" t="str">
        <f>'Lease Rollforward'!$B$1</f>
        <v>E120</v>
      </c>
      <c r="C2158" s="122" t="str">
        <f>VLOOKUP(B:B,'ACFR Business Areas'!A:B,2,FALSE)</f>
        <v>Comptroller General</v>
      </c>
      <c r="D2158" s="237"/>
      <c r="E2158" s="265"/>
      <c r="G2158" s="122">
        <f>IFERROR(VLOOKUP($F:$F,'Lease Types with GL Accts'!A:B,2,FALSE),0)</f>
        <v>0</v>
      </c>
      <c r="H2158" s="122">
        <f>IFERROR(VLOOKUP($F:$F,'Lease Types with GL Accts'!$A:$C,3,FALSE),0)</f>
        <v>0</v>
      </c>
      <c r="I2158" s="122">
        <f>IFERROR(VLOOKUP($F:$F,'Lease Types with GL Accts'!$A:$D,4,FALSE),0)</f>
        <v>0</v>
      </c>
      <c r="J2158" s="293" t="str">
        <f>IF(AND(AB2158=1,K2158='Lease Rollforward'!$B$2),"Yes",IF(AB2158=1,"No",""))</f>
        <v/>
      </c>
      <c r="L2158" s="216"/>
      <c r="M2158" s="217"/>
      <c r="N2158" s="217"/>
      <c r="O2158" s="217"/>
      <c r="P2158" s="294">
        <f t="shared" si="281"/>
        <v>0</v>
      </c>
      <c r="Q2158" s="124"/>
      <c r="R2158" s="124"/>
      <c r="S2158" s="219"/>
      <c r="T2158" s="219"/>
      <c r="U2158" s="266"/>
      <c r="V2158" s="122" t="str">
        <f>IF($AB2158=1,VLOOKUP(U:U,'BW Asset Listing'!D:E,2,FALSE),"")</f>
        <v/>
      </c>
      <c r="W2158" s="122" t="str">
        <f>IF($AB2158=1,VLOOKUP(U:U,'BW Asset Listing'!D:F,3,FALSE),"")</f>
        <v/>
      </c>
      <c r="X2158" s="122" t="str">
        <f>IF($AB2158=1,VLOOKUP(U:U,'BW Asset Listing'!D:G,4,FALSE),"")</f>
        <v/>
      </c>
      <c r="Y2158" s="294" t="str">
        <f>IF($AB2158=1,VLOOKUP(U:U,'BW Asset Listing'!D:O,12,FALSE),"")</f>
        <v/>
      </c>
      <c r="Z2158" s="294" t="str">
        <f t="shared" si="282"/>
        <v/>
      </c>
      <c r="AA2158" s="294" t="str">
        <f t="shared" si="283"/>
        <v/>
      </c>
      <c r="AB2158" s="294">
        <f>COUNTIF($D$4:D2158,$D2158)</f>
        <v>0</v>
      </c>
      <c r="AE2158" s="122" t="str">
        <f t="shared" si="284"/>
        <v/>
      </c>
      <c r="AF2158" s="124">
        <f>SUMIFS('BW Expense Report GL'!I:I,'BW Expense Report GL'!F:F,AD:AD,'BW Expense Report GL'!G:G,G:G)</f>
        <v>0</v>
      </c>
      <c r="AG2158" s="124" t="str">
        <f t="shared" si="285"/>
        <v/>
      </c>
      <c r="AH2158" s="124">
        <f>SUMIFS('BW Expense Report GL'!I:I,'BW Expense Report GL'!F:F,AD:AD,'BW Expense Report GL'!G:G,H:H)</f>
        <v>0</v>
      </c>
      <c r="AI2158" s="124" t="str">
        <f t="shared" si="286"/>
        <v/>
      </c>
      <c r="AK2158" s="121">
        <f t="shared" si="287"/>
        <v>0</v>
      </c>
      <c r="AL2158" s="121">
        <f t="shared" si="288"/>
        <v>0</v>
      </c>
    </row>
    <row r="2159" spans="1:38" s="121" customFormat="1" ht="12.75" x14ac:dyDescent="0.2">
      <c r="A2159" s="293" t="str">
        <f>VLOOKUP(B:B,'ACFR Business Areas'!A:C,3,FALSE)</f>
        <v>A000</v>
      </c>
      <c r="B2159" s="293" t="str">
        <f>'Lease Rollforward'!$B$1</f>
        <v>E120</v>
      </c>
      <c r="C2159" s="122" t="str">
        <f>VLOOKUP(B:B,'ACFR Business Areas'!A:B,2,FALSE)</f>
        <v>Comptroller General</v>
      </c>
      <c r="D2159" s="237"/>
      <c r="E2159" s="265"/>
      <c r="G2159" s="122">
        <f>IFERROR(VLOOKUP($F:$F,'Lease Types with GL Accts'!A:B,2,FALSE),0)</f>
        <v>0</v>
      </c>
      <c r="H2159" s="122">
        <f>IFERROR(VLOOKUP($F:$F,'Lease Types with GL Accts'!$A:$C,3,FALSE),0)</f>
        <v>0</v>
      </c>
      <c r="I2159" s="122">
        <f>IFERROR(VLOOKUP($F:$F,'Lease Types with GL Accts'!$A:$D,4,FALSE),0)</f>
        <v>0</v>
      </c>
      <c r="J2159" s="293" t="str">
        <f>IF(AND(AB2159=1,K2159='Lease Rollforward'!$B$2),"Yes",IF(AB2159=1,"No",""))</f>
        <v/>
      </c>
      <c r="L2159" s="216"/>
      <c r="M2159" s="217"/>
      <c r="N2159" s="217"/>
      <c r="O2159" s="217"/>
      <c r="P2159" s="294">
        <f t="shared" si="281"/>
        <v>0</v>
      </c>
      <c r="Q2159" s="124"/>
      <c r="R2159" s="124"/>
      <c r="S2159" s="219"/>
      <c r="T2159" s="219"/>
      <c r="U2159" s="266"/>
      <c r="V2159" s="122" t="str">
        <f>IF($AB2159=1,VLOOKUP(U:U,'BW Asset Listing'!D:E,2,FALSE),"")</f>
        <v/>
      </c>
      <c r="W2159" s="122" t="str">
        <f>IF($AB2159=1,VLOOKUP(U:U,'BW Asset Listing'!D:F,3,FALSE),"")</f>
        <v/>
      </c>
      <c r="X2159" s="122" t="str">
        <f>IF($AB2159=1,VLOOKUP(U:U,'BW Asset Listing'!D:G,4,FALSE),"")</f>
        <v/>
      </c>
      <c r="Y2159" s="294" t="str">
        <f>IF($AB2159=1,VLOOKUP(U:U,'BW Asset Listing'!D:O,12,FALSE),"")</f>
        <v/>
      </c>
      <c r="Z2159" s="294" t="str">
        <f t="shared" si="282"/>
        <v/>
      </c>
      <c r="AA2159" s="294" t="str">
        <f t="shared" si="283"/>
        <v/>
      </c>
      <c r="AB2159" s="294">
        <f>COUNTIF($D$4:D2159,$D2159)</f>
        <v>0</v>
      </c>
      <c r="AE2159" s="122" t="str">
        <f t="shared" si="284"/>
        <v/>
      </c>
      <c r="AF2159" s="124">
        <f>SUMIFS('BW Expense Report GL'!I:I,'BW Expense Report GL'!F:F,AD:AD,'BW Expense Report GL'!G:G,G:G)</f>
        <v>0</v>
      </c>
      <c r="AG2159" s="124" t="str">
        <f t="shared" si="285"/>
        <v/>
      </c>
      <c r="AH2159" s="124">
        <f>SUMIFS('BW Expense Report GL'!I:I,'BW Expense Report GL'!F:F,AD:AD,'BW Expense Report GL'!G:G,H:H)</f>
        <v>0</v>
      </c>
      <c r="AI2159" s="124" t="str">
        <f t="shared" si="286"/>
        <v/>
      </c>
      <c r="AK2159" s="121">
        <f t="shared" si="287"/>
        <v>0</v>
      </c>
      <c r="AL2159" s="121">
        <f t="shared" si="288"/>
        <v>0</v>
      </c>
    </row>
    <row r="2160" spans="1:38" s="121" customFormat="1" ht="12.75" x14ac:dyDescent="0.2">
      <c r="A2160" s="293" t="str">
        <f>VLOOKUP(B:B,'ACFR Business Areas'!A:C,3,FALSE)</f>
        <v>A000</v>
      </c>
      <c r="B2160" s="293" t="str">
        <f>'Lease Rollforward'!$B$1</f>
        <v>E120</v>
      </c>
      <c r="C2160" s="122" t="str">
        <f>VLOOKUP(B:B,'ACFR Business Areas'!A:B,2,FALSE)</f>
        <v>Comptroller General</v>
      </c>
      <c r="D2160" s="237"/>
      <c r="E2160" s="265"/>
      <c r="G2160" s="122">
        <f>IFERROR(VLOOKUP($F:$F,'Lease Types with GL Accts'!A:B,2,FALSE),0)</f>
        <v>0</v>
      </c>
      <c r="H2160" s="122">
        <f>IFERROR(VLOOKUP($F:$F,'Lease Types with GL Accts'!$A:$C,3,FALSE),0)</f>
        <v>0</v>
      </c>
      <c r="I2160" s="122">
        <f>IFERROR(VLOOKUP($F:$F,'Lease Types with GL Accts'!$A:$D,4,FALSE),0)</f>
        <v>0</v>
      </c>
      <c r="J2160" s="293" t="str">
        <f>IF(AND(AB2160=1,K2160='Lease Rollforward'!$B$2),"Yes",IF(AB2160=1,"No",""))</f>
        <v/>
      </c>
      <c r="L2160" s="216"/>
      <c r="M2160" s="217"/>
      <c r="N2160" s="217"/>
      <c r="O2160" s="217"/>
      <c r="P2160" s="294">
        <f t="shared" si="281"/>
        <v>0</v>
      </c>
      <c r="Q2160" s="124"/>
      <c r="R2160" s="124"/>
      <c r="S2160" s="219"/>
      <c r="T2160" s="219"/>
      <c r="U2160" s="266"/>
      <c r="V2160" s="122" t="str">
        <f>IF($AB2160=1,VLOOKUP(U:U,'BW Asset Listing'!D:E,2,FALSE),"")</f>
        <v/>
      </c>
      <c r="W2160" s="122" t="str">
        <f>IF($AB2160=1,VLOOKUP(U:U,'BW Asset Listing'!D:F,3,FALSE),"")</f>
        <v/>
      </c>
      <c r="X2160" s="122" t="str">
        <f>IF($AB2160=1,VLOOKUP(U:U,'BW Asset Listing'!D:G,4,FALSE),"")</f>
        <v/>
      </c>
      <c r="Y2160" s="294" t="str">
        <f>IF($AB2160=1,VLOOKUP(U:U,'BW Asset Listing'!D:O,12,FALSE),"")</f>
        <v/>
      </c>
      <c r="Z2160" s="294" t="str">
        <f t="shared" si="282"/>
        <v/>
      </c>
      <c r="AA2160" s="294" t="str">
        <f t="shared" si="283"/>
        <v/>
      </c>
      <c r="AB2160" s="294">
        <f>COUNTIF($D$4:D2160,$D2160)</f>
        <v>0</v>
      </c>
      <c r="AE2160" s="122" t="str">
        <f t="shared" si="284"/>
        <v/>
      </c>
      <c r="AF2160" s="124">
        <f>SUMIFS('BW Expense Report GL'!I:I,'BW Expense Report GL'!F:F,AD:AD,'BW Expense Report GL'!G:G,G:G)</f>
        <v>0</v>
      </c>
      <c r="AG2160" s="124" t="str">
        <f t="shared" si="285"/>
        <v/>
      </c>
      <c r="AH2160" s="124">
        <f>SUMIFS('BW Expense Report GL'!I:I,'BW Expense Report GL'!F:F,AD:AD,'BW Expense Report GL'!G:G,H:H)</f>
        <v>0</v>
      </c>
      <c r="AI2160" s="124" t="str">
        <f t="shared" si="286"/>
        <v/>
      </c>
      <c r="AK2160" s="121">
        <f t="shared" si="287"/>
        <v>0</v>
      </c>
      <c r="AL2160" s="121">
        <f t="shared" si="288"/>
        <v>0</v>
      </c>
    </row>
    <row r="2161" spans="1:38" s="121" customFormat="1" ht="12.75" x14ac:dyDescent="0.2">
      <c r="A2161" s="293" t="str">
        <f>VLOOKUP(B:B,'ACFR Business Areas'!A:C,3,FALSE)</f>
        <v>A000</v>
      </c>
      <c r="B2161" s="293" t="str">
        <f>'Lease Rollforward'!$B$1</f>
        <v>E120</v>
      </c>
      <c r="C2161" s="122" t="str">
        <f>VLOOKUP(B:B,'ACFR Business Areas'!A:B,2,FALSE)</f>
        <v>Comptroller General</v>
      </c>
      <c r="D2161" s="237"/>
      <c r="E2161" s="265"/>
      <c r="G2161" s="122">
        <f>IFERROR(VLOOKUP($F:$F,'Lease Types with GL Accts'!A:B,2,FALSE),0)</f>
        <v>0</v>
      </c>
      <c r="H2161" s="122">
        <f>IFERROR(VLOOKUP($F:$F,'Lease Types with GL Accts'!$A:$C,3,FALSE),0)</f>
        <v>0</v>
      </c>
      <c r="I2161" s="122">
        <f>IFERROR(VLOOKUP($F:$F,'Lease Types with GL Accts'!$A:$D,4,FALSE),0)</f>
        <v>0</v>
      </c>
      <c r="J2161" s="293" t="str">
        <f>IF(AND(AB2161=1,K2161='Lease Rollforward'!$B$2),"Yes",IF(AB2161=1,"No",""))</f>
        <v/>
      </c>
      <c r="L2161" s="216"/>
      <c r="M2161" s="217"/>
      <c r="N2161" s="217"/>
      <c r="O2161" s="217"/>
      <c r="P2161" s="294">
        <f t="shared" si="281"/>
        <v>0</v>
      </c>
      <c r="Q2161" s="124"/>
      <c r="R2161" s="124"/>
      <c r="S2161" s="219"/>
      <c r="T2161" s="219"/>
      <c r="U2161" s="266"/>
      <c r="V2161" s="122" t="str">
        <f>IF($AB2161=1,VLOOKUP(U:U,'BW Asset Listing'!D:E,2,FALSE),"")</f>
        <v/>
      </c>
      <c r="W2161" s="122" t="str">
        <f>IF($AB2161=1,VLOOKUP(U:U,'BW Asset Listing'!D:F,3,FALSE),"")</f>
        <v/>
      </c>
      <c r="X2161" s="122" t="str">
        <f>IF($AB2161=1,VLOOKUP(U:U,'BW Asset Listing'!D:G,4,FALSE),"")</f>
        <v/>
      </c>
      <c r="Y2161" s="294" t="str">
        <f>IF($AB2161=1,VLOOKUP(U:U,'BW Asset Listing'!D:O,12,FALSE),"")</f>
        <v/>
      </c>
      <c r="Z2161" s="294" t="str">
        <f t="shared" si="282"/>
        <v/>
      </c>
      <c r="AA2161" s="294" t="str">
        <f t="shared" si="283"/>
        <v/>
      </c>
      <c r="AB2161" s="294">
        <f>COUNTIF($D$4:D2161,$D2161)</f>
        <v>0</v>
      </c>
      <c r="AE2161" s="122" t="str">
        <f t="shared" si="284"/>
        <v/>
      </c>
      <c r="AF2161" s="124">
        <f>SUMIFS('BW Expense Report GL'!I:I,'BW Expense Report GL'!F:F,AD:AD,'BW Expense Report GL'!G:G,G:G)</f>
        <v>0</v>
      </c>
      <c r="AG2161" s="124" t="str">
        <f t="shared" si="285"/>
        <v/>
      </c>
      <c r="AH2161" s="124">
        <f>SUMIFS('BW Expense Report GL'!I:I,'BW Expense Report GL'!F:F,AD:AD,'BW Expense Report GL'!G:G,H:H)</f>
        <v>0</v>
      </c>
      <c r="AI2161" s="124" t="str">
        <f t="shared" si="286"/>
        <v/>
      </c>
      <c r="AK2161" s="121">
        <f t="shared" si="287"/>
        <v>0</v>
      </c>
      <c r="AL2161" s="121">
        <f t="shared" si="288"/>
        <v>0</v>
      </c>
    </row>
    <row r="2162" spans="1:38" s="121" customFormat="1" ht="12.75" x14ac:dyDescent="0.2">
      <c r="A2162" s="293" t="str">
        <f>VLOOKUP(B:B,'ACFR Business Areas'!A:C,3,FALSE)</f>
        <v>A000</v>
      </c>
      <c r="B2162" s="293" t="str">
        <f>'Lease Rollforward'!$B$1</f>
        <v>E120</v>
      </c>
      <c r="C2162" s="122" t="str">
        <f>VLOOKUP(B:B,'ACFR Business Areas'!A:B,2,FALSE)</f>
        <v>Comptroller General</v>
      </c>
      <c r="D2162" s="237"/>
      <c r="E2162" s="265"/>
      <c r="G2162" s="122">
        <f>IFERROR(VLOOKUP($F:$F,'Lease Types with GL Accts'!A:B,2,FALSE),0)</f>
        <v>0</v>
      </c>
      <c r="H2162" s="122">
        <f>IFERROR(VLOOKUP($F:$F,'Lease Types with GL Accts'!$A:$C,3,FALSE),0)</f>
        <v>0</v>
      </c>
      <c r="I2162" s="122">
        <f>IFERROR(VLOOKUP($F:$F,'Lease Types with GL Accts'!$A:$D,4,FALSE),0)</f>
        <v>0</v>
      </c>
      <c r="J2162" s="293" t="str">
        <f>IF(AND(AB2162=1,K2162='Lease Rollforward'!$B$2),"Yes",IF(AB2162=1,"No",""))</f>
        <v/>
      </c>
      <c r="L2162" s="216"/>
      <c r="M2162" s="217"/>
      <c r="N2162" s="217"/>
      <c r="O2162" s="217"/>
      <c r="P2162" s="294">
        <f t="shared" si="281"/>
        <v>0</v>
      </c>
      <c r="Q2162" s="124"/>
      <c r="R2162" s="124"/>
      <c r="S2162" s="219"/>
      <c r="T2162" s="219"/>
      <c r="U2162" s="266"/>
      <c r="V2162" s="122" t="str">
        <f>IF($AB2162=1,VLOOKUP(U:U,'BW Asset Listing'!D:E,2,FALSE),"")</f>
        <v/>
      </c>
      <c r="W2162" s="122" t="str">
        <f>IF($AB2162=1,VLOOKUP(U:U,'BW Asset Listing'!D:F,3,FALSE),"")</f>
        <v/>
      </c>
      <c r="X2162" s="122" t="str">
        <f>IF($AB2162=1,VLOOKUP(U:U,'BW Asset Listing'!D:G,4,FALSE),"")</f>
        <v/>
      </c>
      <c r="Y2162" s="294" t="str">
        <f>IF($AB2162=1,VLOOKUP(U:U,'BW Asset Listing'!D:O,12,FALSE),"")</f>
        <v/>
      </c>
      <c r="Z2162" s="294" t="str">
        <f t="shared" si="282"/>
        <v/>
      </c>
      <c r="AA2162" s="294" t="str">
        <f t="shared" si="283"/>
        <v/>
      </c>
      <c r="AB2162" s="294">
        <f>COUNTIF($D$4:D2162,$D2162)</f>
        <v>0</v>
      </c>
      <c r="AE2162" s="122" t="str">
        <f t="shared" si="284"/>
        <v/>
      </c>
      <c r="AF2162" s="124">
        <f>SUMIFS('BW Expense Report GL'!I:I,'BW Expense Report GL'!F:F,AD:AD,'BW Expense Report GL'!G:G,G:G)</f>
        <v>0</v>
      </c>
      <c r="AG2162" s="124" t="str">
        <f t="shared" si="285"/>
        <v/>
      </c>
      <c r="AH2162" s="124">
        <f>SUMIFS('BW Expense Report GL'!I:I,'BW Expense Report GL'!F:F,AD:AD,'BW Expense Report GL'!G:G,H:H)</f>
        <v>0</v>
      </c>
      <c r="AI2162" s="124" t="str">
        <f t="shared" si="286"/>
        <v/>
      </c>
      <c r="AK2162" s="121">
        <f t="shared" si="287"/>
        <v>0</v>
      </c>
      <c r="AL2162" s="121">
        <f t="shared" si="288"/>
        <v>0</v>
      </c>
    </row>
    <row r="2163" spans="1:38" s="121" customFormat="1" ht="12.75" x14ac:dyDescent="0.2">
      <c r="A2163" s="293" t="str">
        <f>VLOOKUP(B:B,'ACFR Business Areas'!A:C,3,FALSE)</f>
        <v>A000</v>
      </c>
      <c r="B2163" s="293" t="str">
        <f>'Lease Rollforward'!$B$1</f>
        <v>E120</v>
      </c>
      <c r="C2163" s="122" t="str">
        <f>VLOOKUP(B:B,'ACFR Business Areas'!A:B,2,FALSE)</f>
        <v>Comptroller General</v>
      </c>
      <c r="D2163" s="237"/>
      <c r="E2163" s="265"/>
      <c r="G2163" s="122">
        <f>IFERROR(VLOOKUP($F:$F,'Lease Types with GL Accts'!A:B,2,FALSE),0)</f>
        <v>0</v>
      </c>
      <c r="H2163" s="122">
        <f>IFERROR(VLOOKUP($F:$F,'Lease Types with GL Accts'!$A:$C,3,FALSE),0)</f>
        <v>0</v>
      </c>
      <c r="I2163" s="122">
        <f>IFERROR(VLOOKUP($F:$F,'Lease Types with GL Accts'!$A:$D,4,FALSE),0)</f>
        <v>0</v>
      </c>
      <c r="J2163" s="293" t="str">
        <f>IF(AND(AB2163=1,K2163='Lease Rollforward'!$B$2),"Yes",IF(AB2163=1,"No",""))</f>
        <v/>
      </c>
      <c r="L2163" s="216"/>
      <c r="M2163" s="217"/>
      <c r="N2163" s="217"/>
      <c r="O2163" s="217"/>
      <c r="P2163" s="294">
        <f t="shared" si="281"/>
        <v>0</v>
      </c>
      <c r="Q2163" s="124"/>
      <c r="R2163" s="124"/>
      <c r="S2163" s="219"/>
      <c r="T2163" s="219"/>
      <c r="U2163" s="266"/>
      <c r="V2163" s="122" t="str">
        <f>IF($AB2163=1,VLOOKUP(U:U,'BW Asset Listing'!D:E,2,FALSE),"")</f>
        <v/>
      </c>
      <c r="W2163" s="122" t="str">
        <f>IF($AB2163=1,VLOOKUP(U:U,'BW Asset Listing'!D:F,3,FALSE),"")</f>
        <v/>
      </c>
      <c r="X2163" s="122" t="str">
        <f>IF($AB2163=1,VLOOKUP(U:U,'BW Asset Listing'!D:G,4,FALSE),"")</f>
        <v/>
      </c>
      <c r="Y2163" s="294" t="str">
        <f>IF($AB2163=1,VLOOKUP(U:U,'BW Asset Listing'!D:O,12,FALSE),"")</f>
        <v/>
      </c>
      <c r="Z2163" s="294" t="str">
        <f t="shared" si="282"/>
        <v/>
      </c>
      <c r="AA2163" s="294" t="str">
        <f t="shared" si="283"/>
        <v/>
      </c>
      <c r="AB2163" s="294">
        <f>COUNTIF($D$4:D2163,$D2163)</f>
        <v>0</v>
      </c>
      <c r="AE2163" s="122" t="str">
        <f t="shared" si="284"/>
        <v/>
      </c>
      <c r="AF2163" s="124">
        <f>SUMIFS('BW Expense Report GL'!I:I,'BW Expense Report GL'!F:F,AD:AD,'BW Expense Report GL'!G:G,G:G)</f>
        <v>0</v>
      </c>
      <c r="AG2163" s="124" t="str">
        <f t="shared" si="285"/>
        <v/>
      </c>
      <c r="AH2163" s="124">
        <f>SUMIFS('BW Expense Report GL'!I:I,'BW Expense Report GL'!F:F,AD:AD,'BW Expense Report GL'!G:G,H:H)</f>
        <v>0</v>
      </c>
      <c r="AI2163" s="124" t="str">
        <f t="shared" si="286"/>
        <v/>
      </c>
      <c r="AK2163" s="121">
        <f t="shared" si="287"/>
        <v>0</v>
      </c>
      <c r="AL2163" s="121">
        <f t="shared" si="288"/>
        <v>0</v>
      </c>
    </row>
    <row r="2164" spans="1:38" s="121" customFormat="1" ht="12.75" x14ac:dyDescent="0.2">
      <c r="A2164" s="293" t="str">
        <f>VLOOKUP(B:B,'ACFR Business Areas'!A:C,3,FALSE)</f>
        <v>A000</v>
      </c>
      <c r="B2164" s="293" t="str">
        <f>'Lease Rollforward'!$B$1</f>
        <v>E120</v>
      </c>
      <c r="C2164" s="122" t="str">
        <f>VLOOKUP(B:B,'ACFR Business Areas'!A:B,2,FALSE)</f>
        <v>Comptroller General</v>
      </c>
      <c r="D2164" s="237"/>
      <c r="E2164" s="265"/>
      <c r="G2164" s="122">
        <f>IFERROR(VLOOKUP($F:$F,'Lease Types with GL Accts'!A:B,2,FALSE),0)</f>
        <v>0</v>
      </c>
      <c r="H2164" s="122">
        <f>IFERROR(VLOOKUP($F:$F,'Lease Types with GL Accts'!$A:$C,3,FALSE),0)</f>
        <v>0</v>
      </c>
      <c r="I2164" s="122">
        <f>IFERROR(VLOOKUP($F:$F,'Lease Types with GL Accts'!$A:$D,4,FALSE),0)</f>
        <v>0</v>
      </c>
      <c r="J2164" s="293" t="str">
        <f>IF(AND(AB2164=1,K2164='Lease Rollforward'!$B$2),"Yes",IF(AB2164=1,"No",""))</f>
        <v/>
      </c>
      <c r="L2164" s="216"/>
      <c r="M2164" s="217"/>
      <c r="N2164" s="217"/>
      <c r="O2164" s="217"/>
      <c r="P2164" s="294">
        <f t="shared" si="281"/>
        <v>0</v>
      </c>
      <c r="Q2164" s="124"/>
      <c r="R2164" s="124"/>
      <c r="S2164" s="219"/>
      <c r="T2164" s="219"/>
      <c r="U2164" s="266"/>
      <c r="V2164" s="122" t="str">
        <f>IF($AB2164=1,VLOOKUP(U:U,'BW Asset Listing'!D:E,2,FALSE),"")</f>
        <v/>
      </c>
      <c r="W2164" s="122" t="str">
        <f>IF($AB2164=1,VLOOKUP(U:U,'BW Asset Listing'!D:F,3,FALSE),"")</f>
        <v/>
      </c>
      <c r="X2164" s="122" t="str">
        <f>IF($AB2164=1,VLOOKUP(U:U,'BW Asset Listing'!D:G,4,FALSE),"")</f>
        <v/>
      </c>
      <c r="Y2164" s="294" t="str">
        <f>IF($AB2164=1,VLOOKUP(U:U,'BW Asset Listing'!D:O,12,FALSE),"")</f>
        <v/>
      </c>
      <c r="Z2164" s="294" t="str">
        <f t="shared" si="282"/>
        <v/>
      </c>
      <c r="AA2164" s="294" t="str">
        <f t="shared" si="283"/>
        <v/>
      </c>
      <c r="AB2164" s="294">
        <f>COUNTIF($D$4:D2164,$D2164)</f>
        <v>0</v>
      </c>
      <c r="AE2164" s="122" t="str">
        <f t="shared" si="284"/>
        <v/>
      </c>
      <c r="AF2164" s="124">
        <f>SUMIFS('BW Expense Report GL'!I:I,'BW Expense Report GL'!F:F,AD:AD,'BW Expense Report GL'!G:G,G:G)</f>
        <v>0</v>
      </c>
      <c r="AG2164" s="124" t="str">
        <f t="shared" si="285"/>
        <v/>
      </c>
      <c r="AH2164" s="124">
        <f>SUMIFS('BW Expense Report GL'!I:I,'BW Expense Report GL'!F:F,AD:AD,'BW Expense Report GL'!G:G,H:H)</f>
        <v>0</v>
      </c>
      <c r="AI2164" s="124" t="str">
        <f t="shared" si="286"/>
        <v/>
      </c>
      <c r="AK2164" s="121">
        <f t="shared" si="287"/>
        <v>0</v>
      </c>
      <c r="AL2164" s="121">
        <f t="shared" si="288"/>
        <v>0</v>
      </c>
    </row>
    <row r="2165" spans="1:38" s="121" customFormat="1" ht="12.75" x14ac:dyDescent="0.2">
      <c r="A2165" s="293" t="str">
        <f>VLOOKUP(B:B,'ACFR Business Areas'!A:C,3,FALSE)</f>
        <v>A000</v>
      </c>
      <c r="B2165" s="293" t="str">
        <f>'Lease Rollforward'!$B$1</f>
        <v>E120</v>
      </c>
      <c r="C2165" s="122" t="str">
        <f>VLOOKUP(B:B,'ACFR Business Areas'!A:B,2,FALSE)</f>
        <v>Comptroller General</v>
      </c>
      <c r="D2165" s="237"/>
      <c r="E2165" s="265"/>
      <c r="G2165" s="122">
        <f>IFERROR(VLOOKUP($F:$F,'Lease Types with GL Accts'!A:B,2,FALSE),0)</f>
        <v>0</v>
      </c>
      <c r="H2165" s="122">
        <f>IFERROR(VLOOKUP($F:$F,'Lease Types with GL Accts'!$A:$C,3,FALSE),0)</f>
        <v>0</v>
      </c>
      <c r="I2165" s="122">
        <f>IFERROR(VLOOKUP($F:$F,'Lease Types with GL Accts'!$A:$D,4,FALSE),0)</f>
        <v>0</v>
      </c>
      <c r="J2165" s="293" t="str">
        <f>IF(AND(AB2165=1,K2165='Lease Rollforward'!$B$2),"Yes",IF(AB2165=1,"No",""))</f>
        <v/>
      </c>
      <c r="L2165" s="216"/>
      <c r="M2165" s="217"/>
      <c r="N2165" s="217"/>
      <c r="O2165" s="217"/>
      <c r="P2165" s="294">
        <f t="shared" si="281"/>
        <v>0</v>
      </c>
      <c r="Q2165" s="124"/>
      <c r="R2165" s="124"/>
      <c r="S2165" s="219"/>
      <c r="T2165" s="219"/>
      <c r="U2165" s="266"/>
      <c r="V2165" s="122" t="str">
        <f>IF($AB2165=1,VLOOKUP(U:U,'BW Asset Listing'!D:E,2,FALSE),"")</f>
        <v/>
      </c>
      <c r="W2165" s="122" t="str">
        <f>IF($AB2165=1,VLOOKUP(U:U,'BW Asset Listing'!D:F,3,FALSE),"")</f>
        <v/>
      </c>
      <c r="X2165" s="122" t="str">
        <f>IF($AB2165=1,VLOOKUP(U:U,'BW Asset Listing'!D:G,4,FALSE),"")</f>
        <v/>
      </c>
      <c r="Y2165" s="294" t="str">
        <f>IF($AB2165=1,VLOOKUP(U:U,'BW Asset Listing'!D:O,12,FALSE),"")</f>
        <v/>
      </c>
      <c r="Z2165" s="294" t="str">
        <f t="shared" si="282"/>
        <v/>
      </c>
      <c r="AA2165" s="294" t="str">
        <f t="shared" si="283"/>
        <v/>
      </c>
      <c r="AB2165" s="294">
        <f>COUNTIF($D$4:D2165,$D2165)</f>
        <v>0</v>
      </c>
      <c r="AE2165" s="122" t="str">
        <f t="shared" si="284"/>
        <v/>
      </c>
      <c r="AF2165" s="124">
        <f>SUMIFS('BW Expense Report GL'!I:I,'BW Expense Report GL'!F:F,AD:AD,'BW Expense Report GL'!G:G,G:G)</f>
        <v>0</v>
      </c>
      <c r="AG2165" s="124" t="str">
        <f t="shared" si="285"/>
        <v/>
      </c>
      <c r="AH2165" s="124">
        <f>SUMIFS('BW Expense Report GL'!I:I,'BW Expense Report GL'!F:F,AD:AD,'BW Expense Report GL'!G:G,H:H)</f>
        <v>0</v>
      </c>
      <c r="AI2165" s="124" t="str">
        <f t="shared" si="286"/>
        <v/>
      </c>
      <c r="AK2165" s="121">
        <f t="shared" si="287"/>
        <v>0</v>
      </c>
      <c r="AL2165" s="121">
        <f t="shared" si="288"/>
        <v>0</v>
      </c>
    </row>
    <row r="2166" spans="1:38" s="121" customFormat="1" ht="12.75" x14ac:dyDescent="0.2">
      <c r="A2166" s="293" t="str">
        <f>VLOOKUP(B:B,'ACFR Business Areas'!A:C,3,FALSE)</f>
        <v>A000</v>
      </c>
      <c r="B2166" s="293" t="str">
        <f>'Lease Rollforward'!$B$1</f>
        <v>E120</v>
      </c>
      <c r="C2166" s="122" t="str">
        <f>VLOOKUP(B:B,'ACFR Business Areas'!A:B,2,FALSE)</f>
        <v>Comptroller General</v>
      </c>
      <c r="D2166" s="237"/>
      <c r="E2166" s="265"/>
      <c r="G2166" s="122">
        <f>IFERROR(VLOOKUP($F:$F,'Lease Types with GL Accts'!A:B,2,FALSE),0)</f>
        <v>0</v>
      </c>
      <c r="H2166" s="122">
        <f>IFERROR(VLOOKUP($F:$F,'Lease Types with GL Accts'!$A:$C,3,FALSE),0)</f>
        <v>0</v>
      </c>
      <c r="I2166" s="122">
        <f>IFERROR(VLOOKUP($F:$F,'Lease Types with GL Accts'!$A:$D,4,FALSE),0)</f>
        <v>0</v>
      </c>
      <c r="J2166" s="293" t="str">
        <f>IF(AND(AB2166=1,K2166='Lease Rollforward'!$B$2),"Yes",IF(AB2166=1,"No",""))</f>
        <v/>
      </c>
      <c r="L2166" s="216"/>
      <c r="M2166" s="217"/>
      <c r="N2166" s="217"/>
      <c r="O2166" s="217"/>
      <c r="P2166" s="294">
        <f t="shared" si="281"/>
        <v>0</v>
      </c>
      <c r="Q2166" s="124"/>
      <c r="R2166" s="124"/>
      <c r="S2166" s="219"/>
      <c r="T2166" s="219"/>
      <c r="U2166" s="266"/>
      <c r="V2166" s="122" t="str">
        <f>IF($AB2166=1,VLOOKUP(U:U,'BW Asset Listing'!D:E,2,FALSE),"")</f>
        <v/>
      </c>
      <c r="W2166" s="122" t="str">
        <f>IF($AB2166=1,VLOOKUP(U:U,'BW Asset Listing'!D:F,3,FALSE),"")</f>
        <v/>
      </c>
      <c r="X2166" s="122" t="str">
        <f>IF($AB2166=1,VLOOKUP(U:U,'BW Asset Listing'!D:G,4,FALSE),"")</f>
        <v/>
      </c>
      <c r="Y2166" s="294" t="str">
        <f>IF($AB2166=1,VLOOKUP(U:U,'BW Asset Listing'!D:O,12,FALSE),"")</f>
        <v/>
      </c>
      <c r="Z2166" s="294" t="str">
        <f t="shared" si="282"/>
        <v/>
      </c>
      <c r="AA2166" s="294" t="str">
        <f t="shared" si="283"/>
        <v/>
      </c>
      <c r="AB2166" s="294">
        <f>COUNTIF($D$4:D2166,$D2166)</f>
        <v>0</v>
      </c>
      <c r="AE2166" s="122" t="str">
        <f t="shared" si="284"/>
        <v/>
      </c>
      <c r="AF2166" s="124">
        <f>SUMIFS('BW Expense Report GL'!I:I,'BW Expense Report GL'!F:F,AD:AD,'BW Expense Report GL'!G:G,G:G)</f>
        <v>0</v>
      </c>
      <c r="AG2166" s="124" t="str">
        <f t="shared" si="285"/>
        <v/>
      </c>
      <c r="AH2166" s="124">
        <f>SUMIFS('BW Expense Report GL'!I:I,'BW Expense Report GL'!F:F,AD:AD,'BW Expense Report GL'!G:G,H:H)</f>
        <v>0</v>
      </c>
      <c r="AI2166" s="124" t="str">
        <f t="shared" si="286"/>
        <v/>
      </c>
      <c r="AK2166" s="121">
        <f t="shared" si="287"/>
        <v>0</v>
      </c>
      <c r="AL2166" s="121">
        <f t="shared" si="288"/>
        <v>0</v>
      </c>
    </row>
    <row r="2167" spans="1:38" s="121" customFormat="1" ht="12.75" x14ac:dyDescent="0.2">
      <c r="A2167" s="293" t="str">
        <f>VLOOKUP(B:B,'ACFR Business Areas'!A:C,3,FALSE)</f>
        <v>A000</v>
      </c>
      <c r="B2167" s="293" t="str">
        <f>'Lease Rollforward'!$B$1</f>
        <v>E120</v>
      </c>
      <c r="C2167" s="122" t="str">
        <f>VLOOKUP(B:B,'ACFR Business Areas'!A:B,2,FALSE)</f>
        <v>Comptroller General</v>
      </c>
      <c r="D2167" s="237"/>
      <c r="E2167" s="265"/>
      <c r="G2167" s="122">
        <f>IFERROR(VLOOKUP($F:$F,'Lease Types with GL Accts'!A:B,2,FALSE),0)</f>
        <v>0</v>
      </c>
      <c r="H2167" s="122">
        <f>IFERROR(VLOOKUP($F:$F,'Lease Types with GL Accts'!$A:$C,3,FALSE),0)</f>
        <v>0</v>
      </c>
      <c r="I2167" s="122">
        <f>IFERROR(VLOOKUP($F:$F,'Lease Types with GL Accts'!$A:$D,4,FALSE),0)</f>
        <v>0</v>
      </c>
      <c r="J2167" s="293" t="str">
        <f>IF(AND(AB2167=1,K2167='Lease Rollforward'!$B$2),"Yes",IF(AB2167=1,"No",""))</f>
        <v/>
      </c>
      <c r="L2167" s="216"/>
      <c r="M2167" s="217"/>
      <c r="N2167" s="217"/>
      <c r="O2167" s="217"/>
      <c r="P2167" s="294">
        <f t="shared" si="281"/>
        <v>0</v>
      </c>
      <c r="Q2167" s="124"/>
      <c r="R2167" s="124"/>
      <c r="S2167" s="219"/>
      <c r="T2167" s="219"/>
      <c r="U2167" s="266"/>
      <c r="V2167" s="122" t="str">
        <f>IF($AB2167=1,VLOOKUP(U:U,'BW Asset Listing'!D:E,2,FALSE),"")</f>
        <v/>
      </c>
      <c r="W2167" s="122" t="str">
        <f>IF($AB2167=1,VLOOKUP(U:U,'BW Asset Listing'!D:F,3,FALSE),"")</f>
        <v/>
      </c>
      <c r="X2167" s="122" t="str">
        <f>IF($AB2167=1,VLOOKUP(U:U,'BW Asset Listing'!D:G,4,FALSE),"")</f>
        <v/>
      </c>
      <c r="Y2167" s="294" t="str">
        <f>IF($AB2167=1,VLOOKUP(U:U,'BW Asset Listing'!D:O,12,FALSE),"")</f>
        <v/>
      </c>
      <c r="Z2167" s="294" t="str">
        <f t="shared" si="282"/>
        <v/>
      </c>
      <c r="AA2167" s="294" t="str">
        <f t="shared" si="283"/>
        <v/>
      </c>
      <c r="AB2167" s="294">
        <f>COUNTIF($D$4:D2167,$D2167)</f>
        <v>0</v>
      </c>
      <c r="AE2167" s="122" t="str">
        <f t="shared" si="284"/>
        <v/>
      </c>
      <c r="AF2167" s="124">
        <f>SUMIFS('BW Expense Report GL'!I:I,'BW Expense Report GL'!F:F,AD:AD,'BW Expense Report GL'!G:G,G:G)</f>
        <v>0</v>
      </c>
      <c r="AG2167" s="124" t="str">
        <f t="shared" si="285"/>
        <v/>
      </c>
      <c r="AH2167" s="124">
        <f>SUMIFS('BW Expense Report GL'!I:I,'BW Expense Report GL'!F:F,AD:AD,'BW Expense Report GL'!G:G,H:H)</f>
        <v>0</v>
      </c>
      <c r="AI2167" s="124" t="str">
        <f t="shared" si="286"/>
        <v/>
      </c>
      <c r="AK2167" s="121">
        <f t="shared" si="287"/>
        <v>0</v>
      </c>
      <c r="AL2167" s="121">
        <f t="shared" si="288"/>
        <v>0</v>
      </c>
    </row>
    <row r="2168" spans="1:38" s="121" customFormat="1" ht="12.75" x14ac:dyDescent="0.2">
      <c r="A2168" s="293" t="str">
        <f>VLOOKUP(B:B,'ACFR Business Areas'!A:C,3,FALSE)</f>
        <v>A000</v>
      </c>
      <c r="B2168" s="293" t="str">
        <f>'Lease Rollforward'!$B$1</f>
        <v>E120</v>
      </c>
      <c r="C2168" s="122" t="str">
        <f>VLOOKUP(B:B,'ACFR Business Areas'!A:B,2,FALSE)</f>
        <v>Comptroller General</v>
      </c>
      <c r="D2168" s="237"/>
      <c r="E2168" s="265"/>
      <c r="G2168" s="122">
        <f>IFERROR(VLOOKUP($F:$F,'Lease Types with GL Accts'!A:B,2,FALSE),0)</f>
        <v>0</v>
      </c>
      <c r="H2168" s="122">
        <f>IFERROR(VLOOKUP($F:$F,'Lease Types with GL Accts'!$A:$C,3,FALSE),0)</f>
        <v>0</v>
      </c>
      <c r="I2168" s="122">
        <f>IFERROR(VLOOKUP($F:$F,'Lease Types with GL Accts'!$A:$D,4,FALSE),0)</f>
        <v>0</v>
      </c>
      <c r="J2168" s="293" t="str">
        <f>IF(AND(AB2168=1,K2168='Lease Rollforward'!$B$2),"Yes",IF(AB2168=1,"No",""))</f>
        <v/>
      </c>
      <c r="L2168" s="216"/>
      <c r="M2168" s="217"/>
      <c r="N2168" s="217"/>
      <c r="O2168" s="217"/>
      <c r="P2168" s="294">
        <f t="shared" si="281"/>
        <v>0</v>
      </c>
      <c r="Q2168" s="124"/>
      <c r="R2168" s="124"/>
      <c r="S2168" s="219"/>
      <c r="T2168" s="219"/>
      <c r="U2168" s="266"/>
      <c r="V2168" s="122" t="str">
        <f>IF($AB2168=1,VLOOKUP(U:U,'BW Asset Listing'!D:E,2,FALSE),"")</f>
        <v/>
      </c>
      <c r="W2168" s="122" t="str">
        <f>IF($AB2168=1,VLOOKUP(U:U,'BW Asset Listing'!D:F,3,FALSE),"")</f>
        <v/>
      </c>
      <c r="X2168" s="122" t="str">
        <f>IF($AB2168=1,VLOOKUP(U:U,'BW Asset Listing'!D:G,4,FALSE),"")</f>
        <v/>
      </c>
      <c r="Y2168" s="294" t="str">
        <f>IF($AB2168=1,VLOOKUP(U:U,'BW Asset Listing'!D:O,12,FALSE),"")</f>
        <v/>
      </c>
      <c r="Z2168" s="294" t="str">
        <f t="shared" si="282"/>
        <v/>
      </c>
      <c r="AA2168" s="294" t="str">
        <f t="shared" si="283"/>
        <v/>
      </c>
      <c r="AB2168" s="294">
        <f>COUNTIF($D$4:D2168,$D2168)</f>
        <v>0</v>
      </c>
      <c r="AE2168" s="122" t="str">
        <f t="shared" si="284"/>
        <v/>
      </c>
      <c r="AF2168" s="124">
        <f>SUMIFS('BW Expense Report GL'!I:I,'BW Expense Report GL'!F:F,AD:AD,'BW Expense Report GL'!G:G,G:G)</f>
        <v>0</v>
      </c>
      <c r="AG2168" s="124" t="str">
        <f t="shared" si="285"/>
        <v/>
      </c>
      <c r="AH2168" s="124">
        <f>SUMIFS('BW Expense Report GL'!I:I,'BW Expense Report GL'!F:F,AD:AD,'BW Expense Report GL'!G:G,H:H)</f>
        <v>0</v>
      </c>
      <c r="AI2168" s="124" t="str">
        <f t="shared" si="286"/>
        <v/>
      </c>
      <c r="AK2168" s="121">
        <f t="shared" si="287"/>
        <v>0</v>
      </c>
      <c r="AL2168" s="121">
        <f t="shared" si="288"/>
        <v>0</v>
      </c>
    </row>
    <row r="2169" spans="1:38" s="121" customFormat="1" ht="12.75" x14ac:dyDescent="0.2">
      <c r="A2169" s="293" t="str">
        <f>VLOOKUP(B:B,'ACFR Business Areas'!A:C,3,FALSE)</f>
        <v>A000</v>
      </c>
      <c r="B2169" s="293" t="str">
        <f>'Lease Rollforward'!$B$1</f>
        <v>E120</v>
      </c>
      <c r="C2169" s="122" t="str">
        <f>VLOOKUP(B:B,'ACFR Business Areas'!A:B,2,FALSE)</f>
        <v>Comptroller General</v>
      </c>
      <c r="D2169" s="237"/>
      <c r="E2169" s="265"/>
      <c r="G2169" s="122">
        <f>IFERROR(VLOOKUP($F:$F,'Lease Types with GL Accts'!A:B,2,FALSE),0)</f>
        <v>0</v>
      </c>
      <c r="H2169" s="122">
        <f>IFERROR(VLOOKUP($F:$F,'Lease Types with GL Accts'!$A:$C,3,FALSE),0)</f>
        <v>0</v>
      </c>
      <c r="I2169" s="122">
        <f>IFERROR(VLOOKUP($F:$F,'Lease Types with GL Accts'!$A:$D,4,FALSE),0)</f>
        <v>0</v>
      </c>
      <c r="J2169" s="293" t="str">
        <f>IF(AND(AB2169=1,K2169='Lease Rollforward'!$B$2),"Yes",IF(AB2169=1,"No",""))</f>
        <v/>
      </c>
      <c r="L2169" s="216"/>
      <c r="M2169" s="217"/>
      <c r="N2169" s="217"/>
      <c r="O2169" s="217"/>
      <c r="P2169" s="294">
        <f t="shared" si="281"/>
        <v>0</v>
      </c>
      <c r="Q2169" s="124"/>
      <c r="R2169" s="124"/>
      <c r="S2169" s="219"/>
      <c r="T2169" s="219"/>
      <c r="U2169" s="266"/>
      <c r="V2169" s="122" t="str">
        <f>IF($AB2169=1,VLOOKUP(U:U,'BW Asset Listing'!D:E,2,FALSE),"")</f>
        <v/>
      </c>
      <c r="W2169" s="122" t="str">
        <f>IF($AB2169=1,VLOOKUP(U:U,'BW Asset Listing'!D:F,3,FALSE),"")</f>
        <v/>
      </c>
      <c r="X2169" s="122" t="str">
        <f>IF($AB2169=1,VLOOKUP(U:U,'BW Asset Listing'!D:G,4,FALSE),"")</f>
        <v/>
      </c>
      <c r="Y2169" s="294" t="str">
        <f>IF($AB2169=1,VLOOKUP(U:U,'BW Asset Listing'!D:O,12,FALSE),"")</f>
        <v/>
      </c>
      <c r="Z2169" s="294" t="str">
        <f t="shared" si="282"/>
        <v/>
      </c>
      <c r="AA2169" s="294" t="str">
        <f t="shared" si="283"/>
        <v/>
      </c>
      <c r="AB2169" s="294">
        <f>COUNTIF($D$4:D2169,$D2169)</f>
        <v>0</v>
      </c>
      <c r="AE2169" s="122" t="str">
        <f t="shared" si="284"/>
        <v/>
      </c>
      <c r="AF2169" s="124">
        <f>SUMIFS('BW Expense Report GL'!I:I,'BW Expense Report GL'!F:F,AD:AD,'BW Expense Report GL'!G:G,G:G)</f>
        <v>0</v>
      </c>
      <c r="AG2169" s="124" t="str">
        <f t="shared" si="285"/>
        <v/>
      </c>
      <c r="AH2169" s="124">
        <f>SUMIFS('BW Expense Report GL'!I:I,'BW Expense Report GL'!F:F,AD:AD,'BW Expense Report GL'!G:G,H:H)</f>
        <v>0</v>
      </c>
      <c r="AI2169" s="124" t="str">
        <f t="shared" si="286"/>
        <v/>
      </c>
      <c r="AK2169" s="121">
        <f t="shared" si="287"/>
        <v>0</v>
      </c>
      <c r="AL2169" s="121">
        <f t="shared" si="288"/>
        <v>0</v>
      </c>
    </row>
    <row r="2170" spans="1:38" s="121" customFormat="1" ht="12.75" x14ac:dyDescent="0.2">
      <c r="A2170" s="293" t="str">
        <f>VLOOKUP(B:B,'ACFR Business Areas'!A:C,3,FALSE)</f>
        <v>A000</v>
      </c>
      <c r="B2170" s="293" t="str">
        <f>'Lease Rollforward'!$B$1</f>
        <v>E120</v>
      </c>
      <c r="C2170" s="122" t="str">
        <f>VLOOKUP(B:B,'ACFR Business Areas'!A:B,2,FALSE)</f>
        <v>Comptroller General</v>
      </c>
      <c r="D2170" s="237"/>
      <c r="E2170" s="265"/>
      <c r="G2170" s="122">
        <f>IFERROR(VLOOKUP($F:$F,'Lease Types with GL Accts'!A:B,2,FALSE),0)</f>
        <v>0</v>
      </c>
      <c r="H2170" s="122">
        <f>IFERROR(VLOOKUP($F:$F,'Lease Types with GL Accts'!$A:$C,3,FALSE),0)</f>
        <v>0</v>
      </c>
      <c r="I2170" s="122">
        <f>IFERROR(VLOOKUP($F:$F,'Lease Types with GL Accts'!$A:$D,4,FALSE),0)</f>
        <v>0</v>
      </c>
      <c r="J2170" s="293" t="str">
        <f>IF(AND(AB2170=1,K2170='Lease Rollforward'!$B$2),"Yes",IF(AB2170=1,"No",""))</f>
        <v/>
      </c>
      <c r="L2170" s="216"/>
      <c r="M2170" s="217"/>
      <c r="N2170" s="217"/>
      <c r="O2170" s="217"/>
      <c r="P2170" s="294">
        <f t="shared" si="281"/>
        <v>0</v>
      </c>
      <c r="Q2170" s="124"/>
      <c r="R2170" s="124"/>
      <c r="S2170" s="219"/>
      <c r="T2170" s="219"/>
      <c r="U2170" s="266"/>
      <c r="V2170" s="122" t="str">
        <f>IF($AB2170=1,VLOOKUP(U:U,'BW Asset Listing'!D:E,2,FALSE),"")</f>
        <v/>
      </c>
      <c r="W2170" s="122" t="str">
        <f>IF($AB2170=1,VLOOKUP(U:U,'BW Asset Listing'!D:F,3,FALSE),"")</f>
        <v/>
      </c>
      <c r="X2170" s="122" t="str">
        <f>IF($AB2170=1,VLOOKUP(U:U,'BW Asset Listing'!D:G,4,FALSE),"")</f>
        <v/>
      </c>
      <c r="Y2170" s="294" t="str">
        <f>IF($AB2170=1,VLOOKUP(U:U,'BW Asset Listing'!D:O,12,FALSE),"")</f>
        <v/>
      </c>
      <c r="Z2170" s="294" t="str">
        <f t="shared" si="282"/>
        <v/>
      </c>
      <c r="AA2170" s="294" t="str">
        <f t="shared" si="283"/>
        <v/>
      </c>
      <c r="AB2170" s="294">
        <f>COUNTIF($D$4:D2170,$D2170)</f>
        <v>0</v>
      </c>
      <c r="AE2170" s="122" t="str">
        <f t="shared" si="284"/>
        <v/>
      </c>
      <c r="AF2170" s="124">
        <f>SUMIFS('BW Expense Report GL'!I:I,'BW Expense Report GL'!F:F,AD:AD,'BW Expense Report GL'!G:G,G:G)</f>
        <v>0</v>
      </c>
      <c r="AG2170" s="124" t="str">
        <f t="shared" si="285"/>
        <v/>
      </c>
      <c r="AH2170" s="124">
        <f>SUMIFS('BW Expense Report GL'!I:I,'BW Expense Report GL'!F:F,AD:AD,'BW Expense Report GL'!G:G,H:H)</f>
        <v>0</v>
      </c>
      <c r="AI2170" s="124" t="str">
        <f t="shared" si="286"/>
        <v/>
      </c>
      <c r="AK2170" s="121">
        <f t="shared" si="287"/>
        <v>0</v>
      </c>
      <c r="AL2170" s="121">
        <f t="shared" si="288"/>
        <v>0</v>
      </c>
    </row>
    <row r="2171" spans="1:38" s="121" customFormat="1" ht="12.75" x14ac:dyDescent="0.2">
      <c r="A2171" s="293" t="str">
        <f>VLOOKUP(B:B,'ACFR Business Areas'!A:C,3,FALSE)</f>
        <v>A000</v>
      </c>
      <c r="B2171" s="293" t="str">
        <f>'Lease Rollforward'!$B$1</f>
        <v>E120</v>
      </c>
      <c r="C2171" s="122" t="str">
        <f>VLOOKUP(B:B,'ACFR Business Areas'!A:B,2,FALSE)</f>
        <v>Comptroller General</v>
      </c>
      <c r="D2171" s="237"/>
      <c r="E2171" s="265"/>
      <c r="G2171" s="122">
        <f>IFERROR(VLOOKUP($F:$F,'Lease Types with GL Accts'!A:B,2,FALSE),0)</f>
        <v>0</v>
      </c>
      <c r="H2171" s="122">
        <f>IFERROR(VLOOKUP($F:$F,'Lease Types with GL Accts'!$A:$C,3,FALSE),0)</f>
        <v>0</v>
      </c>
      <c r="I2171" s="122">
        <f>IFERROR(VLOOKUP($F:$F,'Lease Types with GL Accts'!$A:$D,4,FALSE),0)</f>
        <v>0</v>
      </c>
      <c r="J2171" s="293" t="str">
        <f>IF(AND(AB2171=1,K2171='Lease Rollforward'!$B$2),"Yes",IF(AB2171=1,"No",""))</f>
        <v/>
      </c>
      <c r="L2171" s="216"/>
      <c r="M2171" s="217"/>
      <c r="N2171" s="217"/>
      <c r="O2171" s="217"/>
      <c r="P2171" s="294">
        <f t="shared" si="281"/>
        <v>0</v>
      </c>
      <c r="Q2171" s="124"/>
      <c r="R2171" s="124"/>
      <c r="S2171" s="219"/>
      <c r="T2171" s="219"/>
      <c r="U2171" s="266"/>
      <c r="V2171" s="122" t="str">
        <f>IF($AB2171=1,VLOOKUP(U:U,'BW Asset Listing'!D:E,2,FALSE),"")</f>
        <v/>
      </c>
      <c r="W2171" s="122" t="str">
        <f>IF($AB2171=1,VLOOKUP(U:U,'BW Asset Listing'!D:F,3,FALSE),"")</f>
        <v/>
      </c>
      <c r="X2171" s="122" t="str">
        <f>IF($AB2171=1,VLOOKUP(U:U,'BW Asset Listing'!D:G,4,FALSE),"")</f>
        <v/>
      </c>
      <c r="Y2171" s="294" t="str">
        <f>IF($AB2171=1,VLOOKUP(U:U,'BW Asset Listing'!D:O,12,FALSE),"")</f>
        <v/>
      </c>
      <c r="Z2171" s="294" t="str">
        <f t="shared" si="282"/>
        <v/>
      </c>
      <c r="AA2171" s="294" t="str">
        <f t="shared" si="283"/>
        <v/>
      </c>
      <c r="AB2171" s="294">
        <f>COUNTIF($D$4:D2171,$D2171)</f>
        <v>0</v>
      </c>
      <c r="AE2171" s="122" t="str">
        <f t="shared" si="284"/>
        <v/>
      </c>
      <c r="AF2171" s="124">
        <f>SUMIFS('BW Expense Report GL'!I:I,'BW Expense Report GL'!F:F,AD:AD,'BW Expense Report GL'!G:G,G:G)</f>
        <v>0</v>
      </c>
      <c r="AG2171" s="124" t="str">
        <f t="shared" si="285"/>
        <v/>
      </c>
      <c r="AH2171" s="124">
        <f>SUMIFS('BW Expense Report GL'!I:I,'BW Expense Report GL'!F:F,AD:AD,'BW Expense Report GL'!G:G,H:H)</f>
        <v>0</v>
      </c>
      <c r="AI2171" s="124" t="str">
        <f t="shared" si="286"/>
        <v/>
      </c>
      <c r="AK2171" s="121">
        <f t="shared" si="287"/>
        <v>0</v>
      </c>
      <c r="AL2171" s="121">
        <f t="shared" si="288"/>
        <v>0</v>
      </c>
    </row>
    <row r="2172" spans="1:38" s="121" customFormat="1" ht="12.75" x14ac:dyDescent="0.2">
      <c r="A2172" s="293" t="str">
        <f>VLOOKUP(B:B,'ACFR Business Areas'!A:C,3,FALSE)</f>
        <v>A000</v>
      </c>
      <c r="B2172" s="293" t="str">
        <f>'Lease Rollforward'!$B$1</f>
        <v>E120</v>
      </c>
      <c r="C2172" s="122" t="str">
        <f>VLOOKUP(B:B,'ACFR Business Areas'!A:B,2,FALSE)</f>
        <v>Comptroller General</v>
      </c>
      <c r="D2172" s="237"/>
      <c r="E2172" s="265"/>
      <c r="G2172" s="122">
        <f>IFERROR(VLOOKUP($F:$F,'Lease Types with GL Accts'!A:B,2,FALSE),0)</f>
        <v>0</v>
      </c>
      <c r="H2172" s="122">
        <f>IFERROR(VLOOKUP($F:$F,'Lease Types with GL Accts'!$A:$C,3,FALSE),0)</f>
        <v>0</v>
      </c>
      <c r="I2172" s="122">
        <f>IFERROR(VLOOKUP($F:$F,'Lease Types with GL Accts'!$A:$D,4,FALSE),0)</f>
        <v>0</v>
      </c>
      <c r="J2172" s="293" t="str">
        <f>IF(AND(AB2172=1,K2172='Lease Rollforward'!$B$2),"Yes",IF(AB2172=1,"No",""))</f>
        <v/>
      </c>
      <c r="L2172" s="216"/>
      <c r="M2172" s="217"/>
      <c r="N2172" s="217"/>
      <c r="O2172" s="217"/>
      <c r="P2172" s="294">
        <f t="shared" si="281"/>
        <v>0</v>
      </c>
      <c r="Q2172" s="124"/>
      <c r="R2172" s="124"/>
      <c r="S2172" s="219"/>
      <c r="T2172" s="219"/>
      <c r="U2172" s="266"/>
      <c r="V2172" s="122" t="str">
        <f>IF($AB2172=1,VLOOKUP(U:U,'BW Asset Listing'!D:E,2,FALSE),"")</f>
        <v/>
      </c>
      <c r="W2172" s="122" t="str">
        <f>IF($AB2172=1,VLOOKUP(U:U,'BW Asset Listing'!D:F,3,FALSE),"")</f>
        <v/>
      </c>
      <c r="X2172" s="122" t="str">
        <f>IF($AB2172=1,VLOOKUP(U:U,'BW Asset Listing'!D:G,4,FALSE),"")</f>
        <v/>
      </c>
      <c r="Y2172" s="294" t="str">
        <f>IF($AB2172=1,VLOOKUP(U:U,'BW Asset Listing'!D:O,12,FALSE),"")</f>
        <v/>
      </c>
      <c r="Z2172" s="294" t="str">
        <f t="shared" si="282"/>
        <v/>
      </c>
      <c r="AA2172" s="294" t="str">
        <f t="shared" si="283"/>
        <v/>
      </c>
      <c r="AB2172" s="294">
        <f>COUNTIF($D$4:D2172,$D2172)</f>
        <v>0</v>
      </c>
      <c r="AE2172" s="122" t="str">
        <f t="shared" si="284"/>
        <v/>
      </c>
      <c r="AF2172" s="124">
        <f>SUMIFS('BW Expense Report GL'!I:I,'BW Expense Report GL'!F:F,AD:AD,'BW Expense Report GL'!G:G,G:G)</f>
        <v>0</v>
      </c>
      <c r="AG2172" s="124" t="str">
        <f t="shared" si="285"/>
        <v/>
      </c>
      <c r="AH2172" s="124">
        <f>SUMIFS('BW Expense Report GL'!I:I,'BW Expense Report GL'!F:F,AD:AD,'BW Expense Report GL'!G:G,H:H)</f>
        <v>0</v>
      </c>
      <c r="AI2172" s="124" t="str">
        <f t="shared" si="286"/>
        <v/>
      </c>
      <c r="AK2172" s="121">
        <f t="shared" si="287"/>
        <v>0</v>
      </c>
      <c r="AL2172" s="121">
        <f t="shared" si="288"/>
        <v>0</v>
      </c>
    </row>
    <row r="2173" spans="1:38" s="121" customFormat="1" ht="12.75" x14ac:dyDescent="0.2">
      <c r="A2173" s="293" t="str">
        <f>VLOOKUP(B:B,'ACFR Business Areas'!A:C,3,FALSE)</f>
        <v>A000</v>
      </c>
      <c r="B2173" s="293" t="str">
        <f>'Lease Rollforward'!$B$1</f>
        <v>E120</v>
      </c>
      <c r="C2173" s="122" t="str">
        <f>VLOOKUP(B:B,'ACFR Business Areas'!A:B,2,FALSE)</f>
        <v>Comptroller General</v>
      </c>
      <c r="D2173" s="237"/>
      <c r="E2173" s="265"/>
      <c r="G2173" s="122">
        <f>IFERROR(VLOOKUP($F:$F,'Lease Types with GL Accts'!A:B,2,FALSE),0)</f>
        <v>0</v>
      </c>
      <c r="H2173" s="122">
        <f>IFERROR(VLOOKUP($F:$F,'Lease Types with GL Accts'!$A:$C,3,FALSE),0)</f>
        <v>0</v>
      </c>
      <c r="I2173" s="122">
        <f>IFERROR(VLOOKUP($F:$F,'Lease Types with GL Accts'!$A:$D,4,FALSE),0)</f>
        <v>0</v>
      </c>
      <c r="J2173" s="293" t="str">
        <f>IF(AND(AB2173=1,K2173='Lease Rollforward'!$B$2),"Yes",IF(AB2173=1,"No",""))</f>
        <v/>
      </c>
      <c r="L2173" s="216"/>
      <c r="M2173" s="217"/>
      <c r="N2173" s="217"/>
      <c r="O2173" s="217"/>
      <c r="P2173" s="294">
        <f t="shared" si="281"/>
        <v>0</v>
      </c>
      <c r="Q2173" s="124"/>
      <c r="R2173" s="124"/>
      <c r="S2173" s="219"/>
      <c r="T2173" s="219"/>
      <c r="U2173" s="266"/>
      <c r="V2173" s="122" t="str">
        <f>IF($AB2173=1,VLOOKUP(U:U,'BW Asset Listing'!D:E,2,FALSE),"")</f>
        <v/>
      </c>
      <c r="W2173" s="122" t="str">
        <f>IF($AB2173=1,VLOOKUP(U:U,'BW Asset Listing'!D:F,3,FALSE),"")</f>
        <v/>
      </c>
      <c r="X2173" s="122" t="str">
        <f>IF($AB2173=1,VLOOKUP(U:U,'BW Asset Listing'!D:G,4,FALSE),"")</f>
        <v/>
      </c>
      <c r="Y2173" s="294" t="str">
        <f>IF($AB2173=1,VLOOKUP(U:U,'BW Asset Listing'!D:O,12,FALSE),"")</f>
        <v/>
      </c>
      <c r="Z2173" s="294" t="str">
        <f t="shared" si="282"/>
        <v/>
      </c>
      <c r="AA2173" s="294" t="str">
        <f t="shared" si="283"/>
        <v/>
      </c>
      <c r="AB2173" s="294">
        <f>COUNTIF($D$4:D2173,$D2173)</f>
        <v>0</v>
      </c>
      <c r="AE2173" s="122" t="str">
        <f t="shared" si="284"/>
        <v/>
      </c>
      <c r="AF2173" s="124">
        <f>SUMIFS('BW Expense Report GL'!I:I,'BW Expense Report GL'!F:F,AD:AD,'BW Expense Report GL'!G:G,G:G)</f>
        <v>0</v>
      </c>
      <c r="AG2173" s="124" t="str">
        <f t="shared" si="285"/>
        <v/>
      </c>
      <c r="AH2173" s="124">
        <f>SUMIFS('BW Expense Report GL'!I:I,'BW Expense Report GL'!F:F,AD:AD,'BW Expense Report GL'!G:G,H:H)</f>
        <v>0</v>
      </c>
      <c r="AI2173" s="124" t="str">
        <f t="shared" si="286"/>
        <v/>
      </c>
      <c r="AK2173" s="121">
        <f t="shared" si="287"/>
        <v>0</v>
      </c>
      <c r="AL2173" s="121">
        <f t="shared" si="288"/>
        <v>0</v>
      </c>
    </row>
    <row r="2174" spans="1:38" s="121" customFormat="1" ht="12.75" x14ac:dyDescent="0.2">
      <c r="A2174" s="293" t="str">
        <f>VLOOKUP(B:B,'ACFR Business Areas'!A:C,3,FALSE)</f>
        <v>A000</v>
      </c>
      <c r="B2174" s="293" t="str">
        <f>'Lease Rollforward'!$B$1</f>
        <v>E120</v>
      </c>
      <c r="C2174" s="122" t="str">
        <f>VLOOKUP(B:B,'ACFR Business Areas'!A:B,2,FALSE)</f>
        <v>Comptroller General</v>
      </c>
      <c r="D2174" s="237"/>
      <c r="E2174" s="265"/>
      <c r="G2174" s="122">
        <f>IFERROR(VLOOKUP($F:$F,'Lease Types with GL Accts'!A:B,2,FALSE),0)</f>
        <v>0</v>
      </c>
      <c r="H2174" s="122">
        <f>IFERROR(VLOOKUP($F:$F,'Lease Types with GL Accts'!$A:$C,3,FALSE),0)</f>
        <v>0</v>
      </c>
      <c r="I2174" s="122">
        <f>IFERROR(VLOOKUP($F:$F,'Lease Types with GL Accts'!$A:$D,4,FALSE),0)</f>
        <v>0</v>
      </c>
      <c r="J2174" s="293" t="str">
        <f>IF(AND(AB2174=1,K2174='Lease Rollforward'!$B$2),"Yes",IF(AB2174=1,"No",""))</f>
        <v/>
      </c>
      <c r="L2174" s="216"/>
      <c r="M2174" s="217"/>
      <c r="N2174" s="217"/>
      <c r="O2174" s="217"/>
      <c r="P2174" s="294">
        <f t="shared" si="281"/>
        <v>0</v>
      </c>
      <c r="Q2174" s="124"/>
      <c r="R2174" s="124"/>
      <c r="S2174" s="219"/>
      <c r="T2174" s="219"/>
      <c r="U2174" s="266"/>
      <c r="V2174" s="122" t="str">
        <f>IF($AB2174=1,VLOOKUP(U:U,'BW Asset Listing'!D:E,2,FALSE),"")</f>
        <v/>
      </c>
      <c r="W2174" s="122" t="str">
        <f>IF($AB2174=1,VLOOKUP(U:U,'BW Asset Listing'!D:F,3,FALSE),"")</f>
        <v/>
      </c>
      <c r="X2174" s="122" t="str">
        <f>IF($AB2174=1,VLOOKUP(U:U,'BW Asset Listing'!D:G,4,FALSE),"")</f>
        <v/>
      </c>
      <c r="Y2174" s="294" t="str">
        <f>IF($AB2174=1,VLOOKUP(U:U,'BW Asset Listing'!D:O,12,FALSE),"")</f>
        <v/>
      </c>
      <c r="Z2174" s="294" t="str">
        <f t="shared" si="282"/>
        <v/>
      </c>
      <c r="AA2174" s="294" t="str">
        <f t="shared" si="283"/>
        <v/>
      </c>
      <c r="AB2174" s="294">
        <f>COUNTIF($D$4:D2174,$D2174)</f>
        <v>0</v>
      </c>
      <c r="AE2174" s="122" t="str">
        <f t="shared" si="284"/>
        <v/>
      </c>
      <c r="AF2174" s="124">
        <f>SUMIFS('BW Expense Report GL'!I:I,'BW Expense Report GL'!F:F,AD:AD,'BW Expense Report GL'!G:G,G:G)</f>
        <v>0</v>
      </c>
      <c r="AG2174" s="124" t="str">
        <f t="shared" si="285"/>
        <v/>
      </c>
      <c r="AH2174" s="124">
        <f>SUMIFS('BW Expense Report GL'!I:I,'BW Expense Report GL'!F:F,AD:AD,'BW Expense Report GL'!G:G,H:H)</f>
        <v>0</v>
      </c>
      <c r="AI2174" s="124" t="str">
        <f t="shared" si="286"/>
        <v/>
      </c>
      <c r="AK2174" s="121">
        <f t="shared" si="287"/>
        <v>0</v>
      </c>
      <c r="AL2174" s="121">
        <f t="shared" si="288"/>
        <v>0</v>
      </c>
    </row>
    <row r="2175" spans="1:38" s="121" customFormat="1" ht="12.75" x14ac:dyDescent="0.2">
      <c r="A2175" s="293" t="str">
        <f>VLOOKUP(B:B,'ACFR Business Areas'!A:C,3,FALSE)</f>
        <v>A000</v>
      </c>
      <c r="B2175" s="293" t="str">
        <f>'Lease Rollforward'!$B$1</f>
        <v>E120</v>
      </c>
      <c r="C2175" s="122" t="str">
        <f>VLOOKUP(B:B,'ACFR Business Areas'!A:B,2,FALSE)</f>
        <v>Comptroller General</v>
      </c>
      <c r="D2175" s="237"/>
      <c r="E2175" s="265"/>
      <c r="G2175" s="122">
        <f>IFERROR(VLOOKUP($F:$F,'Lease Types with GL Accts'!A:B,2,FALSE),0)</f>
        <v>0</v>
      </c>
      <c r="H2175" s="122">
        <f>IFERROR(VLOOKUP($F:$F,'Lease Types with GL Accts'!$A:$C,3,FALSE),0)</f>
        <v>0</v>
      </c>
      <c r="I2175" s="122">
        <f>IFERROR(VLOOKUP($F:$F,'Lease Types with GL Accts'!$A:$D,4,FALSE),0)</f>
        <v>0</v>
      </c>
      <c r="J2175" s="293" t="str">
        <f>IF(AND(AB2175=1,K2175='Lease Rollforward'!$B$2),"Yes",IF(AB2175=1,"No",""))</f>
        <v/>
      </c>
      <c r="L2175" s="216"/>
      <c r="M2175" s="217"/>
      <c r="N2175" s="217"/>
      <c r="O2175" s="217"/>
      <c r="P2175" s="294">
        <f t="shared" si="281"/>
        <v>0</v>
      </c>
      <c r="Q2175" s="124"/>
      <c r="R2175" s="124"/>
      <c r="S2175" s="219"/>
      <c r="T2175" s="219"/>
      <c r="U2175" s="266"/>
      <c r="V2175" s="122" t="str">
        <f>IF($AB2175=1,VLOOKUP(U:U,'BW Asset Listing'!D:E,2,FALSE),"")</f>
        <v/>
      </c>
      <c r="W2175" s="122" t="str">
        <f>IF($AB2175=1,VLOOKUP(U:U,'BW Asset Listing'!D:F,3,FALSE),"")</f>
        <v/>
      </c>
      <c r="X2175" s="122" t="str">
        <f>IF($AB2175=1,VLOOKUP(U:U,'BW Asset Listing'!D:G,4,FALSE),"")</f>
        <v/>
      </c>
      <c r="Y2175" s="294" t="str">
        <f>IF($AB2175=1,VLOOKUP(U:U,'BW Asset Listing'!D:O,12,FALSE),"")</f>
        <v/>
      </c>
      <c r="Z2175" s="294" t="str">
        <f t="shared" si="282"/>
        <v/>
      </c>
      <c r="AA2175" s="294" t="str">
        <f t="shared" si="283"/>
        <v/>
      </c>
      <c r="AB2175" s="294">
        <f>COUNTIF($D$4:D2175,$D2175)</f>
        <v>0</v>
      </c>
      <c r="AE2175" s="122" t="str">
        <f t="shared" si="284"/>
        <v/>
      </c>
      <c r="AF2175" s="124">
        <f>SUMIFS('BW Expense Report GL'!I:I,'BW Expense Report GL'!F:F,AD:AD,'BW Expense Report GL'!G:G,G:G)</f>
        <v>0</v>
      </c>
      <c r="AG2175" s="124" t="str">
        <f t="shared" si="285"/>
        <v/>
      </c>
      <c r="AH2175" s="124">
        <f>SUMIFS('BW Expense Report GL'!I:I,'BW Expense Report GL'!F:F,AD:AD,'BW Expense Report GL'!G:G,H:H)</f>
        <v>0</v>
      </c>
      <c r="AI2175" s="124" t="str">
        <f t="shared" si="286"/>
        <v/>
      </c>
      <c r="AK2175" s="121">
        <f t="shared" si="287"/>
        <v>0</v>
      </c>
      <c r="AL2175" s="121">
        <f t="shared" si="288"/>
        <v>0</v>
      </c>
    </row>
    <row r="2176" spans="1:38" s="121" customFormat="1" ht="12.75" x14ac:dyDescent="0.2">
      <c r="A2176" s="293" t="str">
        <f>VLOOKUP(B:B,'ACFR Business Areas'!A:C,3,FALSE)</f>
        <v>A000</v>
      </c>
      <c r="B2176" s="293" t="str">
        <f>'Lease Rollforward'!$B$1</f>
        <v>E120</v>
      </c>
      <c r="C2176" s="122" t="str">
        <f>VLOOKUP(B:B,'ACFR Business Areas'!A:B,2,FALSE)</f>
        <v>Comptroller General</v>
      </c>
      <c r="D2176" s="237"/>
      <c r="E2176" s="265"/>
      <c r="G2176" s="122">
        <f>IFERROR(VLOOKUP($F:$F,'Lease Types with GL Accts'!A:B,2,FALSE),0)</f>
        <v>0</v>
      </c>
      <c r="H2176" s="122">
        <f>IFERROR(VLOOKUP($F:$F,'Lease Types with GL Accts'!$A:$C,3,FALSE),0)</f>
        <v>0</v>
      </c>
      <c r="I2176" s="122">
        <f>IFERROR(VLOOKUP($F:$F,'Lease Types with GL Accts'!$A:$D,4,FALSE),0)</f>
        <v>0</v>
      </c>
      <c r="J2176" s="293" t="str">
        <f>IF(AND(AB2176=1,K2176='Lease Rollforward'!$B$2),"Yes",IF(AB2176=1,"No",""))</f>
        <v/>
      </c>
      <c r="L2176" s="216"/>
      <c r="M2176" s="217"/>
      <c r="N2176" s="217"/>
      <c r="O2176" s="217"/>
      <c r="P2176" s="294">
        <f t="shared" si="281"/>
        <v>0</v>
      </c>
      <c r="Q2176" s="124"/>
      <c r="R2176" s="124"/>
      <c r="S2176" s="219"/>
      <c r="T2176" s="219"/>
      <c r="U2176" s="266"/>
      <c r="V2176" s="122" t="str">
        <f>IF($AB2176=1,VLOOKUP(U:U,'BW Asset Listing'!D:E,2,FALSE),"")</f>
        <v/>
      </c>
      <c r="W2176" s="122" t="str">
        <f>IF($AB2176=1,VLOOKUP(U:U,'BW Asset Listing'!D:F,3,FALSE),"")</f>
        <v/>
      </c>
      <c r="X2176" s="122" t="str">
        <f>IF($AB2176=1,VLOOKUP(U:U,'BW Asset Listing'!D:G,4,FALSE),"")</f>
        <v/>
      </c>
      <c r="Y2176" s="294" t="str">
        <f>IF($AB2176=1,VLOOKUP(U:U,'BW Asset Listing'!D:O,12,FALSE),"")</f>
        <v/>
      </c>
      <c r="Z2176" s="294" t="str">
        <f t="shared" si="282"/>
        <v/>
      </c>
      <c r="AA2176" s="294" t="str">
        <f t="shared" si="283"/>
        <v/>
      </c>
      <c r="AB2176" s="294">
        <f>COUNTIF($D$4:D2176,$D2176)</f>
        <v>0</v>
      </c>
      <c r="AE2176" s="122" t="str">
        <f t="shared" si="284"/>
        <v/>
      </c>
      <c r="AF2176" s="124">
        <f>SUMIFS('BW Expense Report GL'!I:I,'BW Expense Report GL'!F:F,AD:AD,'BW Expense Report GL'!G:G,G:G)</f>
        <v>0</v>
      </c>
      <c r="AG2176" s="124" t="str">
        <f t="shared" si="285"/>
        <v/>
      </c>
      <c r="AH2176" s="124">
        <f>SUMIFS('BW Expense Report GL'!I:I,'BW Expense Report GL'!F:F,AD:AD,'BW Expense Report GL'!G:G,H:H)</f>
        <v>0</v>
      </c>
      <c r="AI2176" s="124" t="str">
        <f t="shared" si="286"/>
        <v/>
      </c>
      <c r="AK2176" s="121">
        <f t="shared" si="287"/>
        <v>0</v>
      </c>
      <c r="AL2176" s="121">
        <f t="shared" si="288"/>
        <v>0</v>
      </c>
    </row>
    <row r="2177" spans="1:38" s="121" customFormat="1" ht="12.75" x14ac:dyDescent="0.2">
      <c r="A2177" s="293" t="str">
        <f>VLOOKUP(B:B,'ACFR Business Areas'!A:C,3,FALSE)</f>
        <v>A000</v>
      </c>
      <c r="B2177" s="293" t="str">
        <f>'Lease Rollforward'!$B$1</f>
        <v>E120</v>
      </c>
      <c r="C2177" s="122" t="str">
        <f>VLOOKUP(B:B,'ACFR Business Areas'!A:B,2,FALSE)</f>
        <v>Comptroller General</v>
      </c>
      <c r="D2177" s="237"/>
      <c r="E2177" s="265"/>
      <c r="G2177" s="122">
        <f>IFERROR(VLOOKUP($F:$F,'Lease Types with GL Accts'!A:B,2,FALSE),0)</f>
        <v>0</v>
      </c>
      <c r="H2177" s="122">
        <f>IFERROR(VLOOKUP($F:$F,'Lease Types with GL Accts'!$A:$C,3,FALSE),0)</f>
        <v>0</v>
      </c>
      <c r="I2177" s="122">
        <f>IFERROR(VLOOKUP($F:$F,'Lease Types with GL Accts'!$A:$D,4,FALSE),0)</f>
        <v>0</v>
      </c>
      <c r="J2177" s="293" t="str">
        <f>IF(AND(AB2177=1,K2177='Lease Rollforward'!$B$2),"Yes",IF(AB2177=1,"No",""))</f>
        <v/>
      </c>
      <c r="L2177" s="216"/>
      <c r="M2177" s="217"/>
      <c r="N2177" s="217"/>
      <c r="O2177" s="217"/>
      <c r="P2177" s="294">
        <f t="shared" si="281"/>
        <v>0</v>
      </c>
      <c r="Q2177" s="124"/>
      <c r="R2177" s="124"/>
      <c r="S2177" s="219"/>
      <c r="T2177" s="219"/>
      <c r="U2177" s="266"/>
      <c r="V2177" s="122" t="str">
        <f>IF($AB2177=1,VLOOKUP(U:U,'BW Asset Listing'!D:E,2,FALSE),"")</f>
        <v/>
      </c>
      <c r="W2177" s="122" t="str">
        <f>IF($AB2177=1,VLOOKUP(U:U,'BW Asset Listing'!D:F,3,FALSE),"")</f>
        <v/>
      </c>
      <c r="X2177" s="122" t="str">
        <f>IF($AB2177=1,VLOOKUP(U:U,'BW Asset Listing'!D:G,4,FALSE),"")</f>
        <v/>
      </c>
      <c r="Y2177" s="294" t="str">
        <f>IF($AB2177=1,VLOOKUP(U:U,'BW Asset Listing'!D:O,12,FALSE),"")</f>
        <v/>
      </c>
      <c r="Z2177" s="294" t="str">
        <f t="shared" si="282"/>
        <v/>
      </c>
      <c r="AA2177" s="294" t="str">
        <f t="shared" si="283"/>
        <v/>
      </c>
      <c r="AB2177" s="294">
        <f>COUNTIF($D$4:D2177,$D2177)</f>
        <v>0</v>
      </c>
      <c r="AE2177" s="122" t="str">
        <f t="shared" si="284"/>
        <v/>
      </c>
      <c r="AF2177" s="124">
        <f>SUMIFS('BW Expense Report GL'!I:I,'BW Expense Report GL'!F:F,AD:AD,'BW Expense Report GL'!G:G,G:G)</f>
        <v>0</v>
      </c>
      <c r="AG2177" s="124" t="str">
        <f t="shared" si="285"/>
        <v/>
      </c>
      <c r="AH2177" s="124">
        <f>SUMIFS('BW Expense Report GL'!I:I,'BW Expense Report GL'!F:F,AD:AD,'BW Expense Report GL'!G:G,H:H)</f>
        <v>0</v>
      </c>
      <c r="AI2177" s="124" t="str">
        <f t="shared" si="286"/>
        <v/>
      </c>
      <c r="AK2177" s="121">
        <f t="shared" si="287"/>
        <v>0</v>
      </c>
      <c r="AL2177" s="121">
        <f t="shared" si="288"/>
        <v>0</v>
      </c>
    </row>
    <row r="2178" spans="1:38" s="121" customFormat="1" ht="12.75" x14ac:dyDescent="0.2">
      <c r="A2178" s="293" t="str">
        <f>VLOOKUP(B:B,'ACFR Business Areas'!A:C,3,FALSE)</f>
        <v>A000</v>
      </c>
      <c r="B2178" s="293" t="str">
        <f>'Lease Rollforward'!$B$1</f>
        <v>E120</v>
      </c>
      <c r="C2178" s="122" t="str">
        <f>VLOOKUP(B:B,'ACFR Business Areas'!A:B,2,FALSE)</f>
        <v>Comptroller General</v>
      </c>
      <c r="D2178" s="237"/>
      <c r="E2178" s="265"/>
      <c r="G2178" s="122">
        <f>IFERROR(VLOOKUP($F:$F,'Lease Types with GL Accts'!A:B,2,FALSE),0)</f>
        <v>0</v>
      </c>
      <c r="H2178" s="122">
        <f>IFERROR(VLOOKUP($F:$F,'Lease Types with GL Accts'!$A:$C,3,FALSE),0)</f>
        <v>0</v>
      </c>
      <c r="I2178" s="122">
        <f>IFERROR(VLOOKUP($F:$F,'Lease Types with GL Accts'!$A:$D,4,FALSE),0)</f>
        <v>0</v>
      </c>
      <c r="J2178" s="293" t="str">
        <f>IF(AND(AB2178=1,K2178='Lease Rollforward'!$B$2),"Yes",IF(AB2178=1,"No",""))</f>
        <v/>
      </c>
      <c r="L2178" s="216"/>
      <c r="M2178" s="217"/>
      <c r="N2178" s="217"/>
      <c r="O2178" s="217"/>
      <c r="P2178" s="294">
        <f t="shared" si="281"/>
        <v>0</v>
      </c>
      <c r="Q2178" s="124"/>
      <c r="R2178" s="124"/>
      <c r="S2178" s="219"/>
      <c r="T2178" s="219"/>
      <c r="U2178" s="266"/>
      <c r="V2178" s="122" t="str">
        <f>IF($AB2178=1,VLOOKUP(U:U,'BW Asset Listing'!D:E,2,FALSE),"")</f>
        <v/>
      </c>
      <c r="W2178" s="122" t="str">
        <f>IF($AB2178=1,VLOOKUP(U:U,'BW Asset Listing'!D:F,3,FALSE),"")</f>
        <v/>
      </c>
      <c r="X2178" s="122" t="str">
        <f>IF($AB2178=1,VLOOKUP(U:U,'BW Asset Listing'!D:G,4,FALSE),"")</f>
        <v/>
      </c>
      <c r="Y2178" s="294" t="str">
        <f>IF($AB2178=1,VLOOKUP(U:U,'BW Asset Listing'!D:O,12,FALSE),"")</f>
        <v/>
      </c>
      <c r="Z2178" s="294" t="str">
        <f t="shared" si="282"/>
        <v/>
      </c>
      <c r="AA2178" s="294" t="str">
        <f t="shared" si="283"/>
        <v/>
      </c>
      <c r="AB2178" s="294">
        <f>COUNTIF($D$4:D2178,$D2178)</f>
        <v>0</v>
      </c>
      <c r="AE2178" s="122" t="str">
        <f t="shared" si="284"/>
        <v/>
      </c>
      <c r="AF2178" s="124">
        <f>SUMIFS('BW Expense Report GL'!I:I,'BW Expense Report GL'!F:F,AD:AD,'BW Expense Report GL'!G:G,G:G)</f>
        <v>0</v>
      </c>
      <c r="AG2178" s="124" t="str">
        <f t="shared" si="285"/>
        <v/>
      </c>
      <c r="AH2178" s="124">
        <f>SUMIFS('BW Expense Report GL'!I:I,'BW Expense Report GL'!F:F,AD:AD,'BW Expense Report GL'!G:G,H:H)</f>
        <v>0</v>
      </c>
      <c r="AI2178" s="124" t="str">
        <f t="shared" si="286"/>
        <v/>
      </c>
      <c r="AK2178" s="121">
        <f t="shared" si="287"/>
        <v>0</v>
      </c>
      <c r="AL2178" s="121">
        <f t="shared" si="288"/>
        <v>0</v>
      </c>
    </row>
    <row r="2179" spans="1:38" s="121" customFormat="1" ht="12.75" x14ac:dyDescent="0.2">
      <c r="A2179" s="293" t="str">
        <f>VLOOKUP(B:B,'ACFR Business Areas'!A:C,3,FALSE)</f>
        <v>A000</v>
      </c>
      <c r="B2179" s="293" t="str">
        <f>'Lease Rollforward'!$B$1</f>
        <v>E120</v>
      </c>
      <c r="C2179" s="122" t="str">
        <f>VLOOKUP(B:B,'ACFR Business Areas'!A:B,2,FALSE)</f>
        <v>Comptroller General</v>
      </c>
      <c r="D2179" s="237"/>
      <c r="E2179" s="265"/>
      <c r="G2179" s="122">
        <f>IFERROR(VLOOKUP($F:$F,'Lease Types with GL Accts'!A:B,2,FALSE),0)</f>
        <v>0</v>
      </c>
      <c r="H2179" s="122">
        <f>IFERROR(VLOOKUP($F:$F,'Lease Types with GL Accts'!$A:$C,3,FALSE),0)</f>
        <v>0</v>
      </c>
      <c r="I2179" s="122">
        <f>IFERROR(VLOOKUP($F:$F,'Lease Types with GL Accts'!$A:$D,4,FALSE),0)</f>
        <v>0</v>
      </c>
      <c r="J2179" s="293" t="str">
        <f>IF(AND(AB2179=1,K2179='Lease Rollforward'!$B$2),"Yes",IF(AB2179=1,"No",""))</f>
        <v/>
      </c>
      <c r="L2179" s="216"/>
      <c r="M2179" s="217"/>
      <c r="N2179" s="217"/>
      <c r="O2179" s="217"/>
      <c r="P2179" s="294">
        <f t="shared" si="281"/>
        <v>0</v>
      </c>
      <c r="Q2179" s="124"/>
      <c r="R2179" s="124"/>
      <c r="S2179" s="219"/>
      <c r="T2179" s="219"/>
      <c r="U2179" s="266"/>
      <c r="V2179" s="122" t="str">
        <f>IF($AB2179=1,VLOOKUP(U:U,'BW Asset Listing'!D:E,2,FALSE),"")</f>
        <v/>
      </c>
      <c r="W2179" s="122" t="str">
        <f>IF($AB2179=1,VLOOKUP(U:U,'BW Asset Listing'!D:F,3,FALSE),"")</f>
        <v/>
      </c>
      <c r="X2179" s="122" t="str">
        <f>IF($AB2179=1,VLOOKUP(U:U,'BW Asset Listing'!D:G,4,FALSE),"")</f>
        <v/>
      </c>
      <c r="Y2179" s="294" t="str">
        <f>IF($AB2179=1,VLOOKUP(U:U,'BW Asset Listing'!D:O,12,FALSE),"")</f>
        <v/>
      </c>
      <c r="Z2179" s="294" t="str">
        <f t="shared" si="282"/>
        <v/>
      </c>
      <c r="AA2179" s="294" t="str">
        <f t="shared" si="283"/>
        <v/>
      </c>
      <c r="AB2179" s="294">
        <f>COUNTIF($D$4:D2179,$D2179)</f>
        <v>0</v>
      </c>
      <c r="AE2179" s="122" t="str">
        <f t="shared" si="284"/>
        <v/>
      </c>
      <c r="AF2179" s="124">
        <f>SUMIFS('BW Expense Report GL'!I:I,'BW Expense Report GL'!F:F,AD:AD,'BW Expense Report GL'!G:G,G:G)</f>
        <v>0</v>
      </c>
      <c r="AG2179" s="124" t="str">
        <f t="shared" si="285"/>
        <v/>
      </c>
      <c r="AH2179" s="124">
        <f>SUMIFS('BW Expense Report GL'!I:I,'BW Expense Report GL'!F:F,AD:AD,'BW Expense Report GL'!G:G,H:H)</f>
        <v>0</v>
      </c>
      <c r="AI2179" s="124" t="str">
        <f t="shared" si="286"/>
        <v/>
      </c>
      <c r="AK2179" s="121">
        <f t="shared" si="287"/>
        <v>0</v>
      </c>
      <c r="AL2179" s="121">
        <f t="shared" si="288"/>
        <v>0</v>
      </c>
    </row>
    <row r="2180" spans="1:38" s="121" customFormat="1" ht="12.75" x14ac:dyDescent="0.2">
      <c r="A2180" s="293" t="str">
        <f>VLOOKUP(B:B,'ACFR Business Areas'!A:C,3,FALSE)</f>
        <v>A000</v>
      </c>
      <c r="B2180" s="293" t="str">
        <f>'Lease Rollforward'!$B$1</f>
        <v>E120</v>
      </c>
      <c r="C2180" s="122" t="str">
        <f>VLOOKUP(B:B,'ACFR Business Areas'!A:B,2,FALSE)</f>
        <v>Comptroller General</v>
      </c>
      <c r="D2180" s="237"/>
      <c r="E2180" s="265"/>
      <c r="G2180" s="122">
        <f>IFERROR(VLOOKUP($F:$F,'Lease Types with GL Accts'!A:B,2,FALSE),0)</f>
        <v>0</v>
      </c>
      <c r="H2180" s="122">
        <f>IFERROR(VLOOKUP($F:$F,'Lease Types with GL Accts'!$A:$C,3,FALSE),0)</f>
        <v>0</v>
      </c>
      <c r="I2180" s="122">
        <f>IFERROR(VLOOKUP($F:$F,'Lease Types with GL Accts'!$A:$D,4,FALSE),0)</f>
        <v>0</v>
      </c>
      <c r="J2180" s="293" t="str">
        <f>IF(AND(AB2180=1,K2180='Lease Rollforward'!$B$2),"Yes",IF(AB2180=1,"No",""))</f>
        <v/>
      </c>
      <c r="L2180" s="216"/>
      <c r="M2180" s="217"/>
      <c r="N2180" s="217"/>
      <c r="O2180" s="217"/>
      <c r="P2180" s="294">
        <f t="shared" si="281"/>
        <v>0</v>
      </c>
      <c r="Q2180" s="124"/>
      <c r="R2180" s="124"/>
      <c r="S2180" s="219"/>
      <c r="T2180" s="219"/>
      <c r="U2180" s="266"/>
      <c r="V2180" s="122" t="str">
        <f>IF($AB2180=1,VLOOKUP(U:U,'BW Asset Listing'!D:E,2,FALSE),"")</f>
        <v/>
      </c>
      <c r="W2180" s="122" t="str">
        <f>IF($AB2180=1,VLOOKUP(U:U,'BW Asset Listing'!D:F,3,FALSE),"")</f>
        <v/>
      </c>
      <c r="X2180" s="122" t="str">
        <f>IF($AB2180=1,VLOOKUP(U:U,'BW Asset Listing'!D:G,4,FALSE),"")</f>
        <v/>
      </c>
      <c r="Y2180" s="294" t="str">
        <f>IF($AB2180=1,VLOOKUP(U:U,'BW Asset Listing'!D:O,12,FALSE),"")</f>
        <v/>
      </c>
      <c r="Z2180" s="294" t="str">
        <f t="shared" si="282"/>
        <v/>
      </c>
      <c r="AA2180" s="294" t="str">
        <f t="shared" si="283"/>
        <v/>
      </c>
      <c r="AB2180" s="294">
        <f>COUNTIF($D$4:D2180,$D2180)</f>
        <v>0</v>
      </c>
      <c r="AE2180" s="122" t="str">
        <f t="shared" si="284"/>
        <v/>
      </c>
      <c r="AF2180" s="124">
        <f>SUMIFS('BW Expense Report GL'!I:I,'BW Expense Report GL'!F:F,AD:AD,'BW Expense Report GL'!G:G,G:G)</f>
        <v>0</v>
      </c>
      <c r="AG2180" s="124" t="str">
        <f t="shared" si="285"/>
        <v/>
      </c>
      <c r="AH2180" s="124">
        <f>SUMIFS('BW Expense Report GL'!I:I,'BW Expense Report GL'!F:F,AD:AD,'BW Expense Report GL'!G:G,H:H)</f>
        <v>0</v>
      </c>
      <c r="AI2180" s="124" t="str">
        <f t="shared" si="286"/>
        <v/>
      </c>
      <c r="AK2180" s="121">
        <f t="shared" si="287"/>
        <v>0</v>
      </c>
      <c r="AL2180" s="121">
        <f t="shared" si="288"/>
        <v>0</v>
      </c>
    </row>
    <row r="2181" spans="1:38" s="121" customFormat="1" ht="12.75" x14ac:dyDescent="0.2">
      <c r="A2181" s="293" t="str">
        <f>VLOOKUP(B:B,'ACFR Business Areas'!A:C,3,FALSE)</f>
        <v>A000</v>
      </c>
      <c r="B2181" s="293" t="str">
        <f>'Lease Rollforward'!$B$1</f>
        <v>E120</v>
      </c>
      <c r="C2181" s="122" t="str">
        <f>VLOOKUP(B:B,'ACFR Business Areas'!A:B,2,FALSE)</f>
        <v>Comptroller General</v>
      </c>
      <c r="D2181" s="237"/>
      <c r="E2181" s="265"/>
      <c r="G2181" s="122">
        <f>IFERROR(VLOOKUP($F:$F,'Lease Types with GL Accts'!A:B,2,FALSE),0)</f>
        <v>0</v>
      </c>
      <c r="H2181" s="122">
        <f>IFERROR(VLOOKUP($F:$F,'Lease Types with GL Accts'!$A:$C,3,FALSE),0)</f>
        <v>0</v>
      </c>
      <c r="I2181" s="122">
        <f>IFERROR(VLOOKUP($F:$F,'Lease Types with GL Accts'!$A:$D,4,FALSE),0)</f>
        <v>0</v>
      </c>
      <c r="J2181" s="293" t="str">
        <f>IF(AND(AB2181=1,K2181='Lease Rollforward'!$B$2),"Yes",IF(AB2181=1,"No",""))</f>
        <v/>
      </c>
      <c r="L2181" s="216"/>
      <c r="M2181" s="217"/>
      <c r="N2181" s="217"/>
      <c r="O2181" s="217"/>
      <c r="P2181" s="294">
        <f t="shared" si="281"/>
        <v>0</v>
      </c>
      <c r="Q2181" s="124"/>
      <c r="R2181" s="124"/>
      <c r="S2181" s="219"/>
      <c r="T2181" s="219"/>
      <c r="U2181" s="266"/>
      <c r="V2181" s="122" t="str">
        <f>IF($AB2181=1,VLOOKUP(U:U,'BW Asset Listing'!D:E,2,FALSE),"")</f>
        <v/>
      </c>
      <c r="W2181" s="122" t="str">
        <f>IF($AB2181=1,VLOOKUP(U:U,'BW Asset Listing'!D:F,3,FALSE),"")</f>
        <v/>
      </c>
      <c r="X2181" s="122" t="str">
        <f>IF($AB2181=1,VLOOKUP(U:U,'BW Asset Listing'!D:G,4,FALSE),"")</f>
        <v/>
      </c>
      <c r="Y2181" s="294" t="str">
        <f>IF($AB2181=1,VLOOKUP(U:U,'BW Asset Listing'!D:O,12,FALSE),"")</f>
        <v/>
      </c>
      <c r="Z2181" s="294" t="str">
        <f t="shared" si="282"/>
        <v/>
      </c>
      <c r="AA2181" s="294" t="str">
        <f t="shared" si="283"/>
        <v/>
      </c>
      <c r="AB2181" s="294">
        <f>COUNTIF($D$4:D2181,$D2181)</f>
        <v>0</v>
      </c>
      <c r="AE2181" s="122" t="str">
        <f t="shared" si="284"/>
        <v/>
      </c>
      <c r="AF2181" s="124">
        <f>SUMIFS('BW Expense Report GL'!I:I,'BW Expense Report GL'!F:F,AD:AD,'BW Expense Report GL'!G:G,G:G)</f>
        <v>0</v>
      </c>
      <c r="AG2181" s="124" t="str">
        <f t="shared" si="285"/>
        <v/>
      </c>
      <c r="AH2181" s="124">
        <f>SUMIFS('BW Expense Report GL'!I:I,'BW Expense Report GL'!F:F,AD:AD,'BW Expense Report GL'!G:G,H:H)</f>
        <v>0</v>
      </c>
      <c r="AI2181" s="124" t="str">
        <f t="shared" si="286"/>
        <v/>
      </c>
      <c r="AK2181" s="121">
        <f t="shared" si="287"/>
        <v>0</v>
      </c>
      <c r="AL2181" s="121">
        <f t="shared" si="288"/>
        <v>0</v>
      </c>
    </row>
    <row r="2182" spans="1:38" s="121" customFormat="1" ht="12.75" x14ac:dyDescent="0.2">
      <c r="A2182" s="293" t="str">
        <f>VLOOKUP(B:B,'ACFR Business Areas'!A:C,3,FALSE)</f>
        <v>A000</v>
      </c>
      <c r="B2182" s="293" t="str">
        <f>'Lease Rollforward'!$B$1</f>
        <v>E120</v>
      </c>
      <c r="C2182" s="122" t="str">
        <f>VLOOKUP(B:B,'ACFR Business Areas'!A:B,2,FALSE)</f>
        <v>Comptroller General</v>
      </c>
      <c r="D2182" s="237"/>
      <c r="E2182" s="265"/>
      <c r="G2182" s="122">
        <f>IFERROR(VLOOKUP($F:$F,'Lease Types with GL Accts'!A:B,2,FALSE),0)</f>
        <v>0</v>
      </c>
      <c r="H2182" s="122">
        <f>IFERROR(VLOOKUP($F:$F,'Lease Types with GL Accts'!$A:$C,3,FALSE),0)</f>
        <v>0</v>
      </c>
      <c r="I2182" s="122">
        <f>IFERROR(VLOOKUP($F:$F,'Lease Types with GL Accts'!$A:$D,4,FALSE),0)</f>
        <v>0</v>
      </c>
      <c r="J2182" s="293" t="str">
        <f>IF(AND(AB2182=1,K2182='Lease Rollforward'!$B$2),"Yes",IF(AB2182=1,"No",""))</f>
        <v/>
      </c>
      <c r="L2182" s="216"/>
      <c r="M2182" s="217"/>
      <c r="N2182" s="217"/>
      <c r="O2182" s="217"/>
      <c r="P2182" s="294">
        <f t="shared" si="281"/>
        <v>0</v>
      </c>
      <c r="Q2182" s="124"/>
      <c r="R2182" s="124"/>
      <c r="S2182" s="219"/>
      <c r="T2182" s="219"/>
      <c r="U2182" s="266"/>
      <c r="V2182" s="122" t="str">
        <f>IF($AB2182=1,VLOOKUP(U:U,'BW Asset Listing'!D:E,2,FALSE),"")</f>
        <v/>
      </c>
      <c r="W2182" s="122" t="str">
        <f>IF($AB2182=1,VLOOKUP(U:U,'BW Asset Listing'!D:F,3,FALSE),"")</f>
        <v/>
      </c>
      <c r="X2182" s="122" t="str">
        <f>IF($AB2182=1,VLOOKUP(U:U,'BW Asset Listing'!D:G,4,FALSE),"")</f>
        <v/>
      </c>
      <c r="Y2182" s="294" t="str">
        <f>IF($AB2182=1,VLOOKUP(U:U,'BW Asset Listing'!D:O,12,FALSE),"")</f>
        <v/>
      </c>
      <c r="Z2182" s="294" t="str">
        <f t="shared" si="282"/>
        <v/>
      </c>
      <c r="AA2182" s="294" t="str">
        <f t="shared" si="283"/>
        <v/>
      </c>
      <c r="AB2182" s="294">
        <f>COUNTIF($D$4:D2182,$D2182)</f>
        <v>0</v>
      </c>
      <c r="AE2182" s="122" t="str">
        <f t="shared" si="284"/>
        <v/>
      </c>
      <c r="AF2182" s="124">
        <f>SUMIFS('BW Expense Report GL'!I:I,'BW Expense Report GL'!F:F,AD:AD,'BW Expense Report GL'!G:G,G:G)</f>
        <v>0</v>
      </c>
      <c r="AG2182" s="124" t="str">
        <f t="shared" si="285"/>
        <v/>
      </c>
      <c r="AH2182" s="124">
        <f>SUMIFS('BW Expense Report GL'!I:I,'BW Expense Report GL'!F:F,AD:AD,'BW Expense Report GL'!G:G,H:H)</f>
        <v>0</v>
      </c>
      <c r="AI2182" s="124" t="str">
        <f t="shared" si="286"/>
        <v/>
      </c>
      <c r="AK2182" s="121">
        <f t="shared" si="287"/>
        <v>0</v>
      </c>
      <c r="AL2182" s="121">
        <f t="shared" si="288"/>
        <v>0</v>
      </c>
    </row>
    <row r="2183" spans="1:38" s="121" customFormat="1" ht="12.75" x14ac:dyDescent="0.2">
      <c r="A2183" s="293" t="str">
        <f>VLOOKUP(B:B,'ACFR Business Areas'!A:C,3,FALSE)</f>
        <v>A000</v>
      </c>
      <c r="B2183" s="293" t="str">
        <f>'Lease Rollforward'!$B$1</f>
        <v>E120</v>
      </c>
      <c r="C2183" s="122" t="str">
        <f>VLOOKUP(B:B,'ACFR Business Areas'!A:B,2,FALSE)</f>
        <v>Comptroller General</v>
      </c>
      <c r="D2183" s="237"/>
      <c r="E2183" s="265"/>
      <c r="G2183" s="122">
        <f>IFERROR(VLOOKUP($F:$F,'Lease Types with GL Accts'!A:B,2,FALSE),0)</f>
        <v>0</v>
      </c>
      <c r="H2183" s="122">
        <f>IFERROR(VLOOKUP($F:$F,'Lease Types with GL Accts'!$A:$C,3,FALSE),0)</f>
        <v>0</v>
      </c>
      <c r="I2183" s="122">
        <f>IFERROR(VLOOKUP($F:$F,'Lease Types with GL Accts'!$A:$D,4,FALSE),0)</f>
        <v>0</v>
      </c>
      <c r="J2183" s="293" t="str">
        <f>IF(AND(AB2183=1,K2183='Lease Rollforward'!$B$2),"Yes",IF(AB2183=1,"No",""))</f>
        <v/>
      </c>
      <c r="L2183" s="216"/>
      <c r="M2183" s="217"/>
      <c r="N2183" s="217"/>
      <c r="O2183" s="217"/>
      <c r="P2183" s="294">
        <f t="shared" si="281"/>
        <v>0</v>
      </c>
      <c r="Q2183" s="124"/>
      <c r="R2183" s="124"/>
      <c r="S2183" s="219"/>
      <c r="T2183" s="219"/>
      <c r="U2183" s="266"/>
      <c r="V2183" s="122" t="str">
        <f>IF($AB2183=1,VLOOKUP(U:U,'BW Asset Listing'!D:E,2,FALSE),"")</f>
        <v/>
      </c>
      <c r="W2183" s="122" t="str">
        <f>IF($AB2183=1,VLOOKUP(U:U,'BW Asset Listing'!D:F,3,FALSE),"")</f>
        <v/>
      </c>
      <c r="X2183" s="122" t="str">
        <f>IF($AB2183=1,VLOOKUP(U:U,'BW Asset Listing'!D:G,4,FALSE),"")</f>
        <v/>
      </c>
      <c r="Y2183" s="294" t="str">
        <f>IF($AB2183=1,VLOOKUP(U:U,'BW Asset Listing'!D:O,12,FALSE),"")</f>
        <v/>
      </c>
      <c r="Z2183" s="294" t="str">
        <f t="shared" si="282"/>
        <v/>
      </c>
      <c r="AA2183" s="294" t="str">
        <f t="shared" si="283"/>
        <v/>
      </c>
      <c r="AB2183" s="294">
        <f>COUNTIF($D$4:D2183,$D2183)</f>
        <v>0</v>
      </c>
      <c r="AE2183" s="122" t="str">
        <f t="shared" si="284"/>
        <v/>
      </c>
      <c r="AF2183" s="124">
        <f>SUMIFS('BW Expense Report GL'!I:I,'BW Expense Report GL'!F:F,AD:AD,'BW Expense Report GL'!G:G,G:G)</f>
        <v>0</v>
      </c>
      <c r="AG2183" s="124" t="str">
        <f t="shared" si="285"/>
        <v/>
      </c>
      <c r="AH2183" s="124">
        <f>SUMIFS('BW Expense Report GL'!I:I,'BW Expense Report GL'!F:F,AD:AD,'BW Expense Report GL'!G:G,H:H)</f>
        <v>0</v>
      </c>
      <c r="AI2183" s="124" t="str">
        <f t="shared" si="286"/>
        <v/>
      </c>
      <c r="AK2183" s="121">
        <f t="shared" si="287"/>
        <v>0</v>
      </c>
      <c r="AL2183" s="121">
        <f t="shared" si="288"/>
        <v>0</v>
      </c>
    </row>
    <row r="2184" spans="1:38" s="121" customFormat="1" ht="12.75" x14ac:dyDescent="0.2">
      <c r="A2184" s="293" t="str">
        <f>VLOOKUP(B:B,'ACFR Business Areas'!A:C,3,FALSE)</f>
        <v>A000</v>
      </c>
      <c r="B2184" s="293" t="str">
        <f>'Lease Rollforward'!$B$1</f>
        <v>E120</v>
      </c>
      <c r="C2184" s="122" t="str">
        <f>VLOOKUP(B:B,'ACFR Business Areas'!A:B,2,FALSE)</f>
        <v>Comptroller General</v>
      </c>
      <c r="D2184" s="237"/>
      <c r="E2184" s="265"/>
      <c r="G2184" s="122">
        <f>IFERROR(VLOOKUP($F:$F,'Lease Types with GL Accts'!A:B,2,FALSE),0)</f>
        <v>0</v>
      </c>
      <c r="H2184" s="122">
        <f>IFERROR(VLOOKUP($F:$F,'Lease Types with GL Accts'!$A:$C,3,FALSE),0)</f>
        <v>0</v>
      </c>
      <c r="I2184" s="122">
        <f>IFERROR(VLOOKUP($F:$F,'Lease Types with GL Accts'!$A:$D,4,FALSE),0)</f>
        <v>0</v>
      </c>
      <c r="J2184" s="293" t="str">
        <f>IF(AND(AB2184=1,K2184='Lease Rollforward'!$B$2),"Yes",IF(AB2184=1,"No",""))</f>
        <v/>
      </c>
      <c r="L2184" s="216"/>
      <c r="M2184" s="217"/>
      <c r="N2184" s="217"/>
      <c r="O2184" s="217"/>
      <c r="P2184" s="294">
        <f t="shared" ref="P2184:P2200" si="289">SUM(M2184:O2184)</f>
        <v>0</v>
      </c>
      <c r="Q2184" s="124"/>
      <c r="R2184" s="124"/>
      <c r="S2184" s="219"/>
      <c r="T2184" s="219"/>
      <c r="U2184" s="266"/>
      <c r="V2184" s="122" t="str">
        <f>IF($AB2184=1,VLOOKUP(U:U,'BW Asset Listing'!D:E,2,FALSE),"")</f>
        <v/>
      </c>
      <c r="W2184" s="122" t="str">
        <f>IF($AB2184=1,VLOOKUP(U:U,'BW Asset Listing'!D:F,3,FALSE),"")</f>
        <v/>
      </c>
      <c r="X2184" s="122" t="str">
        <f>IF($AB2184=1,VLOOKUP(U:U,'BW Asset Listing'!D:G,4,FALSE),"")</f>
        <v/>
      </c>
      <c r="Y2184" s="294" t="str">
        <f>IF($AB2184=1,VLOOKUP(U:U,'BW Asset Listing'!D:O,12,FALSE),"")</f>
        <v/>
      </c>
      <c r="Z2184" s="294" t="str">
        <f t="shared" ref="Z2184:Z2200" si="290">IF($AB2184=1,SUMIF(D:D,D2184,M:M),"")</f>
        <v/>
      </c>
      <c r="AA2184" s="294" t="str">
        <f t="shared" ref="AA2184:AA2200" si="291">IF($AB2184=1,Y2184-Z2184,"")</f>
        <v/>
      </c>
      <c r="AB2184" s="294">
        <f>COUNTIF($D$4:D2184,$D2184)</f>
        <v>0</v>
      </c>
      <c r="AE2184" s="122" t="str">
        <f t="shared" ref="AE2184:AE2200" si="292">IF(ISBLANK(D2184),"",D2184&amp;" Payment #"&amp;AB2184)</f>
        <v/>
      </c>
      <c r="AF2184" s="124">
        <f>SUMIFS('BW Expense Report GL'!I:I,'BW Expense Report GL'!F:F,AD:AD,'BW Expense Report GL'!G:G,G:G)</f>
        <v>0</v>
      </c>
      <c r="AG2184" s="124" t="str">
        <f t="shared" ref="AG2184:AG2200" si="293">IF(ISBLANK(AD2184),"",M2184-AF2184)</f>
        <v/>
      </c>
      <c r="AH2184" s="124">
        <f>SUMIFS('BW Expense Report GL'!I:I,'BW Expense Report GL'!F:F,AD:AD,'BW Expense Report GL'!G:G,H:H)</f>
        <v>0</v>
      </c>
      <c r="AI2184" s="124" t="str">
        <f t="shared" ref="AI2184:AI2200" si="294">IF(ISBLANK(AD2184),"",N2184-AH2184)</f>
        <v/>
      </c>
      <c r="AK2184" s="121">
        <f t="shared" ref="AK2184:AK2200" si="295">F2184</f>
        <v>0</v>
      </c>
      <c r="AL2184" s="121">
        <f t="shared" ref="AL2184:AL2200" si="296">D2184</f>
        <v>0</v>
      </c>
    </row>
    <row r="2185" spans="1:38" s="121" customFormat="1" ht="12.75" x14ac:dyDescent="0.2">
      <c r="A2185" s="293" t="str">
        <f>VLOOKUP(B:B,'ACFR Business Areas'!A:C,3,FALSE)</f>
        <v>A000</v>
      </c>
      <c r="B2185" s="293" t="str">
        <f>'Lease Rollforward'!$B$1</f>
        <v>E120</v>
      </c>
      <c r="C2185" s="122" t="str">
        <f>VLOOKUP(B:B,'ACFR Business Areas'!A:B,2,FALSE)</f>
        <v>Comptroller General</v>
      </c>
      <c r="D2185" s="237"/>
      <c r="E2185" s="265"/>
      <c r="G2185" s="122">
        <f>IFERROR(VLOOKUP($F:$F,'Lease Types with GL Accts'!A:B,2,FALSE),0)</f>
        <v>0</v>
      </c>
      <c r="H2185" s="122">
        <f>IFERROR(VLOOKUP($F:$F,'Lease Types with GL Accts'!$A:$C,3,FALSE),0)</f>
        <v>0</v>
      </c>
      <c r="I2185" s="122">
        <f>IFERROR(VLOOKUP($F:$F,'Lease Types with GL Accts'!$A:$D,4,FALSE),0)</f>
        <v>0</v>
      </c>
      <c r="J2185" s="293" t="str">
        <f>IF(AND(AB2185=1,K2185='Lease Rollforward'!$B$2),"Yes",IF(AB2185=1,"No",""))</f>
        <v/>
      </c>
      <c r="L2185" s="216"/>
      <c r="M2185" s="217"/>
      <c r="N2185" s="217"/>
      <c r="O2185" s="217"/>
      <c r="P2185" s="294">
        <f t="shared" si="289"/>
        <v>0</v>
      </c>
      <c r="Q2185" s="124"/>
      <c r="R2185" s="124"/>
      <c r="S2185" s="219"/>
      <c r="T2185" s="219"/>
      <c r="U2185" s="266"/>
      <c r="V2185" s="122" t="str">
        <f>IF($AB2185=1,VLOOKUP(U:U,'BW Asset Listing'!D:E,2,FALSE),"")</f>
        <v/>
      </c>
      <c r="W2185" s="122" t="str">
        <f>IF($AB2185=1,VLOOKUP(U:U,'BW Asset Listing'!D:F,3,FALSE),"")</f>
        <v/>
      </c>
      <c r="X2185" s="122" t="str">
        <f>IF($AB2185=1,VLOOKUP(U:U,'BW Asset Listing'!D:G,4,FALSE),"")</f>
        <v/>
      </c>
      <c r="Y2185" s="294" t="str">
        <f>IF($AB2185=1,VLOOKUP(U:U,'BW Asset Listing'!D:O,12,FALSE),"")</f>
        <v/>
      </c>
      <c r="Z2185" s="294" t="str">
        <f t="shared" si="290"/>
        <v/>
      </c>
      <c r="AA2185" s="294" t="str">
        <f t="shared" si="291"/>
        <v/>
      </c>
      <c r="AB2185" s="294">
        <f>COUNTIF($D$4:D2185,$D2185)</f>
        <v>0</v>
      </c>
      <c r="AE2185" s="122" t="str">
        <f t="shared" si="292"/>
        <v/>
      </c>
      <c r="AF2185" s="124">
        <f>SUMIFS('BW Expense Report GL'!I:I,'BW Expense Report GL'!F:F,AD:AD,'BW Expense Report GL'!G:G,G:G)</f>
        <v>0</v>
      </c>
      <c r="AG2185" s="124" t="str">
        <f t="shared" si="293"/>
        <v/>
      </c>
      <c r="AH2185" s="124">
        <f>SUMIFS('BW Expense Report GL'!I:I,'BW Expense Report GL'!F:F,AD:AD,'BW Expense Report GL'!G:G,H:H)</f>
        <v>0</v>
      </c>
      <c r="AI2185" s="124" t="str">
        <f t="shared" si="294"/>
        <v/>
      </c>
      <c r="AK2185" s="121">
        <f t="shared" si="295"/>
        <v>0</v>
      </c>
      <c r="AL2185" s="121">
        <f t="shared" si="296"/>
        <v>0</v>
      </c>
    </row>
    <row r="2186" spans="1:38" s="121" customFormat="1" ht="12.75" x14ac:dyDescent="0.2">
      <c r="A2186" s="293" t="str">
        <f>VLOOKUP(B:B,'ACFR Business Areas'!A:C,3,FALSE)</f>
        <v>A000</v>
      </c>
      <c r="B2186" s="293" t="str">
        <f>'Lease Rollforward'!$B$1</f>
        <v>E120</v>
      </c>
      <c r="C2186" s="122" t="str">
        <f>VLOOKUP(B:B,'ACFR Business Areas'!A:B,2,FALSE)</f>
        <v>Comptroller General</v>
      </c>
      <c r="D2186" s="237"/>
      <c r="E2186" s="265"/>
      <c r="G2186" s="122">
        <f>IFERROR(VLOOKUP($F:$F,'Lease Types with GL Accts'!A:B,2,FALSE),0)</f>
        <v>0</v>
      </c>
      <c r="H2186" s="122">
        <f>IFERROR(VLOOKUP($F:$F,'Lease Types with GL Accts'!$A:$C,3,FALSE),0)</f>
        <v>0</v>
      </c>
      <c r="I2186" s="122">
        <f>IFERROR(VLOOKUP($F:$F,'Lease Types with GL Accts'!$A:$D,4,FALSE),0)</f>
        <v>0</v>
      </c>
      <c r="J2186" s="293" t="str">
        <f>IF(AND(AB2186=1,K2186='Lease Rollforward'!$B$2),"Yes",IF(AB2186=1,"No",""))</f>
        <v/>
      </c>
      <c r="L2186" s="216"/>
      <c r="M2186" s="217"/>
      <c r="N2186" s="217"/>
      <c r="O2186" s="217"/>
      <c r="P2186" s="294">
        <f t="shared" si="289"/>
        <v>0</v>
      </c>
      <c r="Q2186" s="124"/>
      <c r="R2186" s="124"/>
      <c r="S2186" s="219"/>
      <c r="T2186" s="219"/>
      <c r="U2186" s="266"/>
      <c r="V2186" s="122" t="str">
        <f>IF($AB2186=1,VLOOKUP(U:U,'BW Asset Listing'!D:E,2,FALSE),"")</f>
        <v/>
      </c>
      <c r="W2186" s="122" t="str">
        <f>IF($AB2186=1,VLOOKUP(U:U,'BW Asset Listing'!D:F,3,FALSE),"")</f>
        <v/>
      </c>
      <c r="X2186" s="122" t="str">
        <f>IF($AB2186=1,VLOOKUP(U:U,'BW Asset Listing'!D:G,4,FALSE),"")</f>
        <v/>
      </c>
      <c r="Y2186" s="294" t="str">
        <f>IF($AB2186=1,VLOOKUP(U:U,'BW Asset Listing'!D:O,12,FALSE),"")</f>
        <v/>
      </c>
      <c r="Z2186" s="294" t="str">
        <f t="shared" si="290"/>
        <v/>
      </c>
      <c r="AA2186" s="294" t="str">
        <f t="shared" si="291"/>
        <v/>
      </c>
      <c r="AB2186" s="294">
        <f>COUNTIF($D$4:D2186,$D2186)</f>
        <v>0</v>
      </c>
      <c r="AE2186" s="122" t="str">
        <f t="shared" si="292"/>
        <v/>
      </c>
      <c r="AF2186" s="124">
        <f>SUMIFS('BW Expense Report GL'!I:I,'BW Expense Report GL'!F:F,AD:AD,'BW Expense Report GL'!G:G,G:G)</f>
        <v>0</v>
      </c>
      <c r="AG2186" s="124" t="str">
        <f t="shared" si="293"/>
        <v/>
      </c>
      <c r="AH2186" s="124">
        <f>SUMIFS('BW Expense Report GL'!I:I,'BW Expense Report GL'!F:F,AD:AD,'BW Expense Report GL'!G:G,H:H)</f>
        <v>0</v>
      </c>
      <c r="AI2186" s="124" t="str">
        <f t="shared" si="294"/>
        <v/>
      </c>
      <c r="AK2186" s="121">
        <f t="shared" si="295"/>
        <v>0</v>
      </c>
      <c r="AL2186" s="121">
        <f t="shared" si="296"/>
        <v>0</v>
      </c>
    </row>
    <row r="2187" spans="1:38" s="121" customFormat="1" ht="12.75" x14ac:dyDescent="0.2">
      <c r="A2187" s="293" t="str">
        <f>VLOOKUP(B:B,'ACFR Business Areas'!A:C,3,FALSE)</f>
        <v>A000</v>
      </c>
      <c r="B2187" s="293" t="str">
        <f>'Lease Rollforward'!$B$1</f>
        <v>E120</v>
      </c>
      <c r="C2187" s="122" t="str">
        <f>VLOOKUP(B:B,'ACFR Business Areas'!A:B,2,FALSE)</f>
        <v>Comptroller General</v>
      </c>
      <c r="D2187" s="237"/>
      <c r="E2187" s="265"/>
      <c r="G2187" s="122">
        <f>IFERROR(VLOOKUP($F:$F,'Lease Types with GL Accts'!A:B,2,FALSE),0)</f>
        <v>0</v>
      </c>
      <c r="H2187" s="122">
        <f>IFERROR(VLOOKUP($F:$F,'Lease Types with GL Accts'!$A:$C,3,FALSE),0)</f>
        <v>0</v>
      </c>
      <c r="I2187" s="122">
        <f>IFERROR(VLOOKUP($F:$F,'Lease Types with GL Accts'!$A:$D,4,FALSE),0)</f>
        <v>0</v>
      </c>
      <c r="J2187" s="293" t="str">
        <f>IF(AND(AB2187=1,K2187='Lease Rollforward'!$B$2),"Yes",IF(AB2187=1,"No",""))</f>
        <v/>
      </c>
      <c r="L2187" s="216"/>
      <c r="M2187" s="217"/>
      <c r="N2187" s="217"/>
      <c r="O2187" s="217"/>
      <c r="P2187" s="294">
        <f t="shared" si="289"/>
        <v>0</v>
      </c>
      <c r="Q2187" s="124"/>
      <c r="R2187" s="124"/>
      <c r="S2187" s="219"/>
      <c r="T2187" s="219"/>
      <c r="U2187" s="266"/>
      <c r="V2187" s="122" t="str">
        <f>IF($AB2187=1,VLOOKUP(U:U,'BW Asset Listing'!D:E,2,FALSE),"")</f>
        <v/>
      </c>
      <c r="W2187" s="122" t="str">
        <f>IF($AB2187=1,VLOOKUP(U:U,'BW Asset Listing'!D:F,3,FALSE),"")</f>
        <v/>
      </c>
      <c r="X2187" s="122" t="str">
        <f>IF($AB2187=1,VLOOKUP(U:U,'BW Asset Listing'!D:G,4,FALSE),"")</f>
        <v/>
      </c>
      <c r="Y2187" s="294" t="str">
        <f>IF($AB2187=1,VLOOKUP(U:U,'BW Asset Listing'!D:O,12,FALSE),"")</f>
        <v/>
      </c>
      <c r="Z2187" s="294" t="str">
        <f t="shared" si="290"/>
        <v/>
      </c>
      <c r="AA2187" s="294" t="str">
        <f t="shared" si="291"/>
        <v/>
      </c>
      <c r="AB2187" s="294">
        <f>COUNTIF($D$4:D2187,$D2187)</f>
        <v>0</v>
      </c>
      <c r="AE2187" s="122" t="str">
        <f t="shared" si="292"/>
        <v/>
      </c>
      <c r="AF2187" s="124">
        <f>SUMIFS('BW Expense Report GL'!I:I,'BW Expense Report GL'!F:F,AD:AD,'BW Expense Report GL'!G:G,G:G)</f>
        <v>0</v>
      </c>
      <c r="AG2187" s="124" t="str">
        <f t="shared" si="293"/>
        <v/>
      </c>
      <c r="AH2187" s="124">
        <f>SUMIFS('BW Expense Report GL'!I:I,'BW Expense Report GL'!F:F,AD:AD,'BW Expense Report GL'!G:G,H:H)</f>
        <v>0</v>
      </c>
      <c r="AI2187" s="124" t="str">
        <f t="shared" si="294"/>
        <v/>
      </c>
      <c r="AK2187" s="121">
        <f t="shared" si="295"/>
        <v>0</v>
      </c>
      <c r="AL2187" s="121">
        <f t="shared" si="296"/>
        <v>0</v>
      </c>
    </row>
    <row r="2188" spans="1:38" s="121" customFormat="1" ht="12.75" x14ac:dyDescent="0.2">
      <c r="A2188" s="293" t="str">
        <f>VLOOKUP(B:B,'ACFR Business Areas'!A:C,3,FALSE)</f>
        <v>A000</v>
      </c>
      <c r="B2188" s="293" t="str">
        <f>'Lease Rollforward'!$B$1</f>
        <v>E120</v>
      </c>
      <c r="C2188" s="122" t="str">
        <f>VLOOKUP(B:B,'ACFR Business Areas'!A:B,2,FALSE)</f>
        <v>Comptroller General</v>
      </c>
      <c r="D2188" s="237"/>
      <c r="E2188" s="265"/>
      <c r="G2188" s="122">
        <f>IFERROR(VLOOKUP($F:$F,'Lease Types with GL Accts'!A:B,2,FALSE),0)</f>
        <v>0</v>
      </c>
      <c r="H2188" s="122">
        <f>IFERROR(VLOOKUP($F:$F,'Lease Types with GL Accts'!$A:$C,3,FALSE),0)</f>
        <v>0</v>
      </c>
      <c r="I2188" s="122">
        <f>IFERROR(VLOOKUP($F:$F,'Lease Types with GL Accts'!$A:$D,4,FALSE),0)</f>
        <v>0</v>
      </c>
      <c r="J2188" s="293" t="str">
        <f>IF(AND(AB2188=1,K2188='Lease Rollforward'!$B$2),"Yes",IF(AB2188=1,"No",""))</f>
        <v/>
      </c>
      <c r="L2188" s="216"/>
      <c r="M2188" s="217"/>
      <c r="N2188" s="217"/>
      <c r="O2188" s="217"/>
      <c r="P2188" s="294">
        <f t="shared" si="289"/>
        <v>0</v>
      </c>
      <c r="Q2188" s="124"/>
      <c r="R2188" s="124"/>
      <c r="S2188" s="219"/>
      <c r="T2188" s="219"/>
      <c r="U2188" s="266"/>
      <c r="V2188" s="122" t="str">
        <f>IF($AB2188=1,VLOOKUP(U:U,'BW Asset Listing'!D:E,2,FALSE),"")</f>
        <v/>
      </c>
      <c r="W2188" s="122" t="str">
        <f>IF($AB2188=1,VLOOKUP(U:U,'BW Asset Listing'!D:F,3,FALSE),"")</f>
        <v/>
      </c>
      <c r="X2188" s="122" t="str">
        <f>IF($AB2188=1,VLOOKUP(U:U,'BW Asset Listing'!D:G,4,FALSE),"")</f>
        <v/>
      </c>
      <c r="Y2188" s="294" t="str">
        <f>IF($AB2188=1,VLOOKUP(U:U,'BW Asset Listing'!D:O,12,FALSE),"")</f>
        <v/>
      </c>
      <c r="Z2188" s="294" t="str">
        <f t="shared" si="290"/>
        <v/>
      </c>
      <c r="AA2188" s="294" t="str">
        <f t="shared" si="291"/>
        <v/>
      </c>
      <c r="AB2188" s="294">
        <f>COUNTIF($D$4:D2188,$D2188)</f>
        <v>0</v>
      </c>
      <c r="AE2188" s="122" t="str">
        <f t="shared" si="292"/>
        <v/>
      </c>
      <c r="AF2188" s="124">
        <f>SUMIFS('BW Expense Report GL'!I:I,'BW Expense Report GL'!F:F,AD:AD,'BW Expense Report GL'!G:G,G:G)</f>
        <v>0</v>
      </c>
      <c r="AG2188" s="124" t="str">
        <f t="shared" si="293"/>
        <v/>
      </c>
      <c r="AH2188" s="124">
        <f>SUMIFS('BW Expense Report GL'!I:I,'BW Expense Report GL'!F:F,AD:AD,'BW Expense Report GL'!G:G,H:H)</f>
        <v>0</v>
      </c>
      <c r="AI2188" s="124" t="str">
        <f t="shared" si="294"/>
        <v/>
      </c>
      <c r="AK2188" s="121">
        <f t="shared" si="295"/>
        <v>0</v>
      </c>
      <c r="AL2188" s="121">
        <f t="shared" si="296"/>
        <v>0</v>
      </c>
    </row>
    <row r="2189" spans="1:38" s="121" customFormat="1" ht="12.75" x14ac:dyDescent="0.2">
      <c r="A2189" s="293" t="str">
        <f>VLOOKUP(B:B,'ACFR Business Areas'!A:C,3,FALSE)</f>
        <v>A000</v>
      </c>
      <c r="B2189" s="293" t="str">
        <f>'Lease Rollforward'!$B$1</f>
        <v>E120</v>
      </c>
      <c r="C2189" s="122" t="str">
        <f>VLOOKUP(B:B,'ACFR Business Areas'!A:B,2,FALSE)</f>
        <v>Comptroller General</v>
      </c>
      <c r="D2189" s="237"/>
      <c r="E2189" s="265"/>
      <c r="G2189" s="122">
        <f>IFERROR(VLOOKUP($F:$F,'Lease Types with GL Accts'!A:B,2,FALSE),0)</f>
        <v>0</v>
      </c>
      <c r="H2189" s="122">
        <f>IFERROR(VLOOKUP($F:$F,'Lease Types with GL Accts'!$A:$C,3,FALSE),0)</f>
        <v>0</v>
      </c>
      <c r="I2189" s="122">
        <f>IFERROR(VLOOKUP($F:$F,'Lease Types with GL Accts'!$A:$D,4,FALSE),0)</f>
        <v>0</v>
      </c>
      <c r="J2189" s="293" t="str">
        <f>IF(AND(AB2189=1,K2189='Lease Rollforward'!$B$2),"Yes",IF(AB2189=1,"No",""))</f>
        <v/>
      </c>
      <c r="L2189" s="216"/>
      <c r="M2189" s="217"/>
      <c r="N2189" s="217"/>
      <c r="O2189" s="217"/>
      <c r="P2189" s="294">
        <f t="shared" si="289"/>
        <v>0</v>
      </c>
      <c r="Q2189" s="124"/>
      <c r="R2189" s="124"/>
      <c r="S2189" s="219"/>
      <c r="T2189" s="219"/>
      <c r="U2189" s="266"/>
      <c r="V2189" s="122" t="str">
        <f>IF($AB2189=1,VLOOKUP(U:U,'BW Asset Listing'!D:E,2,FALSE),"")</f>
        <v/>
      </c>
      <c r="W2189" s="122" t="str">
        <f>IF($AB2189=1,VLOOKUP(U:U,'BW Asset Listing'!D:F,3,FALSE),"")</f>
        <v/>
      </c>
      <c r="X2189" s="122" t="str">
        <f>IF($AB2189=1,VLOOKUP(U:U,'BW Asset Listing'!D:G,4,FALSE),"")</f>
        <v/>
      </c>
      <c r="Y2189" s="294" t="str">
        <f>IF($AB2189=1,VLOOKUP(U:U,'BW Asset Listing'!D:O,12,FALSE),"")</f>
        <v/>
      </c>
      <c r="Z2189" s="294" t="str">
        <f t="shared" si="290"/>
        <v/>
      </c>
      <c r="AA2189" s="294" t="str">
        <f t="shared" si="291"/>
        <v/>
      </c>
      <c r="AB2189" s="294">
        <f>COUNTIF($D$4:D2189,$D2189)</f>
        <v>0</v>
      </c>
      <c r="AE2189" s="122" t="str">
        <f t="shared" si="292"/>
        <v/>
      </c>
      <c r="AF2189" s="124">
        <f>SUMIFS('BW Expense Report GL'!I:I,'BW Expense Report GL'!F:F,AD:AD,'BW Expense Report GL'!G:G,G:G)</f>
        <v>0</v>
      </c>
      <c r="AG2189" s="124" t="str">
        <f t="shared" si="293"/>
        <v/>
      </c>
      <c r="AH2189" s="124">
        <f>SUMIFS('BW Expense Report GL'!I:I,'BW Expense Report GL'!F:F,AD:AD,'BW Expense Report GL'!G:G,H:H)</f>
        <v>0</v>
      </c>
      <c r="AI2189" s="124" t="str">
        <f t="shared" si="294"/>
        <v/>
      </c>
      <c r="AK2189" s="121">
        <f t="shared" si="295"/>
        <v>0</v>
      </c>
      <c r="AL2189" s="121">
        <f t="shared" si="296"/>
        <v>0</v>
      </c>
    </row>
    <row r="2190" spans="1:38" s="121" customFormat="1" ht="12.75" x14ac:dyDescent="0.2">
      <c r="A2190" s="293" t="str">
        <f>VLOOKUP(B:B,'ACFR Business Areas'!A:C,3,FALSE)</f>
        <v>A000</v>
      </c>
      <c r="B2190" s="293" t="str">
        <f>'Lease Rollforward'!$B$1</f>
        <v>E120</v>
      </c>
      <c r="C2190" s="122" t="str">
        <f>VLOOKUP(B:B,'ACFR Business Areas'!A:B,2,FALSE)</f>
        <v>Comptroller General</v>
      </c>
      <c r="D2190" s="237"/>
      <c r="E2190" s="265"/>
      <c r="G2190" s="122">
        <f>IFERROR(VLOOKUP($F:$F,'Lease Types with GL Accts'!A:B,2,FALSE),0)</f>
        <v>0</v>
      </c>
      <c r="H2190" s="122">
        <f>IFERROR(VLOOKUP($F:$F,'Lease Types with GL Accts'!$A:$C,3,FALSE),0)</f>
        <v>0</v>
      </c>
      <c r="I2190" s="122">
        <f>IFERROR(VLOOKUP($F:$F,'Lease Types with GL Accts'!$A:$D,4,FALSE),0)</f>
        <v>0</v>
      </c>
      <c r="J2190" s="293" t="str">
        <f>IF(AND(AB2190=1,K2190='Lease Rollforward'!$B$2),"Yes",IF(AB2190=1,"No",""))</f>
        <v/>
      </c>
      <c r="L2190" s="216"/>
      <c r="M2190" s="217"/>
      <c r="N2190" s="217"/>
      <c r="O2190" s="217"/>
      <c r="P2190" s="294">
        <f t="shared" si="289"/>
        <v>0</v>
      </c>
      <c r="Q2190" s="124"/>
      <c r="R2190" s="124"/>
      <c r="S2190" s="219"/>
      <c r="T2190" s="219"/>
      <c r="U2190" s="266"/>
      <c r="V2190" s="122" t="str">
        <f>IF($AB2190=1,VLOOKUP(U:U,'BW Asset Listing'!D:E,2,FALSE),"")</f>
        <v/>
      </c>
      <c r="W2190" s="122" t="str">
        <f>IF($AB2190=1,VLOOKUP(U:U,'BW Asset Listing'!D:F,3,FALSE),"")</f>
        <v/>
      </c>
      <c r="X2190" s="122" t="str">
        <f>IF($AB2190=1,VLOOKUP(U:U,'BW Asset Listing'!D:G,4,FALSE),"")</f>
        <v/>
      </c>
      <c r="Y2190" s="294" t="str">
        <f>IF($AB2190=1,VLOOKUP(U:U,'BW Asset Listing'!D:O,12,FALSE),"")</f>
        <v/>
      </c>
      <c r="Z2190" s="294" t="str">
        <f t="shared" si="290"/>
        <v/>
      </c>
      <c r="AA2190" s="294" t="str">
        <f t="shared" si="291"/>
        <v/>
      </c>
      <c r="AB2190" s="294">
        <f>COUNTIF($D$4:D2190,$D2190)</f>
        <v>0</v>
      </c>
      <c r="AE2190" s="122" t="str">
        <f t="shared" si="292"/>
        <v/>
      </c>
      <c r="AF2190" s="124">
        <f>SUMIFS('BW Expense Report GL'!I:I,'BW Expense Report GL'!F:F,AD:AD,'BW Expense Report GL'!G:G,G:G)</f>
        <v>0</v>
      </c>
      <c r="AG2190" s="124" t="str">
        <f t="shared" si="293"/>
        <v/>
      </c>
      <c r="AH2190" s="124">
        <f>SUMIFS('BW Expense Report GL'!I:I,'BW Expense Report GL'!F:F,AD:AD,'BW Expense Report GL'!G:G,H:H)</f>
        <v>0</v>
      </c>
      <c r="AI2190" s="124" t="str">
        <f t="shared" si="294"/>
        <v/>
      </c>
      <c r="AK2190" s="121">
        <f t="shared" si="295"/>
        <v>0</v>
      </c>
      <c r="AL2190" s="121">
        <f t="shared" si="296"/>
        <v>0</v>
      </c>
    </row>
    <row r="2191" spans="1:38" s="121" customFormat="1" ht="12.75" x14ac:dyDescent="0.2">
      <c r="A2191" s="293" t="str">
        <f>VLOOKUP(B:B,'ACFR Business Areas'!A:C,3,FALSE)</f>
        <v>A000</v>
      </c>
      <c r="B2191" s="293" t="str">
        <f>'Lease Rollforward'!$B$1</f>
        <v>E120</v>
      </c>
      <c r="C2191" s="122" t="str">
        <f>VLOOKUP(B:B,'ACFR Business Areas'!A:B,2,FALSE)</f>
        <v>Comptroller General</v>
      </c>
      <c r="D2191" s="237"/>
      <c r="E2191" s="265"/>
      <c r="G2191" s="122">
        <f>IFERROR(VLOOKUP($F:$F,'Lease Types with GL Accts'!A:B,2,FALSE),0)</f>
        <v>0</v>
      </c>
      <c r="H2191" s="122">
        <f>IFERROR(VLOOKUP($F:$F,'Lease Types with GL Accts'!$A:$C,3,FALSE),0)</f>
        <v>0</v>
      </c>
      <c r="I2191" s="122">
        <f>IFERROR(VLOOKUP($F:$F,'Lease Types with GL Accts'!$A:$D,4,FALSE),0)</f>
        <v>0</v>
      </c>
      <c r="J2191" s="293" t="str">
        <f>IF(AND(AB2191=1,K2191='Lease Rollforward'!$B$2),"Yes",IF(AB2191=1,"No",""))</f>
        <v/>
      </c>
      <c r="L2191" s="216"/>
      <c r="M2191" s="217"/>
      <c r="N2191" s="217"/>
      <c r="O2191" s="217"/>
      <c r="P2191" s="294">
        <f t="shared" si="289"/>
        <v>0</v>
      </c>
      <c r="Q2191" s="124"/>
      <c r="R2191" s="124"/>
      <c r="S2191" s="219"/>
      <c r="T2191" s="219"/>
      <c r="U2191" s="266"/>
      <c r="V2191" s="122" t="str">
        <f>IF($AB2191=1,VLOOKUP(U:U,'BW Asset Listing'!D:E,2,FALSE),"")</f>
        <v/>
      </c>
      <c r="W2191" s="122" t="str">
        <f>IF($AB2191=1,VLOOKUP(U:U,'BW Asset Listing'!D:F,3,FALSE),"")</f>
        <v/>
      </c>
      <c r="X2191" s="122" t="str">
        <f>IF($AB2191=1,VLOOKUP(U:U,'BW Asset Listing'!D:G,4,FALSE),"")</f>
        <v/>
      </c>
      <c r="Y2191" s="294" t="str">
        <f>IF($AB2191=1,VLOOKUP(U:U,'BW Asset Listing'!D:O,12,FALSE),"")</f>
        <v/>
      </c>
      <c r="Z2191" s="294" t="str">
        <f t="shared" si="290"/>
        <v/>
      </c>
      <c r="AA2191" s="294" t="str">
        <f t="shared" si="291"/>
        <v/>
      </c>
      <c r="AB2191" s="294">
        <f>COUNTIF($D$4:D2191,$D2191)</f>
        <v>0</v>
      </c>
      <c r="AE2191" s="122" t="str">
        <f t="shared" si="292"/>
        <v/>
      </c>
      <c r="AF2191" s="124">
        <f>SUMIFS('BW Expense Report GL'!I:I,'BW Expense Report GL'!F:F,AD:AD,'BW Expense Report GL'!G:G,G:G)</f>
        <v>0</v>
      </c>
      <c r="AG2191" s="124" t="str">
        <f t="shared" si="293"/>
        <v/>
      </c>
      <c r="AH2191" s="124">
        <f>SUMIFS('BW Expense Report GL'!I:I,'BW Expense Report GL'!F:F,AD:AD,'BW Expense Report GL'!G:G,H:H)</f>
        <v>0</v>
      </c>
      <c r="AI2191" s="124" t="str">
        <f t="shared" si="294"/>
        <v/>
      </c>
      <c r="AK2191" s="121">
        <f t="shared" si="295"/>
        <v>0</v>
      </c>
      <c r="AL2191" s="121">
        <f t="shared" si="296"/>
        <v>0</v>
      </c>
    </row>
    <row r="2192" spans="1:38" s="121" customFormat="1" ht="12.75" x14ac:dyDescent="0.2">
      <c r="A2192" s="293" t="str">
        <f>VLOOKUP(B:B,'ACFR Business Areas'!A:C,3,FALSE)</f>
        <v>A000</v>
      </c>
      <c r="B2192" s="293" t="str">
        <f>'Lease Rollforward'!$B$1</f>
        <v>E120</v>
      </c>
      <c r="C2192" s="122" t="str">
        <f>VLOOKUP(B:B,'ACFR Business Areas'!A:B,2,FALSE)</f>
        <v>Comptroller General</v>
      </c>
      <c r="D2192" s="237"/>
      <c r="E2192" s="265"/>
      <c r="G2192" s="122">
        <f>IFERROR(VLOOKUP($F:$F,'Lease Types with GL Accts'!A:B,2,FALSE),0)</f>
        <v>0</v>
      </c>
      <c r="H2192" s="122">
        <f>IFERROR(VLOOKUP($F:$F,'Lease Types with GL Accts'!$A:$C,3,FALSE),0)</f>
        <v>0</v>
      </c>
      <c r="I2192" s="122">
        <f>IFERROR(VLOOKUP($F:$F,'Lease Types with GL Accts'!$A:$D,4,FALSE),0)</f>
        <v>0</v>
      </c>
      <c r="J2192" s="293" t="str">
        <f>IF(AND(AB2192=1,K2192='Lease Rollforward'!$B$2),"Yes",IF(AB2192=1,"No",""))</f>
        <v/>
      </c>
      <c r="L2192" s="216"/>
      <c r="M2192" s="217"/>
      <c r="N2192" s="217"/>
      <c r="O2192" s="217"/>
      <c r="P2192" s="294">
        <f t="shared" si="289"/>
        <v>0</v>
      </c>
      <c r="Q2192" s="124"/>
      <c r="R2192" s="124"/>
      <c r="S2192" s="219"/>
      <c r="T2192" s="219"/>
      <c r="U2192" s="266"/>
      <c r="V2192" s="122" t="str">
        <f>IF($AB2192=1,VLOOKUP(U:U,'BW Asset Listing'!D:E,2,FALSE),"")</f>
        <v/>
      </c>
      <c r="W2192" s="122" t="str">
        <f>IF($AB2192=1,VLOOKUP(U:U,'BW Asset Listing'!D:F,3,FALSE),"")</f>
        <v/>
      </c>
      <c r="X2192" s="122" t="str">
        <f>IF($AB2192=1,VLOOKUP(U:U,'BW Asset Listing'!D:G,4,FALSE),"")</f>
        <v/>
      </c>
      <c r="Y2192" s="294" t="str">
        <f>IF($AB2192=1,VLOOKUP(U:U,'BW Asset Listing'!D:O,12,FALSE),"")</f>
        <v/>
      </c>
      <c r="Z2192" s="294" t="str">
        <f t="shared" si="290"/>
        <v/>
      </c>
      <c r="AA2192" s="294" t="str">
        <f t="shared" si="291"/>
        <v/>
      </c>
      <c r="AB2192" s="294">
        <f>COUNTIF($D$4:D2192,$D2192)</f>
        <v>0</v>
      </c>
      <c r="AE2192" s="122" t="str">
        <f t="shared" si="292"/>
        <v/>
      </c>
      <c r="AF2192" s="124">
        <f>SUMIFS('BW Expense Report GL'!I:I,'BW Expense Report GL'!F:F,AD:AD,'BW Expense Report GL'!G:G,G:G)</f>
        <v>0</v>
      </c>
      <c r="AG2192" s="124" t="str">
        <f t="shared" si="293"/>
        <v/>
      </c>
      <c r="AH2192" s="124">
        <f>SUMIFS('BW Expense Report GL'!I:I,'BW Expense Report GL'!F:F,AD:AD,'BW Expense Report GL'!G:G,H:H)</f>
        <v>0</v>
      </c>
      <c r="AI2192" s="124" t="str">
        <f t="shared" si="294"/>
        <v/>
      </c>
      <c r="AK2192" s="121">
        <f t="shared" si="295"/>
        <v>0</v>
      </c>
      <c r="AL2192" s="121">
        <f t="shared" si="296"/>
        <v>0</v>
      </c>
    </row>
    <row r="2193" spans="1:38" s="121" customFormat="1" ht="12.75" x14ac:dyDescent="0.2">
      <c r="A2193" s="293" t="str">
        <f>VLOOKUP(B:B,'ACFR Business Areas'!A:C,3,FALSE)</f>
        <v>A000</v>
      </c>
      <c r="B2193" s="293" t="str">
        <f>'Lease Rollforward'!$B$1</f>
        <v>E120</v>
      </c>
      <c r="C2193" s="122" t="str">
        <f>VLOOKUP(B:B,'ACFR Business Areas'!A:B,2,FALSE)</f>
        <v>Comptroller General</v>
      </c>
      <c r="D2193" s="237"/>
      <c r="E2193" s="265"/>
      <c r="G2193" s="122">
        <f>IFERROR(VLOOKUP($F:$F,'Lease Types with GL Accts'!A:B,2,FALSE),0)</f>
        <v>0</v>
      </c>
      <c r="H2193" s="122">
        <f>IFERROR(VLOOKUP($F:$F,'Lease Types with GL Accts'!$A:$C,3,FALSE),0)</f>
        <v>0</v>
      </c>
      <c r="I2193" s="122">
        <f>IFERROR(VLOOKUP($F:$F,'Lease Types with GL Accts'!$A:$D,4,FALSE),0)</f>
        <v>0</v>
      </c>
      <c r="J2193" s="293" t="str">
        <f>IF(AND(AB2193=1,K2193='Lease Rollforward'!$B$2),"Yes",IF(AB2193=1,"No",""))</f>
        <v/>
      </c>
      <c r="L2193" s="216"/>
      <c r="M2193" s="217"/>
      <c r="N2193" s="217"/>
      <c r="O2193" s="217"/>
      <c r="P2193" s="294">
        <f t="shared" si="289"/>
        <v>0</v>
      </c>
      <c r="Q2193" s="124"/>
      <c r="R2193" s="124"/>
      <c r="S2193" s="219"/>
      <c r="T2193" s="219"/>
      <c r="U2193" s="266"/>
      <c r="V2193" s="122" t="str">
        <f>IF($AB2193=1,VLOOKUP(U:U,'BW Asset Listing'!D:E,2,FALSE),"")</f>
        <v/>
      </c>
      <c r="W2193" s="122" t="str">
        <f>IF($AB2193=1,VLOOKUP(U:U,'BW Asset Listing'!D:F,3,FALSE),"")</f>
        <v/>
      </c>
      <c r="X2193" s="122" t="str">
        <f>IF($AB2193=1,VLOOKUP(U:U,'BW Asset Listing'!D:G,4,FALSE),"")</f>
        <v/>
      </c>
      <c r="Y2193" s="294" t="str">
        <f>IF($AB2193=1,VLOOKUP(U:U,'BW Asset Listing'!D:O,12,FALSE),"")</f>
        <v/>
      </c>
      <c r="Z2193" s="294" t="str">
        <f t="shared" si="290"/>
        <v/>
      </c>
      <c r="AA2193" s="294" t="str">
        <f t="shared" si="291"/>
        <v/>
      </c>
      <c r="AB2193" s="294">
        <f>COUNTIF($D$4:D2193,$D2193)</f>
        <v>0</v>
      </c>
      <c r="AE2193" s="122" t="str">
        <f t="shared" si="292"/>
        <v/>
      </c>
      <c r="AF2193" s="124">
        <f>SUMIFS('BW Expense Report GL'!I:I,'BW Expense Report GL'!F:F,AD:AD,'BW Expense Report GL'!G:G,G:G)</f>
        <v>0</v>
      </c>
      <c r="AG2193" s="124" t="str">
        <f t="shared" si="293"/>
        <v/>
      </c>
      <c r="AH2193" s="124">
        <f>SUMIFS('BW Expense Report GL'!I:I,'BW Expense Report GL'!F:F,AD:AD,'BW Expense Report GL'!G:G,H:H)</f>
        <v>0</v>
      </c>
      <c r="AI2193" s="124" t="str">
        <f t="shared" si="294"/>
        <v/>
      </c>
      <c r="AK2193" s="121">
        <f t="shared" si="295"/>
        <v>0</v>
      </c>
      <c r="AL2193" s="121">
        <f t="shared" si="296"/>
        <v>0</v>
      </c>
    </row>
    <row r="2194" spans="1:38" s="121" customFormat="1" ht="12.75" x14ac:dyDescent="0.2">
      <c r="A2194" s="293" t="str">
        <f>VLOOKUP(B:B,'ACFR Business Areas'!A:C,3,FALSE)</f>
        <v>A000</v>
      </c>
      <c r="B2194" s="293" t="str">
        <f>'Lease Rollforward'!$B$1</f>
        <v>E120</v>
      </c>
      <c r="C2194" s="122" t="str">
        <f>VLOOKUP(B:B,'ACFR Business Areas'!A:B,2,FALSE)</f>
        <v>Comptroller General</v>
      </c>
      <c r="D2194" s="237"/>
      <c r="E2194" s="265"/>
      <c r="G2194" s="122">
        <f>IFERROR(VLOOKUP($F:$F,'Lease Types with GL Accts'!A:B,2,FALSE),0)</f>
        <v>0</v>
      </c>
      <c r="H2194" s="122">
        <f>IFERROR(VLOOKUP($F:$F,'Lease Types with GL Accts'!$A:$C,3,FALSE),0)</f>
        <v>0</v>
      </c>
      <c r="I2194" s="122">
        <f>IFERROR(VLOOKUP($F:$F,'Lease Types with GL Accts'!$A:$D,4,FALSE),0)</f>
        <v>0</v>
      </c>
      <c r="J2194" s="293" t="str">
        <f>IF(AND(AB2194=1,K2194='Lease Rollforward'!$B$2),"Yes",IF(AB2194=1,"No",""))</f>
        <v/>
      </c>
      <c r="L2194" s="216"/>
      <c r="M2194" s="217"/>
      <c r="N2194" s="217"/>
      <c r="O2194" s="217"/>
      <c r="P2194" s="294">
        <f t="shared" si="289"/>
        <v>0</v>
      </c>
      <c r="Q2194" s="124"/>
      <c r="R2194" s="124"/>
      <c r="S2194" s="219"/>
      <c r="T2194" s="219"/>
      <c r="U2194" s="266"/>
      <c r="V2194" s="122" t="str">
        <f>IF($AB2194=1,VLOOKUP(U:U,'BW Asset Listing'!D:E,2,FALSE),"")</f>
        <v/>
      </c>
      <c r="W2194" s="122" t="str">
        <f>IF($AB2194=1,VLOOKUP(U:U,'BW Asset Listing'!D:F,3,FALSE),"")</f>
        <v/>
      </c>
      <c r="X2194" s="122" t="str">
        <f>IF($AB2194=1,VLOOKUP(U:U,'BW Asset Listing'!D:G,4,FALSE),"")</f>
        <v/>
      </c>
      <c r="Y2194" s="294" t="str">
        <f>IF($AB2194=1,VLOOKUP(U:U,'BW Asset Listing'!D:O,12,FALSE),"")</f>
        <v/>
      </c>
      <c r="Z2194" s="294" t="str">
        <f t="shared" si="290"/>
        <v/>
      </c>
      <c r="AA2194" s="294" t="str">
        <f t="shared" si="291"/>
        <v/>
      </c>
      <c r="AB2194" s="294">
        <f>COUNTIF($D$4:D2194,$D2194)</f>
        <v>0</v>
      </c>
      <c r="AE2194" s="122" t="str">
        <f t="shared" si="292"/>
        <v/>
      </c>
      <c r="AF2194" s="124">
        <f>SUMIFS('BW Expense Report GL'!I:I,'BW Expense Report GL'!F:F,AD:AD,'BW Expense Report GL'!G:G,G:G)</f>
        <v>0</v>
      </c>
      <c r="AG2194" s="124" t="str">
        <f t="shared" si="293"/>
        <v/>
      </c>
      <c r="AH2194" s="124">
        <f>SUMIFS('BW Expense Report GL'!I:I,'BW Expense Report GL'!F:F,AD:AD,'BW Expense Report GL'!G:G,H:H)</f>
        <v>0</v>
      </c>
      <c r="AI2194" s="124" t="str">
        <f t="shared" si="294"/>
        <v/>
      </c>
      <c r="AK2194" s="121">
        <f t="shared" si="295"/>
        <v>0</v>
      </c>
      <c r="AL2194" s="121">
        <f t="shared" si="296"/>
        <v>0</v>
      </c>
    </row>
    <row r="2195" spans="1:38" s="121" customFormat="1" ht="12.75" x14ac:dyDescent="0.2">
      <c r="A2195" s="293" t="str">
        <f>VLOOKUP(B:B,'ACFR Business Areas'!A:C,3,FALSE)</f>
        <v>A000</v>
      </c>
      <c r="B2195" s="293" t="str">
        <f>'Lease Rollforward'!$B$1</f>
        <v>E120</v>
      </c>
      <c r="C2195" s="122" t="str">
        <f>VLOOKUP(B:B,'ACFR Business Areas'!A:B,2,FALSE)</f>
        <v>Comptroller General</v>
      </c>
      <c r="D2195" s="237"/>
      <c r="E2195" s="265"/>
      <c r="G2195" s="122">
        <f>IFERROR(VLOOKUP($F:$F,'Lease Types with GL Accts'!A:B,2,FALSE),0)</f>
        <v>0</v>
      </c>
      <c r="H2195" s="122">
        <f>IFERROR(VLOOKUP($F:$F,'Lease Types with GL Accts'!$A:$C,3,FALSE),0)</f>
        <v>0</v>
      </c>
      <c r="I2195" s="122">
        <f>IFERROR(VLOOKUP($F:$F,'Lease Types with GL Accts'!$A:$D,4,FALSE),0)</f>
        <v>0</v>
      </c>
      <c r="J2195" s="293" t="str">
        <f>IF(AND(AB2195=1,K2195='Lease Rollforward'!$B$2),"Yes",IF(AB2195=1,"No",""))</f>
        <v/>
      </c>
      <c r="L2195" s="216"/>
      <c r="M2195" s="217"/>
      <c r="N2195" s="217"/>
      <c r="O2195" s="217"/>
      <c r="P2195" s="294">
        <f t="shared" si="289"/>
        <v>0</v>
      </c>
      <c r="Q2195" s="124"/>
      <c r="R2195" s="124"/>
      <c r="S2195" s="219"/>
      <c r="T2195" s="219"/>
      <c r="U2195" s="266"/>
      <c r="V2195" s="122" t="str">
        <f>IF($AB2195=1,VLOOKUP(U:U,'BW Asset Listing'!D:E,2,FALSE),"")</f>
        <v/>
      </c>
      <c r="W2195" s="122" t="str">
        <f>IF($AB2195=1,VLOOKUP(U:U,'BW Asset Listing'!D:F,3,FALSE),"")</f>
        <v/>
      </c>
      <c r="X2195" s="122" t="str">
        <f>IF($AB2195=1,VLOOKUP(U:U,'BW Asset Listing'!D:G,4,FALSE),"")</f>
        <v/>
      </c>
      <c r="Y2195" s="294" t="str">
        <f>IF($AB2195=1,VLOOKUP(U:U,'BW Asset Listing'!D:O,12,FALSE),"")</f>
        <v/>
      </c>
      <c r="Z2195" s="294" t="str">
        <f t="shared" si="290"/>
        <v/>
      </c>
      <c r="AA2195" s="294" t="str">
        <f t="shared" si="291"/>
        <v/>
      </c>
      <c r="AB2195" s="294">
        <f>COUNTIF($D$4:D2195,$D2195)</f>
        <v>0</v>
      </c>
      <c r="AE2195" s="122" t="str">
        <f t="shared" si="292"/>
        <v/>
      </c>
      <c r="AF2195" s="124">
        <f>SUMIFS('BW Expense Report GL'!I:I,'BW Expense Report GL'!F:F,AD:AD,'BW Expense Report GL'!G:G,G:G)</f>
        <v>0</v>
      </c>
      <c r="AG2195" s="124" t="str">
        <f t="shared" si="293"/>
        <v/>
      </c>
      <c r="AH2195" s="124">
        <f>SUMIFS('BW Expense Report GL'!I:I,'BW Expense Report GL'!F:F,AD:AD,'BW Expense Report GL'!G:G,H:H)</f>
        <v>0</v>
      </c>
      <c r="AI2195" s="124" t="str">
        <f t="shared" si="294"/>
        <v/>
      </c>
      <c r="AK2195" s="121">
        <f t="shared" si="295"/>
        <v>0</v>
      </c>
      <c r="AL2195" s="121">
        <f t="shared" si="296"/>
        <v>0</v>
      </c>
    </row>
    <row r="2196" spans="1:38" s="121" customFormat="1" ht="12.75" x14ac:dyDescent="0.2">
      <c r="A2196" s="293" t="str">
        <f>VLOOKUP(B:B,'ACFR Business Areas'!A:C,3,FALSE)</f>
        <v>A000</v>
      </c>
      <c r="B2196" s="293" t="str">
        <f>'Lease Rollforward'!$B$1</f>
        <v>E120</v>
      </c>
      <c r="C2196" s="122" t="str">
        <f>VLOOKUP(B:B,'ACFR Business Areas'!A:B,2,FALSE)</f>
        <v>Comptroller General</v>
      </c>
      <c r="D2196" s="237"/>
      <c r="E2196" s="265"/>
      <c r="G2196" s="122">
        <f>IFERROR(VLOOKUP($F:$F,'Lease Types with GL Accts'!A:B,2,FALSE),0)</f>
        <v>0</v>
      </c>
      <c r="H2196" s="122">
        <f>IFERROR(VLOOKUP($F:$F,'Lease Types with GL Accts'!$A:$C,3,FALSE),0)</f>
        <v>0</v>
      </c>
      <c r="I2196" s="122">
        <f>IFERROR(VLOOKUP($F:$F,'Lease Types with GL Accts'!$A:$D,4,FALSE),0)</f>
        <v>0</v>
      </c>
      <c r="J2196" s="293" t="str">
        <f>IF(AND(AB2196=1,K2196='Lease Rollforward'!$B$2),"Yes",IF(AB2196=1,"No",""))</f>
        <v/>
      </c>
      <c r="L2196" s="216"/>
      <c r="M2196" s="217"/>
      <c r="N2196" s="217"/>
      <c r="O2196" s="217"/>
      <c r="P2196" s="294">
        <f t="shared" si="289"/>
        <v>0</v>
      </c>
      <c r="Q2196" s="124"/>
      <c r="R2196" s="124"/>
      <c r="S2196" s="219"/>
      <c r="T2196" s="219"/>
      <c r="U2196" s="266"/>
      <c r="V2196" s="122" t="str">
        <f>IF($AB2196=1,VLOOKUP(U:U,'BW Asset Listing'!D:E,2,FALSE),"")</f>
        <v/>
      </c>
      <c r="W2196" s="122" t="str">
        <f>IF($AB2196=1,VLOOKUP(U:U,'BW Asset Listing'!D:F,3,FALSE),"")</f>
        <v/>
      </c>
      <c r="X2196" s="122" t="str">
        <f>IF($AB2196=1,VLOOKUP(U:U,'BW Asset Listing'!D:G,4,FALSE),"")</f>
        <v/>
      </c>
      <c r="Y2196" s="294" t="str">
        <f>IF($AB2196=1,VLOOKUP(U:U,'BW Asset Listing'!D:O,12,FALSE),"")</f>
        <v/>
      </c>
      <c r="Z2196" s="294" t="str">
        <f t="shared" si="290"/>
        <v/>
      </c>
      <c r="AA2196" s="294" t="str">
        <f t="shared" si="291"/>
        <v/>
      </c>
      <c r="AB2196" s="294">
        <f>COUNTIF($D$4:D2196,$D2196)</f>
        <v>0</v>
      </c>
      <c r="AE2196" s="122" t="str">
        <f t="shared" si="292"/>
        <v/>
      </c>
      <c r="AF2196" s="124">
        <f>SUMIFS('BW Expense Report GL'!I:I,'BW Expense Report GL'!F:F,AD:AD,'BW Expense Report GL'!G:G,G:G)</f>
        <v>0</v>
      </c>
      <c r="AG2196" s="124" t="str">
        <f t="shared" si="293"/>
        <v/>
      </c>
      <c r="AH2196" s="124">
        <f>SUMIFS('BW Expense Report GL'!I:I,'BW Expense Report GL'!F:F,AD:AD,'BW Expense Report GL'!G:G,H:H)</f>
        <v>0</v>
      </c>
      <c r="AI2196" s="124" t="str">
        <f t="shared" si="294"/>
        <v/>
      </c>
      <c r="AK2196" s="121">
        <f t="shared" si="295"/>
        <v>0</v>
      </c>
      <c r="AL2196" s="121">
        <f t="shared" si="296"/>
        <v>0</v>
      </c>
    </row>
    <row r="2197" spans="1:38" s="121" customFormat="1" ht="12.75" x14ac:dyDescent="0.2">
      <c r="A2197" s="293" t="str">
        <f>VLOOKUP(B:B,'ACFR Business Areas'!A:C,3,FALSE)</f>
        <v>A000</v>
      </c>
      <c r="B2197" s="293" t="str">
        <f>'Lease Rollforward'!$B$1</f>
        <v>E120</v>
      </c>
      <c r="C2197" s="122" t="str">
        <f>VLOOKUP(B:B,'ACFR Business Areas'!A:B,2,FALSE)</f>
        <v>Comptroller General</v>
      </c>
      <c r="D2197" s="237"/>
      <c r="E2197" s="265"/>
      <c r="G2197" s="122">
        <f>IFERROR(VLOOKUP($F:$F,'Lease Types with GL Accts'!A:B,2,FALSE),0)</f>
        <v>0</v>
      </c>
      <c r="H2197" s="122">
        <f>IFERROR(VLOOKUP($F:$F,'Lease Types with GL Accts'!$A:$C,3,FALSE),0)</f>
        <v>0</v>
      </c>
      <c r="I2197" s="122">
        <f>IFERROR(VLOOKUP($F:$F,'Lease Types with GL Accts'!$A:$D,4,FALSE),0)</f>
        <v>0</v>
      </c>
      <c r="J2197" s="293" t="str">
        <f>IF(AND(AB2197=1,K2197='Lease Rollforward'!$B$2),"Yes",IF(AB2197=1,"No",""))</f>
        <v/>
      </c>
      <c r="L2197" s="216"/>
      <c r="M2197" s="217"/>
      <c r="N2197" s="217"/>
      <c r="O2197" s="217"/>
      <c r="P2197" s="294">
        <f t="shared" si="289"/>
        <v>0</v>
      </c>
      <c r="Q2197" s="124"/>
      <c r="R2197" s="124"/>
      <c r="S2197" s="219"/>
      <c r="T2197" s="219"/>
      <c r="U2197" s="266"/>
      <c r="V2197" s="122" t="str">
        <f>IF($AB2197=1,VLOOKUP(U:U,'BW Asset Listing'!D:E,2,FALSE),"")</f>
        <v/>
      </c>
      <c r="W2197" s="122" t="str">
        <f>IF($AB2197=1,VLOOKUP(U:U,'BW Asset Listing'!D:F,3,FALSE),"")</f>
        <v/>
      </c>
      <c r="X2197" s="122" t="str">
        <f>IF($AB2197=1,VLOOKUP(U:U,'BW Asset Listing'!D:G,4,FALSE),"")</f>
        <v/>
      </c>
      <c r="Y2197" s="294" t="str">
        <f>IF($AB2197=1,VLOOKUP(U:U,'BW Asset Listing'!D:O,12,FALSE),"")</f>
        <v/>
      </c>
      <c r="Z2197" s="294" t="str">
        <f t="shared" si="290"/>
        <v/>
      </c>
      <c r="AA2197" s="294" t="str">
        <f t="shared" si="291"/>
        <v/>
      </c>
      <c r="AB2197" s="294">
        <f>COUNTIF($D$4:D2197,$D2197)</f>
        <v>0</v>
      </c>
      <c r="AE2197" s="122" t="str">
        <f t="shared" si="292"/>
        <v/>
      </c>
      <c r="AF2197" s="124">
        <f>SUMIFS('BW Expense Report GL'!I:I,'BW Expense Report GL'!F:F,AD:AD,'BW Expense Report GL'!G:G,G:G)</f>
        <v>0</v>
      </c>
      <c r="AG2197" s="124" t="str">
        <f t="shared" si="293"/>
        <v/>
      </c>
      <c r="AH2197" s="124">
        <f>SUMIFS('BW Expense Report GL'!I:I,'BW Expense Report GL'!F:F,AD:AD,'BW Expense Report GL'!G:G,H:H)</f>
        <v>0</v>
      </c>
      <c r="AI2197" s="124" t="str">
        <f t="shared" si="294"/>
        <v/>
      </c>
      <c r="AK2197" s="121">
        <f t="shared" si="295"/>
        <v>0</v>
      </c>
      <c r="AL2197" s="121">
        <f t="shared" si="296"/>
        <v>0</v>
      </c>
    </row>
    <row r="2198" spans="1:38" s="121" customFormat="1" ht="12.75" x14ac:dyDescent="0.2">
      <c r="A2198" s="293" t="str">
        <f>VLOOKUP(B:B,'ACFR Business Areas'!A:C,3,FALSE)</f>
        <v>A000</v>
      </c>
      <c r="B2198" s="293" t="str">
        <f>'Lease Rollforward'!$B$1</f>
        <v>E120</v>
      </c>
      <c r="C2198" s="122" t="str">
        <f>VLOOKUP(B:B,'ACFR Business Areas'!A:B,2,FALSE)</f>
        <v>Comptroller General</v>
      </c>
      <c r="D2198" s="237"/>
      <c r="E2198" s="265"/>
      <c r="G2198" s="122">
        <f>IFERROR(VLOOKUP($F:$F,'Lease Types with GL Accts'!A:B,2,FALSE),0)</f>
        <v>0</v>
      </c>
      <c r="H2198" s="122">
        <f>IFERROR(VLOOKUP($F:$F,'Lease Types with GL Accts'!$A:$C,3,FALSE),0)</f>
        <v>0</v>
      </c>
      <c r="I2198" s="122">
        <f>IFERROR(VLOOKUP($F:$F,'Lease Types with GL Accts'!$A:$D,4,FALSE),0)</f>
        <v>0</v>
      </c>
      <c r="J2198" s="293" t="str">
        <f>IF(AND(AB2198=1,K2198='Lease Rollforward'!$B$2),"Yes",IF(AB2198=1,"No",""))</f>
        <v/>
      </c>
      <c r="L2198" s="216"/>
      <c r="M2198" s="217"/>
      <c r="N2198" s="217"/>
      <c r="O2198" s="217"/>
      <c r="P2198" s="294">
        <f t="shared" si="289"/>
        <v>0</v>
      </c>
      <c r="Q2198" s="124"/>
      <c r="R2198" s="124"/>
      <c r="S2198" s="219"/>
      <c r="T2198" s="219"/>
      <c r="U2198" s="266"/>
      <c r="V2198" s="122" t="str">
        <f>IF($AB2198=1,VLOOKUP(U:U,'BW Asset Listing'!D:E,2,FALSE),"")</f>
        <v/>
      </c>
      <c r="W2198" s="122" t="str">
        <f>IF($AB2198=1,VLOOKUP(U:U,'BW Asset Listing'!D:F,3,FALSE),"")</f>
        <v/>
      </c>
      <c r="X2198" s="122" t="str">
        <f>IF($AB2198=1,VLOOKUP(U:U,'BW Asset Listing'!D:G,4,FALSE),"")</f>
        <v/>
      </c>
      <c r="Y2198" s="294" t="str">
        <f>IF($AB2198=1,VLOOKUP(U:U,'BW Asset Listing'!D:O,12,FALSE),"")</f>
        <v/>
      </c>
      <c r="Z2198" s="294" t="str">
        <f t="shared" si="290"/>
        <v/>
      </c>
      <c r="AA2198" s="294" t="str">
        <f t="shared" si="291"/>
        <v/>
      </c>
      <c r="AB2198" s="294">
        <f>COUNTIF($D$4:D2198,$D2198)</f>
        <v>0</v>
      </c>
      <c r="AE2198" s="122" t="str">
        <f t="shared" si="292"/>
        <v/>
      </c>
      <c r="AF2198" s="124">
        <f>SUMIFS('BW Expense Report GL'!I:I,'BW Expense Report GL'!F:F,AD:AD,'BW Expense Report GL'!G:G,G:G)</f>
        <v>0</v>
      </c>
      <c r="AG2198" s="124" t="str">
        <f t="shared" si="293"/>
        <v/>
      </c>
      <c r="AH2198" s="124">
        <f>SUMIFS('BW Expense Report GL'!I:I,'BW Expense Report GL'!F:F,AD:AD,'BW Expense Report GL'!G:G,H:H)</f>
        <v>0</v>
      </c>
      <c r="AI2198" s="124" t="str">
        <f t="shared" si="294"/>
        <v/>
      </c>
      <c r="AK2198" s="121">
        <f t="shared" si="295"/>
        <v>0</v>
      </c>
      <c r="AL2198" s="121">
        <f t="shared" si="296"/>
        <v>0</v>
      </c>
    </row>
    <row r="2199" spans="1:38" s="121" customFormat="1" ht="12.75" x14ac:dyDescent="0.2">
      <c r="A2199" s="293" t="str">
        <f>VLOOKUP(B:B,'ACFR Business Areas'!A:C,3,FALSE)</f>
        <v>A000</v>
      </c>
      <c r="B2199" s="293" t="str">
        <f>'Lease Rollforward'!$B$1</f>
        <v>E120</v>
      </c>
      <c r="C2199" s="122" t="str">
        <f>VLOOKUP(B:B,'ACFR Business Areas'!A:B,2,FALSE)</f>
        <v>Comptroller General</v>
      </c>
      <c r="D2199" s="237"/>
      <c r="E2199" s="265"/>
      <c r="G2199" s="122">
        <f>IFERROR(VLOOKUP($F:$F,'Lease Types with GL Accts'!A:B,2,FALSE),0)</f>
        <v>0</v>
      </c>
      <c r="H2199" s="122">
        <f>IFERROR(VLOOKUP($F:$F,'Lease Types with GL Accts'!$A:$C,3,FALSE),0)</f>
        <v>0</v>
      </c>
      <c r="I2199" s="122">
        <f>IFERROR(VLOOKUP($F:$F,'Lease Types with GL Accts'!$A:$D,4,FALSE),0)</f>
        <v>0</v>
      </c>
      <c r="J2199" s="293" t="str">
        <f>IF(AND(AB2199=1,K2199='Lease Rollforward'!$B$2),"Yes",IF(AB2199=1,"No",""))</f>
        <v/>
      </c>
      <c r="L2199" s="216"/>
      <c r="M2199" s="217"/>
      <c r="N2199" s="217"/>
      <c r="O2199" s="217"/>
      <c r="P2199" s="294">
        <f t="shared" si="289"/>
        <v>0</v>
      </c>
      <c r="Q2199" s="124"/>
      <c r="R2199" s="124"/>
      <c r="S2199" s="219"/>
      <c r="T2199" s="219"/>
      <c r="U2199" s="266"/>
      <c r="V2199" s="122" t="str">
        <f>IF($AB2199=1,VLOOKUP(U:U,'BW Asset Listing'!D:E,2,FALSE),"")</f>
        <v/>
      </c>
      <c r="W2199" s="122" t="str">
        <f>IF($AB2199=1,VLOOKUP(U:U,'BW Asset Listing'!D:F,3,FALSE),"")</f>
        <v/>
      </c>
      <c r="X2199" s="122" t="str">
        <f>IF($AB2199=1,VLOOKUP(U:U,'BW Asset Listing'!D:G,4,FALSE),"")</f>
        <v/>
      </c>
      <c r="Y2199" s="294" t="str">
        <f>IF($AB2199=1,VLOOKUP(U:U,'BW Asset Listing'!D:O,12,FALSE),"")</f>
        <v/>
      </c>
      <c r="Z2199" s="294" t="str">
        <f t="shared" si="290"/>
        <v/>
      </c>
      <c r="AA2199" s="294" t="str">
        <f t="shared" si="291"/>
        <v/>
      </c>
      <c r="AB2199" s="294">
        <f>COUNTIF($D$4:D2199,$D2199)</f>
        <v>0</v>
      </c>
      <c r="AE2199" s="122" t="str">
        <f t="shared" si="292"/>
        <v/>
      </c>
      <c r="AF2199" s="124">
        <f>SUMIFS('BW Expense Report GL'!I:I,'BW Expense Report GL'!F:F,AD:AD,'BW Expense Report GL'!G:G,G:G)</f>
        <v>0</v>
      </c>
      <c r="AG2199" s="124" t="str">
        <f t="shared" si="293"/>
        <v/>
      </c>
      <c r="AH2199" s="124">
        <f>SUMIFS('BW Expense Report GL'!I:I,'BW Expense Report GL'!F:F,AD:AD,'BW Expense Report GL'!G:G,H:H)</f>
        <v>0</v>
      </c>
      <c r="AI2199" s="124" t="str">
        <f t="shared" si="294"/>
        <v/>
      </c>
      <c r="AK2199" s="121">
        <f t="shared" si="295"/>
        <v>0</v>
      </c>
      <c r="AL2199" s="121">
        <f t="shared" si="296"/>
        <v>0</v>
      </c>
    </row>
    <row r="2200" spans="1:38" s="121" customFormat="1" ht="12.75" x14ac:dyDescent="0.2">
      <c r="A2200" s="293" t="str">
        <f>VLOOKUP(B:B,'ACFR Business Areas'!A:C,3,FALSE)</f>
        <v>A000</v>
      </c>
      <c r="B2200" s="293" t="str">
        <f>'Lease Rollforward'!$B$1</f>
        <v>E120</v>
      </c>
      <c r="C2200" s="122" t="str">
        <f>VLOOKUP(B:B,'ACFR Business Areas'!A:B,2,FALSE)</f>
        <v>Comptroller General</v>
      </c>
      <c r="D2200" s="237"/>
      <c r="E2200" s="265"/>
      <c r="G2200" s="122">
        <f>IFERROR(VLOOKUP($F:$F,'Lease Types with GL Accts'!A:B,2,FALSE),0)</f>
        <v>0</v>
      </c>
      <c r="H2200" s="122">
        <f>IFERROR(VLOOKUP($F:$F,'Lease Types with GL Accts'!$A:$C,3,FALSE),0)</f>
        <v>0</v>
      </c>
      <c r="I2200" s="122">
        <f>IFERROR(VLOOKUP($F:$F,'Lease Types with GL Accts'!$A:$D,4,FALSE),0)</f>
        <v>0</v>
      </c>
      <c r="J2200" s="293" t="str">
        <f>IF(AND(AB2200=1,K2200='Lease Rollforward'!$B$2),"Yes",IF(AB2200=1,"No",""))</f>
        <v/>
      </c>
      <c r="L2200" s="216"/>
      <c r="M2200" s="217"/>
      <c r="N2200" s="217"/>
      <c r="O2200" s="217"/>
      <c r="P2200" s="294">
        <f t="shared" si="289"/>
        <v>0</v>
      </c>
      <c r="Q2200" s="124"/>
      <c r="R2200" s="124"/>
      <c r="S2200" s="219"/>
      <c r="T2200" s="219"/>
      <c r="U2200" s="266"/>
      <c r="V2200" s="122" t="str">
        <f>IF($AB2200=1,VLOOKUP(U:U,'BW Asset Listing'!D:E,2,FALSE),"")</f>
        <v/>
      </c>
      <c r="W2200" s="122" t="str">
        <f>IF($AB2200=1,VLOOKUP(U:U,'BW Asset Listing'!D:F,3,FALSE),"")</f>
        <v/>
      </c>
      <c r="X2200" s="122" t="str">
        <f>IF($AB2200=1,VLOOKUP(U:U,'BW Asset Listing'!D:G,4,FALSE),"")</f>
        <v/>
      </c>
      <c r="Y2200" s="294" t="str">
        <f>IF($AB2200=1,VLOOKUP(U:U,'BW Asset Listing'!D:O,12,FALSE),"")</f>
        <v/>
      </c>
      <c r="Z2200" s="294" t="str">
        <f t="shared" si="290"/>
        <v/>
      </c>
      <c r="AA2200" s="294" t="str">
        <f t="shared" si="291"/>
        <v/>
      </c>
      <c r="AB2200" s="294">
        <f>COUNTIF($D$4:D2200,$D2200)</f>
        <v>0</v>
      </c>
      <c r="AE2200" s="122" t="str">
        <f t="shared" si="292"/>
        <v/>
      </c>
      <c r="AF2200" s="124">
        <f>SUMIFS('BW Expense Report GL'!I:I,'BW Expense Report GL'!F:F,AD:AD,'BW Expense Report GL'!G:G,G:G)</f>
        <v>0</v>
      </c>
      <c r="AG2200" s="124" t="str">
        <f t="shared" si="293"/>
        <v/>
      </c>
      <c r="AH2200" s="124">
        <f>SUMIFS('BW Expense Report GL'!I:I,'BW Expense Report GL'!F:F,AD:AD,'BW Expense Report GL'!G:G,H:H)</f>
        <v>0</v>
      </c>
      <c r="AI2200" s="124" t="str">
        <f t="shared" si="294"/>
        <v/>
      </c>
      <c r="AK2200" s="121">
        <f t="shared" si="295"/>
        <v>0</v>
      </c>
      <c r="AL2200" s="121">
        <f t="shared" si="296"/>
        <v>0</v>
      </c>
    </row>
  </sheetData>
  <sheetProtection algorithmName="SHA-512" hashValue="6RdKBSr/+sBZeORoZcsaZqA3Oqnn61dZhrtZtnxukkOlIKnD2qk9nYZadAdgPK73hG1egZUD0xUlqeQS/BAgoA==" saltValue="7BZxLIyPdi3bKWXnK9sAPA==" spinCount="100000" sheet="1" formatColumns="0" formatRows="0" autoFilter="0"/>
  <autoFilter ref="A4:AC2200" xr:uid="{9CCBF468-6F0B-4769-AFBF-0390CDA19AB3}"/>
  <phoneticPr fontId="4" type="noConversion"/>
  <dataValidations xWindow="1260" yWindow="448" count="3">
    <dataValidation type="list" allowBlank="1" showInputMessage="1" showErrorMessage="1" error="x is the only allowed value" prompt="Indicate if this payment has been made per the G/L" sqref="Q5:Q1048576" xr:uid="{A1A7081A-5E20-4C55-8E90-F1D626578D8E}">
      <formula1>"x"</formula1>
    </dataValidation>
    <dataValidation type="list" allowBlank="1" showInputMessage="1" showErrorMessage="1" prompt="Do principal, interest, &amp; executory costs posted to g/l agree to this schedule?  Are they posted to their respective g/l accounts?" sqref="R5:R1048576" xr:uid="{C22B0E77-2A74-4772-8CF9-04BD1762E230}">
      <formula1>"Yes,No"</formula1>
    </dataValidation>
    <dataValidation type="list" allowBlank="1" showInputMessage="1" showErrorMessage="1" error="Lease type must be selected from drop-down box" prompt="Select Lease Type from drop down box" sqref="F5:F1048576" xr:uid="{1AB75052-986F-4523-9492-58FC3A97EB6B}">
      <formula1>Lease_Type_Included_for_GASB87</formula1>
    </dataValidation>
  </dataValidations>
  <printOptions gridLines="1"/>
  <pageMargins left="0.5" right="0.25" top="0" bottom="0.25" header="0.50980205599300088" footer="0.12"/>
  <pageSetup paperSize="5" scale="3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2507-1C31-4325-B31B-3DE8E3745DFE}">
  <sheetPr>
    <tabColor rgb="FFFFFF00"/>
    <pageSetUpPr fitToPage="1"/>
  </sheetPr>
  <dimension ref="A1:P4492"/>
  <sheetViews>
    <sheetView workbookViewId="0">
      <pane ySplit="6" topLeftCell="A7" activePane="bottomLeft" state="frozen"/>
      <selection activeCell="F15" sqref="F15"/>
      <selection pane="bottomLeft" activeCell="C51" sqref="C51:C70"/>
    </sheetView>
  </sheetViews>
  <sheetFormatPr defaultColWidth="9.140625" defaultRowHeight="12" x14ac:dyDescent="0.2"/>
  <cols>
    <col min="1" max="1" width="10.28515625" style="110" customWidth="1"/>
    <col min="2" max="2" width="20.28515625" style="110" bestFit="1" customWidth="1"/>
    <col min="3" max="3" width="10.7109375" style="110" bestFit="1" customWidth="1"/>
    <col min="4" max="4" width="9.5703125" style="109" bestFit="1" customWidth="1"/>
    <col min="5" max="5" width="21.7109375" style="110" bestFit="1" customWidth="1"/>
    <col min="6" max="6" width="12.5703125" style="128" bestFit="1" customWidth="1"/>
    <col min="7" max="7" width="14.140625" style="110" bestFit="1" customWidth="1"/>
    <col min="8" max="8" width="22.85546875" style="110" bestFit="1" customWidth="1"/>
    <col min="9" max="9" width="12" style="112" bestFit="1" customWidth="1"/>
    <col min="10" max="10" width="13.85546875" style="254" bestFit="1" customWidth="1"/>
    <col min="11" max="11" width="17.85546875" style="117" bestFit="1" customWidth="1"/>
    <col min="12" max="12" width="19.28515625" style="117" bestFit="1" customWidth="1"/>
    <col min="13" max="13" width="31.7109375" style="117" bestFit="1" customWidth="1"/>
    <col min="14" max="14" width="6.140625" style="164" customWidth="1"/>
    <col min="15" max="15" width="33.42578125" style="271" bestFit="1" customWidth="1"/>
    <col min="16" max="16" width="11.7109375" style="271" bestFit="1" customWidth="1"/>
    <col min="17" max="16384" width="9.140625" style="1"/>
  </cols>
  <sheetData>
    <row r="1" spans="1:16" s="280" customFormat="1" ht="15" x14ac:dyDescent="0.25">
      <c r="A1" s="278" t="s">
        <v>590</v>
      </c>
      <c r="B1" s="279"/>
      <c r="D1" s="218"/>
      <c r="F1" s="281"/>
      <c r="I1" s="218"/>
      <c r="J1" s="272"/>
      <c r="K1" s="139"/>
      <c r="L1" s="139"/>
      <c r="M1" s="139"/>
      <c r="N1" s="139"/>
    </row>
    <row r="2" spans="1:16" s="280" customFormat="1" ht="15" x14ac:dyDescent="0.25">
      <c r="A2" s="282" t="s">
        <v>592</v>
      </c>
      <c r="B2" s="279"/>
      <c r="D2" s="218"/>
      <c r="F2" s="281"/>
      <c r="I2" s="218"/>
      <c r="J2" s="272"/>
      <c r="K2" s="139"/>
      <c r="L2" s="139"/>
      <c r="M2" s="139"/>
      <c r="N2" s="139"/>
    </row>
    <row r="3" spans="1:16" s="280" customFormat="1" x14ac:dyDescent="0.2">
      <c r="A3" s="277" t="s">
        <v>324</v>
      </c>
      <c r="B3" s="161">
        <f>'Expenditure Reconciliation'!B3</f>
        <v>12</v>
      </c>
      <c r="D3" s="218"/>
      <c r="F3" s="281"/>
      <c r="I3" s="218"/>
      <c r="J3" s="272"/>
      <c r="K3" s="139"/>
      <c r="L3" s="139"/>
      <c r="M3" s="139"/>
      <c r="N3" s="139"/>
    </row>
    <row r="4" spans="1:16" s="280" customFormat="1" x14ac:dyDescent="0.2">
      <c r="A4" s="277" t="s">
        <v>311</v>
      </c>
      <c r="B4" s="161">
        <f>'Lease Rollforward'!B2</f>
        <v>2024</v>
      </c>
      <c r="D4" s="218"/>
      <c r="F4" s="281"/>
      <c r="I4" s="218"/>
      <c r="J4" s="272"/>
      <c r="K4" s="139"/>
      <c r="L4" s="139"/>
      <c r="M4" s="139"/>
      <c r="N4" s="139"/>
    </row>
    <row r="5" spans="1:16" s="271" customFormat="1" ht="11.25" customHeight="1" x14ac:dyDescent="0.2">
      <c r="A5" s="269" t="s">
        <v>591</v>
      </c>
      <c r="B5" s="269" t="s">
        <v>591</v>
      </c>
      <c r="C5" s="269" t="s">
        <v>591</v>
      </c>
      <c r="D5" s="269" t="s">
        <v>591</v>
      </c>
      <c r="E5" s="269" t="s">
        <v>591</v>
      </c>
      <c r="F5" s="269" t="s">
        <v>591</v>
      </c>
      <c r="G5" s="269" t="s">
        <v>591</v>
      </c>
      <c r="H5" s="269" t="s">
        <v>591</v>
      </c>
      <c r="I5" s="269" t="s">
        <v>591</v>
      </c>
      <c r="J5" s="273" t="s">
        <v>322</v>
      </c>
      <c r="K5" s="162" t="s">
        <v>362</v>
      </c>
      <c r="L5" s="162"/>
      <c r="M5" s="273" t="s">
        <v>322</v>
      </c>
      <c r="N5" s="164"/>
      <c r="O5" s="283"/>
      <c r="P5" s="283"/>
    </row>
    <row r="6" spans="1:16" s="119" customFormat="1" ht="42" customHeight="1" x14ac:dyDescent="0.25">
      <c r="A6" s="260" t="s">
        <v>1</v>
      </c>
      <c r="B6" s="260" t="s">
        <v>2</v>
      </c>
      <c r="C6" s="260" t="s">
        <v>236</v>
      </c>
      <c r="D6" s="284" t="s">
        <v>238</v>
      </c>
      <c r="E6" s="260" t="s">
        <v>248</v>
      </c>
      <c r="F6" s="285" t="s">
        <v>237</v>
      </c>
      <c r="G6" s="260" t="s">
        <v>30</v>
      </c>
      <c r="H6" s="260" t="s">
        <v>249</v>
      </c>
      <c r="I6" s="120" t="s">
        <v>301</v>
      </c>
      <c r="J6" s="68" t="s">
        <v>307</v>
      </c>
      <c r="K6" s="286" t="s">
        <v>355</v>
      </c>
      <c r="L6" s="68" t="s">
        <v>556</v>
      </c>
      <c r="M6" s="68" t="s">
        <v>607</v>
      </c>
      <c r="O6" s="287" t="s">
        <v>325</v>
      </c>
      <c r="P6" s="287"/>
    </row>
    <row r="7" spans="1:16" x14ac:dyDescent="0.2">
      <c r="A7" s="110" t="s">
        <v>47</v>
      </c>
      <c r="B7" s="110" t="s">
        <v>708</v>
      </c>
      <c r="C7" s="110" t="s">
        <v>709</v>
      </c>
      <c r="D7" s="109">
        <v>7000000009</v>
      </c>
      <c r="E7" s="110" t="s">
        <v>248</v>
      </c>
      <c r="F7" s="110">
        <v>5703560292</v>
      </c>
      <c r="G7" s="110">
        <v>5041827000</v>
      </c>
      <c r="H7" s="110" t="s">
        <v>571</v>
      </c>
      <c r="I7" s="213">
        <v>11625.32</v>
      </c>
      <c r="J7" s="254" t="str">
        <f>IFERROR(VLOOKUP(G:G,'Master Data'!A:D,4,FALSE),0)</f>
        <v>Lease Expense</v>
      </c>
      <c r="L7" s="117">
        <f>IFERROR(VLOOKUP(F:F,'BW Expense Report Doc'!F:H,3,FALSE),0)</f>
        <v>1234</v>
      </c>
      <c r="M7" s="117" t="str">
        <f>IFERROR(VLOOKUP(F:F,'Payment Schedule'!AD:AE,2,FALSE),"")</f>
        <v>1234 Payment #1</v>
      </c>
      <c r="N7" s="271"/>
      <c r="O7" s="272"/>
      <c r="P7" s="272"/>
    </row>
    <row r="8" spans="1:16" x14ac:dyDescent="0.2">
      <c r="A8" s="110" t="s">
        <v>47</v>
      </c>
      <c r="B8" s="110" t="s">
        <v>708</v>
      </c>
      <c r="C8" s="110" t="s">
        <v>709</v>
      </c>
      <c r="D8" s="109">
        <v>7000000009</v>
      </c>
      <c r="E8" s="110" t="s">
        <v>248</v>
      </c>
      <c r="F8" s="110">
        <v>5703560292</v>
      </c>
      <c r="G8" s="110">
        <v>5041837000</v>
      </c>
      <c r="H8" s="110" t="s">
        <v>572</v>
      </c>
      <c r="I8" s="213">
        <v>981.68</v>
      </c>
      <c r="J8" s="254" t="str">
        <f>IFERROR(VLOOKUP(G:G,'Master Data'!A:D,4,FALSE),0)</f>
        <v>Lease Expense</v>
      </c>
      <c r="L8" s="117">
        <f>IFERROR(VLOOKUP(F:F,'BW Expense Report Doc'!F:H,3,FALSE),0)</f>
        <v>1234</v>
      </c>
      <c r="M8" s="117" t="str">
        <f>IFERROR(VLOOKUP(F:F,'Payment Schedule'!AD:AE,2,FALSE),"")</f>
        <v>1234 Payment #1</v>
      </c>
      <c r="N8" s="271"/>
      <c r="O8" s="272" t="s">
        <v>289</v>
      </c>
      <c r="P8" s="98">
        <f>SUMIF(J:J,O8,I:I)</f>
        <v>394098.97</v>
      </c>
    </row>
    <row r="9" spans="1:16" x14ac:dyDescent="0.2">
      <c r="A9" s="110" t="s">
        <v>47</v>
      </c>
      <c r="B9" s="110" t="s">
        <v>708</v>
      </c>
      <c r="C9" s="110" t="s">
        <v>709</v>
      </c>
      <c r="D9" s="109">
        <v>7000000009</v>
      </c>
      <c r="E9" s="110" t="s">
        <v>248</v>
      </c>
      <c r="F9" s="110">
        <v>5703560294</v>
      </c>
      <c r="G9" s="110">
        <v>5041827000</v>
      </c>
      <c r="H9" s="110" t="s">
        <v>571</v>
      </c>
      <c r="I9" s="213">
        <v>11281.45</v>
      </c>
      <c r="J9" s="254" t="str">
        <f>IFERROR(VLOOKUP(G:G,'Master Data'!A:D,4,FALSE),0)</f>
        <v>Lease Expense</v>
      </c>
      <c r="L9" s="117">
        <f>IFERROR(VLOOKUP(F:F,'BW Expense Report Doc'!F:H,3,FALSE),0)</f>
        <v>123</v>
      </c>
      <c r="M9" s="117" t="str">
        <f>IFERROR(VLOOKUP(F:F,'Payment Schedule'!AD:AE,2,FALSE),"")</f>
        <v>123 Payment #1</v>
      </c>
      <c r="N9" s="271"/>
    </row>
    <row r="10" spans="1:16" x14ac:dyDescent="0.2">
      <c r="A10" s="110" t="s">
        <v>47</v>
      </c>
      <c r="B10" s="110" t="s">
        <v>708</v>
      </c>
      <c r="C10" s="110" t="s">
        <v>709</v>
      </c>
      <c r="D10" s="109">
        <v>7000000009</v>
      </c>
      <c r="E10" s="110" t="s">
        <v>248</v>
      </c>
      <c r="F10" s="110">
        <v>5703560294</v>
      </c>
      <c r="G10" s="110">
        <v>5041837000</v>
      </c>
      <c r="H10" s="110" t="s">
        <v>572</v>
      </c>
      <c r="I10" s="213">
        <v>998.55</v>
      </c>
      <c r="J10" s="254" t="str">
        <f>IFERROR(VLOOKUP(G:G,'Master Data'!A:D,4,FALSE),0)</f>
        <v>Lease Expense</v>
      </c>
      <c r="L10" s="117">
        <f>IFERROR(VLOOKUP(F:F,'BW Expense Report Doc'!F:H,3,FALSE),0)</f>
        <v>123</v>
      </c>
      <c r="M10" s="117" t="str">
        <f>IFERROR(VLOOKUP(F:F,'Payment Schedule'!AD:AE,2,FALSE),"")</f>
        <v>123 Payment #1</v>
      </c>
      <c r="N10" s="271"/>
      <c r="O10" s="272" t="s">
        <v>287</v>
      </c>
      <c r="P10" s="98">
        <f>SUMIF(J:J,O10,I:I)</f>
        <v>0</v>
      </c>
    </row>
    <row r="11" spans="1:16" x14ac:dyDescent="0.2">
      <c r="A11" s="110" t="s">
        <v>47</v>
      </c>
      <c r="B11" s="110" t="s">
        <v>708</v>
      </c>
      <c r="C11" s="110" t="s">
        <v>710</v>
      </c>
      <c r="D11" s="109">
        <v>7000000009</v>
      </c>
      <c r="E11" s="110" t="s">
        <v>248</v>
      </c>
      <c r="F11" s="110">
        <v>1012355175</v>
      </c>
      <c r="G11" s="110">
        <v>5041827000</v>
      </c>
      <c r="H11" s="110" t="s">
        <v>571</v>
      </c>
      <c r="I11" s="213">
        <v>-336.1</v>
      </c>
      <c r="J11" s="254" t="str">
        <f>IFERROR(VLOOKUP(G:G,'Master Data'!A:D,4,FALSE),0)</f>
        <v>Lease Expense</v>
      </c>
      <c r="L11" s="117">
        <f>IFERROR(VLOOKUP(F:F,'BW Expense Report Doc'!F:H,3,FALSE),0)</f>
        <v>0</v>
      </c>
      <c r="M11" s="117" t="str">
        <f>IFERROR(VLOOKUP(F:F,'Payment Schedule'!AD:AE,2,FALSE),"")</f>
        <v/>
      </c>
      <c r="N11" s="271"/>
      <c r="O11" s="272" t="s">
        <v>212</v>
      </c>
      <c r="P11" s="98">
        <f>SUMIF(J:J,O11,I:I)</f>
        <v>0</v>
      </c>
    </row>
    <row r="12" spans="1:16" x14ac:dyDescent="0.2">
      <c r="A12" s="110" t="s">
        <v>47</v>
      </c>
      <c r="B12" s="110" t="s">
        <v>708</v>
      </c>
      <c r="C12" s="110" t="s">
        <v>710</v>
      </c>
      <c r="D12" s="109">
        <v>7000000009</v>
      </c>
      <c r="E12" s="110" t="s">
        <v>248</v>
      </c>
      <c r="F12" s="110">
        <v>1012355175</v>
      </c>
      <c r="G12" s="110">
        <v>5041837000</v>
      </c>
      <c r="H12" s="110" t="s">
        <v>572</v>
      </c>
      <c r="I12" s="213">
        <v>336.1</v>
      </c>
      <c r="J12" s="254" t="str">
        <f>IFERROR(VLOOKUP(G:G,'Master Data'!A:D,4,FALSE),0)</f>
        <v>Lease Expense</v>
      </c>
      <c r="L12" s="117">
        <f>IFERROR(VLOOKUP(F:F,'BW Expense Report Doc'!F:H,3,FALSE),0)</f>
        <v>0</v>
      </c>
      <c r="M12" s="117" t="str">
        <f>IFERROR(VLOOKUP(F:F,'Payment Schedule'!AD:AE,2,FALSE),"")</f>
        <v/>
      </c>
      <c r="N12" s="271"/>
      <c r="O12" s="272"/>
      <c r="P12" s="272"/>
    </row>
    <row r="13" spans="1:16" x14ac:dyDescent="0.2">
      <c r="A13" s="110" t="s">
        <v>47</v>
      </c>
      <c r="B13" s="110" t="s">
        <v>708</v>
      </c>
      <c r="C13" s="110" t="s">
        <v>711</v>
      </c>
      <c r="D13" s="109">
        <v>7000000009</v>
      </c>
      <c r="E13" s="110" t="s">
        <v>248</v>
      </c>
      <c r="F13" s="110">
        <v>5703589086</v>
      </c>
      <c r="G13" s="110">
        <v>5041827000</v>
      </c>
      <c r="H13" s="110" t="s">
        <v>571</v>
      </c>
      <c r="I13" s="213">
        <v>11625.32</v>
      </c>
      <c r="J13" s="254" t="str">
        <f>IFERROR(VLOOKUP(G:G,'Master Data'!A:D,4,FALSE),0)</f>
        <v>Lease Expense</v>
      </c>
      <c r="L13" s="117">
        <f>IFERROR(VLOOKUP(F:F,'BW Expense Report Doc'!F:H,3,FALSE),0)</f>
        <v>1234</v>
      </c>
      <c r="M13" s="117" t="str">
        <f>IFERROR(VLOOKUP(F:F,'Payment Schedule'!AD:AE,2,FALSE),"")</f>
        <v/>
      </c>
      <c r="N13" s="271"/>
      <c r="O13" s="272" t="s">
        <v>422</v>
      </c>
      <c r="P13" s="98">
        <f t="shared" ref="P13:P20" si="0">SUMIF(J:J,O13,I:I)</f>
        <v>0</v>
      </c>
    </row>
    <row r="14" spans="1:16" x14ac:dyDescent="0.2">
      <c r="A14" s="110" t="s">
        <v>47</v>
      </c>
      <c r="B14" s="110" t="s">
        <v>708</v>
      </c>
      <c r="C14" s="110" t="s">
        <v>711</v>
      </c>
      <c r="D14" s="109">
        <v>7000000009</v>
      </c>
      <c r="E14" s="110" t="s">
        <v>248</v>
      </c>
      <c r="F14" s="110">
        <v>5703589086</v>
      </c>
      <c r="G14" s="110">
        <v>5041837000</v>
      </c>
      <c r="H14" s="110" t="s">
        <v>572</v>
      </c>
      <c r="I14" s="213">
        <v>981.68</v>
      </c>
      <c r="J14" s="254" t="str">
        <f>IFERROR(VLOOKUP(G:G,'Master Data'!A:D,4,FALSE),0)</f>
        <v>Lease Expense</v>
      </c>
      <c r="L14" s="117">
        <f>IFERROR(VLOOKUP(F:F,'BW Expense Report Doc'!F:H,3,FALSE),0)</f>
        <v>1234</v>
      </c>
      <c r="M14" s="117" t="str">
        <f>IFERROR(VLOOKUP(F:F,'Payment Schedule'!AD:AE,2,FALSE),"")</f>
        <v/>
      </c>
      <c r="N14" s="271"/>
      <c r="O14" s="272" t="s">
        <v>415</v>
      </c>
      <c r="P14" s="98">
        <f t="shared" si="0"/>
        <v>0</v>
      </c>
    </row>
    <row r="15" spans="1:16" x14ac:dyDescent="0.2">
      <c r="A15" s="110" t="s">
        <v>47</v>
      </c>
      <c r="B15" s="110" t="s">
        <v>708</v>
      </c>
      <c r="C15" s="110" t="s">
        <v>711</v>
      </c>
      <c r="D15" s="109">
        <v>7000000009</v>
      </c>
      <c r="E15" s="110" t="s">
        <v>248</v>
      </c>
      <c r="F15" s="110">
        <v>5703591228</v>
      </c>
      <c r="G15" s="110">
        <v>5041827000</v>
      </c>
      <c r="H15" s="110" t="s">
        <v>571</v>
      </c>
      <c r="I15" s="213">
        <v>11439.75</v>
      </c>
      <c r="J15" s="254" t="str">
        <f>IFERROR(VLOOKUP(G:G,'Master Data'!A:D,4,FALSE),0)</f>
        <v>Lease Expense</v>
      </c>
      <c r="L15" s="117">
        <f>IFERROR(VLOOKUP(F:F,'BW Expense Report Doc'!F:H,3,FALSE),0)</f>
        <v>1234</v>
      </c>
      <c r="M15" s="117" t="str">
        <f>IFERROR(VLOOKUP(F:F,'Payment Schedule'!AD:AE,2,FALSE),"")</f>
        <v>1234 Payment #2</v>
      </c>
      <c r="N15" s="271"/>
      <c r="O15" s="272" t="s">
        <v>416</v>
      </c>
      <c r="P15" s="98">
        <f t="shared" si="0"/>
        <v>0</v>
      </c>
    </row>
    <row r="16" spans="1:16" x14ac:dyDescent="0.2">
      <c r="A16" s="110" t="s">
        <v>47</v>
      </c>
      <c r="B16" s="110" t="s">
        <v>708</v>
      </c>
      <c r="C16" s="110" t="s">
        <v>711</v>
      </c>
      <c r="D16" s="109">
        <v>7000000009</v>
      </c>
      <c r="E16" s="110" t="s">
        <v>248</v>
      </c>
      <c r="F16" s="110">
        <v>5703591228</v>
      </c>
      <c r="G16" s="110">
        <v>5041837000</v>
      </c>
      <c r="H16" s="110" t="s">
        <v>572</v>
      </c>
      <c r="I16" s="213">
        <v>1167.25</v>
      </c>
      <c r="J16" s="254" t="str">
        <f>IFERROR(VLOOKUP(G:G,'Master Data'!A:D,4,FALSE),0)</f>
        <v>Lease Expense</v>
      </c>
      <c r="L16" s="117">
        <f>IFERROR(VLOOKUP(F:F,'BW Expense Report Doc'!F:H,3,FALSE),0)</f>
        <v>1234</v>
      </c>
      <c r="M16" s="117" t="str">
        <f>IFERROR(VLOOKUP(F:F,'Payment Schedule'!AD:AE,2,FALSE),"")</f>
        <v>1234 Payment #2</v>
      </c>
      <c r="N16" s="271"/>
      <c r="O16" s="272" t="s">
        <v>417</v>
      </c>
      <c r="P16" s="98">
        <f t="shared" si="0"/>
        <v>0</v>
      </c>
    </row>
    <row r="17" spans="1:16" x14ac:dyDescent="0.2">
      <c r="A17" s="110" t="s">
        <v>47</v>
      </c>
      <c r="B17" s="110" t="s">
        <v>708</v>
      </c>
      <c r="C17" s="110" t="s">
        <v>711</v>
      </c>
      <c r="D17" s="109">
        <v>7000000009</v>
      </c>
      <c r="E17" s="110" t="s">
        <v>248</v>
      </c>
      <c r="F17" s="110">
        <v>5703591244</v>
      </c>
      <c r="G17" s="110">
        <v>5041827000</v>
      </c>
      <c r="H17" s="110" t="s">
        <v>571</v>
      </c>
      <c r="I17" s="213">
        <v>-11625.32</v>
      </c>
      <c r="J17" s="254" t="str">
        <f>IFERROR(VLOOKUP(G:G,'Master Data'!A:D,4,FALSE),0)</f>
        <v>Lease Expense</v>
      </c>
      <c r="L17" s="117">
        <f>IFERROR(VLOOKUP(F:F,'BW Expense Report Doc'!F:H,3,FALSE),0)</f>
        <v>1234</v>
      </c>
      <c r="M17" s="117" t="str">
        <f>IFERROR(VLOOKUP(F:F,'Payment Schedule'!AD:AE,2,FALSE),"")</f>
        <v/>
      </c>
      <c r="N17" s="271"/>
      <c r="O17" s="272" t="s">
        <v>418</v>
      </c>
      <c r="P17" s="98">
        <f t="shared" si="0"/>
        <v>0</v>
      </c>
    </row>
    <row r="18" spans="1:16" x14ac:dyDescent="0.2">
      <c r="A18" s="110" t="s">
        <v>47</v>
      </c>
      <c r="B18" s="110" t="s">
        <v>708</v>
      </c>
      <c r="C18" s="110" t="s">
        <v>711</v>
      </c>
      <c r="D18" s="109">
        <v>7000000009</v>
      </c>
      <c r="E18" s="110" t="s">
        <v>248</v>
      </c>
      <c r="F18" s="110">
        <v>5703591244</v>
      </c>
      <c r="G18" s="110">
        <v>5041837000</v>
      </c>
      <c r="H18" s="110" t="s">
        <v>572</v>
      </c>
      <c r="I18" s="213">
        <v>-981.68</v>
      </c>
      <c r="J18" s="254" t="str">
        <f>IFERROR(VLOOKUP(G:G,'Master Data'!A:D,4,FALSE),0)</f>
        <v>Lease Expense</v>
      </c>
      <c r="L18" s="117">
        <f>IFERROR(VLOOKUP(F:F,'BW Expense Report Doc'!F:H,3,FALSE),0)</f>
        <v>1234</v>
      </c>
      <c r="M18" s="117" t="str">
        <f>IFERROR(VLOOKUP(F:F,'Payment Schedule'!AD:AE,2,FALSE),"")</f>
        <v/>
      </c>
      <c r="N18" s="271"/>
      <c r="O18" s="272" t="s">
        <v>419</v>
      </c>
      <c r="P18" s="98">
        <f t="shared" si="0"/>
        <v>0</v>
      </c>
    </row>
    <row r="19" spans="1:16" x14ac:dyDescent="0.2">
      <c r="A19" s="110" t="s">
        <v>47</v>
      </c>
      <c r="B19" s="110" t="s">
        <v>708</v>
      </c>
      <c r="C19" s="110" t="s">
        <v>711</v>
      </c>
      <c r="D19" s="109">
        <v>7000000009</v>
      </c>
      <c r="E19" s="110" t="s">
        <v>248</v>
      </c>
      <c r="F19" s="110">
        <v>5703605150</v>
      </c>
      <c r="G19" s="110">
        <v>5041827000</v>
      </c>
      <c r="H19" s="110" t="s">
        <v>571</v>
      </c>
      <c r="I19" s="213">
        <v>11492.18</v>
      </c>
      <c r="J19" s="254" t="str">
        <f>IFERROR(VLOOKUP(G:G,'Master Data'!A:D,4,FALSE),0)</f>
        <v>Lease Expense</v>
      </c>
      <c r="L19" s="117">
        <f>IFERROR(VLOOKUP(F:F,'BW Expense Report Doc'!F:H,3,FALSE),0)</f>
        <v>1234</v>
      </c>
      <c r="M19" s="117" t="str">
        <f>IFERROR(VLOOKUP(F:F,'Payment Schedule'!AD:AE,2,FALSE),"")</f>
        <v>1234 Payment #3</v>
      </c>
      <c r="N19" s="271"/>
      <c r="O19" s="272" t="s">
        <v>420</v>
      </c>
      <c r="P19" s="98">
        <f t="shared" si="0"/>
        <v>0</v>
      </c>
    </row>
    <row r="20" spans="1:16" x14ac:dyDescent="0.2">
      <c r="A20" s="110" t="s">
        <v>47</v>
      </c>
      <c r="B20" s="110" t="s">
        <v>708</v>
      </c>
      <c r="C20" s="110" t="s">
        <v>711</v>
      </c>
      <c r="D20" s="109">
        <v>7000000009</v>
      </c>
      <c r="E20" s="110" t="s">
        <v>248</v>
      </c>
      <c r="F20" s="110">
        <v>5703605150</v>
      </c>
      <c r="G20" s="110">
        <v>5041837000</v>
      </c>
      <c r="H20" s="110" t="s">
        <v>572</v>
      </c>
      <c r="I20" s="213">
        <v>1114.82</v>
      </c>
      <c r="J20" s="254" t="str">
        <f>IFERROR(VLOOKUP(G:G,'Master Data'!A:D,4,FALSE),0)</f>
        <v>Lease Expense</v>
      </c>
      <c r="L20" s="117">
        <f>IFERROR(VLOOKUP(F:F,'BW Expense Report Doc'!F:H,3,FALSE),0)</f>
        <v>1234</v>
      </c>
      <c r="M20" s="117" t="str">
        <f>IFERROR(VLOOKUP(F:F,'Payment Schedule'!AD:AE,2,FALSE),"")</f>
        <v>1234 Payment #3</v>
      </c>
      <c r="N20" s="271"/>
      <c r="O20" s="272" t="s">
        <v>421</v>
      </c>
      <c r="P20" s="98">
        <f t="shared" si="0"/>
        <v>0</v>
      </c>
    </row>
    <row r="21" spans="1:16" x14ac:dyDescent="0.2">
      <c r="A21" s="110" t="s">
        <v>47</v>
      </c>
      <c r="B21" s="110" t="s">
        <v>708</v>
      </c>
      <c r="C21" s="110" t="s">
        <v>711</v>
      </c>
      <c r="D21" s="109">
        <v>7000000009</v>
      </c>
      <c r="E21" s="110" t="s">
        <v>248</v>
      </c>
      <c r="F21" s="110">
        <v>5703588839</v>
      </c>
      <c r="G21" s="110">
        <v>5041827000</v>
      </c>
      <c r="H21" s="110" t="s">
        <v>571</v>
      </c>
      <c r="I21" s="213">
        <v>11281.45</v>
      </c>
      <c r="J21" s="254" t="str">
        <f>IFERROR(VLOOKUP(G:G,'Master Data'!A:D,4,FALSE),0)</f>
        <v>Lease Expense</v>
      </c>
      <c r="L21" s="117">
        <f>IFERROR(VLOOKUP(F:F,'BW Expense Report Doc'!F:H,3,FALSE),0)</f>
        <v>123</v>
      </c>
      <c r="M21" s="117" t="str">
        <f>IFERROR(VLOOKUP(F:F,'Payment Schedule'!AD:AE,2,FALSE),"")</f>
        <v/>
      </c>
      <c r="N21" s="271"/>
    </row>
    <row r="22" spans="1:16" x14ac:dyDescent="0.2">
      <c r="A22" s="110" t="s">
        <v>47</v>
      </c>
      <c r="B22" s="110" t="s">
        <v>708</v>
      </c>
      <c r="C22" s="110" t="s">
        <v>711</v>
      </c>
      <c r="D22" s="109">
        <v>7000000009</v>
      </c>
      <c r="E22" s="110" t="s">
        <v>248</v>
      </c>
      <c r="F22" s="110">
        <v>5703588839</v>
      </c>
      <c r="G22" s="110">
        <v>5041837000</v>
      </c>
      <c r="H22" s="110" t="s">
        <v>572</v>
      </c>
      <c r="I22" s="213">
        <v>998.55</v>
      </c>
      <c r="J22" s="254" t="str">
        <f>IFERROR(VLOOKUP(G:G,'Master Data'!A:D,4,FALSE),0)</f>
        <v>Lease Expense</v>
      </c>
      <c r="L22" s="117">
        <f>IFERROR(VLOOKUP(F:F,'BW Expense Report Doc'!F:H,3,FALSE),0)</f>
        <v>123</v>
      </c>
      <c r="M22" s="117" t="str">
        <f>IFERROR(VLOOKUP(F:F,'Payment Schedule'!AD:AE,2,FALSE),"")</f>
        <v/>
      </c>
      <c r="N22" s="271"/>
      <c r="O22" s="272" t="s">
        <v>288</v>
      </c>
      <c r="P22" s="98">
        <f>SUMIF(J:J,O22,I:I)</f>
        <v>0</v>
      </c>
    </row>
    <row r="23" spans="1:16" x14ac:dyDescent="0.2">
      <c r="A23" s="110" t="s">
        <v>47</v>
      </c>
      <c r="B23" s="110" t="s">
        <v>708</v>
      </c>
      <c r="C23" s="110" t="s">
        <v>711</v>
      </c>
      <c r="D23" s="109">
        <v>7000000009</v>
      </c>
      <c r="E23" s="110" t="s">
        <v>248</v>
      </c>
      <c r="F23" s="110">
        <v>5703591196</v>
      </c>
      <c r="G23" s="110">
        <v>5041827000</v>
      </c>
      <c r="H23" s="110" t="s">
        <v>571</v>
      </c>
      <c r="I23" s="213">
        <v>-11281.45</v>
      </c>
      <c r="J23" s="254" t="str">
        <f>IFERROR(VLOOKUP(G:G,'Master Data'!A:D,4,FALSE),0)</f>
        <v>Lease Expense</v>
      </c>
      <c r="L23" s="117">
        <f>IFERROR(VLOOKUP(F:F,'BW Expense Report Doc'!F:H,3,FALSE),0)</f>
        <v>123</v>
      </c>
      <c r="M23" s="117" t="str">
        <f>IFERROR(VLOOKUP(F:F,'Payment Schedule'!AD:AE,2,FALSE),"")</f>
        <v/>
      </c>
      <c r="N23" s="271"/>
      <c r="O23" s="272"/>
      <c r="P23" s="272"/>
    </row>
    <row r="24" spans="1:16" x14ac:dyDescent="0.2">
      <c r="A24" s="110" t="s">
        <v>47</v>
      </c>
      <c r="B24" s="110" t="s">
        <v>708</v>
      </c>
      <c r="C24" s="110" t="s">
        <v>711</v>
      </c>
      <c r="D24" s="109">
        <v>7000000009</v>
      </c>
      <c r="E24" s="110" t="s">
        <v>248</v>
      </c>
      <c r="F24" s="110">
        <v>5703591196</v>
      </c>
      <c r="G24" s="110">
        <v>5041837000</v>
      </c>
      <c r="H24" s="110" t="s">
        <v>572</v>
      </c>
      <c r="I24" s="213">
        <v>-998.55</v>
      </c>
      <c r="J24" s="254" t="str">
        <f>IFERROR(VLOOKUP(G:G,'Master Data'!A:D,4,FALSE),0)</f>
        <v>Lease Expense</v>
      </c>
      <c r="L24" s="117">
        <f>IFERROR(VLOOKUP(F:F,'BW Expense Report Doc'!F:H,3,FALSE),0)</f>
        <v>123</v>
      </c>
      <c r="M24" s="117" t="str">
        <f>IFERROR(VLOOKUP(F:F,'Payment Schedule'!AD:AE,2,FALSE),"")</f>
        <v/>
      </c>
      <c r="N24" s="271"/>
      <c r="O24" s="272" t="s">
        <v>250</v>
      </c>
      <c r="P24" s="98">
        <f>SUMIF(J:J,O24,I:I)</f>
        <v>0</v>
      </c>
    </row>
    <row r="25" spans="1:16" x14ac:dyDescent="0.2">
      <c r="A25" s="110" t="s">
        <v>47</v>
      </c>
      <c r="B25" s="110" t="s">
        <v>708</v>
      </c>
      <c r="C25" s="110" t="s">
        <v>711</v>
      </c>
      <c r="D25" s="109">
        <v>7000000009</v>
      </c>
      <c r="E25" s="110" t="s">
        <v>248</v>
      </c>
      <c r="F25" s="110">
        <v>5703591311</v>
      </c>
      <c r="G25" s="110">
        <v>5041827000</v>
      </c>
      <c r="H25" s="110" t="s">
        <v>571</v>
      </c>
      <c r="I25" s="213">
        <v>11215.74</v>
      </c>
      <c r="J25" s="254" t="str">
        <f>IFERROR(VLOOKUP(G:G,'Master Data'!A:D,4,FALSE),0)</f>
        <v>Lease Expense</v>
      </c>
      <c r="L25" s="117">
        <f>IFERROR(VLOOKUP(F:F,'BW Expense Report Doc'!F:H,3,FALSE),0)</f>
        <v>123</v>
      </c>
      <c r="M25" s="117" t="str">
        <f>IFERROR(VLOOKUP(F:F,'Payment Schedule'!AD:AE,2,FALSE),"")</f>
        <v>123 Payment #2</v>
      </c>
      <c r="N25" s="271"/>
      <c r="O25" s="272"/>
      <c r="P25" s="272"/>
    </row>
    <row r="26" spans="1:16" x14ac:dyDescent="0.2">
      <c r="A26" s="110" t="s">
        <v>47</v>
      </c>
      <c r="B26" s="110" t="s">
        <v>708</v>
      </c>
      <c r="C26" s="110" t="s">
        <v>711</v>
      </c>
      <c r="D26" s="109">
        <v>7000000009</v>
      </c>
      <c r="E26" s="110" t="s">
        <v>248</v>
      </c>
      <c r="F26" s="110">
        <v>5703591311</v>
      </c>
      <c r="G26" s="110">
        <v>5041837000</v>
      </c>
      <c r="H26" s="110" t="s">
        <v>572</v>
      </c>
      <c r="I26" s="213">
        <v>1064.26</v>
      </c>
      <c r="J26" s="254" t="str">
        <f>IFERROR(VLOOKUP(G:G,'Master Data'!A:D,4,FALSE),0)</f>
        <v>Lease Expense</v>
      </c>
      <c r="L26" s="117">
        <f>IFERROR(VLOOKUP(F:F,'BW Expense Report Doc'!F:H,3,FALSE),0)</f>
        <v>123</v>
      </c>
      <c r="M26" s="117" t="str">
        <f>IFERROR(VLOOKUP(F:F,'Payment Schedule'!AD:AE,2,FALSE),"")</f>
        <v>123 Payment #2</v>
      </c>
      <c r="N26" s="271"/>
      <c r="O26" s="288" t="s">
        <v>308</v>
      </c>
      <c r="P26" s="289">
        <f>SUM(P8:P25)</f>
        <v>394098.97</v>
      </c>
    </row>
    <row r="27" spans="1:16" ht="12.75" thickBot="1" x14ac:dyDescent="0.25">
      <c r="A27" s="110" t="s">
        <v>47</v>
      </c>
      <c r="B27" s="110" t="s">
        <v>708</v>
      </c>
      <c r="C27" s="110" t="s">
        <v>711</v>
      </c>
      <c r="D27" s="109">
        <v>7000000009</v>
      </c>
      <c r="E27" s="110" t="s">
        <v>248</v>
      </c>
      <c r="F27" s="110">
        <v>5703604897</v>
      </c>
      <c r="G27" s="110">
        <v>5041827000</v>
      </c>
      <c r="H27" s="110" t="s">
        <v>571</v>
      </c>
      <c r="I27" s="213">
        <v>11248.45</v>
      </c>
      <c r="J27" s="254" t="str">
        <f>IFERROR(VLOOKUP(G:G,'Master Data'!A:D,4,FALSE),0)</f>
        <v>Lease Expense</v>
      </c>
      <c r="L27" s="117">
        <f>IFERROR(VLOOKUP(F:F,'BW Expense Report Doc'!F:H,3,FALSE),0)</f>
        <v>123</v>
      </c>
      <c r="M27" s="117" t="str">
        <f>IFERROR(VLOOKUP(F:F,'Payment Schedule'!AD:AE,2,FALSE),"")</f>
        <v>123 Payment #3</v>
      </c>
      <c r="N27" s="271"/>
      <c r="O27" s="290" t="s">
        <v>316</v>
      </c>
      <c r="P27" s="212">
        <f>SUM(I:I)</f>
        <v>394098.97</v>
      </c>
    </row>
    <row r="28" spans="1:16" ht="12.75" thickBot="1" x14ac:dyDescent="0.25">
      <c r="A28" s="110" t="s">
        <v>47</v>
      </c>
      <c r="B28" s="110" t="s">
        <v>708</v>
      </c>
      <c r="C28" s="110" t="s">
        <v>711</v>
      </c>
      <c r="D28" s="109">
        <v>7000000009</v>
      </c>
      <c r="E28" s="110" t="s">
        <v>248</v>
      </c>
      <c r="F28" s="110">
        <v>5703604897</v>
      </c>
      <c r="G28" s="110">
        <v>5041837000</v>
      </c>
      <c r="H28" s="110" t="s">
        <v>572</v>
      </c>
      <c r="I28" s="213">
        <v>1031.55</v>
      </c>
      <c r="J28" s="254" t="str">
        <f>IFERROR(VLOOKUP(G:G,'Master Data'!A:D,4,FALSE),0)</f>
        <v>Lease Expense</v>
      </c>
      <c r="L28" s="117">
        <f>IFERROR(VLOOKUP(F:F,'BW Expense Report Doc'!F:H,3,FALSE),0)</f>
        <v>123</v>
      </c>
      <c r="M28" s="117" t="str">
        <f>IFERROR(VLOOKUP(F:F,'Payment Schedule'!AD:AE,2,FALSE),"")</f>
        <v>123 Payment #3</v>
      </c>
      <c r="N28" s="271"/>
      <c r="O28" s="291" t="s">
        <v>235</v>
      </c>
      <c r="P28" s="292">
        <f>ROUND(P26-P27,2)</f>
        <v>0</v>
      </c>
    </row>
    <row r="29" spans="1:16" x14ac:dyDescent="0.2">
      <c r="A29" s="110" t="s">
        <v>47</v>
      </c>
      <c r="B29" s="110" t="s">
        <v>708</v>
      </c>
      <c r="C29" s="110" t="s">
        <v>712</v>
      </c>
      <c r="D29" s="109">
        <v>7000000009</v>
      </c>
      <c r="E29" s="110" t="s">
        <v>248</v>
      </c>
      <c r="F29" s="110">
        <v>5703653486</v>
      </c>
      <c r="G29" s="110">
        <v>5041827000</v>
      </c>
      <c r="H29" s="110" t="s">
        <v>571</v>
      </c>
      <c r="I29" s="213">
        <v>11544.85</v>
      </c>
      <c r="J29" s="254" t="str">
        <f>IFERROR(VLOOKUP(G:G,'Master Data'!A:D,4,FALSE),0)</f>
        <v>Lease Expense</v>
      </c>
      <c r="L29" s="117">
        <f>IFERROR(VLOOKUP(F:F,'BW Expense Report Doc'!F:H,3,FALSE),0)</f>
        <v>1234</v>
      </c>
      <c r="M29" s="117" t="str">
        <f>IFERROR(VLOOKUP(F:F,'Payment Schedule'!AD:AE,2,FALSE),"")</f>
        <v>1234 Payment #4</v>
      </c>
      <c r="N29" s="271"/>
    </row>
    <row r="30" spans="1:16" x14ac:dyDescent="0.2">
      <c r="A30" s="110" t="s">
        <v>47</v>
      </c>
      <c r="B30" s="110" t="s">
        <v>708</v>
      </c>
      <c r="C30" s="110" t="s">
        <v>712</v>
      </c>
      <c r="D30" s="109">
        <v>7000000009</v>
      </c>
      <c r="E30" s="110" t="s">
        <v>248</v>
      </c>
      <c r="F30" s="110">
        <v>5703653486</v>
      </c>
      <c r="G30" s="110">
        <v>5041837000</v>
      </c>
      <c r="H30" s="110" t="s">
        <v>572</v>
      </c>
      <c r="I30" s="213">
        <v>1062.1500000000001</v>
      </c>
      <c r="J30" s="254" t="str">
        <f>IFERROR(VLOOKUP(G:G,'Master Data'!A:D,4,FALSE),0)</f>
        <v>Lease Expense</v>
      </c>
      <c r="L30" s="117">
        <f>IFERROR(VLOOKUP(F:F,'BW Expense Report Doc'!F:H,3,FALSE),0)</f>
        <v>1234</v>
      </c>
      <c r="M30" s="117" t="str">
        <f>IFERROR(VLOOKUP(F:F,'Payment Schedule'!AD:AE,2,FALSE),"")</f>
        <v>1234 Payment #4</v>
      </c>
      <c r="N30" s="271"/>
    </row>
    <row r="31" spans="1:16" x14ac:dyDescent="0.2">
      <c r="A31" s="110" t="s">
        <v>47</v>
      </c>
      <c r="B31" s="110" t="s">
        <v>708</v>
      </c>
      <c r="C31" s="110" t="s">
        <v>712</v>
      </c>
      <c r="D31" s="109">
        <v>7000000009</v>
      </c>
      <c r="E31" s="110" t="s">
        <v>248</v>
      </c>
      <c r="F31" s="110">
        <v>5703653487</v>
      </c>
      <c r="G31" s="110">
        <v>5041827000</v>
      </c>
      <c r="H31" s="110" t="s">
        <v>571</v>
      </c>
      <c r="I31" s="213">
        <v>11597.77</v>
      </c>
      <c r="J31" s="254" t="str">
        <f>IFERROR(VLOOKUP(G:G,'Master Data'!A:D,4,FALSE),0)</f>
        <v>Lease Expense</v>
      </c>
      <c r="L31" s="117">
        <f>IFERROR(VLOOKUP(F:F,'BW Expense Report Doc'!F:H,3,FALSE),0)</f>
        <v>1234</v>
      </c>
      <c r="M31" s="117" t="str">
        <f>IFERROR(VLOOKUP(F:F,'Payment Schedule'!AD:AE,2,FALSE),"")</f>
        <v>1234 Payment #5</v>
      </c>
      <c r="N31" s="271"/>
    </row>
    <row r="32" spans="1:16" x14ac:dyDescent="0.2">
      <c r="A32" s="110" t="s">
        <v>47</v>
      </c>
      <c r="B32" s="110" t="s">
        <v>708</v>
      </c>
      <c r="C32" s="110" t="s">
        <v>712</v>
      </c>
      <c r="D32" s="109">
        <v>7000000009</v>
      </c>
      <c r="E32" s="110" t="s">
        <v>248</v>
      </c>
      <c r="F32" s="110">
        <v>5703653487</v>
      </c>
      <c r="G32" s="110">
        <v>5041837000</v>
      </c>
      <c r="H32" s="110" t="s">
        <v>572</v>
      </c>
      <c r="I32" s="213">
        <v>1009.23</v>
      </c>
      <c r="J32" s="254" t="str">
        <f>IFERROR(VLOOKUP(G:G,'Master Data'!A:D,4,FALSE),0)</f>
        <v>Lease Expense</v>
      </c>
      <c r="L32" s="117">
        <f>IFERROR(VLOOKUP(F:F,'BW Expense Report Doc'!F:H,3,FALSE),0)</f>
        <v>1234</v>
      </c>
      <c r="M32" s="117" t="str">
        <f>IFERROR(VLOOKUP(F:F,'Payment Schedule'!AD:AE,2,FALSE),"")</f>
        <v>1234 Payment #5</v>
      </c>
      <c r="N32" s="271"/>
    </row>
    <row r="33" spans="1:14" x14ac:dyDescent="0.2">
      <c r="A33" s="110" t="s">
        <v>47</v>
      </c>
      <c r="B33" s="110" t="s">
        <v>708</v>
      </c>
      <c r="C33" s="110" t="s">
        <v>712</v>
      </c>
      <c r="D33" s="109">
        <v>7000000009</v>
      </c>
      <c r="E33" s="110" t="s">
        <v>248</v>
      </c>
      <c r="F33" s="110">
        <v>5703653603</v>
      </c>
      <c r="G33" s="110">
        <v>5041827000</v>
      </c>
      <c r="H33" s="110" t="s">
        <v>571</v>
      </c>
      <c r="I33" s="213">
        <v>11281.26</v>
      </c>
      <c r="J33" s="254" t="str">
        <f>IFERROR(VLOOKUP(G:G,'Master Data'!A:D,4,FALSE),0)</f>
        <v>Lease Expense</v>
      </c>
      <c r="L33" s="117">
        <f>IFERROR(VLOOKUP(F:F,'BW Expense Report Doc'!F:H,3,FALSE),0)</f>
        <v>123</v>
      </c>
      <c r="M33" s="117" t="str">
        <f>IFERROR(VLOOKUP(F:F,'Payment Schedule'!AD:AE,2,FALSE),"")</f>
        <v>123 Payment #4</v>
      </c>
      <c r="N33" s="271"/>
    </row>
    <row r="34" spans="1:14" x14ac:dyDescent="0.2">
      <c r="A34" s="110" t="s">
        <v>47</v>
      </c>
      <c r="B34" s="110" t="s">
        <v>708</v>
      </c>
      <c r="C34" s="110" t="s">
        <v>712</v>
      </c>
      <c r="D34" s="109">
        <v>7000000009</v>
      </c>
      <c r="E34" s="110" t="s">
        <v>248</v>
      </c>
      <c r="F34" s="110">
        <v>5703653603</v>
      </c>
      <c r="G34" s="110">
        <v>5041837000</v>
      </c>
      <c r="H34" s="110" t="s">
        <v>572</v>
      </c>
      <c r="I34" s="213">
        <v>998.74</v>
      </c>
      <c r="J34" s="254" t="str">
        <f>IFERROR(VLOOKUP(G:G,'Master Data'!A:D,4,FALSE),0)</f>
        <v>Lease Expense</v>
      </c>
      <c r="L34" s="117">
        <f>IFERROR(VLOOKUP(F:F,'BW Expense Report Doc'!F:H,3,FALSE),0)</f>
        <v>123</v>
      </c>
      <c r="M34" s="117" t="str">
        <f>IFERROR(VLOOKUP(F:F,'Payment Schedule'!AD:AE,2,FALSE),"")</f>
        <v>123 Payment #4</v>
      </c>
      <c r="N34" s="271"/>
    </row>
    <row r="35" spans="1:14" x14ac:dyDescent="0.2">
      <c r="A35" s="110" t="s">
        <v>47</v>
      </c>
      <c r="B35" s="110" t="s">
        <v>708</v>
      </c>
      <c r="C35" s="110" t="s">
        <v>712</v>
      </c>
      <c r="D35" s="109">
        <v>7000000009</v>
      </c>
      <c r="E35" s="110" t="s">
        <v>248</v>
      </c>
      <c r="F35" s="110">
        <v>5703653604</v>
      </c>
      <c r="G35" s="110">
        <v>5041827000</v>
      </c>
      <c r="H35" s="110" t="s">
        <v>571</v>
      </c>
      <c r="I35" s="213">
        <v>11314.16</v>
      </c>
      <c r="J35" s="254" t="str">
        <f>IFERROR(VLOOKUP(G:G,'Master Data'!A:D,4,FALSE),0)</f>
        <v>Lease Expense</v>
      </c>
      <c r="L35" s="117">
        <f>IFERROR(VLOOKUP(F:F,'BW Expense Report Doc'!F:H,3,FALSE),0)</f>
        <v>123</v>
      </c>
      <c r="M35" s="117" t="str">
        <f>IFERROR(VLOOKUP(F:F,'Payment Schedule'!AD:AE,2,FALSE),"")</f>
        <v>123 Payment #5</v>
      </c>
      <c r="N35" s="271"/>
    </row>
    <row r="36" spans="1:14" x14ac:dyDescent="0.2">
      <c r="A36" s="110" t="s">
        <v>47</v>
      </c>
      <c r="B36" s="110" t="s">
        <v>708</v>
      </c>
      <c r="C36" s="110" t="s">
        <v>712</v>
      </c>
      <c r="D36" s="109">
        <v>7000000009</v>
      </c>
      <c r="E36" s="110" t="s">
        <v>248</v>
      </c>
      <c r="F36" s="110">
        <v>5703653604</v>
      </c>
      <c r="G36" s="110">
        <v>5041837000</v>
      </c>
      <c r="H36" s="110" t="s">
        <v>572</v>
      </c>
      <c r="I36" s="213">
        <v>965.84</v>
      </c>
      <c r="J36" s="254" t="str">
        <f>IFERROR(VLOOKUP(G:G,'Master Data'!A:D,4,FALSE),0)</f>
        <v>Lease Expense</v>
      </c>
      <c r="L36" s="117">
        <f>IFERROR(VLOOKUP(F:F,'BW Expense Report Doc'!F:H,3,FALSE),0)</f>
        <v>123</v>
      </c>
      <c r="M36" s="117" t="str">
        <f>IFERROR(VLOOKUP(F:F,'Payment Schedule'!AD:AE,2,FALSE),"")</f>
        <v>123 Payment #5</v>
      </c>
      <c r="N36" s="271"/>
    </row>
    <row r="37" spans="1:14" x14ac:dyDescent="0.2">
      <c r="A37" s="110" t="s">
        <v>47</v>
      </c>
      <c r="B37" s="110" t="s">
        <v>708</v>
      </c>
      <c r="C37" s="110" t="s">
        <v>713</v>
      </c>
      <c r="D37" s="109">
        <v>7000000009</v>
      </c>
      <c r="E37" s="110" t="s">
        <v>248</v>
      </c>
      <c r="F37" s="110">
        <v>5703678564</v>
      </c>
      <c r="G37" s="110">
        <v>5041827000</v>
      </c>
      <c r="H37" s="110" t="s">
        <v>571</v>
      </c>
      <c r="I37" s="213">
        <v>11650.92</v>
      </c>
      <c r="J37" s="254" t="str">
        <f>IFERROR(VLOOKUP(G:G,'Master Data'!A:D,4,FALSE),0)</f>
        <v>Lease Expense</v>
      </c>
      <c r="L37" s="117">
        <f>IFERROR(VLOOKUP(F:F,'BW Expense Report Doc'!F:H,3,FALSE),0)</f>
        <v>1234</v>
      </c>
      <c r="M37" s="117" t="str">
        <f>IFERROR(VLOOKUP(F:F,'Payment Schedule'!AD:AE,2,FALSE),"")</f>
        <v>1234 Payment #6</v>
      </c>
      <c r="N37" s="271"/>
    </row>
    <row r="38" spans="1:14" x14ac:dyDescent="0.2">
      <c r="A38" s="110" t="s">
        <v>47</v>
      </c>
      <c r="B38" s="110" t="s">
        <v>708</v>
      </c>
      <c r="C38" s="110" t="s">
        <v>713</v>
      </c>
      <c r="D38" s="109">
        <v>7000000009</v>
      </c>
      <c r="E38" s="110" t="s">
        <v>248</v>
      </c>
      <c r="F38" s="110">
        <v>5703678564</v>
      </c>
      <c r="G38" s="110">
        <v>5041837000</v>
      </c>
      <c r="H38" s="110" t="s">
        <v>572</v>
      </c>
      <c r="I38" s="213">
        <v>956.08</v>
      </c>
      <c r="J38" s="254" t="str">
        <f>IFERROR(VLOOKUP(G:G,'Master Data'!A:D,4,FALSE),0)</f>
        <v>Lease Expense</v>
      </c>
      <c r="L38" s="117">
        <f>IFERROR(VLOOKUP(F:F,'BW Expense Report Doc'!F:H,3,FALSE),0)</f>
        <v>1234</v>
      </c>
      <c r="M38" s="117" t="str">
        <f>IFERROR(VLOOKUP(F:F,'Payment Schedule'!AD:AE,2,FALSE),"")</f>
        <v>1234 Payment #6</v>
      </c>
      <c r="N38" s="271"/>
    </row>
    <row r="39" spans="1:14" x14ac:dyDescent="0.2">
      <c r="A39" s="110" t="s">
        <v>47</v>
      </c>
      <c r="B39" s="110" t="s">
        <v>708</v>
      </c>
      <c r="C39" s="110" t="s">
        <v>713</v>
      </c>
      <c r="D39" s="109">
        <v>7000000009</v>
      </c>
      <c r="E39" s="110" t="s">
        <v>248</v>
      </c>
      <c r="F39" s="110">
        <v>5703678805</v>
      </c>
      <c r="G39" s="110">
        <v>5041827000</v>
      </c>
      <c r="H39" s="110" t="s">
        <v>571</v>
      </c>
      <c r="I39" s="213">
        <v>11347.16</v>
      </c>
      <c r="J39" s="254" t="str">
        <f>IFERROR(VLOOKUP(G:G,'Master Data'!A:D,4,FALSE),0)</f>
        <v>Lease Expense</v>
      </c>
      <c r="L39" s="117">
        <f>IFERROR(VLOOKUP(F:F,'BW Expense Report Doc'!F:H,3,FALSE),0)</f>
        <v>123</v>
      </c>
      <c r="M39" s="117" t="str">
        <f>IFERROR(VLOOKUP(F:F,'Payment Schedule'!AD:AE,2,FALSE),"")</f>
        <v>123 Payment #6</v>
      </c>
      <c r="N39" s="271"/>
    </row>
    <row r="40" spans="1:14" x14ac:dyDescent="0.2">
      <c r="A40" s="110" t="s">
        <v>47</v>
      </c>
      <c r="B40" s="110" t="s">
        <v>708</v>
      </c>
      <c r="C40" s="110" t="s">
        <v>713</v>
      </c>
      <c r="D40" s="109">
        <v>7000000009</v>
      </c>
      <c r="E40" s="110" t="s">
        <v>248</v>
      </c>
      <c r="F40" s="110">
        <v>5703678805</v>
      </c>
      <c r="G40" s="110">
        <v>5041837000</v>
      </c>
      <c r="H40" s="110" t="s">
        <v>572</v>
      </c>
      <c r="I40" s="213">
        <v>932.84</v>
      </c>
      <c r="J40" s="254" t="str">
        <f>IFERROR(VLOOKUP(G:G,'Master Data'!A:D,4,FALSE),0)</f>
        <v>Lease Expense</v>
      </c>
      <c r="L40" s="117">
        <f>IFERROR(VLOOKUP(F:F,'BW Expense Report Doc'!F:H,3,FALSE),0)</f>
        <v>123</v>
      </c>
      <c r="M40" s="117" t="str">
        <f>IFERROR(VLOOKUP(F:F,'Payment Schedule'!AD:AE,2,FALSE),"")</f>
        <v>123 Payment #6</v>
      </c>
      <c r="N40" s="271"/>
    </row>
    <row r="41" spans="1:14" x14ac:dyDescent="0.2">
      <c r="A41" s="110" t="s">
        <v>47</v>
      </c>
      <c r="B41" s="110" t="s">
        <v>708</v>
      </c>
      <c r="C41" s="110" t="s">
        <v>713</v>
      </c>
      <c r="D41" s="109">
        <v>7000000009</v>
      </c>
      <c r="E41" s="110" t="s">
        <v>248</v>
      </c>
      <c r="F41" s="110">
        <v>5703669645</v>
      </c>
      <c r="G41" s="110">
        <v>5041827000</v>
      </c>
      <c r="H41" s="110" t="s">
        <v>571</v>
      </c>
      <c r="I41" s="213">
        <v>47277</v>
      </c>
      <c r="J41" s="254" t="str">
        <f>IFERROR(VLOOKUP(G:G,'Master Data'!A:D,4,FALSE),0)</f>
        <v>Lease Expense</v>
      </c>
      <c r="L41" s="117">
        <f>IFERROR(VLOOKUP(F:F,'BW Expense Report Doc'!F:H,3,FALSE),0)</f>
        <v>123456</v>
      </c>
      <c r="M41" s="117" t="str">
        <f>IFERROR(VLOOKUP(F:F,'Payment Schedule'!AD:AE,2,FALSE),"")</f>
        <v>123456 Payment #1</v>
      </c>
      <c r="N41" s="271"/>
    </row>
    <row r="42" spans="1:14" x14ac:dyDescent="0.2">
      <c r="A42" s="110" t="s">
        <v>47</v>
      </c>
      <c r="B42" s="110" t="s">
        <v>708</v>
      </c>
      <c r="C42" s="110" t="s">
        <v>714</v>
      </c>
      <c r="D42" s="109">
        <v>7000000009</v>
      </c>
      <c r="E42" s="110" t="s">
        <v>248</v>
      </c>
      <c r="F42" s="110">
        <v>1013255032</v>
      </c>
      <c r="G42" s="110">
        <v>5041827000</v>
      </c>
      <c r="H42" s="110" t="s">
        <v>571</v>
      </c>
      <c r="I42" s="213">
        <v>45828.97</v>
      </c>
      <c r="J42" s="254" t="str">
        <f>IFERROR(VLOOKUP(G:G,'Master Data'!A:D,4,FALSE),0)</f>
        <v>Lease Expense</v>
      </c>
      <c r="L42" s="117">
        <f>IFERROR(VLOOKUP(F:F,'BW Expense Report Doc'!F:H,3,FALSE),0)</f>
        <v>12345</v>
      </c>
      <c r="M42" s="117" t="str">
        <f>IFERROR(VLOOKUP(F:F,'Payment Schedule'!AD:AE,2,FALSE),"")</f>
        <v>12345 Payment #1</v>
      </c>
      <c r="N42" s="271"/>
    </row>
    <row r="43" spans="1:14" x14ac:dyDescent="0.2">
      <c r="A43" s="110" t="s">
        <v>47</v>
      </c>
      <c r="B43" s="110" t="s">
        <v>708</v>
      </c>
      <c r="C43" s="110" t="s">
        <v>714</v>
      </c>
      <c r="D43" s="109">
        <v>7000000009</v>
      </c>
      <c r="E43" s="110" t="s">
        <v>248</v>
      </c>
      <c r="F43" s="110">
        <v>1700227818</v>
      </c>
      <c r="G43" s="110">
        <v>5041827000</v>
      </c>
      <c r="H43" s="110" t="s">
        <v>571</v>
      </c>
      <c r="I43" s="213">
        <v>-47277</v>
      </c>
      <c r="J43" s="254" t="str">
        <f>IFERROR(VLOOKUP(G:G,'Master Data'!A:D,4,FALSE),0)</f>
        <v>Lease Expense</v>
      </c>
      <c r="L43" s="117">
        <f>IFERROR(VLOOKUP(F:F,'BW Expense Report Doc'!F:H,3,FALSE),0)</f>
        <v>123456</v>
      </c>
      <c r="M43" s="117" t="str">
        <f>IFERROR(VLOOKUP(F:F,'Payment Schedule'!AD:AE,2,FALSE),"")</f>
        <v/>
      </c>
      <c r="N43" s="271"/>
    </row>
    <row r="44" spans="1:14" x14ac:dyDescent="0.2">
      <c r="A44" s="110" t="s">
        <v>47</v>
      </c>
      <c r="B44" s="110" t="s">
        <v>708</v>
      </c>
      <c r="C44" s="110" t="s">
        <v>714</v>
      </c>
      <c r="D44" s="109">
        <v>7000000009</v>
      </c>
      <c r="E44" s="110" t="s">
        <v>248</v>
      </c>
      <c r="F44" s="110">
        <v>1700227819</v>
      </c>
      <c r="G44" s="110">
        <v>5041827000</v>
      </c>
      <c r="H44" s="110" t="s">
        <v>571</v>
      </c>
      <c r="I44" s="213">
        <v>-131346.66</v>
      </c>
      <c r="J44" s="254" t="str">
        <f>IFERROR(VLOOKUP(G:G,'Master Data'!A:D,4,FALSE),0)</f>
        <v>Lease Expense</v>
      </c>
      <c r="L44" s="117">
        <f>IFERROR(VLOOKUP(F:F,'BW Expense Report Doc'!F:H,3,FALSE),0)</f>
        <v>0</v>
      </c>
      <c r="M44" s="117" t="str">
        <f>IFERROR(VLOOKUP(F:F,'Payment Schedule'!AD:AE,2,FALSE),"")</f>
        <v/>
      </c>
      <c r="N44" s="271"/>
    </row>
    <row r="45" spans="1:14" x14ac:dyDescent="0.2">
      <c r="A45" s="110" t="s">
        <v>47</v>
      </c>
      <c r="B45" s="110" t="s">
        <v>708</v>
      </c>
      <c r="C45" s="110" t="s">
        <v>714</v>
      </c>
      <c r="D45" s="109">
        <v>7000000009</v>
      </c>
      <c r="E45" s="110" t="s">
        <v>248</v>
      </c>
      <c r="F45" s="110">
        <v>1700227968</v>
      </c>
      <c r="G45" s="110">
        <v>5041827000</v>
      </c>
      <c r="H45" s="110" t="s">
        <v>571</v>
      </c>
      <c r="I45" s="213">
        <v>131346.66</v>
      </c>
      <c r="J45" s="254" t="str">
        <f>IFERROR(VLOOKUP(G:G,'Master Data'!A:D,4,FALSE),0)</f>
        <v>Lease Expense</v>
      </c>
      <c r="L45" s="117">
        <f>IFERROR(VLOOKUP(F:F,'BW Expense Report Doc'!F:H,3,FALSE),0)</f>
        <v>0</v>
      </c>
      <c r="M45" s="117" t="str">
        <f>IFERROR(VLOOKUP(F:F,'Payment Schedule'!AD:AE,2,FALSE),"")</f>
        <v/>
      </c>
      <c r="N45" s="271"/>
    </row>
    <row r="46" spans="1:14" x14ac:dyDescent="0.2">
      <c r="A46" s="110" t="s">
        <v>47</v>
      </c>
      <c r="B46" s="110" t="s">
        <v>708</v>
      </c>
      <c r="C46" s="110" t="s">
        <v>714</v>
      </c>
      <c r="D46" s="109">
        <v>7000000009</v>
      </c>
      <c r="E46" s="110" t="s">
        <v>248</v>
      </c>
      <c r="F46" s="110">
        <v>1700227969</v>
      </c>
      <c r="G46" s="110">
        <v>5041827000</v>
      </c>
      <c r="H46" s="110" t="s">
        <v>571</v>
      </c>
      <c r="I46" s="213">
        <v>47277</v>
      </c>
      <c r="J46" s="254" t="str">
        <f>IFERROR(VLOOKUP(G:G,'Master Data'!A:D,4,FALSE),0)</f>
        <v>Lease Expense</v>
      </c>
      <c r="L46" s="117">
        <f>IFERROR(VLOOKUP(F:F,'BW Expense Report Doc'!F:H,3,FALSE),0)</f>
        <v>123456</v>
      </c>
      <c r="M46" s="117" t="str">
        <f>IFERROR(VLOOKUP(F:F,'Payment Schedule'!AD:AE,2,FALSE),"")</f>
        <v/>
      </c>
      <c r="N46" s="271"/>
    </row>
    <row r="47" spans="1:14" x14ac:dyDescent="0.2">
      <c r="A47" s="110" t="s">
        <v>47</v>
      </c>
      <c r="B47" s="110" t="s">
        <v>708</v>
      </c>
      <c r="C47" s="110" t="s">
        <v>714</v>
      </c>
      <c r="D47" s="109">
        <v>7000000009</v>
      </c>
      <c r="E47" s="110" t="s">
        <v>248</v>
      </c>
      <c r="F47" s="110">
        <v>5703700937</v>
      </c>
      <c r="G47" s="110">
        <v>5041827000</v>
      </c>
      <c r="H47" s="110" t="s">
        <v>571</v>
      </c>
      <c r="I47" s="213">
        <v>11704.32</v>
      </c>
      <c r="J47" s="254" t="str">
        <f>IFERROR(VLOOKUP(G:G,'Master Data'!A:D,4,FALSE),0)</f>
        <v>Lease Expense</v>
      </c>
      <c r="L47" s="117">
        <f>IFERROR(VLOOKUP(F:F,'BW Expense Report Doc'!F:H,3,FALSE),0)</f>
        <v>1234</v>
      </c>
      <c r="M47" s="117" t="str">
        <f>IFERROR(VLOOKUP(F:F,'Payment Schedule'!AD:AE,2,FALSE),"")</f>
        <v>1234 Payment #7</v>
      </c>
      <c r="N47" s="271"/>
    </row>
    <row r="48" spans="1:14" x14ac:dyDescent="0.2">
      <c r="A48" s="110" t="s">
        <v>47</v>
      </c>
      <c r="B48" s="110" t="s">
        <v>708</v>
      </c>
      <c r="C48" s="110" t="s">
        <v>714</v>
      </c>
      <c r="D48" s="109">
        <v>7000000009</v>
      </c>
      <c r="E48" s="110" t="s">
        <v>248</v>
      </c>
      <c r="F48" s="110">
        <v>5703700937</v>
      </c>
      <c r="G48" s="110">
        <v>5041837000</v>
      </c>
      <c r="H48" s="110" t="s">
        <v>572</v>
      </c>
      <c r="I48" s="213">
        <v>902.68</v>
      </c>
      <c r="J48" s="254" t="str">
        <f>IFERROR(VLOOKUP(G:G,'Master Data'!A:D,4,FALSE),0)</f>
        <v>Lease Expense</v>
      </c>
      <c r="L48" s="117">
        <f>IFERROR(VLOOKUP(F:F,'BW Expense Report Doc'!F:H,3,FALSE),0)</f>
        <v>1234</v>
      </c>
      <c r="M48" s="117" t="str">
        <f>IFERROR(VLOOKUP(F:F,'Payment Schedule'!AD:AE,2,FALSE),"")</f>
        <v>1234 Payment #7</v>
      </c>
      <c r="N48" s="271"/>
    </row>
    <row r="49" spans="1:14" x14ac:dyDescent="0.2">
      <c r="A49" s="110" t="s">
        <v>47</v>
      </c>
      <c r="B49" s="110" t="s">
        <v>708</v>
      </c>
      <c r="C49" s="110" t="s">
        <v>714</v>
      </c>
      <c r="D49" s="109">
        <v>7000000009</v>
      </c>
      <c r="E49" s="110" t="s">
        <v>248</v>
      </c>
      <c r="F49" s="110">
        <v>5703700939</v>
      </c>
      <c r="G49" s="110">
        <v>5041827000</v>
      </c>
      <c r="H49" s="110" t="s">
        <v>571</v>
      </c>
      <c r="I49" s="213">
        <v>11380.26</v>
      </c>
      <c r="J49" s="254" t="str">
        <f>IFERROR(VLOOKUP(G:G,'Master Data'!A:D,4,FALSE),0)</f>
        <v>Lease Expense</v>
      </c>
      <c r="L49" s="117">
        <f>IFERROR(VLOOKUP(F:F,'BW Expense Report Doc'!F:H,3,FALSE),0)</f>
        <v>123</v>
      </c>
      <c r="M49" s="117" t="str">
        <f>IFERROR(VLOOKUP(F:F,'Payment Schedule'!AD:AE,2,FALSE),"")</f>
        <v>123 Payment #7</v>
      </c>
      <c r="N49" s="271"/>
    </row>
    <row r="50" spans="1:14" x14ac:dyDescent="0.2">
      <c r="A50" s="110" t="s">
        <v>47</v>
      </c>
      <c r="B50" s="110" t="s">
        <v>708</v>
      </c>
      <c r="C50" s="110" t="s">
        <v>714</v>
      </c>
      <c r="D50" s="109">
        <v>7000000009</v>
      </c>
      <c r="E50" s="110" t="s">
        <v>248</v>
      </c>
      <c r="F50" s="110">
        <v>5703700939</v>
      </c>
      <c r="G50" s="110">
        <v>5041837000</v>
      </c>
      <c r="H50" s="110" t="s">
        <v>572</v>
      </c>
      <c r="I50" s="213">
        <v>899.74</v>
      </c>
      <c r="J50" s="254" t="str">
        <f>IFERROR(VLOOKUP(G:G,'Master Data'!A:D,4,FALSE),0)</f>
        <v>Lease Expense</v>
      </c>
      <c r="L50" s="117">
        <f>IFERROR(VLOOKUP(F:F,'BW Expense Report Doc'!F:H,3,FALSE),0)</f>
        <v>123</v>
      </c>
      <c r="M50" s="117" t="str">
        <f>IFERROR(VLOOKUP(F:F,'Payment Schedule'!AD:AE,2,FALSE),"")</f>
        <v>123 Payment #7</v>
      </c>
      <c r="N50" s="271"/>
    </row>
    <row r="51" spans="1:14" x14ac:dyDescent="0.2">
      <c r="A51" s="110" t="s">
        <v>47</v>
      </c>
      <c r="B51" s="110" t="s">
        <v>708</v>
      </c>
      <c r="D51" s="109">
        <v>7000000009</v>
      </c>
      <c r="E51" s="110" t="s">
        <v>248</v>
      </c>
      <c r="F51" s="110">
        <v>5712345678</v>
      </c>
      <c r="G51" s="110">
        <v>5041827000</v>
      </c>
      <c r="H51" s="110" t="s">
        <v>571</v>
      </c>
      <c r="I51" s="213">
        <v>11782.45</v>
      </c>
      <c r="J51" s="254" t="str">
        <f>IFERROR(VLOOKUP(G:G,'Master Data'!A:D,4,FALSE),0)</f>
        <v>Lease Expense</v>
      </c>
      <c r="L51" s="117">
        <f>IFERROR(VLOOKUP(F:F,'BW Expense Report Doc'!F:H,3,FALSE),0)</f>
        <v>0</v>
      </c>
      <c r="M51" s="117" t="str">
        <f>IFERROR(VLOOKUP(F:F,'Payment Schedule'!AD:AE,2,FALSE),"")</f>
        <v/>
      </c>
      <c r="N51" s="271"/>
    </row>
    <row r="52" spans="1:14" x14ac:dyDescent="0.2">
      <c r="A52" s="110" t="s">
        <v>47</v>
      </c>
      <c r="B52" s="110" t="s">
        <v>708</v>
      </c>
      <c r="D52" s="109">
        <v>7000000009</v>
      </c>
      <c r="E52" s="110" t="s">
        <v>248</v>
      </c>
      <c r="F52" s="110">
        <v>5712345679</v>
      </c>
      <c r="G52" s="110">
        <v>5041827000</v>
      </c>
      <c r="H52" s="110" t="s">
        <v>571</v>
      </c>
      <c r="I52" s="213">
        <v>11816.81</v>
      </c>
      <c r="J52" s="254" t="str">
        <f>IFERROR(VLOOKUP(G:G,'Master Data'!A:D,4,FALSE),0)</f>
        <v>Lease Expense</v>
      </c>
      <c r="L52" s="117">
        <f>IFERROR(VLOOKUP(F:F,'BW Expense Report Doc'!F:H,3,FALSE),0)</f>
        <v>0</v>
      </c>
      <c r="M52" s="117" t="str">
        <f>IFERROR(VLOOKUP(F:F,'Payment Schedule'!AD:AE,2,FALSE),"")</f>
        <v/>
      </c>
      <c r="N52" s="271"/>
    </row>
    <row r="53" spans="1:14" x14ac:dyDescent="0.2">
      <c r="A53" s="110" t="s">
        <v>47</v>
      </c>
      <c r="B53" s="110" t="s">
        <v>708</v>
      </c>
      <c r="D53" s="109">
        <v>7000000009</v>
      </c>
      <c r="E53" s="110" t="s">
        <v>248</v>
      </c>
      <c r="F53" s="110">
        <v>5712345680</v>
      </c>
      <c r="G53" s="110">
        <v>5041827000</v>
      </c>
      <c r="H53" s="110" t="s">
        <v>571</v>
      </c>
      <c r="I53" s="213">
        <v>11851.28</v>
      </c>
      <c r="J53" s="254" t="str">
        <f>IFERROR(VLOOKUP(G:G,'Master Data'!A:D,4,FALSE),0)</f>
        <v>Lease Expense</v>
      </c>
      <c r="L53" s="117">
        <f>IFERROR(VLOOKUP(F:F,'BW Expense Report Doc'!F:H,3,FALSE),0)</f>
        <v>0</v>
      </c>
      <c r="M53" s="117" t="str">
        <f>IFERROR(VLOOKUP(F:F,'Payment Schedule'!AD:AE,2,FALSE),"")</f>
        <v/>
      </c>
      <c r="N53" s="271"/>
    </row>
    <row r="54" spans="1:14" x14ac:dyDescent="0.2">
      <c r="A54" s="110" t="s">
        <v>47</v>
      </c>
      <c r="B54" s="110" t="s">
        <v>708</v>
      </c>
      <c r="D54" s="109">
        <v>7000000009</v>
      </c>
      <c r="E54" s="110" t="s">
        <v>248</v>
      </c>
      <c r="F54" s="110">
        <v>5712345681</v>
      </c>
      <c r="G54" s="110">
        <v>5041827000</v>
      </c>
      <c r="H54" s="110" t="s">
        <v>571</v>
      </c>
      <c r="I54" s="213">
        <v>11885.85</v>
      </c>
      <c r="J54" s="254" t="str">
        <f>IFERROR(VLOOKUP(G:G,'Master Data'!A:D,4,FALSE),0)</f>
        <v>Lease Expense</v>
      </c>
      <c r="L54" s="117">
        <f>IFERROR(VLOOKUP(F:F,'BW Expense Report Doc'!F:H,3,FALSE),0)</f>
        <v>0</v>
      </c>
      <c r="M54" s="117" t="str">
        <f>IFERROR(VLOOKUP(F:F,'Payment Schedule'!AD:AE,2,FALSE),"")</f>
        <v/>
      </c>
      <c r="N54" s="271"/>
    </row>
    <row r="55" spans="1:14" x14ac:dyDescent="0.2">
      <c r="A55" s="110" t="s">
        <v>47</v>
      </c>
      <c r="B55" s="110" t="s">
        <v>708</v>
      </c>
      <c r="D55" s="109">
        <v>7000000009</v>
      </c>
      <c r="E55" s="110" t="s">
        <v>248</v>
      </c>
      <c r="F55" s="110">
        <v>5712345682</v>
      </c>
      <c r="G55" s="110">
        <v>5041827000</v>
      </c>
      <c r="H55" s="110" t="s">
        <v>571</v>
      </c>
      <c r="I55" s="213">
        <v>11920.51</v>
      </c>
      <c r="J55" s="254" t="str">
        <f>IFERROR(VLOOKUP(G:G,'Master Data'!A:D,4,FALSE),0)</f>
        <v>Lease Expense</v>
      </c>
      <c r="L55" s="117">
        <f>IFERROR(VLOOKUP(F:F,'BW Expense Report Doc'!F:H,3,FALSE),0)</f>
        <v>0</v>
      </c>
      <c r="M55" s="117" t="str">
        <f>IFERROR(VLOOKUP(F:F,'Payment Schedule'!AD:AE,2,FALSE),"")</f>
        <v/>
      </c>
      <c r="N55" s="271"/>
    </row>
    <row r="56" spans="1:14" x14ac:dyDescent="0.2">
      <c r="A56" s="110" t="s">
        <v>47</v>
      </c>
      <c r="B56" s="110" t="s">
        <v>708</v>
      </c>
      <c r="D56" s="109">
        <v>7000000009</v>
      </c>
      <c r="E56" s="110" t="s">
        <v>248</v>
      </c>
      <c r="F56" s="110">
        <v>5712345683</v>
      </c>
      <c r="G56" s="110">
        <v>5041827000</v>
      </c>
      <c r="H56" s="110" t="s">
        <v>571</v>
      </c>
      <c r="I56" s="213">
        <v>11757.97</v>
      </c>
      <c r="J56" s="254" t="str">
        <f>IFERROR(VLOOKUP(G:G,'Master Data'!A:D,4,FALSE),0)</f>
        <v>Lease Expense</v>
      </c>
      <c r="L56" s="117">
        <f>IFERROR(VLOOKUP(F:F,'BW Expense Report Doc'!F:H,3,FALSE),0)</f>
        <v>0</v>
      </c>
      <c r="M56" s="117" t="str">
        <f>IFERROR(VLOOKUP(F:F,'Payment Schedule'!AD:AE,2,FALSE),"")</f>
        <v/>
      </c>
      <c r="N56" s="271"/>
    </row>
    <row r="57" spans="1:14" x14ac:dyDescent="0.2">
      <c r="A57" s="110" t="s">
        <v>47</v>
      </c>
      <c r="B57" s="110" t="s">
        <v>708</v>
      </c>
      <c r="D57" s="109">
        <v>7000000009</v>
      </c>
      <c r="E57" s="110" t="s">
        <v>248</v>
      </c>
      <c r="F57" s="110">
        <v>5712345684</v>
      </c>
      <c r="G57" s="110">
        <v>5041827000</v>
      </c>
      <c r="H57" s="110" t="s">
        <v>571</v>
      </c>
      <c r="I57" s="213">
        <v>11811.86</v>
      </c>
      <c r="J57" s="254" t="str">
        <f>IFERROR(VLOOKUP(G:G,'Master Data'!A:D,4,FALSE),0)</f>
        <v>Lease Expense</v>
      </c>
      <c r="L57" s="117">
        <f>IFERROR(VLOOKUP(F:F,'BW Expense Report Doc'!F:H,3,FALSE),0)</f>
        <v>0</v>
      </c>
      <c r="M57" s="117" t="str">
        <f>IFERROR(VLOOKUP(F:F,'Payment Schedule'!AD:AE,2,FALSE),"")</f>
        <v/>
      </c>
      <c r="N57" s="271"/>
    </row>
    <row r="58" spans="1:14" x14ac:dyDescent="0.2">
      <c r="A58" s="110" t="s">
        <v>47</v>
      </c>
      <c r="B58" s="110" t="s">
        <v>708</v>
      </c>
      <c r="D58" s="109">
        <v>7000000009</v>
      </c>
      <c r="E58" s="110" t="s">
        <v>248</v>
      </c>
      <c r="F58" s="110">
        <v>5712345685</v>
      </c>
      <c r="G58" s="110">
        <v>5041827000</v>
      </c>
      <c r="H58" s="110" t="s">
        <v>571</v>
      </c>
      <c r="I58" s="213">
        <v>11866</v>
      </c>
      <c r="J58" s="254" t="str">
        <f>IFERROR(VLOOKUP(G:G,'Master Data'!A:D,4,FALSE),0)</f>
        <v>Lease Expense</v>
      </c>
      <c r="L58" s="117">
        <f>IFERROR(VLOOKUP(F:F,'BW Expense Report Doc'!F:H,3,FALSE),0)</f>
        <v>0</v>
      </c>
      <c r="M58" s="117" t="str">
        <f>IFERROR(VLOOKUP(F:F,'Payment Schedule'!AD:AE,2,FALSE),"")</f>
        <v/>
      </c>
      <c r="N58" s="271"/>
    </row>
    <row r="59" spans="1:14" x14ac:dyDescent="0.2">
      <c r="A59" s="110" t="s">
        <v>47</v>
      </c>
      <c r="B59" s="110" t="s">
        <v>708</v>
      </c>
      <c r="D59" s="109">
        <v>7000000009</v>
      </c>
      <c r="E59" s="110" t="s">
        <v>248</v>
      </c>
      <c r="F59" s="110">
        <v>5712345686</v>
      </c>
      <c r="G59" s="110">
        <v>5041827000</v>
      </c>
      <c r="H59" s="110" t="s">
        <v>571</v>
      </c>
      <c r="I59" s="213">
        <v>12172.38</v>
      </c>
      <c r="J59" s="254" t="str">
        <f>IFERROR(VLOOKUP(G:G,'Master Data'!A:D,4,FALSE),0)</f>
        <v>Lease Expense</v>
      </c>
      <c r="L59" s="117">
        <f>IFERROR(VLOOKUP(F:F,'BW Expense Report Doc'!F:H,3,FALSE),0)</f>
        <v>0</v>
      </c>
      <c r="M59" s="117" t="str">
        <f>IFERROR(VLOOKUP(F:F,'Payment Schedule'!AD:AE,2,FALSE),"")</f>
        <v/>
      </c>
      <c r="N59" s="271"/>
    </row>
    <row r="60" spans="1:14" x14ac:dyDescent="0.2">
      <c r="A60" s="110" t="s">
        <v>47</v>
      </c>
      <c r="B60" s="110" t="s">
        <v>708</v>
      </c>
      <c r="D60" s="109">
        <v>7000000009</v>
      </c>
      <c r="E60" s="110" t="s">
        <v>248</v>
      </c>
      <c r="F60" s="110">
        <v>5712345687</v>
      </c>
      <c r="G60" s="110">
        <v>5041827000</v>
      </c>
      <c r="H60" s="110" t="s">
        <v>571</v>
      </c>
      <c r="I60" s="213">
        <v>12228.17</v>
      </c>
      <c r="J60" s="254" t="str">
        <f>IFERROR(VLOOKUP(G:G,'Master Data'!A:D,4,FALSE),0)</f>
        <v>Lease Expense</v>
      </c>
      <c r="L60" s="117">
        <f>IFERROR(VLOOKUP(F:F,'BW Expense Report Doc'!F:H,3,FALSE),0)</f>
        <v>0</v>
      </c>
      <c r="M60" s="117" t="str">
        <f>IFERROR(VLOOKUP(F:F,'Payment Schedule'!AD:AE,2,FALSE),"")</f>
        <v/>
      </c>
      <c r="N60" s="271"/>
    </row>
    <row r="61" spans="1:14" x14ac:dyDescent="0.2">
      <c r="A61" s="110" t="s">
        <v>47</v>
      </c>
      <c r="B61" s="110" t="s">
        <v>708</v>
      </c>
      <c r="D61" s="109">
        <v>7000000009</v>
      </c>
      <c r="E61" s="110" t="s">
        <v>248</v>
      </c>
      <c r="F61" s="110">
        <v>5712345678</v>
      </c>
      <c r="G61" s="110">
        <v>5041837000</v>
      </c>
      <c r="H61" s="110" t="s">
        <v>572</v>
      </c>
      <c r="I61" s="213">
        <v>866.55</v>
      </c>
      <c r="J61" s="254" t="str">
        <f>IFERROR(VLOOKUP(G:G,'Master Data'!A:D,4,FALSE),0)</f>
        <v>Lease Expense</v>
      </c>
      <c r="L61" s="117">
        <f>IFERROR(VLOOKUP(F:F,'BW Expense Report Doc'!F:H,3,FALSE),0)</f>
        <v>0</v>
      </c>
      <c r="M61" s="117" t="str">
        <f>IFERROR(VLOOKUP(F:F,'Payment Schedule'!AD:AE,2,FALSE),"")</f>
        <v/>
      </c>
      <c r="N61" s="271"/>
    </row>
    <row r="62" spans="1:14" x14ac:dyDescent="0.2">
      <c r="A62" s="110" t="s">
        <v>47</v>
      </c>
      <c r="B62" s="110" t="s">
        <v>708</v>
      </c>
      <c r="D62" s="109">
        <v>7000000009</v>
      </c>
      <c r="E62" s="110" t="s">
        <v>248</v>
      </c>
      <c r="F62" s="110">
        <v>5712345679</v>
      </c>
      <c r="G62" s="110">
        <v>5041837000</v>
      </c>
      <c r="H62" s="110" t="s">
        <v>572</v>
      </c>
      <c r="I62" s="213">
        <v>832.19</v>
      </c>
      <c r="J62" s="254" t="str">
        <f>IFERROR(VLOOKUP(G:G,'Master Data'!A:D,4,FALSE),0)</f>
        <v>Lease Expense</v>
      </c>
      <c r="L62" s="117">
        <f>IFERROR(VLOOKUP(F:F,'BW Expense Report Doc'!F:H,3,FALSE),0)</f>
        <v>0</v>
      </c>
      <c r="M62" s="117" t="str">
        <f>IFERROR(VLOOKUP(F:F,'Payment Schedule'!AD:AE,2,FALSE),"")</f>
        <v/>
      </c>
      <c r="N62" s="271"/>
    </row>
    <row r="63" spans="1:14" x14ac:dyDescent="0.2">
      <c r="A63" s="110" t="s">
        <v>47</v>
      </c>
      <c r="B63" s="110" t="s">
        <v>708</v>
      </c>
      <c r="D63" s="109">
        <v>7000000009</v>
      </c>
      <c r="E63" s="110" t="s">
        <v>248</v>
      </c>
      <c r="F63" s="110">
        <v>5712345680</v>
      </c>
      <c r="G63" s="110">
        <v>5041837000</v>
      </c>
      <c r="H63" s="110" t="s">
        <v>572</v>
      </c>
      <c r="I63" s="213">
        <v>797.72</v>
      </c>
      <c r="J63" s="254" t="str">
        <f>IFERROR(VLOOKUP(G:G,'Master Data'!A:D,4,FALSE),0)</f>
        <v>Lease Expense</v>
      </c>
      <c r="L63" s="117">
        <f>IFERROR(VLOOKUP(F:F,'BW Expense Report Doc'!F:H,3,FALSE),0)</f>
        <v>0</v>
      </c>
      <c r="M63" s="117" t="str">
        <f>IFERROR(VLOOKUP(F:F,'Payment Schedule'!AD:AE,2,FALSE),"")</f>
        <v/>
      </c>
      <c r="N63" s="271"/>
    </row>
    <row r="64" spans="1:14" x14ac:dyDescent="0.2">
      <c r="A64" s="110" t="s">
        <v>47</v>
      </c>
      <c r="B64" s="110" t="s">
        <v>708</v>
      </c>
      <c r="D64" s="109">
        <v>7000000009</v>
      </c>
      <c r="E64" s="110" t="s">
        <v>248</v>
      </c>
      <c r="F64" s="110">
        <v>5712345681</v>
      </c>
      <c r="G64" s="110">
        <v>5041837000</v>
      </c>
      <c r="H64" s="110" t="s">
        <v>572</v>
      </c>
      <c r="I64" s="213">
        <v>763.15</v>
      </c>
      <c r="J64" s="254" t="str">
        <f>IFERROR(VLOOKUP(G:G,'Master Data'!A:D,4,FALSE),0)</f>
        <v>Lease Expense</v>
      </c>
      <c r="L64" s="117">
        <f>IFERROR(VLOOKUP(F:F,'BW Expense Report Doc'!F:H,3,FALSE),0)</f>
        <v>0</v>
      </c>
      <c r="M64" s="117" t="str">
        <f>IFERROR(VLOOKUP(F:F,'Payment Schedule'!AD:AE,2,FALSE),"")</f>
        <v/>
      </c>
      <c r="N64" s="271"/>
    </row>
    <row r="65" spans="1:14" x14ac:dyDescent="0.2">
      <c r="A65" s="110" t="s">
        <v>47</v>
      </c>
      <c r="B65" s="110" t="s">
        <v>708</v>
      </c>
      <c r="D65" s="109">
        <v>7000000009</v>
      </c>
      <c r="E65" s="110" t="s">
        <v>248</v>
      </c>
      <c r="F65" s="110">
        <v>5712345682</v>
      </c>
      <c r="G65" s="110">
        <v>5041837000</v>
      </c>
      <c r="H65" s="110" t="s">
        <v>572</v>
      </c>
      <c r="I65" s="213">
        <v>728.49</v>
      </c>
      <c r="J65" s="254" t="str">
        <f>IFERROR(VLOOKUP(G:G,'Master Data'!A:D,4,FALSE),0)</f>
        <v>Lease Expense</v>
      </c>
      <c r="L65" s="117">
        <f>IFERROR(VLOOKUP(F:F,'BW Expense Report Doc'!F:H,3,FALSE),0)</f>
        <v>0</v>
      </c>
      <c r="M65" s="117" t="str">
        <f>IFERROR(VLOOKUP(F:F,'Payment Schedule'!AD:AE,2,FALSE),"")</f>
        <v/>
      </c>
      <c r="N65" s="271"/>
    </row>
    <row r="66" spans="1:14" x14ac:dyDescent="0.2">
      <c r="A66" s="110" t="s">
        <v>47</v>
      </c>
      <c r="B66" s="110" t="s">
        <v>708</v>
      </c>
      <c r="D66" s="109">
        <v>7000000009</v>
      </c>
      <c r="E66" s="110" t="s">
        <v>248</v>
      </c>
      <c r="F66" s="110">
        <v>5712345683</v>
      </c>
      <c r="G66" s="110">
        <v>5041837000</v>
      </c>
      <c r="H66" s="110" t="s">
        <v>572</v>
      </c>
      <c r="I66" s="213">
        <v>849.03</v>
      </c>
      <c r="J66" s="254" t="str">
        <f>IFERROR(VLOOKUP(G:G,'Master Data'!A:D,4,FALSE),0)</f>
        <v>Lease Expense</v>
      </c>
      <c r="L66" s="117">
        <f>IFERROR(VLOOKUP(F:F,'BW Expense Report Doc'!F:H,3,FALSE),0)</f>
        <v>0</v>
      </c>
      <c r="M66" s="117" t="str">
        <f>IFERROR(VLOOKUP(F:F,'Payment Schedule'!AD:AE,2,FALSE),"")</f>
        <v/>
      </c>
      <c r="N66" s="271"/>
    </row>
    <row r="67" spans="1:14" x14ac:dyDescent="0.2">
      <c r="A67" s="110" t="s">
        <v>47</v>
      </c>
      <c r="B67" s="110" t="s">
        <v>708</v>
      </c>
      <c r="D67" s="109">
        <v>7000000009</v>
      </c>
      <c r="E67" s="110" t="s">
        <v>248</v>
      </c>
      <c r="F67" s="110">
        <v>5712345684</v>
      </c>
      <c r="G67" s="110">
        <v>5041837000</v>
      </c>
      <c r="H67" s="110" t="s">
        <v>572</v>
      </c>
      <c r="I67" s="213">
        <v>795.14</v>
      </c>
      <c r="J67" s="254" t="str">
        <f>IFERROR(VLOOKUP(G:G,'Master Data'!A:D,4,FALSE),0)</f>
        <v>Lease Expense</v>
      </c>
      <c r="L67" s="117">
        <f>IFERROR(VLOOKUP(F:F,'BW Expense Report Doc'!F:H,3,FALSE),0)</f>
        <v>0</v>
      </c>
      <c r="M67" s="117" t="str">
        <f>IFERROR(VLOOKUP(F:F,'Payment Schedule'!AD:AE,2,FALSE),"")</f>
        <v/>
      </c>
      <c r="N67" s="271"/>
    </row>
    <row r="68" spans="1:14" x14ac:dyDescent="0.2">
      <c r="A68" s="110" t="s">
        <v>47</v>
      </c>
      <c r="B68" s="110" t="s">
        <v>708</v>
      </c>
      <c r="D68" s="109">
        <v>7000000009</v>
      </c>
      <c r="E68" s="110" t="s">
        <v>248</v>
      </c>
      <c r="F68" s="110">
        <v>5712345685</v>
      </c>
      <c r="G68" s="110">
        <v>5041837000</v>
      </c>
      <c r="H68" s="110" t="s">
        <v>572</v>
      </c>
      <c r="I68" s="213">
        <v>741</v>
      </c>
      <c r="J68" s="254" t="str">
        <f>IFERROR(VLOOKUP(G:G,'Master Data'!A:D,4,FALSE),0)</f>
        <v>Lease Expense</v>
      </c>
      <c r="L68" s="117">
        <f>IFERROR(VLOOKUP(F:F,'BW Expense Report Doc'!F:H,3,FALSE),0)</f>
        <v>0</v>
      </c>
      <c r="M68" s="117" t="str">
        <f>IFERROR(VLOOKUP(F:F,'Payment Schedule'!AD:AE,2,FALSE),"")</f>
        <v/>
      </c>
      <c r="N68" s="271"/>
    </row>
    <row r="69" spans="1:14" x14ac:dyDescent="0.2">
      <c r="A69" s="110" t="s">
        <v>47</v>
      </c>
      <c r="B69" s="110" t="s">
        <v>708</v>
      </c>
      <c r="D69" s="109">
        <v>7000000009</v>
      </c>
      <c r="E69" s="110" t="s">
        <v>248</v>
      </c>
      <c r="F69" s="110">
        <v>5712345686</v>
      </c>
      <c r="G69" s="110">
        <v>5041837000</v>
      </c>
      <c r="H69" s="110" t="s">
        <v>572</v>
      </c>
      <c r="I69" s="213">
        <v>686.62</v>
      </c>
      <c r="J69" s="254" t="str">
        <f>IFERROR(VLOOKUP(G:G,'Master Data'!A:D,4,FALSE),0)</f>
        <v>Lease Expense</v>
      </c>
      <c r="L69" s="117">
        <f>IFERROR(VLOOKUP(F:F,'BW Expense Report Doc'!F:H,3,FALSE),0)</f>
        <v>0</v>
      </c>
      <c r="M69" s="117" t="str">
        <f>IFERROR(VLOOKUP(F:F,'Payment Schedule'!AD:AE,2,FALSE),"")</f>
        <v/>
      </c>
      <c r="N69" s="271"/>
    </row>
    <row r="70" spans="1:14" x14ac:dyDescent="0.2">
      <c r="A70" s="110" t="s">
        <v>47</v>
      </c>
      <c r="B70" s="110" t="s">
        <v>708</v>
      </c>
      <c r="D70" s="109">
        <v>7000000009</v>
      </c>
      <c r="E70" s="110" t="s">
        <v>248</v>
      </c>
      <c r="F70" s="110">
        <v>5712345687</v>
      </c>
      <c r="G70" s="110">
        <v>5041837000</v>
      </c>
      <c r="H70" s="110" t="s">
        <v>572</v>
      </c>
      <c r="I70" s="213">
        <v>630.83000000000004</v>
      </c>
      <c r="J70" s="254" t="str">
        <f>IFERROR(VLOOKUP(G:G,'Master Data'!A:D,4,FALSE),0)</f>
        <v>Lease Expense</v>
      </c>
      <c r="L70" s="117">
        <f>IFERROR(VLOOKUP(F:F,'BW Expense Report Doc'!F:H,3,FALSE),0)</f>
        <v>0</v>
      </c>
      <c r="M70" s="117" t="str">
        <f>IFERROR(VLOOKUP(F:F,'Payment Schedule'!AD:AE,2,FALSE),"")</f>
        <v/>
      </c>
      <c r="N70" s="271"/>
    </row>
    <row r="71" spans="1:14" x14ac:dyDescent="0.2">
      <c r="F71" s="110"/>
      <c r="I71" s="213"/>
      <c r="J71" s="254">
        <f>IFERROR(VLOOKUP(G:G,'Master Data'!A:D,4,FALSE),0)</f>
        <v>0</v>
      </c>
      <c r="L71" s="117">
        <f>IFERROR(VLOOKUP(F:F,'BW Expense Report Doc'!F:H,3,FALSE),0)</f>
        <v>0</v>
      </c>
      <c r="M71" s="117" t="str">
        <f>IFERROR(VLOOKUP(F:F,'Payment Schedule'!AD:AE,2,FALSE),"")</f>
        <v/>
      </c>
      <c r="N71" s="271"/>
    </row>
    <row r="72" spans="1:14" x14ac:dyDescent="0.2">
      <c r="F72" s="110"/>
      <c r="I72" s="213"/>
      <c r="J72" s="254">
        <f>IFERROR(VLOOKUP(G:G,'Master Data'!A:D,4,FALSE),0)</f>
        <v>0</v>
      </c>
      <c r="L72" s="117">
        <f>IFERROR(VLOOKUP(F:F,'BW Expense Report Doc'!F:H,3,FALSE),0)</f>
        <v>0</v>
      </c>
      <c r="M72" s="117" t="str">
        <f>IFERROR(VLOOKUP(F:F,'Payment Schedule'!AD:AE,2,FALSE),"")</f>
        <v/>
      </c>
      <c r="N72" s="271"/>
    </row>
    <row r="73" spans="1:14" x14ac:dyDescent="0.2">
      <c r="F73" s="110"/>
      <c r="I73" s="213"/>
      <c r="J73" s="254">
        <f>IFERROR(VLOOKUP(G:G,'Master Data'!A:D,4,FALSE),0)</f>
        <v>0</v>
      </c>
      <c r="L73" s="117">
        <f>IFERROR(VLOOKUP(F:F,'BW Expense Report Doc'!F:H,3,FALSE),0)</f>
        <v>0</v>
      </c>
      <c r="M73" s="117" t="str">
        <f>IFERROR(VLOOKUP(F:F,'Payment Schedule'!AD:AE,2,FALSE),"")</f>
        <v/>
      </c>
      <c r="N73" s="271"/>
    </row>
    <row r="74" spans="1:14" x14ac:dyDescent="0.2">
      <c r="F74" s="110"/>
      <c r="I74" s="213"/>
      <c r="J74" s="254">
        <f>IFERROR(VLOOKUP(G:G,'Master Data'!A:D,4,FALSE),0)</f>
        <v>0</v>
      </c>
      <c r="L74" s="117">
        <f>IFERROR(VLOOKUP(F:F,'BW Expense Report Doc'!F:H,3,FALSE),0)</f>
        <v>0</v>
      </c>
      <c r="M74" s="117" t="str">
        <f>IFERROR(VLOOKUP(F:F,'Payment Schedule'!AD:AE,2,FALSE),"")</f>
        <v/>
      </c>
      <c r="N74" s="271"/>
    </row>
    <row r="75" spans="1:14" x14ac:dyDescent="0.2">
      <c r="F75" s="110"/>
      <c r="I75" s="213"/>
      <c r="J75" s="254">
        <f>IFERROR(VLOOKUP(G:G,'Master Data'!A:D,4,FALSE),0)</f>
        <v>0</v>
      </c>
      <c r="L75" s="117">
        <f>IFERROR(VLOOKUP(F:F,'BW Expense Report Doc'!F:H,3,FALSE),0)</f>
        <v>0</v>
      </c>
      <c r="M75" s="117" t="str">
        <f>IFERROR(VLOOKUP(F:F,'Payment Schedule'!AD:AE,2,FALSE),"")</f>
        <v/>
      </c>
      <c r="N75" s="271"/>
    </row>
    <row r="76" spans="1:14" x14ac:dyDescent="0.2">
      <c r="F76" s="110"/>
      <c r="I76" s="213"/>
      <c r="J76" s="254">
        <f>IFERROR(VLOOKUP(G:G,'Master Data'!A:D,4,FALSE),0)</f>
        <v>0</v>
      </c>
      <c r="L76" s="117">
        <f>IFERROR(VLOOKUP(F:F,'BW Expense Report Doc'!F:H,3,FALSE),0)</f>
        <v>0</v>
      </c>
      <c r="M76" s="117" t="str">
        <f>IFERROR(VLOOKUP(F:F,'Payment Schedule'!AD:AE,2,FALSE),"")</f>
        <v/>
      </c>
      <c r="N76" s="271"/>
    </row>
    <row r="77" spans="1:14" x14ac:dyDescent="0.2">
      <c r="F77" s="110"/>
      <c r="I77" s="213"/>
      <c r="J77" s="254">
        <f>IFERROR(VLOOKUP(G:G,'Master Data'!A:D,4,FALSE),0)</f>
        <v>0</v>
      </c>
      <c r="L77" s="117">
        <f>IFERROR(VLOOKUP(F:F,'BW Expense Report Doc'!F:H,3,FALSE),0)</f>
        <v>0</v>
      </c>
      <c r="M77" s="117" t="str">
        <f>IFERROR(VLOOKUP(F:F,'Payment Schedule'!AD:AE,2,FALSE),"")</f>
        <v/>
      </c>
      <c r="N77" s="271"/>
    </row>
    <row r="78" spans="1:14" x14ac:dyDescent="0.2">
      <c r="F78" s="110"/>
      <c r="I78" s="213"/>
      <c r="J78" s="254">
        <f>IFERROR(VLOOKUP(G:G,'Master Data'!A:D,4,FALSE),0)</f>
        <v>0</v>
      </c>
      <c r="L78" s="117">
        <f>IFERROR(VLOOKUP(F:F,'BW Expense Report Doc'!F:H,3,FALSE),0)</f>
        <v>0</v>
      </c>
      <c r="M78" s="117" t="str">
        <f>IFERROR(VLOOKUP(F:F,'Payment Schedule'!AD:AE,2,FALSE),"")</f>
        <v/>
      </c>
      <c r="N78" s="271"/>
    </row>
    <row r="79" spans="1:14" x14ac:dyDescent="0.2">
      <c r="F79" s="110"/>
      <c r="I79" s="213"/>
      <c r="J79" s="254">
        <f>IFERROR(VLOOKUP(G:G,'Master Data'!A:D,4,FALSE),0)</f>
        <v>0</v>
      </c>
      <c r="L79" s="117">
        <f>IFERROR(VLOOKUP(F:F,'BW Expense Report Doc'!F:H,3,FALSE),0)</f>
        <v>0</v>
      </c>
      <c r="M79" s="117" t="str">
        <f>IFERROR(VLOOKUP(F:F,'Payment Schedule'!AD:AE,2,FALSE),"")</f>
        <v/>
      </c>
      <c r="N79" s="271"/>
    </row>
    <row r="80" spans="1:14" x14ac:dyDescent="0.2">
      <c r="F80" s="110"/>
      <c r="I80" s="213"/>
      <c r="J80" s="254">
        <f>IFERROR(VLOOKUP(G:G,'Master Data'!A:D,4,FALSE),0)</f>
        <v>0</v>
      </c>
      <c r="L80" s="117">
        <f>IFERROR(VLOOKUP(F:F,'BW Expense Report Doc'!F:H,3,FALSE),0)</f>
        <v>0</v>
      </c>
      <c r="M80" s="117" t="str">
        <f>IFERROR(VLOOKUP(F:F,'Payment Schedule'!AD:AE,2,FALSE),"")</f>
        <v/>
      </c>
      <c r="N80" s="271"/>
    </row>
    <row r="81" spans="6:14" x14ac:dyDescent="0.2">
      <c r="F81" s="110"/>
      <c r="I81" s="213"/>
      <c r="J81" s="254">
        <f>IFERROR(VLOOKUP(G:G,'Master Data'!A:D,4,FALSE),0)</f>
        <v>0</v>
      </c>
      <c r="L81" s="117">
        <f>IFERROR(VLOOKUP(F:F,'BW Expense Report Doc'!F:H,3,FALSE),0)</f>
        <v>0</v>
      </c>
      <c r="M81" s="117" t="str">
        <f>IFERROR(VLOOKUP(F:F,'Payment Schedule'!AD:AE,2,FALSE),"")</f>
        <v/>
      </c>
      <c r="N81" s="271"/>
    </row>
    <row r="82" spans="6:14" x14ac:dyDescent="0.2">
      <c r="F82" s="110"/>
      <c r="I82" s="213"/>
      <c r="J82" s="254">
        <f>IFERROR(VLOOKUP(G:G,'Master Data'!A:D,4,FALSE),0)</f>
        <v>0</v>
      </c>
      <c r="L82" s="117">
        <f>IFERROR(VLOOKUP(F:F,'BW Expense Report Doc'!F:H,3,FALSE),0)</f>
        <v>0</v>
      </c>
      <c r="M82" s="117" t="str">
        <f>IFERROR(VLOOKUP(F:F,'Payment Schedule'!AD:AE,2,FALSE),"")</f>
        <v/>
      </c>
      <c r="N82" s="271"/>
    </row>
    <row r="83" spans="6:14" x14ac:dyDescent="0.2">
      <c r="F83" s="110"/>
      <c r="I83" s="213"/>
      <c r="J83" s="254">
        <f>IFERROR(VLOOKUP(G:G,'Master Data'!A:D,4,FALSE),0)</f>
        <v>0</v>
      </c>
      <c r="L83" s="117">
        <f>IFERROR(VLOOKUP(F:F,'BW Expense Report Doc'!F:H,3,FALSE),0)</f>
        <v>0</v>
      </c>
      <c r="M83" s="117" t="str">
        <f>IFERROR(VLOOKUP(F:F,'Payment Schedule'!AD:AE,2,FALSE),"")</f>
        <v/>
      </c>
      <c r="N83" s="271"/>
    </row>
    <row r="84" spans="6:14" x14ac:dyDescent="0.2">
      <c r="F84" s="110"/>
      <c r="I84" s="213"/>
      <c r="J84" s="254">
        <f>IFERROR(VLOOKUP(G:G,'Master Data'!A:D,4,FALSE),0)</f>
        <v>0</v>
      </c>
      <c r="L84" s="117">
        <f>IFERROR(VLOOKUP(F:F,'BW Expense Report Doc'!F:H,3,FALSE),0)</f>
        <v>0</v>
      </c>
      <c r="M84" s="117" t="str">
        <f>IFERROR(VLOOKUP(F:F,'Payment Schedule'!AD:AE,2,FALSE),"")</f>
        <v/>
      </c>
      <c r="N84" s="271"/>
    </row>
    <row r="85" spans="6:14" x14ac:dyDescent="0.2">
      <c r="F85" s="110"/>
      <c r="I85" s="213"/>
      <c r="J85" s="254">
        <f>IFERROR(VLOOKUP(G:G,'Master Data'!A:D,4,FALSE),0)</f>
        <v>0</v>
      </c>
      <c r="L85" s="117">
        <f>IFERROR(VLOOKUP(F:F,'BW Expense Report Doc'!F:H,3,FALSE),0)</f>
        <v>0</v>
      </c>
      <c r="M85" s="117" t="str">
        <f>IFERROR(VLOOKUP(F:F,'Payment Schedule'!AD:AE,2,FALSE),"")</f>
        <v/>
      </c>
      <c r="N85" s="271"/>
    </row>
    <row r="86" spans="6:14" x14ac:dyDescent="0.2">
      <c r="F86" s="110"/>
      <c r="I86" s="213"/>
      <c r="J86" s="254">
        <f>IFERROR(VLOOKUP(G:G,'Master Data'!A:D,4,FALSE),0)</f>
        <v>0</v>
      </c>
      <c r="L86" s="117">
        <f>IFERROR(VLOOKUP(F:F,'BW Expense Report Doc'!F:H,3,FALSE),0)</f>
        <v>0</v>
      </c>
      <c r="M86" s="117" t="str">
        <f>IFERROR(VLOOKUP(F:F,'Payment Schedule'!AD:AE,2,FALSE),"")</f>
        <v/>
      </c>
      <c r="N86" s="271"/>
    </row>
    <row r="87" spans="6:14" x14ac:dyDescent="0.2">
      <c r="F87" s="110"/>
      <c r="I87" s="213"/>
      <c r="J87" s="254">
        <f>IFERROR(VLOOKUP(G:G,'Master Data'!A:D,4,FALSE),0)</f>
        <v>0</v>
      </c>
      <c r="L87" s="117">
        <f>IFERROR(VLOOKUP(F:F,'BW Expense Report Doc'!F:H,3,FALSE),0)</f>
        <v>0</v>
      </c>
      <c r="M87" s="117" t="str">
        <f>IFERROR(VLOOKUP(F:F,'Payment Schedule'!AD:AE,2,FALSE),"")</f>
        <v/>
      </c>
      <c r="N87" s="271"/>
    </row>
    <row r="88" spans="6:14" x14ac:dyDescent="0.2">
      <c r="F88" s="110"/>
      <c r="I88" s="213"/>
      <c r="J88" s="254">
        <f>IFERROR(VLOOKUP(G:G,'Master Data'!A:D,4,FALSE),0)</f>
        <v>0</v>
      </c>
      <c r="L88" s="117">
        <f>IFERROR(VLOOKUP(F:F,'BW Expense Report Doc'!F:H,3,FALSE),0)</f>
        <v>0</v>
      </c>
      <c r="M88" s="117" t="str">
        <f>IFERROR(VLOOKUP(F:F,'Payment Schedule'!AD:AE,2,FALSE),"")</f>
        <v/>
      </c>
      <c r="N88" s="271"/>
    </row>
    <row r="89" spans="6:14" x14ac:dyDescent="0.2">
      <c r="F89" s="110"/>
      <c r="I89" s="213"/>
      <c r="J89" s="254">
        <f>IFERROR(VLOOKUP(G:G,'Master Data'!A:D,4,FALSE),0)</f>
        <v>0</v>
      </c>
      <c r="L89" s="117">
        <f>IFERROR(VLOOKUP(F:F,'BW Expense Report Doc'!F:H,3,FALSE),0)</f>
        <v>0</v>
      </c>
      <c r="M89" s="117" t="str">
        <f>IFERROR(VLOOKUP(F:F,'Payment Schedule'!AD:AE,2,FALSE),"")</f>
        <v/>
      </c>
      <c r="N89" s="271"/>
    </row>
    <row r="90" spans="6:14" x14ac:dyDescent="0.2">
      <c r="F90" s="110"/>
      <c r="I90" s="213"/>
      <c r="J90" s="254">
        <f>IFERROR(VLOOKUP(G:G,'Master Data'!A:D,4,FALSE),0)</f>
        <v>0</v>
      </c>
      <c r="L90" s="117">
        <f>IFERROR(VLOOKUP(F:F,'BW Expense Report Doc'!F:H,3,FALSE),0)</f>
        <v>0</v>
      </c>
      <c r="M90" s="117" t="str">
        <f>IFERROR(VLOOKUP(F:F,'Payment Schedule'!AD:AE,2,FALSE),"")</f>
        <v/>
      </c>
      <c r="N90" s="271"/>
    </row>
    <row r="91" spans="6:14" x14ac:dyDescent="0.2">
      <c r="F91" s="110"/>
      <c r="I91" s="213"/>
      <c r="J91" s="254">
        <f>IFERROR(VLOOKUP(G:G,'Master Data'!A:D,4,FALSE),0)</f>
        <v>0</v>
      </c>
      <c r="L91" s="117">
        <f>IFERROR(VLOOKUP(F:F,'BW Expense Report Doc'!F:H,3,FALSE),0)</f>
        <v>0</v>
      </c>
      <c r="M91" s="117" t="str">
        <f>IFERROR(VLOOKUP(F:F,'Payment Schedule'!AD:AE,2,FALSE),"")</f>
        <v/>
      </c>
      <c r="N91" s="271"/>
    </row>
    <row r="92" spans="6:14" x14ac:dyDescent="0.2">
      <c r="F92" s="110"/>
      <c r="I92" s="213"/>
      <c r="J92" s="254">
        <f>IFERROR(VLOOKUP(G:G,'Master Data'!A:D,4,FALSE),0)</f>
        <v>0</v>
      </c>
      <c r="L92" s="117">
        <f>IFERROR(VLOOKUP(F:F,'BW Expense Report Doc'!F:H,3,FALSE),0)</f>
        <v>0</v>
      </c>
      <c r="M92" s="117" t="str">
        <f>IFERROR(VLOOKUP(F:F,'Payment Schedule'!AD:AE,2,FALSE),"")</f>
        <v/>
      </c>
      <c r="N92" s="271"/>
    </row>
    <row r="93" spans="6:14" x14ac:dyDescent="0.2">
      <c r="F93" s="110"/>
      <c r="I93" s="213"/>
      <c r="J93" s="254">
        <f>IFERROR(VLOOKUP(G:G,'Master Data'!A:D,4,FALSE),0)</f>
        <v>0</v>
      </c>
      <c r="L93" s="117">
        <f>IFERROR(VLOOKUP(F:F,'BW Expense Report Doc'!F:H,3,FALSE),0)</f>
        <v>0</v>
      </c>
      <c r="M93" s="117" t="str">
        <f>IFERROR(VLOOKUP(F:F,'Payment Schedule'!AD:AE,2,FALSE),"")</f>
        <v/>
      </c>
      <c r="N93" s="271"/>
    </row>
    <row r="94" spans="6:14" x14ac:dyDescent="0.2">
      <c r="F94" s="110"/>
      <c r="I94" s="213"/>
      <c r="J94" s="254">
        <f>IFERROR(VLOOKUP(G:G,'Master Data'!A:D,4,FALSE),0)</f>
        <v>0</v>
      </c>
      <c r="L94" s="117">
        <f>IFERROR(VLOOKUP(F:F,'BW Expense Report Doc'!F:H,3,FALSE),0)</f>
        <v>0</v>
      </c>
      <c r="M94" s="117" t="str">
        <f>IFERROR(VLOOKUP(F:F,'Payment Schedule'!AD:AE,2,FALSE),"")</f>
        <v/>
      </c>
      <c r="N94" s="271"/>
    </row>
    <row r="95" spans="6:14" x14ac:dyDescent="0.2">
      <c r="F95" s="110"/>
      <c r="I95" s="213"/>
      <c r="J95" s="254">
        <f>IFERROR(VLOOKUP(G:G,'Master Data'!A:D,4,FALSE),0)</f>
        <v>0</v>
      </c>
      <c r="L95" s="117">
        <f>IFERROR(VLOOKUP(F:F,'BW Expense Report Doc'!F:H,3,FALSE),0)</f>
        <v>0</v>
      </c>
      <c r="M95" s="117" t="str">
        <f>IFERROR(VLOOKUP(F:F,'Payment Schedule'!AD:AE,2,FALSE),"")</f>
        <v/>
      </c>
      <c r="N95" s="271"/>
    </row>
    <row r="96" spans="6:14" x14ac:dyDescent="0.2">
      <c r="F96" s="110"/>
      <c r="I96" s="213"/>
      <c r="J96" s="254">
        <f>IFERROR(VLOOKUP(G:G,'Master Data'!A:D,4,FALSE),0)</f>
        <v>0</v>
      </c>
      <c r="L96" s="117">
        <f>IFERROR(VLOOKUP(F:F,'BW Expense Report Doc'!F:H,3,FALSE),0)</f>
        <v>0</v>
      </c>
      <c r="M96" s="117" t="str">
        <f>IFERROR(VLOOKUP(F:F,'Payment Schedule'!AD:AE,2,FALSE),"")</f>
        <v/>
      </c>
      <c r="N96" s="271"/>
    </row>
    <row r="97" spans="6:14" x14ac:dyDescent="0.2">
      <c r="F97" s="110"/>
      <c r="I97" s="213"/>
      <c r="J97" s="254">
        <f>IFERROR(VLOOKUP(G:G,'Master Data'!A:D,4,FALSE),0)</f>
        <v>0</v>
      </c>
      <c r="L97" s="117">
        <f>IFERROR(VLOOKUP(F:F,'BW Expense Report Doc'!F:H,3,FALSE),0)</f>
        <v>0</v>
      </c>
      <c r="M97" s="117" t="str">
        <f>IFERROR(VLOOKUP(F:F,'Payment Schedule'!AD:AE,2,FALSE),"")</f>
        <v/>
      </c>
      <c r="N97" s="271"/>
    </row>
    <row r="98" spans="6:14" x14ac:dyDescent="0.2">
      <c r="F98" s="110"/>
      <c r="I98" s="213"/>
      <c r="J98" s="254">
        <f>IFERROR(VLOOKUP(G:G,'Master Data'!A:D,4,FALSE),0)</f>
        <v>0</v>
      </c>
      <c r="L98" s="117">
        <f>IFERROR(VLOOKUP(F:F,'BW Expense Report Doc'!F:H,3,FALSE),0)</f>
        <v>0</v>
      </c>
      <c r="M98" s="117" t="str">
        <f>IFERROR(VLOOKUP(F:F,'Payment Schedule'!AD:AE,2,FALSE),"")</f>
        <v/>
      </c>
      <c r="N98" s="271"/>
    </row>
    <row r="99" spans="6:14" x14ac:dyDescent="0.2">
      <c r="F99" s="110"/>
      <c r="I99" s="213"/>
      <c r="J99" s="254">
        <f>IFERROR(VLOOKUP(G:G,'Master Data'!A:D,4,FALSE),0)</f>
        <v>0</v>
      </c>
      <c r="L99" s="117">
        <f>IFERROR(VLOOKUP(F:F,'BW Expense Report Doc'!F:H,3,FALSE),0)</f>
        <v>0</v>
      </c>
      <c r="M99" s="117" t="str">
        <f>IFERROR(VLOOKUP(F:F,'Payment Schedule'!AD:AE,2,FALSE),"")</f>
        <v/>
      </c>
      <c r="N99" s="271"/>
    </row>
    <row r="100" spans="6:14" x14ac:dyDescent="0.2">
      <c r="F100" s="110"/>
      <c r="I100" s="213"/>
      <c r="J100" s="254">
        <f>IFERROR(VLOOKUP(G:G,'Master Data'!A:D,4,FALSE),0)</f>
        <v>0</v>
      </c>
      <c r="L100" s="117">
        <f>IFERROR(VLOOKUP(F:F,'BW Expense Report Doc'!F:H,3,FALSE),0)</f>
        <v>0</v>
      </c>
      <c r="M100" s="117" t="str">
        <f>IFERROR(VLOOKUP(F:F,'Payment Schedule'!AD:AE,2,FALSE),"")</f>
        <v/>
      </c>
      <c r="N100" s="271"/>
    </row>
    <row r="101" spans="6:14" x14ac:dyDescent="0.2">
      <c r="F101" s="110"/>
      <c r="I101" s="213"/>
      <c r="J101" s="254">
        <f>IFERROR(VLOOKUP(G:G,'Master Data'!A:D,4,FALSE),0)</f>
        <v>0</v>
      </c>
      <c r="L101" s="117">
        <f>IFERROR(VLOOKUP(F:F,'BW Expense Report Doc'!F:H,3,FALSE),0)</f>
        <v>0</v>
      </c>
      <c r="M101" s="117" t="str">
        <f>IFERROR(VLOOKUP(F:F,'Payment Schedule'!AD:AE,2,FALSE),"")</f>
        <v/>
      </c>
      <c r="N101" s="271"/>
    </row>
    <row r="102" spans="6:14" x14ac:dyDescent="0.2">
      <c r="F102" s="110"/>
      <c r="I102" s="213"/>
      <c r="J102" s="254">
        <f>IFERROR(VLOOKUP(G:G,'Master Data'!A:D,4,FALSE),0)</f>
        <v>0</v>
      </c>
      <c r="L102" s="117">
        <f>IFERROR(VLOOKUP(F:F,'BW Expense Report Doc'!F:H,3,FALSE),0)</f>
        <v>0</v>
      </c>
      <c r="M102" s="117" t="str">
        <f>IFERROR(VLOOKUP(F:F,'Payment Schedule'!AD:AE,2,FALSE),"")</f>
        <v/>
      </c>
      <c r="N102" s="271"/>
    </row>
    <row r="103" spans="6:14" x14ac:dyDescent="0.2">
      <c r="F103" s="110"/>
      <c r="I103" s="213"/>
      <c r="J103" s="254">
        <f>IFERROR(VLOOKUP(G:G,'Master Data'!A:D,4,FALSE),0)</f>
        <v>0</v>
      </c>
      <c r="L103" s="117">
        <f>IFERROR(VLOOKUP(F:F,'BW Expense Report Doc'!F:H,3,FALSE),0)</f>
        <v>0</v>
      </c>
      <c r="M103" s="117" t="str">
        <f>IFERROR(VLOOKUP(F:F,'Payment Schedule'!AD:AE,2,FALSE),"")</f>
        <v/>
      </c>
      <c r="N103" s="271"/>
    </row>
    <row r="104" spans="6:14" x14ac:dyDescent="0.2">
      <c r="F104" s="110"/>
      <c r="I104" s="213"/>
      <c r="J104" s="254">
        <f>IFERROR(VLOOKUP(G:G,'Master Data'!A:D,4,FALSE),0)</f>
        <v>0</v>
      </c>
      <c r="L104" s="117">
        <f>IFERROR(VLOOKUP(F:F,'BW Expense Report Doc'!F:H,3,FALSE),0)</f>
        <v>0</v>
      </c>
      <c r="M104" s="117" t="str">
        <f>IFERROR(VLOOKUP(F:F,'Payment Schedule'!AD:AE,2,FALSE),"")</f>
        <v/>
      </c>
      <c r="N104" s="271"/>
    </row>
    <row r="105" spans="6:14" x14ac:dyDescent="0.2">
      <c r="F105" s="110"/>
      <c r="I105" s="213"/>
      <c r="J105" s="254">
        <f>IFERROR(VLOOKUP(G:G,'Master Data'!A:D,4,FALSE),0)</f>
        <v>0</v>
      </c>
      <c r="L105" s="117">
        <f>IFERROR(VLOOKUP(F:F,'BW Expense Report Doc'!F:H,3,FALSE),0)</f>
        <v>0</v>
      </c>
      <c r="M105" s="117" t="str">
        <f>IFERROR(VLOOKUP(F:F,'Payment Schedule'!AD:AE,2,FALSE),"")</f>
        <v/>
      </c>
      <c r="N105" s="271"/>
    </row>
    <row r="106" spans="6:14" x14ac:dyDescent="0.2">
      <c r="F106" s="110"/>
      <c r="I106" s="213"/>
      <c r="J106" s="254">
        <f>IFERROR(VLOOKUP(G:G,'Master Data'!A:D,4,FALSE),0)</f>
        <v>0</v>
      </c>
      <c r="L106" s="117">
        <f>IFERROR(VLOOKUP(F:F,'BW Expense Report Doc'!F:H,3,FALSE),0)</f>
        <v>0</v>
      </c>
      <c r="M106" s="117" t="str">
        <f>IFERROR(VLOOKUP(F:F,'Payment Schedule'!AD:AE,2,FALSE),"")</f>
        <v/>
      </c>
      <c r="N106" s="271"/>
    </row>
    <row r="107" spans="6:14" x14ac:dyDescent="0.2">
      <c r="F107" s="110"/>
      <c r="I107" s="213"/>
      <c r="J107" s="254">
        <f>IFERROR(VLOOKUP(G:G,'Master Data'!A:D,4,FALSE),0)</f>
        <v>0</v>
      </c>
      <c r="L107" s="117">
        <f>IFERROR(VLOOKUP(F:F,'BW Expense Report Doc'!F:H,3,FALSE),0)</f>
        <v>0</v>
      </c>
      <c r="M107" s="117" t="str">
        <f>IFERROR(VLOOKUP(F:F,'Payment Schedule'!AD:AE,2,FALSE),"")</f>
        <v/>
      </c>
      <c r="N107" s="271"/>
    </row>
    <row r="108" spans="6:14" x14ac:dyDescent="0.2">
      <c r="F108" s="110"/>
      <c r="I108" s="213"/>
      <c r="J108" s="254">
        <f>IFERROR(VLOOKUP(G:G,'Master Data'!A:D,4,FALSE),0)</f>
        <v>0</v>
      </c>
      <c r="L108" s="117">
        <f>IFERROR(VLOOKUP(F:F,'BW Expense Report Doc'!F:H,3,FALSE),0)</f>
        <v>0</v>
      </c>
      <c r="M108" s="117" t="str">
        <f>IFERROR(VLOOKUP(F:F,'Payment Schedule'!AD:AE,2,FALSE),"")</f>
        <v/>
      </c>
      <c r="N108" s="271"/>
    </row>
    <row r="109" spans="6:14" x14ac:dyDescent="0.2">
      <c r="F109" s="110"/>
      <c r="I109" s="213"/>
      <c r="J109" s="254">
        <f>IFERROR(VLOOKUP(G:G,'Master Data'!A:D,4,FALSE),0)</f>
        <v>0</v>
      </c>
      <c r="L109" s="117">
        <f>IFERROR(VLOOKUP(F:F,'BW Expense Report Doc'!F:H,3,FALSE),0)</f>
        <v>0</v>
      </c>
      <c r="M109" s="117" t="str">
        <f>IFERROR(VLOOKUP(F:F,'Payment Schedule'!AD:AE,2,FALSE),"")</f>
        <v/>
      </c>
      <c r="N109" s="271"/>
    </row>
    <row r="110" spans="6:14" x14ac:dyDescent="0.2">
      <c r="F110" s="110"/>
      <c r="I110" s="213"/>
      <c r="J110" s="254">
        <f>IFERROR(VLOOKUP(G:G,'Master Data'!A:D,4,FALSE),0)</f>
        <v>0</v>
      </c>
      <c r="L110" s="117">
        <f>IFERROR(VLOOKUP(F:F,'BW Expense Report Doc'!F:H,3,FALSE),0)</f>
        <v>0</v>
      </c>
      <c r="M110" s="117" t="str">
        <f>IFERROR(VLOOKUP(F:F,'Payment Schedule'!AD:AE,2,FALSE),"")</f>
        <v/>
      </c>
      <c r="N110" s="271"/>
    </row>
    <row r="111" spans="6:14" x14ac:dyDescent="0.2">
      <c r="F111" s="110"/>
      <c r="I111" s="213"/>
      <c r="J111" s="254">
        <f>IFERROR(VLOOKUP(G:G,'Master Data'!A:D,4,FALSE),0)</f>
        <v>0</v>
      </c>
      <c r="L111" s="117">
        <f>IFERROR(VLOOKUP(F:F,'BW Expense Report Doc'!F:H,3,FALSE),0)</f>
        <v>0</v>
      </c>
      <c r="M111" s="117" t="str">
        <f>IFERROR(VLOOKUP(F:F,'Payment Schedule'!AD:AE,2,FALSE),"")</f>
        <v/>
      </c>
      <c r="N111" s="271"/>
    </row>
    <row r="112" spans="6:14" x14ac:dyDescent="0.2">
      <c r="F112" s="110"/>
      <c r="I112" s="213"/>
      <c r="J112" s="254">
        <f>IFERROR(VLOOKUP(G:G,'Master Data'!A:D,4,FALSE),0)</f>
        <v>0</v>
      </c>
      <c r="L112" s="117">
        <f>IFERROR(VLOOKUP(F:F,'BW Expense Report Doc'!F:H,3,FALSE),0)</f>
        <v>0</v>
      </c>
      <c r="M112" s="117" t="str">
        <f>IFERROR(VLOOKUP(F:F,'Payment Schedule'!AD:AE,2,FALSE),"")</f>
        <v/>
      </c>
      <c r="N112" s="271"/>
    </row>
    <row r="113" spans="6:14" x14ac:dyDescent="0.2">
      <c r="F113" s="110"/>
      <c r="I113" s="213"/>
      <c r="J113" s="254">
        <f>IFERROR(VLOOKUP(G:G,'Master Data'!A:D,4,FALSE),0)</f>
        <v>0</v>
      </c>
      <c r="L113" s="117">
        <f>IFERROR(VLOOKUP(F:F,'BW Expense Report Doc'!F:H,3,FALSE),0)</f>
        <v>0</v>
      </c>
      <c r="M113" s="117" t="str">
        <f>IFERROR(VLOOKUP(F:F,'Payment Schedule'!AD:AE,2,FALSE),"")</f>
        <v/>
      </c>
      <c r="N113" s="271"/>
    </row>
    <row r="114" spans="6:14" x14ac:dyDescent="0.2">
      <c r="F114" s="110"/>
      <c r="I114" s="213"/>
      <c r="J114" s="254">
        <f>IFERROR(VLOOKUP(G:G,'Master Data'!A:D,4,FALSE),0)</f>
        <v>0</v>
      </c>
      <c r="L114" s="117">
        <f>IFERROR(VLOOKUP(F:F,'BW Expense Report Doc'!F:H,3,FALSE),0)</f>
        <v>0</v>
      </c>
      <c r="M114" s="117" t="str">
        <f>IFERROR(VLOOKUP(F:F,'Payment Schedule'!AD:AE,2,FALSE),"")</f>
        <v/>
      </c>
      <c r="N114" s="271"/>
    </row>
    <row r="115" spans="6:14" x14ac:dyDescent="0.2">
      <c r="F115" s="110"/>
      <c r="I115" s="213"/>
      <c r="J115" s="254">
        <f>IFERROR(VLOOKUP(G:G,'Master Data'!A:D,4,FALSE),0)</f>
        <v>0</v>
      </c>
      <c r="L115" s="117">
        <f>IFERROR(VLOOKUP(F:F,'BW Expense Report Doc'!F:H,3,FALSE),0)</f>
        <v>0</v>
      </c>
      <c r="M115" s="117" t="str">
        <f>IFERROR(VLOOKUP(F:F,'Payment Schedule'!AD:AE,2,FALSE),"")</f>
        <v/>
      </c>
      <c r="N115" s="271"/>
    </row>
    <row r="116" spans="6:14" x14ac:dyDescent="0.2">
      <c r="F116" s="110"/>
      <c r="I116" s="213"/>
      <c r="J116" s="254">
        <f>IFERROR(VLOOKUP(G:G,'Master Data'!A:D,4,FALSE),0)</f>
        <v>0</v>
      </c>
      <c r="L116" s="117">
        <f>IFERROR(VLOOKUP(F:F,'BW Expense Report Doc'!F:H,3,FALSE),0)</f>
        <v>0</v>
      </c>
      <c r="M116" s="117" t="str">
        <f>IFERROR(VLOOKUP(F:F,'Payment Schedule'!AD:AE,2,FALSE),"")</f>
        <v/>
      </c>
      <c r="N116" s="271"/>
    </row>
    <row r="117" spans="6:14" x14ac:dyDescent="0.2">
      <c r="F117" s="110"/>
      <c r="I117" s="213"/>
      <c r="J117" s="254">
        <f>IFERROR(VLOOKUP(G:G,'Master Data'!A:D,4,FALSE),0)</f>
        <v>0</v>
      </c>
      <c r="L117" s="117">
        <f>IFERROR(VLOOKUP(F:F,'BW Expense Report Doc'!F:H,3,FALSE),0)</f>
        <v>0</v>
      </c>
      <c r="M117" s="117" t="str">
        <f>IFERROR(VLOOKUP(F:F,'Payment Schedule'!AD:AE,2,FALSE),"")</f>
        <v/>
      </c>
      <c r="N117" s="271"/>
    </row>
    <row r="118" spans="6:14" x14ac:dyDescent="0.2">
      <c r="F118" s="110"/>
      <c r="I118" s="213"/>
      <c r="J118" s="254">
        <f>IFERROR(VLOOKUP(G:G,'Master Data'!A:D,4,FALSE),0)</f>
        <v>0</v>
      </c>
      <c r="L118" s="117">
        <f>IFERROR(VLOOKUP(F:F,'BW Expense Report Doc'!F:H,3,FALSE),0)</f>
        <v>0</v>
      </c>
      <c r="M118" s="117" t="str">
        <f>IFERROR(VLOOKUP(F:F,'Payment Schedule'!AD:AE,2,FALSE),"")</f>
        <v/>
      </c>
      <c r="N118" s="271"/>
    </row>
    <row r="119" spans="6:14" x14ac:dyDescent="0.2">
      <c r="F119" s="110"/>
      <c r="I119" s="213"/>
      <c r="J119" s="254">
        <f>IFERROR(VLOOKUP(G:G,'Master Data'!A:D,4,FALSE),0)</f>
        <v>0</v>
      </c>
      <c r="L119" s="117">
        <f>IFERROR(VLOOKUP(F:F,'BW Expense Report Doc'!F:H,3,FALSE),0)</f>
        <v>0</v>
      </c>
      <c r="M119" s="117" t="str">
        <f>IFERROR(VLOOKUP(F:F,'Payment Schedule'!AD:AE,2,FALSE),"")</f>
        <v/>
      </c>
      <c r="N119" s="271"/>
    </row>
    <row r="120" spans="6:14" x14ac:dyDescent="0.2">
      <c r="F120" s="110"/>
      <c r="I120" s="213"/>
      <c r="J120" s="254">
        <f>IFERROR(VLOOKUP(G:G,'Master Data'!A:D,4,FALSE),0)</f>
        <v>0</v>
      </c>
      <c r="L120" s="117">
        <f>IFERROR(VLOOKUP(F:F,'BW Expense Report Doc'!F:H,3,FALSE),0)</f>
        <v>0</v>
      </c>
      <c r="M120" s="117" t="str">
        <f>IFERROR(VLOOKUP(F:F,'Payment Schedule'!AD:AE,2,FALSE),"")</f>
        <v/>
      </c>
      <c r="N120" s="271"/>
    </row>
    <row r="121" spans="6:14" x14ac:dyDescent="0.2">
      <c r="F121" s="110"/>
      <c r="I121" s="213"/>
      <c r="J121" s="254">
        <f>IFERROR(VLOOKUP(G:G,'Master Data'!A:D,4,FALSE),0)</f>
        <v>0</v>
      </c>
      <c r="L121" s="117">
        <f>IFERROR(VLOOKUP(F:F,'BW Expense Report Doc'!F:H,3,FALSE),0)</f>
        <v>0</v>
      </c>
      <c r="M121" s="117" t="str">
        <f>IFERROR(VLOOKUP(F:F,'Payment Schedule'!AD:AE,2,FALSE),"")</f>
        <v/>
      </c>
      <c r="N121" s="271"/>
    </row>
    <row r="122" spans="6:14" x14ac:dyDescent="0.2">
      <c r="F122" s="110"/>
      <c r="I122" s="213"/>
      <c r="J122" s="254">
        <f>IFERROR(VLOOKUP(G:G,'Master Data'!A:D,4,FALSE),0)</f>
        <v>0</v>
      </c>
      <c r="L122" s="117">
        <f>IFERROR(VLOOKUP(F:F,'BW Expense Report Doc'!F:H,3,FALSE),0)</f>
        <v>0</v>
      </c>
      <c r="M122" s="117" t="str">
        <f>IFERROR(VLOOKUP(F:F,'Payment Schedule'!AD:AE,2,FALSE),"")</f>
        <v/>
      </c>
      <c r="N122" s="271"/>
    </row>
    <row r="123" spans="6:14" x14ac:dyDescent="0.2">
      <c r="F123" s="110"/>
      <c r="I123" s="213"/>
      <c r="J123" s="254">
        <f>IFERROR(VLOOKUP(G:G,'Master Data'!A:D,4,FALSE),0)</f>
        <v>0</v>
      </c>
      <c r="L123" s="117">
        <f>IFERROR(VLOOKUP(F:F,'BW Expense Report Doc'!F:H,3,FALSE),0)</f>
        <v>0</v>
      </c>
      <c r="M123" s="117" t="str">
        <f>IFERROR(VLOOKUP(F:F,'Payment Schedule'!AD:AE,2,FALSE),"")</f>
        <v/>
      </c>
      <c r="N123" s="271"/>
    </row>
    <row r="124" spans="6:14" x14ac:dyDescent="0.2">
      <c r="F124" s="110"/>
      <c r="I124" s="213"/>
      <c r="J124" s="254">
        <f>IFERROR(VLOOKUP(G:G,'Master Data'!A:D,4,FALSE),0)</f>
        <v>0</v>
      </c>
      <c r="L124" s="117">
        <f>IFERROR(VLOOKUP(F:F,'BW Expense Report Doc'!F:H,3,FALSE),0)</f>
        <v>0</v>
      </c>
      <c r="M124" s="117" t="str">
        <f>IFERROR(VLOOKUP(F:F,'Payment Schedule'!AD:AE,2,FALSE),"")</f>
        <v/>
      </c>
      <c r="N124" s="271"/>
    </row>
    <row r="125" spans="6:14" x14ac:dyDescent="0.2">
      <c r="F125" s="110"/>
      <c r="I125" s="213"/>
      <c r="J125" s="254">
        <f>IFERROR(VLOOKUP(G:G,'Master Data'!A:D,4,FALSE),0)</f>
        <v>0</v>
      </c>
      <c r="L125" s="117">
        <f>IFERROR(VLOOKUP(F:F,'BW Expense Report Doc'!F:H,3,FALSE),0)</f>
        <v>0</v>
      </c>
      <c r="M125" s="117" t="str">
        <f>IFERROR(VLOOKUP(F:F,'Payment Schedule'!AD:AE,2,FALSE),"")</f>
        <v/>
      </c>
      <c r="N125" s="271"/>
    </row>
    <row r="126" spans="6:14" x14ac:dyDescent="0.2">
      <c r="F126" s="110"/>
      <c r="I126" s="213"/>
      <c r="J126" s="254">
        <f>IFERROR(VLOOKUP(G:G,'Master Data'!A:D,4,FALSE),0)</f>
        <v>0</v>
      </c>
      <c r="L126" s="117">
        <f>IFERROR(VLOOKUP(F:F,'BW Expense Report Doc'!F:H,3,FALSE),0)</f>
        <v>0</v>
      </c>
      <c r="M126" s="117" t="str">
        <f>IFERROR(VLOOKUP(F:F,'Payment Schedule'!AD:AE,2,FALSE),"")</f>
        <v/>
      </c>
      <c r="N126" s="271"/>
    </row>
    <row r="127" spans="6:14" x14ac:dyDescent="0.2">
      <c r="F127" s="110"/>
      <c r="I127" s="213"/>
      <c r="J127" s="254">
        <f>IFERROR(VLOOKUP(G:G,'Master Data'!A:D,4,FALSE),0)</f>
        <v>0</v>
      </c>
      <c r="L127" s="117">
        <f>IFERROR(VLOOKUP(F:F,'BW Expense Report Doc'!F:H,3,FALSE),0)</f>
        <v>0</v>
      </c>
      <c r="M127" s="117" t="str">
        <f>IFERROR(VLOOKUP(F:F,'Payment Schedule'!AD:AE,2,FALSE),"")</f>
        <v/>
      </c>
      <c r="N127" s="271"/>
    </row>
    <row r="128" spans="6:14" x14ac:dyDescent="0.2">
      <c r="F128" s="110"/>
      <c r="I128" s="213"/>
      <c r="J128" s="254">
        <f>IFERROR(VLOOKUP(G:G,'Master Data'!A:D,4,FALSE),0)</f>
        <v>0</v>
      </c>
      <c r="L128" s="117">
        <f>IFERROR(VLOOKUP(F:F,'BW Expense Report Doc'!F:H,3,FALSE),0)</f>
        <v>0</v>
      </c>
      <c r="M128" s="117" t="str">
        <f>IFERROR(VLOOKUP(F:F,'Payment Schedule'!AD:AE,2,FALSE),"")</f>
        <v/>
      </c>
      <c r="N128" s="271"/>
    </row>
    <row r="129" spans="6:14" x14ac:dyDescent="0.2">
      <c r="F129" s="110"/>
      <c r="I129" s="213"/>
      <c r="J129" s="254">
        <f>IFERROR(VLOOKUP(G:G,'Master Data'!A:D,4,FALSE),0)</f>
        <v>0</v>
      </c>
      <c r="L129" s="117">
        <f>IFERROR(VLOOKUP(F:F,'BW Expense Report Doc'!F:H,3,FALSE),0)</f>
        <v>0</v>
      </c>
      <c r="M129" s="117" t="str">
        <f>IFERROR(VLOOKUP(F:F,'Payment Schedule'!AD:AE,2,FALSE),"")</f>
        <v/>
      </c>
      <c r="N129" s="271"/>
    </row>
    <row r="130" spans="6:14" x14ac:dyDescent="0.2">
      <c r="F130" s="110"/>
      <c r="I130" s="213"/>
      <c r="J130" s="254">
        <f>IFERROR(VLOOKUP(G:G,'Master Data'!A:D,4,FALSE),0)</f>
        <v>0</v>
      </c>
      <c r="L130" s="117">
        <f>IFERROR(VLOOKUP(F:F,'BW Expense Report Doc'!F:H,3,FALSE),0)</f>
        <v>0</v>
      </c>
      <c r="M130" s="117" t="str">
        <f>IFERROR(VLOOKUP(F:F,'Payment Schedule'!AD:AE,2,FALSE),"")</f>
        <v/>
      </c>
      <c r="N130" s="271"/>
    </row>
    <row r="131" spans="6:14" x14ac:dyDescent="0.2">
      <c r="F131" s="110"/>
      <c r="I131" s="213"/>
      <c r="J131" s="254">
        <f>IFERROR(VLOOKUP(G:G,'Master Data'!A:D,4,FALSE),0)</f>
        <v>0</v>
      </c>
      <c r="L131" s="117">
        <f>IFERROR(VLOOKUP(F:F,'BW Expense Report Doc'!F:H,3,FALSE),0)</f>
        <v>0</v>
      </c>
      <c r="M131" s="117" t="str">
        <f>IFERROR(VLOOKUP(F:F,'Payment Schedule'!AD:AE,2,FALSE),"")</f>
        <v/>
      </c>
      <c r="N131" s="271"/>
    </row>
    <row r="132" spans="6:14" x14ac:dyDescent="0.2">
      <c r="F132" s="110"/>
      <c r="I132" s="213"/>
      <c r="J132" s="254">
        <f>IFERROR(VLOOKUP(G:G,'Master Data'!A:D,4,FALSE),0)</f>
        <v>0</v>
      </c>
      <c r="L132" s="117">
        <f>IFERROR(VLOOKUP(F:F,'BW Expense Report Doc'!F:H,3,FALSE),0)</f>
        <v>0</v>
      </c>
      <c r="M132" s="117" t="str">
        <f>IFERROR(VLOOKUP(F:F,'Payment Schedule'!AD:AE,2,FALSE),"")</f>
        <v/>
      </c>
      <c r="N132" s="271"/>
    </row>
    <row r="133" spans="6:14" x14ac:dyDescent="0.2">
      <c r="F133" s="110"/>
      <c r="I133" s="213"/>
      <c r="J133" s="254">
        <f>IFERROR(VLOOKUP(G:G,'Master Data'!A:D,4,FALSE),0)</f>
        <v>0</v>
      </c>
      <c r="L133" s="117">
        <f>IFERROR(VLOOKUP(F:F,'BW Expense Report Doc'!F:H,3,FALSE),0)</f>
        <v>0</v>
      </c>
      <c r="M133" s="117" t="str">
        <f>IFERROR(VLOOKUP(F:F,'Payment Schedule'!AD:AE,2,FALSE),"")</f>
        <v/>
      </c>
      <c r="N133" s="271"/>
    </row>
    <row r="134" spans="6:14" x14ac:dyDescent="0.2">
      <c r="F134" s="110"/>
      <c r="I134" s="213"/>
      <c r="J134" s="254">
        <f>IFERROR(VLOOKUP(G:G,'Master Data'!A:D,4,FALSE),0)</f>
        <v>0</v>
      </c>
      <c r="L134" s="117">
        <f>IFERROR(VLOOKUP(F:F,'BW Expense Report Doc'!F:H,3,FALSE),0)</f>
        <v>0</v>
      </c>
      <c r="M134" s="117" t="str">
        <f>IFERROR(VLOOKUP(F:F,'Payment Schedule'!AD:AE,2,FALSE),"")</f>
        <v/>
      </c>
      <c r="N134" s="271"/>
    </row>
    <row r="135" spans="6:14" x14ac:dyDescent="0.2">
      <c r="F135" s="110"/>
      <c r="I135" s="213"/>
      <c r="J135" s="254">
        <f>IFERROR(VLOOKUP(G:G,'Master Data'!A:D,4,FALSE),0)</f>
        <v>0</v>
      </c>
      <c r="L135" s="117">
        <f>IFERROR(VLOOKUP(F:F,'BW Expense Report Doc'!F:H,3,FALSE),0)</f>
        <v>0</v>
      </c>
      <c r="M135" s="117" t="str">
        <f>IFERROR(VLOOKUP(F:F,'Payment Schedule'!AD:AE,2,FALSE),"")</f>
        <v/>
      </c>
      <c r="N135" s="271"/>
    </row>
    <row r="136" spans="6:14" x14ac:dyDescent="0.2">
      <c r="F136" s="110"/>
      <c r="I136" s="213"/>
      <c r="J136" s="254">
        <f>IFERROR(VLOOKUP(G:G,'Master Data'!A:D,4,FALSE),0)</f>
        <v>0</v>
      </c>
      <c r="L136" s="117">
        <f>IFERROR(VLOOKUP(F:F,'BW Expense Report Doc'!F:H,3,FALSE),0)</f>
        <v>0</v>
      </c>
      <c r="M136" s="117" t="str">
        <f>IFERROR(VLOOKUP(F:F,'Payment Schedule'!AD:AE,2,FALSE),"")</f>
        <v/>
      </c>
      <c r="N136" s="271"/>
    </row>
    <row r="137" spans="6:14" x14ac:dyDescent="0.2">
      <c r="F137" s="110"/>
      <c r="I137" s="213"/>
      <c r="J137" s="254">
        <f>IFERROR(VLOOKUP(G:G,'Master Data'!A:D,4,FALSE),0)</f>
        <v>0</v>
      </c>
      <c r="L137" s="117">
        <f>IFERROR(VLOOKUP(F:F,'BW Expense Report Doc'!F:H,3,FALSE),0)</f>
        <v>0</v>
      </c>
      <c r="M137" s="117" t="str">
        <f>IFERROR(VLOOKUP(F:F,'Payment Schedule'!AD:AE,2,FALSE),"")</f>
        <v/>
      </c>
      <c r="N137" s="271"/>
    </row>
    <row r="138" spans="6:14" x14ac:dyDescent="0.2">
      <c r="F138" s="110"/>
      <c r="I138" s="213"/>
      <c r="J138" s="254">
        <f>IFERROR(VLOOKUP(G:G,'Master Data'!A:D,4,FALSE),0)</f>
        <v>0</v>
      </c>
      <c r="L138" s="117">
        <f>IFERROR(VLOOKUP(F:F,'BW Expense Report Doc'!F:H,3,FALSE),0)</f>
        <v>0</v>
      </c>
      <c r="M138" s="117" t="str">
        <f>IFERROR(VLOOKUP(F:F,'Payment Schedule'!AD:AE,2,FALSE),"")</f>
        <v/>
      </c>
      <c r="N138" s="271"/>
    </row>
    <row r="139" spans="6:14" x14ac:dyDescent="0.2">
      <c r="F139" s="110"/>
      <c r="I139" s="213"/>
      <c r="J139" s="254">
        <f>IFERROR(VLOOKUP(G:G,'Master Data'!A:D,4,FALSE),0)</f>
        <v>0</v>
      </c>
      <c r="L139" s="117">
        <f>IFERROR(VLOOKUP(F:F,'BW Expense Report Doc'!F:H,3,FALSE),0)</f>
        <v>0</v>
      </c>
      <c r="M139" s="117" t="str">
        <f>IFERROR(VLOOKUP(F:F,'Payment Schedule'!AD:AE,2,FALSE),"")</f>
        <v/>
      </c>
      <c r="N139" s="271"/>
    </row>
    <row r="140" spans="6:14" x14ac:dyDescent="0.2">
      <c r="F140" s="110"/>
      <c r="I140" s="213"/>
      <c r="J140" s="254">
        <f>IFERROR(VLOOKUP(G:G,'Master Data'!A:D,4,FALSE),0)</f>
        <v>0</v>
      </c>
      <c r="L140" s="117">
        <f>IFERROR(VLOOKUP(F:F,'BW Expense Report Doc'!F:H,3,FALSE),0)</f>
        <v>0</v>
      </c>
      <c r="M140" s="117" t="str">
        <f>IFERROR(VLOOKUP(F:F,'Payment Schedule'!AD:AE,2,FALSE),"")</f>
        <v/>
      </c>
      <c r="N140" s="271"/>
    </row>
    <row r="141" spans="6:14" x14ac:dyDescent="0.2">
      <c r="F141" s="110"/>
      <c r="I141" s="213"/>
      <c r="J141" s="254">
        <f>IFERROR(VLOOKUP(G:G,'Master Data'!A:D,4,FALSE),0)</f>
        <v>0</v>
      </c>
      <c r="L141" s="117">
        <f>IFERROR(VLOOKUP(F:F,'BW Expense Report Doc'!F:H,3,FALSE),0)</f>
        <v>0</v>
      </c>
      <c r="M141" s="117" t="str">
        <f>IFERROR(VLOOKUP(F:F,'Payment Schedule'!AD:AE,2,FALSE),"")</f>
        <v/>
      </c>
      <c r="N141" s="271"/>
    </row>
    <row r="142" spans="6:14" x14ac:dyDescent="0.2">
      <c r="F142" s="110"/>
      <c r="I142" s="213"/>
      <c r="J142" s="254">
        <f>IFERROR(VLOOKUP(G:G,'Master Data'!A:D,4,FALSE),0)</f>
        <v>0</v>
      </c>
      <c r="L142" s="117">
        <f>IFERROR(VLOOKUP(F:F,'BW Expense Report Doc'!F:H,3,FALSE),0)</f>
        <v>0</v>
      </c>
      <c r="M142" s="117" t="str">
        <f>IFERROR(VLOOKUP(F:F,'Payment Schedule'!AD:AE,2,FALSE),"")</f>
        <v/>
      </c>
      <c r="N142" s="271"/>
    </row>
    <row r="143" spans="6:14" x14ac:dyDescent="0.2">
      <c r="F143" s="110"/>
      <c r="I143" s="213"/>
      <c r="J143" s="254">
        <f>IFERROR(VLOOKUP(G:G,'Master Data'!A:D,4,FALSE),0)</f>
        <v>0</v>
      </c>
      <c r="L143" s="117">
        <f>IFERROR(VLOOKUP(F:F,'BW Expense Report Doc'!F:H,3,FALSE),0)</f>
        <v>0</v>
      </c>
      <c r="M143" s="117" t="str">
        <f>IFERROR(VLOOKUP(F:F,'Payment Schedule'!AD:AE,2,FALSE),"")</f>
        <v/>
      </c>
      <c r="N143" s="271"/>
    </row>
    <row r="144" spans="6:14" x14ac:dyDescent="0.2">
      <c r="F144" s="110"/>
      <c r="I144" s="213"/>
      <c r="J144" s="254">
        <f>IFERROR(VLOOKUP(G:G,'Master Data'!A:D,4,FALSE),0)</f>
        <v>0</v>
      </c>
      <c r="L144" s="117">
        <f>IFERROR(VLOOKUP(F:F,'BW Expense Report Doc'!F:H,3,FALSE),0)</f>
        <v>0</v>
      </c>
      <c r="M144" s="117" t="str">
        <f>IFERROR(VLOOKUP(F:F,'Payment Schedule'!AD:AE,2,FALSE),"")</f>
        <v/>
      </c>
      <c r="N144" s="271"/>
    </row>
    <row r="145" spans="6:14" x14ac:dyDescent="0.2">
      <c r="F145" s="110"/>
      <c r="I145" s="213"/>
      <c r="J145" s="254">
        <f>IFERROR(VLOOKUP(G:G,'Master Data'!A:D,4,FALSE),0)</f>
        <v>0</v>
      </c>
      <c r="L145" s="117">
        <f>IFERROR(VLOOKUP(F:F,'BW Expense Report Doc'!F:H,3,FALSE),0)</f>
        <v>0</v>
      </c>
      <c r="M145" s="117" t="str">
        <f>IFERROR(VLOOKUP(F:F,'Payment Schedule'!AD:AE,2,FALSE),"")</f>
        <v/>
      </c>
      <c r="N145" s="271"/>
    </row>
    <row r="146" spans="6:14" x14ac:dyDescent="0.2">
      <c r="F146" s="110"/>
      <c r="I146" s="213"/>
      <c r="J146" s="254">
        <f>IFERROR(VLOOKUP(G:G,'Master Data'!A:D,4,FALSE),0)</f>
        <v>0</v>
      </c>
      <c r="L146" s="117">
        <f>IFERROR(VLOOKUP(F:F,'BW Expense Report Doc'!F:H,3,FALSE),0)</f>
        <v>0</v>
      </c>
      <c r="M146" s="117" t="str">
        <f>IFERROR(VLOOKUP(F:F,'Payment Schedule'!AD:AE,2,FALSE),"")</f>
        <v/>
      </c>
      <c r="N146" s="271"/>
    </row>
    <row r="147" spans="6:14" x14ac:dyDescent="0.2">
      <c r="F147" s="110"/>
      <c r="I147" s="213"/>
      <c r="J147" s="254">
        <f>IFERROR(VLOOKUP(G:G,'Master Data'!A:D,4,FALSE),0)</f>
        <v>0</v>
      </c>
      <c r="L147" s="117">
        <f>IFERROR(VLOOKUP(F:F,'BW Expense Report Doc'!F:H,3,FALSE),0)</f>
        <v>0</v>
      </c>
      <c r="M147" s="117" t="str">
        <f>IFERROR(VLOOKUP(F:F,'Payment Schedule'!AD:AE,2,FALSE),"")</f>
        <v/>
      </c>
      <c r="N147" s="271"/>
    </row>
    <row r="148" spans="6:14" x14ac:dyDescent="0.2">
      <c r="F148" s="110"/>
      <c r="I148" s="213"/>
      <c r="J148" s="254">
        <f>IFERROR(VLOOKUP(G:G,'Master Data'!A:D,4,FALSE),0)</f>
        <v>0</v>
      </c>
      <c r="L148" s="117">
        <f>IFERROR(VLOOKUP(F:F,'BW Expense Report Doc'!F:H,3,FALSE),0)</f>
        <v>0</v>
      </c>
      <c r="M148" s="117" t="str">
        <f>IFERROR(VLOOKUP(F:F,'Payment Schedule'!AD:AE,2,FALSE),"")</f>
        <v/>
      </c>
      <c r="N148" s="271"/>
    </row>
    <row r="149" spans="6:14" x14ac:dyDescent="0.2">
      <c r="F149" s="110"/>
      <c r="I149" s="213"/>
      <c r="J149" s="254">
        <f>IFERROR(VLOOKUP(G:G,'Master Data'!A:D,4,FALSE),0)</f>
        <v>0</v>
      </c>
      <c r="L149" s="117">
        <f>IFERROR(VLOOKUP(F:F,'BW Expense Report Doc'!F:H,3,FALSE),0)</f>
        <v>0</v>
      </c>
      <c r="M149" s="117" t="str">
        <f>IFERROR(VLOOKUP(F:F,'Payment Schedule'!AD:AE,2,FALSE),"")</f>
        <v/>
      </c>
      <c r="N149" s="271"/>
    </row>
    <row r="150" spans="6:14" x14ac:dyDescent="0.2">
      <c r="F150" s="110"/>
      <c r="I150" s="213"/>
      <c r="J150" s="254">
        <f>IFERROR(VLOOKUP(G:G,'Master Data'!A:D,4,FALSE),0)</f>
        <v>0</v>
      </c>
      <c r="L150" s="117">
        <f>IFERROR(VLOOKUP(F:F,'BW Expense Report Doc'!F:H,3,FALSE),0)</f>
        <v>0</v>
      </c>
      <c r="M150" s="117" t="str">
        <f>IFERROR(VLOOKUP(F:F,'Payment Schedule'!AD:AE,2,FALSE),"")</f>
        <v/>
      </c>
      <c r="N150" s="271"/>
    </row>
    <row r="151" spans="6:14" x14ac:dyDescent="0.2">
      <c r="F151" s="110"/>
      <c r="I151" s="213"/>
      <c r="J151" s="254">
        <f>IFERROR(VLOOKUP(G:G,'Master Data'!A:D,4,FALSE),0)</f>
        <v>0</v>
      </c>
      <c r="L151" s="117">
        <f>IFERROR(VLOOKUP(F:F,'BW Expense Report Doc'!F:H,3,FALSE),0)</f>
        <v>0</v>
      </c>
      <c r="M151" s="117" t="str">
        <f>IFERROR(VLOOKUP(F:F,'Payment Schedule'!AD:AE,2,FALSE),"")</f>
        <v/>
      </c>
      <c r="N151" s="271"/>
    </row>
    <row r="152" spans="6:14" x14ac:dyDescent="0.2">
      <c r="F152" s="110"/>
      <c r="I152" s="213"/>
      <c r="J152" s="254">
        <f>IFERROR(VLOOKUP(G:G,'Master Data'!A:D,4,FALSE),0)</f>
        <v>0</v>
      </c>
      <c r="L152" s="117">
        <f>IFERROR(VLOOKUP(F:F,'BW Expense Report Doc'!F:H,3,FALSE),0)</f>
        <v>0</v>
      </c>
      <c r="M152" s="117" t="str">
        <f>IFERROR(VLOOKUP(F:F,'Payment Schedule'!AD:AE,2,FALSE),"")</f>
        <v/>
      </c>
      <c r="N152" s="271"/>
    </row>
    <row r="153" spans="6:14" x14ac:dyDescent="0.2">
      <c r="F153" s="110"/>
      <c r="I153" s="213"/>
      <c r="J153" s="254">
        <f>IFERROR(VLOOKUP(G:G,'Master Data'!A:D,4,FALSE),0)</f>
        <v>0</v>
      </c>
      <c r="L153" s="117">
        <f>IFERROR(VLOOKUP(F:F,'BW Expense Report Doc'!F:H,3,FALSE),0)</f>
        <v>0</v>
      </c>
      <c r="M153" s="117" t="str">
        <f>IFERROR(VLOOKUP(F:F,'Payment Schedule'!AD:AE,2,FALSE),"")</f>
        <v/>
      </c>
      <c r="N153" s="271"/>
    </row>
    <row r="154" spans="6:14" x14ac:dyDescent="0.2">
      <c r="F154" s="110"/>
      <c r="I154" s="213"/>
      <c r="J154" s="254">
        <f>IFERROR(VLOOKUP(G:G,'Master Data'!A:D,4,FALSE),0)</f>
        <v>0</v>
      </c>
      <c r="L154" s="117">
        <f>IFERROR(VLOOKUP(F:F,'BW Expense Report Doc'!F:H,3,FALSE),0)</f>
        <v>0</v>
      </c>
      <c r="M154" s="117" t="str">
        <f>IFERROR(VLOOKUP(F:F,'Payment Schedule'!AD:AE,2,FALSE),"")</f>
        <v/>
      </c>
      <c r="N154" s="271"/>
    </row>
    <row r="155" spans="6:14" x14ac:dyDescent="0.2">
      <c r="F155" s="110"/>
      <c r="I155" s="213"/>
      <c r="J155" s="254">
        <f>IFERROR(VLOOKUP(G:G,'Master Data'!A:D,4,FALSE),0)</f>
        <v>0</v>
      </c>
      <c r="L155" s="117">
        <f>IFERROR(VLOOKUP(F:F,'BW Expense Report Doc'!F:H,3,FALSE),0)</f>
        <v>0</v>
      </c>
      <c r="M155" s="117" t="str">
        <f>IFERROR(VLOOKUP(F:F,'Payment Schedule'!AD:AE,2,FALSE),"")</f>
        <v/>
      </c>
      <c r="N155" s="271"/>
    </row>
    <row r="156" spans="6:14" x14ac:dyDescent="0.2">
      <c r="F156" s="110"/>
      <c r="I156" s="213"/>
      <c r="J156" s="254">
        <f>IFERROR(VLOOKUP(G:G,'Master Data'!A:D,4,FALSE),0)</f>
        <v>0</v>
      </c>
      <c r="L156" s="117">
        <f>IFERROR(VLOOKUP(F:F,'BW Expense Report Doc'!F:H,3,FALSE),0)</f>
        <v>0</v>
      </c>
      <c r="M156" s="117" t="str">
        <f>IFERROR(VLOOKUP(F:F,'Payment Schedule'!AD:AE,2,FALSE),"")</f>
        <v/>
      </c>
      <c r="N156" s="271"/>
    </row>
    <row r="157" spans="6:14" x14ac:dyDescent="0.2">
      <c r="F157" s="110"/>
      <c r="I157" s="213"/>
      <c r="J157" s="254">
        <f>IFERROR(VLOOKUP(G:G,'Master Data'!A:D,4,FALSE),0)</f>
        <v>0</v>
      </c>
      <c r="L157" s="117">
        <f>IFERROR(VLOOKUP(F:F,'BW Expense Report Doc'!F:H,3,FALSE),0)</f>
        <v>0</v>
      </c>
      <c r="M157" s="117" t="str">
        <f>IFERROR(VLOOKUP(F:F,'Payment Schedule'!AD:AE,2,FALSE),"")</f>
        <v/>
      </c>
      <c r="N157" s="271"/>
    </row>
    <row r="158" spans="6:14" x14ac:dyDescent="0.2">
      <c r="F158" s="110"/>
      <c r="I158" s="213"/>
      <c r="J158" s="254">
        <f>IFERROR(VLOOKUP(G:G,'Master Data'!A:D,4,FALSE),0)</f>
        <v>0</v>
      </c>
      <c r="L158" s="117">
        <f>IFERROR(VLOOKUP(F:F,'BW Expense Report Doc'!F:H,3,FALSE),0)</f>
        <v>0</v>
      </c>
      <c r="M158" s="117" t="str">
        <f>IFERROR(VLOOKUP(F:F,'Payment Schedule'!AD:AE,2,FALSE),"")</f>
        <v/>
      </c>
    </row>
    <row r="159" spans="6:14" x14ac:dyDescent="0.2">
      <c r="F159" s="110"/>
      <c r="I159" s="213"/>
      <c r="J159" s="254">
        <f>IFERROR(VLOOKUP(G:G,'Master Data'!A:D,4,FALSE),0)</f>
        <v>0</v>
      </c>
      <c r="L159" s="117">
        <f>IFERROR(VLOOKUP(F:F,'BW Expense Report Doc'!F:H,3,FALSE),0)</f>
        <v>0</v>
      </c>
      <c r="M159" s="117" t="str">
        <f>IFERROR(VLOOKUP(F:F,'Payment Schedule'!AD:AE,2,FALSE),"")</f>
        <v/>
      </c>
    </row>
    <row r="160" spans="6:14" x14ac:dyDescent="0.2">
      <c r="F160" s="110"/>
      <c r="I160" s="213"/>
      <c r="J160" s="254">
        <f>IFERROR(VLOOKUP(G:G,'Master Data'!A:D,4,FALSE),0)</f>
        <v>0</v>
      </c>
      <c r="L160" s="117">
        <f>IFERROR(VLOOKUP(F:F,'BW Expense Report Doc'!F:H,3,FALSE),0)</f>
        <v>0</v>
      </c>
      <c r="M160" s="117" t="str">
        <f>IFERROR(VLOOKUP(F:F,'Payment Schedule'!AD:AE,2,FALSE),"")</f>
        <v/>
      </c>
    </row>
    <row r="161" spans="6:13" x14ac:dyDescent="0.2">
      <c r="F161" s="110"/>
      <c r="I161" s="213"/>
      <c r="J161" s="254">
        <f>IFERROR(VLOOKUP(G:G,'Master Data'!A:D,4,FALSE),0)</f>
        <v>0</v>
      </c>
      <c r="L161" s="117">
        <f>IFERROR(VLOOKUP(F:F,'BW Expense Report Doc'!F:H,3,FALSE),0)</f>
        <v>0</v>
      </c>
      <c r="M161" s="117" t="str">
        <f>IFERROR(VLOOKUP(F:F,'Payment Schedule'!AD:AE,2,FALSE),"")</f>
        <v/>
      </c>
    </row>
    <row r="162" spans="6:13" x14ac:dyDescent="0.2">
      <c r="F162" s="110"/>
      <c r="I162" s="213"/>
      <c r="J162" s="254">
        <f>IFERROR(VLOOKUP(G:G,'Master Data'!A:D,4,FALSE),0)</f>
        <v>0</v>
      </c>
      <c r="L162" s="117">
        <f>IFERROR(VLOOKUP(F:F,'BW Expense Report Doc'!F:H,3,FALSE),0)</f>
        <v>0</v>
      </c>
      <c r="M162" s="117" t="str">
        <f>IFERROR(VLOOKUP(F:F,'Payment Schedule'!AD:AE,2,FALSE),"")</f>
        <v/>
      </c>
    </row>
    <row r="163" spans="6:13" x14ac:dyDescent="0.2">
      <c r="F163" s="110"/>
      <c r="I163" s="213"/>
      <c r="J163" s="254">
        <f>IFERROR(VLOOKUP(G:G,'Master Data'!A:D,4,FALSE),0)</f>
        <v>0</v>
      </c>
      <c r="L163" s="117">
        <f>IFERROR(VLOOKUP(F:F,'BW Expense Report Doc'!F:H,3,FALSE),0)</f>
        <v>0</v>
      </c>
      <c r="M163" s="117" t="str">
        <f>IFERROR(VLOOKUP(F:F,'Payment Schedule'!AD:AE,2,FALSE),"")</f>
        <v/>
      </c>
    </row>
    <row r="164" spans="6:13" x14ac:dyDescent="0.2">
      <c r="F164" s="110"/>
      <c r="I164" s="213"/>
      <c r="J164" s="254">
        <f>IFERROR(VLOOKUP(G:G,'Master Data'!A:D,4,FALSE),0)</f>
        <v>0</v>
      </c>
      <c r="L164" s="117">
        <f>IFERROR(VLOOKUP(F:F,'BW Expense Report Doc'!F:H,3,FALSE),0)</f>
        <v>0</v>
      </c>
      <c r="M164" s="117" t="str">
        <f>IFERROR(VLOOKUP(F:F,'Payment Schedule'!AD:AE,2,FALSE),"")</f>
        <v/>
      </c>
    </row>
    <row r="165" spans="6:13" x14ac:dyDescent="0.2">
      <c r="F165" s="110"/>
      <c r="I165" s="213"/>
      <c r="J165" s="254">
        <f>IFERROR(VLOOKUP(G:G,'Master Data'!A:D,4,FALSE),0)</f>
        <v>0</v>
      </c>
      <c r="L165" s="117">
        <f>IFERROR(VLOOKUP(F:F,'BW Expense Report Doc'!F:H,3,FALSE),0)</f>
        <v>0</v>
      </c>
      <c r="M165" s="117" t="str">
        <f>IFERROR(VLOOKUP(F:F,'Payment Schedule'!AD:AE,2,FALSE),"")</f>
        <v/>
      </c>
    </row>
    <row r="166" spans="6:13" x14ac:dyDescent="0.2">
      <c r="F166" s="110"/>
      <c r="I166" s="213"/>
      <c r="J166" s="254">
        <f>IFERROR(VLOOKUP(G:G,'Master Data'!A:D,4,FALSE),0)</f>
        <v>0</v>
      </c>
      <c r="L166" s="117">
        <f>IFERROR(VLOOKUP(F:F,'BW Expense Report Doc'!F:H,3,FALSE),0)</f>
        <v>0</v>
      </c>
      <c r="M166" s="117" t="str">
        <f>IFERROR(VLOOKUP(F:F,'Payment Schedule'!AD:AE,2,FALSE),"")</f>
        <v/>
      </c>
    </row>
    <row r="167" spans="6:13" x14ac:dyDescent="0.2">
      <c r="F167" s="110"/>
      <c r="I167" s="213"/>
      <c r="J167" s="254">
        <f>IFERROR(VLOOKUP(G:G,'Master Data'!A:D,4,FALSE),0)</f>
        <v>0</v>
      </c>
      <c r="L167" s="117">
        <f>IFERROR(VLOOKUP(F:F,'BW Expense Report Doc'!F:H,3,FALSE),0)</f>
        <v>0</v>
      </c>
      <c r="M167" s="117" t="str">
        <f>IFERROR(VLOOKUP(F:F,'Payment Schedule'!AD:AE,2,FALSE),"")</f>
        <v/>
      </c>
    </row>
    <row r="168" spans="6:13" x14ac:dyDescent="0.2">
      <c r="F168" s="110"/>
      <c r="I168" s="213"/>
      <c r="J168" s="254">
        <f>IFERROR(VLOOKUP(G:G,'Master Data'!A:D,4,FALSE),0)</f>
        <v>0</v>
      </c>
      <c r="L168" s="117">
        <f>IFERROR(VLOOKUP(F:F,'BW Expense Report Doc'!F:H,3,FALSE),0)</f>
        <v>0</v>
      </c>
      <c r="M168" s="117" t="str">
        <f>IFERROR(VLOOKUP(F:F,'Payment Schedule'!AD:AE,2,FALSE),"")</f>
        <v/>
      </c>
    </row>
    <row r="169" spans="6:13" x14ac:dyDescent="0.2">
      <c r="F169" s="110"/>
      <c r="I169" s="213"/>
      <c r="J169" s="254">
        <f>IFERROR(VLOOKUP(G:G,'Master Data'!A:D,4,FALSE),0)</f>
        <v>0</v>
      </c>
      <c r="L169" s="117">
        <f>IFERROR(VLOOKUP(F:F,'BW Expense Report Doc'!F:H,3,FALSE),0)</f>
        <v>0</v>
      </c>
      <c r="M169" s="117" t="str">
        <f>IFERROR(VLOOKUP(F:F,'Payment Schedule'!AD:AE,2,FALSE),"")</f>
        <v/>
      </c>
    </row>
    <row r="170" spans="6:13" x14ac:dyDescent="0.2">
      <c r="F170" s="110"/>
      <c r="I170" s="213"/>
      <c r="J170" s="254">
        <f>IFERROR(VLOOKUP(G:G,'Master Data'!A:D,4,FALSE),0)</f>
        <v>0</v>
      </c>
      <c r="L170" s="117">
        <f>IFERROR(VLOOKUP(F:F,'BW Expense Report Doc'!F:H,3,FALSE),0)</f>
        <v>0</v>
      </c>
      <c r="M170" s="117" t="str">
        <f>IFERROR(VLOOKUP(F:F,'Payment Schedule'!AD:AE,2,FALSE),"")</f>
        <v/>
      </c>
    </row>
    <row r="171" spans="6:13" x14ac:dyDescent="0.2">
      <c r="F171" s="110"/>
      <c r="I171" s="213"/>
      <c r="J171" s="254">
        <f>IFERROR(VLOOKUP(G:G,'Master Data'!A:D,4,FALSE),0)</f>
        <v>0</v>
      </c>
      <c r="L171" s="117">
        <f>IFERROR(VLOOKUP(F:F,'BW Expense Report Doc'!F:H,3,FALSE),0)</f>
        <v>0</v>
      </c>
      <c r="M171" s="117" t="str">
        <f>IFERROR(VLOOKUP(F:F,'Payment Schedule'!AD:AE,2,FALSE),"")</f>
        <v/>
      </c>
    </row>
    <row r="172" spans="6:13" x14ac:dyDescent="0.2">
      <c r="F172" s="110"/>
      <c r="I172" s="213"/>
      <c r="J172" s="254">
        <f>IFERROR(VLOOKUP(G:G,'Master Data'!A:D,4,FALSE),0)</f>
        <v>0</v>
      </c>
      <c r="L172" s="117">
        <f>IFERROR(VLOOKUP(F:F,'BW Expense Report Doc'!F:H,3,FALSE),0)</f>
        <v>0</v>
      </c>
      <c r="M172" s="117" t="str">
        <f>IFERROR(VLOOKUP(F:F,'Payment Schedule'!AD:AE,2,FALSE),"")</f>
        <v/>
      </c>
    </row>
    <row r="173" spans="6:13" x14ac:dyDescent="0.2">
      <c r="F173" s="110"/>
      <c r="I173" s="213"/>
      <c r="J173" s="254">
        <f>IFERROR(VLOOKUP(G:G,'Master Data'!A:D,4,FALSE),0)</f>
        <v>0</v>
      </c>
      <c r="L173" s="117">
        <f>IFERROR(VLOOKUP(F:F,'BW Expense Report Doc'!F:H,3,FALSE),0)</f>
        <v>0</v>
      </c>
      <c r="M173" s="117" t="str">
        <f>IFERROR(VLOOKUP(F:F,'Payment Schedule'!AD:AE,2,FALSE),"")</f>
        <v/>
      </c>
    </row>
    <row r="174" spans="6:13" x14ac:dyDescent="0.2">
      <c r="F174" s="110"/>
      <c r="I174" s="213"/>
      <c r="J174" s="254">
        <f>IFERROR(VLOOKUP(G:G,'Master Data'!A:D,4,FALSE),0)</f>
        <v>0</v>
      </c>
      <c r="L174" s="117">
        <f>IFERROR(VLOOKUP(F:F,'BW Expense Report Doc'!F:H,3,FALSE),0)</f>
        <v>0</v>
      </c>
      <c r="M174" s="117" t="str">
        <f>IFERROR(VLOOKUP(F:F,'Payment Schedule'!AD:AE,2,FALSE),"")</f>
        <v/>
      </c>
    </row>
    <row r="175" spans="6:13" x14ac:dyDescent="0.2">
      <c r="F175" s="110"/>
      <c r="I175" s="213"/>
      <c r="J175" s="254">
        <f>IFERROR(VLOOKUP(G:G,'Master Data'!A:D,4,FALSE),0)</f>
        <v>0</v>
      </c>
      <c r="L175" s="117">
        <f>IFERROR(VLOOKUP(F:F,'BW Expense Report Doc'!F:H,3,FALSE),0)</f>
        <v>0</v>
      </c>
      <c r="M175" s="117" t="str">
        <f>IFERROR(VLOOKUP(F:F,'Payment Schedule'!AD:AE,2,FALSE),"")</f>
        <v/>
      </c>
    </row>
    <row r="176" spans="6:13" x14ac:dyDescent="0.2">
      <c r="F176" s="110"/>
      <c r="I176" s="213"/>
      <c r="J176" s="254">
        <f>IFERROR(VLOOKUP(G:G,'Master Data'!A:D,4,FALSE),0)</f>
        <v>0</v>
      </c>
      <c r="L176" s="117">
        <f>IFERROR(VLOOKUP(F:F,'BW Expense Report Doc'!F:H,3,FALSE),0)</f>
        <v>0</v>
      </c>
      <c r="M176" s="117" t="str">
        <f>IFERROR(VLOOKUP(F:F,'Payment Schedule'!AD:AE,2,FALSE),"")</f>
        <v/>
      </c>
    </row>
    <row r="177" spans="6:13" x14ac:dyDescent="0.2">
      <c r="F177" s="110"/>
      <c r="I177" s="213"/>
      <c r="J177" s="254">
        <f>IFERROR(VLOOKUP(G:G,'Master Data'!A:D,4,FALSE),0)</f>
        <v>0</v>
      </c>
      <c r="L177" s="117">
        <f>IFERROR(VLOOKUP(F:F,'BW Expense Report Doc'!F:H,3,FALSE),0)</f>
        <v>0</v>
      </c>
      <c r="M177" s="117" t="str">
        <f>IFERROR(VLOOKUP(F:F,'Payment Schedule'!AD:AE,2,FALSE),"")</f>
        <v/>
      </c>
    </row>
    <row r="178" spans="6:13" x14ac:dyDescent="0.2">
      <c r="F178" s="110"/>
      <c r="I178" s="213"/>
      <c r="J178" s="254">
        <f>IFERROR(VLOOKUP(G:G,'Master Data'!A:D,4,FALSE),0)</f>
        <v>0</v>
      </c>
      <c r="L178" s="117">
        <f>IFERROR(VLOOKUP(F:F,'BW Expense Report Doc'!F:H,3,FALSE),0)</f>
        <v>0</v>
      </c>
      <c r="M178" s="117" t="str">
        <f>IFERROR(VLOOKUP(F:F,'Payment Schedule'!AD:AE,2,FALSE),"")</f>
        <v/>
      </c>
    </row>
    <row r="179" spans="6:13" x14ac:dyDescent="0.2">
      <c r="F179" s="110"/>
      <c r="I179" s="213"/>
      <c r="J179" s="254">
        <f>IFERROR(VLOOKUP(G:G,'Master Data'!A:D,4,FALSE),0)</f>
        <v>0</v>
      </c>
      <c r="L179" s="117">
        <f>IFERROR(VLOOKUP(F:F,'BW Expense Report Doc'!F:H,3,FALSE),0)</f>
        <v>0</v>
      </c>
      <c r="M179" s="117" t="str">
        <f>IFERROR(VLOOKUP(F:F,'Payment Schedule'!AD:AE,2,FALSE),"")</f>
        <v/>
      </c>
    </row>
    <row r="180" spans="6:13" x14ac:dyDescent="0.2">
      <c r="F180" s="110"/>
      <c r="I180" s="213"/>
      <c r="J180" s="254">
        <f>IFERROR(VLOOKUP(G:G,'Master Data'!A:D,4,FALSE),0)</f>
        <v>0</v>
      </c>
      <c r="L180" s="117">
        <f>IFERROR(VLOOKUP(F:F,'BW Expense Report Doc'!F:H,3,FALSE),0)</f>
        <v>0</v>
      </c>
      <c r="M180" s="117" t="str">
        <f>IFERROR(VLOOKUP(F:F,'Payment Schedule'!AD:AE,2,FALSE),"")</f>
        <v/>
      </c>
    </row>
    <row r="181" spans="6:13" x14ac:dyDescent="0.2">
      <c r="F181" s="110"/>
      <c r="I181" s="213"/>
      <c r="J181" s="254">
        <f>IFERROR(VLOOKUP(G:G,'Master Data'!A:D,4,FALSE),0)</f>
        <v>0</v>
      </c>
      <c r="L181" s="117">
        <f>IFERROR(VLOOKUP(F:F,'BW Expense Report Doc'!F:H,3,FALSE),0)</f>
        <v>0</v>
      </c>
      <c r="M181" s="117" t="str">
        <f>IFERROR(VLOOKUP(F:F,'Payment Schedule'!AD:AE,2,FALSE),"")</f>
        <v/>
      </c>
    </row>
    <row r="182" spans="6:13" x14ac:dyDescent="0.2">
      <c r="F182" s="110"/>
      <c r="I182" s="213"/>
      <c r="J182" s="254">
        <f>IFERROR(VLOOKUP(G:G,'Master Data'!A:D,4,FALSE),0)</f>
        <v>0</v>
      </c>
      <c r="L182" s="117">
        <f>IFERROR(VLOOKUP(F:F,'BW Expense Report Doc'!F:H,3,FALSE),0)</f>
        <v>0</v>
      </c>
      <c r="M182" s="117" t="str">
        <f>IFERROR(VLOOKUP(F:F,'Payment Schedule'!AD:AE,2,FALSE),"")</f>
        <v/>
      </c>
    </row>
    <row r="183" spans="6:13" x14ac:dyDescent="0.2">
      <c r="F183" s="110"/>
      <c r="I183" s="213"/>
      <c r="J183" s="254">
        <f>IFERROR(VLOOKUP(G:G,'Master Data'!A:D,4,FALSE),0)</f>
        <v>0</v>
      </c>
      <c r="L183" s="117">
        <f>IFERROR(VLOOKUP(F:F,'BW Expense Report Doc'!F:H,3,FALSE),0)</f>
        <v>0</v>
      </c>
      <c r="M183" s="117" t="str">
        <f>IFERROR(VLOOKUP(F:F,'Payment Schedule'!AD:AE,2,FALSE),"")</f>
        <v/>
      </c>
    </row>
    <row r="184" spans="6:13" x14ac:dyDescent="0.2">
      <c r="F184" s="110"/>
      <c r="I184" s="213"/>
      <c r="J184" s="254">
        <f>IFERROR(VLOOKUP(G:G,'Master Data'!A:D,4,FALSE),0)</f>
        <v>0</v>
      </c>
      <c r="L184" s="117">
        <f>IFERROR(VLOOKUP(F:F,'BW Expense Report Doc'!F:H,3,FALSE),0)</f>
        <v>0</v>
      </c>
      <c r="M184" s="117" t="str">
        <f>IFERROR(VLOOKUP(F:F,'Payment Schedule'!AD:AE,2,FALSE),"")</f>
        <v/>
      </c>
    </row>
    <row r="185" spans="6:13" x14ac:dyDescent="0.2">
      <c r="F185" s="110"/>
      <c r="I185" s="213"/>
      <c r="J185" s="254">
        <f>IFERROR(VLOOKUP(G:G,'Master Data'!A:D,4,FALSE),0)</f>
        <v>0</v>
      </c>
      <c r="L185" s="117">
        <f>IFERROR(VLOOKUP(F:F,'BW Expense Report Doc'!F:H,3,FALSE),0)</f>
        <v>0</v>
      </c>
      <c r="M185" s="117" t="str">
        <f>IFERROR(VLOOKUP(F:F,'Payment Schedule'!AD:AE,2,FALSE),"")</f>
        <v/>
      </c>
    </row>
    <row r="186" spans="6:13" x14ac:dyDescent="0.2">
      <c r="F186" s="110"/>
      <c r="I186" s="213"/>
      <c r="J186" s="254">
        <f>IFERROR(VLOOKUP(G:G,'Master Data'!A:D,4,FALSE),0)</f>
        <v>0</v>
      </c>
      <c r="L186" s="117">
        <f>IFERROR(VLOOKUP(F:F,'BW Expense Report Doc'!F:H,3,FALSE),0)</f>
        <v>0</v>
      </c>
      <c r="M186" s="117" t="str">
        <f>IFERROR(VLOOKUP(F:F,'Payment Schedule'!AD:AE,2,FALSE),"")</f>
        <v/>
      </c>
    </row>
    <row r="187" spans="6:13" x14ac:dyDescent="0.2">
      <c r="F187" s="110"/>
      <c r="I187" s="213"/>
      <c r="J187" s="254">
        <f>IFERROR(VLOOKUP(G:G,'Master Data'!A:D,4,FALSE),0)</f>
        <v>0</v>
      </c>
      <c r="L187" s="117">
        <f>IFERROR(VLOOKUP(F:F,'BW Expense Report Doc'!F:H,3,FALSE),0)</f>
        <v>0</v>
      </c>
      <c r="M187" s="117" t="str">
        <f>IFERROR(VLOOKUP(F:F,'Payment Schedule'!AD:AE,2,FALSE),"")</f>
        <v/>
      </c>
    </row>
    <row r="188" spans="6:13" x14ac:dyDescent="0.2">
      <c r="F188" s="110"/>
      <c r="I188" s="213"/>
      <c r="J188" s="254">
        <f>IFERROR(VLOOKUP(G:G,'Master Data'!A:D,4,FALSE),0)</f>
        <v>0</v>
      </c>
      <c r="L188" s="117">
        <f>IFERROR(VLOOKUP(F:F,'BW Expense Report Doc'!F:H,3,FALSE),0)</f>
        <v>0</v>
      </c>
      <c r="M188" s="117" t="str">
        <f>IFERROR(VLOOKUP(F:F,'Payment Schedule'!AD:AE,2,FALSE),"")</f>
        <v/>
      </c>
    </row>
    <row r="189" spans="6:13" x14ac:dyDescent="0.2">
      <c r="F189" s="110"/>
      <c r="I189" s="213"/>
      <c r="J189" s="254">
        <f>IFERROR(VLOOKUP(G:G,'Master Data'!A:D,4,FALSE),0)</f>
        <v>0</v>
      </c>
      <c r="L189" s="117">
        <f>IFERROR(VLOOKUP(F:F,'BW Expense Report Doc'!F:H,3,FALSE),0)</f>
        <v>0</v>
      </c>
      <c r="M189" s="117" t="str">
        <f>IFERROR(VLOOKUP(F:F,'Payment Schedule'!AD:AE,2,FALSE),"")</f>
        <v/>
      </c>
    </row>
    <row r="190" spans="6:13" x14ac:dyDescent="0.2">
      <c r="F190" s="110"/>
      <c r="I190" s="213"/>
      <c r="J190" s="254">
        <f>IFERROR(VLOOKUP(G:G,'Master Data'!A:D,4,FALSE),0)</f>
        <v>0</v>
      </c>
      <c r="L190" s="117">
        <f>IFERROR(VLOOKUP(F:F,'BW Expense Report Doc'!F:H,3,FALSE),0)</f>
        <v>0</v>
      </c>
      <c r="M190" s="117" t="str">
        <f>IFERROR(VLOOKUP(F:F,'Payment Schedule'!AD:AE,2,FALSE),"")</f>
        <v/>
      </c>
    </row>
    <row r="191" spans="6:13" x14ac:dyDescent="0.2">
      <c r="F191" s="110"/>
      <c r="I191" s="213"/>
      <c r="J191" s="254">
        <f>IFERROR(VLOOKUP(G:G,'Master Data'!A:D,4,FALSE),0)</f>
        <v>0</v>
      </c>
      <c r="L191" s="117">
        <f>IFERROR(VLOOKUP(F:F,'BW Expense Report Doc'!F:H,3,FALSE),0)</f>
        <v>0</v>
      </c>
      <c r="M191" s="117" t="str">
        <f>IFERROR(VLOOKUP(F:F,'Payment Schedule'!AD:AE,2,FALSE),"")</f>
        <v/>
      </c>
    </row>
    <row r="192" spans="6:13" x14ac:dyDescent="0.2">
      <c r="F192" s="110"/>
      <c r="I192" s="213"/>
      <c r="J192" s="254">
        <f>IFERROR(VLOOKUP(G:G,'Master Data'!A:D,4,FALSE),0)</f>
        <v>0</v>
      </c>
      <c r="L192" s="117">
        <f>IFERROR(VLOOKUP(F:F,'BW Expense Report Doc'!F:H,3,FALSE),0)</f>
        <v>0</v>
      </c>
      <c r="M192" s="117" t="str">
        <f>IFERROR(VLOOKUP(F:F,'Payment Schedule'!AD:AE,2,FALSE),"")</f>
        <v/>
      </c>
    </row>
    <row r="193" spans="6:13" x14ac:dyDescent="0.2">
      <c r="F193" s="110"/>
      <c r="I193" s="213"/>
      <c r="J193" s="254">
        <f>IFERROR(VLOOKUP(G:G,'Master Data'!A:D,4,FALSE),0)</f>
        <v>0</v>
      </c>
      <c r="L193" s="117">
        <f>IFERROR(VLOOKUP(F:F,'BW Expense Report Doc'!F:H,3,FALSE),0)</f>
        <v>0</v>
      </c>
      <c r="M193" s="117" t="str">
        <f>IFERROR(VLOOKUP(F:F,'Payment Schedule'!AD:AE,2,FALSE),"")</f>
        <v/>
      </c>
    </row>
    <row r="194" spans="6:13" x14ac:dyDescent="0.2">
      <c r="F194" s="110"/>
      <c r="I194" s="213"/>
      <c r="J194" s="254">
        <f>IFERROR(VLOOKUP(G:G,'Master Data'!A:D,4,FALSE),0)</f>
        <v>0</v>
      </c>
      <c r="L194" s="117">
        <f>IFERROR(VLOOKUP(F:F,'BW Expense Report Doc'!F:H,3,FALSE),0)</f>
        <v>0</v>
      </c>
      <c r="M194" s="117" t="str">
        <f>IFERROR(VLOOKUP(F:F,'Payment Schedule'!AD:AE,2,FALSE),"")</f>
        <v/>
      </c>
    </row>
    <row r="195" spans="6:13" x14ac:dyDescent="0.2">
      <c r="F195" s="110"/>
      <c r="I195" s="213"/>
      <c r="J195" s="254">
        <f>IFERROR(VLOOKUP(G:G,'Master Data'!A:D,4,FALSE),0)</f>
        <v>0</v>
      </c>
      <c r="L195" s="117">
        <f>IFERROR(VLOOKUP(F:F,'BW Expense Report Doc'!F:H,3,FALSE),0)</f>
        <v>0</v>
      </c>
      <c r="M195" s="117" t="str">
        <f>IFERROR(VLOOKUP(F:F,'Payment Schedule'!AD:AE,2,FALSE),"")</f>
        <v/>
      </c>
    </row>
    <row r="196" spans="6:13" x14ac:dyDescent="0.2">
      <c r="F196" s="110"/>
      <c r="I196" s="213"/>
      <c r="J196" s="254">
        <f>IFERROR(VLOOKUP(G:G,'Master Data'!A:D,4,FALSE),0)</f>
        <v>0</v>
      </c>
      <c r="L196" s="117">
        <f>IFERROR(VLOOKUP(F:F,'BW Expense Report Doc'!F:H,3,FALSE),0)</f>
        <v>0</v>
      </c>
      <c r="M196" s="117" t="str">
        <f>IFERROR(VLOOKUP(F:F,'Payment Schedule'!AD:AE,2,FALSE),"")</f>
        <v/>
      </c>
    </row>
    <row r="197" spans="6:13" x14ac:dyDescent="0.2">
      <c r="F197" s="110"/>
      <c r="I197" s="213"/>
      <c r="J197" s="254">
        <f>IFERROR(VLOOKUP(G:G,'Master Data'!A:D,4,FALSE),0)</f>
        <v>0</v>
      </c>
      <c r="L197" s="117">
        <f>IFERROR(VLOOKUP(F:F,'BW Expense Report Doc'!F:H,3,FALSE),0)</f>
        <v>0</v>
      </c>
      <c r="M197" s="117" t="str">
        <f>IFERROR(VLOOKUP(F:F,'Payment Schedule'!AD:AE,2,FALSE),"")</f>
        <v/>
      </c>
    </row>
    <row r="198" spans="6:13" x14ac:dyDescent="0.2">
      <c r="F198" s="110"/>
      <c r="I198" s="213"/>
      <c r="J198" s="254">
        <f>IFERROR(VLOOKUP(G:G,'Master Data'!A:D,4,FALSE),0)</f>
        <v>0</v>
      </c>
      <c r="L198" s="117">
        <f>IFERROR(VLOOKUP(F:F,'BW Expense Report Doc'!F:H,3,FALSE),0)</f>
        <v>0</v>
      </c>
      <c r="M198" s="117" t="str">
        <f>IFERROR(VLOOKUP(F:F,'Payment Schedule'!AD:AE,2,FALSE),"")</f>
        <v/>
      </c>
    </row>
    <row r="199" spans="6:13" x14ac:dyDescent="0.2">
      <c r="F199" s="110"/>
      <c r="I199" s="213"/>
      <c r="J199" s="254">
        <f>IFERROR(VLOOKUP(G:G,'Master Data'!A:D,4,FALSE),0)</f>
        <v>0</v>
      </c>
      <c r="L199" s="117">
        <f>IFERROR(VLOOKUP(F:F,'BW Expense Report Doc'!F:H,3,FALSE),0)</f>
        <v>0</v>
      </c>
      <c r="M199" s="117" t="str">
        <f>IFERROR(VLOOKUP(F:F,'Payment Schedule'!AD:AE,2,FALSE),"")</f>
        <v/>
      </c>
    </row>
    <row r="200" spans="6:13" x14ac:dyDescent="0.2">
      <c r="F200" s="110"/>
      <c r="I200" s="213"/>
      <c r="J200" s="254">
        <f>IFERROR(VLOOKUP(G:G,'Master Data'!A:D,4,FALSE),0)</f>
        <v>0</v>
      </c>
      <c r="L200" s="117">
        <f>IFERROR(VLOOKUP(F:F,'BW Expense Report Doc'!F:H,3,FALSE),0)</f>
        <v>0</v>
      </c>
      <c r="M200" s="117" t="str">
        <f>IFERROR(VLOOKUP(F:F,'Payment Schedule'!AD:AE,2,FALSE),"")</f>
        <v/>
      </c>
    </row>
    <row r="201" spans="6:13" x14ac:dyDescent="0.2">
      <c r="F201" s="110"/>
      <c r="I201" s="213"/>
      <c r="J201" s="254">
        <f>IFERROR(VLOOKUP(G:G,'Master Data'!A:D,4,FALSE),0)</f>
        <v>0</v>
      </c>
      <c r="L201" s="117">
        <f>IFERROR(VLOOKUP(F:F,'BW Expense Report Doc'!F:H,3,FALSE),0)</f>
        <v>0</v>
      </c>
      <c r="M201" s="117" t="str">
        <f>IFERROR(VLOOKUP(F:F,'Payment Schedule'!AD:AE,2,FALSE),"")</f>
        <v/>
      </c>
    </row>
    <row r="202" spans="6:13" x14ac:dyDescent="0.2">
      <c r="F202" s="110"/>
      <c r="I202" s="213"/>
      <c r="J202" s="254">
        <f>IFERROR(VLOOKUP(G:G,'Master Data'!A:D,4,FALSE),0)</f>
        <v>0</v>
      </c>
      <c r="L202" s="117">
        <f>IFERROR(VLOOKUP(F:F,'BW Expense Report Doc'!F:H,3,FALSE),0)</f>
        <v>0</v>
      </c>
      <c r="M202" s="117" t="str">
        <f>IFERROR(VLOOKUP(F:F,'Payment Schedule'!AD:AE,2,FALSE),"")</f>
        <v/>
      </c>
    </row>
    <row r="203" spans="6:13" x14ac:dyDescent="0.2">
      <c r="F203" s="110"/>
      <c r="I203" s="213"/>
      <c r="J203" s="254">
        <f>IFERROR(VLOOKUP(G:G,'Master Data'!A:D,4,FALSE),0)</f>
        <v>0</v>
      </c>
      <c r="L203" s="117">
        <f>IFERROR(VLOOKUP(F:F,'BW Expense Report Doc'!F:H,3,FALSE),0)</f>
        <v>0</v>
      </c>
      <c r="M203" s="117" t="str">
        <f>IFERROR(VLOOKUP(F:F,'Payment Schedule'!AD:AE,2,FALSE),"")</f>
        <v/>
      </c>
    </row>
    <row r="204" spans="6:13" x14ac:dyDescent="0.2">
      <c r="F204" s="110"/>
      <c r="I204" s="213"/>
      <c r="J204" s="254">
        <f>IFERROR(VLOOKUP(G:G,'Master Data'!A:D,4,FALSE),0)</f>
        <v>0</v>
      </c>
      <c r="L204" s="117">
        <f>IFERROR(VLOOKUP(F:F,'BW Expense Report Doc'!F:H,3,FALSE),0)</f>
        <v>0</v>
      </c>
      <c r="M204" s="117" t="str">
        <f>IFERROR(VLOOKUP(F:F,'Payment Schedule'!AD:AE,2,FALSE),"")</f>
        <v/>
      </c>
    </row>
    <row r="205" spans="6:13" x14ac:dyDescent="0.2">
      <c r="F205" s="110"/>
      <c r="I205" s="213"/>
      <c r="J205" s="254">
        <f>IFERROR(VLOOKUP(G:G,'Master Data'!A:D,4,FALSE),0)</f>
        <v>0</v>
      </c>
      <c r="L205" s="117">
        <f>IFERROR(VLOOKUP(F:F,'BW Expense Report Doc'!F:H,3,FALSE),0)</f>
        <v>0</v>
      </c>
      <c r="M205" s="117" t="str">
        <f>IFERROR(VLOOKUP(F:F,'Payment Schedule'!AD:AE,2,FALSE),"")</f>
        <v/>
      </c>
    </row>
    <row r="206" spans="6:13" x14ac:dyDescent="0.2">
      <c r="F206" s="110"/>
      <c r="I206" s="213"/>
      <c r="J206" s="254">
        <f>IFERROR(VLOOKUP(G:G,'Master Data'!A:D,4,FALSE),0)</f>
        <v>0</v>
      </c>
      <c r="L206" s="117">
        <f>IFERROR(VLOOKUP(F:F,'BW Expense Report Doc'!F:H,3,FALSE),0)</f>
        <v>0</v>
      </c>
      <c r="M206" s="117" t="str">
        <f>IFERROR(VLOOKUP(F:F,'Payment Schedule'!AD:AE,2,FALSE),"")</f>
        <v/>
      </c>
    </row>
    <row r="207" spans="6:13" x14ac:dyDescent="0.2">
      <c r="F207" s="110"/>
      <c r="I207" s="213"/>
      <c r="J207" s="254">
        <f>IFERROR(VLOOKUP(G:G,'Master Data'!A:D,4,FALSE),0)</f>
        <v>0</v>
      </c>
      <c r="L207" s="117">
        <f>IFERROR(VLOOKUP(F:F,'BW Expense Report Doc'!F:H,3,FALSE),0)</f>
        <v>0</v>
      </c>
      <c r="M207" s="117" t="str">
        <f>IFERROR(VLOOKUP(F:F,'Payment Schedule'!AD:AE,2,FALSE),"")</f>
        <v/>
      </c>
    </row>
    <row r="208" spans="6:13" x14ac:dyDescent="0.2">
      <c r="F208" s="110"/>
      <c r="I208" s="213"/>
      <c r="J208" s="254">
        <f>IFERROR(VLOOKUP(G:G,'Master Data'!A:D,4,FALSE),0)</f>
        <v>0</v>
      </c>
      <c r="L208" s="117">
        <f>IFERROR(VLOOKUP(F:F,'BW Expense Report Doc'!F:H,3,FALSE),0)</f>
        <v>0</v>
      </c>
      <c r="M208" s="117" t="str">
        <f>IFERROR(VLOOKUP(F:F,'Payment Schedule'!AD:AE,2,FALSE),"")</f>
        <v/>
      </c>
    </row>
    <row r="209" spans="6:13" x14ac:dyDescent="0.2">
      <c r="F209" s="110"/>
      <c r="I209" s="213"/>
      <c r="J209" s="254">
        <f>IFERROR(VLOOKUP(G:G,'Master Data'!A:D,4,FALSE),0)</f>
        <v>0</v>
      </c>
      <c r="L209" s="117">
        <f>IFERROR(VLOOKUP(F:F,'BW Expense Report Doc'!F:H,3,FALSE),0)</f>
        <v>0</v>
      </c>
      <c r="M209" s="117" t="str">
        <f>IFERROR(VLOOKUP(F:F,'Payment Schedule'!AD:AE,2,FALSE),"")</f>
        <v/>
      </c>
    </row>
    <row r="210" spans="6:13" x14ac:dyDescent="0.2">
      <c r="F210" s="110"/>
      <c r="I210" s="213"/>
      <c r="J210" s="254">
        <f>IFERROR(VLOOKUP(G:G,'Master Data'!A:D,4,FALSE),0)</f>
        <v>0</v>
      </c>
      <c r="L210" s="117">
        <f>IFERROR(VLOOKUP(F:F,'BW Expense Report Doc'!F:H,3,FALSE),0)</f>
        <v>0</v>
      </c>
      <c r="M210" s="117" t="str">
        <f>IFERROR(VLOOKUP(F:F,'Payment Schedule'!AD:AE,2,FALSE),"")</f>
        <v/>
      </c>
    </row>
    <row r="211" spans="6:13" x14ac:dyDescent="0.2">
      <c r="F211" s="110"/>
      <c r="I211" s="213"/>
      <c r="J211" s="254">
        <f>IFERROR(VLOOKUP(G:G,'Master Data'!A:D,4,FALSE),0)</f>
        <v>0</v>
      </c>
      <c r="L211" s="117">
        <f>IFERROR(VLOOKUP(F:F,'BW Expense Report Doc'!F:H,3,FALSE),0)</f>
        <v>0</v>
      </c>
      <c r="M211" s="117" t="str">
        <f>IFERROR(VLOOKUP(F:F,'Payment Schedule'!AD:AE,2,FALSE),"")</f>
        <v/>
      </c>
    </row>
    <row r="212" spans="6:13" x14ac:dyDescent="0.2">
      <c r="F212" s="110"/>
      <c r="I212" s="213"/>
      <c r="J212" s="254">
        <f>IFERROR(VLOOKUP(G:G,'Master Data'!A:D,4,FALSE),0)</f>
        <v>0</v>
      </c>
      <c r="L212" s="117">
        <f>IFERROR(VLOOKUP(F:F,'BW Expense Report Doc'!F:H,3,FALSE),0)</f>
        <v>0</v>
      </c>
      <c r="M212" s="117" t="str">
        <f>IFERROR(VLOOKUP(F:F,'Payment Schedule'!AD:AE,2,FALSE),"")</f>
        <v/>
      </c>
    </row>
    <row r="213" spans="6:13" x14ac:dyDescent="0.2">
      <c r="F213" s="110"/>
      <c r="I213" s="213"/>
      <c r="J213" s="254">
        <f>IFERROR(VLOOKUP(G:G,'Master Data'!A:D,4,FALSE),0)</f>
        <v>0</v>
      </c>
      <c r="L213" s="117">
        <f>IFERROR(VLOOKUP(F:F,'BW Expense Report Doc'!F:H,3,FALSE),0)</f>
        <v>0</v>
      </c>
      <c r="M213" s="117" t="str">
        <f>IFERROR(VLOOKUP(F:F,'Payment Schedule'!AD:AE,2,FALSE),"")</f>
        <v/>
      </c>
    </row>
    <row r="214" spans="6:13" x14ac:dyDescent="0.2">
      <c r="F214" s="110"/>
      <c r="I214" s="213"/>
      <c r="J214" s="254">
        <f>IFERROR(VLOOKUP(G:G,'Master Data'!A:D,4,FALSE),0)</f>
        <v>0</v>
      </c>
      <c r="L214" s="117">
        <f>IFERROR(VLOOKUP(F:F,'BW Expense Report Doc'!F:H,3,FALSE),0)</f>
        <v>0</v>
      </c>
      <c r="M214" s="117" t="str">
        <f>IFERROR(VLOOKUP(F:F,'Payment Schedule'!AD:AE,2,FALSE),"")</f>
        <v/>
      </c>
    </row>
    <row r="215" spans="6:13" x14ac:dyDescent="0.2">
      <c r="F215" s="110"/>
      <c r="I215" s="213"/>
      <c r="J215" s="254">
        <f>IFERROR(VLOOKUP(G:G,'Master Data'!A:D,4,FALSE),0)</f>
        <v>0</v>
      </c>
      <c r="L215" s="117">
        <f>IFERROR(VLOOKUP(F:F,'BW Expense Report Doc'!F:H,3,FALSE),0)</f>
        <v>0</v>
      </c>
      <c r="M215" s="117" t="str">
        <f>IFERROR(VLOOKUP(F:F,'Payment Schedule'!AD:AE,2,FALSE),"")</f>
        <v/>
      </c>
    </row>
    <row r="216" spans="6:13" x14ac:dyDescent="0.2">
      <c r="F216" s="110"/>
      <c r="I216" s="213"/>
      <c r="J216" s="254">
        <f>IFERROR(VLOOKUP(G:G,'Master Data'!A:D,4,FALSE),0)</f>
        <v>0</v>
      </c>
      <c r="L216" s="117">
        <f>IFERROR(VLOOKUP(F:F,'BW Expense Report Doc'!F:H,3,FALSE),0)</f>
        <v>0</v>
      </c>
      <c r="M216" s="117" t="str">
        <f>IFERROR(VLOOKUP(F:F,'Payment Schedule'!AD:AE,2,FALSE),"")</f>
        <v/>
      </c>
    </row>
    <row r="217" spans="6:13" x14ac:dyDescent="0.2">
      <c r="F217" s="110"/>
      <c r="I217" s="213"/>
      <c r="J217" s="254">
        <f>IFERROR(VLOOKUP(G:G,'Master Data'!A:D,4,FALSE),0)</f>
        <v>0</v>
      </c>
      <c r="L217" s="117">
        <f>IFERROR(VLOOKUP(F:F,'BW Expense Report Doc'!F:H,3,FALSE),0)</f>
        <v>0</v>
      </c>
      <c r="M217" s="117" t="str">
        <f>IFERROR(VLOOKUP(F:F,'Payment Schedule'!AD:AE,2,FALSE),"")</f>
        <v/>
      </c>
    </row>
    <row r="218" spans="6:13" x14ac:dyDescent="0.2">
      <c r="F218" s="110"/>
      <c r="I218" s="213"/>
      <c r="J218" s="254">
        <f>IFERROR(VLOOKUP(G:G,'Master Data'!A:D,4,FALSE),0)</f>
        <v>0</v>
      </c>
      <c r="L218" s="117">
        <f>IFERROR(VLOOKUP(F:F,'BW Expense Report Doc'!F:H,3,FALSE),0)</f>
        <v>0</v>
      </c>
      <c r="M218" s="117" t="str">
        <f>IFERROR(VLOOKUP(F:F,'Payment Schedule'!AD:AE,2,FALSE),"")</f>
        <v/>
      </c>
    </row>
    <row r="219" spans="6:13" x14ac:dyDescent="0.2">
      <c r="F219" s="110"/>
      <c r="I219" s="213"/>
      <c r="J219" s="254">
        <f>IFERROR(VLOOKUP(G:G,'Master Data'!A:D,4,FALSE),0)</f>
        <v>0</v>
      </c>
      <c r="L219" s="117">
        <f>IFERROR(VLOOKUP(F:F,'BW Expense Report Doc'!F:H,3,FALSE),0)</f>
        <v>0</v>
      </c>
      <c r="M219" s="117" t="str">
        <f>IFERROR(VLOOKUP(F:F,'Payment Schedule'!AD:AE,2,FALSE),"")</f>
        <v/>
      </c>
    </row>
    <row r="220" spans="6:13" x14ac:dyDescent="0.2">
      <c r="F220" s="110"/>
      <c r="I220" s="213"/>
      <c r="J220" s="254">
        <f>IFERROR(VLOOKUP(G:G,'Master Data'!A:D,4,FALSE),0)</f>
        <v>0</v>
      </c>
      <c r="L220" s="117">
        <f>IFERROR(VLOOKUP(F:F,'BW Expense Report Doc'!F:H,3,FALSE),0)</f>
        <v>0</v>
      </c>
      <c r="M220" s="117" t="str">
        <f>IFERROR(VLOOKUP(F:F,'Payment Schedule'!AD:AE,2,FALSE),"")</f>
        <v/>
      </c>
    </row>
    <row r="221" spans="6:13" x14ac:dyDescent="0.2">
      <c r="F221" s="110"/>
      <c r="I221" s="213"/>
      <c r="J221" s="254">
        <f>IFERROR(VLOOKUP(G:G,'Master Data'!A:D,4,FALSE),0)</f>
        <v>0</v>
      </c>
      <c r="L221" s="117">
        <f>IFERROR(VLOOKUP(F:F,'BW Expense Report Doc'!F:H,3,FALSE),0)</f>
        <v>0</v>
      </c>
      <c r="M221" s="117" t="str">
        <f>IFERROR(VLOOKUP(F:F,'Payment Schedule'!AD:AE,2,FALSE),"")</f>
        <v/>
      </c>
    </row>
    <row r="222" spans="6:13" x14ac:dyDescent="0.2">
      <c r="F222" s="110"/>
      <c r="I222" s="213"/>
      <c r="J222" s="254">
        <f>IFERROR(VLOOKUP(G:G,'Master Data'!A:D,4,FALSE),0)</f>
        <v>0</v>
      </c>
      <c r="L222" s="117">
        <f>IFERROR(VLOOKUP(F:F,'BW Expense Report Doc'!F:H,3,FALSE),0)</f>
        <v>0</v>
      </c>
      <c r="M222" s="117" t="str">
        <f>IFERROR(VLOOKUP(F:F,'Payment Schedule'!AD:AE,2,FALSE),"")</f>
        <v/>
      </c>
    </row>
    <row r="223" spans="6:13" x14ac:dyDescent="0.2">
      <c r="F223" s="110"/>
      <c r="I223" s="213"/>
      <c r="J223" s="254">
        <f>IFERROR(VLOOKUP(G:G,'Master Data'!A:D,4,FALSE),0)</f>
        <v>0</v>
      </c>
      <c r="L223" s="117">
        <f>IFERROR(VLOOKUP(F:F,'BW Expense Report Doc'!F:H,3,FALSE),0)</f>
        <v>0</v>
      </c>
      <c r="M223" s="117" t="str">
        <f>IFERROR(VLOOKUP(F:F,'Payment Schedule'!AD:AE,2,FALSE),"")</f>
        <v/>
      </c>
    </row>
    <row r="224" spans="6:13" x14ac:dyDescent="0.2">
      <c r="F224" s="110"/>
      <c r="I224" s="213"/>
      <c r="J224" s="254">
        <f>IFERROR(VLOOKUP(G:G,'Master Data'!A:D,4,FALSE),0)</f>
        <v>0</v>
      </c>
      <c r="L224" s="117">
        <f>IFERROR(VLOOKUP(F:F,'BW Expense Report Doc'!F:H,3,FALSE),0)</f>
        <v>0</v>
      </c>
      <c r="M224" s="117" t="str">
        <f>IFERROR(VLOOKUP(F:F,'Payment Schedule'!AD:AE,2,FALSE),"")</f>
        <v/>
      </c>
    </row>
    <row r="225" spans="6:13" x14ac:dyDescent="0.2">
      <c r="F225" s="110"/>
      <c r="I225" s="213"/>
      <c r="J225" s="254">
        <f>IFERROR(VLOOKUP(G:G,'Master Data'!A:D,4,FALSE),0)</f>
        <v>0</v>
      </c>
      <c r="L225" s="117">
        <f>IFERROR(VLOOKUP(F:F,'BW Expense Report Doc'!F:H,3,FALSE),0)</f>
        <v>0</v>
      </c>
      <c r="M225" s="117" t="str">
        <f>IFERROR(VLOOKUP(F:F,'Payment Schedule'!AD:AE,2,FALSE),"")</f>
        <v/>
      </c>
    </row>
    <row r="226" spans="6:13" x14ac:dyDescent="0.2">
      <c r="F226" s="110"/>
      <c r="I226" s="213"/>
      <c r="J226" s="254">
        <f>IFERROR(VLOOKUP(G:G,'Master Data'!A:D,4,FALSE),0)</f>
        <v>0</v>
      </c>
      <c r="L226" s="117">
        <f>IFERROR(VLOOKUP(F:F,'BW Expense Report Doc'!F:H,3,FALSE),0)</f>
        <v>0</v>
      </c>
      <c r="M226" s="117" t="str">
        <f>IFERROR(VLOOKUP(F:F,'Payment Schedule'!AD:AE,2,FALSE),"")</f>
        <v/>
      </c>
    </row>
    <row r="227" spans="6:13" x14ac:dyDescent="0.2">
      <c r="F227" s="110"/>
      <c r="I227" s="213"/>
      <c r="J227" s="254">
        <f>IFERROR(VLOOKUP(G:G,'Master Data'!A:D,4,FALSE),0)</f>
        <v>0</v>
      </c>
      <c r="L227" s="117">
        <f>IFERROR(VLOOKUP(F:F,'BW Expense Report Doc'!F:H,3,FALSE),0)</f>
        <v>0</v>
      </c>
      <c r="M227" s="117" t="str">
        <f>IFERROR(VLOOKUP(F:F,'Payment Schedule'!AD:AE,2,FALSE),"")</f>
        <v/>
      </c>
    </row>
    <row r="228" spans="6:13" x14ac:dyDescent="0.2">
      <c r="F228" s="110"/>
      <c r="I228" s="213"/>
      <c r="J228" s="254">
        <f>IFERROR(VLOOKUP(G:G,'Master Data'!A:D,4,FALSE),0)</f>
        <v>0</v>
      </c>
      <c r="L228" s="117">
        <f>IFERROR(VLOOKUP(F:F,'BW Expense Report Doc'!F:H,3,FALSE),0)</f>
        <v>0</v>
      </c>
      <c r="M228" s="117" t="str">
        <f>IFERROR(VLOOKUP(F:F,'Payment Schedule'!AD:AE,2,FALSE),"")</f>
        <v/>
      </c>
    </row>
    <row r="229" spans="6:13" x14ac:dyDescent="0.2">
      <c r="F229" s="110"/>
      <c r="I229" s="213"/>
      <c r="J229" s="254">
        <f>IFERROR(VLOOKUP(G:G,'Master Data'!A:D,4,FALSE),0)</f>
        <v>0</v>
      </c>
      <c r="L229" s="117">
        <f>IFERROR(VLOOKUP(F:F,'BW Expense Report Doc'!F:H,3,FALSE),0)</f>
        <v>0</v>
      </c>
      <c r="M229" s="117" t="str">
        <f>IFERROR(VLOOKUP(F:F,'Payment Schedule'!AD:AE,2,FALSE),"")</f>
        <v/>
      </c>
    </row>
    <row r="230" spans="6:13" x14ac:dyDescent="0.2">
      <c r="F230" s="110"/>
      <c r="I230" s="213"/>
      <c r="J230" s="254">
        <f>IFERROR(VLOOKUP(G:G,'Master Data'!A:D,4,FALSE),0)</f>
        <v>0</v>
      </c>
      <c r="L230" s="117">
        <f>IFERROR(VLOOKUP(F:F,'BW Expense Report Doc'!F:H,3,FALSE),0)</f>
        <v>0</v>
      </c>
      <c r="M230" s="117" t="str">
        <f>IFERROR(VLOOKUP(F:F,'Payment Schedule'!AD:AE,2,FALSE),"")</f>
        <v/>
      </c>
    </row>
    <row r="231" spans="6:13" x14ac:dyDescent="0.2">
      <c r="F231" s="110"/>
      <c r="I231" s="213"/>
      <c r="J231" s="254">
        <f>IFERROR(VLOOKUP(G:G,'Master Data'!A:D,4,FALSE),0)</f>
        <v>0</v>
      </c>
      <c r="L231" s="117">
        <f>IFERROR(VLOOKUP(F:F,'BW Expense Report Doc'!F:H,3,FALSE),0)</f>
        <v>0</v>
      </c>
      <c r="M231" s="117" t="str">
        <f>IFERROR(VLOOKUP(F:F,'Payment Schedule'!AD:AE,2,FALSE),"")</f>
        <v/>
      </c>
    </row>
    <row r="232" spans="6:13" x14ac:dyDescent="0.2">
      <c r="F232" s="110"/>
      <c r="I232" s="213"/>
      <c r="J232" s="254">
        <f>IFERROR(VLOOKUP(G:G,'Master Data'!A:D,4,FALSE),0)</f>
        <v>0</v>
      </c>
      <c r="L232" s="117">
        <f>IFERROR(VLOOKUP(F:F,'BW Expense Report Doc'!F:H,3,FALSE),0)</f>
        <v>0</v>
      </c>
      <c r="M232" s="117" t="str">
        <f>IFERROR(VLOOKUP(F:F,'Payment Schedule'!AD:AE,2,FALSE),"")</f>
        <v/>
      </c>
    </row>
    <row r="233" spans="6:13" x14ac:dyDescent="0.2">
      <c r="F233" s="110"/>
      <c r="I233" s="213"/>
      <c r="J233" s="254">
        <f>IFERROR(VLOOKUP(G:G,'Master Data'!A:D,4,FALSE),0)</f>
        <v>0</v>
      </c>
      <c r="L233" s="117">
        <f>IFERROR(VLOOKUP(F:F,'BW Expense Report Doc'!F:H,3,FALSE),0)</f>
        <v>0</v>
      </c>
      <c r="M233" s="117" t="str">
        <f>IFERROR(VLOOKUP(F:F,'Payment Schedule'!AD:AE,2,FALSE),"")</f>
        <v/>
      </c>
    </row>
    <row r="234" spans="6:13" x14ac:dyDescent="0.2">
      <c r="F234" s="110"/>
      <c r="I234" s="213"/>
      <c r="J234" s="254">
        <f>IFERROR(VLOOKUP(G:G,'Master Data'!A:D,4,FALSE),0)</f>
        <v>0</v>
      </c>
      <c r="L234" s="117">
        <f>IFERROR(VLOOKUP(F:F,'BW Expense Report Doc'!F:H,3,FALSE),0)</f>
        <v>0</v>
      </c>
      <c r="M234" s="117" t="str">
        <f>IFERROR(VLOOKUP(F:F,'Payment Schedule'!AD:AE,2,FALSE),"")</f>
        <v/>
      </c>
    </row>
    <row r="235" spans="6:13" x14ac:dyDescent="0.2">
      <c r="F235" s="110"/>
      <c r="I235" s="213"/>
      <c r="J235" s="254">
        <f>IFERROR(VLOOKUP(G:G,'Master Data'!A:D,4,FALSE),0)</f>
        <v>0</v>
      </c>
      <c r="L235" s="117">
        <f>IFERROR(VLOOKUP(F:F,'BW Expense Report Doc'!F:H,3,FALSE),0)</f>
        <v>0</v>
      </c>
      <c r="M235" s="117" t="str">
        <f>IFERROR(VLOOKUP(F:F,'Payment Schedule'!AD:AE,2,FALSE),"")</f>
        <v/>
      </c>
    </row>
    <row r="236" spans="6:13" x14ac:dyDescent="0.2">
      <c r="F236" s="110"/>
      <c r="I236" s="213"/>
      <c r="J236" s="254">
        <f>IFERROR(VLOOKUP(G:G,'Master Data'!A:D,4,FALSE),0)</f>
        <v>0</v>
      </c>
      <c r="L236" s="117">
        <f>IFERROR(VLOOKUP(F:F,'BW Expense Report Doc'!F:H,3,FALSE),0)</f>
        <v>0</v>
      </c>
      <c r="M236" s="117" t="str">
        <f>IFERROR(VLOOKUP(F:F,'Payment Schedule'!AD:AE,2,FALSE),"")</f>
        <v/>
      </c>
    </row>
    <row r="237" spans="6:13" x14ac:dyDescent="0.2">
      <c r="F237" s="110"/>
      <c r="I237" s="213"/>
      <c r="J237" s="254">
        <f>IFERROR(VLOOKUP(G:G,'Master Data'!A:D,4,FALSE),0)</f>
        <v>0</v>
      </c>
      <c r="L237" s="117">
        <f>IFERROR(VLOOKUP(F:F,'BW Expense Report Doc'!F:H,3,FALSE),0)</f>
        <v>0</v>
      </c>
      <c r="M237" s="117" t="str">
        <f>IFERROR(VLOOKUP(F:F,'Payment Schedule'!AD:AE,2,FALSE),"")</f>
        <v/>
      </c>
    </row>
    <row r="238" spans="6:13" x14ac:dyDescent="0.2">
      <c r="F238" s="110"/>
      <c r="I238" s="213"/>
      <c r="J238" s="254">
        <f>IFERROR(VLOOKUP(G:G,'Master Data'!A:D,4,FALSE),0)</f>
        <v>0</v>
      </c>
      <c r="L238" s="117">
        <f>IFERROR(VLOOKUP(F:F,'BW Expense Report Doc'!F:H,3,FALSE),0)</f>
        <v>0</v>
      </c>
      <c r="M238" s="117" t="str">
        <f>IFERROR(VLOOKUP(F:F,'Payment Schedule'!AD:AE,2,FALSE),"")</f>
        <v/>
      </c>
    </row>
    <row r="239" spans="6:13" x14ac:dyDescent="0.2">
      <c r="F239" s="110"/>
      <c r="I239" s="213"/>
      <c r="J239" s="254">
        <f>IFERROR(VLOOKUP(G:G,'Master Data'!A:D,4,FALSE),0)</f>
        <v>0</v>
      </c>
      <c r="L239" s="117">
        <f>IFERROR(VLOOKUP(F:F,'BW Expense Report Doc'!F:H,3,FALSE),0)</f>
        <v>0</v>
      </c>
      <c r="M239" s="117" t="str">
        <f>IFERROR(VLOOKUP(F:F,'Payment Schedule'!AD:AE,2,FALSE),"")</f>
        <v/>
      </c>
    </row>
    <row r="240" spans="6:13" x14ac:dyDescent="0.2">
      <c r="F240" s="110"/>
      <c r="I240" s="213"/>
      <c r="J240" s="254">
        <f>IFERROR(VLOOKUP(G:G,'Master Data'!A:D,4,FALSE),0)</f>
        <v>0</v>
      </c>
      <c r="L240" s="117">
        <f>IFERROR(VLOOKUP(F:F,'BW Expense Report Doc'!F:H,3,FALSE),0)</f>
        <v>0</v>
      </c>
      <c r="M240" s="117" t="str">
        <f>IFERROR(VLOOKUP(F:F,'Payment Schedule'!AD:AE,2,FALSE),"")</f>
        <v/>
      </c>
    </row>
    <row r="241" spans="6:13" x14ac:dyDescent="0.2">
      <c r="F241" s="110"/>
      <c r="I241" s="213"/>
      <c r="J241" s="254">
        <f>IFERROR(VLOOKUP(G:G,'Master Data'!A:D,4,FALSE),0)</f>
        <v>0</v>
      </c>
      <c r="L241" s="117">
        <f>IFERROR(VLOOKUP(F:F,'BW Expense Report Doc'!F:H,3,FALSE),0)</f>
        <v>0</v>
      </c>
      <c r="M241" s="117" t="str">
        <f>IFERROR(VLOOKUP(F:F,'Payment Schedule'!AD:AE,2,FALSE),"")</f>
        <v/>
      </c>
    </row>
    <row r="242" spans="6:13" x14ac:dyDescent="0.2">
      <c r="F242" s="110"/>
      <c r="I242" s="213"/>
      <c r="J242" s="254">
        <f>IFERROR(VLOOKUP(G:G,'Master Data'!A:D,4,FALSE),0)</f>
        <v>0</v>
      </c>
      <c r="L242" s="117">
        <f>IFERROR(VLOOKUP(F:F,'BW Expense Report Doc'!F:H,3,FALSE),0)</f>
        <v>0</v>
      </c>
      <c r="M242" s="117" t="str">
        <f>IFERROR(VLOOKUP(F:F,'Payment Schedule'!AD:AE,2,FALSE),"")</f>
        <v/>
      </c>
    </row>
    <row r="243" spans="6:13" x14ac:dyDescent="0.2">
      <c r="F243" s="110"/>
      <c r="I243" s="213"/>
      <c r="J243" s="254">
        <f>IFERROR(VLOOKUP(G:G,'Master Data'!A:D,4,FALSE),0)</f>
        <v>0</v>
      </c>
      <c r="L243" s="117">
        <f>IFERROR(VLOOKUP(F:F,'BW Expense Report Doc'!F:H,3,FALSE),0)</f>
        <v>0</v>
      </c>
      <c r="M243" s="117" t="str">
        <f>IFERROR(VLOOKUP(F:F,'Payment Schedule'!AD:AE,2,FALSE),"")</f>
        <v/>
      </c>
    </row>
    <row r="244" spans="6:13" x14ac:dyDescent="0.2">
      <c r="F244" s="110"/>
      <c r="I244" s="213"/>
      <c r="J244" s="254">
        <f>IFERROR(VLOOKUP(G:G,'Master Data'!A:D,4,FALSE),0)</f>
        <v>0</v>
      </c>
      <c r="L244" s="117">
        <f>IFERROR(VLOOKUP(F:F,'BW Expense Report Doc'!F:H,3,FALSE),0)</f>
        <v>0</v>
      </c>
      <c r="M244" s="117" t="str">
        <f>IFERROR(VLOOKUP(F:F,'Payment Schedule'!AD:AE,2,FALSE),"")</f>
        <v/>
      </c>
    </row>
    <row r="245" spans="6:13" x14ac:dyDescent="0.2">
      <c r="F245" s="110"/>
      <c r="I245" s="213"/>
      <c r="J245" s="254">
        <f>IFERROR(VLOOKUP(G:G,'Master Data'!A:D,4,FALSE),0)</f>
        <v>0</v>
      </c>
      <c r="L245" s="117">
        <f>IFERROR(VLOOKUP(F:F,'BW Expense Report Doc'!F:H,3,FALSE),0)</f>
        <v>0</v>
      </c>
      <c r="M245" s="117" t="str">
        <f>IFERROR(VLOOKUP(F:F,'Payment Schedule'!AD:AE,2,FALSE),"")</f>
        <v/>
      </c>
    </row>
    <row r="246" spans="6:13" x14ac:dyDescent="0.2">
      <c r="F246" s="110"/>
      <c r="I246" s="213"/>
      <c r="J246" s="254">
        <f>IFERROR(VLOOKUP(G:G,'Master Data'!A:D,4,FALSE),0)</f>
        <v>0</v>
      </c>
      <c r="L246" s="117">
        <f>IFERROR(VLOOKUP(F:F,'BW Expense Report Doc'!F:H,3,FALSE),0)</f>
        <v>0</v>
      </c>
      <c r="M246" s="117" t="str">
        <f>IFERROR(VLOOKUP(F:F,'Payment Schedule'!AD:AE,2,FALSE),"")</f>
        <v/>
      </c>
    </row>
    <row r="247" spans="6:13" x14ac:dyDescent="0.2">
      <c r="F247" s="110"/>
      <c r="I247" s="213"/>
      <c r="J247" s="254">
        <f>IFERROR(VLOOKUP(G:G,'Master Data'!A:D,4,FALSE),0)</f>
        <v>0</v>
      </c>
      <c r="L247" s="117">
        <f>IFERROR(VLOOKUP(F:F,'BW Expense Report Doc'!F:H,3,FALSE),0)</f>
        <v>0</v>
      </c>
      <c r="M247" s="117" t="str">
        <f>IFERROR(VLOOKUP(F:F,'Payment Schedule'!AD:AE,2,FALSE),"")</f>
        <v/>
      </c>
    </row>
    <row r="248" spans="6:13" x14ac:dyDescent="0.2">
      <c r="F248" s="110"/>
      <c r="I248" s="213"/>
      <c r="J248" s="254">
        <f>IFERROR(VLOOKUP(G:G,'Master Data'!A:D,4,FALSE),0)</f>
        <v>0</v>
      </c>
      <c r="L248" s="117">
        <f>IFERROR(VLOOKUP(F:F,'BW Expense Report Doc'!F:H,3,FALSE),0)</f>
        <v>0</v>
      </c>
      <c r="M248" s="117" t="str">
        <f>IFERROR(VLOOKUP(F:F,'Payment Schedule'!AD:AE,2,FALSE),"")</f>
        <v/>
      </c>
    </row>
    <row r="249" spans="6:13" x14ac:dyDescent="0.2">
      <c r="F249" s="110"/>
      <c r="I249" s="213"/>
      <c r="J249" s="254">
        <f>IFERROR(VLOOKUP(G:G,'Master Data'!A:D,4,FALSE),0)</f>
        <v>0</v>
      </c>
      <c r="L249" s="117">
        <f>IFERROR(VLOOKUP(F:F,'BW Expense Report Doc'!F:H,3,FALSE),0)</f>
        <v>0</v>
      </c>
      <c r="M249" s="117" t="str">
        <f>IFERROR(VLOOKUP(F:F,'Payment Schedule'!AD:AE,2,FALSE),"")</f>
        <v/>
      </c>
    </row>
    <row r="250" spans="6:13" x14ac:dyDescent="0.2">
      <c r="F250" s="110"/>
      <c r="I250" s="213"/>
      <c r="J250" s="254">
        <f>IFERROR(VLOOKUP(G:G,'Master Data'!A:D,4,FALSE),0)</f>
        <v>0</v>
      </c>
      <c r="L250" s="117">
        <f>IFERROR(VLOOKUP(F:F,'BW Expense Report Doc'!F:H,3,FALSE),0)</f>
        <v>0</v>
      </c>
      <c r="M250" s="117" t="str">
        <f>IFERROR(VLOOKUP(F:F,'Payment Schedule'!AD:AE,2,FALSE),"")</f>
        <v/>
      </c>
    </row>
    <row r="251" spans="6:13" x14ac:dyDescent="0.2">
      <c r="F251" s="110"/>
      <c r="I251" s="213"/>
      <c r="J251" s="254">
        <f>IFERROR(VLOOKUP(G:G,'Master Data'!A:D,4,FALSE),0)</f>
        <v>0</v>
      </c>
      <c r="L251" s="117">
        <f>IFERROR(VLOOKUP(F:F,'BW Expense Report Doc'!F:H,3,FALSE),0)</f>
        <v>0</v>
      </c>
      <c r="M251" s="117" t="str">
        <f>IFERROR(VLOOKUP(F:F,'Payment Schedule'!AD:AE,2,FALSE),"")</f>
        <v/>
      </c>
    </row>
    <row r="252" spans="6:13" x14ac:dyDescent="0.2">
      <c r="F252" s="110"/>
      <c r="I252" s="213"/>
      <c r="J252" s="254">
        <f>IFERROR(VLOOKUP(G:G,'Master Data'!A:D,4,FALSE),0)</f>
        <v>0</v>
      </c>
      <c r="L252" s="117">
        <f>IFERROR(VLOOKUP(F:F,'BW Expense Report Doc'!F:H,3,FALSE),0)</f>
        <v>0</v>
      </c>
      <c r="M252" s="117" t="str">
        <f>IFERROR(VLOOKUP(F:F,'Payment Schedule'!AD:AE,2,FALSE),"")</f>
        <v/>
      </c>
    </row>
    <row r="253" spans="6:13" x14ac:dyDescent="0.2">
      <c r="F253" s="110"/>
      <c r="I253" s="213"/>
      <c r="J253" s="254">
        <f>IFERROR(VLOOKUP(G:G,'Master Data'!A:D,4,FALSE),0)</f>
        <v>0</v>
      </c>
      <c r="L253" s="117">
        <f>IFERROR(VLOOKUP(F:F,'BW Expense Report Doc'!F:H,3,FALSE),0)</f>
        <v>0</v>
      </c>
      <c r="M253" s="117" t="str">
        <f>IFERROR(VLOOKUP(F:F,'Payment Schedule'!AD:AE,2,FALSE),"")</f>
        <v/>
      </c>
    </row>
    <row r="254" spans="6:13" x14ac:dyDescent="0.2">
      <c r="F254" s="110"/>
      <c r="I254" s="213"/>
      <c r="J254" s="254">
        <f>IFERROR(VLOOKUP(G:G,'Master Data'!A:D,4,FALSE),0)</f>
        <v>0</v>
      </c>
      <c r="L254" s="117">
        <f>IFERROR(VLOOKUP(F:F,'BW Expense Report Doc'!F:H,3,FALSE),0)</f>
        <v>0</v>
      </c>
      <c r="M254" s="117" t="str">
        <f>IFERROR(VLOOKUP(F:F,'Payment Schedule'!AD:AE,2,FALSE),"")</f>
        <v/>
      </c>
    </row>
    <row r="255" spans="6:13" x14ac:dyDescent="0.2">
      <c r="F255" s="110"/>
      <c r="I255" s="213"/>
      <c r="J255" s="254">
        <f>IFERROR(VLOOKUP(G:G,'Master Data'!A:D,4,FALSE),0)</f>
        <v>0</v>
      </c>
      <c r="L255" s="117">
        <f>IFERROR(VLOOKUP(F:F,'BW Expense Report Doc'!F:H,3,FALSE),0)</f>
        <v>0</v>
      </c>
      <c r="M255" s="117" t="str">
        <f>IFERROR(VLOOKUP(F:F,'Payment Schedule'!AD:AE,2,FALSE),"")</f>
        <v/>
      </c>
    </row>
    <row r="256" spans="6:13" x14ac:dyDescent="0.2">
      <c r="F256" s="110"/>
      <c r="I256" s="213"/>
      <c r="J256" s="254">
        <f>IFERROR(VLOOKUP(G:G,'Master Data'!A:D,4,FALSE),0)</f>
        <v>0</v>
      </c>
      <c r="L256" s="117">
        <f>IFERROR(VLOOKUP(F:F,'BW Expense Report Doc'!F:H,3,FALSE),0)</f>
        <v>0</v>
      </c>
      <c r="M256" s="117" t="str">
        <f>IFERROR(VLOOKUP(F:F,'Payment Schedule'!AD:AE,2,FALSE),"")</f>
        <v/>
      </c>
    </row>
    <row r="257" spans="6:13" x14ac:dyDescent="0.2">
      <c r="F257" s="110"/>
      <c r="I257" s="213"/>
      <c r="J257" s="254">
        <f>IFERROR(VLOOKUP(G:G,'Master Data'!A:D,4,FALSE),0)</f>
        <v>0</v>
      </c>
      <c r="L257" s="117">
        <f>IFERROR(VLOOKUP(F:F,'BW Expense Report Doc'!F:H,3,FALSE),0)</f>
        <v>0</v>
      </c>
      <c r="M257" s="117" t="str">
        <f>IFERROR(VLOOKUP(F:F,'Payment Schedule'!AD:AE,2,FALSE),"")</f>
        <v/>
      </c>
    </row>
    <row r="258" spans="6:13" x14ac:dyDescent="0.2">
      <c r="F258" s="110"/>
      <c r="I258" s="213"/>
      <c r="J258" s="254">
        <f>IFERROR(VLOOKUP(G:G,'Master Data'!A:D,4,FALSE),0)</f>
        <v>0</v>
      </c>
      <c r="L258" s="117">
        <f>IFERROR(VLOOKUP(F:F,'BW Expense Report Doc'!F:H,3,FALSE),0)</f>
        <v>0</v>
      </c>
      <c r="M258" s="117" t="str">
        <f>IFERROR(VLOOKUP(F:F,'Payment Schedule'!AD:AE,2,FALSE),"")</f>
        <v/>
      </c>
    </row>
    <row r="259" spans="6:13" x14ac:dyDescent="0.2">
      <c r="F259" s="110"/>
      <c r="I259" s="213"/>
      <c r="J259" s="254">
        <f>IFERROR(VLOOKUP(G:G,'Master Data'!A:D,4,FALSE),0)</f>
        <v>0</v>
      </c>
      <c r="L259" s="117">
        <f>IFERROR(VLOOKUP(F:F,'BW Expense Report Doc'!F:H,3,FALSE),0)</f>
        <v>0</v>
      </c>
      <c r="M259" s="117" t="str">
        <f>IFERROR(VLOOKUP(F:F,'Payment Schedule'!AD:AE,2,FALSE),"")</f>
        <v/>
      </c>
    </row>
    <row r="260" spans="6:13" x14ac:dyDescent="0.2">
      <c r="F260" s="110"/>
      <c r="I260" s="213"/>
      <c r="J260" s="254">
        <f>IFERROR(VLOOKUP(G:G,'Master Data'!A:D,4,FALSE),0)</f>
        <v>0</v>
      </c>
      <c r="L260" s="117">
        <f>IFERROR(VLOOKUP(F:F,'BW Expense Report Doc'!F:H,3,FALSE),0)</f>
        <v>0</v>
      </c>
      <c r="M260" s="117" t="str">
        <f>IFERROR(VLOOKUP(F:F,'Payment Schedule'!AD:AE,2,FALSE),"")</f>
        <v/>
      </c>
    </row>
    <row r="261" spans="6:13" x14ac:dyDescent="0.2">
      <c r="F261" s="110"/>
      <c r="I261" s="213"/>
      <c r="J261" s="254">
        <f>IFERROR(VLOOKUP(G:G,'Master Data'!A:D,4,FALSE),0)</f>
        <v>0</v>
      </c>
      <c r="L261" s="117">
        <f>IFERROR(VLOOKUP(F:F,'BW Expense Report Doc'!F:H,3,FALSE),0)</f>
        <v>0</v>
      </c>
      <c r="M261" s="117" t="str">
        <f>IFERROR(VLOOKUP(F:F,'Payment Schedule'!AD:AE,2,FALSE),"")</f>
        <v/>
      </c>
    </row>
    <row r="262" spans="6:13" x14ac:dyDescent="0.2">
      <c r="F262" s="110"/>
      <c r="I262" s="213"/>
      <c r="J262" s="254">
        <f>IFERROR(VLOOKUP(G:G,'Master Data'!A:D,4,FALSE),0)</f>
        <v>0</v>
      </c>
      <c r="L262" s="117">
        <f>IFERROR(VLOOKUP(F:F,'BW Expense Report Doc'!F:H,3,FALSE),0)</f>
        <v>0</v>
      </c>
      <c r="M262" s="117" t="str">
        <f>IFERROR(VLOOKUP(F:F,'Payment Schedule'!AD:AE,2,FALSE),"")</f>
        <v/>
      </c>
    </row>
    <row r="263" spans="6:13" x14ac:dyDescent="0.2">
      <c r="F263" s="110"/>
      <c r="I263" s="213"/>
      <c r="J263" s="254">
        <f>IFERROR(VLOOKUP(G:G,'Master Data'!A:D,4,FALSE),0)</f>
        <v>0</v>
      </c>
      <c r="L263" s="117">
        <f>IFERROR(VLOOKUP(F:F,'BW Expense Report Doc'!F:H,3,FALSE),0)</f>
        <v>0</v>
      </c>
      <c r="M263" s="117" t="str">
        <f>IFERROR(VLOOKUP(F:F,'Payment Schedule'!AD:AE,2,FALSE),"")</f>
        <v/>
      </c>
    </row>
    <row r="264" spans="6:13" x14ac:dyDescent="0.2">
      <c r="F264" s="110"/>
      <c r="I264" s="213"/>
      <c r="J264" s="254">
        <f>IFERROR(VLOOKUP(G:G,'Master Data'!A:D,4,FALSE),0)</f>
        <v>0</v>
      </c>
      <c r="L264" s="117">
        <f>IFERROR(VLOOKUP(F:F,'BW Expense Report Doc'!F:H,3,FALSE),0)</f>
        <v>0</v>
      </c>
      <c r="M264" s="117" t="str">
        <f>IFERROR(VLOOKUP(F:F,'Payment Schedule'!AD:AE,2,FALSE),"")</f>
        <v/>
      </c>
    </row>
    <row r="265" spans="6:13" x14ac:dyDescent="0.2">
      <c r="F265" s="110"/>
      <c r="I265" s="213"/>
      <c r="J265" s="254">
        <f>IFERROR(VLOOKUP(G:G,'Master Data'!A:D,4,FALSE),0)</f>
        <v>0</v>
      </c>
      <c r="L265" s="117">
        <f>IFERROR(VLOOKUP(F:F,'BW Expense Report Doc'!F:H,3,FALSE),0)</f>
        <v>0</v>
      </c>
      <c r="M265" s="117" t="str">
        <f>IFERROR(VLOOKUP(F:F,'Payment Schedule'!AD:AE,2,FALSE),"")</f>
        <v/>
      </c>
    </row>
    <row r="266" spans="6:13" x14ac:dyDescent="0.2">
      <c r="F266" s="110"/>
      <c r="I266" s="213"/>
      <c r="J266" s="254">
        <f>IFERROR(VLOOKUP(G:G,'Master Data'!A:D,4,FALSE),0)</f>
        <v>0</v>
      </c>
      <c r="L266" s="117">
        <f>IFERROR(VLOOKUP(F:F,'BW Expense Report Doc'!F:H,3,FALSE),0)</f>
        <v>0</v>
      </c>
      <c r="M266" s="117" t="str">
        <f>IFERROR(VLOOKUP(F:F,'Payment Schedule'!AD:AE,2,FALSE),"")</f>
        <v/>
      </c>
    </row>
    <row r="267" spans="6:13" x14ac:dyDescent="0.2">
      <c r="F267" s="110"/>
      <c r="I267" s="213"/>
      <c r="J267" s="254">
        <f>IFERROR(VLOOKUP(G:G,'Master Data'!A:D,4,FALSE),0)</f>
        <v>0</v>
      </c>
      <c r="L267" s="117">
        <f>IFERROR(VLOOKUP(F:F,'BW Expense Report Doc'!F:H,3,FALSE),0)</f>
        <v>0</v>
      </c>
      <c r="M267" s="117" t="str">
        <f>IFERROR(VLOOKUP(F:F,'Payment Schedule'!AD:AE,2,FALSE),"")</f>
        <v/>
      </c>
    </row>
    <row r="268" spans="6:13" x14ac:dyDescent="0.2">
      <c r="F268" s="110"/>
      <c r="I268" s="213"/>
      <c r="J268" s="254">
        <f>IFERROR(VLOOKUP(G:G,'Master Data'!A:D,4,FALSE),0)</f>
        <v>0</v>
      </c>
      <c r="L268" s="117">
        <f>IFERROR(VLOOKUP(F:F,'BW Expense Report Doc'!F:H,3,FALSE),0)</f>
        <v>0</v>
      </c>
      <c r="M268" s="117" t="str">
        <f>IFERROR(VLOOKUP(F:F,'Payment Schedule'!AD:AE,2,FALSE),"")</f>
        <v/>
      </c>
    </row>
    <row r="269" spans="6:13" x14ac:dyDescent="0.2">
      <c r="F269" s="110"/>
      <c r="I269" s="213"/>
      <c r="J269" s="254">
        <f>IFERROR(VLOOKUP(G:G,'Master Data'!A:D,4,FALSE),0)</f>
        <v>0</v>
      </c>
      <c r="L269" s="117">
        <f>IFERROR(VLOOKUP(F:F,'BW Expense Report Doc'!F:H,3,FALSE),0)</f>
        <v>0</v>
      </c>
      <c r="M269" s="117" t="str">
        <f>IFERROR(VLOOKUP(F:F,'Payment Schedule'!AD:AE,2,FALSE),"")</f>
        <v/>
      </c>
    </row>
    <row r="270" spans="6:13" x14ac:dyDescent="0.2">
      <c r="F270" s="110"/>
      <c r="I270" s="213"/>
      <c r="J270" s="254">
        <f>IFERROR(VLOOKUP(G:G,'Master Data'!A:D,4,FALSE),0)</f>
        <v>0</v>
      </c>
      <c r="L270" s="117">
        <f>IFERROR(VLOOKUP(F:F,'BW Expense Report Doc'!F:H,3,FALSE),0)</f>
        <v>0</v>
      </c>
      <c r="M270" s="117" t="str">
        <f>IFERROR(VLOOKUP(F:F,'Payment Schedule'!AD:AE,2,FALSE),"")</f>
        <v/>
      </c>
    </row>
    <row r="271" spans="6:13" x14ac:dyDescent="0.2">
      <c r="F271" s="110"/>
      <c r="I271" s="213"/>
      <c r="J271" s="254">
        <f>IFERROR(VLOOKUP(G:G,'Master Data'!A:D,4,FALSE),0)</f>
        <v>0</v>
      </c>
      <c r="L271" s="117">
        <f>IFERROR(VLOOKUP(F:F,'BW Expense Report Doc'!F:H,3,FALSE),0)</f>
        <v>0</v>
      </c>
      <c r="M271" s="117" t="str">
        <f>IFERROR(VLOOKUP(F:F,'Payment Schedule'!AD:AE,2,FALSE),"")</f>
        <v/>
      </c>
    </row>
    <row r="272" spans="6:13" x14ac:dyDescent="0.2">
      <c r="F272" s="110"/>
      <c r="I272" s="213"/>
      <c r="J272" s="254">
        <f>IFERROR(VLOOKUP(G:G,'Master Data'!A:D,4,FALSE),0)</f>
        <v>0</v>
      </c>
      <c r="L272" s="117">
        <f>IFERROR(VLOOKUP(F:F,'BW Expense Report Doc'!F:H,3,FALSE),0)</f>
        <v>0</v>
      </c>
      <c r="M272" s="117" t="str">
        <f>IFERROR(VLOOKUP(F:F,'Payment Schedule'!AD:AE,2,FALSE),"")</f>
        <v/>
      </c>
    </row>
    <row r="273" spans="6:13" x14ac:dyDescent="0.2">
      <c r="F273" s="110"/>
      <c r="I273" s="213"/>
      <c r="J273" s="254">
        <f>IFERROR(VLOOKUP(G:G,'Master Data'!A:D,4,FALSE),0)</f>
        <v>0</v>
      </c>
      <c r="L273" s="117">
        <f>IFERROR(VLOOKUP(F:F,'BW Expense Report Doc'!F:H,3,FALSE),0)</f>
        <v>0</v>
      </c>
      <c r="M273" s="117" t="str">
        <f>IFERROR(VLOOKUP(F:F,'Payment Schedule'!AD:AE,2,FALSE),"")</f>
        <v/>
      </c>
    </row>
    <row r="274" spans="6:13" x14ac:dyDescent="0.2">
      <c r="F274" s="110"/>
      <c r="I274" s="213"/>
      <c r="J274" s="254">
        <f>IFERROR(VLOOKUP(G:G,'Master Data'!A:D,4,FALSE),0)</f>
        <v>0</v>
      </c>
      <c r="L274" s="117">
        <f>IFERROR(VLOOKUP(F:F,'BW Expense Report Doc'!F:H,3,FALSE),0)</f>
        <v>0</v>
      </c>
      <c r="M274" s="117" t="str">
        <f>IFERROR(VLOOKUP(F:F,'Payment Schedule'!AD:AE,2,FALSE),"")</f>
        <v/>
      </c>
    </row>
    <row r="275" spans="6:13" x14ac:dyDescent="0.2">
      <c r="F275" s="110"/>
      <c r="I275" s="213"/>
      <c r="J275" s="254">
        <f>IFERROR(VLOOKUP(G:G,'Master Data'!A:D,4,FALSE),0)</f>
        <v>0</v>
      </c>
      <c r="L275" s="117">
        <f>IFERROR(VLOOKUP(F:F,'BW Expense Report Doc'!F:H,3,FALSE),0)</f>
        <v>0</v>
      </c>
      <c r="M275" s="117" t="str">
        <f>IFERROR(VLOOKUP(F:F,'Payment Schedule'!AD:AE,2,FALSE),"")</f>
        <v/>
      </c>
    </row>
    <row r="276" spans="6:13" x14ac:dyDescent="0.2">
      <c r="F276" s="110"/>
      <c r="I276" s="213"/>
      <c r="J276" s="254">
        <f>IFERROR(VLOOKUP(G:G,'Master Data'!A:D,4,FALSE),0)</f>
        <v>0</v>
      </c>
      <c r="L276" s="117">
        <f>IFERROR(VLOOKUP(F:F,'BW Expense Report Doc'!F:H,3,FALSE),0)</f>
        <v>0</v>
      </c>
      <c r="M276" s="117" t="str">
        <f>IFERROR(VLOOKUP(F:F,'Payment Schedule'!AD:AE,2,FALSE),"")</f>
        <v/>
      </c>
    </row>
    <row r="277" spans="6:13" x14ac:dyDescent="0.2">
      <c r="F277" s="110"/>
      <c r="I277" s="213"/>
      <c r="J277" s="254">
        <f>IFERROR(VLOOKUP(G:G,'Master Data'!A:D,4,FALSE),0)</f>
        <v>0</v>
      </c>
      <c r="L277" s="117">
        <f>IFERROR(VLOOKUP(F:F,'BW Expense Report Doc'!F:H,3,FALSE),0)</f>
        <v>0</v>
      </c>
      <c r="M277" s="117" t="str">
        <f>IFERROR(VLOOKUP(F:F,'Payment Schedule'!AD:AE,2,FALSE),"")</f>
        <v/>
      </c>
    </row>
    <row r="278" spans="6:13" x14ac:dyDescent="0.2">
      <c r="F278" s="110"/>
      <c r="I278" s="213"/>
      <c r="J278" s="254">
        <f>IFERROR(VLOOKUP(G:G,'Master Data'!A:D,4,FALSE),0)</f>
        <v>0</v>
      </c>
      <c r="L278" s="117">
        <f>IFERROR(VLOOKUP(F:F,'BW Expense Report Doc'!F:H,3,FALSE),0)</f>
        <v>0</v>
      </c>
      <c r="M278" s="117" t="str">
        <f>IFERROR(VLOOKUP(F:F,'Payment Schedule'!AD:AE,2,FALSE),"")</f>
        <v/>
      </c>
    </row>
    <row r="279" spans="6:13" x14ac:dyDescent="0.2">
      <c r="F279" s="110"/>
      <c r="I279" s="213"/>
      <c r="J279" s="254">
        <f>IFERROR(VLOOKUP(G:G,'Master Data'!A:D,4,FALSE),0)</f>
        <v>0</v>
      </c>
      <c r="L279" s="117">
        <f>IFERROR(VLOOKUP(F:F,'BW Expense Report Doc'!F:H,3,FALSE),0)</f>
        <v>0</v>
      </c>
      <c r="M279" s="117" t="str">
        <f>IFERROR(VLOOKUP(F:F,'Payment Schedule'!AD:AE,2,FALSE),"")</f>
        <v/>
      </c>
    </row>
    <row r="280" spans="6:13" x14ac:dyDescent="0.2">
      <c r="F280" s="110"/>
      <c r="I280" s="213"/>
      <c r="J280" s="254">
        <f>IFERROR(VLOOKUP(G:G,'Master Data'!A:D,4,FALSE),0)</f>
        <v>0</v>
      </c>
      <c r="L280" s="117">
        <f>IFERROR(VLOOKUP(F:F,'BW Expense Report Doc'!F:H,3,FALSE),0)</f>
        <v>0</v>
      </c>
      <c r="M280" s="117" t="str">
        <f>IFERROR(VLOOKUP(F:F,'Payment Schedule'!AD:AE,2,FALSE),"")</f>
        <v/>
      </c>
    </row>
    <row r="281" spans="6:13" x14ac:dyDescent="0.2">
      <c r="F281" s="110"/>
      <c r="I281" s="213"/>
      <c r="J281" s="254">
        <f>IFERROR(VLOOKUP(G:G,'Master Data'!A:D,4,FALSE),0)</f>
        <v>0</v>
      </c>
      <c r="L281" s="117">
        <f>IFERROR(VLOOKUP(F:F,'BW Expense Report Doc'!F:H,3,FALSE),0)</f>
        <v>0</v>
      </c>
      <c r="M281" s="117" t="str">
        <f>IFERROR(VLOOKUP(F:F,'Payment Schedule'!AD:AE,2,FALSE),"")</f>
        <v/>
      </c>
    </row>
    <row r="282" spans="6:13" x14ac:dyDescent="0.2">
      <c r="F282" s="110"/>
      <c r="I282" s="213"/>
      <c r="J282" s="254">
        <f>IFERROR(VLOOKUP(G:G,'Master Data'!A:D,4,FALSE),0)</f>
        <v>0</v>
      </c>
      <c r="L282" s="117">
        <f>IFERROR(VLOOKUP(F:F,'BW Expense Report Doc'!F:H,3,FALSE),0)</f>
        <v>0</v>
      </c>
      <c r="M282" s="117" t="str">
        <f>IFERROR(VLOOKUP(F:F,'Payment Schedule'!AD:AE,2,FALSE),"")</f>
        <v/>
      </c>
    </row>
    <row r="283" spans="6:13" x14ac:dyDescent="0.2">
      <c r="F283" s="110"/>
      <c r="I283" s="213"/>
      <c r="J283" s="254">
        <f>IFERROR(VLOOKUP(G:G,'Master Data'!A:D,4,FALSE),0)</f>
        <v>0</v>
      </c>
      <c r="L283" s="117">
        <f>IFERROR(VLOOKUP(F:F,'BW Expense Report Doc'!F:H,3,FALSE),0)</f>
        <v>0</v>
      </c>
      <c r="M283" s="117" t="str">
        <f>IFERROR(VLOOKUP(F:F,'Payment Schedule'!AD:AE,2,FALSE),"")</f>
        <v/>
      </c>
    </row>
    <row r="284" spans="6:13" x14ac:dyDescent="0.2">
      <c r="F284" s="110"/>
      <c r="I284" s="213"/>
      <c r="J284" s="254">
        <f>IFERROR(VLOOKUP(G:G,'Master Data'!A:D,4,FALSE),0)</f>
        <v>0</v>
      </c>
      <c r="L284" s="117">
        <f>IFERROR(VLOOKUP(F:F,'BW Expense Report Doc'!F:H,3,FALSE),0)</f>
        <v>0</v>
      </c>
      <c r="M284" s="117" t="str">
        <f>IFERROR(VLOOKUP(F:F,'Payment Schedule'!AD:AE,2,FALSE),"")</f>
        <v/>
      </c>
    </row>
    <row r="285" spans="6:13" x14ac:dyDescent="0.2">
      <c r="F285" s="110"/>
      <c r="I285" s="213"/>
      <c r="J285" s="254">
        <f>IFERROR(VLOOKUP(G:G,'Master Data'!A:D,4,FALSE),0)</f>
        <v>0</v>
      </c>
      <c r="L285" s="117">
        <f>IFERROR(VLOOKUP(F:F,'BW Expense Report Doc'!F:H,3,FALSE),0)</f>
        <v>0</v>
      </c>
      <c r="M285" s="117" t="str">
        <f>IFERROR(VLOOKUP(F:F,'Payment Schedule'!AD:AE,2,FALSE),"")</f>
        <v/>
      </c>
    </row>
    <row r="286" spans="6:13" x14ac:dyDescent="0.2">
      <c r="F286" s="110"/>
      <c r="I286" s="213"/>
      <c r="J286" s="254">
        <f>IFERROR(VLOOKUP(G:G,'Master Data'!A:D,4,FALSE),0)</f>
        <v>0</v>
      </c>
      <c r="L286" s="117">
        <f>IFERROR(VLOOKUP(F:F,'BW Expense Report Doc'!F:H,3,FALSE),0)</f>
        <v>0</v>
      </c>
      <c r="M286" s="117" t="str">
        <f>IFERROR(VLOOKUP(F:F,'Payment Schedule'!AD:AE,2,FALSE),"")</f>
        <v/>
      </c>
    </row>
    <row r="287" spans="6:13" x14ac:dyDescent="0.2">
      <c r="F287" s="110"/>
      <c r="I287" s="213"/>
      <c r="J287" s="254">
        <f>IFERROR(VLOOKUP(G:G,'Master Data'!A:D,4,FALSE),0)</f>
        <v>0</v>
      </c>
      <c r="L287" s="117">
        <f>IFERROR(VLOOKUP(F:F,'BW Expense Report Doc'!F:H,3,FALSE),0)</f>
        <v>0</v>
      </c>
      <c r="M287" s="117" t="str">
        <f>IFERROR(VLOOKUP(F:F,'Payment Schedule'!AD:AE,2,FALSE),"")</f>
        <v/>
      </c>
    </row>
    <row r="288" spans="6:13" x14ac:dyDescent="0.2">
      <c r="F288" s="110"/>
      <c r="I288" s="213"/>
      <c r="J288" s="254">
        <f>IFERROR(VLOOKUP(G:G,'Master Data'!A:D,4,FALSE),0)</f>
        <v>0</v>
      </c>
      <c r="L288" s="117">
        <f>IFERROR(VLOOKUP(F:F,'BW Expense Report Doc'!F:H,3,FALSE),0)</f>
        <v>0</v>
      </c>
      <c r="M288" s="117" t="str">
        <f>IFERROR(VLOOKUP(F:F,'Payment Schedule'!AD:AE,2,FALSE),"")</f>
        <v/>
      </c>
    </row>
    <row r="289" spans="6:13" x14ac:dyDescent="0.2">
      <c r="F289" s="110"/>
      <c r="I289" s="213"/>
      <c r="J289" s="254">
        <f>IFERROR(VLOOKUP(G:G,'Master Data'!A:D,4,FALSE),0)</f>
        <v>0</v>
      </c>
      <c r="L289" s="117">
        <f>IFERROR(VLOOKUP(F:F,'BW Expense Report Doc'!F:H,3,FALSE),0)</f>
        <v>0</v>
      </c>
      <c r="M289" s="117" t="str">
        <f>IFERROR(VLOOKUP(F:F,'Payment Schedule'!AD:AE,2,FALSE),"")</f>
        <v/>
      </c>
    </row>
    <row r="290" spans="6:13" x14ac:dyDescent="0.2">
      <c r="F290" s="110"/>
      <c r="I290" s="213"/>
      <c r="J290" s="254">
        <f>IFERROR(VLOOKUP(G:G,'Master Data'!A:D,4,FALSE),0)</f>
        <v>0</v>
      </c>
      <c r="L290" s="117">
        <f>IFERROR(VLOOKUP(F:F,'BW Expense Report Doc'!F:H,3,FALSE),0)</f>
        <v>0</v>
      </c>
      <c r="M290" s="117" t="str">
        <f>IFERROR(VLOOKUP(F:F,'Payment Schedule'!AD:AE,2,FALSE),"")</f>
        <v/>
      </c>
    </row>
    <row r="291" spans="6:13" x14ac:dyDescent="0.2">
      <c r="F291" s="110"/>
      <c r="I291" s="213"/>
      <c r="J291" s="254">
        <f>IFERROR(VLOOKUP(G:G,'Master Data'!A:D,4,FALSE),0)</f>
        <v>0</v>
      </c>
      <c r="L291" s="117">
        <f>IFERROR(VLOOKUP(F:F,'BW Expense Report Doc'!F:H,3,FALSE),0)</f>
        <v>0</v>
      </c>
      <c r="M291" s="117" t="str">
        <f>IFERROR(VLOOKUP(F:F,'Payment Schedule'!AD:AE,2,FALSE),"")</f>
        <v/>
      </c>
    </row>
    <row r="292" spans="6:13" x14ac:dyDescent="0.2">
      <c r="F292" s="110"/>
      <c r="I292" s="213"/>
      <c r="J292" s="254">
        <f>IFERROR(VLOOKUP(G:G,'Master Data'!A:D,4,FALSE),0)</f>
        <v>0</v>
      </c>
      <c r="L292" s="117">
        <f>IFERROR(VLOOKUP(F:F,'BW Expense Report Doc'!F:H,3,FALSE),0)</f>
        <v>0</v>
      </c>
      <c r="M292" s="117" t="str">
        <f>IFERROR(VLOOKUP(F:F,'Payment Schedule'!AD:AE,2,FALSE),"")</f>
        <v/>
      </c>
    </row>
    <row r="293" spans="6:13" x14ac:dyDescent="0.2">
      <c r="F293" s="110"/>
      <c r="I293" s="213"/>
      <c r="J293" s="254">
        <f>IFERROR(VLOOKUP(G:G,'Master Data'!A:D,4,FALSE),0)</f>
        <v>0</v>
      </c>
      <c r="L293" s="117">
        <f>IFERROR(VLOOKUP(F:F,'BW Expense Report Doc'!F:H,3,FALSE),0)</f>
        <v>0</v>
      </c>
      <c r="M293" s="117" t="str">
        <f>IFERROR(VLOOKUP(F:F,'Payment Schedule'!AD:AE,2,FALSE),"")</f>
        <v/>
      </c>
    </row>
    <row r="294" spans="6:13" x14ac:dyDescent="0.2">
      <c r="F294" s="110"/>
      <c r="I294" s="213"/>
      <c r="J294" s="254">
        <f>IFERROR(VLOOKUP(G:G,'Master Data'!A:D,4,FALSE),0)</f>
        <v>0</v>
      </c>
      <c r="L294" s="117">
        <f>IFERROR(VLOOKUP(F:F,'BW Expense Report Doc'!F:H,3,FALSE),0)</f>
        <v>0</v>
      </c>
      <c r="M294" s="117" t="str">
        <f>IFERROR(VLOOKUP(F:F,'Payment Schedule'!AD:AE,2,FALSE),"")</f>
        <v/>
      </c>
    </row>
    <row r="295" spans="6:13" x14ac:dyDescent="0.2">
      <c r="F295" s="110"/>
      <c r="I295" s="213"/>
      <c r="J295" s="254">
        <f>IFERROR(VLOOKUP(G:G,'Master Data'!A:D,4,FALSE),0)</f>
        <v>0</v>
      </c>
      <c r="L295" s="117">
        <f>IFERROR(VLOOKUP(F:F,'BW Expense Report Doc'!F:H,3,FALSE),0)</f>
        <v>0</v>
      </c>
      <c r="M295" s="117" t="str">
        <f>IFERROR(VLOOKUP(F:F,'Payment Schedule'!AD:AE,2,FALSE),"")</f>
        <v/>
      </c>
    </row>
    <row r="296" spans="6:13" x14ac:dyDescent="0.2">
      <c r="F296" s="110"/>
      <c r="I296" s="213"/>
      <c r="J296" s="254">
        <f>IFERROR(VLOOKUP(G:G,'Master Data'!A:D,4,FALSE),0)</f>
        <v>0</v>
      </c>
      <c r="L296" s="117">
        <f>IFERROR(VLOOKUP(F:F,'BW Expense Report Doc'!F:H,3,FALSE),0)</f>
        <v>0</v>
      </c>
      <c r="M296" s="117" t="str">
        <f>IFERROR(VLOOKUP(F:F,'Payment Schedule'!AD:AE,2,FALSE),"")</f>
        <v/>
      </c>
    </row>
    <row r="297" spans="6:13" x14ac:dyDescent="0.2">
      <c r="F297" s="110"/>
      <c r="I297" s="213"/>
      <c r="J297" s="254">
        <f>IFERROR(VLOOKUP(G:G,'Master Data'!A:D,4,FALSE),0)</f>
        <v>0</v>
      </c>
      <c r="L297" s="117">
        <f>IFERROR(VLOOKUP(F:F,'BW Expense Report Doc'!F:H,3,FALSE),0)</f>
        <v>0</v>
      </c>
      <c r="M297" s="117" t="str">
        <f>IFERROR(VLOOKUP(F:F,'Payment Schedule'!AD:AE,2,FALSE),"")</f>
        <v/>
      </c>
    </row>
    <row r="298" spans="6:13" x14ac:dyDescent="0.2">
      <c r="F298" s="110"/>
      <c r="I298" s="213"/>
      <c r="J298" s="254">
        <f>IFERROR(VLOOKUP(G:G,'Master Data'!A:D,4,FALSE),0)</f>
        <v>0</v>
      </c>
      <c r="L298" s="117">
        <f>IFERROR(VLOOKUP(F:F,'BW Expense Report Doc'!F:H,3,FALSE),0)</f>
        <v>0</v>
      </c>
      <c r="M298" s="117" t="str">
        <f>IFERROR(VLOOKUP(F:F,'Payment Schedule'!AD:AE,2,FALSE),"")</f>
        <v/>
      </c>
    </row>
    <row r="299" spans="6:13" x14ac:dyDescent="0.2">
      <c r="F299" s="110"/>
      <c r="I299" s="213"/>
      <c r="J299" s="254">
        <f>IFERROR(VLOOKUP(G:G,'Master Data'!A:D,4,FALSE),0)</f>
        <v>0</v>
      </c>
      <c r="L299" s="117">
        <f>IFERROR(VLOOKUP(F:F,'BW Expense Report Doc'!F:H,3,FALSE),0)</f>
        <v>0</v>
      </c>
      <c r="M299" s="117" t="str">
        <f>IFERROR(VLOOKUP(F:F,'Payment Schedule'!AD:AE,2,FALSE),"")</f>
        <v/>
      </c>
    </row>
    <row r="300" spans="6:13" x14ac:dyDescent="0.2">
      <c r="F300" s="110"/>
      <c r="I300" s="213"/>
      <c r="J300" s="254">
        <f>IFERROR(VLOOKUP(G:G,'Master Data'!A:D,4,FALSE),0)</f>
        <v>0</v>
      </c>
      <c r="L300" s="117">
        <f>IFERROR(VLOOKUP(F:F,'BW Expense Report Doc'!F:H,3,FALSE),0)</f>
        <v>0</v>
      </c>
      <c r="M300" s="117" t="str">
        <f>IFERROR(VLOOKUP(F:F,'Payment Schedule'!AD:AE,2,FALSE),"")</f>
        <v/>
      </c>
    </row>
    <row r="301" spans="6:13" x14ac:dyDescent="0.2">
      <c r="F301" s="110"/>
      <c r="I301" s="213"/>
      <c r="J301" s="254">
        <f>IFERROR(VLOOKUP(G:G,'Master Data'!A:D,4,FALSE),0)</f>
        <v>0</v>
      </c>
      <c r="L301" s="117">
        <f>IFERROR(VLOOKUP(F:F,'BW Expense Report Doc'!F:H,3,FALSE),0)</f>
        <v>0</v>
      </c>
      <c r="M301" s="117" t="str">
        <f>IFERROR(VLOOKUP(F:F,'Payment Schedule'!AD:AE,2,FALSE),"")</f>
        <v/>
      </c>
    </row>
    <row r="302" spans="6:13" x14ac:dyDescent="0.2">
      <c r="F302" s="110"/>
      <c r="I302" s="213"/>
      <c r="J302" s="254">
        <f>IFERROR(VLOOKUP(G:G,'Master Data'!A:D,4,FALSE),0)</f>
        <v>0</v>
      </c>
      <c r="L302" s="117">
        <f>IFERROR(VLOOKUP(F:F,'BW Expense Report Doc'!F:H,3,FALSE),0)</f>
        <v>0</v>
      </c>
      <c r="M302" s="117" t="str">
        <f>IFERROR(VLOOKUP(F:F,'Payment Schedule'!AD:AE,2,FALSE),"")</f>
        <v/>
      </c>
    </row>
    <row r="303" spans="6:13" x14ac:dyDescent="0.2">
      <c r="F303" s="110"/>
      <c r="I303" s="213"/>
      <c r="J303" s="254">
        <f>IFERROR(VLOOKUP(G:G,'Master Data'!A:D,4,FALSE),0)</f>
        <v>0</v>
      </c>
      <c r="L303" s="117">
        <f>IFERROR(VLOOKUP(F:F,'BW Expense Report Doc'!F:H,3,FALSE),0)</f>
        <v>0</v>
      </c>
      <c r="M303" s="117" t="str">
        <f>IFERROR(VLOOKUP(F:F,'Payment Schedule'!AD:AE,2,FALSE),"")</f>
        <v/>
      </c>
    </row>
    <row r="304" spans="6:13" x14ac:dyDescent="0.2">
      <c r="F304" s="110"/>
      <c r="I304" s="213"/>
      <c r="J304" s="254">
        <f>IFERROR(VLOOKUP(G:G,'Master Data'!A:D,4,FALSE),0)</f>
        <v>0</v>
      </c>
      <c r="L304" s="117">
        <f>IFERROR(VLOOKUP(F:F,'BW Expense Report Doc'!F:H,3,FALSE),0)</f>
        <v>0</v>
      </c>
      <c r="M304" s="117" t="str">
        <f>IFERROR(VLOOKUP(F:F,'Payment Schedule'!AD:AE,2,FALSE),"")</f>
        <v/>
      </c>
    </row>
    <row r="305" spans="6:13" x14ac:dyDescent="0.2">
      <c r="F305" s="110"/>
      <c r="I305" s="213"/>
      <c r="J305" s="254">
        <f>IFERROR(VLOOKUP(G:G,'Master Data'!A:D,4,FALSE),0)</f>
        <v>0</v>
      </c>
      <c r="L305" s="117">
        <f>IFERROR(VLOOKUP(F:F,'BW Expense Report Doc'!F:H,3,FALSE),0)</f>
        <v>0</v>
      </c>
      <c r="M305" s="117" t="str">
        <f>IFERROR(VLOOKUP(F:F,'Payment Schedule'!AD:AE,2,FALSE),"")</f>
        <v/>
      </c>
    </row>
    <row r="306" spans="6:13" x14ac:dyDescent="0.2">
      <c r="F306" s="110"/>
      <c r="I306" s="213"/>
      <c r="J306" s="254">
        <f>IFERROR(VLOOKUP(G:G,'Master Data'!A:D,4,FALSE),0)</f>
        <v>0</v>
      </c>
      <c r="L306" s="117">
        <f>IFERROR(VLOOKUP(F:F,'BW Expense Report Doc'!F:H,3,FALSE),0)</f>
        <v>0</v>
      </c>
      <c r="M306" s="117" t="str">
        <f>IFERROR(VLOOKUP(F:F,'Payment Schedule'!AD:AE,2,FALSE),"")</f>
        <v/>
      </c>
    </row>
    <row r="307" spans="6:13" x14ac:dyDescent="0.2">
      <c r="F307" s="110"/>
      <c r="I307" s="213"/>
      <c r="J307" s="254">
        <f>IFERROR(VLOOKUP(G:G,'Master Data'!A:D,4,FALSE),0)</f>
        <v>0</v>
      </c>
      <c r="L307" s="117">
        <f>IFERROR(VLOOKUP(F:F,'BW Expense Report Doc'!F:H,3,FALSE),0)</f>
        <v>0</v>
      </c>
      <c r="M307" s="117" t="str">
        <f>IFERROR(VLOOKUP(F:F,'Payment Schedule'!AD:AE,2,FALSE),"")</f>
        <v/>
      </c>
    </row>
    <row r="308" spans="6:13" x14ac:dyDescent="0.2">
      <c r="F308" s="110"/>
      <c r="I308" s="213"/>
      <c r="J308" s="254">
        <f>IFERROR(VLOOKUP(G:G,'Master Data'!A:D,4,FALSE),0)</f>
        <v>0</v>
      </c>
      <c r="L308" s="117">
        <f>IFERROR(VLOOKUP(F:F,'BW Expense Report Doc'!F:H,3,FALSE),0)</f>
        <v>0</v>
      </c>
      <c r="M308" s="117" t="str">
        <f>IFERROR(VLOOKUP(F:F,'Payment Schedule'!AD:AE,2,FALSE),"")</f>
        <v/>
      </c>
    </row>
    <row r="309" spans="6:13" x14ac:dyDescent="0.2">
      <c r="F309" s="110"/>
      <c r="I309" s="213"/>
      <c r="J309" s="254">
        <f>IFERROR(VLOOKUP(G:G,'Master Data'!A:D,4,FALSE),0)</f>
        <v>0</v>
      </c>
      <c r="L309" s="117">
        <f>IFERROR(VLOOKUP(F:F,'BW Expense Report Doc'!F:H,3,FALSE),0)</f>
        <v>0</v>
      </c>
      <c r="M309" s="117" t="str">
        <f>IFERROR(VLOOKUP(F:F,'Payment Schedule'!AD:AE,2,FALSE),"")</f>
        <v/>
      </c>
    </row>
    <row r="310" spans="6:13" x14ac:dyDescent="0.2">
      <c r="F310" s="110"/>
      <c r="I310" s="213"/>
      <c r="J310" s="254">
        <f>IFERROR(VLOOKUP(G:G,'Master Data'!A:D,4,FALSE),0)</f>
        <v>0</v>
      </c>
      <c r="L310" s="117">
        <f>IFERROR(VLOOKUP(F:F,'BW Expense Report Doc'!F:H,3,FALSE),0)</f>
        <v>0</v>
      </c>
      <c r="M310" s="117" t="str">
        <f>IFERROR(VLOOKUP(F:F,'Payment Schedule'!AD:AE,2,FALSE),"")</f>
        <v/>
      </c>
    </row>
    <row r="311" spans="6:13" x14ac:dyDescent="0.2">
      <c r="F311" s="110"/>
      <c r="I311" s="213"/>
      <c r="J311" s="254">
        <f>IFERROR(VLOOKUP(G:G,'Master Data'!A:D,4,FALSE),0)</f>
        <v>0</v>
      </c>
      <c r="L311" s="117">
        <f>IFERROR(VLOOKUP(F:F,'BW Expense Report Doc'!F:H,3,FALSE),0)</f>
        <v>0</v>
      </c>
      <c r="M311" s="117" t="str">
        <f>IFERROR(VLOOKUP(F:F,'Payment Schedule'!AD:AE,2,FALSE),"")</f>
        <v/>
      </c>
    </row>
    <row r="312" spans="6:13" x14ac:dyDescent="0.2">
      <c r="F312" s="110"/>
      <c r="I312" s="213"/>
      <c r="J312" s="254">
        <f>IFERROR(VLOOKUP(G:G,'Master Data'!A:D,4,FALSE),0)</f>
        <v>0</v>
      </c>
      <c r="L312" s="117">
        <f>IFERROR(VLOOKUP(F:F,'BW Expense Report Doc'!F:H,3,FALSE),0)</f>
        <v>0</v>
      </c>
      <c r="M312" s="117" t="str">
        <f>IFERROR(VLOOKUP(F:F,'Payment Schedule'!AD:AE,2,FALSE),"")</f>
        <v/>
      </c>
    </row>
    <row r="313" spans="6:13" x14ac:dyDescent="0.2">
      <c r="F313" s="110"/>
      <c r="I313" s="213"/>
      <c r="J313" s="254">
        <f>IFERROR(VLOOKUP(G:G,'Master Data'!A:D,4,FALSE),0)</f>
        <v>0</v>
      </c>
      <c r="L313" s="117">
        <f>IFERROR(VLOOKUP(F:F,'BW Expense Report Doc'!F:H,3,FALSE),0)</f>
        <v>0</v>
      </c>
      <c r="M313" s="117" t="str">
        <f>IFERROR(VLOOKUP(F:F,'Payment Schedule'!AD:AE,2,FALSE),"")</f>
        <v/>
      </c>
    </row>
    <row r="314" spans="6:13" x14ac:dyDescent="0.2">
      <c r="F314" s="110"/>
      <c r="I314" s="213"/>
      <c r="J314" s="254">
        <f>IFERROR(VLOOKUP(G:G,'Master Data'!A:D,4,FALSE),0)</f>
        <v>0</v>
      </c>
      <c r="L314" s="117">
        <f>IFERROR(VLOOKUP(F:F,'BW Expense Report Doc'!F:H,3,FALSE),0)</f>
        <v>0</v>
      </c>
      <c r="M314" s="117" t="str">
        <f>IFERROR(VLOOKUP(F:F,'Payment Schedule'!AD:AE,2,FALSE),"")</f>
        <v/>
      </c>
    </row>
    <row r="315" spans="6:13" x14ac:dyDescent="0.2">
      <c r="F315" s="110"/>
      <c r="I315" s="213"/>
      <c r="J315" s="254">
        <f>IFERROR(VLOOKUP(G:G,'Master Data'!A:D,4,FALSE),0)</f>
        <v>0</v>
      </c>
      <c r="L315" s="117">
        <f>IFERROR(VLOOKUP(F:F,'BW Expense Report Doc'!F:H,3,FALSE),0)</f>
        <v>0</v>
      </c>
      <c r="M315" s="117" t="str">
        <f>IFERROR(VLOOKUP(F:F,'Payment Schedule'!AD:AE,2,FALSE),"")</f>
        <v/>
      </c>
    </row>
    <row r="316" spans="6:13" x14ac:dyDescent="0.2">
      <c r="F316" s="110"/>
      <c r="I316" s="213"/>
      <c r="J316" s="254">
        <f>IFERROR(VLOOKUP(G:G,'Master Data'!A:D,4,FALSE),0)</f>
        <v>0</v>
      </c>
      <c r="L316" s="117">
        <f>IFERROR(VLOOKUP(F:F,'BW Expense Report Doc'!F:H,3,FALSE),0)</f>
        <v>0</v>
      </c>
      <c r="M316" s="117" t="str">
        <f>IFERROR(VLOOKUP(F:F,'Payment Schedule'!AD:AE,2,FALSE),"")</f>
        <v/>
      </c>
    </row>
    <row r="317" spans="6:13" x14ac:dyDescent="0.2">
      <c r="F317" s="110"/>
      <c r="I317" s="213"/>
      <c r="J317" s="254">
        <f>IFERROR(VLOOKUP(G:G,'Master Data'!A:D,4,FALSE),0)</f>
        <v>0</v>
      </c>
      <c r="L317" s="117">
        <f>IFERROR(VLOOKUP(F:F,'BW Expense Report Doc'!F:H,3,FALSE),0)</f>
        <v>0</v>
      </c>
      <c r="M317" s="117" t="str">
        <f>IFERROR(VLOOKUP(F:F,'Payment Schedule'!AD:AE,2,FALSE),"")</f>
        <v/>
      </c>
    </row>
    <row r="318" spans="6:13" x14ac:dyDescent="0.2">
      <c r="F318" s="110"/>
      <c r="I318" s="213"/>
      <c r="J318" s="254">
        <f>IFERROR(VLOOKUP(G:G,'Master Data'!A:D,4,FALSE),0)</f>
        <v>0</v>
      </c>
      <c r="L318" s="117">
        <f>IFERROR(VLOOKUP(F:F,'BW Expense Report Doc'!F:H,3,FALSE),0)</f>
        <v>0</v>
      </c>
      <c r="M318" s="117" t="str">
        <f>IFERROR(VLOOKUP(F:F,'Payment Schedule'!AD:AE,2,FALSE),"")</f>
        <v/>
      </c>
    </row>
    <row r="319" spans="6:13" x14ac:dyDescent="0.2">
      <c r="F319" s="110"/>
      <c r="I319" s="213"/>
      <c r="J319" s="254">
        <f>IFERROR(VLOOKUP(G:G,'Master Data'!A:D,4,FALSE),0)</f>
        <v>0</v>
      </c>
      <c r="L319" s="117">
        <f>IFERROR(VLOOKUP(F:F,'BW Expense Report Doc'!F:H,3,FALSE),0)</f>
        <v>0</v>
      </c>
      <c r="M319" s="117" t="str">
        <f>IFERROR(VLOOKUP(F:F,'Payment Schedule'!AD:AE,2,FALSE),"")</f>
        <v/>
      </c>
    </row>
    <row r="320" spans="6:13" x14ac:dyDescent="0.2">
      <c r="F320" s="110"/>
      <c r="I320" s="213"/>
      <c r="J320" s="254">
        <f>IFERROR(VLOOKUP(G:G,'Master Data'!A:D,4,FALSE),0)</f>
        <v>0</v>
      </c>
      <c r="L320" s="117">
        <f>IFERROR(VLOOKUP(F:F,'BW Expense Report Doc'!F:H,3,FALSE),0)</f>
        <v>0</v>
      </c>
      <c r="M320" s="117" t="str">
        <f>IFERROR(VLOOKUP(F:F,'Payment Schedule'!AD:AE,2,FALSE),"")</f>
        <v/>
      </c>
    </row>
    <row r="321" spans="6:13" x14ac:dyDescent="0.2">
      <c r="F321" s="110"/>
      <c r="I321" s="213"/>
      <c r="J321" s="254">
        <f>IFERROR(VLOOKUP(G:G,'Master Data'!A:D,4,FALSE),0)</f>
        <v>0</v>
      </c>
      <c r="L321" s="117">
        <f>IFERROR(VLOOKUP(F:F,'BW Expense Report Doc'!F:H,3,FALSE),0)</f>
        <v>0</v>
      </c>
      <c r="M321" s="117" t="str">
        <f>IFERROR(VLOOKUP(F:F,'Payment Schedule'!AD:AE,2,FALSE),"")</f>
        <v/>
      </c>
    </row>
    <row r="322" spans="6:13" x14ac:dyDescent="0.2">
      <c r="F322" s="110"/>
      <c r="I322" s="213"/>
      <c r="J322" s="254">
        <f>IFERROR(VLOOKUP(G:G,'Master Data'!A:D,4,FALSE),0)</f>
        <v>0</v>
      </c>
      <c r="L322" s="117">
        <f>IFERROR(VLOOKUP(F:F,'BW Expense Report Doc'!F:H,3,FALSE),0)</f>
        <v>0</v>
      </c>
      <c r="M322" s="117" t="str">
        <f>IFERROR(VLOOKUP(F:F,'Payment Schedule'!AD:AE,2,FALSE),"")</f>
        <v/>
      </c>
    </row>
    <row r="323" spans="6:13" x14ac:dyDescent="0.2">
      <c r="F323" s="110"/>
      <c r="I323" s="213"/>
      <c r="J323" s="254">
        <f>IFERROR(VLOOKUP(G:G,'Master Data'!A:D,4,FALSE),0)</f>
        <v>0</v>
      </c>
      <c r="L323" s="117">
        <f>IFERROR(VLOOKUP(F:F,'BW Expense Report Doc'!F:H,3,FALSE),0)</f>
        <v>0</v>
      </c>
      <c r="M323" s="117" t="str">
        <f>IFERROR(VLOOKUP(F:F,'Payment Schedule'!AD:AE,2,FALSE),"")</f>
        <v/>
      </c>
    </row>
    <row r="324" spans="6:13" x14ac:dyDescent="0.2">
      <c r="F324" s="110"/>
      <c r="I324" s="213"/>
      <c r="J324" s="254">
        <f>IFERROR(VLOOKUP(G:G,'Master Data'!A:D,4,FALSE),0)</f>
        <v>0</v>
      </c>
      <c r="L324" s="117">
        <f>IFERROR(VLOOKUP(F:F,'BW Expense Report Doc'!F:H,3,FALSE),0)</f>
        <v>0</v>
      </c>
      <c r="M324" s="117" t="str">
        <f>IFERROR(VLOOKUP(F:F,'Payment Schedule'!AD:AE,2,FALSE),"")</f>
        <v/>
      </c>
    </row>
    <row r="325" spans="6:13" x14ac:dyDescent="0.2">
      <c r="F325" s="110"/>
      <c r="I325" s="213"/>
      <c r="J325" s="254">
        <f>IFERROR(VLOOKUP(G:G,'Master Data'!A:D,4,FALSE),0)</f>
        <v>0</v>
      </c>
      <c r="L325" s="117">
        <f>IFERROR(VLOOKUP(F:F,'BW Expense Report Doc'!F:H,3,FALSE),0)</f>
        <v>0</v>
      </c>
      <c r="M325" s="117" t="str">
        <f>IFERROR(VLOOKUP(F:F,'Payment Schedule'!AD:AE,2,FALSE),"")</f>
        <v/>
      </c>
    </row>
    <row r="326" spans="6:13" x14ac:dyDescent="0.2">
      <c r="F326" s="110"/>
      <c r="I326" s="213"/>
      <c r="J326" s="254">
        <f>IFERROR(VLOOKUP(G:G,'Master Data'!A:D,4,FALSE),0)</f>
        <v>0</v>
      </c>
      <c r="L326" s="117">
        <f>IFERROR(VLOOKUP(F:F,'BW Expense Report Doc'!F:H,3,FALSE),0)</f>
        <v>0</v>
      </c>
      <c r="M326" s="117" t="str">
        <f>IFERROR(VLOOKUP(F:F,'Payment Schedule'!AD:AE,2,FALSE),"")</f>
        <v/>
      </c>
    </row>
    <row r="327" spans="6:13" x14ac:dyDescent="0.2">
      <c r="F327" s="110"/>
      <c r="I327" s="213"/>
      <c r="J327" s="254">
        <f>IFERROR(VLOOKUP(G:G,'Master Data'!A:D,4,FALSE),0)</f>
        <v>0</v>
      </c>
      <c r="L327" s="117">
        <f>IFERROR(VLOOKUP(F:F,'BW Expense Report Doc'!F:H,3,FALSE),0)</f>
        <v>0</v>
      </c>
      <c r="M327" s="117" t="str">
        <f>IFERROR(VLOOKUP(F:F,'Payment Schedule'!AD:AE,2,FALSE),"")</f>
        <v/>
      </c>
    </row>
    <row r="328" spans="6:13" x14ac:dyDescent="0.2">
      <c r="F328" s="110"/>
      <c r="I328" s="213"/>
      <c r="J328" s="254">
        <f>IFERROR(VLOOKUP(G:G,'Master Data'!A:D,4,FALSE),0)</f>
        <v>0</v>
      </c>
      <c r="L328" s="117">
        <f>IFERROR(VLOOKUP(F:F,'BW Expense Report Doc'!F:H,3,FALSE),0)</f>
        <v>0</v>
      </c>
      <c r="M328" s="117" t="str">
        <f>IFERROR(VLOOKUP(F:F,'Payment Schedule'!AD:AE,2,FALSE),"")</f>
        <v/>
      </c>
    </row>
    <row r="329" spans="6:13" x14ac:dyDescent="0.2">
      <c r="F329" s="110"/>
      <c r="I329" s="213"/>
      <c r="J329" s="254">
        <f>IFERROR(VLOOKUP(G:G,'Master Data'!A:D,4,FALSE),0)</f>
        <v>0</v>
      </c>
      <c r="L329" s="117">
        <f>IFERROR(VLOOKUP(F:F,'BW Expense Report Doc'!F:H,3,FALSE),0)</f>
        <v>0</v>
      </c>
      <c r="M329" s="117" t="str">
        <f>IFERROR(VLOOKUP(F:F,'Payment Schedule'!AD:AE,2,FALSE),"")</f>
        <v/>
      </c>
    </row>
    <row r="330" spans="6:13" x14ac:dyDescent="0.2">
      <c r="F330" s="110"/>
      <c r="I330" s="213"/>
      <c r="J330" s="254">
        <f>IFERROR(VLOOKUP(G:G,'Master Data'!A:D,4,FALSE),0)</f>
        <v>0</v>
      </c>
      <c r="L330" s="117">
        <f>IFERROR(VLOOKUP(F:F,'BW Expense Report Doc'!F:H,3,FALSE),0)</f>
        <v>0</v>
      </c>
      <c r="M330" s="117" t="str">
        <f>IFERROR(VLOOKUP(F:F,'Payment Schedule'!AD:AE,2,FALSE),"")</f>
        <v/>
      </c>
    </row>
    <row r="331" spans="6:13" x14ac:dyDescent="0.2">
      <c r="F331" s="110"/>
      <c r="I331" s="213"/>
      <c r="J331" s="254">
        <f>IFERROR(VLOOKUP(G:G,'Master Data'!A:D,4,FALSE),0)</f>
        <v>0</v>
      </c>
      <c r="L331" s="117">
        <f>IFERROR(VLOOKUP(F:F,'BW Expense Report Doc'!F:H,3,FALSE),0)</f>
        <v>0</v>
      </c>
      <c r="M331" s="117" t="str">
        <f>IFERROR(VLOOKUP(F:F,'Payment Schedule'!AD:AE,2,FALSE),"")</f>
        <v/>
      </c>
    </row>
    <row r="332" spans="6:13" x14ac:dyDescent="0.2">
      <c r="F332" s="110"/>
      <c r="I332" s="213"/>
      <c r="J332" s="254">
        <f>IFERROR(VLOOKUP(G:G,'Master Data'!A:D,4,FALSE),0)</f>
        <v>0</v>
      </c>
      <c r="L332" s="117">
        <f>IFERROR(VLOOKUP(F:F,'BW Expense Report Doc'!F:H,3,FALSE),0)</f>
        <v>0</v>
      </c>
      <c r="M332" s="117" t="str">
        <f>IFERROR(VLOOKUP(F:F,'Payment Schedule'!AD:AE,2,FALSE),"")</f>
        <v/>
      </c>
    </row>
    <row r="333" spans="6:13" x14ac:dyDescent="0.2">
      <c r="F333" s="110"/>
      <c r="I333" s="213"/>
      <c r="J333" s="254">
        <f>IFERROR(VLOOKUP(G:G,'Master Data'!A:D,4,FALSE),0)</f>
        <v>0</v>
      </c>
      <c r="L333" s="117">
        <f>IFERROR(VLOOKUP(F:F,'BW Expense Report Doc'!F:H,3,FALSE),0)</f>
        <v>0</v>
      </c>
      <c r="M333" s="117" t="str">
        <f>IFERROR(VLOOKUP(F:F,'Payment Schedule'!AD:AE,2,FALSE),"")</f>
        <v/>
      </c>
    </row>
    <row r="334" spans="6:13" x14ac:dyDescent="0.2">
      <c r="F334" s="110"/>
      <c r="I334" s="213"/>
      <c r="J334" s="254">
        <f>IFERROR(VLOOKUP(G:G,'Master Data'!A:D,4,FALSE),0)</f>
        <v>0</v>
      </c>
      <c r="L334" s="117">
        <f>IFERROR(VLOOKUP(F:F,'BW Expense Report Doc'!F:H,3,FALSE),0)</f>
        <v>0</v>
      </c>
      <c r="M334" s="117" t="str">
        <f>IFERROR(VLOOKUP(F:F,'Payment Schedule'!AD:AE,2,FALSE),"")</f>
        <v/>
      </c>
    </row>
    <row r="335" spans="6:13" x14ac:dyDescent="0.2">
      <c r="F335" s="110"/>
      <c r="I335" s="213"/>
      <c r="J335" s="254">
        <f>IFERROR(VLOOKUP(G:G,'Master Data'!A:D,4,FALSE),0)</f>
        <v>0</v>
      </c>
      <c r="L335" s="117">
        <f>IFERROR(VLOOKUP(F:F,'BW Expense Report Doc'!F:H,3,FALSE),0)</f>
        <v>0</v>
      </c>
      <c r="M335" s="117" t="str">
        <f>IFERROR(VLOOKUP(F:F,'Payment Schedule'!AD:AE,2,FALSE),"")</f>
        <v/>
      </c>
    </row>
    <row r="336" spans="6:13" x14ac:dyDescent="0.2">
      <c r="F336" s="110"/>
      <c r="I336" s="213"/>
      <c r="J336" s="254">
        <f>IFERROR(VLOOKUP(G:G,'Master Data'!A:D,4,FALSE),0)</f>
        <v>0</v>
      </c>
      <c r="L336" s="117">
        <f>IFERROR(VLOOKUP(F:F,'BW Expense Report Doc'!F:H,3,FALSE),0)</f>
        <v>0</v>
      </c>
      <c r="M336" s="117" t="str">
        <f>IFERROR(VLOOKUP(F:F,'Payment Schedule'!AD:AE,2,FALSE),"")</f>
        <v/>
      </c>
    </row>
    <row r="337" spans="6:13" x14ac:dyDescent="0.2">
      <c r="F337" s="110"/>
      <c r="I337" s="213"/>
      <c r="J337" s="254">
        <f>IFERROR(VLOOKUP(G:G,'Master Data'!A:D,4,FALSE),0)</f>
        <v>0</v>
      </c>
      <c r="L337" s="117">
        <f>IFERROR(VLOOKUP(F:F,'BW Expense Report Doc'!F:H,3,FALSE),0)</f>
        <v>0</v>
      </c>
      <c r="M337" s="117" t="str">
        <f>IFERROR(VLOOKUP(F:F,'Payment Schedule'!AD:AE,2,FALSE),"")</f>
        <v/>
      </c>
    </row>
    <row r="338" spans="6:13" x14ac:dyDescent="0.2">
      <c r="F338" s="110"/>
      <c r="I338" s="213"/>
      <c r="J338" s="254">
        <f>IFERROR(VLOOKUP(G:G,'Master Data'!A:D,4,FALSE),0)</f>
        <v>0</v>
      </c>
      <c r="L338" s="117">
        <f>IFERROR(VLOOKUP(F:F,'BW Expense Report Doc'!F:H,3,FALSE),0)</f>
        <v>0</v>
      </c>
      <c r="M338" s="117" t="str">
        <f>IFERROR(VLOOKUP(F:F,'Payment Schedule'!AD:AE,2,FALSE),"")</f>
        <v/>
      </c>
    </row>
    <row r="339" spans="6:13" x14ac:dyDescent="0.2">
      <c r="F339" s="110"/>
      <c r="I339" s="213"/>
      <c r="J339" s="254">
        <f>IFERROR(VLOOKUP(G:G,'Master Data'!A:D,4,FALSE),0)</f>
        <v>0</v>
      </c>
      <c r="L339" s="117">
        <f>IFERROR(VLOOKUP(F:F,'BW Expense Report Doc'!F:H,3,FALSE),0)</f>
        <v>0</v>
      </c>
      <c r="M339" s="117" t="str">
        <f>IFERROR(VLOOKUP(F:F,'Payment Schedule'!AD:AE,2,FALSE),"")</f>
        <v/>
      </c>
    </row>
    <row r="340" spans="6:13" x14ac:dyDescent="0.2">
      <c r="F340" s="110"/>
      <c r="I340" s="213"/>
      <c r="J340" s="254">
        <f>IFERROR(VLOOKUP(G:G,'Master Data'!A:D,4,FALSE),0)</f>
        <v>0</v>
      </c>
      <c r="L340" s="117">
        <f>IFERROR(VLOOKUP(F:F,'BW Expense Report Doc'!F:H,3,FALSE),0)</f>
        <v>0</v>
      </c>
      <c r="M340" s="117" t="str">
        <f>IFERROR(VLOOKUP(F:F,'Payment Schedule'!AD:AE,2,FALSE),"")</f>
        <v/>
      </c>
    </row>
    <row r="341" spans="6:13" x14ac:dyDescent="0.2">
      <c r="F341" s="110"/>
      <c r="I341" s="213"/>
      <c r="J341" s="254">
        <f>IFERROR(VLOOKUP(G:G,'Master Data'!A:D,4,FALSE),0)</f>
        <v>0</v>
      </c>
      <c r="L341" s="117">
        <f>IFERROR(VLOOKUP(F:F,'BW Expense Report Doc'!F:H,3,FALSE),0)</f>
        <v>0</v>
      </c>
      <c r="M341" s="117" t="str">
        <f>IFERROR(VLOOKUP(F:F,'Payment Schedule'!AD:AE,2,FALSE),"")</f>
        <v/>
      </c>
    </row>
    <row r="342" spans="6:13" x14ac:dyDescent="0.2">
      <c r="F342" s="110"/>
      <c r="I342" s="213"/>
      <c r="J342" s="254">
        <f>IFERROR(VLOOKUP(G:G,'Master Data'!A:D,4,FALSE),0)</f>
        <v>0</v>
      </c>
      <c r="L342" s="117">
        <f>IFERROR(VLOOKUP(F:F,'BW Expense Report Doc'!F:H,3,FALSE),0)</f>
        <v>0</v>
      </c>
      <c r="M342" s="117" t="str">
        <f>IFERROR(VLOOKUP(F:F,'Payment Schedule'!AD:AE,2,FALSE),"")</f>
        <v/>
      </c>
    </row>
    <row r="343" spans="6:13" x14ac:dyDescent="0.2">
      <c r="F343" s="110"/>
      <c r="I343" s="213"/>
      <c r="J343" s="254">
        <f>IFERROR(VLOOKUP(G:G,'Master Data'!A:D,4,FALSE),0)</f>
        <v>0</v>
      </c>
      <c r="L343" s="117">
        <f>IFERROR(VLOOKUP(F:F,'BW Expense Report Doc'!F:H,3,FALSE),0)</f>
        <v>0</v>
      </c>
      <c r="M343" s="117" t="str">
        <f>IFERROR(VLOOKUP(F:F,'Payment Schedule'!AD:AE,2,FALSE),"")</f>
        <v/>
      </c>
    </row>
    <row r="344" spans="6:13" x14ac:dyDescent="0.2">
      <c r="F344" s="110"/>
      <c r="I344" s="213"/>
      <c r="J344" s="254">
        <f>IFERROR(VLOOKUP(G:G,'Master Data'!A:D,4,FALSE),0)</f>
        <v>0</v>
      </c>
      <c r="L344" s="117">
        <f>IFERROR(VLOOKUP(F:F,'BW Expense Report Doc'!F:H,3,FALSE),0)</f>
        <v>0</v>
      </c>
      <c r="M344" s="117" t="str">
        <f>IFERROR(VLOOKUP(F:F,'Payment Schedule'!AD:AE,2,FALSE),"")</f>
        <v/>
      </c>
    </row>
    <row r="345" spans="6:13" x14ac:dyDescent="0.2">
      <c r="F345" s="110"/>
      <c r="I345" s="213"/>
      <c r="J345" s="254">
        <f>IFERROR(VLOOKUP(G:G,'Master Data'!A:D,4,FALSE),0)</f>
        <v>0</v>
      </c>
      <c r="L345" s="117">
        <f>IFERROR(VLOOKUP(F:F,'BW Expense Report Doc'!F:H,3,FALSE),0)</f>
        <v>0</v>
      </c>
      <c r="M345" s="117" t="str">
        <f>IFERROR(VLOOKUP(F:F,'Payment Schedule'!AD:AE,2,FALSE),"")</f>
        <v/>
      </c>
    </row>
    <row r="346" spans="6:13" x14ac:dyDescent="0.2">
      <c r="F346" s="110"/>
      <c r="I346" s="213"/>
      <c r="J346" s="254">
        <f>IFERROR(VLOOKUP(G:G,'Master Data'!A:D,4,FALSE),0)</f>
        <v>0</v>
      </c>
      <c r="L346" s="117">
        <f>IFERROR(VLOOKUP(F:F,'BW Expense Report Doc'!F:H,3,FALSE),0)</f>
        <v>0</v>
      </c>
      <c r="M346" s="117" t="str">
        <f>IFERROR(VLOOKUP(F:F,'Payment Schedule'!AD:AE,2,FALSE),"")</f>
        <v/>
      </c>
    </row>
    <row r="347" spans="6:13" x14ac:dyDescent="0.2">
      <c r="F347" s="110"/>
      <c r="I347" s="213"/>
      <c r="J347" s="254">
        <f>IFERROR(VLOOKUP(G:G,'Master Data'!A:D,4,FALSE),0)</f>
        <v>0</v>
      </c>
      <c r="L347" s="117">
        <f>IFERROR(VLOOKUP(F:F,'BW Expense Report Doc'!F:H,3,FALSE),0)</f>
        <v>0</v>
      </c>
      <c r="M347" s="117" t="str">
        <f>IFERROR(VLOOKUP(F:F,'Payment Schedule'!AD:AE,2,FALSE),"")</f>
        <v/>
      </c>
    </row>
    <row r="348" spans="6:13" x14ac:dyDescent="0.2">
      <c r="F348" s="110"/>
      <c r="I348" s="213"/>
      <c r="J348" s="254">
        <f>IFERROR(VLOOKUP(G:G,'Master Data'!A:D,4,FALSE),0)</f>
        <v>0</v>
      </c>
      <c r="L348" s="117">
        <f>IFERROR(VLOOKUP(F:F,'BW Expense Report Doc'!F:H,3,FALSE),0)</f>
        <v>0</v>
      </c>
      <c r="M348" s="117" t="str">
        <f>IFERROR(VLOOKUP(F:F,'Payment Schedule'!AD:AE,2,FALSE),"")</f>
        <v/>
      </c>
    </row>
    <row r="349" spans="6:13" x14ac:dyDescent="0.2">
      <c r="F349" s="110"/>
      <c r="I349" s="213"/>
      <c r="J349" s="254">
        <f>IFERROR(VLOOKUP(G:G,'Master Data'!A:D,4,FALSE),0)</f>
        <v>0</v>
      </c>
      <c r="L349" s="117">
        <f>IFERROR(VLOOKUP(F:F,'BW Expense Report Doc'!F:H,3,FALSE),0)</f>
        <v>0</v>
      </c>
      <c r="M349" s="117" t="str">
        <f>IFERROR(VLOOKUP(F:F,'Payment Schedule'!AD:AE,2,FALSE),"")</f>
        <v/>
      </c>
    </row>
    <row r="350" spans="6:13" x14ac:dyDescent="0.2">
      <c r="F350" s="110"/>
      <c r="I350" s="213"/>
      <c r="J350" s="254">
        <f>IFERROR(VLOOKUP(G:G,'Master Data'!A:D,4,FALSE),0)</f>
        <v>0</v>
      </c>
      <c r="L350" s="117">
        <f>IFERROR(VLOOKUP(F:F,'BW Expense Report Doc'!F:H,3,FALSE),0)</f>
        <v>0</v>
      </c>
      <c r="M350" s="117" t="str">
        <f>IFERROR(VLOOKUP(F:F,'Payment Schedule'!AD:AE,2,FALSE),"")</f>
        <v/>
      </c>
    </row>
    <row r="351" spans="6:13" x14ac:dyDescent="0.2">
      <c r="F351" s="110"/>
      <c r="I351" s="213"/>
      <c r="J351" s="254">
        <f>IFERROR(VLOOKUP(G:G,'Master Data'!A:D,4,FALSE),0)</f>
        <v>0</v>
      </c>
      <c r="L351" s="117">
        <f>IFERROR(VLOOKUP(F:F,'BW Expense Report Doc'!F:H,3,FALSE),0)</f>
        <v>0</v>
      </c>
      <c r="M351" s="117" t="str">
        <f>IFERROR(VLOOKUP(F:F,'Payment Schedule'!AD:AE,2,FALSE),"")</f>
        <v/>
      </c>
    </row>
    <row r="352" spans="6:13" x14ac:dyDescent="0.2">
      <c r="F352" s="110"/>
      <c r="I352" s="213"/>
      <c r="J352" s="254">
        <f>IFERROR(VLOOKUP(G:G,'Master Data'!A:D,4,FALSE),0)</f>
        <v>0</v>
      </c>
      <c r="L352" s="117">
        <f>IFERROR(VLOOKUP(F:F,'BW Expense Report Doc'!F:H,3,FALSE),0)</f>
        <v>0</v>
      </c>
      <c r="M352" s="117" t="str">
        <f>IFERROR(VLOOKUP(F:F,'Payment Schedule'!AD:AE,2,FALSE),"")</f>
        <v/>
      </c>
    </row>
    <row r="353" spans="6:13" x14ac:dyDescent="0.2">
      <c r="F353" s="110"/>
      <c r="I353" s="213"/>
      <c r="J353" s="254">
        <f>IFERROR(VLOOKUP(G:G,'Master Data'!A:D,4,FALSE),0)</f>
        <v>0</v>
      </c>
      <c r="L353" s="117">
        <f>IFERROR(VLOOKUP(F:F,'BW Expense Report Doc'!F:H,3,FALSE),0)</f>
        <v>0</v>
      </c>
      <c r="M353" s="117" t="str">
        <f>IFERROR(VLOOKUP(F:F,'Payment Schedule'!AD:AE,2,FALSE),"")</f>
        <v/>
      </c>
    </row>
    <row r="354" spans="6:13" x14ac:dyDescent="0.2">
      <c r="F354" s="110"/>
      <c r="I354" s="213"/>
      <c r="J354" s="254">
        <f>IFERROR(VLOOKUP(G:G,'Master Data'!A:D,4,FALSE),0)</f>
        <v>0</v>
      </c>
      <c r="L354" s="117">
        <f>IFERROR(VLOOKUP(F:F,'BW Expense Report Doc'!F:H,3,FALSE),0)</f>
        <v>0</v>
      </c>
      <c r="M354" s="117" t="str">
        <f>IFERROR(VLOOKUP(F:F,'Payment Schedule'!AD:AE,2,FALSE),"")</f>
        <v/>
      </c>
    </row>
    <row r="355" spans="6:13" x14ac:dyDescent="0.2">
      <c r="F355" s="110"/>
      <c r="I355" s="213"/>
      <c r="J355" s="254">
        <f>IFERROR(VLOOKUP(G:G,'Master Data'!A:D,4,FALSE),0)</f>
        <v>0</v>
      </c>
      <c r="L355" s="117">
        <f>IFERROR(VLOOKUP(F:F,'BW Expense Report Doc'!F:H,3,FALSE),0)</f>
        <v>0</v>
      </c>
      <c r="M355" s="117" t="str">
        <f>IFERROR(VLOOKUP(F:F,'Payment Schedule'!AD:AE,2,FALSE),"")</f>
        <v/>
      </c>
    </row>
    <row r="356" spans="6:13" x14ac:dyDescent="0.2">
      <c r="F356" s="110"/>
      <c r="I356" s="213"/>
      <c r="J356" s="254">
        <f>IFERROR(VLOOKUP(G:G,'Master Data'!A:D,4,FALSE),0)</f>
        <v>0</v>
      </c>
      <c r="L356" s="117">
        <f>IFERROR(VLOOKUP(F:F,'BW Expense Report Doc'!F:H,3,FALSE),0)</f>
        <v>0</v>
      </c>
      <c r="M356" s="117" t="str">
        <f>IFERROR(VLOOKUP(F:F,'Payment Schedule'!AD:AE,2,FALSE),"")</f>
        <v/>
      </c>
    </row>
    <row r="357" spans="6:13" x14ac:dyDescent="0.2">
      <c r="F357" s="110"/>
      <c r="I357" s="213"/>
      <c r="J357" s="254">
        <f>IFERROR(VLOOKUP(G:G,'Master Data'!A:D,4,FALSE),0)</f>
        <v>0</v>
      </c>
      <c r="L357" s="117">
        <f>IFERROR(VLOOKUP(F:F,'BW Expense Report Doc'!F:H,3,FALSE),0)</f>
        <v>0</v>
      </c>
      <c r="M357" s="117" t="str">
        <f>IFERROR(VLOOKUP(F:F,'Payment Schedule'!AD:AE,2,FALSE),"")</f>
        <v/>
      </c>
    </row>
    <row r="358" spans="6:13" x14ac:dyDescent="0.2">
      <c r="F358" s="110"/>
      <c r="I358" s="213"/>
      <c r="J358" s="254">
        <f>IFERROR(VLOOKUP(G:G,'Master Data'!A:D,4,FALSE),0)</f>
        <v>0</v>
      </c>
      <c r="L358" s="117">
        <f>IFERROR(VLOOKUP(F:F,'BW Expense Report Doc'!F:H,3,FALSE),0)</f>
        <v>0</v>
      </c>
      <c r="M358" s="117" t="str">
        <f>IFERROR(VLOOKUP(F:F,'Payment Schedule'!AD:AE,2,FALSE),"")</f>
        <v/>
      </c>
    </row>
    <row r="359" spans="6:13" x14ac:dyDescent="0.2">
      <c r="F359" s="110"/>
      <c r="I359" s="213"/>
      <c r="J359" s="254">
        <f>IFERROR(VLOOKUP(G:G,'Master Data'!A:D,4,FALSE),0)</f>
        <v>0</v>
      </c>
      <c r="L359" s="117">
        <f>IFERROR(VLOOKUP(F:F,'BW Expense Report Doc'!F:H,3,FALSE),0)</f>
        <v>0</v>
      </c>
      <c r="M359" s="117" t="str">
        <f>IFERROR(VLOOKUP(F:F,'Payment Schedule'!AD:AE,2,FALSE),"")</f>
        <v/>
      </c>
    </row>
    <row r="360" spans="6:13" x14ac:dyDescent="0.2">
      <c r="F360" s="110"/>
      <c r="I360" s="213"/>
      <c r="J360" s="254">
        <f>IFERROR(VLOOKUP(G:G,'Master Data'!A:D,4,FALSE),0)</f>
        <v>0</v>
      </c>
      <c r="L360" s="117">
        <f>IFERROR(VLOOKUP(F:F,'BW Expense Report Doc'!F:H,3,FALSE),0)</f>
        <v>0</v>
      </c>
      <c r="M360" s="117" t="str">
        <f>IFERROR(VLOOKUP(F:F,'Payment Schedule'!AD:AE,2,FALSE),"")</f>
        <v/>
      </c>
    </row>
    <row r="361" spans="6:13" x14ac:dyDescent="0.2">
      <c r="F361" s="110"/>
      <c r="I361" s="213"/>
      <c r="J361" s="254">
        <f>IFERROR(VLOOKUP(G:G,'Master Data'!A:D,4,FALSE),0)</f>
        <v>0</v>
      </c>
      <c r="L361" s="117">
        <f>IFERROR(VLOOKUP(F:F,'BW Expense Report Doc'!F:H,3,FALSE),0)</f>
        <v>0</v>
      </c>
      <c r="M361" s="117" t="str">
        <f>IFERROR(VLOOKUP(F:F,'Payment Schedule'!AD:AE,2,FALSE),"")</f>
        <v/>
      </c>
    </row>
    <row r="362" spans="6:13" x14ac:dyDescent="0.2">
      <c r="F362" s="110"/>
      <c r="I362" s="213"/>
      <c r="J362" s="254">
        <f>IFERROR(VLOOKUP(G:G,'Master Data'!A:D,4,FALSE),0)</f>
        <v>0</v>
      </c>
      <c r="L362" s="117">
        <f>IFERROR(VLOOKUP(F:F,'BW Expense Report Doc'!F:H,3,FALSE),0)</f>
        <v>0</v>
      </c>
      <c r="M362" s="117" t="str">
        <f>IFERROR(VLOOKUP(F:F,'Payment Schedule'!AD:AE,2,FALSE),"")</f>
        <v/>
      </c>
    </row>
    <row r="363" spans="6:13" x14ac:dyDescent="0.2">
      <c r="F363" s="110"/>
      <c r="I363" s="213"/>
      <c r="J363" s="254">
        <f>IFERROR(VLOOKUP(G:G,'Master Data'!A:D,4,FALSE),0)</f>
        <v>0</v>
      </c>
      <c r="L363" s="117">
        <f>IFERROR(VLOOKUP(F:F,'BW Expense Report Doc'!F:H,3,FALSE),0)</f>
        <v>0</v>
      </c>
      <c r="M363" s="117" t="str">
        <f>IFERROR(VLOOKUP(F:F,'Payment Schedule'!AD:AE,2,FALSE),"")</f>
        <v/>
      </c>
    </row>
    <row r="364" spans="6:13" x14ac:dyDescent="0.2">
      <c r="F364" s="110"/>
      <c r="I364" s="213"/>
      <c r="J364" s="254">
        <f>IFERROR(VLOOKUP(G:G,'Master Data'!A:D,4,FALSE),0)</f>
        <v>0</v>
      </c>
      <c r="L364" s="117">
        <f>IFERROR(VLOOKUP(F:F,'BW Expense Report Doc'!F:H,3,FALSE),0)</f>
        <v>0</v>
      </c>
      <c r="M364" s="117" t="str">
        <f>IFERROR(VLOOKUP(F:F,'Payment Schedule'!AD:AE,2,FALSE),"")</f>
        <v/>
      </c>
    </row>
    <row r="365" spans="6:13" x14ac:dyDescent="0.2">
      <c r="F365" s="110"/>
      <c r="I365" s="213"/>
      <c r="J365" s="254">
        <f>IFERROR(VLOOKUP(G:G,'Master Data'!A:D,4,FALSE),0)</f>
        <v>0</v>
      </c>
      <c r="L365" s="117">
        <f>IFERROR(VLOOKUP(F:F,'BW Expense Report Doc'!F:H,3,FALSE),0)</f>
        <v>0</v>
      </c>
      <c r="M365" s="117" t="str">
        <f>IFERROR(VLOOKUP(F:F,'Payment Schedule'!AD:AE,2,FALSE),"")</f>
        <v/>
      </c>
    </row>
    <row r="366" spans="6:13" x14ac:dyDescent="0.2">
      <c r="F366" s="110"/>
      <c r="I366" s="213"/>
      <c r="J366" s="254">
        <f>IFERROR(VLOOKUP(G:G,'Master Data'!A:D,4,FALSE),0)</f>
        <v>0</v>
      </c>
      <c r="L366" s="117">
        <f>IFERROR(VLOOKUP(F:F,'BW Expense Report Doc'!F:H,3,FALSE),0)</f>
        <v>0</v>
      </c>
      <c r="M366" s="117" t="str">
        <f>IFERROR(VLOOKUP(F:F,'Payment Schedule'!AD:AE,2,FALSE),"")</f>
        <v/>
      </c>
    </row>
    <row r="367" spans="6:13" x14ac:dyDescent="0.2">
      <c r="F367" s="110"/>
      <c r="I367" s="213"/>
      <c r="J367" s="254">
        <f>IFERROR(VLOOKUP(G:G,'Master Data'!A:D,4,FALSE),0)</f>
        <v>0</v>
      </c>
      <c r="L367" s="117">
        <f>IFERROR(VLOOKUP(F:F,'BW Expense Report Doc'!F:H,3,FALSE),0)</f>
        <v>0</v>
      </c>
      <c r="M367" s="117" t="str">
        <f>IFERROR(VLOOKUP(F:F,'Payment Schedule'!AD:AE,2,FALSE),"")</f>
        <v/>
      </c>
    </row>
    <row r="368" spans="6:13" x14ac:dyDescent="0.2">
      <c r="F368" s="110"/>
      <c r="I368" s="213"/>
      <c r="J368" s="254">
        <f>IFERROR(VLOOKUP(G:G,'Master Data'!A:D,4,FALSE),0)</f>
        <v>0</v>
      </c>
      <c r="L368" s="117">
        <f>IFERROR(VLOOKUP(F:F,'BW Expense Report Doc'!F:H,3,FALSE),0)</f>
        <v>0</v>
      </c>
      <c r="M368" s="117" t="str">
        <f>IFERROR(VLOOKUP(F:F,'Payment Schedule'!AD:AE,2,FALSE),"")</f>
        <v/>
      </c>
    </row>
    <row r="369" spans="6:13" x14ac:dyDescent="0.2">
      <c r="F369" s="110"/>
      <c r="I369" s="213"/>
      <c r="J369" s="254">
        <f>IFERROR(VLOOKUP(G:G,'Master Data'!A:D,4,FALSE),0)</f>
        <v>0</v>
      </c>
      <c r="L369" s="117">
        <f>IFERROR(VLOOKUP(F:F,'BW Expense Report Doc'!F:H,3,FALSE),0)</f>
        <v>0</v>
      </c>
      <c r="M369" s="117" t="str">
        <f>IFERROR(VLOOKUP(F:F,'Payment Schedule'!AD:AE,2,FALSE),"")</f>
        <v/>
      </c>
    </row>
    <row r="370" spans="6:13" x14ac:dyDescent="0.2">
      <c r="F370" s="110"/>
      <c r="I370" s="213"/>
      <c r="J370" s="254">
        <f>IFERROR(VLOOKUP(G:G,'Master Data'!A:D,4,FALSE),0)</f>
        <v>0</v>
      </c>
      <c r="L370" s="117">
        <f>IFERROR(VLOOKUP(F:F,'BW Expense Report Doc'!F:H,3,FALSE),0)</f>
        <v>0</v>
      </c>
      <c r="M370" s="117" t="str">
        <f>IFERROR(VLOOKUP(F:F,'Payment Schedule'!AD:AE,2,FALSE),"")</f>
        <v/>
      </c>
    </row>
    <row r="371" spans="6:13" x14ac:dyDescent="0.2">
      <c r="F371" s="110"/>
      <c r="I371" s="213"/>
      <c r="J371" s="254">
        <f>IFERROR(VLOOKUP(G:G,'Master Data'!A:D,4,FALSE),0)</f>
        <v>0</v>
      </c>
      <c r="L371" s="117">
        <f>IFERROR(VLOOKUP(F:F,'BW Expense Report Doc'!F:H,3,FALSE),0)</f>
        <v>0</v>
      </c>
      <c r="M371" s="117" t="str">
        <f>IFERROR(VLOOKUP(F:F,'Payment Schedule'!AD:AE,2,FALSE),"")</f>
        <v/>
      </c>
    </row>
    <row r="372" spans="6:13" x14ac:dyDescent="0.2">
      <c r="F372" s="110"/>
      <c r="I372" s="213"/>
      <c r="J372" s="254">
        <f>IFERROR(VLOOKUP(G:G,'Master Data'!A:D,4,FALSE),0)</f>
        <v>0</v>
      </c>
      <c r="L372" s="117">
        <f>IFERROR(VLOOKUP(F:F,'BW Expense Report Doc'!F:H,3,FALSE),0)</f>
        <v>0</v>
      </c>
      <c r="M372" s="117" t="str">
        <f>IFERROR(VLOOKUP(F:F,'Payment Schedule'!AD:AE,2,FALSE),"")</f>
        <v/>
      </c>
    </row>
    <row r="373" spans="6:13" x14ac:dyDescent="0.2">
      <c r="F373" s="110"/>
      <c r="I373" s="213"/>
      <c r="J373" s="254">
        <f>IFERROR(VLOOKUP(G:G,'Master Data'!A:D,4,FALSE),0)</f>
        <v>0</v>
      </c>
      <c r="L373" s="117">
        <f>IFERROR(VLOOKUP(F:F,'BW Expense Report Doc'!F:H,3,FALSE),0)</f>
        <v>0</v>
      </c>
      <c r="M373" s="117" t="str">
        <f>IFERROR(VLOOKUP(F:F,'Payment Schedule'!AD:AE,2,FALSE),"")</f>
        <v/>
      </c>
    </row>
    <row r="374" spans="6:13" x14ac:dyDescent="0.2">
      <c r="F374" s="110"/>
      <c r="I374" s="213"/>
      <c r="J374" s="254">
        <f>IFERROR(VLOOKUP(G:G,'Master Data'!A:D,4,FALSE),0)</f>
        <v>0</v>
      </c>
      <c r="L374" s="117">
        <f>IFERROR(VLOOKUP(F:F,'BW Expense Report Doc'!F:H,3,FALSE),0)</f>
        <v>0</v>
      </c>
      <c r="M374" s="117" t="str">
        <f>IFERROR(VLOOKUP(F:F,'Payment Schedule'!AD:AE,2,FALSE),"")</f>
        <v/>
      </c>
    </row>
    <row r="375" spans="6:13" x14ac:dyDescent="0.2">
      <c r="F375" s="110"/>
      <c r="I375" s="213"/>
      <c r="J375" s="254">
        <f>IFERROR(VLOOKUP(G:G,'Master Data'!A:D,4,FALSE),0)</f>
        <v>0</v>
      </c>
      <c r="L375" s="117">
        <f>IFERROR(VLOOKUP(F:F,'BW Expense Report Doc'!F:H,3,FALSE),0)</f>
        <v>0</v>
      </c>
      <c r="M375" s="117" t="str">
        <f>IFERROR(VLOOKUP(F:F,'Payment Schedule'!AD:AE,2,FALSE),"")</f>
        <v/>
      </c>
    </row>
    <row r="376" spans="6:13" x14ac:dyDescent="0.2">
      <c r="F376" s="110"/>
      <c r="I376" s="213"/>
      <c r="J376" s="254">
        <f>IFERROR(VLOOKUP(G:G,'Master Data'!A:D,4,FALSE),0)</f>
        <v>0</v>
      </c>
      <c r="L376" s="117">
        <f>IFERROR(VLOOKUP(F:F,'BW Expense Report Doc'!F:H,3,FALSE),0)</f>
        <v>0</v>
      </c>
      <c r="M376" s="117" t="str">
        <f>IFERROR(VLOOKUP(F:F,'Payment Schedule'!AD:AE,2,FALSE),"")</f>
        <v/>
      </c>
    </row>
    <row r="377" spans="6:13" x14ac:dyDescent="0.2">
      <c r="F377" s="110"/>
      <c r="I377" s="213"/>
      <c r="J377" s="254">
        <f>IFERROR(VLOOKUP(G:G,'Master Data'!A:D,4,FALSE),0)</f>
        <v>0</v>
      </c>
      <c r="L377" s="117">
        <f>IFERROR(VLOOKUP(F:F,'BW Expense Report Doc'!F:H,3,FALSE),0)</f>
        <v>0</v>
      </c>
      <c r="M377" s="117" t="str">
        <f>IFERROR(VLOOKUP(F:F,'Payment Schedule'!AD:AE,2,FALSE),"")</f>
        <v/>
      </c>
    </row>
    <row r="378" spans="6:13" x14ac:dyDescent="0.2">
      <c r="F378" s="110"/>
      <c r="I378" s="213"/>
      <c r="J378" s="254">
        <f>IFERROR(VLOOKUP(G:G,'Master Data'!A:D,4,FALSE),0)</f>
        <v>0</v>
      </c>
      <c r="L378" s="117">
        <f>IFERROR(VLOOKUP(F:F,'BW Expense Report Doc'!F:H,3,FALSE),0)</f>
        <v>0</v>
      </c>
      <c r="M378" s="117" t="str">
        <f>IFERROR(VLOOKUP(F:F,'Payment Schedule'!AD:AE,2,FALSE),"")</f>
        <v/>
      </c>
    </row>
    <row r="379" spans="6:13" x14ac:dyDescent="0.2">
      <c r="F379" s="110"/>
      <c r="I379" s="213"/>
      <c r="J379" s="254">
        <f>IFERROR(VLOOKUP(G:G,'Master Data'!A:D,4,FALSE),0)</f>
        <v>0</v>
      </c>
      <c r="L379" s="117">
        <f>IFERROR(VLOOKUP(F:F,'BW Expense Report Doc'!F:H,3,FALSE),0)</f>
        <v>0</v>
      </c>
      <c r="M379" s="117" t="str">
        <f>IFERROR(VLOOKUP(F:F,'Payment Schedule'!AD:AE,2,FALSE),"")</f>
        <v/>
      </c>
    </row>
    <row r="380" spans="6:13" x14ac:dyDescent="0.2">
      <c r="F380" s="110"/>
      <c r="I380" s="213"/>
      <c r="J380" s="254">
        <f>IFERROR(VLOOKUP(G:G,'Master Data'!A:D,4,FALSE),0)</f>
        <v>0</v>
      </c>
      <c r="L380" s="117">
        <f>IFERROR(VLOOKUP(F:F,'BW Expense Report Doc'!F:H,3,FALSE),0)</f>
        <v>0</v>
      </c>
      <c r="M380" s="117" t="str">
        <f>IFERROR(VLOOKUP(F:F,'Payment Schedule'!AD:AE,2,FALSE),"")</f>
        <v/>
      </c>
    </row>
    <row r="381" spans="6:13" x14ac:dyDescent="0.2">
      <c r="F381" s="110"/>
      <c r="I381" s="213"/>
      <c r="J381" s="254">
        <f>IFERROR(VLOOKUP(G:G,'Master Data'!A:D,4,FALSE),0)</f>
        <v>0</v>
      </c>
      <c r="L381" s="117">
        <f>IFERROR(VLOOKUP(F:F,'BW Expense Report Doc'!F:H,3,FALSE),0)</f>
        <v>0</v>
      </c>
      <c r="M381" s="117" t="str">
        <f>IFERROR(VLOOKUP(F:F,'Payment Schedule'!AD:AE,2,FALSE),"")</f>
        <v/>
      </c>
    </row>
    <row r="382" spans="6:13" x14ac:dyDescent="0.2">
      <c r="F382" s="110"/>
      <c r="I382" s="213"/>
      <c r="J382" s="254">
        <f>IFERROR(VLOOKUP(G:G,'Master Data'!A:D,4,FALSE),0)</f>
        <v>0</v>
      </c>
      <c r="L382" s="117">
        <f>IFERROR(VLOOKUP(F:F,'BW Expense Report Doc'!F:H,3,FALSE),0)</f>
        <v>0</v>
      </c>
      <c r="M382" s="117" t="str">
        <f>IFERROR(VLOOKUP(F:F,'Payment Schedule'!AD:AE,2,FALSE),"")</f>
        <v/>
      </c>
    </row>
    <row r="383" spans="6:13" x14ac:dyDescent="0.2">
      <c r="F383" s="110"/>
      <c r="I383" s="213"/>
      <c r="J383" s="254">
        <f>IFERROR(VLOOKUP(G:G,'Master Data'!A:D,4,FALSE),0)</f>
        <v>0</v>
      </c>
      <c r="L383" s="117">
        <f>IFERROR(VLOOKUP(F:F,'BW Expense Report Doc'!F:H,3,FALSE),0)</f>
        <v>0</v>
      </c>
      <c r="M383" s="117" t="str">
        <f>IFERROR(VLOOKUP(F:F,'Payment Schedule'!AD:AE,2,FALSE),"")</f>
        <v/>
      </c>
    </row>
    <row r="384" spans="6:13" x14ac:dyDescent="0.2">
      <c r="F384" s="110"/>
      <c r="I384" s="213"/>
      <c r="J384" s="254">
        <f>IFERROR(VLOOKUP(G:G,'Master Data'!A:D,4,FALSE),0)</f>
        <v>0</v>
      </c>
      <c r="L384" s="117">
        <f>IFERROR(VLOOKUP(F:F,'BW Expense Report Doc'!F:H,3,FALSE),0)</f>
        <v>0</v>
      </c>
      <c r="M384" s="117" t="str">
        <f>IFERROR(VLOOKUP(F:F,'Payment Schedule'!AD:AE,2,FALSE),"")</f>
        <v/>
      </c>
    </row>
    <row r="385" spans="6:13" x14ac:dyDescent="0.2">
      <c r="F385" s="110"/>
      <c r="I385" s="213"/>
      <c r="J385" s="254">
        <f>IFERROR(VLOOKUP(G:G,'Master Data'!A:D,4,FALSE),0)</f>
        <v>0</v>
      </c>
      <c r="L385" s="117">
        <f>IFERROR(VLOOKUP(F:F,'BW Expense Report Doc'!F:H,3,FALSE),0)</f>
        <v>0</v>
      </c>
      <c r="M385" s="117" t="str">
        <f>IFERROR(VLOOKUP(F:F,'Payment Schedule'!AD:AE,2,FALSE),"")</f>
        <v/>
      </c>
    </row>
    <row r="386" spans="6:13" x14ac:dyDescent="0.2">
      <c r="F386" s="110"/>
      <c r="I386" s="213"/>
      <c r="J386" s="254">
        <f>IFERROR(VLOOKUP(G:G,'Master Data'!A:D,4,FALSE),0)</f>
        <v>0</v>
      </c>
      <c r="L386" s="117">
        <f>IFERROR(VLOOKUP(F:F,'BW Expense Report Doc'!F:H,3,FALSE),0)</f>
        <v>0</v>
      </c>
      <c r="M386" s="117" t="str">
        <f>IFERROR(VLOOKUP(F:F,'Payment Schedule'!AD:AE,2,FALSE),"")</f>
        <v/>
      </c>
    </row>
    <row r="387" spans="6:13" x14ac:dyDescent="0.2">
      <c r="F387" s="110"/>
      <c r="I387" s="213"/>
      <c r="J387" s="254">
        <f>IFERROR(VLOOKUP(G:G,'Master Data'!A:D,4,FALSE),0)</f>
        <v>0</v>
      </c>
      <c r="L387" s="117">
        <f>IFERROR(VLOOKUP(F:F,'BW Expense Report Doc'!F:H,3,FALSE),0)</f>
        <v>0</v>
      </c>
      <c r="M387" s="117" t="str">
        <f>IFERROR(VLOOKUP(F:F,'Payment Schedule'!AD:AE,2,FALSE),"")</f>
        <v/>
      </c>
    </row>
    <row r="388" spans="6:13" x14ac:dyDescent="0.2">
      <c r="F388" s="110"/>
      <c r="I388" s="213"/>
      <c r="J388" s="254">
        <f>IFERROR(VLOOKUP(G:G,'Master Data'!A:D,4,FALSE),0)</f>
        <v>0</v>
      </c>
      <c r="L388" s="117">
        <f>IFERROR(VLOOKUP(F:F,'BW Expense Report Doc'!F:H,3,FALSE),0)</f>
        <v>0</v>
      </c>
      <c r="M388" s="117" t="str">
        <f>IFERROR(VLOOKUP(F:F,'Payment Schedule'!AD:AE,2,FALSE),"")</f>
        <v/>
      </c>
    </row>
    <row r="389" spans="6:13" x14ac:dyDescent="0.2">
      <c r="F389" s="110"/>
      <c r="I389" s="213"/>
      <c r="J389" s="254">
        <f>IFERROR(VLOOKUP(G:G,'Master Data'!A:D,4,FALSE),0)</f>
        <v>0</v>
      </c>
      <c r="L389" s="117">
        <f>IFERROR(VLOOKUP(F:F,'BW Expense Report Doc'!F:H,3,FALSE),0)</f>
        <v>0</v>
      </c>
      <c r="M389" s="117" t="str">
        <f>IFERROR(VLOOKUP(F:F,'Payment Schedule'!AD:AE,2,FALSE),"")</f>
        <v/>
      </c>
    </row>
    <row r="390" spans="6:13" x14ac:dyDescent="0.2">
      <c r="F390" s="110"/>
      <c r="I390" s="213"/>
      <c r="J390" s="254">
        <f>IFERROR(VLOOKUP(G:G,'Master Data'!A:D,4,FALSE),0)</f>
        <v>0</v>
      </c>
      <c r="L390" s="117">
        <f>IFERROR(VLOOKUP(F:F,'BW Expense Report Doc'!F:H,3,FALSE),0)</f>
        <v>0</v>
      </c>
      <c r="M390" s="117" t="str">
        <f>IFERROR(VLOOKUP(F:F,'Payment Schedule'!AD:AE,2,FALSE),"")</f>
        <v/>
      </c>
    </row>
    <row r="391" spans="6:13" x14ac:dyDescent="0.2">
      <c r="F391" s="110"/>
      <c r="I391" s="213"/>
      <c r="J391" s="254">
        <f>IFERROR(VLOOKUP(G:G,'Master Data'!A:D,4,FALSE),0)</f>
        <v>0</v>
      </c>
      <c r="L391" s="117">
        <f>IFERROR(VLOOKUP(F:F,'BW Expense Report Doc'!F:H,3,FALSE),0)</f>
        <v>0</v>
      </c>
      <c r="M391" s="117" t="str">
        <f>IFERROR(VLOOKUP(F:F,'Payment Schedule'!AD:AE,2,FALSE),"")</f>
        <v/>
      </c>
    </row>
    <row r="392" spans="6:13" x14ac:dyDescent="0.2">
      <c r="F392" s="110"/>
      <c r="I392" s="213"/>
      <c r="J392" s="254">
        <f>IFERROR(VLOOKUP(G:G,'Master Data'!A:D,4,FALSE),0)</f>
        <v>0</v>
      </c>
      <c r="L392" s="117">
        <f>IFERROR(VLOOKUP(F:F,'BW Expense Report Doc'!F:H,3,FALSE),0)</f>
        <v>0</v>
      </c>
      <c r="M392" s="117" t="str">
        <f>IFERROR(VLOOKUP(F:F,'Payment Schedule'!AD:AE,2,FALSE),"")</f>
        <v/>
      </c>
    </row>
    <row r="393" spans="6:13" x14ac:dyDescent="0.2">
      <c r="F393" s="110"/>
      <c r="I393" s="213"/>
      <c r="J393" s="254">
        <f>IFERROR(VLOOKUP(G:G,'Master Data'!A:D,4,FALSE),0)</f>
        <v>0</v>
      </c>
      <c r="L393" s="117">
        <f>IFERROR(VLOOKUP(F:F,'BW Expense Report Doc'!F:H,3,FALSE),0)</f>
        <v>0</v>
      </c>
      <c r="M393" s="117" t="str">
        <f>IFERROR(VLOOKUP(F:F,'Payment Schedule'!AD:AE,2,FALSE),"")</f>
        <v/>
      </c>
    </row>
    <row r="394" spans="6:13" x14ac:dyDescent="0.2">
      <c r="F394" s="110"/>
      <c r="I394" s="213"/>
      <c r="J394" s="254">
        <f>IFERROR(VLOOKUP(G:G,'Master Data'!A:D,4,FALSE),0)</f>
        <v>0</v>
      </c>
      <c r="L394" s="117">
        <f>IFERROR(VLOOKUP(F:F,'BW Expense Report Doc'!F:H,3,FALSE),0)</f>
        <v>0</v>
      </c>
      <c r="M394" s="117" t="str">
        <f>IFERROR(VLOOKUP(F:F,'Payment Schedule'!AD:AE,2,FALSE),"")</f>
        <v/>
      </c>
    </row>
    <row r="395" spans="6:13" x14ac:dyDescent="0.2">
      <c r="F395" s="110"/>
      <c r="I395" s="213"/>
      <c r="J395" s="254">
        <f>IFERROR(VLOOKUP(G:G,'Master Data'!A:D,4,FALSE),0)</f>
        <v>0</v>
      </c>
      <c r="L395" s="117">
        <f>IFERROR(VLOOKUP(F:F,'BW Expense Report Doc'!F:H,3,FALSE),0)</f>
        <v>0</v>
      </c>
      <c r="M395" s="117" t="str">
        <f>IFERROR(VLOOKUP(F:F,'Payment Schedule'!AD:AE,2,FALSE),"")</f>
        <v/>
      </c>
    </row>
    <row r="396" spans="6:13" x14ac:dyDescent="0.2">
      <c r="F396" s="110"/>
      <c r="I396" s="213"/>
      <c r="J396" s="254">
        <f>IFERROR(VLOOKUP(G:G,'Master Data'!A:D,4,FALSE),0)</f>
        <v>0</v>
      </c>
      <c r="L396" s="117">
        <f>IFERROR(VLOOKUP(F:F,'BW Expense Report Doc'!F:H,3,FALSE),0)</f>
        <v>0</v>
      </c>
      <c r="M396" s="117" t="str">
        <f>IFERROR(VLOOKUP(F:F,'Payment Schedule'!AD:AE,2,FALSE),"")</f>
        <v/>
      </c>
    </row>
    <row r="397" spans="6:13" x14ac:dyDescent="0.2">
      <c r="F397" s="110"/>
      <c r="I397" s="213"/>
      <c r="J397" s="254">
        <f>IFERROR(VLOOKUP(G:G,'Master Data'!A:D,4,FALSE),0)</f>
        <v>0</v>
      </c>
      <c r="L397" s="117">
        <f>IFERROR(VLOOKUP(F:F,'BW Expense Report Doc'!F:H,3,FALSE),0)</f>
        <v>0</v>
      </c>
      <c r="M397" s="117" t="str">
        <f>IFERROR(VLOOKUP(F:F,'Payment Schedule'!AD:AE,2,FALSE),"")</f>
        <v/>
      </c>
    </row>
    <row r="398" spans="6:13" x14ac:dyDescent="0.2">
      <c r="F398" s="110"/>
      <c r="I398" s="213"/>
      <c r="J398" s="254">
        <f>IFERROR(VLOOKUP(G:G,'Master Data'!A:D,4,FALSE),0)</f>
        <v>0</v>
      </c>
      <c r="L398" s="117">
        <f>IFERROR(VLOOKUP(F:F,'BW Expense Report Doc'!F:H,3,FALSE),0)</f>
        <v>0</v>
      </c>
      <c r="M398" s="117" t="str">
        <f>IFERROR(VLOOKUP(F:F,'Payment Schedule'!AD:AE,2,FALSE),"")</f>
        <v/>
      </c>
    </row>
    <row r="399" spans="6:13" x14ac:dyDescent="0.2">
      <c r="F399" s="110"/>
      <c r="I399" s="213"/>
      <c r="J399" s="254">
        <f>IFERROR(VLOOKUP(G:G,'Master Data'!A:D,4,FALSE),0)</f>
        <v>0</v>
      </c>
      <c r="L399" s="117">
        <f>IFERROR(VLOOKUP(F:F,'BW Expense Report Doc'!F:H,3,FALSE),0)</f>
        <v>0</v>
      </c>
      <c r="M399" s="117" t="str">
        <f>IFERROR(VLOOKUP(F:F,'Payment Schedule'!AD:AE,2,FALSE),"")</f>
        <v/>
      </c>
    </row>
    <row r="400" spans="6:13" x14ac:dyDescent="0.2">
      <c r="F400" s="110"/>
      <c r="I400" s="213"/>
      <c r="J400" s="254">
        <f>IFERROR(VLOOKUP(G:G,'Master Data'!A:D,4,FALSE),0)</f>
        <v>0</v>
      </c>
      <c r="L400" s="117">
        <f>IFERROR(VLOOKUP(F:F,'BW Expense Report Doc'!F:H,3,FALSE),0)</f>
        <v>0</v>
      </c>
      <c r="M400" s="117" t="str">
        <f>IFERROR(VLOOKUP(F:F,'Payment Schedule'!AD:AE,2,FALSE),"")</f>
        <v/>
      </c>
    </row>
    <row r="401" spans="6:13" x14ac:dyDescent="0.2">
      <c r="F401" s="110"/>
      <c r="I401" s="213"/>
      <c r="J401" s="254">
        <f>IFERROR(VLOOKUP(G:G,'Master Data'!A:D,4,FALSE),0)</f>
        <v>0</v>
      </c>
      <c r="L401" s="117">
        <f>IFERROR(VLOOKUP(F:F,'BW Expense Report Doc'!F:H,3,FALSE),0)</f>
        <v>0</v>
      </c>
      <c r="M401" s="117" t="str">
        <f>IFERROR(VLOOKUP(F:F,'Payment Schedule'!AD:AE,2,FALSE),"")</f>
        <v/>
      </c>
    </row>
    <row r="402" spans="6:13" x14ac:dyDescent="0.2">
      <c r="F402" s="110"/>
      <c r="I402" s="213"/>
      <c r="J402" s="254">
        <f>IFERROR(VLOOKUP(G:G,'Master Data'!A:D,4,FALSE),0)</f>
        <v>0</v>
      </c>
      <c r="L402" s="117">
        <f>IFERROR(VLOOKUP(F:F,'BW Expense Report Doc'!F:H,3,FALSE),0)</f>
        <v>0</v>
      </c>
      <c r="M402" s="117" t="str">
        <f>IFERROR(VLOOKUP(F:F,'Payment Schedule'!AD:AE,2,FALSE),"")</f>
        <v/>
      </c>
    </row>
    <row r="403" spans="6:13" x14ac:dyDescent="0.2">
      <c r="F403" s="110"/>
      <c r="I403" s="213"/>
      <c r="J403" s="254">
        <f>IFERROR(VLOOKUP(G:G,'Master Data'!A:D,4,FALSE),0)</f>
        <v>0</v>
      </c>
      <c r="L403" s="117">
        <f>IFERROR(VLOOKUP(F:F,'BW Expense Report Doc'!F:H,3,FALSE),0)</f>
        <v>0</v>
      </c>
      <c r="M403" s="117" t="str">
        <f>IFERROR(VLOOKUP(F:F,'Payment Schedule'!AD:AE,2,FALSE),"")</f>
        <v/>
      </c>
    </row>
    <row r="404" spans="6:13" x14ac:dyDescent="0.2">
      <c r="F404" s="110"/>
      <c r="I404" s="213"/>
      <c r="J404" s="254">
        <f>IFERROR(VLOOKUP(G:G,'Master Data'!A:D,4,FALSE),0)</f>
        <v>0</v>
      </c>
      <c r="L404" s="117">
        <f>IFERROR(VLOOKUP(F:F,'BW Expense Report Doc'!F:H,3,FALSE),0)</f>
        <v>0</v>
      </c>
      <c r="M404" s="117" t="str">
        <f>IFERROR(VLOOKUP(F:F,'Payment Schedule'!AD:AE,2,FALSE),"")</f>
        <v/>
      </c>
    </row>
    <row r="405" spans="6:13" x14ac:dyDescent="0.2">
      <c r="F405" s="110"/>
      <c r="I405" s="213"/>
      <c r="J405" s="254">
        <f>IFERROR(VLOOKUP(G:G,'Master Data'!A:D,4,FALSE),0)</f>
        <v>0</v>
      </c>
      <c r="L405" s="117">
        <f>IFERROR(VLOOKUP(F:F,'BW Expense Report Doc'!F:H,3,FALSE),0)</f>
        <v>0</v>
      </c>
      <c r="M405" s="117" t="str">
        <f>IFERROR(VLOOKUP(F:F,'Payment Schedule'!AD:AE,2,FALSE),"")</f>
        <v/>
      </c>
    </row>
    <row r="406" spans="6:13" x14ac:dyDescent="0.2">
      <c r="F406" s="110"/>
      <c r="I406" s="213"/>
      <c r="J406" s="254">
        <f>IFERROR(VLOOKUP(G:G,'Master Data'!A:D,4,FALSE),0)</f>
        <v>0</v>
      </c>
      <c r="L406" s="117">
        <f>IFERROR(VLOOKUP(F:F,'BW Expense Report Doc'!F:H,3,FALSE),0)</f>
        <v>0</v>
      </c>
      <c r="M406" s="117" t="str">
        <f>IFERROR(VLOOKUP(F:F,'Payment Schedule'!AD:AE,2,FALSE),"")</f>
        <v/>
      </c>
    </row>
    <row r="407" spans="6:13" x14ac:dyDescent="0.2">
      <c r="F407" s="110"/>
      <c r="I407" s="213"/>
      <c r="J407" s="254">
        <f>IFERROR(VLOOKUP(G:G,'Master Data'!A:D,4,FALSE),0)</f>
        <v>0</v>
      </c>
      <c r="L407" s="117">
        <f>IFERROR(VLOOKUP(F:F,'BW Expense Report Doc'!F:H,3,FALSE),0)</f>
        <v>0</v>
      </c>
      <c r="M407" s="117" t="str">
        <f>IFERROR(VLOOKUP(F:F,'Payment Schedule'!AD:AE,2,FALSE),"")</f>
        <v/>
      </c>
    </row>
    <row r="408" spans="6:13" x14ac:dyDescent="0.2">
      <c r="F408" s="110"/>
      <c r="I408" s="213"/>
      <c r="J408" s="254">
        <f>IFERROR(VLOOKUP(G:G,'Master Data'!A:D,4,FALSE),0)</f>
        <v>0</v>
      </c>
      <c r="L408" s="117">
        <f>IFERROR(VLOOKUP(F:F,'BW Expense Report Doc'!F:H,3,FALSE),0)</f>
        <v>0</v>
      </c>
      <c r="M408" s="117" t="str">
        <f>IFERROR(VLOOKUP(F:F,'Payment Schedule'!AD:AE,2,FALSE),"")</f>
        <v/>
      </c>
    </row>
    <row r="409" spans="6:13" x14ac:dyDescent="0.2">
      <c r="F409" s="110"/>
      <c r="I409" s="213"/>
      <c r="J409" s="254">
        <f>IFERROR(VLOOKUP(G:G,'Master Data'!A:D,4,FALSE),0)</f>
        <v>0</v>
      </c>
      <c r="L409" s="117">
        <f>IFERROR(VLOOKUP(F:F,'BW Expense Report Doc'!F:H,3,FALSE),0)</f>
        <v>0</v>
      </c>
      <c r="M409" s="117" t="str">
        <f>IFERROR(VLOOKUP(F:F,'Payment Schedule'!AD:AE,2,FALSE),"")</f>
        <v/>
      </c>
    </row>
    <row r="410" spans="6:13" x14ac:dyDescent="0.2">
      <c r="F410" s="110"/>
      <c r="I410" s="213"/>
      <c r="J410" s="254">
        <f>IFERROR(VLOOKUP(G:G,'Master Data'!A:D,4,FALSE),0)</f>
        <v>0</v>
      </c>
      <c r="L410" s="117">
        <f>IFERROR(VLOOKUP(F:F,'BW Expense Report Doc'!F:H,3,FALSE),0)</f>
        <v>0</v>
      </c>
      <c r="M410" s="117" t="str">
        <f>IFERROR(VLOOKUP(F:F,'Payment Schedule'!AD:AE,2,FALSE),"")</f>
        <v/>
      </c>
    </row>
    <row r="411" spans="6:13" x14ac:dyDescent="0.2">
      <c r="F411" s="110"/>
      <c r="I411" s="213"/>
      <c r="J411" s="254">
        <f>IFERROR(VLOOKUP(G:G,'Master Data'!A:D,4,FALSE),0)</f>
        <v>0</v>
      </c>
      <c r="L411" s="117">
        <f>IFERROR(VLOOKUP(F:F,'BW Expense Report Doc'!F:H,3,FALSE),0)</f>
        <v>0</v>
      </c>
      <c r="M411" s="117" t="str">
        <f>IFERROR(VLOOKUP(F:F,'Payment Schedule'!AD:AE,2,FALSE),"")</f>
        <v/>
      </c>
    </row>
    <row r="412" spans="6:13" x14ac:dyDescent="0.2">
      <c r="F412" s="110"/>
      <c r="I412" s="213"/>
      <c r="J412" s="254">
        <f>IFERROR(VLOOKUP(G:G,'Master Data'!A:D,4,FALSE),0)</f>
        <v>0</v>
      </c>
      <c r="L412" s="117">
        <f>IFERROR(VLOOKUP(F:F,'BW Expense Report Doc'!F:H,3,FALSE),0)</f>
        <v>0</v>
      </c>
      <c r="M412" s="117" t="str">
        <f>IFERROR(VLOOKUP(F:F,'Payment Schedule'!AD:AE,2,FALSE),"")</f>
        <v/>
      </c>
    </row>
    <row r="413" spans="6:13" x14ac:dyDescent="0.2">
      <c r="F413" s="110"/>
      <c r="I413" s="213"/>
      <c r="J413" s="254">
        <f>IFERROR(VLOOKUP(G:G,'Master Data'!A:D,4,FALSE),0)</f>
        <v>0</v>
      </c>
      <c r="L413" s="117">
        <f>IFERROR(VLOOKUP(F:F,'BW Expense Report Doc'!F:H,3,FALSE),0)</f>
        <v>0</v>
      </c>
      <c r="M413" s="117" t="str">
        <f>IFERROR(VLOOKUP(F:F,'Payment Schedule'!AD:AE,2,FALSE),"")</f>
        <v/>
      </c>
    </row>
    <row r="414" spans="6:13" x14ac:dyDescent="0.2">
      <c r="F414" s="110"/>
      <c r="I414" s="213"/>
      <c r="J414" s="254">
        <f>IFERROR(VLOOKUP(G:G,'Master Data'!A:D,4,FALSE),0)</f>
        <v>0</v>
      </c>
      <c r="L414" s="117">
        <f>IFERROR(VLOOKUP(F:F,'BW Expense Report Doc'!F:H,3,FALSE),0)</f>
        <v>0</v>
      </c>
      <c r="M414" s="117" t="str">
        <f>IFERROR(VLOOKUP(F:F,'Payment Schedule'!AD:AE,2,FALSE),"")</f>
        <v/>
      </c>
    </row>
    <row r="415" spans="6:13" x14ac:dyDescent="0.2">
      <c r="F415" s="110"/>
      <c r="I415" s="213"/>
      <c r="J415" s="254">
        <f>IFERROR(VLOOKUP(G:G,'Master Data'!A:D,4,FALSE),0)</f>
        <v>0</v>
      </c>
      <c r="L415" s="117">
        <f>IFERROR(VLOOKUP(F:F,'BW Expense Report Doc'!F:H,3,FALSE),0)</f>
        <v>0</v>
      </c>
      <c r="M415" s="117" t="str">
        <f>IFERROR(VLOOKUP(F:F,'Payment Schedule'!AD:AE,2,FALSE),"")</f>
        <v/>
      </c>
    </row>
    <row r="416" spans="6:13" x14ac:dyDescent="0.2">
      <c r="F416" s="110"/>
      <c r="I416" s="213"/>
      <c r="J416" s="254">
        <f>IFERROR(VLOOKUP(G:G,'Master Data'!A:D,4,FALSE),0)</f>
        <v>0</v>
      </c>
      <c r="L416" s="117">
        <f>IFERROR(VLOOKUP(F:F,'BW Expense Report Doc'!F:H,3,FALSE),0)</f>
        <v>0</v>
      </c>
      <c r="M416" s="117" t="str">
        <f>IFERROR(VLOOKUP(F:F,'Payment Schedule'!AD:AE,2,FALSE),"")</f>
        <v/>
      </c>
    </row>
    <row r="417" spans="6:13" x14ac:dyDescent="0.2">
      <c r="F417" s="110"/>
      <c r="I417" s="213"/>
      <c r="J417" s="254">
        <f>IFERROR(VLOOKUP(G:G,'Master Data'!A:D,4,FALSE),0)</f>
        <v>0</v>
      </c>
      <c r="L417" s="117">
        <f>IFERROR(VLOOKUP(F:F,'BW Expense Report Doc'!F:H,3,FALSE),0)</f>
        <v>0</v>
      </c>
      <c r="M417" s="117" t="str">
        <f>IFERROR(VLOOKUP(F:F,'Payment Schedule'!AD:AE,2,FALSE),"")</f>
        <v/>
      </c>
    </row>
    <row r="418" spans="6:13" x14ac:dyDescent="0.2">
      <c r="F418" s="110"/>
      <c r="I418" s="213"/>
      <c r="J418" s="254">
        <f>IFERROR(VLOOKUP(G:G,'Master Data'!A:D,4,FALSE),0)</f>
        <v>0</v>
      </c>
      <c r="L418" s="117">
        <f>IFERROR(VLOOKUP(F:F,'BW Expense Report Doc'!F:H,3,FALSE),0)</f>
        <v>0</v>
      </c>
      <c r="M418" s="117" t="str">
        <f>IFERROR(VLOOKUP(F:F,'Payment Schedule'!AD:AE,2,FALSE),"")</f>
        <v/>
      </c>
    </row>
    <row r="419" spans="6:13" x14ac:dyDescent="0.2">
      <c r="F419" s="110"/>
      <c r="I419" s="213"/>
      <c r="J419" s="254">
        <f>IFERROR(VLOOKUP(G:G,'Master Data'!A:D,4,FALSE),0)</f>
        <v>0</v>
      </c>
      <c r="L419" s="117">
        <f>IFERROR(VLOOKUP(F:F,'BW Expense Report Doc'!F:H,3,FALSE),0)</f>
        <v>0</v>
      </c>
      <c r="M419" s="117" t="str">
        <f>IFERROR(VLOOKUP(F:F,'Payment Schedule'!AD:AE,2,FALSE),"")</f>
        <v/>
      </c>
    </row>
    <row r="420" spans="6:13" x14ac:dyDescent="0.2">
      <c r="F420" s="110"/>
      <c r="I420" s="213"/>
      <c r="J420" s="254">
        <f>IFERROR(VLOOKUP(G:G,'Master Data'!A:D,4,FALSE),0)</f>
        <v>0</v>
      </c>
      <c r="L420" s="117">
        <f>IFERROR(VLOOKUP(F:F,'BW Expense Report Doc'!F:H,3,FALSE),0)</f>
        <v>0</v>
      </c>
      <c r="M420" s="117" t="str">
        <f>IFERROR(VLOOKUP(F:F,'Payment Schedule'!AD:AE,2,FALSE),"")</f>
        <v/>
      </c>
    </row>
    <row r="421" spans="6:13" x14ac:dyDescent="0.2">
      <c r="F421" s="110"/>
      <c r="I421" s="213"/>
      <c r="J421" s="254">
        <f>IFERROR(VLOOKUP(G:G,'Master Data'!A:D,4,FALSE),0)</f>
        <v>0</v>
      </c>
      <c r="L421" s="117">
        <f>IFERROR(VLOOKUP(F:F,'BW Expense Report Doc'!F:H,3,FALSE),0)</f>
        <v>0</v>
      </c>
      <c r="M421" s="117" t="str">
        <f>IFERROR(VLOOKUP(F:F,'Payment Schedule'!AD:AE,2,FALSE),"")</f>
        <v/>
      </c>
    </row>
    <row r="422" spans="6:13" x14ac:dyDescent="0.2">
      <c r="F422" s="110"/>
      <c r="I422" s="213"/>
      <c r="J422" s="254">
        <f>IFERROR(VLOOKUP(G:G,'Master Data'!A:D,4,FALSE),0)</f>
        <v>0</v>
      </c>
      <c r="L422" s="117">
        <f>IFERROR(VLOOKUP(F:F,'BW Expense Report Doc'!F:H,3,FALSE),0)</f>
        <v>0</v>
      </c>
      <c r="M422" s="117" t="str">
        <f>IFERROR(VLOOKUP(F:F,'Payment Schedule'!AD:AE,2,FALSE),"")</f>
        <v/>
      </c>
    </row>
    <row r="423" spans="6:13" x14ac:dyDescent="0.2">
      <c r="F423" s="110"/>
      <c r="I423" s="213"/>
      <c r="J423" s="254">
        <f>IFERROR(VLOOKUP(G:G,'Master Data'!A:D,4,FALSE),0)</f>
        <v>0</v>
      </c>
      <c r="L423" s="117">
        <f>IFERROR(VLOOKUP(F:F,'BW Expense Report Doc'!F:H,3,FALSE),0)</f>
        <v>0</v>
      </c>
      <c r="M423" s="117" t="str">
        <f>IFERROR(VLOOKUP(F:F,'Payment Schedule'!AD:AE,2,FALSE),"")</f>
        <v/>
      </c>
    </row>
    <row r="424" spans="6:13" x14ac:dyDescent="0.2">
      <c r="F424" s="110"/>
      <c r="I424" s="213"/>
      <c r="J424" s="254">
        <f>IFERROR(VLOOKUP(G:G,'Master Data'!A:D,4,FALSE),0)</f>
        <v>0</v>
      </c>
      <c r="L424" s="117">
        <f>IFERROR(VLOOKUP(F:F,'BW Expense Report Doc'!F:H,3,FALSE),0)</f>
        <v>0</v>
      </c>
      <c r="M424" s="117" t="str">
        <f>IFERROR(VLOOKUP(F:F,'Payment Schedule'!AD:AE,2,FALSE),"")</f>
        <v/>
      </c>
    </row>
    <row r="425" spans="6:13" x14ac:dyDescent="0.2">
      <c r="F425" s="110"/>
      <c r="I425" s="213"/>
      <c r="J425" s="254">
        <f>IFERROR(VLOOKUP(G:G,'Master Data'!A:D,4,FALSE),0)</f>
        <v>0</v>
      </c>
      <c r="L425" s="117">
        <f>IFERROR(VLOOKUP(F:F,'BW Expense Report Doc'!F:H,3,FALSE),0)</f>
        <v>0</v>
      </c>
      <c r="M425" s="117" t="str">
        <f>IFERROR(VLOOKUP(F:F,'Payment Schedule'!AD:AE,2,FALSE),"")</f>
        <v/>
      </c>
    </row>
    <row r="426" spans="6:13" x14ac:dyDescent="0.2">
      <c r="F426" s="110"/>
      <c r="I426" s="213"/>
      <c r="J426" s="254">
        <f>IFERROR(VLOOKUP(G:G,'Master Data'!A:D,4,FALSE),0)</f>
        <v>0</v>
      </c>
      <c r="L426" s="117">
        <f>IFERROR(VLOOKUP(F:F,'BW Expense Report Doc'!F:H,3,FALSE),0)</f>
        <v>0</v>
      </c>
      <c r="M426" s="117" t="str">
        <f>IFERROR(VLOOKUP(F:F,'Payment Schedule'!AD:AE,2,FALSE),"")</f>
        <v/>
      </c>
    </row>
    <row r="427" spans="6:13" x14ac:dyDescent="0.2">
      <c r="F427" s="110"/>
      <c r="I427" s="213"/>
      <c r="J427" s="254">
        <f>IFERROR(VLOOKUP(G:G,'Master Data'!A:D,4,FALSE),0)</f>
        <v>0</v>
      </c>
      <c r="L427" s="117">
        <f>IFERROR(VLOOKUP(F:F,'BW Expense Report Doc'!F:H,3,FALSE),0)</f>
        <v>0</v>
      </c>
      <c r="M427" s="117" t="str">
        <f>IFERROR(VLOOKUP(F:F,'Payment Schedule'!AD:AE,2,FALSE),"")</f>
        <v/>
      </c>
    </row>
    <row r="428" spans="6:13" x14ac:dyDescent="0.2">
      <c r="F428" s="110"/>
      <c r="I428" s="213"/>
      <c r="J428" s="254">
        <f>IFERROR(VLOOKUP(G:G,'Master Data'!A:D,4,FALSE),0)</f>
        <v>0</v>
      </c>
      <c r="L428" s="117">
        <f>IFERROR(VLOOKUP(F:F,'BW Expense Report Doc'!F:H,3,FALSE),0)</f>
        <v>0</v>
      </c>
      <c r="M428" s="117" t="str">
        <f>IFERROR(VLOOKUP(F:F,'Payment Schedule'!AD:AE,2,FALSE),"")</f>
        <v/>
      </c>
    </row>
    <row r="429" spans="6:13" x14ac:dyDescent="0.2">
      <c r="F429" s="110"/>
      <c r="I429" s="213"/>
      <c r="J429" s="254">
        <f>IFERROR(VLOOKUP(G:G,'Master Data'!A:D,4,FALSE),0)</f>
        <v>0</v>
      </c>
      <c r="L429" s="117">
        <f>IFERROR(VLOOKUP(F:F,'BW Expense Report Doc'!F:H,3,FALSE),0)</f>
        <v>0</v>
      </c>
      <c r="M429" s="117" t="str">
        <f>IFERROR(VLOOKUP(F:F,'Payment Schedule'!AD:AE,2,FALSE),"")</f>
        <v/>
      </c>
    </row>
    <row r="430" spans="6:13" x14ac:dyDescent="0.2">
      <c r="F430" s="110"/>
      <c r="I430" s="213"/>
      <c r="J430" s="254">
        <f>IFERROR(VLOOKUP(G:G,'Master Data'!A:D,4,FALSE),0)</f>
        <v>0</v>
      </c>
      <c r="L430" s="117">
        <f>IFERROR(VLOOKUP(F:F,'BW Expense Report Doc'!F:H,3,FALSE),0)</f>
        <v>0</v>
      </c>
      <c r="M430" s="117" t="str">
        <f>IFERROR(VLOOKUP(F:F,'Payment Schedule'!AD:AE,2,FALSE),"")</f>
        <v/>
      </c>
    </row>
    <row r="431" spans="6:13" x14ac:dyDescent="0.2">
      <c r="F431" s="110"/>
      <c r="I431" s="213"/>
      <c r="J431" s="254">
        <f>IFERROR(VLOOKUP(G:G,'Master Data'!A:D,4,FALSE),0)</f>
        <v>0</v>
      </c>
      <c r="L431" s="117">
        <f>IFERROR(VLOOKUP(F:F,'BW Expense Report Doc'!F:H,3,FALSE),0)</f>
        <v>0</v>
      </c>
      <c r="M431" s="117" t="str">
        <f>IFERROR(VLOOKUP(F:F,'Payment Schedule'!AD:AE,2,FALSE),"")</f>
        <v/>
      </c>
    </row>
    <row r="432" spans="6:13" x14ac:dyDescent="0.2">
      <c r="F432" s="110"/>
      <c r="I432" s="213"/>
      <c r="J432" s="254">
        <f>IFERROR(VLOOKUP(G:G,'Master Data'!A:D,4,FALSE),0)</f>
        <v>0</v>
      </c>
      <c r="L432" s="117">
        <f>IFERROR(VLOOKUP(F:F,'BW Expense Report Doc'!F:H,3,FALSE),0)</f>
        <v>0</v>
      </c>
      <c r="M432" s="117" t="str">
        <f>IFERROR(VLOOKUP(F:F,'Payment Schedule'!AD:AE,2,FALSE),"")</f>
        <v/>
      </c>
    </row>
    <row r="433" spans="6:13" x14ac:dyDescent="0.2">
      <c r="F433" s="110"/>
      <c r="I433" s="213"/>
      <c r="J433" s="254">
        <f>IFERROR(VLOOKUP(G:G,'Master Data'!A:D,4,FALSE),0)</f>
        <v>0</v>
      </c>
      <c r="L433" s="117">
        <f>IFERROR(VLOOKUP(F:F,'BW Expense Report Doc'!F:H,3,FALSE),0)</f>
        <v>0</v>
      </c>
      <c r="M433" s="117" t="str">
        <f>IFERROR(VLOOKUP(F:F,'Payment Schedule'!AD:AE,2,FALSE),"")</f>
        <v/>
      </c>
    </row>
    <row r="434" spans="6:13" x14ac:dyDescent="0.2">
      <c r="F434" s="110"/>
      <c r="I434" s="213"/>
      <c r="J434" s="254">
        <f>IFERROR(VLOOKUP(G:G,'Master Data'!A:D,4,FALSE),0)</f>
        <v>0</v>
      </c>
      <c r="L434" s="117">
        <f>IFERROR(VLOOKUP(F:F,'BW Expense Report Doc'!F:H,3,FALSE),0)</f>
        <v>0</v>
      </c>
      <c r="M434" s="117" t="str">
        <f>IFERROR(VLOOKUP(F:F,'Payment Schedule'!AD:AE,2,FALSE),"")</f>
        <v/>
      </c>
    </row>
    <row r="435" spans="6:13" x14ac:dyDescent="0.2">
      <c r="F435" s="110"/>
      <c r="I435" s="213"/>
      <c r="J435" s="254">
        <f>IFERROR(VLOOKUP(G:G,'Master Data'!A:D,4,FALSE),0)</f>
        <v>0</v>
      </c>
      <c r="L435" s="117">
        <f>IFERROR(VLOOKUP(F:F,'BW Expense Report Doc'!F:H,3,FALSE),0)</f>
        <v>0</v>
      </c>
      <c r="M435" s="117" t="str">
        <f>IFERROR(VLOOKUP(F:F,'Payment Schedule'!AD:AE,2,FALSE),"")</f>
        <v/>
      </c>
    </row>
    <row r="436" spans="6:13" x14ac:dyDescent="0.2">
      <c r="F436" s="110"/>
      <c r="I436" s="213"/>
      <c r="J436" s="254">
        <f>IFERROR(VLOOKUP(G:G,'Master Data'!A:D,4,FALSE),0)</f>
        <v>0</v>
      </c>
      <c r="L436" s="117">
        <f>IFERROR(VLOOKUP(F:F,'BW Expense Report Doc'!F:H,3,FALSE),0)</f>
        <v>0</v>
      </c>
      <c r="M436" s="117" t="str">
        <f>IFERROR(VLOOKUP(F:F,'Payment Schedule'!AD:AE,2,FALSE),"")</f>
        <v/>
      </c>
    </row>
    <row r="437" spans="6:13" x14ac:dyDescent="0.2">
      <c r="F437" s="110"/>
      <c r="I437" s="213"/>
      <c r="J437" s="254">
        <f>IFERROR(VLOOKUP(G:G,'Master Data'!A:D,4,FALSE),0)</f>
        <v>0</v>
      </c>
      <c r="L437" s="117">
        <f>IFERROR(VLOOKUP(F:F,'BW Expense Report Doc'!F:H,3,FALSE),0)</f>
        <v>0</v>
      </c>
      <c r="M437" s="117" t="str">
        <f>IFERROR(VLOOKUP(F:F,'Payment Schedule'!AD:AE,2,FALSE),"")</f>
        <v/>
      </c>
    </row>
    <row r="438" spans="6:13" x14ac:dyDescent="0.2">
      <c r="F438" s="110"/>
      <c r="I438" s="213"/>
      <c r="J438" s="254">
        <f>IFERROR(VLOOKUP(G:G,'Master Data'!A:D,4,FALSE),0)</f>
        <v>0</v>
      </c>
      <c r="L438" s="117">
        <f>IFERROR(VLOOKUP(F:F,'BW Expense Report Doc'!F:H,3,FALSE),0)</f>
        <v>0</v>
      </c>
      <c r="M438" s="117" t="str">
        <f>IFERROR(VLOOKUP(F:F,'Payment Schedule'!AD:AE,2,FALSE),"")</f>
        <v/>
      </c>
    </row>
    <row r="439" spans="6:13" x14ac:dyDescent="0.2">
      <c r="F439" s="110"/>
      <c r="I439" s="213"/>
      <c r="J439" s="254">
        <f>IFERROR(VLOOKUP(G:G,'Master Data'!A:D,4,FALSE),0)</f>
        <v>0</v>
      </c>
      <c r="L439" s="117">
        <f>IFERROR(VLOOKUP(F:F,'BW Expense Report Doc'!F:H,3,FALSE),0)</f>
        <v>0</v>
      </c>
      <c r="M439" s="117" t="str">
        <f>IFERROR(VLOOKUP(F:F,'Payment Schedule'!AD:AE,2,FALSE),"")</f>
        <v/>
      </c>
    </row>
    <row r="440" spans="6:13" x14ac:dyDescent="0.2">
      <c r="F440" s="110"/>
      <c r="I440" s="213"/>
      <c r="J440" s="254">
        <f>IFERROR(VLOOKUP(G:G,'Master Data'!A:D,4,FALSE),0)</f>
        <v>0</v>
      </c>
      <c r="L440" s="117">
        <f>IFERROR(VLOOKUP(F:F,'BW Expense Report Doc'!F:H,3,FALSE),0)</f>
        <v>0</v>
      </c>
      <c r="M440" s="117" t="str">
        <f>IFERROR(VLOOKUP(F:F,'Payment Schedule'!AD:AE,2,FALSE),"")</f>
        <v/>
      </c>
    </row>
    <row r="441" spans="6:13" x14ac:dyDescent="0.2">
      <c r="F441" s="110"/>
      <c r="I441" s="213"/>
      <c r="J441" s="254">
        <f>IFERROR(VLOOKUP(G:G,'Master Data'!A:D,4,FALSE),0)</f>
        <v>0</v>
      </c>
      <c r="L441" s="117">
        <f>IFERROR(VLOOKUP(F:F,'BW Expense Report Doc'!F:H,3,FALSE),0)</f>
        <v>0</v>
      </c>
      <c r="M441" s="117" t="str">
        <f>IFERROR(VLOOKUP(F:F,'Payment Schedule'!AD:AE,2,FALSE),"")</f>
        <v/>
      </c>
    </row>
    <row r="442" spans="6:13" x14ac:dyDescent="0.2">
      <c r="F442" s="110"/>
      <c r="I442" s="213"/>
      <c r="J442" s="254">
        <f>IFERROR(VLOOKUP(G:G,'Master Data'!A:D,4,FALSE),0)</f>
        <v>0</v>
      </c>
      <c r="L442" s="117">
        <f>IFERROR(VLOOKUP(F:F,'BW Expense Report Doc'!F:H,3,FALSE),0)</f>
        <v>0</v>
      </c>
      <c r="M442" s="117" t="str">
        <f>IFERROR(VLOOKUP(F:F,'Payment Schedule'!AD:AE,2,FALSE),"")</f>
        <v/>
      </c>
    </row>
    <row r="443" spans="6:13" x14ac:dyDescent="0.2">
      <c r="F443" s="110"/>
      <c r="I443" s="213"/>
      <c r="J443" s="254">
        <f>IFERROR(VLOOKUP(G:G,'Master Data'!A:D,4,FALSE),0)</f>
        <v>0</v>
      </c>
      <c r="L443" s="117">
        <f>IFERROR(VLOOKUP(F:F,'BW Expense Report Doc'!F:H,3,FALSE),0)</f>
        <v>0</v>
      </c>
      <c r="M443" s="117" t="str">
        <f>IFERROR(VLOOKUP(F:F,'Payment Schedule'!AD:AE,2,FALSE),"")</f>
        <v/>
      </c>
    </row>
    <row r="444" spans="6:13" x14ac:dyDescent="0.2">
      <c r="F444" s="110"/>
      <c r="I444" s="213"/>
      <c r="J444" s="254">
        <f>IFERROR(VLOOKUP(G:G,'Master Data'!A:D,4,FALSE),0)</f>
        <v>0</v>
      </c>
      <c r="L444" s="117">
        <f>IFERROR(VLOOKUP(F:F,'BW Expense Report Doc'!F:H,3,FALSE),0)</f>
        <v>0</v>
      </c>
      <c r="M444" s="117" t="str">
        <f>IFERROR(VLOOKUP(F:F,'Payment Schedule'!AD:AE,2,FALSE),"")</f>
        <v/>
      </c>
    </row>
    <row r="445" spans="6:13" x14ac:dyDescent="0.2">
      <c r="F445" s="110"/>
      <c r="I445" s="213"/>
      <c r="J445" s="254">
        <f>IFERROR(VLOOKUP(G:G,'Master Data'!A:D,4,FALSE),0)</f>
        <v>0</v>
      </c>
      <c r="L445" s="117">
        <f>IFERROR(VLOOKUP(F:F,'BW Expense Report Doc'!F:H,3,FALSE),0)</f>
        <v>0</v>
      </c>
      <c r="M445" s="117" t="str">
        <f>IFERROR(VLOOKUP(F:F,'Payment Schedule'!AD:AE,2,FALSE),"")</f>
        <v/>
      </c>
    </row>
    <row r="446" spans="6:13" x14ac:dyDescent="0.2">
      <c r="F446" s="110"/>
      <c r="I446" s="213"/>
      <c r="J446" s="254">
        <f>IFERROR(VLOOKUP(G:G,'Master Data'!A:D,4,FALSE),0)</f>
        <v>0</v>
      </c>
      <c r="L446" s="117">
        <f>IFERROR(VLOOKUP(F:F,'BW Expense Report Doc'!F:H,3,FALSE),0)</f>
        <v>0</v>
      </c>
      <c r="M446" s="117" t="str">
        <f>IFERROR(VLOOKUP(F:F,'Payment Schedule'!AD:AE,2,FALSE),"")</f>
        <v/>
      </c>
    </row>
    <row r="447" spans="6:13" x14ac:dyDescent="0.2">
      <c r="F447" s="110"/>
      <c r="I447" s="213"/>
      <c r="J447" s="254">
        <f>IFERROR(VLOOKUP(G:G,'Master Data'!A:D,4,FALSE),0)</f>
        <v>0</v>
      </c>
      <c r="L447" s="117">
        <f>IFERROR(VLOOKUP(F:F,'BW Expense Report Doc'!F:H,3,FALSE),0)</f>
        <v>0</v>
      </c>
      <c r="M447" s="117" t="str">
        <f>IFERROR(VLOOKUP(F:F,'Payment Schedule'!AD:AE,2,FALSE),"")</f>
        <v/>
      </c>
    </row>
    <row r="448" spans="6:13" x14ac:dyDescent="0.2">
      <c r="F448" s="110"/>
      <c r="I448" s="213"/>
      <c r="J448" s="254">
        <f>IFERROR(VLOOKUP(G:G,'Master Data'!A:D,4,FALSE),0)</f>
        <v>0</v>
      </c>
      <c r="L448" s="117">
        <f>IFERROR(VLOOKUP(F:F,'BW Expense Report Doc'!F:H,3,FALSE),0)</f>
        <v>0</v>
      </c>
      <c r="M448" s="117" t="str">
        <f>IFERROR(VLOOKUP(F:F,'Payment Schedule'!AD:AE,2,FALSE),"")</f>
        <v/>
      </c>
    </row>
    <row r="449" spans="6:13" x14ac:dyDescent="0.2">
      <c r="F449" s="110"/>
      <c r="I449" s="213"/>
      <c r="J449" s="254">
        <f>IFERROR(VLOOKUP(G:G,'Master Data'!A:D,4,FALSE),0)</f>
        <v>0</v>
      </c>
      <c r="L449" s="117">
        <f>IFERROR(VLOOKUP(F:F,'BW Expense Report Doc'!F:H,3,FALSE),0)</f>
        <v>0</v>
      </c>
      <c r="M449" s="117" t="str">
        <f>IFERROR(VLOOKUP(F:F,'Payment Schedule'!AD:AE,2,FALSE),"")</f>
        <v/>
      </c>
    </row>
    <row r="450" spans="6:13" x14ac:dyDescent="0.2">
      <c r="F450" s="110"/>
      <c r="I450" s="213"/>
      <c r="J450" s="254">
        <f>IFERROR(VLOOKUP(G:G,'Master Data'!A:D,4,FALSE),0)</f>
        <v>0</v>
      </c>
      <c r="L450" s="117">
        <f>IFERROR(VLOOKUP(F:F,'BW Expense Report Doc'!F:H,3,FALSE),0)</f>
        <v>0</v>
      </c>
      <c r="M450" s="117" t="str">
        <f>IFERROR(VLOOKUP(F:F,'Payment Schedule'!AD:AE,2,FALSE),"")</f>
        <v/>
      </c>
    </row>
    <row r="451" spans="6:13" x14ac:dyDescent="0.2">
      <c r="F451" s="110"/>
      <c r="I451" s="213"/>
      <c r="J451" s="254">
        <f>IFERROR(VLOOKUP(G:G,'Master Data'!A:D,4,FALSE),0)</f>
        <v>0</v>
      </c>
      <c r="L451" s="117">
        <f>IFERROR(VLOOKUP(F:F,'BW Expense Report Doc'!F:H,3,FALSE),0)</f>
        <v>0</v>
      </c>
      <c r="M451" s="117" t="str">
        <f>IFERROR(VLOOKUP(F:F,'Payment Schedule'!AD:AE,2,FALSE),"")</f>
        <v/>
      </c>
    </row>
    <row r="452" spans="6:13" x14ac:dyDescent="0.2">
      <c r="F452" s="110"/>
      <c r="I452" s="213"/>
      <c r="J452" s="254">
        <f>IFERROR(VLOOKUP(G:G,'Master Data'!A:D,4,FALSE),0)</f>
        <v>0</v>
      </c>
      <c r="L452" s="117">
        <f>IFERROR(VLOOKUP(F:F,'BW Expense Report Doc'!F:H,3,FALSE),0)</f>
        <v>0</v>
      </c>
      <c r="M452" s="117" t="str">
        <f>IFERROR(VLOOKUP(F:F,'Payment Schedule'!AD:AE,2,FALSE),"")</f>
        <v/>
      </c>
    </row>
    <row r="453" spans="6:13" x14ac:dyDescent="0.2">
      <c r="F453" s="110"/>
      <c r="I453" s="213"/>
      <c r="J453" s="254">
        <f>IFERROR(VLOOKUP(G:G,'Master Data'!A:D,4,FALSE),0)</f>
        <v>0</v>
      </c>
      <c r="L453" s="117">
        <f>IFERROR(VLOOKUP(F:F,'BW Expense Report Doc'!F:H,3,FALSE),0)</f>
        <v>0</v>
      </c>
      <c r="M453" s="117" t="str">
        <f>IFERROR(VLOOKUP(F:F,'Payment Schedule'!AD:AE,2,FALSE),"")</f>
        <v/>
      </c>
    </row>
    <row r="454" spans="6:13" x14ac:dyDescent="0.2">
      <c r="F454" s="110"/>
      <c r="I454" s="213"/>
      <c r="J454" s="254">
        <f>IFERROR(VLOOKUP(G:G,'Master Data'!A:D,4,FALSE),0)</f>
        <v>0</v>
      </c>
      <c r="L454" s="117">
        <f>IFERROR(VLOOKUP(F:F,'BW Expense Report Doc'!F:H,3,FALSE),0)</f>
        <v>0</v>
      </c>
      <c r="M454" s="117" t="str">
        <f>IFERROR(VLOOKUP(F:F,'Payment Schedule'!AD:AE,2,FALSE),"")</f>
        <v/>
      </c>
    </row>
    <row r="455" spans="6:13" x14ac:dyDescent="0.2">
      <c r="F455" s="110"/>
      <c r="I455" s="213"/>
      <c r="J455" s="254">
        <f>IFERROR(VLOOKUP(G:G,'Master Data'!A:D,4,FALSE),0)</f>
        <v>0</v>
      </c>
      <c r="L455" s="117">
        <f>IFERROR(VLOOKUP(F:F,'BW Expense Report Doc'!F:H,3,FALSE),0)</f>
        <v>0</v>
      </c>
      <c r="M455" s="117" t="str">
        <f>IFERROR(VLOOKUP(F:F,'Payment Schedule'!AD:AE,2,FALSE),"")</f>
        <v/>
      </c>
    </row>
    <row r="456" spans="6:13" x14ac:dyDescent="0.2">
      <c r="F456" s="110"/>
      <c r="I456" s="213"/>
      <c r="J456" s="254">
        <f>IFERROR(VLOOKUP(G:G,'Master Data'!A:D,4,FALSE),0)</f>
        <v>0</v>
      </c>
      <c r="L456" s="117">
        <f>IFERROR(VLOOKUP(F:F,'BW Expense Report Doc'!F:H,3,FALSE),0)</f>
        <v>0</v>
      </c>
      <c r="M456" s="117" t="str">
        <f>IFERROR(VLOOKUP(F:F,'Payment Schedule'!AD:AE,2,FALSE),"")</f>
        <v/>
      </c>
    </row>
    <row r="457" spans="6:13" x14ac:dyDescent="0.2">
      <c r="F457" s="110"/>
      <c r="I457" s="213"/>
      <c r="J457" s="254">
        <f>IFERROR(VLOOKUP(G:G,'Master Data'!A:D,4,FALSE),0)</f>
        <v>0</v>
      </c>
      <c r="L457" s="117">
        <f>IFERROR(VLOOKUP(F:F,'BW Expense Report Doc'!F:H,3,FALSE),0)</f>
        <v>0</v>
      </c>
      <c r="M457" s="117" t="str">
        <f>IFERROR(VLOOKUP(F:F,'Payment Schedule'!AD:AE,2,FALSE),"")</f>
        <v/>
      </c>
    </row>
    <row r="458" spans="6:13" x14ac:dyDescent="0.2">
      <c r="F458" s="110"/>
      <c r="I458" s="213"/>
      <c r="J458" s="254">
        <f>IFERROR(VLOOKUP(G:G,'Master Data'!A:D,4,FALSE),0)</f>
        <v>0</v>
      </c>
      <c r="L458" s="117">
        <f>IFERROR(VLOOKUP(F:F,'BW Expense Report Doc'!F:H,3,FALSE),0)</f>
        <v>0</v>
      </c>
      <c r="M458" s="117" t="str">
        <f>IFERROR(VLOOKUP(F:F,'Payment Schedule'!AD:AE,2,FALSE),"")</f>
        <v/>
      </c>
    </row>
    <row r="459" spans="6:13" x14ac:dyDescent="0.2">
      <c r="F459" s="110"/>
      <c r="I459" s="213"/>
      <c r="J459" s="254">
        <f>IFERROR(VLOOKUP(G:G,'Master Data'!A:D,4,FALSE),0)</f>
        <v>0</v>
      </c>
      <c r="L459" s="117">
        <f>IFERROR(VLOOKUP(F:F,'BW Expense Report Doc'!F:H,3,FALSE),0)</f>
        <v>0</v>
      </c>
      <c r="M459" s="117" t="str">
        <f>IFERROR(VLOOKUP(F:F,'Payment Schedule'!AD:AE,2,FALSE),"")</f>
        <v/>
      </c>
    </row>
    <row r="460" spans="6:13" x14ac:dyDescent="0.2">
      <c r="F460" s="110"/>
      <c r="I460" s="213"/>
      <c r="J460" s="254">
        <f>IFERROR(VLOOKUP(G:G,'Master Data'!A:D,4,FALSE),0)</f>
        <v>0</v>
      </c>
      <c r="L460" s="117">
        <f>IFERROR(VLOOKUP(F:F,'BW Expense Report Doc'!F:H,3,FALSE),0)</f>
        <v>0</v>
      </c>
      <c r="M460" s="117" t="str">
        <f>IFERROR(VLOOKUP(F:F,'Payment Schedule'!AD:AE,2,FALSE),"")</f>
        <v/>
      </c>
    </row>
    <row r="461" spans="6:13" x14ac:dyDescent="0.2">
      <c r="F461" s="110"/>
      <c r="I461" s="213"/>
      <c r="J461" s="254">
        <f>IFERROR(VLOOKUP(G:G,'Master Data'!A:D,4,FALSE),0)</f>
        <v>0</v>
      </c>
      <c r="L461" s="117">
        <f>IFERROR(VLOOKUP(F:F,'BW Expense Report Doc'!F:H,3,FALSE),0)</f>
        <v>0</v>
      </c>
      <c r="M461" s="117" t="str">
        <f>IFERROR(VLOOKUP(F:F,'Payment Schedule'!AD:AE,2,FALSE),"")</f>
        <v/>
      </c>
    </row>
    <row r="462" spans="6:13" x14ac:dyDescent="0.2">
      <c r="F462" s="110"/>
      <c r="I462" s="213"/>
      <c r="J462" s="254">
        <f>IFERROR(VLOOKUP(G:G,'Master Data'!A:D,4,FALSE),0)</f>
        <v>0</v>
      </c>
      <c r="L462" s="117">
        <f>IFERROR(VLOOKUP(F:F,'BW Expense Report Doc'!F:H,3,FALSE),0)</f>
        <v>0</v>
      </c>
      <c r="M462" s="117" t="str">
        <f>IFERROR(VLOOKUP(F:F,'Payment Schedule'!AD:AE,2,FALSE),"")</f>
        <v/>
      </c>
    </row>
    <row r="463" spans="6:13" x14ac:dyDescent="0.2">
      <c r="F463" s="110"/>
      <c r="I463" s="213"/>
      <c r="J463" s="254">
        <f>IFERROR(VLOOKUP(G:G,'Master Data'!A:D,4,FALSE),0)</f>
        <v>0</v>
      </c>
      <c r="L463" s="117">
        <f>IFERROR(VLOOKUP(F:F,'BW Expense Report Doc'!F:H,3,FALSE),0)</f>
        <v>0</v>
      </c>
      <c r="M463" s="117" t="str">
        <f>IFERROR(VLOOKUP(F:F,'Payment Schedule'!AD:AE,2,FALSE),"")</f>
        <v/>
      </c>
    </row>
    <row r="464" spans="6:13" x14ac:dyDescent="0.2">
      <c r="F464" s="110"/>
      <c r="I464" s="213"/>
      <c r="J464" s="254">
        <f>IFERROR(VLOOKUP(G:G,'Master Data'!A:D,4,FALSE),0)</f>
        <v>0</v>
      </c>
      <c r="L464" s="117">
        <f>IFERROR(VLOOKUP(F:F,'BW Expense Report Doc'!F:H,3,FALSE),0)</f>
        <v>0</v>
      </c>
      <c r="M464" s="117" t="str">
        <f>IFERROR(VLOOKUP(F:F,'Payment Schedule'!AD:AE,2,FALSE),"")</f>
        <v/>
      </c>
    </row>
    <row r="465" spans="6:13" x14ac:dyDescent="0.2">
      <c r="F465" s="110"/>
      <c r="I465" s="213"/>
      <c r="J465" s="254">
        <f>IFERROR(VLOOKUP(G:G,'Master Data'!A:D,4,FALSE),0)</f>
        <v>0</v>
      </c>
      <c r="L465" s="117">
        <f>IFERROR(VLOOKUP(F:F,'BW Expense Report Doc'!F:H,3,FALSE),0)</f>
        <v>0</v>
      </c>
      <c r="M465" s="117" t="str">
        <f>IFERROR(VLOOKUP(F:F,'Payment Schedule'!AD:AE,2,FALSE),"")</f>
        <v/>
      </c>
    </row>
    <row r="466" spans="6:13" x14ac:dyDescent="0.2">
      <c r="F466" s="110"/>
      <c r="I466" s="213"/>
      <c r="J466" s="254">
        <f>IFERROR(VLOOKUP(G:G,'Master Data'!A:D,4,FALSE),0)</f>
        <v>0</v>
      </c>
      <c r="L466" s="117">
        <f>IFERROR(VLOOKUP(F:F,'BW Expense Report Doc'!F:H,3,FALSE),0)</f>
        <v>0</v>
      </c>
      <c r="M466" s="117" t="str">
        <f>IFERROR(VLOOKUP(F:F,'Payment Schedule'!AD:AE,2,FALSE),"")</f>
        <v/>
      </c>
    </row>
    <row r="467" spans="6:13" x14ac:dyDescent="0.2">
      <c r="F467" s="110"/>
      <c r="I467" s="213"/>
      <c r="J467" s="254">
        <f>IFERROR(VLOOKUP(G:G,'Master Data'!A:D,4,FALSE),0)</f>
        <v>0</v>
      </c>
      <c r="L467" s="117">
        <f>IFERROR(VLOOKUP(F:F,'BW Expense Report Doc'!F:H,3,FALSE),0)</f>
        <v>0</v>
      </c>
      <c r="M467" s="117" t="str">
        <f>IFERROR(VLOOKUP(F:F,'Payment Schedule'!AD:AE,2,FALSE),"")</f>
        <v/>
      </c>
    </row>
    <row r="468" spans="6:13" x14ac:dyDescent="0.2">
      <c r="F468" s="110"/>
      <c r="I468" s="213"/>
      <c r="J468" s="254">
        <f>IFERROR(VLOOKUP(G:G,'Master Data'!A:D,4,FALSE),0)</f>
        <v>0</v>
      </c>
      <c r="L468" s="117">
        <f>IFERROR(VLOOKUP(F:F,'BW Expense Report Doc'!F:H,3,FALSE),0)</f>
        <v>0</v>
      </c>
      <c r="M468" s="117" t="str">
        <f>IFERROR(VLOOKUP(F:F,'Payment Schedule'!AD:AE,2,FALSE),"")</f>
        <v/>
      </c>
    </row>
    <row r="469" spans="6:13" x14ac:dyDescent="0.2">
      <c r="F469" s="110"/>
      <c r="I469" s="213"/>
      <c r="J469" s="254">
        <f>IFERROR(VLOOKUP(G:G,'Master Data'!A:D,4,FALSE),0)</f>
        <v>0</v>
      </c>
      <c r="L469" s="117">
        <f>IFERROR(VLOOKUP(F:F,'BW Expense Report Doc'!F:H,3,FALSE),0)</f>
        <v>0</v>
      </c>
      <c r="M469" s="117" t="str">
        <f>IFERROR(VLOOKUP(F:F,'Payment Schedule'!AD:AE,2,FALSE),"")</f>
        <v/>
      </c>
    </row>
    <row r="470" spans="6:13" x14ac:dyDescent="0.2">
      <c r="F470" s="110"/>
      <c r="I470" s="213"/>
      <c r="J470" s="254">
        <f>IFERROR(VLOOKUP(G:G,'Master Data'!A:D,4,FALSE),0)</f>
        <v>0</v>
      </c>
      <c r="L470" s="117">
        <f>IFERROR(VLOOKUP(F:F,'BW Expense Report Doc'!F:H,3,FALSE),0)</f>
        <v>0</v>
      </c>
      <c r="M470" s="117" t="str">
        <f>IFERROR(VLOOKUP(F:F,'Payment Schedule'!AD:AE,2,FALSE),"")</f>
        <v/>
      </c>
    </row>
    <row r="471" spans="6:13" x14ac:dyDescent="0.2">
      <c r="F471" s="110"/>
      <c r="I471" s="213"/>
      <c r="J471" s="254">
        <f>IFERROR(VLOOKUP(G:G,'Master Data'!A:D,4,FALSE),0)</f>
        <v>0</v>
      </c>
      <c r="L471" s="117">
        <f>IFERROR(VLOOKUP(F:F,'BW Expense Report Doc'!F:H,3,FALSE),0)</f>
        <v>0</v>
      </c>
      <c r="M471" s="117" t="str">
        <f>IFERROR(VLOOKUP(F:F,'Payment Schedule'!AD:AE,2,FALSE),"")</f>
        <v/>
      </c>
    </row>
    <row r="472" spans="6:13" x14ac:dyDescent="0.2">
      <c r="F472" s="110"/>
      <c r="I472" s="213"/>
      <c r="J472" s="254">
        <f>IFERROR(VLOOKUP(G:G,'Master Data'!A:D,4,FALSE),0)</f>
        <v>0</v>
      </c>
      <c r="L472" s="117">
        <f>IFERROR(VLOOKUP(F:F,'BW Expense Report Doc'!F:H,3,FALSE),0)</f>
        <v>0</v>
      </c>
      <c r="M472" s="117" t="str">
        <f>IFERROR(VLOOKUP(F:F,'Payment Schedule'!AD:AE,2,FALSE),"")</f>
        <v/>
      </c>
    </row>
    <row r="473" spans="6:13" x14ac:dyDescent="0.2">
      <c r="F473" s="110"/>
      <c r="I473" s="213"/>
      <c r="J473" s="254">
        <f>IFERROR(VLOOKUP(G:G,'Master Data'!A:D,4,FALSE),0)</f>
        <v>0</v>
      </c>
      <c r="L473" s="117">
        <f>IFERROR(VLOOKUP(F:F,'BW Expense Report Doc'!F:H,3,FALSE),0)</f>
        <v>0</v>
      </c>
      <c r="M473" s="117" t="str">
        <f>IFERROR(VLOOKUP(F:F,'Payment Schedule'!AD:AE,2,FALSE),"")</f>
        <v/>
      </c>
    </row>
    <row r="474" spans="6:13" x14ac:dyDescent="0.2">
      <c r="F474" s="110"/>
      <c r="I474" s="213"/>
      <c r="J474" s="254">
        <f>IFERROR(VLOOKUP(G:G,'Master Data'!A:D,4,FALSE),0)</f>
        <v>0</v>
      </c>
      <c r="L474" s="117">
        <f>IFERROR(VLOOKUP(F:F,'BW Expense Report Doc'!F:H,3,FALSE),0)</f>
        <v>0</v>
      </c>
      <c r="M474" s="117" t="str">
        <f>IFERROR(VLOOKUP(F:F,'Payment Schedule'!AD:AE,2,FALSE),"")</f>
        <v/>
      </c>
    </row>
    <row r="475" spans="6:13" x14ac:dyDescent="0.2">
      <c r="F475" s="110"/>
      <c r="I475" s="213"/>
      <c r="J475" s="254">
        <f>IFERROR(VLOOKUP(G:G,'Master Data'!A:D,4,FALSE),0)</f>
        <v>0</v>
      </c>
      <c r="L475" s="117">
        <f>IFERROR(VLOOKUP(F:F,'BW Expense Report Doc'!F:H,3,FALSE),0)</f>
        <v>0</v>
      </c>
      <c r="M475" s="117" t="str">
        <f>IFERROR(VLOOKUP(F:F,'Payment Schedule'!AD:AE,2,FALSE),"")</f>
        <v/>
      </c>
    </row>
    <row r="476" spans="6:13" x14ac:dyDescent="0.2">
      <c r="F476" s="110"/>
      <c r="I476" s="213"/>
      <c r="J476" s="254">
        <f>IFERROR(VLOOKUP(G:G,'Master Data'!A:D,4,FALSE),0)</f>
        <v>0</v>
      </c>
      <c r="L476" s="117">
        <f>IFERROR(VLOOKUP(F:F,'BW Expense Report Doc'!F:H,3,FALSE),0)</f>
        <v>0</v>
      </c>
      <c r="M476" s="117" t="str">
        <f>IFERROR(VLOOKUP(F:F,'Payment Schedule'!AD:AE,2,FALSE),"")</f>
        <v/>
      </c>
    </row>
    <row r="477" spans="6:13" x14ac:dyDescent="0.2">
      <c r="F477" s="110"/>
      <c r="I477" s="213"/>
      <c r="J477" s="254">
        <f>IFERROR(VLOOKUP(G:G,'Master Data'!A:D,4,FALSE),0)</f>
        <v>0</v>
      </c>
      <c r="L477" s="117">
        <f>IFERROR(VLOOKUP(F:F,'BW Expense Report Doc'!F:H,3,FALSE),0)</f>
        <v>0</v>
      </c>
      <c r="M477" s="117" t="str">
        <f>IFERROR(VLOOKUP(F:F,'Payment Schedule'!AD:AE,2,FALSE),"")</f>
        <v/>
      </c>
    </row>
    <row r="478" spans="6:13" x14ac:dyDescent="0.2">
      <c r="F478" s="110"/>
      <c r="I478" s="213"/>
      <c r="J478" s="254">
        <f>IFERROR(VLOOKUP(G:G,'Master Data'!A:D,4,FALSE),0)</f>
        <v>0</v>
      </c>
      <c r="L478" s="117">
        <f>IFERROR(VLOOKUP(F:F,'BW Expense Report Doc'!F:H,3,FALSE),0)</f>
        <v>0</v>
      </c>
      <c r="M478" s="117" t="str">
        <f>IFERROR(VLOOKUP(F:F,'Payment Schedule'!AD:AE,2,FALSE),"")</f>
        <v/>
      </c>
    </row>
    <row r="479" spans="6:13" x14ac:dyDescent="0.2">
      <c r="F479" s="110"/>
      <c r="I479" s="213"/>
      <c r="J479" s="254">
        <f>IFERROR(VLOOKUP(G:G,'Master Data'!A:D,4,FALSE),0)</f>
        <v>0</v>
      </c>
      <c r="L479" s="117">
        <f>IFERROR(VLOOKUP(F:F,'BW Expense Report Doc'!F:H,3,FALSE),0)</f>
        <v>0</v>
      </c>
      <c r="M479" s="117" t="str">
        <f>IFERROR(VLOOKUP(F:F,'Payment Schedule'!AD:AE,2,FALSE),"")</f>
        <v/>
      </c>
    </row>
    <row r="480" spans="6:13" x14ac:dyDescent="0.2">
      <c r="F480" s="110"/>
      <c r="I480" s="213"/>
      <c r="J480" s="254">
        <f>IFERROR(VLOOKUP(G:G,'Master Data'!A:D,4,FALSE),0)</f>
        <v>0</v>
      </c>
      <c r="L480" s="117">
        <f>IFERROR(VLOOKUP(F:F,'BW Expense Report Doc'!F:H,3,FALSE),0)</f>
        <v>0</v>
      </c>
      <c r="M480" s="117" t="str">
        <f>IFERROR(VLOOKUP(F:F,'Payment Schedule'!AD:AE,2,FALSE),"")</f>
        <v/>
      </c>
    </row>
    <row r="481" spans="6:13" x14ac:dyDescent="0.2">
      <c r="F481" s="110"/>
      <c r="I481" s="213"/>
      <c r="J481" s="254">
        <f>IFERROR(VLOOKUP(G:G,'Master Data'!A:D,4,FALSE),0)</f>
        <v>0</v>
      </c>
      <c r="L481" s="117">
        <f>IFERROR(VLOOKUP(F:F,'BW Expense Report Doc'!F:H,3,FALSE),0)</f>
        <v>0</v>
      </c>
      <c r="M481" s="117" t="str">
        <f>IFERROR(VLOOKUP(F:F,'Payment Schedule'!AD:AE,2,FALSE),"")</f>
        <v/>
      </c>
    </row>
    <row r="482" spans="6:13" x14ac:dyDescent="0.2">
      <c r="F482" s="110"/>
      <c r="I482" s="213"/>
      <c r="J482" s="254">
        <f>IFERROR(VLOOKUP(G:G,'Master Data'!A:D,4,FALSE),0)</f>
        <v>0</v>
      </c>
      <c r="L482" s="117">
        <f>IFERROR(VLOOKUP(F:F,'BW Expense Report Doc'!F:H,3,FALSE),0)</f>
        <v>0</v>
      </c>
      <c r="M482" s="117" t="str">
        <f>IFERROR(VLOOKUP(F:F,'Payment Schedule'!AD:AE,2,FALSE),"")</f>
        <v/>
      </c>
    </row>
    <row r="483" spans="6:13" x14ac:dyDescent="0.2">
      <c r="F483" s="110"/>
      <c r="I483" s="213"/>
      <c r="J483" s="254">
        <f>IFERROR(VLOOKUP(G:G,'Master Data'!A:D,4,FALSE),0)</f>
        <v>0</v>
      </c>
      <c r="L483" s="117">
        <f>IFERROR(VLOOKUP(F:F,'BW Expense Report Doc'!F:H,3,FALSE),0)</f>
        <v>0</v>
      </c>
      <c r="M483" s="117" t="str">
        <f>IFERROR(VLOOKUP(F:F,'Payment Schedule'!AD:AE,2,FALSE),"")</f>
        <v/>
      </c>
    </row>
    <row r="484" spans="6:13" x14ac:dyDescent="0.2">
      <c r="F484" s="110"/>
      <c r="I484" s="213"/>
      <c r="J484" s="254">
        <f>IFERROR(VLOOKUP(G:G,'Master Data'!A:D,4,FALSE),0)</f>
        <v>0</v>
      </c>
      <c r="L484" s="117">
        <f>IFERROR(VLOOKUP(F:F,'BW Expense Report Doc'!F:H,3,FALSE),0)</f>
        <v>0</v>
      </c>
      <c r="M484" s="117" t="str">
        <f>IFERROR(VLOOKUP(F:F,'Payment Schedule'!AD:AE,2,FALSE),"")</f>
        <v/>
      </c>
    </row>
    <row r="485" spans="6:13" x14ac:dyDescent="0.2">
      <c r="F485" s="110"/>
      <c r="I485" s="213"/>
      <c r="J485" s="254">
        <f>IFERROR(VLOOKUP(G:G,'Master Data'!A:D,4,FALSE),0)</f>
        <v>0</v>
      </c>
      <c r="L485" s="117">
        <f>IFERROR(VLOOKUP(F:F,'BW Expense Report Doc'!F:H,3,FALSE),0)</f>
        <v>0</v>
      </c>
      <c r="M485" s="117" t="str">
        <f>IFERROR(VLOOKUP(F:F,'Payment Schedule'!AD:AE,2,FALSE),"")</f>
        <v/>
      </c>
    </row>
    <row r="486" spans="6:13" x14ac:dyDescent="0.2">
      <c r="F486" s="110"/>
      <c r="I486" s="213"/>
      <c r="J486" s="254">
        <f>IFERROR(VLOOKUP(G:G,'Master Data'!A:D,4,FALSE),0)</f>
        <v>0</v>
      </c>
      <c r="L486" s="117">
        <f>IFERROR(VLOOKUP(F:F,'BW Expense Report Doc'!F:H,3,FALSE),0)</f>
        <v>0</v>
      </c>
      <c r="M486" s="117" t="str">
        <f>IFERROR(VLOOKUP(F:F,'Payment Schedule'!AD:AE,2,FALSE),"")</f>
        <v/>
      </c>
    </row>
    <row r="487" spans="6:13" x14ac:dyDescent="0.2">
      <c r="F487" s="110"/>
      <c r="I487" s="213"/>
      <c r="J487" s="254">
        <f>IFERROR(VLOOKUP(G:G,'Master Data'!A:D,4,FALSE),0)</f>
        <v>0</v>
      </c>
      <c r="L487" s="117">
        <f>IFERROR(VLOOKUP(F:F,'BW Expense Report Doc'!F:H,3,FALSE),0)</f>
        <v>0</v>
      </c>
      <c r="M487" s="117" t="str">
        <f>IFERROR(VLOOKUP(F:F,'Payment Schedule'!AD:AE,2,FALSE),"")</f>
        <v/>
      </c>
    </row>
    <row r="488" spans="6:13" x14ac:dyDescent="0.2">
      <c r="F488" s="110"/>
      <c r="I488" s="213"/>
      <c r="J488" s="254">
        <f>IFERROR(VLOOKUP(G:G,'Master Data'!A:D,4,FALSE),0)</f>
        <v>0</v>
      </c>
      <c r="L488" s="117">
        <f>IFERROR(VLOOKUP(F:F,'BW Expense Report Doc'!F:H,3,FALSE),0)</f>
        <v>0</v>
      </c>
      <c r="M488" s="117" t="str">
        <f>IFERROR(VLOOKUP(F:F,'Payment Schedule'!AD:AE,2,FALSE),"")</f>
        <v/>
      </c>
    </row>
    <row r="489" spans="6:13" x14ac:dyDescent="0.2">
      <c r="F489" s="110"/>
      <c r="I489" s="213"/>
      <c r="J489" s="254">
        <f>IFERROR(VLOOKUP(G:G,'Master Data'!A:D,4,FALSE),0)</f>
        <v>0</v>
      </c>
      <c r="L489" s="117">
        <f>IFERROR(VLOOKUP(F:F,'BW Expense Report Doc'!F:H,3,FALSE),0)</f>
        <v>0</v>
      </c>
      <c r="M489" s="117" t="str">
        <f>IFERROR(VLOOKUP(F:F,'Payment Schedule'!AD:AE,2,FALSE),"")</f>
        <v/>
      </c>
    </row>
    <row r="490" spans="6:13" x14ac:dyDescent="0.2">
      <c r="F490" s="110"/>
      <c r="I490" s="213"/>
      <c r="J490" s="254">
        <f>IFERROR(VLOOKUP(G:G,'Master Data'!A:D,4,FALSE),0)</f>
        <v>0</v>
      </c>
      <c r="L490" s="117">
        <f>IFERROR(VLOOKUP(F:F,'BW Expense Report Doc'!F:H,3,FALSE),0)</f>
        <v>0</v>
      </c>
      <c r="M490" s="117" t="str">
        <f>IFERROR(VLOOKUP(F:F,'Payment Schedule'!AD:AE,2,FALSE),"")</f>
        <v/>
      </c>
    </row>
    <row r="491" spans="6:13" x14ac:dyDescent="0.2">
      <c r="F491" s="110"/>
      <c r="I491" s="213"/>
      <c r="J491" s="254">
        <f>IFERROR(VLOOKUP(G:G,'Master Data'!A:D,4,FALSE),0)</f>
        <v>0</v>
      </c>
      <c r="L491" s="117">
        <f>IFERROR(VLOOKUP(F:F,'BW Expense Report Doc'!F:H,3,FALSE),0)</f>
        <v>0</v>
      </c>
      <c r="M491" s="117" t="str">
        <f>IFERROR(VLOOKUP(F:F,'Payment Schedule'!AD:AE,2,FALSE),"")</f>
        <v/>
      </c>
    </row>
    <row r="492" spans="6:13" x14ac:dyDescent="0.2">
      <c r="F492" s="110"/>
      <c r="I492" s="213"/>
      <c r="J492" s="254">
        <f>IFERROR(VLOOKUP(G:G,'Master Data'!A:D,4,FALSE),0)</f>
        <v>0</v>
      </c>
      <c r="L492" s="117">
        <f>IFERROR(VLOOKUP(F:F,'BW Expense Report Doc'!F:H,3,FALSE),0)</f>
        <v>0</v>
      </c>
      <c r="M492" s="117" t="str">
        <f>IFERROR(VLOOKUP(F:F,'Payment Schedule'!AD:AE,2,FALSE),"")</f>
        <v/>
      </c>
    </row>
    <row r="493" spans="6:13" x14ac:dyDescent="0.2">
      <c r="F493" s="110"/>
      <c r="I493" s="213"/>
      <c r="J493" s="254">
        <f>IFERROR(VLOOKUP(G:G,'Master Data'!A:D,4,FALSE),0)</f>
        <v>0</v>
      </c>
      <c r="L493" s="117">
        <f>IFERROR(VLOOKUP(F:F,'BW Expense Report Doc'!F:H,3,FALSE),0)</f>
        <v>0</v>
      </c>
      <c r="M493" s="117" t="str">
        <f>IFERROR(VLOOKUP(F:F,'Payment Schedule'!AD:AE,2,FALSE),"")</f>
        <v/>
      </c>
    </row>
    <row r="494" spans="6:13" x14ac:dyDescent="0.2">
      <c r="F494" s="110"/>
      <c r="I494" s="213"/>
      <c r="J494" s="254">
        <f>IFERROR(VLOOKUP(G:G,'Master Data'!A:D,4,FALSE),0)</f>
        <v>0</v>
      </c>
      <c r="L494" s="117">
        <f>IFERROR(VLOOKUP(F:F,'BW Expense Report Doc'!F:H,3,FALSE),0)</f>
        <v>0</v>
      </c>
      <c r="M494" s="117" t="str">
        <f>IFERROR(VLOOKUP(F:F,'Payment Schedule'!AD:AE,2,FALSE),"")</f>
        <v/>
      </c>
    </row>
    <row r="495" spans="6:13" x14ac:dyDescent="0.2">
      <c r="F495" s="110"/>
      <c r="I495" s="213"/>
      <c r="J495" s="254">
        <f>IFERROR(VLOOKUP(G:G,'Master Data'!A:D,4,FALSE),0)</f>
        <v>0</v>
      </c>
      <c r="L495" s="117">
        <f>IFERROR(VLOOKUP(F:F,'BW Expense Report Doc'!F:H,3,FALSE),0)</f>
        <v>0</v>
      </c>
      <c r="M495" s="117" t="str">
        <f>IFERROR(VLOOKUP(F:F,'Payment Schedule'!AD:AE,2,FALSE),"")</f>
        <v/>
      </c>
    </row>
    <row r="496" spans="6:13" x14ac:dyDescent="0.2">
      <c r="F496" s="110"/>
      <c r="I496" s="213"/>
      <c r="J496" s="254">
        <f>IFERROR(VLOOKUP(G:G,'Master Data'!A:D,4,FALSE),0)</f>
        <v>0</v>
      </c>
      <c r="L496" s="117">
        <f>IFERROR(VLOOKUP(F:F,'BW Expense Report Doc'!F:H,3,FALSE),0)</f>
        <v>0</v>
      </c>
      <c r="M496" s="117" t="str">
        <f>IFERROR(VLOOKUP(F:F,'Payment Schedule'!AD:AE,2,FALSE),"")</f>
        <v/>
      </c>
    </row>
    <row r="497" spans="6:13" x14ac:dyDescent="0.2">
      <c r="F497" s="110"/>
      <c r="I497" s="213"/>
      <c r="J497" s="254">
        <f>IFERROR(VLOOKUP(G:G,'Master Data'!A:D,4,FALSE),0)</f>
        <v>0</v>
      </c>
      <c r="L497" s="117">
        <f>IFERROR(VLOOKUP(F:F,'BW Expense Report Doc'!F:H,3,FALSE),0)</f>
        <v>0</v>
      </c>
      <c r="M497" s="117" t="str">
        <f>IFERROR(VLOOKUP(F:F,'Payment Schedule'!AD:AE,2,FALSE),"")</f>
        <v/>
      </c>
    </row>
    <row r="498" spans="6:13" x14ac:dyDescent="0.2">
      <c r="F498" s="110"/>
      <c r="I498" s="213"/>
      <c r="J498" s="254">
        <f>IFERROR(VLOOKUP(G:G,'Master Data'!A:D,4,FALSE),0)</f>
        <v>0</v>
      </c>
      <c r="L498" s="117">
        <f>IFERROR(VLOOKUP(F:F,'BW Expense Report Doc'!F:H,3,FALSE),0)</f>
        <v>0</v>
      </c>
      <c r="M498" s="117" t="str">
        <f>IFERROR(VLOOKUP(F:F,'Payment Schedule'!AD:AE,2,FALSE),"")</f>
        <v/>
      </c>
    </row>
    <row r="499" spans="6:13" x14ac:dyDescent="0.2">
      <c r="F499" s="110"/>
      <c r="I499" s="213"/>
      <c r="J499" s="254">
        <f>IFERROR(VLOOKUP(G:G,'Master Data'!A:D,4,FALSE),0)</f>
        <v>0</v>
      </c>
      <c r="L499" s="117">
        <f>IFERROR(VLOOKUP(F:F,'BW Expense Report Doc'!F:H,3,FALSE),0)</f>
        <v>0</v>
      </c>
      <c r="M499" s="117" t="str">
        <f>IFERROR(VLOOKUP(F:F,'Payment Schedule'!AD:AE,2,FALSE),"")</f>
        <v/>
      </c>
    </row>
    <row r="500" spans="6:13" x14ac:dyDescent="0.2">
      <c r="F500" s="110"/>
      <c r="I500" s="213"/>
      <c r="J500" s="254">
        <f>IFERROR(VLOOKUP(G:G,'Master Data'!A:D,4,FALSE),0)</f>
        <v>0</v>
      </c>
      <c r="L500" s="117">
        <f>IFERROR(VLOOKUP(F:F,'BW Expense Report Doc'!F:H,3,FALSE),0)</f>
        <v>0</v>
      </c>
      <c r="M500" s="117" t="str">
        <f>IFERROR(VLOOKUP(F:F,'Payment Schedule'!AD:AE,2,FALSE),"")</f>
        <v/>
      </c>
    </row>
    <row r="501" spans="6:13" x14ac:dyDescent="0.2">
      <c r="F501" s="110"/>
      <c r="I501" s="213"/>
      <c r="J501" s="254">
        <f>IFERROR(VLOOKUP(G:G,'Master Data'!A:D,4,FALSE),0)</f>
        <v>0</v>
      </c>
      <c r="L501" s="117">
        <f>IFERROR(VLOOKUP(F:F,'BW Expense Report Doc'!F:H,3,FALSE),0)</f>
        <v>0</v>
      </c>
      <c r="M501" s="117" t="str">
        <f>IFERROR(VLOOKUP(F:F,'Payment Schedule'!AD:AE,2,FALSE),"")</f>
        <v/>
      </c>
    </row>
    <row r="502" spans="6:13" x14ac:dyDescent="0.2">
      <c r="F502" s="110"/>
      <c r="I502" s="213"/>
      <c r="J502" s="254">
        <f>IFERROR(VLOOKUP(G:G,'Master Data'!A:D,4,FALSE),0)</f>
        <v>0</v>
      </c>
      <c r="L502" s="117">
        <f>IFERROR(VLOOKUP(F:F,'BW Expense Report Doc'!F:H,3,FALSE),0)</f>
        <v>0</v>
      </c>
      <c r="M502" s="117" t="str">
        <f>IFERROR(VLOOKUP(F:F,'Payment Schedule'!AD:AE,2,FALSE),"")</f>
        <v/>
      </c>
    </row>
    <row r="503" spans="6:13" x14ac:dyDescent="0.2">
      <c r="F503" s="110"/>
      <c r="I503" s="213"/>
      <c r="J503" s="254">
        <f>IFERROR(VLOOKUP(G:G,'Master Data'!A:D,4,FALSE),0)</f>
        <v>0</v>
      </c>
      <c r="L503" s="117">
        <f>IFERROR(VLOOKUP(F:F,'BW Expense Report Doc'!F:H,3,FALSE),0)</f>
        <v>0</v>
      </c>
      <c r="M503" s="117" t="str">
        <f>IFERROR(VLOOKUP(F:F,'Payment Schedule'!AD:AE,2,FALSE),"")</f>
        <v/>
      </c>
    </row>
    <row r="504" spans="6:13" x14ac:dyDescent="0.2">
      <c r="F504" s="110"/>
      <c r="I504" s="213"/>
      <c r="J504" s="254">
        <f>IFERROR(VLOOKUP(G:G,'Master Data'!A:D,4,FALSE),0)</f>
        <v>0</v>
      </c>
      <c r="L504" s="117">
        <f>IFERROR(VLOOKUP(F:F,'BW Expense Report Doc'!F:H,3,FALSE),0)</f>
        <v>0</v>
      </c>
      <c r="M504" s="117" t="str">
        <f>IFERROR(VLOOKUP(F:F,'Payment Schedule'!AD:AE,2,FALSE),"")</f>
        <v/>
      </c>
    </row>
    <row r="505" spans="6:13" x14ac:dyDescent="0.2">
      <c r="F505" s="110"/>
      <c r="I505" s="213"/>
      <c r="J505" s="254">
        <f>IFERROR(VLOOKUP(G:G,'Master Data'!A:D,4,FALSE),0)</f>
        <v>0</v>
      </c>
      <c r="L505" s="117">
        <f>IFERROR(VLOOKUP(F:F,'BW Expense Report Doc'!F:H,3,FALSE),0)</f>
        <v>0</v>
      </c>
      <c r="M505" s="117" t="str">
        <f>IFERROR(VLOOKUP(F:F,'Payment Schedule'!AD:AE,2,FALSE),"")</f>
        <v/>
      </c>
    </row>
    <row r="506" spans="6:13" x14ac:dyDescent="0.2">
      <c r="F506" s="110"/>
      <c r="I506" s="213"/>
      <c r="J506" s="254">
        <f>IFERROR(VLOOKUP(G:G,'Master Data'!A:D,4,FALSE),0)</f>
        <v>0</v>
      </c>
      <c r="L506" s="117">
        <f>IFERROR(VLOOKUP(F:F,'BW Expense Report Doc'!F:H,3,FALSE),0)</f>
        <v>0</v>
      </c>
      <c r="M506" s="117" t="str">
        <f>IFERROR(VLOOKUP(F:F,'Payment Schedule'!AD:AE,2,FALSE),"")</f>
        <v/>
      </c>
    </row>
    <row r="507" spans="6:13" x14ac:dyDescent="0.2">
      <c r="F507" s="110"/>
      <c r="I507" s="213"/>
      <c r="J507" s="254">
        <f>IFERROR(VLOOKUP(G:G,'Master Data'!A:D,4,FALSE),0)</f>
        <v>0</v>
      </c>
      <c r="L507" s="117">
        <f>IFERROR(VLOOKUP(F:F,'BW Expense Report Doc'!F:H,3,FALSE),0)</f>
        <v>0</v>
      </c>
      <c r="M507" s="117" t="str">
        <f>IFERROR(VLOOKUP(F:F,'Payment Schedule'!AD:AE,2,FALSE),"")</f>
        <v/>
      </c>
    </row>
    <row r="508" spans="6:13" x14ac:dyDescent="0.2">
      <c r="F508" s="110"/>
      <c r="I508" s="213"/>
      <c r="J508" s="254">
        <f>IFERROR(VLOOKUP(G:G,'Master Data'!A:D,4,FALSE),0)</f>
        <v>0</v>
      </c>
      <c r="L508" s="117">
        <f>IFERROR(VLOOKUP(F:F,'BW Expense Report Doc'!F:H,3,FALSE),0)</f>
        <v>0</v>
      </c>
      <c r="M508" s="117" t="str">
        <f>IFERROR(VLOOKUP(F:F,'Payment Schedule'!AD:AE,2,FALSE),"")</f>
        <v/>
      </c>
    </row>
    <row r="509" spans="6:13" x14ac:dyDescent="0.2">
      <c r="F509" s="110"/>
      <c r="I509" s="213"/>
      <c r="J509" s="254">
        <f>IFERROR(VLOOKUP(G:G,'Master Data'!A:D,4,FALSE),0)</f>
        <v>0</v>
      </c>
      <c r="L509" s="117">
        <f>IFERROR(VLOOKUP(F:F,'BW Expense Report Doc'!F:H,3,FALSE),0)</f>
        <v>0</v>
      </c>
      <c r="M509" s="117" t="str">
        <f>IFERROR(VLOOKUP(F:F,'Payment Schedule'!AD:AE,2,FALSE),"")</f>
        <v/>
      </c>
    </row>
    <row r="510" spans="6:13" x14ac:dyDescent="0.2">
      <c r="F510" s="110"/>
      <c r="I510" s="213"/>
      <c r="J510" s="254">
        <f>IFERROR(VLOOKUP(G:G,'Master Data'!A:D,4,FALSE),0)</f>
        <v>0</v>
      </c>
      <c r="L510" s="117">
        <f>IFERROR(VLOOKUP(F:F,'BW Expense Report Doc'!F:H,3,FALSE),0)</f>
        <v>0</v>
      </c>
      <c r="M510" s="117" t="str">
        <f>IFERROR(VLOOKUP(F:F,'Payment Schedule'!AD:AE,2,FALSE),"")</f>
        <v/>
      </c>
    </row>
    <row r="511" spans="6:13" x14ac:dyDescent="0.2">
      <c r="F511" s="110"/>
      <c r="I511" s="213"/>
      <c r="J511" s="254">
        <f>IFERROR(VLOOKUP(G:G,'Master Data'!A:D,4,FALSE),0)</f>
        <v>0</v>
      </c>
      <c r="L511" s="117">
        <f>IFERROR(VLOOKUP(F:F,'BW Expense Report Doc'!F:H,3,FALSE),0)</f>
        <v>0</v>
      </c>
      <c r="M511" s="117" t="str">
        <f>IFERROR(VLOOKUP(F:F,'Payment Schedule'!AD:AE,2,FALSE),"")</f>
        <v/>
      </c>
    </row>
    <row r="512" spans="6:13" x14ac:dyDescent="0.2">
      <c r="F512" s="110"/>
      <c r="I512" s="213"/>
      <c r="J512" s="254">
        <f>IFERROR(VLOOKUP(G:G,'Master Data'!A:D,4,FALSE),0)</f>
        <v>0</v>
      </c>
      <c r="L512" s="117">
        <f>IFERROR(VLOOKUP(F:F,'BW Expense Report Doc'!F:H,3,FALSE),0)</f>
        <v>0</v>
      </c>
      <c r="M512" s="117" t="str">
        <f>IFERROR(VLOOKUP(F:F,'Payment Schedule'!AD:AE,2,FALSE),"")</f>
        <v/>
      </c>
    </row>
    <row r="513" spans="6:13" x14ac:dyDescent="0.2">
      <c r="F513" s="110"/>
      <c r="I513" s="213"/>
      <c r="J513" s="254">
        <f>IFERROR(VLOOKUP(G:G,'Master Data'!A:D,4,FALSE),0)</f>
        <v>0</v>
      </c>
      <c r="L513" s="117">
        <f>IFERROR(VLOOKUP(F:F,'BW Expense Report Doc'!F:H,3,FALSE),0)</f>
        <v>0</v>
      </c>
      <c r="M513" s="117" t="str">
        <f>IFERROR(VLOOKUP(F:F,'Payment Schedule'!AD:AE,2,FALSE),"")</f>
        <v/>
      </c>
    </row>
    <row r="514" spans="6:13" x14ac:dyDescent="0.2">
      <c r="F514" s="110"/>
      <c r="I514" s="213"/>
      <c r="J514" s="254">
        <f>IFERROR(VLOOKUP(G:G,'Master Data'!A:D,4,FALSE),0)</f>
        <v>0</v>
      </c>
      <c r="L514" s="117">
        <f>IFERROR(VLOOKUP(F:F,'BW Expense Report Doc'!F:H,3,FALSE),0)</f>
        <v>0</v>
      </c>
      <c r="M514" s="117" t="str">
        <f>IFERROR(VLOOKUP(F:F,'Payment Schedule'!AD:AE,2,FALSE),"")</f>
        <v/>
      </c>
    </row>
    <row r="515" spans="6:13" x14ac:dyDescent="0.2">
      <c r="F515" s="110"/>
      <c r="I515" s="213"/>
      <c r="J515" s="254">
        <f>IFERROR(VLOOKUP(G:G,'Master Data'!A:D,4,FALSE),0)</f>
        <v>0</v>
      </c>
      <c r="L515" s="117">
        <f>IFERROR(VLOOKUP(F:F,'BW Expense Report Doc'!F:H,3,FALSE),0)</f>
        <v>0</v>
      </c>
      <c r="M515" s="117" t="str">
        <f>IFERROR(VLOOKUP(F:F,'Payment Schedule'!AD:AE,2,FALSE),"")</f>
        <v/>
      </c>
    </row>
    <row r="516" spans="6:13" x14ac:dyDescent="0.2">
      <c r="F516" s="110"/>
      <c r="I516" s="213"/>
      <c r="J516" s="254">
        <f>IFERROR(VLOOKUP(G:G,'Master Data'!A:D,4,FALSE),0)</f>
        <v>0</v>
      </c>
      <c r="L516" s="117">
        <f>IFERROR(VLOOKUP(F:F,'BW Expense Report Doc'!F:H,3,FALSE),0)</f>
        <v>0</v>
      </c>
      <c r="M516" s="117" t="str">
        <f>IFERROR(VLOOKUP(F:F,'Payment Schedule'!AD:AE,2,FALSE),"")</f>
        <v/>
      </c>
    </row>
    <row r="517" spans="6:13" x14ac:dyDescent="0.2">
      <c r="F517" s="110"/>
      <c r="I517" s="213"/>
      <c r="J517" s="254">
        <f>IFERROR(VLOOKUP(G:G,'Master Data'!A:D,4,FALSE),0)</f>
        <v>0</v>
      </c>
      <c r="L517" s="117">
        <f>IFERROR(VLOOKUP(F:F,'BW Expense Report Doc'!F:H,3,FALSE),0)</f>
        <v>0</v>
      </c>
      <c r="M517" s="117" t="str">
        <f>IFERROR(VLOOKUP(F:F,'Payment Schedule'!AD:AE,2,FALSE),"")</f>
        <v/>
      </c>
    </row>
    <row r="518" spans="6:13" x14ac:dyDescent="0.2">
      <c r="F518" s="110"/>
      <c r="I518" s="213"/>
      <c r="J518" s="254">
        <f>IFERROR(VLOOKUP(G:G,'Master Data'!A:D,4,FALSE),0)</f>
        <v>0</v>
      </c>
      <c r="L518" s="117">
        <f>IFERROR(VLOOKUP(F:F,'BW Expense Report Doc'!F:H,3,FALSE),0)</f>
        <v>0</v>
      </c>
      <c r="M518" s="117" t="str">
        <f>IFERROR(VLOOKUP(F:F,'Payment Schedule'!AD:AE,2,FALSE),"")</f>
        <v/>
      </c>
    </row>
    <row r="519" spans="6:13" x14ac:dyDescent="0.2">
      <c r="F519" s="110"/>
      <c r="I519" s="213"/>
      <c r="J519" s="254">
        <f>IFERROR(VLOOKUP(G:G,'Master Data'!A:D,4,FALSE),0)</f>
        <v>0</v>
      </c>
      <c r="L519" s="117">
        <f>IFERROR(VLOOKUP(F:F,'BW Expense Report Doc'!F:H,3,FALSE),0)</f>
        <v>0</v>
      </c>
      <c r="M519" s="117" t="str">
        <f>IFERROR(VLOOKUP(F:F,'Payment Schedule'!AD:AE,2,FALSE),"")</f>
        <v/>
      </c>
    </row>
    <row r="520" spans="6:13" x14ac:dyDescent="0.2">
      <c r="F520" s="110"/>
      <c r="I520" s="213"/>
      <c r="J520" s="254">
        <f>IFERROR(VLOOKUP(G:G,'Master Data'!A:D,4,FALSE),0)</f>
        <v>0</v>
      </c>
      <c r="L520" s="117">
        <f>IFERROR(VLOOKUP(F:F,'BW Expense Report Doc'!F:H,3,FALSE),0)</f>
        <v>0</v>
      </c>
      <c r="M520" s="117" t="str">
        <f>IFERROR(VLOOKUP(F:F,'Payment Schedule'!AD:AE,2,FALSE),"")</f>
        <v/>
      </c>
    </row>
    <row r="521" spans="6:13" x14ac:dyDescent="0.2">
      <c r="F521" s="110"/>
      <c r="I521" s="213"/>
      <c r="J521" s="254">
        <f>IFERROR(VLOOKUP(G:G,'Master Data'!A:D,4,FALSE),0)</f>
        <v>0</v>
      </c>
      <c r="L521" s="117">
        <f>IFERROR(VLOOKUP(F:F,'BW Expense Report Doc'!F:H,3,FALSE),0)</f>
        <v>0</v>
      </c>
      <c r="M521" s="117" t="str">
        <f>IFERROR(VLOOKUP(F:F,'Payment Schedule'!AD:AE,2,FALSE),"")</f>
        <v/>
      </c>
    </row>
    <row r="522" spans="6:13" x14ac:dyDescent="0.2">
      <c r="F522" s="110"/>
      <c r="I522" s="213"/>
      <c r="J522" s="254">
        <f>IFERROR(VLOOKUP(G:G,'Master Data'!A:D,4,FALSE),0)</f>
        <v>0</v>
      </c>
      <c r="L522" s="117">
        <f>IFERROR(VLOOKUP(F:F,'BW Expense Report Doc'!F:H,3,FALSE),0)</f>
        <v>0</v>
      </c>
      <c r="M522" s="117" t="str">
        <f>IFERROR(VLOOKUP(F:F,'Payment Schedule'!AD:AE,2,FALSE),"")</f>
        <v/>
      </c>
    </row>
    <row r="523" spans="6:13" x14ac:dyDescent="0.2">
      <c r="F523" s="110"/>
      <c r="I523" s="213"/>
      <c r="J523" s="254">
        <f>IFERROR(VLOOKUP(G:G,'Master Data'!A:D,4,FALSE),0)</f>
        <v>0</v>
      </c>
      <c r="L523" s="117">
        <f>IFERROR(VLOOKUP(F:F,'BW Expense Report Doc'!F:H,3,FALSE),0)</f>
        <v>0</v>
      </c>
      <c r="M523" s="117" t="str">
        <f>IFERROR(VLOOKUP(F:F,'Payment Schedule'!AD:AE,2,FALSE),"")</f>
        <v/>
      </c>
    </row>
    <row r="524" spans="6:13" x14ac:dyDescent="0.2">
      <c r="F524" s="110"/>
      <c r="I524" s="213"/>
      <c r="J524" s="254">
        <f>IFERROR(VLOOKUP(G:G,'Master Data'!A:D,4,FALSE),0)</f>
        <v>0</v>
      </c>
      <c r="L524" s="117">
        <f>IFERROR(VLOOKUP(F:F,'BW Expense Report Doc'!F:H,3,FALSE),0)</f>
        <v>0</v>
      </c>
      <c r="M524" s="117" t="str">
        <f>IFERROR(VLOOKUP(F:F,'Payment Schedule'!AD:AE,2,FALSE),"")</f>
        <v/>
      </c>
    </row>
    <row r="525" spans="6:13" x14ac:dyDescent="0.2">
      <c r="F525" s="110"/>
      <c r="I525" s="213"/>
      <c r="J525" s="254">
        <f>IFERROR(VLOOKUP(G:G,'Master Data'!A:D,4,FALSE),0)</f>
        <v>0</v>
      </c>
      <c r="L525" s="117">
        <f>IFERROR(VLOOKUP(F:F,'BW Expense Report Doc'!F:H,3,FALSE),0)</f>
        <v>0</v>
      </c>
      <c r="M525" s="117" t="str">
        <f>IFERROR(VLOOKUP(F:F,'Payment Schedule'!AD:AE,2,FALSE),"")</f>
        <v/>
      </c>
    </row>
    <row r="526" spans="6:13" x14ac:dyDescent="0.2">
      <c r="F526" s="110"/>
      <c r="I526" s="213"/>
      <c r="J526" s="254">
        <f>IFERROR(VLOOKUP(G:G,'Master Data'!A:D,4,FALSE),0)</f>
        <v>0</v>
      </c>
      <c r="L526" s="117">
        <f>IFERROR(VLOOKUP(F:F,'BW Expense Report Doc'!F:H,3,FALSE),0)</f>
        <v>0</v>
      </c>
      <c r="M526" s="117" t="str">
        <f>IFERROR(VLOOKUP(F:F,'Payment Schedule'!AD:AE,2,FALSE),"")</f>
        <v/>
      </c>
    </row>
    <row r="527" spans="6:13" x14ac:dyDescent="0.2">
      <c r="F527" s="110"/>
      <c r="I527" s="213"/>
      <c r="J527" s="254">
        <f>IFERROR(VLOOKUP(G:G,'Master Data'!A:D,4,FALSE),0)</f>
        <v>0</v>
      </c>
      <c r="L527" s="117">
        <f>IFERROR(VLOOKUP(F:F,'BW Expense Report Doc'!F:H,3,FALSE),0)</f>
        <v>0</v>
      </c>
      <c r="M527" s="117" t="str">
        <f>IFERROR(VLOOKUP(F:F,'Payment Schedule'!AD:AE,2,FALSE),"")</f>
        <v/>
      </c>
    </row>
    <row r="528" spans="6:13" x14ac:dyDescent="0.2">
      <c r="F528" s="110"/>
      <c r="I528" s="213"/>
      <c r="J528" s="254">
        <f>IFERROR(VLOOKUP(G:G,'Master Data'!A:D,4,FALSE),0)</f>
        <v>0</v>
      </c>
      <c r="L528" s="117">
        <f>IFERROR(VLOOKUP(F:F,'BW Expense Report Doc'!F:H,3,FALSE),0)</f>
        <v>0</v>
      </c>
      <c r="M528" s="117" t="str">
        <f>IFERROR(VLOOKUP(F:F,'Payment Schedule'!AD:AE,2,FALSE),"")</f>
        <v/>
      </c>
    </row>
    <row r="529" spans="6:13" x14ac:dyDescent="0.2">
      <c r="F529" s="110"/>
      <c r="I529" s="213"/>
      <c r="J529" s="254">
        <f>IFERROR(VLOOKUP(G:G,'Master Data'!A:D,4,FALSE),0)</f>
        <v>0</v>
      </c>
      <c r="L529" s="117">
        <f>IFERROR(VLOOKUP(F:F,'BW Expense Report Doc'!F:H,3,FALSE),0)</f>
        <v>0</v>
      </c>
      <c r="M529" s="117" t="str">
        <f>IFERROR(VLOOKUP(F:F,'Payment Schedule'!AD:AE,2,FALSE),"")</f>
        <v/>
      </c>
    </row>
    <row r="530" spans="6:13" x14ac:dyDescent="0.2">
      <c r="F530" s="110"/>
      <c r="I530" s="213"/>
      <c r="J530" s="254">
        <f>IFERROR(VLOOKUP(G:G,'Master Data'!A:D,4,FALSE),0)</f>
        <v>0</v>
      </c>
      <c r="L530" s="117">
        <f>IFERROR(VLOOKUP(F:F,'BW Expense Report Doc'!F:H,3,FALSE),0)</f>
        <v>0</v>
      </c>
      <c r="M530" s="117" t="str">
        <f>IFERROR(VLOOKUP(F:F,'Payment Schedule'!AD:AE,2,FALSE),"")</f>
        <v/>
      </c>
    </row>
    <row r="531" spans="6:13" x14ac:dyDescent="0.2">
      <c r="F531" s="110"/>
      <c r="I531" s="213"/>
      <c r="J531" s="254">
        <f>IFERROR(VLOOKUP(G:G,'Master Data'!A:D,4,FALSE),0)</f>
        <v>0</v>
      </c>
      <c r="L531" s="117">
        <f>IFERROR(VLOOKUP(F:F,'BW Expense Report Doc'!F:H,3,FALSE),0)</f>
        <v>0</v>
      </c>
      <c r="M531" s="117" t="str">
        <f>IFERROR(VLOOKUP(F:F,'Payment Schedule'!AD:AE,2,FALSE),"")</f>
        <v/>
      </c>
    </row>
    <row r="532" spans="6:13" x14ac:dyDescent="0.2">
      <c r="F532" s="110"/>
      <c r="I532" s="213"/>
      <c r="J532" s="254">
        <f>IFERROR(VLOOKUP(G:G,'Master Data'!A:D,4,FALSE),0)</f>
        <v>0</v>
      </c>
      <c r="L532" s="117">
        <f>IFERROR(VLOOKUP(F:F,'BW Expense Report Doc'!F:H,3,FALSE),0)</f>
        <v>0</v>
      </c>
      <c r="M532" s="117" t="str">
        <f>IFERROR(VLOOKUP(F:F,'Payment Schedule'!AD:AE,2,FALSE),"")</f>
        <v/>
      </c>
    </row>
    <row r="533" spans="6:13" x14ac:dyDescent="0.2">
      <c r="F533" s="110"/>
      <c r="I533" s="213"/>
      <c r="J533" s="254">
        <f>IFERROR(VLOOKUP(G:G,'Master Data'!A:D,4,FALSE),0)</f>
        <v>0</v>
      </c>
      <c r="L533" s="117">
        <f>IFERROR(VLOOKUP(F:F,'BW Expense Report Doc'!F:H,3,FALSE),0)</f>
        <v>0</v>
      </c>
      <c r="M533" s="117" t="str">
        <f>IFERROR(VLOOKUP(F:F,'Payment Schedule'!AD:AE,2,FALSE),"")</f>
        <v/>
      </c>
    </row>
    <row r="534" spans="6:13" x14ac:dyDescent="0.2">
      <c r="F534" s="110"/>
      <c r="I534" s="213"/>
      <c r="J534" s="254">
        <f>IFERROR(VLOOKUP(G:G,'Master Data'!A:D,4,FALSE),0)</f>
        <v>0</v>
      </c>
      <c r="L534" s="117">
        <f>IFERROR(VLOOKUP(F:F,'BW Expense Report Doc'!F:H,3,FALSE),0)</f>
        <v>0</v>
      </c>
      <c r="M534" s="117" t="str">
        <f>IFERROR(VLOOKUP(F:F,'Payment Schedule'!AD:AE,2,FALSE),"")</f>
        <v/>
      </c>
    </row>
    <row r="535" spans="6:13" x14ac:dyDescent="0.2">
      <c r="F535" s="110"/>
      <c r="I535" s="213"/>
      <c r="J535" s="254">
        <f>IFERROR(VLOOKUP(G:G,'Master Data'!A:D,4,FALSE),0)</f>
        <v>0</v>
      </c>
      <c r="L535" s="117">
        <f>IFERROR(VLOOKUP(F:F,'BW Expense Report Doc'!F:H,3,FALSE),0)</f>
        <v>0</v>
      </c>
      <c r="M535" s="117" t="str">
        <f>IFERROR(VLOOKUP(F:F,'Payment Schedule'!AD:AE,2,FALSE),"")</f>
        <v/>
      </c>
    </row>
    <row r="536" spans="6:13" x14ac:dyDescent="0.2">
      <c r="F536" s="110"/>
      <c r="I536" s="213"/>
      <c r="J536" s="254">
        <f>IFERROR(VLOOKUP(G:G,'Master Data'!A:D,4,FALSE),0)</f>
        <v>0</v>
      </c>
      <c r="L536" s="117">
        <f>IFERROR(VLOOKUP(F:F,'BW Expense Report Doc'!F:H,3,FALSE),0)</f>
        <v>0</v>
      </c>
      <c r="M536" s="117" t="str">
        <f>IFERROR(VLOOKUP(F:F,'Payment Schedule'!AD:AE,2,FALSE),"")</f>
        <v/>
      </c>
    </row>
    <row r="537" spans="6:13" x14ac:dyDescent="0.2">
      <c r="F537" s="110"/>
      <c r="I537" s="213"/>
      <c r="J537" s="254">
        <f>IFERROR(VLOOKUP(G:G,'Master Data'!A:D,4,FALSE),0)</f>
        <v>0</v>
      </c>
      <c r="L537" s="117">
        <f>IFERROR(VLOOKUP(F:F,'BW Expense Report Doc'!F:H,3,FALSE),0)</f>
        <v>0</v>
      </c>
      <c r="M537" s="117" t="str">
        <f>IFERROR(VLOOKUP(F:F,'Payment Schedule'!AD:AE,2,FALSE),"")</f>
        <v/>
      </c>
    </row>
    <row r="538" spans="6:13" x14ac:dyDescent="0.2">
      <c r="F538" s="110"/>
      <c r="I538" s="213"/>
      <c r="J538" s="254">
        <f>IFERROR(VLOOKUP(G:G,'Master Data'!A:D,4,FALSE),0)</f>
        <v>0</v>
      </c>
      <c r="L538" s="117">
        <f>IFERROR(VLOOKUP(F:F,'BW Expense Report Doc'!F:H,3,FALSE),0)</f>
        <v>0</v>
      </c>
      <c r="M538" s="117" t="str">
        <f>IFERROR(VLOOKUP(F:F,'Payment Schedule'!AD:AE,2,FALSE),"")</f>
        <v/>
      </c>
    </row>
    <row r="539" spans="6:13" x14ac:dyDescent="0.2">
      <c r="F539" s="110"/>
      <c r="I539" s="213"/>
      <c r="J539" s="254">
        <f>IFERROR(VLOOKUP(G:G,'Master Data'!A:D,4,FALSE),0)</f>
        <v>0</v>
      </c>
      <c r="L539" s="117">
        <f>IFERROR(VLOOKUP(F:F,'BW Expense Report Doc'!F:H,3,FALSE),0)</f>
        <v>0</v>
      </c>
      <c r="M539" s="117" t="str">
        <f>IFERROR(VLOOKUP(F:F,'Payment Schedule'!AD:AE,2,FALSE),"")</f>
        <v/>
      </c>
    </row>
    <row r="540" spans="6:13" x14ac:dyDescent="0.2">
      <c r="F540" s="110"/>
      <c r="I540" s="213"/>
      <c r="J540" s="254">
        <f>IFERROR(VLOOKUP(G:G,'Master Data'!A:D,4,FALSE),0)</f>
        <v>0</v>
      </c>
      <c r="L540" s="117">
        <f>IFERROR(VLOOKUP(F:F,'BW Expense Report Doc'!F:H,3,FALSE),0)</f>
        <v>0</v>
      </c>
      <c r="M540" s="117" t="str">
        <f>IFERROR(VLOOKUP(F:F,'Payment Schedule'!AD:AE,2,FALSE),"")</f>
        <v/>
      </c>
    </row>
    <row r="541" spans="6:13" x14ac:dyDescent="0.2">
      <c r="F541" s="110"/>
      <c r="I541" s="213"/>
      <c r="J541" s="254">
        <f>IFERROR(VLOOKUP(G:G,'Master Data'!A:D,4,FALSE),0)</f>
        <v>0</v>
      </c>
      <c r="L541" s="117">
        <f>IFERROR(VLOOKUP(F:F,'BW Expense Report Doc'!F:H,3,FALSE),0)</f>
        <v>0</v>
      </c>
      <c r="M541" s="117" t="str">
        <f>IFERROR(VLOOKUP(F:F,'Payment Schedule'!AD:AE,2,FALSE),"")</f>
        <v/>
      </c>
    </row>
    <row r="542" spans="6:13" x14ac:dyDescent="0.2">
      <c r="F542" s="110"/>
      <c r="I542" s="213"/>
      <c r="J542" s="254">
        <f>IFERROR(VLOOKUP(G:G,'Master Data'!A:D,4,FALSE),0)</f>
        <v>0</v>
      </c>
      <c r="L542" s="117">
        <f>IFERROR(VLOOKUP(F:F,'BW Expense Report Doc'!F:H,3,FALSE),0)</f>
        <v>0</v>
      </c>
      <c r="M542" s="117" t="str">
        <f>IFERROR(VLOOKUP(F:F,'Payment Schedule'!AD:AE,2,FALSE),"")</f>
        <v/>
      </c>
    </row>
    <row r="543" spans="6:13" x14ac:dyDescent="0.2">
      <c r="F543" s="110"/>
      <c r="I543" s="213"/>
      <c r="J543" s="254">
        <f>IFERROR(VLOOKUP(G:G,'Master Data'!A:D,4,FALSE),0)</f>
        <v>0</v>
      </c>
      <c r="L543" s="117">
        <f>IFERROR(VLOOKUP(F:F,'BW Expense Report Doc'!F:H,3,FALSE),0)</f>
        <v>0</v>
      </c>
      <c r="M543" s="117" t="str">
        <f>IFERROR(VLOOKUP(F:F,'Payment Schedule'!AD:AE,2,FALSE),"")</f>
        <v/>
      </c>
    </row>
    <row r="544" spans="6:13" x14ac:dyDescent="0.2">
      <c r="F544" s="110"/>
      <c r="I544" s="213"/>
      <c r="J544" s="254">
        <f>IFERROR(VLOOKUP(G:G,'Master Data'!A:D,4,FALSE),0)</f>
        <v>0</v>
      </c>
      <c r="L544" s="117">
        <f>IFERROR(VLOOKUP(F:F,'BW Expense Report Doc'!F:H,3,FALSE),0)</f>
        <v>0</v>
      </c>
      <c r="M544" s="117" t="str">
        <f>IFERROR(VLOOKUP(F:F,'Payment Schedule'!AD:AE,2,FALSE),"")</f>
        <v/>
      </c>
    </row>
    <row r="545" spans="6:13" x14ac:dyDescent="0.2">
      <c r="F545" s="110"/>
      <c r="I545" s="213"/>
      <c r="J545" s="254">
        <f>IFERROR(VLOOKUP(G:G,'Master Data'!A:D,4,FALSE),0)</f>
        <v>0</v>
      </c>
      <c r="L545" s="117">
        <f>IFERROR(VLOOKUP(F:F,'BW Expense Report Doc'!F:H,3,FALSE),0)</f>
        <v>0</v>
      </c>
      <c r="M545" s="117" t="str">
        <f>IFERROR(VLOOKUP(F:F,'Payment Schedule'!AD:AE,2,FALSE),"")</f>
        <v/>
      </c>
    </row>
    <row r="546" spans="6:13" x14ac:dyDescent="0.2">
      <c r="F546" s="110"/>
      <c r="I546" s="213"/>
      <c r="J546" s="254">
        <f>IFERROR(VLOOKUP(G:G,'Master Data'!A:D,4,FALSE),0)</f>
        <v>0</v>
      </c>
      <c r="L546" s="117">
        <f>IFERROR(VLOOKUP(F:F,'BW Expense Report Doc'!F:H,3,FALSE),0)</f>
        <v>0</v>
      </c>
      <c r="M546" s="117" t="str">
        <f>IFERROR(VLOOKUP(F:F,'Payment Schedule'!AD:AE,2,FALSE),"")</f>
        <v/>
      </c>
    </row>
    <row r="547" spans="6:13" x14ac:dyDescent="0.2">
      <c r="F547" s="110"/>
      <c r="I547" s="213"/>
      <c r="J547" s="254">
        <f>IFERROR(VLOOKUP(G:G,'Master Data'!A:D,4,FALSE),0)</f>
        <v>0</v>
      </c>
      <c r="L547" s="117">
        <f>IFERROR(VLOOKUP(F:F,'BW Expense Report Doc'!F:H,3,FALSE),0)</f>
        <v>0</v>
      </c>
      <c r="M547" s="117" t="str">
        <f>IFERROR(VLOOKUP(F:F,'Payment Schedule'!AD:AE,2,FALSE),"")</f>
        <v/>
      </c>
    </row>
    <row r="548" spans="6:13" x14ac:dyDescent="0.2">
      <c r="F548" s="110"/>
      <c r="I548" s="213"/>
      <c r="J548" s="254">
        <f>IFERROR(VLOOKUP(G:G,'Master Data'!A:D,4,FALSE),0)</f>
        <v>0</v>
      </c>
      <c r="L548" s="117">
        <f>IFERROR(VLOOKUP(F:F,'BW Expense Report Doc'!F:H,3,FALSE),0)</f>
        <v>0</v>
      </c>
      <c r="M548" s="117" t="str">
        <f>IFERROR(VLOOKUP(F:F,'Payment Schedule'!AD:AE,2,FALSE),"")</f>
        <v/>
      </c>
    </row>
    <row r="549" spans="6:13" x14ac:dyDescent="0.2">
      <c r="F549" s="110"/>
      <c r="I549" s="213"/>
      <c r="J549" s="254">
        <f>IFERROR(VLOOKUP(G:G,'Master Data'!A:D,4,FALSE),0)</f>
        <v>0</v>
      </c>
      <c r="L549" s="117">
        <f>IFERROR(VLOOKUP(F:F,'BW Expense Report Doc'!F:H,3,FALSE),0)</f>
        <v>0</v>
      </c>
      <c r="M549" s="117" t="str">
        <f>IFERROR(VLOOKUP(F:F,'Payment Schedule'!AD:AE,2,FALSE),"")</f>
        <v/>
      </c>
    </row>
    <row r="550" spans="6:13" x14ac:dyDescent="0.2">
      <c r="F550" s="110"/>
      <c r="I550" s="213"/>
      <c r="J550" s="254">
        <f>IFERROR(VLOOKUP(G:G,'Master Data'!A:D,4,FALSE),0)</f>
        <v>0</v>
      </c>
      <c r="L550" s="117">
        <f>IFERROR(VLOOKUP(F:F,'BW Expense Report Doc'!F:H,3,FALSE),0)</f>
        <v>0</v>
      </c>
      <c r="M550" s="117" t="str">
        <f>IFERROR(VLOOKUP(F:F,'Payment Schedule'!AD:AE,2,FALSE),"")</f>
        <v/>
      </c>
    </row>
    <row r="551" spans="6:13" x14ac:dyDescent="0.2">
      <c r="F551" s="110"/>
      <c r="I551" s="213"/>
      <c r="J551" s="254">
        <f>IFERROR(VLOOKUP(G:G,'Master Data'!A:D,4,FALSE),0)</f>
        <v>0</v>
      </c>
      <c r="L551" s="117">
        <f>IFERROR(VLOOKUP(F:F,'BW Expense Report Doc'!F:H,3,FALSE),0)</f>
        <v>0</v>
      </c>
      <c r="M551" s="117" t="str">
        <f>IFERROR(VLOOKUP(F:F,'Payment Schedule'!AD:AE,2,FALSE),"")</f>
        <v/>
      </c>
    </row>
    <row r="552" spans="6:13" x14ac:dyDescent="0.2">
      <c r="F552" s="110"/>
      <c r="I552" s="213"/>
      <c r="J552" s="254">
        <f>IFERROR(VLOOKUP(G:G,'Master Data'!A:D,4,FALSE),0)</f>
        <v>0</v>
      </c>
      <c r="L552" s="117">
        <f>IFERROR(VLOOKUP(F:F,'BW Expense Report Doc'!F:H,3,FALSE),0)</f>
        <v>0</v>
      </c>
      <c r="M552" s="117" t="str">
        <f>IFERROR(VLOOKUP(F:F,'Payment Schedule'!AD:AE,2,FALSE),"")</f>
        <v/>
      </c>
    </row>
    <row r="553" spans="6:13" x14ac:dyDescent="0.2">
      <c r="F553" s="110"/>
      <c r="I553" s="213"/>
      <c r="J553" s="254">
        <f>IFERROR(VLOOKUP(G:G,'Master Data'!A:D,4,FALSE),0)</f>
        <v>0</v>
      </c>
      <c r="L553" s="117">
        <f>IFERROR(VLOOKUP(F:F,'BW Expense Report Doc'!F:H,3,FALSE),0)</f>
        <v>0</v>
      </c>
      <c r="M553" s="117" t="str">
        <f>IFERROR(VLOOKUP(F:F,'Payment Schedule'!AD:AE,2,FALSE),"")</f>
        <v/>
      </c>
    </row>
    <row r="554" spans="6:13" x14ac:dyDescent="0.2">
      <c r="F554" s="110"/>
      <c r="I554" s="213"/>
      <c r="J554" s="254">
        <f>IFERROR(VLOOKUP(G:G,'Master Data'!A:D,4,FALSE),0)</f>
        <v>0</v>
      </c>
      <c r="L554" s="117">
        <f>IFERROR(VLOOKUP(F:F,'BW Expense Report Doc'!F:H,3,FALSE),0)</f>
        <v>0</v>
      </c>
      <c r="M554" s="117" t="str">
        <f>IFERROR(VLOOKUP(F:F,'Payment Schedule'!AD:AE,2,FALSE),"")</f>
        <v/>
      </c>
    </row>
    <row r="555" spans="6:13" x14ac:dyDescent="0.2">
      <c r="F555" s="110"/>
      <c r="I555" s="213"/>
      <c r="J555" s="254">
        <f>IFERROR(VLOOKUP(G:G,'Master Data'!A:D,4,FALSE),0)</f>
        <v>0</v>
      </c>
      <c r="L555" s="117">
        <f>IFERROR(VLOOKUP(F:F,'BW Expense Report Doc'!F:H,3,FALSE),0)</f>
        <v>0</v>
      </c>
      <c r="M555" s="117" t="str">
        <f>IFERROR(VLOOKUP(F:F,'Payment Schedule'!AD:AE,2,FALSE),"")</f>
        <v/>
      </c>
    </row>
    <row r="556" spans="6:13" x14ac:dyDescent="0.2">
      <c r="F556" s="110"/>
      <c r="I556" s="213"/>
      <c r="J556" s="254">
        <f>IFERROR(VLOOKUP(G:G,'Master Data'!A:D,4,FALSE),0)</f>
        <v>0</v>
      </c>
      <c r="L556" s="117">
        <f>IFERROR(VLOOKUP(F:F,'BW Expense Report Doc'!F:H,3,FALSE),0)</f>
        <v>0</v>
      </c>
      <c r="M556" s="117" t="str">
        <f>IFERROR(VLOOKUP(F:F,'Payment Schedule'!AD:AE,2,FALSE),"")</f>
        <v/>
      </c>
    </row>
    <row r="557" spans="6:13" x14ac:dyDescent="0.2">
      <c r="F557" s="110"/>
      <c r="I557" s="213"/>
      <c r="J557" s="254">
        <f>IFERROR(VLOOKUP(G:G,'Master Data'!A:D,4,FALSE),0)</f>
        <v>0</v>
      </c>
      <c r="L557" s="117">
        <f>IFERROR(VLOOKUP(F:F,'BW Expense Report Doc'!F:H,3,FALSE),0)</f>
        <v>0</v>
      </c>
      <c r="M557" s="117" t="str">
        <f>IFERROR(VLOOKUP(F:F,'Payment Schedule'!AD:AE,2,FALSE),"")</f>
        <v/>
      </c>
    </row>
    <row r="558" spans="6:13" x14ac:dyDescent="0.2">
      <c r="F558" s="110"/>
      <c r="I558" s="213"/>
      <c r="J558" s="254">
        <f>IFERROR(VLOOKUP(G:G,'Master Data'!A:D,4,FALSE),0)</f>
        <v>0</v>
      </c>
      <c r="L558" s="117">
        <f>IFERROR(VLOOKUP(F:F,'BW Expense Report Doc'!F:H,3,FALSE),0)</f>
        <v>0</v>
      </c>
      <c r="M558" s="117" t="str">
        <f>IFERROR(VLOOKUP(F:F,'Payment Schedule'!AD:AE,2,FALSE),"")</f>
        <v/>
      </c>
    </row>
    <row r="559" spans="6:13" x14ac:dyDescent="0.2">
      <c r="F559" s="110"/>
      <c r="I559" s="213"/>
      <c r="J559" s="254">
        <f>IFERROR(VLOOKUP(G:G,'Master Data'!A:D,4,FALSE),0)</f>
        <v>0</v>
      </c>
      <c r="L559" s="117">
        <f>IFERROR(VLOOKUP(F:F,'BW Expense Report Doc'!F:H,3,FALSE),0)</f>
        <v>0</v>
      </c>
      <c r="M559" s="117" t="str">
        <f>IFERROR(VLOOKUP(F:F,'Payment Schedule'!AD:AE,2,FALSE),"")</f>
        <v/>
      </c>
    </row>
    <row r="560" spans="6:13" x14ac:dyDescent="0.2">
      <c r="F560" s="110"/>
      <c r="I560" s="213"/>
      <c r="J560" s="254">
        <f>IFERROR(VLOOKUP(G:G,'Master Data'!A:D,4,FALSE),0)</f>
        <v>0</v>
      </c>
      <c r="L560" s="117">
        <f>IFERROR(VLOOKUP(F:F,'BW Expense Report Doc'!F:H,3,FALSE),0)</f>
        <v>0</v>
      </c>
      <c r="M560" s="117" t="str">
        <f>IFERROR(VLOOKUP(F:F,'Payment Schedule'!AD:AE,2,FALSE),"")</f>
        <v/>
      </c>
    </row>
    <row r="561" spans="6:13" x14ac:dyDescent="0.2">
      <c r="F561" s="110"/>
      <c r="I561" s="213"/>
      <c r="J561" s="254">
        <f>IFERROR(VLOOKUP(G:G,'Master Data'!A:D,4,FALSE),0)</f>
        <v>0</v>
      </c>
      <c r="L561" s="117">
        <f>IFERROR(VLOOKUP(F:F,'BW Expense Report Doc'!F:H,3,FALSE),0)</f>
        <v>0</v>
      </c>
      <c r="M561" s="117" t="str">
        <f>IFERROR(VLOOKUP(F:F,'Payment Schedule'!AD:AE,2,FALSE),"")</f>
        <v/>
      </c>
    </row>
    <row r="562" spans="6:13" x14ac:dyDescent="0.2">
      <c r="F562" s="110"/>
      <c r="I562" s="213"/>
      <c r="J562" s="254">
        <f>IFERROR(VLOOKUP(G:G,'Master Data'!A:D,4,FALSE),0)</f>
        <v>0</v>
      </c>
      <c r="L562" s="117">
        <f>IFERROR(VLOOKUP(F:F,'BW Expense Report Doc'!F:H,3,FALSE),0)</f>
        <v>0</v>
      </c>
      <c r="M562" s="117" t="str">
        <f>IFERROR(VLOOKUP(F:F,'Payment Schedule'!AD:AE,2,FALSE),"")</f>
        <v/>
      </c>
    </row>
    <row r="563" spans="6:13" x14ac:dyDescent="0.2">
      <c r="F563" s="110"/>
      <c r="I563" s="213"/>
      <c r="J563" s="254">
        <f>IFERROR(VLOOKUP(G:G,'Master Data'!A:D,4,FALSE),0)</f>
        <v>0</v>
      </c>
      <c r="L563" s="117">
        <f>IFERROR(VLOOKUP(F:F,'BW Expense Report Doc'!F:H,3,FALSE),0)</f>
        <v>0</v>
      </c>
      <c r="M563" s="117" t="str">
        <f>IFERROR(VLOOKUP(F:F,'Payment Schedule'!AD:AE,2,FALSE),"")</f>
        <v/>
      </c>
    </row>
    <row r="564" spans="6:13" x14ac:dyDescent="0.2">
      <c r="F564" s="110"/>
      <c r="I564" s="213"/>
      <c r="J564" s="254">
        <f>IFERROR(VLOOKUP(G:G,'Master Data'!A:D,4,FALSE),0)</f>
        <v>0</v>
      </c>
      <c r="L564" s="117">
        <f>IFERROR(VLOOKUP(F:F,'BW Expense Report Doc'!F:H,3,FALSE),0)</f>
        <v>0</v>
      </c>
      <c r="M564" s="117" t="str">
        <f>IFERROR(VLOOKUP(F:F,'Payment Schedule'!AD:AE,2,FALSE),"")</f>
        <v/>
      </c>
    </row>
    <row r="565" spans="6:13" x14ac:dyDescent="0.2">
      <c r="F565" s="110"/>
      <c r="I565" s="213"/>
      <c r="J565" s="254">
        <f>IFERROR(VLOOKUP(G:G,'Master Data'!A:D,4,FALSE),0)</f>
        <v>0</v>
      </c>
      <c r="L565" s="117">
        <f>IFERROR(VLOOKUP(F:F,'BW Expense Report Doc'!F:H,3,FALSE),0)</f>
        <v>0</v>
      </c>
      <c r="M565" s="117" t="str">
        <f>IFERROR(VLOOKUP(F:F,'Payment Schedule'!AD:AE,2,FALSE),"")</f>
        <v/>
      </c>
    </row>
    <row r="566" spans="6:13" x14ac:dyDescent="0.2">
      <c r="F566" s="110"/>
      <c r="I566" s="213"/>
      <c r="J566" s="254">
        <f>IFERROR(VLOOKUP(G:G,'Master Data'!A:D,4,FALSE),0)</f>
        <v>0</v>
      </c>
      <c r="L566" s="117">
        <f>IFERROR(VLOOKUP(F:F,'BW Expense Report Doc'!F:H,3,FALSE),0)</f>
        <v>0</v>
      </c>
      <c r="M566" s="117" t="str">
        <f>IFERROR(VLOOKUP(F:F,'Payment Schedule'!AD:AE,2,FALSE),"")</f>
        <v/>
      </c>
    </row>
    <row r="567" spans="6:13" x14ac:dyDescent="0.2">
      <c r="F567" s="110"/>
      <c r="I567" s="213"/>
      <c r="J567" s="254">
        <f>IFERROR(VLOOKUP(G:G,'Master Data'!A:D,4,FALSE),0)</f>
        <v>0</v>
      </c>
      <c r="L567" s="117">
        <f>IFERROR(VLOOKUP(F:F,'BW Expense Report Doc'!F:H,3,FALSE),0)</f>
        <v>0</v>
      </c>
      <c r="M567" s="117" t="str">
        <f>IFERROR(VLOOKUP(F:F,'Payment Schedule'!AD:AE,2,FALSE),"")</f>
        <v/>
      </c>
    </row>
    <row r="568" spans="6:13" x14ac:dyDescent="0.2">
      <c r="F568" s="110"/>
      <c r="I568" s="213"/>
      <c r="J568" s="254">
        <f>IFERROR(VLOOKUP(G:G,'Master Data'!A:D,4,FALSE),0)</f>
        <v>0</v>
      </c>
      <c r="L568" s="117">
        <f>IFERROR(VLOOKUP(F:F,'BW Expense Report Doc'!F:H,3,FALSE),0)</f>
        <v>0</v>
      </c>
      <c r="M568" s="117" t="str">
        <f>IFERROR(VLOOKUP(F:F,'Payment Schedule'!AD:AE,2,FALSE),"")</f>
        <v/>
      </c>
    </row>
    <row r="569" spans="6:13" x14ac:dyDescent="0.2">
      <c r="F569" s="110"/>
      <c r="I569" s="213"/>
      <c r="J569" s="254">
        <f>IFERROR(VLOOKUP(G:G,'Master Data'!A:D,4,FALSE),0)</f>
        <v>0</v>
      </c>
      <c r="L569" s="117">
        <f>IFERROR(VLOOKUP(F:F,'BW Expense Report Doc'!F:H,3,FALSE),0)</f>
        <v>0</v>
      </c>
      <c r="M569" s="117" t="str">
        <f>IFERROR(VLOOKUP(F:F,'Payment Schedule'!AD:AE,2,FALSE),"")</f>
        <v/>
      </c>
    </row>
    <row r="570" spans="6:13" x14ac:dyDescent="0.2">
      <c r="F570" s="110"/>
      <c r="I570" s="213"/>
      <c r="J570" s="254">
        <f>IFERROR(VLOOKUP(G:G,'Master Data'!A:D,4,FALSE),0)</f>
        <v>0</v>
      </c>
      <c r="L570" s="117">
        <f>IFERROR(VLOOKUP(F:F,'BW Expense Report Doc'!F:H,3,FALSE),0)</f>
        <v>0</v>
      </c>
      <c r="M570" s="117" t="str">
        <f>IFERROR(VLOOKUP(F:F,'Payment Schedule'!AD:AE,2,FALSE),"")</f>
        <v/>
      </c>
    </row>
    <row r="571" spans="6:13" x14ac:dyDescent="0.2">
      <c r="F571" s="110"/>
      <c r="I571" s="213"/>
      <c r="J571" s="254">
        <f>IFERROR(VLOOKUP(G:G,'Master Data'!A:D,4,FALSE),0)</f>
        <v>0</v>
      </c>
      <c r="L571" s="117">
        <f>IFERROR(VLOOKUP(F:F,'BW Expense Report Doc'!F:H,3,FALSE),0)</f>
        <v>0</v>
      </c>
      <c r="M571" s="117" t="str">
        <f>IFERROR(VLOOKUP(F:F,'Payment Schedule'!AD:AE,2,FALSE),"")</f>
        <v/>
      </c>
    </row>
    <row r="572" spans="6:13" x14ac:dyDescent="0.2">
      <c r="F572" s="110"/>
      <c r="I572" s="213"/>
      <c r="J572" s="254">
        <f>IFERROR(VLOOKUP(G:G,'Master Data'!A:D,4,FALSE),0)</f>
        <v>0</v>
      </c>
      <c r="L572" s="117">
        <f>IFERROR(VLOOKUP(F:F,'BW Expense Report Doc'!F:H,3,FALSE),0)</f>
        <v>0</v>
      </c>
      <c r="M572" s="117" t="str">
        <f>IFERROR(VLOOKUP(F:F,'Payment Schedule'!AD:AE,2,FALSE),"")</f>
        <v/>
      </c>
    </row>
    <row r="573" spans="6:13" x14ac:dyDescent="0.2">
      <c r="F573" s="110"/>
      <c r="I573" s="213"/>
      <c r="J573" s="254">
        <f>IFERROR(VLOOKUP(G:G,'Master Data'!A:D,4,FALSE),0)</f>
        <v>0</v>
      </c>
      <c r="L573" s="117">
        <f>IFERROR(VLOOKUP(F:F,'BW Expense Report Doc'!F:H,3,FALSE),0)</f>
        <v>0</v>
      </c>
      <c r="M573" s="117" t="str">
        <f>IFERROR(VLOOKUP(F:F,'Payment Schedule'!AD:AE,2,FALSE),"")</f>
        <v/>
      </c>
    </row>
    <row r="574" spans="6:13" x14ac:dyDescent="0.2">
      <c r="F574" s="110"/>
      <c r="I574" s="213"/>
      <c r="J574" s="254">
        <f>IFERROR(VLOOKUP(G:G,'Master Data'!A:D,4,FALSE),0)</f>
        <v>0</v>
      </c>
      <c r="L574" s="117">
        <f>IFERROR(VLOOKUP(F:F,'BW Expense Report Doc'!F:H,3,FALSE),0)</f>
        <v>0</v>
      </c>
      <c r="M574" s="117" t="str">
        <f>IFERROR(VLOOKUP(F:F,'Payment Schedule'!AD:AE,2,FALSE),"")</f>
        <v/>
      </c>
    </row>
    <row r="575" spans="6:13" x14ac:dyDescent="0.2">
      <c r="F575" s="110"/>
      <c r="I575" s="213"/>
      <c r="J575" s="254">
        <f>IFERROR(VLOOKUP(G:G,'Master Data'!A:D,4,FALSE),0)</f>
        <v>0</v>
      </c>
      <c r="L575" s="117">
        <f>IFERROR(VLOOKUP(F:F,'BW Expense Report Doc'!F:H,3,FALSE),0)</f>
        <v>0</v>
      </c>
      <c r="M575" s="117" t="str">
        <f>IFERROR(VLOOKUP(F:F,'Payment Schedule'!AD:AE,2,FALSE),"")</f>
        <v/>
      </c>
    </row>
    <row r="576" spans="6:13" x14ac:dyDescent="0.2">
      <c r="F576" s="110"/>
      <c r="I576" s="213"/>
      <c r="J576" s="254">
        <f>IFERROR(VLOOKUP(G:G,'Master Data'!A:D,4,FALSE),0)</f>
        <v>0</v>
      </c>
      <c r="L576" s="117">
        <f>IFERROR(VLOOKUP(F:F,'BW Expense Report Doc'!F:H,3,FALSE),0)</f>
        <v>0</v>
      </c>
      <c r="M576" s="117" t="str">
        <f>IFERROR(VLOOKUP(F:F,'Payment Schedule'!AD:AE,2,FALSE),"")</f>
        <v/>
      </c>
    </row>
    <row r="577" spans="6:13" x14ac:dyDescent="0.2">
      <c r="F577" s="110"/>
      <c r="I577" s="213"/>
      <c r="J577" s="254">
        <f>IFERROR(VLOOKUP(G:G,'Master Data'!A:D,4,FALSE),0)</f>
        <v>0</v>
      </c>
      <c r="L577" s="117">
        <f>IFERROR(VLOOKUP(F:F,'BW Expense Report Doc'!F:H,3,FALSE),0)</f>
        <v>0</v>
      </c>
      <c r="M577" s="117" t="str">
        <f>IFERROR(VLOOKUP(F:F,'Payment Schedule'!AD:AE,2,FALSE),"")</f>
        <v/>
      </c>
    </row>
    <row r="578" spans="6:13" x14ac:dyDescent="0.2">
      <c r="F578" s="110"/>
      <c r="I578" s="213"/>
      <c r="J578" s="254">
        <f>IFERROR(VLOOKUP(G:G,'Master Data'!A:D,4,FALSE),0)</f>
        <v>0</v>
      </c>
      <c r="L578" s="117">
        <f>IFERROR(VLOOKUP(F:F,'BW Expense Report Doc'!F:H,3,FALSE),0)</f>
        <v>0</v>
      </c>
      <c r="M578" s="117" t="str">
        <f>IFERROR(VLOOKUP(F:F,'Payment Schedule'!AD:AE,2,FALSE),"")</f>
        <v/>
      </c>
    </row>
    <row r="579" spans="6:13" x14ac:dyDescent="0.2">
      <c r="F579" s="110"/>
      <c r="I579" s="213"/>
      <c r="J579" s="254">
        <f>IFERROR(VLOOKUP(G:G,'Master Data'!A:D,4,FALSE),0)</f>
        <v>0</v>
      </c>
      <c r="L579" s="117">
        <f>IFERROR(VLOOKUP(F:F,'BW Expense Report Doc'!F:H,3,FALSE),0)</f>
        <v>0</v>
      </c>
      <c r="M579" s="117" t="str">
        <f>IFERROR(VLOOKUP(F:F,'Payment Schedule'!AD:AE,2,FALSE),"")</f>
        <v/>
      </c>
    </row>
    <row r="580" spans="6:13" x14ac:dyDescent="0.2">
      <c r="F580" s="110"/>
      <c r="I580" s="213"/>
      <c r="J580" s="254">
        <f>IFERROR(VLOOKUP(G:G,'Master Data'!A:D,4,FALSE),0)</f>
        <v>0</v>
      </c>
      <c r="L580" s="117">
        <f>IFERROR(VLOOKUP(F:F,'BW Expense Report Doc'!F:H,3,FALSE),0)</f>
        <v>0</v>
      </c>
      <c r="M580" s="117" t="str">
        <f>IFERROR(VLOOKUP(F:F,'Payment Schedule'!AD:AE,2,FALSE),"")</f>
        <v/>
      </c>
    </row>
    <row r="581" spans="6:13" x14ac:dyDescent="0.2">
      <c r="F581" s="110"/>
      <c r="I581" s="213"/>
      <c r="J581" s="254">
        <f>IFERROR(VLOOKUP(G:G,'Master Data'!A:D,4,FALSE),0)</f>
        <v>0</v>
      </c>
      <c r="L581" s="117">
        <f>IFERROR(VLOOKUP(F:F,'BW Expense Report Doc'!F:H,3,FALSE),0)</f>
        <v>0</v>
      </c>
      <c r="M581" s="117" t="str">
        <f>IFERROR(VLOOKUP(F:F,'Payment Schedule'!AD:AE,2,FALSE),"")</f>
        <v/>
      </c>
    </row>
    <row r="582" spans="6:13" x14ac:dyDescent="0.2">
      <c r="F582" s="110"/>
      <c r="I582" s="213"/>
      <c r="J582" s="254">
        <f>IFERROR(VLOOKUP(G:G,'Master Data'!A:D,4,FALSE),0)</f>
        <v>0</v>
      </c>
      <c r="L582" s="117">
        <f>IFERROR(VLOOKUP(F:F,'BW Expense Report Doc'!F:H,3,FALSE),0)</f>
        <v>0</v>
      </c>
      <c r="M582" s="117" t="str">
        <f>IFERROR(VLOOKUP(F:F,'Payment Schedule'!AD:AE,2,FALSE),"")</f>
        <v/>
      </c>
    </row>
    <row r="583" spans="6:13" x14ac:dyDescent="0.2">
      <c r="F583" s="110"/>
      <c r="I583" s="213"/>
      <c r="J583" s="254">
        <f>IFERROR(VLOOKUP(G:G,'Master Data'!A:D,4,FALSE),0)</f>
        <v>0</v>
      </c>
      <c r="L583" s="117">
        <f>IFERROR(VLOOKUP(F:F,'BW Expense Report Doc'!F:H,3,FALSE),0)</f>
        <v>0</v>
      </c>
      <c r="M583" s="117" t="str">
        <f>IFERROR(VLOOKUP(F:F,'Payment Schedule'!AD:AE,2,FALSE),"")</f>
        <v/>
      </c>
    </row>
    <row r="584" spans="6:13" x14ac:dyDescent="0.2">
      <c r="F584" s="110"/>
      <c r="I584" s="213"/>
      <c r="J584" s="254">
        <f>IFERROR(VLOOKUP(G:G,'Master Data'!A:D,4,FALSE),0)</f>
        <v>0</v>
      </c>
      <c r="L584" s="117">
        <f>IFERROR(VLOOKUP(F:F,'BW Expense Report Doc'!F:H,3,FALSE),0)</f>
        <v>0</v>
      </c>
      <c r="M584" s="117" t="str">
        <f>IFERROR(VLOOKUP(F:F,'Payment Schedule'!AD:AE,2,FALSE),"")</f>
        <v/>
      </c>
    </row>
    <row r="585" spans="6:13" x14ac:dyDescent="0.2">
      <c r="F585" s="110"/>
      <c r="I585" s="213"/>
      <c r="J585" s="254">
        <f>IFERROR(VLOOKUP(G:G,'Master Data'!A:D,4,FALSE),0)</f>
        <v>0</v>
      </c>
      <c r="L585" s="117">
        <f>IFERROR(VLOOKUP(F:F,'BW Expense Report Doc'!F:H,3,FALSE),0)</f>
        <v>0</v>
      </c>
      <c r="M585" s="117" t="str">
        <f>IFERROR(VLOOKUP(F:F,'Payment Schedule'!AD:AE,2,FALSE),"")</f>
        <v/>
      </c>
    </row>
    <row r="586" spans="6:13" x14ac:dyDescent="0.2">
      <c r="F586" s="110"/>
      <c r="I586" s="213"/>
      <c r="J586" s="254">
        <f>IFERROR(VLOOKUP(G:G,'Master Data'!A:D,4,FALSE),0)</f>
        <v>0</v>
      </c>
      <c r="L586" s="117">
        <f>IFERROR(VLOOKUP(F:F,'BW Expense Report Doc'!F:H,3,FALSE),0)</f>
        <v>0</v>
      </c>
      <c r="M586" s="117" t="str">
        <f>IFERROR(VLOOKUP(F:F,'Payment Schedule'!AD:AE,2,FALSE),"")</f>
        <v/>
      </c>
    </row>
    <row r="587" spans="6:13" x14ac:dyDescent="0.2">
      <c r="F587" s="110"/>
      <c r="I587" s="213"/>
      <c r="J587" s="254">
        <f>IFERROR(VLOOKUP(G:G,'Master Data'!A:D,4,FALSE),0)</f>
        <v>0</v>
      </c>
      <c r="L587" s="117">
        <f>IFERROR(VLOOKUP(F:F,'BW Expense Report Doc'!F:H,3,FALSE),0)</f>
        <v>0</v>
      </c>
      <c r="M587" s="117" t="str">
        <f>IFERROR(VLOOKUP(F:F,'Payment Schedule'!AD:AE,2,FALSE),"")</f>
        <v/>
      </c>
    </row>
    <row r="588" spans="6:13" x14ac:dyDescent="0.2">
      <c r="F588" s="110"/>
      <c r="I588" s="213"/>
      <c r="J588" s="254">
        <f>IFERROR(VLOOKUP(G:G,'Master Data'!A:D,4,FALSE),0)</f>
        <v>0</v>
      </c>
      <c r="L588" s="117">
        <f>IFERROR(VLOOKUP(F:F,'BW Expense Report Doc'!F:H,3,FALSE),0)</f>
        <v>0</v>
      </c>
      <c r="M588" s="117" t="str">
        <f>IFERROR(VLOOKUP(F:F,'Payment Schedule'!AD:AE,2,FALSE),"")</f>
        <v/>
      </c>
    </row>
    <row r="589" spans="6:13" x14ac:dyDescent="0.2">
      <c r="F589" s="110"/>
      <c r="I589" s="213"/>
      <c r="J589" s="254">
        <f>IFERROR(VLOOKUP(G:G,'Master Data'!A:D,4,FALSE),0)</f>
        <v>0</v>
      </c>
      <c r="L589" s="117">
        <f>IFERROR(VLOOKUP(F:F,'BW Expense Report Doc'!F:H,3,FALSE),0)</f>
        <v>0</v>
      </c>
      <c r="M589" s="117" t="str">
        <f>IFERROR(VLOOKUP(F:F,'Payment Schedule'!AD:AE,2,FALSE),"")</f>
        <v/>
      </c>
    </row>
    <row r="590" spans="6:13" x14ac:dyDescent="0.2">
      <c r="F590" s="110"/>
      <c r="I590" s="213"/>
      <c r="J590" s="254">
        <f>IFERROR(VLOOKUP(G:G,'Master Data'!A:D,4,FALSE),0)</f>
        <v>0</v>
      </c>
      <c r="L590" s="117">
        <f>IFERROR(VLOOKUP(F:F,'BW Expense Report Doc'!F:H,3,FALSE),0)</f>
        <v>0</v>
      </c>
      <c r="M590" s="117" t="str">
        <f>IFERROR(VLOOKUP(F:F,'Payment Schedule'!AD:AE,2,FALSE),"")</f>
        <v/>
      </c>
    </row>
    <row r="591" spans="6:13" x14ac:dyDescent="0.2">
      <c r="F591" s="110"/>
      <c r="I591" s="213"/>
      <c r="J591" s="254">
        <f>IFERROR(VLOOKUP(G:G,'Master Data'!A:D,4,FALSE),0)</f>
        <v>0</v>
      </c>
      <c r="L591" s="117">
        <f>IFERROR(VLOOKUP(F:F,'BW Expense Report Doc'!F:H,3,FALSE),0)</f>
        <v>0</v>
      </c>
      <c r="M591" s="117" t="str">
        <f>IFERROR(VLOOKUP(F:F,'Payment Schedule'!AD:AE,2,FALSE),"")</f>
        <v/>
      </c>
    </row>
    <row r="592" spans="6:13" x14ac:dyDescent="0.2">
      <c r="F592" s="110"/>
      <c r="I592" s="213"/>
      <c r="J592" s="254">
        <f>IFERROR(VLOOKUP(G:G,'Master Data'!A:D,4,FALSE),0)</f>
        <v>0</v>
      </c>
      <c r="L592" s="117">
        <f>IFERROR(VLOOKUP(F:F,'BW Expense Report Doc'!F:H,3,FALSE),0)</f>
        <v>0</v>
      </c>
      <c r="M592" s="117" t="str">
        <f>IFERROR(VLOOKUP(F:F,'Payment Schedule'!AD:AE,2,FALSE),"")</f>
        <v/>
      </c>
    </row>
    <row r="593" spans="6:13" x14ac:dyDescent="0.2">
      <c r="F593" s="110"/>
      <c r="I593" s="213"/>
      <c r="J593" s="254">
        <f>IFERROR(VLOOKUP(G:G,'Master Data'!A:D,4,FALSE),0)</f>
        <v>0</v>
      </c>
      <c r="L593" s="117">
        <f>IFERROR(VLOOKUP(F:F,'BW Expense Report Doc'!F:H,3,FALSE),0)</f>
        <v>0</v>
      </c>
      <c r="M593" s="117" t="str">
        <f>IFERROR(VLOOKUP(F:F,'Payment Schedule'!AD:AE,2,FALSE),"")</f>
        <v/>
      </c>
    </row>
    <row r="594" spans="6:13" x14ac:dyDescent="0.2">
      <c r="F594" s="110"/>
      <c r="I594" s="213"/>
      <c r="J594" s="254">
        <f>IFERROR(VLOOKUP(G:G,'Master Data'!A:D,4,FALSE),0)</f>
        <v>0</v>
      </c>
      <c r="L594" s="117">
        <f>IFERROR(VLOOKUP(F:F,'BW Expense Report Doc'!F:H,3,FALSE),0)</f>
        <v>0</v>
      </c>
      <c r="M594" s="117" t="str">
        <f>IFERROR(VLOOKUP(F:F,'Payment Schedule'!AD:AE,2,FALSE),"")</f>
        <v/>
      </c>
    </row>
    <row r="595" spans="6:13" x14ac:dyDescent="0.2">
      <c r="F595" s="110"/>
      <c r="I595" s="213"/>
      <c r="J595" s="254">
        <f>IFERROR(VLOOKUP(G:G,'Master Data'!A:D,4,FALSE),0)</f>
        <v>0</v>
      </c>
      <c r="L595" s="117">
        <f>IFERROR(VLOOKUP(F:F,'BW Expense Report Doc'!F:H,3,FALSE),0)</f>
        <v>0</v>
      </c>
      <c r="M595" s="117" t="str">
        <f>IFERROR(VLOOKUP(F:F,'Payment Schedule'!AD:AE,2,FALSE),"")</f>
        <v/>
      </c>
    </row>
    <row r="596" spans="6:13" x14ac:dyDescent="0.2">
      <c r="F596" s="110"/>
      <c r="I596" s="213"/>
      <c r="J596" s="254">
        <f>IFERROR(VLOOKUP(G:G,'Master Data'!A:D,4,FALSE),0)</f>
        <v>0</v>
      </c>
      <c r="L596" s="117">
        <f>IFERROR(VLOOKUP(F:F,'BW Expense Report Doc'!F:H,3,FALSE),0)</f>
        <v>0</v>
      </c>
      <c r="M596" s="117" t="str">
        <f>IFERROR(VLOOKUP(F:F,'Payment Schedule'!AD:AE,2,FALSE),"")</f>
        <v/>
      </c>
    </row>
    <row r="597" spans="6:13" x14ac:dyDescent="0.2">
      <c r="F597" s="110"/>
      <c r="I597" s="213"/>
      <c r="J597" s="254">
        <f>IFERROR(VLOOKUP(G:G,'Master Data'!A:D,4,FALSE),0)</f>
        <v>0</v>
      </c>
      <c r="L597" s="117">
        <f>IFERROR(VLOOKUP(F:F,'BW Expense Report Doc'!F:H,3,FALSE),0)</f>
        <v>0</v>
      </c>
      <c r="M597" s="117" t="str">
        <f>IFERROR(VLOOKUP(F:F,'Payment Schedule'!AD:AE,2,FALSE),"")</f>
        <v/>
      </c>
    </row>
    <row r="598" spans="6:13" x14ac:dyDescent="0.2">
      <c r="F598" s="110"/>
      <c r="I598" s="213"/>
      <c r="J598" s="254">
        <f>IFERROR(VLOOKUP(G:G,'Master Data'!A:D,4,FALSE),0)</f>
        <v>0</v>
      </c>
      <c r="L598" s="117">
        <f>IFERROR(VLOOKUP(F:F,'BW Expense Report Doc'!F:H,3,FALSE),0)</f>
        <v>0</v>
      </c>
      <c r="M598" s="117" t="str">
        <f>IFERROR(VLOOKUP(F:F,'Payment Schedule'!AD:AE,2,FALSE),"")</f>
        <v/>
      </c>
    </row>
    <row r="599" spans="6:13" x14ac:dyDescent="0.2">
      <c r="F599" s="110"/>
      <c r="I599" s="213"/>
      <c r="J599" s="254">
        <f>IFERROR(VLOOKUP(G:G,'Master Data'!A:D,4,FALSE),0)</f>
        <v>0</v>
      </c>
      <c r="L599" s="117">
        <f>IFERROR(VLOOKUP(F:F,'BW Expense Report Doc'!F:H,3,FALSE),0)</f>
        <v>0</v>
      </c>
      <c r="M599" s="117" t="str">
        <f>IFERROR(VLOOKUP(F:F,'Payment Schedule'!AD:AE,2,FALSE),"")</f>
        <v/>
      </c>
    </row>
    <row r="600" spans="6:13" x14ac:dyDescent="0.2">
      <c r="F600" s="110"/>
      <c r="I600" s="213"/>
      <c r="J600" s="254">
        <f>IFERROR(VLOOKUP(G:G,'Master Data'!A:D,4,FALSE),0)</f>
        <v>0</v>
      </c>
      <c r="L600" s="117">
        <f>IFERROR(VLOOKUP(F:F,'BW Expense Report Doc'!F:H,3,FALSE),0)</f>
        <v>0</v>
      </c>
      <c r="M600" s="117" t="str">
        <f>IFERROR(VLOOKUP(F:F,'Payment Schedule'!AD:AE,2,FALSE),"")</f>
        <v/>
      </c>
    </row>
    <row r="601" spans="6:13" x14ac:dyDescent="0.2">
      <c r="F601" s="110"/>
      <c r="I601" s="213"/>
      <c r="J601" s="254">
        <f>IFERROR(VLOOKUP(G:G,'Master Data'!A:D,4,FALSE),0)</f>
        <v>0</v>
      </c>
      <c r="L601" s="117">
        <f>IFERROR(VLOOKUP(F:F,'BW Expense Report Doc'!F:H,3,FALSE),0)</f>
        <v>0</v>
      </c>
      <c r="M601" s="117" t="str">
        <f>IFERROR(VLOOKUP(F:F,'Payment Schedule'!AD:AE,2,FALSE),"")</f>
        <v/>
      </c>
    </row>
    <row r="602" spans="6:13" x14ac:dyDescent="0.2">
      <c r="F602" s="110"/>
      <c r="I602" s="213"/>
      <c r="J602" s="254">
        <f>IFERROR(VLOOKUP(G:G,'Master Data'!A:D,4,FALSE),0)</f>
        <v>0</v>
      </c>
      <c r="L602" s="117">
        <f>IFERROR(VLOOKUP(F:F,'BW Expense Report Doc'!F:H,3,FALSE),0)</f>
        <v>0</v>
      </c>
      <c r="M602" s="117" t="str">
        <f>IFERROR(VLOOKUP(F:F,'Payment Schedule'!AD:AE,2,FALSE),"")</f>
        <v/>
      </c>
    </row>
    <row r="603" spans="6:13" x14ac:dyDescent="0.2">
      <c r="F603" s="110"/>
      <c r="I603" s="213"/>
      <c r="J603" s="254">
        <f>IFERROR(VLOOKUP(G:G,'Master Data'!A:D,4,FALSE),0)</f>
        <v>0</v>
      </c>
      <c r="L603" s="117">
        <f>IFERROR(VLOOKUP(F:F,'BW Expense Report Doc'!F:H,3,FALSE),0)</f>
        <v>0</v>
      </c>
      <c r="M603" s="117" t="str">
        <f>IFERROR(VLOOKUP(F:F,'Payment Schedule'!AD:AE,2,FALSE),"")</f>
        <v/>
      </c>
    </row>
    <row r="604" spans="6:13" x14ac:dyDescent="0.2">
      <c r="F604" s="110"/>
      <c r="I604" s="213"/>
      <c r="J604" s="254">
        <f>IFERROR(VLOOKUP(G:G,'Master Data'!A:D,4,FALSE),0)</f>
        <v>0</v>
      </c>
      <c r="L604" s="117">
        <f>IFERROR(VLOOKUP(F:F,'BW Expense Report Doc'!F:H,3,FALSE),0)</f>
        <v>0</v>
      </c>
      <c r="M604" s="117" t="str">
        <f>IFERROR(VLOOKUP(F:F,'Payment Schedule'!AD:AE,2,FALSE),"")</f>
        <v/>
      </c>
    </row>
    <row r="605" spans="6:13" x14ac:dyDescent="0.2">
      <c r="F605" s="110"/>
      <c r="I605" s="213"/>
      <c r="J605" s="254">
        <f>IFERROR(VLOOKUP(G:G,'Master Data'!A:D,4,FALSE),0)</f>
        <v>0</v>
      </c>
      <c r="L605" s="117">
        <f>IFERROR(VLOOKUP(F:F,'BW Expense Report Doc'!F:H,3,FALSE),0)</f>
        <v>0</v>
      </c>
      <c r="M605" s="117" t="str">
        <f>IFERROR(VLOOKUP(F:F,'Payment Schedule'!AD:AE,2,FALSE),"")</f>
        <v/>
      </c>
    </row>
    <row r="606" spans="6:13" x14ac:dyDescent="0.2">
      <c r="F606" s="110"/>
      <c r="I606" s="213"/>
      <c r="J606" s="254">
        <f>IFERROR(VLOOKUP(G:G,'Master Data'!A:D,4,FALSE),0)</f>
        <v>0</v>
      </c>
      <c r="L606" s="117">
        <f>IFERROR(VLOOKUP(F:F,'BW Expense Report Doc'!F:H,3,FALSE),0)</f>
        <v>0</v>
      </c>
      <c r="M606" s="117" t="str">
        <f>IFERROR(VLOOKUP(F:F,'Payment Schedule'!AD:AE,2,FALSE),"")</f>
        <v/>
      </c>
    </row>
    <row r="607" spans="6:13" x14ac:dyDescent="0.2">
      <c r="F607" s="110"/>
      <c r="I607" s="213"/>
      <c r="J607" s="254">
        <f>IFERROR(VLOOKUP(G:G,'Master Data'!A:D,4,FALSE),0)</f>
        <v>0</v>
      </c>
      <c r="L607" s="117">
        <f>IFERROR(VLOOKUP(F:F,'BW Expense Report Doc'!F:H,3,FALSE),0)</f>
        <v>0</v>
      </c>
      <c r="M607" s="117" t="str">
        <f>IFERROR(VLOOKUP(F:F,'Payment Schedule'!AD:AE,2,FALSE),"")</f>
        <v/>
      </c>
    </row>
    <row r="608" spans="6:13" x14ac:dyDescent="0.2">
      <c r="F608" s="110"/>
      <c r="I608" s="213"/>
      <c r="J608" s="254">
        <f>IFERROR(VLOOKUP(G:G,'Master Data'!A:D,4,FALSE),0)</f>
        <v>0</v>
      </c>
      <c r="L608" s="117">
        <f>IFERROR(VLOOKUP(F:F,'BW Expense Report Doc'!F:H,3,FALSE),0)</f>
        <v>0</v>
      </c>
      <c r="M608" s="117" t="str">
        <f>IFERROR(VLOOKUP(F:F,'Payment Schedule'!AD:AE,2,FALSE),"")</f>
        <v/>
      </c>
    </row>
    <row r="609" spans="6:13" x14ac:dyDescent="0.2">
      <c r="F609" s="110"/>
      <c r="I609" s="213"/>
      <c r="J609" s="254">
        <f>IFERROR(VLOOKUP(G:G,'Master Data'!A:D,4,FALSE),0)</f>
        <v>0</v>
      </c>
      <c r="L609" s="117">
        <f>IFERROR(VLOOKUP(F:F,'BW Expense Report Doc'!F:H,3,FALSE),0)</f>
        <v>0</v>
      </c>
      <c r="M609" s="117" t="str">
        <f>IFERROR(VLOOKUP(F:F,'Payment Schedule'!AD:AE,2,FALSE),"")</f>
        <v/>
      </c>
    </row>
    <row r="610" spans="6:13" x14ac:dyDescent="0.2">
      <c r="F610" s="110"/>
      <c r="I610" s="213"/>
      <c r="J610" s="254">
        <f>IFERROR(VLOOKUP(G:G,'Master Data'!A:D,4,FALSE),0)</f>
        <v>0</v>
      </c>
      <c r="L610" s="117">
        <f>IFERROR(VLOOKUP(F:F,'BW Expense Report Doc'!F:H,3,FALSE),0)</f>
        <v>0</v>
      </c>
      <c r="M610" s="117" t="str">
        <f>IFERROR(VLOOKUP(F:F,'Payment Schedule'!AD:AE,2,FALSE),"")</f>
        <v/>
      </c>
    </row>
    <row r="611" spans="6:13" x14ac:dyDescent="0.2">
      <c r="F611" s="110"/>
      <c r="I611" s="213"/>
      <c r="J611" s="254">
        <f>IFERROR(VLOOKUP(G:G,'Master Data'!A:D,4,FALSE),0)</f>
        <v>0</v>
      </c>
      <c r="L611" s="117">
        <f>IFERROR(VLOOKUP(F:F,'BW Expense Report Doc'!F:H,3,FALSE),0)</f>
        <v>0</v>
      </c>
      <c r="M611" s="117" t="str">
        <f>IFERROR(VLOOKUP(F:F,'Payment Schedule'!AD:AE,2,FALSE),"")</f>
        <v/>
      </c>
    </row>
    <row r="612" spans="6:13" x14ac:dyDescent="0.2">
      <c r="F612" s="110"/>
      <c r="I612" s="213"/>
      <c r="J612" s="254">
        <f>IFERROR(VLOOKUP(G:G,'Master Data'!A:D,4,FALSE),0)</f>
        <v>0</v>
      </c>
      <c r="L612" s="117">
        <f>IFERROR(VLOOKUP(F:F,'BW Expense Report Doc'!F:H,3,FALSE),0)</f>
        <v>0</v>
      </c>
      <c r="M612" s="117" t="str">
        <f>IFERROR(VLOOKUP(F:F,'Payment Schedule'!AD:AE,2,FALSE),"")</f>
        <v/>
      </c>
    </row>
    <row r="613" spans="6:13" x14ac:dyDescent="0.2">
      <c r="F613" s="110"/>
      <c r="I613" s="213"/>
      <c r="J613" s="254">
        <f>IFERROR(VLOOKUP(G:G,'Master Data'!A:D,4,FALSE),0)</f>
        <v>0</v>
      </c>
      <c r="L613" s="117">
        <f>IFERROR(VLOOKUP(F:F,'BW Expense Report Doc'!F:H,3,FALSE),0)</f>
        <v>0</v>
      </c>
      <c r="M613" s="117" t="str">
        <f>IFERROR(VLOOKUP(F:F,'Payment Schedule'!AD:AE,2,FALSE),"")</f>
        <v/>
      </c>
    </row>
    <row r="614" spans="6:13" x14ac:dyDescent="0.2">
      <c r="F614" s="110"/>
      <c r="I614" s="213"/>
      <c r="J614" s="254">
        <f>IFERROR(VLOOKUP(G:G,'Master Data'!A:D,4,FALSE),0)</f>
        <v>0</v>
      </c>
      <c r="L614" s="117">
        <f>IFERROR(VLOOKUP(F:F,'BW Expense Report Doc'!F:H,3,FALSE),0)</f>
        <v>0</v>
      </c>
      <c r="M614" s="117" t="str">
        <f>IFERROR(VLOOKUP(F:F,'Payment Schedule'!AD:AE,2,FALSE),"")</f>
        <v/>
      </c>
    </row>
    <row r="615" spans="6:13" x14ac:dyDescent="0.2">
      <c r="F615" s="110"/>
      <c r="I615" s="213"/>
      <c r="J615" s="254">
        <f>IFERROR(VLOOKUP(G:G,'Master Data'!A:D,4,FALSE),0)</f>
        <v>0</v>
      </c>
      <c r="L615" s="117">
        <f>IFERROR(VLOOKUP(F:F,'BW Expense Report Doc'!F:H,3,FALSE),0)</f>
        <v>0</v>
      </c>
      <c r="M615" s="117" t="str">
        <f>IFERROR(VLOOKUP(F:F,'Payment Schedule'!AD:AE,2,FALSE),"")</f>
        <v/>
      </c>
    </row>
    <row r="616" spans="6:13" x14ac:dyDescent="0.2">
      <c r="F616" s="110"/>
      <c r="I616" s="213"/>
      <c r="J616" s="254">
        <f>IFERROR(VLOOKUP(G:G,'Master Data'!A:D,4,FALSE),0)</f>
        <v>0</v>
      </c>
      <c r="L616" s="117">
        <f>IFERROR(VLOOKUP(F:F,'BW Expense Report Doc'!F:H,3,FALSE),0)</f>
        <v>0</v>
      </c>
      <c r="M616" s="117" t="str">
        <f>IFERROR(VLOOKUP(F:F,'Payment Schedule'!AD:AE,2,FALSE),"")</f>
        <v/>
      </c>
    </row>
    <row r="617" spans="6:13" x14ac:dyDescent="0.2">
      <c r="F617" s="110"/>
      <c r="I617" s="213"/>
      <c r="J617" s="254">
        <f>IFERROR(VLOOKUP(G:G,'Master Data'!A:D,4,FALSE),0)</f>
        <v>0</v>
      </c>
      <c r="L617" s="117">
        <f>IFERROR(VLOOKUP(F:F,'BW Expense Report Doc'!F:H,3,FALSE),0)</f>
        <v>0</v>
      </c>
      <c r="M617" s="117" t="str">
        <f>IFERROR(VLOOKUP(F:F,'Payment Schedule'!AD:AE,2,FALSE),"")</f>
        <v/>
      </c>
    </row>
    <row r="618" spans="6:13" x14ac:dyDescent="0.2">
      <c r="F618" s="110"/>
      <c r="I618" s="213"/>
      <c r="J618" s="254">
        <f>IFERROR(VLOOKUP(G:G,'Master Data'!A:D,4,FALSE),0)</f>
        <v>0</v>
      </c>
      <c r="L618" s="117">
        <f>IFERROR(VLOOKUP(F:F,'BW Expense Report Doc'!F:H,3,FALSE),0)</f>
        <v>0</v>
      </c>
      <c r="M618" s="117" t="str">
        <f>IFERROR(VLOOKUP(F:F,'Payment Schedule'!AD:AE,2,FALSE),"")</f>
        <v/>
      </c>
    </row>
    <row r="619" spans="6:13" x14ac:dyDescent="0.2">
      <c r="F619" s="110"/>
      <c r="I619" s="213"/>
      <c r="J619" s="254">
        <f>IFERROR(VLOOKUP(G:G,'Master Data'!A:D,4,FALSE),0)</f>
        <v>0</v>
      </c>
      <c r="L619" s="117">
        <f>IFERROR(VLOOKUP(F:F,'BW Expense Report Doc'!F:H,3,FALSE),0)</f>
        <v>0</v>
      </c>
      <c r="M619" s="117" t="str">
        <f>IFERROR(VLOOKUP(F:F,'Payment Schedule'!AD:AE,2,FALSE),"")</f>
        <v/>
      </c>
    </row>
    <row r="620" spans="6:13" x14ac:dyDescent="0.2">
      <c r="F620" s="110"/>
      <c r="I620" s="213"/>
      <c r="J620" s="254">
        <f>IFERROR(VLOOKUP(G:G,'Master Data'!A:D,4,FALSE),0)</f>
        <v>0</v>
      </c>
      <c r="L620" s="117">
        <f>IFERROR(VLOOKUP(F:F,'BW Expense Report Doc'!F:H,3,FALSE),0)</f>
        <v>0</v>
      </c>
      <c r="M620" s="117" t="str">
        <f>IFERROR(VLOOKUP(F:F,'Payment Schedule'!AD:AE,2,FALSE),"")</f>
        <v/>
      </c>
    </row>
    <row r="621" spans="6:13" x14ac:dyDescent="0.2">
      <c r="F621" s="110"/>
      <c r="I621" s="213"/>
      <c r="J621" s="254">
        <f>IFERROR(VLOOKUP(G:G,'Master Data'!A:D,4,FALSE),0)</f>
        <v>0</v>
      </c>
      <c r="L621" s="117">
        <f>IFERROR(VLOOKUP(F:F,'BW Expense Report Doc'!F:H,3,FALSE),0)</f>
        <v>0</v>
      </c>
      <c r="M621" s="117" t="str">
        <f>IFERROR(VLOOKUP(F:F,'Payment Schedule'!AD:AE,2,FALSE),"")</f>
        <v/>
      </c>
    </row>
    <row r="622" spans="6:13" x14ac:dyDescent="0.2">
      <c r="F622" s="110"/>
      <c r="I622" s="213"/>
      <c r="J622" s="254">
        <f>IFERROR(VLOOKUP(G:G,'Master Data'!A:D,4,FALSE),0)</f>
        <v>0</v>
      </c>
      <c r="L622" s="117">
        <f>IFERROR(VLOOKUP(F:F,'BW Expense Report Doc'!F:H,3,FALSE),0)</f>
        <v>0</v>
      </c>
      <c r="M622" s="117" t="str">
        <f>IFERROR(VLOOKUP(F:F,'Payment Schedule'!AD:AE,2,FALSE),"")</f>
        <v/>
      </c>
    </row>
    <row r="623" spans="6:13" x14ac:dyDescent="0.2">
      <c r="F623" s="110"/>
      <c r="I623" s="213"/>
      <c r="J623" s="254">
        <f>IFERROR(VLOOKUP(G:G,'Master Data'!A:D,4,FALSE),0)</f>
        <v>0</v>
      </c>
      <c r="L623" s="117">
        <f>IFERROR(VLOOKUP(F:F,'BW Expense Report Doc'!F:H,3,FALSE),0)</f>
        <v>0</v>
      </c>
      <c r="M623" s="117" t="str">
        <f>IFERROR(VLOOKUP(F:F,'Payment Schedule'!AD:AE,2,FALSE),"")</f>
        <v/>
      </c>
    </row>
    <row r="624" spans="6:13" x14ac:dyDescent="0.2">
      <c r="F624" s="110"/>
      <c r="I624" s="213"/>
      <c r="J624" s="254">
        <f>IFERROR(VLOOKUP(G:G,'Master Data'!A:D,4,FALSE),0)</f>
        <v>0</v>
      </c>
      <c r="L624" s="117">
        <f>IFERROR(VLOOKUP(F:F,'BW Expense Report Doc'!F:H,3,FALSE),0)</f>
        <v>0</v>
      </c>
      <c r="M624" s="117" t="str">
        <f>IFERROR(VLOOKUP(F:F,'Payment Schedule'!AD:AE,2,FALSE),"")</f>
        <v/>
      </c>
    </row>
    <row r="625" spans="6:13" x14ac:dyDescent="0.2">
      <c r="F625" s="110"/>
      <c r="I625" s="213"/>
      <c r="J625" s="254">
        <f>IFERROR(VLOOKUP(G:G,'Master Data'!A:D,4,FALSE),0)</f>
        <v>0</v>
      </c>
      <c r="L625" s="117">
        <f>IFERROR(VLOOKUP(F:F,'BW Expense Report Doc'!F:H,3,FALSE),0)</f>
        <v>0</v>
      </c>
      <c r="M625" s="117" t="str">
        <f>IFERROR(VLOOKUP(F:F,'Payment Schedule'!AD:AE,2,FALSE),"")</f>
        <v/>
      </c>
    </row>
    <row r="626" spans="6:13" x14ac:dyDescent="0.2">
      <c r="F626" s="110"/>
      <c r="I626" s="213"/>
      <c r="J626" s="254">
        <f>IFERROR(VLOOKUP(G:G,'Master Data'!A:D,4,FALSE),0)</f>
        <v>0</v>
      </c>
      <c r="L626" s="117">
        <f>IFERROR(VLOOKUP(F:F,'BW Expense Report Doc'!F:H,3,FALSE),0)</f>
        <v>0</v>
      </c>
      <c r="M626" s="117" t="str">
        <f>IFERROR(VLOOKUP(F:F,'Payment Schedule'!AD:AE,2,FALSE),"")</f>
        <v/>
      </c>
    </row>
    <row r="627" spans="6:13" x14ac:dyDescent="0.2">
      <c r="F627" s="110"/>
      <c r="I627" s="213"/>
      <c r="J627" s="254">
        <f>IFERROR(VLOOKUP(G:G,'Master Data'!A:D,4,FALSE),0)</f>
        <v>0</v>
      </c>
      <c r="L627" s="117">
        <f>IFERROR(VLOOKUP(F:F,'BW Expense Report Doc'!F:H,3,FALSE),0)</f>
        <v>0</v>
      </c>
      <c r="M627" s="117" t="str">
        <f>IFERROR(VLOOKUP(F:F,'Payment Schedule'!AD:AE,2,FALSE),"")</f>
        <v/>
      </c>
    </row>
    <row r="628" spans="6:13" x14ac:dyDescent="0.2">
      <c r="F628" s="110"/>
      <c r="I628" s="213"/>
      <c r="J628" s="254">
        <f>IFERROR(VLOOKUP(G:G,'Master Data'!A:D,4,FALSE),0)</f>
        <v>0</v>
      </c>
      <c r="L628" s="117">
        <f>IFERROR(VLOOKUP(F:F,'BW Expense Report Doc'!F:H,3,FALSE),0)</f>
        <v>0</v>
      </c>
      <c r="M628" s="117" t="str">
        <f>IFERROR(VLOOKUP(F:F,'Payment Schedule'!AD:AE,2,FALSE),"")</f>
        <v/>
      </c>
    </row>
    <row r="629" spans="6:13" x14ac:dyDescent="0.2">
      <c r="F629" s="110"/>
      <c r="I629" s="213"/>
      <c r="J629" s="254">
        <f>IFERROR(VLOOKUP(G:G,'Master Data'!A:D,4,FALSE),0)</f>
        <v>0</v>
      </c>
      <c r="L629" s="117">
        <f>IFERROR(VLOOKUP(F:F,'BW Expense Report Doc'!F:H,3,FALSE),0)</f>
        <v>0</v>
      </c>
      <c r="M629" s="117" t="str">
        <f>IFERROR(VLOOKUP(F:F,'Payment Schedule'!AD:AE,2,FALSE),"")</f>
        <v/>
      </c>
    </row>
    <row r="630" spans="6:13" x14ac:dyDescent="0.2">
      <c r="F630" s="110"/>
      <c r="I630" s="213"/>
      <c r="J630" s="254">
        <f>IFERROR(VLOOKUP(G:G,'Master Data'!A:D,4,FALSE),0)</f>
        <v>0</v>
      </c>
      <c r="L630" s="117">
        <f>IFERROR(VLOOKUP(F:F,'BW Expense Report Doc'!F:H,3,FALSE),0)</f>
        <v>0</v>
      </c>
      <c r="M630" s="117" t="str">
        <f>IFERROR(VLOOKUP(F:F,'Payment Schedule'!AD:AE,2,FALSE),"")</f>
        <v/>
      </c>
    </row>
    <row r="631" spans="6:13" x14ac:dyDescent="0.2">
      <c r="F631" s="110"/>
      <c r="I631" s="213"/>
      <c r="J631" s="254">
        <f>IFERROR(VLOOKUP(G:G,'Master Data'!A:D,4,FALSE),0)</f>
        <v>0</v>
      </c>
      <c r="L631" s="117">
        <f>IFERROR(VLOOKUP(F:F,'BW Expense Report Doc'!F:H,3,FALSE),0)</f>
        <v>0</v>
      </c>
      <c r="M631" s="117" t="str">
        <f>IFERROR(VLOOKUP(F:F,'Payment Schedule'!AD:AE,2,FALSE),"")</f>
        <v/>
      </c>
    </row>
    <row r="632" spans="6:13" x14ac:dyDescent="0.2">
      <c r="F632" s="110"/>
      <c r="I632" s="213"/>
      <c r="J632" s="254">
        <f>IFERROR(VLOOKUP(G:G,'Master Data'!A:D,4,FALSE),0)</f>
        <v>0</v>
      </c>
      <c r="L632" s="117">
        <f>IFERROR(VLOOKUP(F:F,'BW Expense Report Doc'!F:H,3,FALSE),0)</f>
        <v>0</v>
      </c>
      <c r="M632" s="117" t="str">
        <f>IFERROR(VLOOKUP(F:F,'Payment Schedule'!AD:AE,2,FALSE),"")</f>
        <v/>
      </c>
    </row>
    <row r="633" spans="6:13" x14ac:dyDescent="0.2">
      <c r="F633" s="110"/>
      <c r="I633" s="213"/>
      <c r="J633" s="254">
        <f>IFERROR(VLOOKUP(G:G,'Master Data'!A:D,4,FALSE),0)</f>
        <v>0</v>
      </c>
      <c r="L633" s="117">
        <f>IFERROR(VLOOKUP(F:F,'BW Expense Report Doc'!F:H,3,FALSE),0)</f>
        <v>0</v>
      </c>
      <c r="M633" s="117" t="str">
        <f>IFERROR(VLOOKUP(F:F,'Payment Schedule'!AD:AE,2,FALSE),"")</f>
        <v/>
      </c>
    </row>
    <row r="634" spans="6:13" x14ac:dyDescent="0.2">
      <c r="F634" s="110"/>
      <c r="I634" s="213"/>
      <c r="J634" s="254">
        <f>IFERROR(VLOOKUP(G:G,'Master Data'!A:D,4,FALSE),0)</f>
        <v>0</v>
      </c>
      <c r="L634" s="117">
        <f>IFERROR(VLOOKUP(F:F,'BW Expense Report Doc'!F:H,3,FALSE),0)</f>
        <v>0</v>
      </c>
      <c r="M634" s="117" t="str">
        <f>IFERROR(VLOOKUP(F:F,'Payment Schedule'!AD:AE,2,FALSE),"")</f>
        <v/>
      </c>
    </row>
    <row r="635" spans="6:13" x14ac:dyDescent="0.2">
      <c r="F635" s="110"/>
      <c r="I635" s="213"/>
      <c r="J635" s="254">
        <f>IFERROR(VLOOKUP(G:G,'Master Data'!A:D,4,FALSE),0)</f>
        <v>0</v>
      </c>
      <c r="L635" s="117">
        <f>IFERROR(VLOOKUP(F:F,'BW Expense Report Doc'!F:H,3,FALSE),0)</f>
        <v>0</v>
      </c>
      <c r="M635" s="117" t="str">
        <f>IFERROR(VLOOKUP(F:F,'Payment Schedule'!AD:AE,2,FALSE),"")</f>
        <v/>
      </c>
    </row>
    <row r="636" spans="6:13" x14ac:dyDescent="0.2">
      <c r="F636" s="110"/>
      <c r="I636" s="213"/>
      <c r="J636" s="254">
        <f>IFERROR(VLOOKUP(G:G,'Master Data'!A:D,4,FALSE),0)</f>
        <v>0</v>
      </c>
      <c r="L636" s="117">
        <f>IFERROR(VLOOKUP(F:F,'BW Expense Report Doc'!F:H,3,FALSE),0)</f>
        <v>0</v>
      </c>
      <c r="M636" s="117" t="str">
        <f>IFERROR(VLOOKUP(F:F,'Payment Schedule'!AD:AE,2,FALSE),"")</f>
        <v/>
      </c>
    </row>
    <row r="637" spans="6:13" x14ac:dyDescent="0.2">
      <c r="F637" s="110"/>
      <c r="I637" s="213"/>
      <c r="J637" s="254">
        <f>IFERROR(VLOOKUP(G:G,'Master Data'!A:D,4,FALSE),0)</f>
        <v>0</v>
      </c>
      <c r="L637" s="117">
        <f>IFERROR(VLOOKUP(F:F,'BW Expense Report Doc'!F:H,3,FALSE),0)</f>
        <v>0</v>
      </c>
      <c r="M637" s="117" t="str">
        <f>IFERROR(VLOOKUP(F:F,'Payment Schedule'!AD:AE,2,FALSE),"")</f>
        <v/>
      </c>
    </row>
    <row r="638" spans="6:13" x14ac:dyDescent="0.2">
      <c r="F638" s="110"/>
      <c r="I638" s="213"/>
      <c r="J638" s="254">
        <f>IFERROR(VLOOKUP(G:G,'Master Data'!A:D,4,FALSE),0)</f>
        <v>0</v>
      </c>
      <c r="L638" s="117">
        <f>IFERROR(VLOOKUP(F:F,'BW Expense Report Doc'!F:H,3,FALSE),0)</f>
        <v>0</v>
      </c>
      <c r="M638" s="117" t="str">
        <f>IFERROR(VLOOKUP(F:F,'Payment Schedule'!AD:AE,2,FALSE),"")</f>
        <v/>
      </c>
    </row>
    <row r="639" spans="6:13" x14ac:dyDescent="0.2">
      <c r="F639" s="110"/>
      <c r="I639" s="213"/>
      <c r="J639" s="254">
        <f>IFERROR(VLOOKUP(G:G,'Master Data'!A:D,4,FALSE),0)</f>
        <v>0</v>
      </c>
      <c r="L639" s="117">
        <f>IFERROR(VLOOKUP(F:F,'BW Expense Report Doc'!F:H,3,FALSE),0)</f>
        <v>0</v>
      </c>
      <c r="M639" s="117" t="str">
        <f>IFERROR(VLOOKUP(F:F,'Payment Schedule'!AD:AE,2,FALSE),"")</f>
        <v/>
      </c>
    </row>
    <row r="640" spans="6:13" x14ac:dyDescent="0.2">
      <c r="F640" s="110"/>
      <c r="I640" s="213"/>
      <c r="J640" s="254">
        <f>IFERROR(VLOOKUP(G:G,'Master Data'!A:D,4,FALSE),0)</f>
        <v>0</v>
      </c>
      <c r="L640" s="117">
        <f>IFERROR(VLOOKUP(F:F,'BW Expense Report Doc'!F:H,3,FALSE),0)</f>
        <v>0</v>
      </c>
      <c r="M640" s="117" t="str">
        <f>IFERROR(VLOOKUP(F:F,'Payment Schedule'!AD:AE,2,FALSE),"")</f>
        <v/>
      </c>
    </row>
    <row r="641" spans="6:13" x14ac:dyDescent="0.2">
      <c r="F641" s="110"/>
      <c r="I641" s="213"/>
      <c r="J641" s="254">
        <f>IFERROR(VLOOKUP(G:G,'Master Data'!A:D,4,FALSE),0)</f>
        <v>0</v>
      </c>
      <c r="L641" s="117">
        <f>IFERROR(VLOOKUP(F:F,'BW Expense Report Doc'!F:H,3,FALSE),0)</f>
        <v>0</v>
      </c>
      <c r="M641" s="117" t="str">
        <f>IFERROR(VLOOKUP(F:F,'Payment Schedule'!AD:AE,2,FALSE),"")</f>
        <v/>
      </c>
    </row>
    <row r="642" spans="6:13" x14ac:dyDescent="0.2">
      <c r="F642" s="110"/>
      <c r="I642" s="213"/>
      <c r="J642" s="254">
        <f>IFERROR(VLOOKUP(G:G,'Master Data'!A:D,4,FALSE),0)</f>
        <v>0</v>
      </c>
      <c r="L642" s="117">
        <f>IFERROR(VLOOKUP(F:F,'BW Expense Report Doc'!F:H,3,FALSE),0)</f>
        <v>0</v>
      </c>
      <c r="M642" s="117" t="str">
        <f>IFERROR(VLOOKUP(F:F,'Payment Schedule'!AD:AE,2,FALSE),"")</f>
        <v/>
      </c>
    </row>
    <row r="643" spans="6:13" x14ac:dyDescent="0.2">
      <c r="F643" s="110"/>
      <c r="I643" s="213"/>
      <c r="J643" s="254">
        <f>IFERROR(VLOOKUP(G:G,'Master Data'!A:D,4,FALSE),0)</f>
        <v>0</v>
      </c>
      <c r="L643" s="117">
        <f>IFERROR(VLOOKUP(F:F,'BW Expense Report Doc'!F:H,3,FALSE),0)</f>
        <v>0</v>
      </c>
      <c r="M643" s="117" t="str">
        <f>IFERROR(VLOOKUP(F:F,'Payment Schedule'!AD:AE,2,FALSE),"")</f>
        <v/>
      </c>
    </row>
    <row r="644" spans="6:13" x14ac:dyDescent="0.2">
      <c r="F644" s="110"/>
      <c r="I644" s="213"/>
      <c r="J644" s="254">
        <f>IFERROR(VLOOKUP(G:G,'Master Data'!A:D,4,FALSE),0)</f>
        <v>0</v>
      </c>
      <c r="L644" s="117">
        <f>IFERROR(VLOOKUP(F:F,'BW Expense Report Doc'!F:H,3,FALSE),0)</f>
        <v>0</v>
      </c>
      <c r="M644" s="117" t="str">
        <f>IFERROR(VLOOKUP(F:F,'Payment Schedule'!AD:AE,2,FALSE),"")</f>
        <v/>
      </c>
    </row>
    <row r="645" spans="6:13" x14ac:dyDescent="0.2">
      <c r="F645" s="110"/>
      <c r="I645" s="213"/>
      <c r="J645" s="254">
        <f>IFERROR(VLOOKUP(G:G,'Master Data'!A:D,4,FALSE),0)</f>
        <v>0</v>
      </c>
      <c r="L645" s="117">
        <f>IFERROR(VLOOKUP(F:F,'BW Expense Report Doc'!F:H,3,FALSE),0)</f>
        <v>0</v>
      </c>
      <c r="M645" s="117" t="str">
        <f>IFERROR(VLOOKUP(F:F,'Payment Schedule'!AD:AE,2,FALSE),"")</f>
        <v/>
      </c>
    </row>
    <row r="646" spans="6:13" x14ac:dyDescent="0.2">
      <c r="F646" s="110"/>
      <c r="I646" s="213"/>
      <c r="J646" s="254">
        <f>IFERROR(VLOOKUP(G:G,'Master Data'!A:D,4,FALSE),0)</f>
        <v>0</v>
      </c>
      <c r="L646" s="117">
        <f>IFERROR(VLOOKUP(F:F,'BW Expense Report Doc'!F:H,3,FALSE),0)</f>
        <v>0</v>
      </c>
      <c r="M646" s="117" t="str">
        <f>IFERROR(VLOOKUP(F:F,'Payment Schedule'!AD:AE,2,FALSE),"")</f>
        <v/>
      </c>
    </row>
    <row r="647" spans="6:13" x14ac:dyDescent="0.2">
      <c r="F647" s="110"/>
      <c r="I647" s="213"/>
      <c r="J647" s="254">
        <f>IFERROR(VLOOKUP(G:G,'Master Data'!A:D,4,FALSE),0)</f>
        <v>0</v>
      </c>
      <c r="L647" s="117">
        <f>IFERROR(VLOOKUP(F:F,'BW Expense Report Doc'!F:H,3,FALSE),0)</f>
        <v>0</v>
      </c>
      <c r="M647" s="117" t="str">
        <f>IFERROR(VLOOKUP(F:F,'Payment Schedule'!AD:AE,2,FALSE),"")</f>
        <v/>
      </c>
    </row>
    <row r="648" spans="6:13" x14ac:dyDescent="0.2">
      <c r="F648" s="110"/>
      <c r="I648" s="213"/>
      <c r="J648" s="254">
        <f>IFERROR(VLOOKUP(G:G,'Master Data'!A:D,4,FALSE),0)</f>
        <v>0</v>
      </c>
      <c r="L648" s="117">
        <f>IFERROR(VLOOKUP(F:F,'BW Expense Report Doc'!F:H,3,FALSE),0)</f>
        <v>0</v>
      </c>
      <c r="M648" s="117" t="str">
        <f>IFERROR(VLOOKUP(F:F,'Payment Schedule'!AD:AE,2,FALSE),"")</f>
        <v/>
      </c>
    </row>
    <row r="649" spans="6:13" x14ac:dyDescent="0.2">
      <c r="F649" s="110"/>
      <c r="I649" s="213"/>
      <c r="J649" s="254">
        <f>IFERROR(VLOOKUP(G:G,'Master Data'!A:D,4,FALSE),0)</f>
        <v>0</v>
      </c>
      <c r="L649" s="117">
        <f>IFERROR(VLOOKUP(F:F,'BW Expense Report Doc'!F:H,3,FALSE),0)</f>
        <v>0</v>
      </c>
      <c r="M649" s="117" t="str">
        <f>IFERROR(VLOOKUP(F:F,'Payment Schedule'!AD:AE,2,FALSE),"")</f>
        <v/>
      </c>
    </row>
    <row r="650" spans="6:13" x14ac:dyDescent="0.2">
      <c r="F650" s="110"/>
      <c r="I650" s="213"/>
      <c r="J650" s="254">
        <f>IFERROR(VLOOKUP(G:G,'Master Data'!A:D,4,FALSE),0)</f>
        <v>0</v>
      </c>
      <c r="L650" s="117">
        <f>IFERROR(VLOOKUP(F:F,'BW Expense Report Doc'!F:H,3,FALSE),0)</f>
        <v>0</v>
      </c>
      <c r="M650" s="117" t="str">
        <f>IFERROR(VLOOKUP(F:F,'Payment Schedule'!AD:AE,2,FALSE),"")</f>
        <v/>
      </c>
    </row>
    <row r="651" spans="6:13" x14ac:dyDescent="0.2">
      <c r="F651" s="110"/>
      <c r="I651" s="213"/>
      <c r="J651" s="254">
        <f>IFERROR(VLOOKUP(G:G,'Master Data'!A:D,4,FALSE),0)</f>
        <v>0</v>
      </c>
      <c r="L651" s="117">
        <f>IFERROR(VLOOKUP(F:F,'BW Expense Report Doc'!F:H,3,FALSE),0)</f>
        <v>0</v>
      </c>
      <c r="M651" s="117" t="str">
        <f>IFERROR(VLOOKUP(F:F,'Payment Schedule'!AD:AE,2,FALSE),"")</f>
        <v/>
      </c>
    </row>
    <row r="652" spans="6:13" x14ac:dyDescent="0.2">
      <c r="F652" s="110"/>
      <c r="I652" s="213"/>
      <c r="J652" s="254">
        <f>IFERROR(VLOOKUP(G:G,'Master Data'!A:D,4,FALSE),0)</f>
        <v>0</v>
      </c>
      <c r="L652" s="117">
        <f>IFERROR(VLOOKUP(F:F,'BW Expense Report Doc'!F:H,3,FALSE),0)</f>
        <v>0</v>
      </c>
      <c r="M652" s="117" t="str">
        <f>IFERROR(VLOOKUP(F:F,'Payment Schedule'!AD:AE,2,FALSE),"")</f>
        <v/>
      </c>
    </row>
    <row r="653" spans="6:13" x14ac:dyDescent="0.2">
      <c r="F653" s="110"/>
      <c r="I653" s="213"/>
      <c r="J653" s="254">
        <f>IFERROR(VLOOKUP(G:G,'Master Data'!A:D,4,FALSE),0)</f>
        <v>0</v>
      </c>
      <c r="L653" s="117">
        <f>IFERROR(VLOOKUP(F:F,'BW Expense Report Doc'!F:H,3,FALSE),0)</f>
        <v>0</v>
      </c>
      <c r="M653" s="117" t="str">
        <f>IFERROR(VLOOKUP(F:F,'Payment Schedule'!AD:AE,2,FALSE),"")</f>
        <v/>
      </c>
    </row>
    <row r="654" spans="6:13" x14ac:dyDescent="0.2">
      <c r="F654" s="110"/>
      <c r="I654" s="213"/>
      <c r="J654" s="254">
        <f>IFERROR(VLOOKUP(G:G,'Master Data'!A:D,4,FALSE),0)</f>
        <v>0</v>
      </c>
      <c r="L654" s="117">
        <f>IFERROR(VLOOKUP(F:F,'BW Expense Report Doc'!F:H,3,FALSE),0)</f>
        <v>0</v>
      </c>
      <c r="M654" s="117" t="str">
        <f>IFERROR(VLOOKUP(F:F,'Payment Schedule'!AD:AE,2,FALSE),"")</f>
        <v/>
      </c>
    </row>
    <row r="655" spans="6:13" x14ac:dyDescent="0.2">
      <c r="F655" s="110"/>
      <c r="I655" s="213"/>
      <c r="J655" s="254">
        <f>IFERROR(VLOOKUP(G:G,'Master Data'!A:D,4,FALSE),0)</f>
        <v>0</v>
      </c>
      <c r="L655" s="117">
        <f>IFERROR(VLOOKUP(F:F,'BW Expense Report Doc'!F:H,3,FALSE),0)</f>
        <v>0</v>
      </c>
      <c r="M655" s="117" t="str">
        <f>IFERROR(VLOOKUP(F:F,'Payment Schedule'!AD:AE,2,FALSE),"")</f>
        <v/>
      </c>
    </row>
    <row r="656" spans="6:13" x14ac:dyDescent="0.2">
      <c r="F656" s="110"/>
      <c r="I656" s="213"/>
      <c r="J656" s="254">
        <f>IFERROR(VLOOKUP(G:G,'Master Data'!A:D,4,FALSE),0)</f>
        <v>0</v>
      </c>
      <c r="L656" s="117">
        <f>IFERROR(VLOOKUP(F:F,'BW Expense Report Doc'!F:H,3,FALSE),0)</f>
        <v>0</v>
      </c>
      <c r="M656" s="117" t="str">
        <f>IFERROR(VLOOKUP(F:F,'Payment Schedule'!AD:AE,2,FALSE),"")</f>
        <v/>
      </c>
    </row>
    <row r="657" spans="6:13" x14ac:dyDescent="0.2">
      <c r="F657" s="110"/>
      <c r="I657" s="213"/>
      <c r="J657" s="254">
        <f>IFERROR(VLOOKUP(G:G,'Master Data'!A:D,4,FALSE),0)</f>
        <v>0</v>
      </c>
      <c r="L657" s="117">
        <f>IFERROR(VLOOKUP(F:F,'BW Expense Report Doc'!F:H,3,FALSE),0)</f>
        <v>0</v>
      </c>
      <c r="M657" s="117" t="str">
        <f>IFERROR(VLOOKUP(F:F,'Payment Schedule'!AD:AE,2,FALSE),"")</f>
        <v/>
      </c>
    </row>
    <row r="658" spans="6:13" x14ac:dyDescent="0.2">
      <c r="F658" s="110"/>
      <c r="I658" s="213"/>
      <c r="J658" s="254">
        <f>IFERROR(VLOOKUP(G:G,'Master Data'!A:D,4,FALSE),0)</f>
        <v>0</v>
      </c>
      <c r="L658" s="117">
        <f>IFERROR(VLOOKUP(F:F,'BW Expense Report Doc'!F:H,3,FALSE),0)</f>
        <v>0</v>
      </c>
      <c r="M658" s="117" t="str">
        <f>IFERROR(VLOOKUP(F:F,'Payment Schedule'!AD:AE,2,FALSE),"")</f>
        <v/>
      </c>
    </row>
    <row r="659" spans="6:13" x14ac:dyDescent="0.2">
      <c r="F659" s="110"/>
      <c r="I659" s="213"/>
      <c r="J659" s="254">
        <f>IFERROR(VLOOKUP(G:G,'Master Data'!A:D,4,FALSE),0)</f>
        <v>0</v>
      </c>
      <c r="L659" s="117">
        <f>IFERROR(VLOOKUP(F:F,'BW Expense Report Doc'!F:H,3,FALSE),0)</f>
        <v>0</v>
      </c>
      <c r="M659" s="117" t="str">
        <f>IFERROR(VLOOKUP(F:F,'Payment Schedule'!AD:AE,2,FALSE),"")</f>
        <v/>
      </c>
    </row>
    <row r="660" spans="6:13" x14ac:dyDescent="0.2">
      <c r="F660" s="110"/>
      <c r="I660" s="213"/>
      <c r="J660" s="254">
        <f>IFERROR(VLOOKUP(G:G,'Master Data'!A:D,4,FALSE),0)</f>
        <v>0</v>
      </c>
      <c r="L660" s="117">
        <f>IFERROR(VLOOKUP(F:F,'BW Expense Report Doc'!F:H,3,FALSE),0)</f>
        <v>0</v>
      </c>
      <c r="M660" s="117" t="str">
        <f>IFERROR(VLOOKUP(F:F,'Payment Schedule'!AD:AE,2,FALSE),"")</f>
        <v/>
      </c>
    </row>
    <row r="661" spans="6:13" x14ac:dyDescent="0.2">
      <c r="F661" s="110"/>
      <c r="I661" s="213"/>
      <c r="J661" s="254">
        <f>IFERROR(VLOOKUP(G:G,'Master Data'!A:D,4,FALSE),0)</f>
        <v>0</v>
      </c>
      <c r="L661" s="117">
        <f>IFERROR(VLOOKUP(F:F,'BW Expense Report Doc'!F:H,3,FALSE),0)</f>
        <v>0</v>
      </c>
      <c r="M661" s="117" t="str">
        <f>IFERROR(VLOOKUP(F:F,'Payment Schedule'!AD:AE,2,FALSE),"")</f>
        <v/>
      </c>
    </row>
    <row r="662" spans="6:13" x14ac:dyDescent="0.2">
      <c r="F662" s="110"/>
      <c r="I662" s="213"/>
      <c r="J662" s="254">
        <f>IFERROR(VLOOKUP(G:G,'Master Data'!A:D,4,FALSE),0)</f>
        <v>0</v>
      </c>
      <c r="L662" s="117">
        <f>IFERROR(VLOOKUP(F:F,'BW Expense Report Doc'!F:H,3,FALSE),0)</f>
        <v>0</v>
      </c>
      <c r="M662" s="117" t="str">
        <f>IFERROR(VLOOKUP(F:F,'Payment Schedule'!AD:AE,2,FALSE),"")</f>
        <v/>
      </c>
    </row>
    <row r="663" spans="6:13" x14ac:dyDescent="0.2">
      <c r="F663" s="110"/>
      <c r="I663" s="213"/>
      <c r="J663" s="254">
        <f>IFERROR(VLOOKUP(G:G,'Master Data'!A:D,4,FALSE),0)</f>
        <v>0</v>
      </c>
      <c r="L663" s="117">
        <f>IFERROR(VLOOKUP(F:F,'BW Expense Report Doc'!F:H,3,FALSE),0)</f>
        <v>0</v>
      </c>
      <c r="M663" s="117" t="str">
        <f>IFERROR(VLOOKUP(F:F,'Payment Schedule'!AD:AE,2,FALSE),"")</f>
        <v/>
      </c>
    </row>
    <row r="664" spans="6:13" x14ac:dyDescent="0.2">
      <c r="F664" s="110"/>
      <c r="I664" s="213"/>
      <c r="J664" s="254">
        <f>IFERROR(VLOOKUP(G:G,'Master Data'!A:D,4,FALSE),0)</f>
        <v>0</v>
      </c>
      <c r="L664" s="117">
        <f>IFERROR(VLOOKUP(F:F,'BW Expense Report Doc'!F:H,3,FALSE),0)</f>
        <v>0</v>
      </c>
      <c r="M664" s="117" t="str">
        <f>IFERROR(VLOOKUP(F:F,'Payment Schedule'!AD:AE,2,FALSE),"")</f>
        <v/>
      </c>
    </row>
    <row r="665" spans="6:13" x14ac:dyDescent="0.2">
      <c r="F665" s="110"/>
      <c r="I665" s="213"/>
      <c r="J665" s="254">
        <f>IFERROR(VLOOKUP(G:G,'Master Data'!A:D,4,FALSE),0)</f>
        <v>0</v>
      </c>
      <c r="L665" s="117">
        <f>IFERROR(VLOOKUP(F:F,'BW Expense Report Doc'!F:H,3,FALSE),0)</f>
        <v>0</v>
      </c>
      <c r="M665" s="117" t="str">
        <f>IFERROR(VLOOKUP(F:F,'Payment Schedule'!AD:AE,2,FALSE),"")</f>
        <v/>
      </c>
    </row>
    <row r="666" spans="6:13" x14ac:dyDescent="0.2">
      <c r="F666" s="110"/>
      <c r="I666" s="213"/>
      <c r="J666" s="254">
        <f>IFERROR(VLOOKUP(G:G,'Master Data'!A:D,4,FALSE),0)</f>
        <v>0</v>
      </c>
      <c r="L666" s="117">
        <f>IFERROR(VLOOKUP(F:F,'BW Expense Report Doc'!F:H,3,FALSE),0)</f>
        <v>0</v>
      </c>
      <c r="M666" s="117" t="str">
        <f>IFERROR(VLOOKUP(F:F,'Payment Schedule'!AD:AE,2,FALSE),"")</f>
        <v/>
      </c>
    </row>
    <row r="667" spans="6:13" x14ac:dyDescent="0.2">
      <c r="F667" s="110"/>
      <c r="I667" s="213"/>
      <c r="J667" s="254">
        <f>IFERROR(VLOOKUP(G:G,'Master Data'!A:D,4,FALSE),0)</f>
        <v>0</v>
      </c>
      <c r="L667" s="117">
        <f>IFERROR(VLOOKUP(F:F,'BW Expense Report Doc'!F:H,3,FALSE),0)</f>
        <v>0</v>
      </c>
      <c r="M667" s="117" t="str">
        <f>IFERROR(VLOOKUP(F:F,'Payment Schedule'!AD:AE,2,FALSE),"")</f>
        <v/>
      </c>
    </row>
    <row r="668" spans="6:13" x14ac:dyDescent="0.2">
      <c r="F668" s="110"/>
      <c r="I668" s="213"/>
      <c r="J668" s="254">
        <f>IFERROR(VLOOKUP(G:G,'Master Data'!A:D,4,FALSE),0)</f>
        <v>0</v>
      </c>
      <c r="L668" s="117">
        <f>IFERROR(VLOOKUP(F:F,'BW Expense Report Doc'!F:H,3,FALSE),0)</f>
        <v>0</v>
      </c>
      <c r="M668" s="117" t="str">
        <f>IFERROR(VLOOKUP(F:F,'Payment Schedule'!AD:AE,2,FALSE),"")</f>
        <v/>
      </c>
    </row>
    <row r="669" spans="6:13" x14ac:dyDescent="0.2">
      <c r="F669" s="110"/>
      <c r="I669" s="213"/>
      <c r="J669" s="254">
        <f>IFERROR(VLOOKUP(G:G,'Master Data'!A:D,4,FALSE),0)</f>
        <v>0</v>
      </c>
      <c r="L669" s="117">
        <f>IFERROR(VLOOKUP(F:F,'BW Expense Report Doc'!F:H,3,FALSE),0)</f>
        <v>0</v>
      </c>
      <c r="M669" s="117" t="str">
        <f>IFERROR(VLOOKUP(F:F,'Payment Schedule'!AD:AE,2,FALSE),"")</f>
        <v/>
      </c>
    </row>
    <row r="670" spans="6:13" x14ac:dyDescent="0.2">
      <c r="F670" s="110"/>
      <c r="I670" s="213"/>
      <c r="J670" s="254">
        <f>IFERROR(VLOOKUP(G:G,'Master Data'!A:D,4,FALSE),0)</f>
        <v>0</v>
      </c>
      <c r="L670" s="117">
        <f>IFERROR(VLOOKUP(F:F,'BW Expense Report Doc'!F:H,3,FALSE),0)</f>
        <v>0</v>
      </c>
      <c r="M670" s="117" t="str">
        <f>IFERROR(VLOOKUP(F:F,'Payment Schedule'!AD:AE,2,FALSE),"")</f>
        <v/>
      </c>
    </row>
    <row r="671" spans="6:13" x14ac:dyDescent="0.2">
      <c r="F671" s="110"/>
      <c r="I671" s="213"/>
      <c r="J671" s="254">
        <f>IFERROR(VLOOKUP(G:G,'Master Data'!A:D,4,FALSE),0)</f>
        <v>0</v>
      </c>
      <c r="L671" s="117">
        <f>IFERROR(VLOOKUP(F:F,'BW Expense Report Doc'!F:H,3,FALSE),0)</f>
        <v>0</v>
      </c>
      <c r="M671" s="117" t="str">
        <f>IFERROR(VLOOKUP(F:F,'Payment Schedule'!AD:AE,2,FALSE),"")</f>
        <v/>
      </c>
    </row>
    <row r="672" spans="6:13" x14ac:dyDescent="0.2">
      <c r="F672" s="110"/>
      <c r="I672" s="213"/>
      <c r="J672" s="254">
        <f>IFERROR(VLOOKUP(G:G,'Master Data'!A:D,4,FALSE),0)</f>
        <v>0</v>
      </c>
      <c r="L672" s="117">
        <f>IFERROR(VLOOKUP(F:F,'BW Expense Report Doc'!F:H,3,FALSE),0)</f>
        <v>0</v>
      </c>
      <c r="M672" s="117" t="str">
        <f>IFERROR(VLOOKUP(F:F,'Payment Schedule'!AD:AE,2,FALSE),"")</f>
        <v/>
      </c>
    </row>
    <row r="673" spans="6:13" x14ac:dyDescent="0.2">
      <c r="F673" s="110"/>
      <c r="I673" s="213"/>
      <c r="J673" s="254">
        <f>IFERROR(VLOOKUP(G:G,'Master Data'!A:D,4,FALSE),0)</f>
        <v>0</v>
      </c>
      <c r="L673" s="117">
        <f>IFERROR(VLOOKUP(F:F,'BW Expense Report Doc'!F:H,3,FALSE),0)</f>
        <v>0</v>
      </c>
      <c r="M673" s="117" t="str">
        <f>IFERROR(VLOOKUP(F:F,'Payment Schedule'!AD:AE,2,FALSE),"")</f>
        <v/>
      </c>
    </row>
    <row r="674" spans="6:13" x14ac:dyDescent="0.2">
      <c r="F674" s="110"/>
      <c r="I674" s="213"/>
      <c r="J674" s="254">
        <f>IFERROR(VLOOKUP(G:G,'Master Data'!A:D,4,FALSE),0)</f>
        <v>0</v>
      </c>
      <c r="L674" s="117">
        <f>IFERROR(VLOOKUP(F:F,'BW Expense Report Doc'!F:H,3,FALSE),0)</f>
        <v>0</v>
      </c>
      <c r="M674" s="117" t="str">
        <f>IFERROR(VLOOKUP(F:F,'Payment Schedule'!AD:AE,2,FALSE),"")</f>
        <v/>
      </c>
    </row>
    <row r="675" spans="6:13" x14ac:dyDescent="0.2">
      <c r="F675" s="110"/>
      <c r="I675" s="213"/>
      <c r="J675" s="254">
        <f>IFERROR(VLOOKUP(G:G,'Master Data'!A:D,4,FALSE),0)</f>
        <v>0</v>
      </c>
      <c r="L675" s="117">
        <f>IFERROR(VLOOKUP(F:F,'BW Expense Report Doc'!F:H,3,FALSE),0)</f>
        <v>0</v>
      </c>
      <c r="M675" s="117" t="str">
        <f>IFERROR(VLOOKUP(F:F,'Payment Schedule'!AD:AE,2,FALSE),"")</f>
        <v/>
      </c>
    </row>
    <row r="676" spans="6:13" x14ac:dyDescent="0.2">
      <c r="F676" s="110"/>
      <c r="I676" s="213"/>
      <c r="J676" s="254">
        <f>IFERROR(VLOOKUP(G:G,'Master Data'!A:D,4,FALSE),0)</f>
        <v>0</v>
      </c>
      <c r="L676" s="117">
        <f>IFERROR(VLOOKUP(F:F,'BW Expense Report Doc'!F:H,3,FALSE),0)</f>
        <v>0</v>
      </c>
      <c r="M676" s="117" t="str">
        <f>IFERROR(VLOOKUP(F:F,'Payment Schedule'!AD:AE,2,FALSE),"")</f>
        <v/>
      </c>
    </row>
    <row r="677" spans="6:13" x14ac:dyDescent="0.2">
      <c r="F677" s="110"/>
      <c r="I677" s="213"/>
      <c r="J677" s="254">
        <f>IFERROR(VLOOKUP(G:G,'Master Data'!A:D,4,FALSE),0)</f>
        <v>0</v>
      </c>
      <c r="L677" s="117">
        <f>IFERROR(VLOOKUP(F:F,'BW Expense Report Doc'!F:H,3,FALSE),0)</f>
        <v>0</v>
      </c>
      <c r="M677" s="117" t="str">
        <f>IFERROR(VLOOKUP(F:F,'Payment Schedule'!AD:AE,2,FALSE),"")</f>
        <v/>
      </c>
    </row>
    <row r="678" spans="6:13" x14ac:dyDescent="0.2">
      <c r="F678" s="110"/>
      <c r="I678" s="213"/>
      <c r="J678" s="254">
        <f>IFERROR(VLOOKUP(G:G,'Master Data'!A:D,4,FALSE),0)</f>
        <v>0</v>
      </c>
      <c r="L678" s="117">
        <f>IFERROR(VLOOKUP(F:F,'BW Expense Report Doc'!F:H,3,FALSE),0)</f>
        <v>0</v>
      </c>
      <c r="M678" s="117" t="str">
        <f>IFERROR(VLOOKUP(F:F,'Payment Schedule'!AD:AE,2,FALSE),"")</f>
        <v/>
      </c>
    </row>
    <row r="679" spans="6:13" x14ac:dyDescent="0.2">
      <c r="F679" s="110"/>
      <c r="I679" s="213"/>
      <c r="J679" s="254">
        <f>IFERROR(VLOOKUP(G:G,'Master Data'!A:D,4,FALSE),0)</f>
        <v>0</v>
      </c>
      <c r="L679" s="117">
        <f>IFERROR(VLOOKUP(F:F,'BW Expense Report Doc'!F:H,3,FALSE),0)</f>
        <v>0</v>
      </c>
      <c r="M679" s="117" t="str">
        <f>IFERROR(VLOOKUP(F:F,'Payment Schedule'!AD:AE,2,FALSE),"")</f>
        <v/>
      </c>
    </row>
    <row r="680" spans="6:13" x14ac:dyDescent="0.2">
      <c r="F680" s="110"/>
      <c r="I680" s="213"/>
      <c r="J680" s="254">
        <f>IFERROR(VLOOKUP(G:G,'Master Data'!A:D,4,FALSE),0)</f>
        <v>0</v>
      </c>
      <c r="L680" s="117">
        <f>IFERROR(VLOOKUP(F:F,'BW Expense Report Doc'!F:H,3,FALSE),0)</f>
        <v>0</v>
      </c>
      <c r="M680" s="117" t="str">
        <f>IFERROR(VLOOKUP(F:F,'Payment Schedule'!AD:AE,2,FALSE),"")</f>
        <v/>
      </c>
    </row>
    <row r="681" spans="6:13" x14ac:dyDescent="0.2">
      <c r="F681" s="110"/>
      <c r="I681" s="213"/>
      <c r="J681" s="254">
        <f>IFERROR(VLOOKUP(G:G,'Master Data'!A:D,4,FALSE),0)</f>
        <v>0</v>
      </c>
      <c r="L681" s="117">
        <f>IFERROR(VLOOKUP(F:F,'BW Expense Report Doc'!F:H,3,FALSE),0)</f>
        <v>0</v>
      </c>
      <c r="M681" s="117" t="str">
        <f>IFERROR(VLOOKUP(F:F,'Payment Schedule'!AD:AE,2,FALSE),"")</f>
        <v/>
      </c>
    </row>
    <row r="682" spans="6:13" x14ac:dyDescent="0.2">
      <c r="F682" s="110"/>
      <c r="I682" s="213"/>
      <c r="J682" s="254">
        <f>IFERROR(VLOOKUP(G:G,'Master Data'!A:D,4,FALSE),0)</f>
        <v>0</v>
      </c>
      <c r="L682" s="117">
        <f>IFERROR(VLOOKUP(F:F,'BW Expense Report Doc'!F:H,3,FALSE),0)</f>
        <v>0</v>
      </c>
      <c r="M682" s="117" t="str">
        <f>IFERROR(VLOOKUP(F:F,'Payment Schedule'!AD:AE,2,FALSE),"")</f>
        <v/>
      </c>
    </row>
    <row r="683" spans="6:13" x14ac:dyDescent="0.2">
      <c r="F683" s="110"/>
      <c r="I683" s="213"/>
      <c r="J683" s="254">
        <f>IFERROR(VLOOKUP(G:G,'Master Data'!A:D,4,FALSE),0)</f>
        <v>0</v>
      </c>
      <c r="L683" s="117">
        <f>IFERROR(VLOOKUP(F:F,'BW Expense Report Doc'!F:H,3,FALSE),0)</f>
        <v>0</v>
      </c>
      <c r="M683" s="117" t="str">
        <f>IFERROR(VLOOKUP(F:F,'Payment Schedule'!AD:AE,2,FALSE),"")</f>
        <v/>
      </c>
    </row>
    <row r="684" spans="6:13" x14ac:dyDescent="0.2">
      <c r="F684" s="110"/>
      <c r="I684" s="213"/>
      <c r="J684" s="254">
        <f>IFERROR(VLOOKUP(G:G,'Master Data'!A:D,4,FALSE),0)</f>
        <v>0</v>
      </c>
      <c r="L684" s="117">
        <f>IFERROR(VLOOKUP(F:F,'BW Expense Report Doc'!F:H,3,FALSE),0)</f>
        <v>0</v>
      </c>
      <c r="M684" s="117" t="str">
        <f>IFERROR(VLOOKUP(F:F,'Payment Schedule'!AD:AE,2,FALSE),"")</f>
        <v/>
      </c>
    </row>
    <row r="685" spans="6:13" x14ac:dyDescent="0.2">
      <c r="F685" s="110"/>
      <c r="I685" s="213"/>
      <c r="J685" s="254">
        <f>IFERROR(VLOOKUP(G:G,'Master Data'!A:D,4,FALSE),0)</f>
        <v>0</v>
      </c>
      <c r="L685" s="117">
        <f>IFERROR(VLOOKUP(F:F,'BW Expense Report Doc'!F:H,3,FALSE),0)</f>
        <v>0</v>
      </c>
      <c r="M685" s="117" t="str">
        <f>IFERROR(VLOOKUP(F:F,'Payment Schedule'!AD:AE,2,FALSE),"")</f>
        <v/>
      </c>
    </row>
    <row r="686" spans="6:13" x14ac:dyDescent="0.2">
      <c r="F686" s="110"/>
      <c r="I686" s="213"/>
      <c r="J686" s="254">
        <f>IFERROR(VLOOKUP(G:G,'Master Data'!A:D,4,FALSE),0)</f>
        <v>0</v>
      </c>
      <c r="L686" s="117">
        <f>IFERROR(VLOOKUP(F:F,'BW Expense Report Doc'!F:H,3,FALSE),0)</f>
        <v>0</v>
      </c>
      <c r="M686" s="117" t="str">
        <f>IFERROR(VLOOKUP(F:F,'Payment Schedule'!AD:AE,2,FALSE),"")</f>
        <v/>
      </c>
    </row>
    <row r="687" spans="6:13" x14ac:dyDescent="0.2">
      <c r="F687" s="110"/>
      <c r="I687" s="213"/>
      <c r="J687" s="254">
        <f>IFERROR(VLOOKUP(G:G,'Master Data'!A:D,4,FALSE),0)</f>
        <v>0</v>
      </c>
      <c r="L687" s="117">
        <f>IFERROR(VLOOKUP(F:F,'BW Expense Report Doc'!F:H,3,FALSE),0)</f>
        <v>0</v>
      </c>
      <c r="M687" s="117" t="str">
        <f>IFERROR(VLOOKUP(F:F,'Payment Schedule'!AD:AE,2,FALSE),"")</f>
        <v/>
      </c>
    </row>
    <row r="688" spans="6:13" x14ac:dyDescent="0.2">
      <c r="F688" s="110"/>
      <c r="I688" s="213"/>
      <c r="J688" s="254">
        <f>IFERROR(VLOOKUP(G:G,'Master Data'!A:D,4,FALSE),0)</f>
        <v>0</v>
      </c>
      <c r="L688" s="117">
        <f>IFERROR(VLOOKUP(F:F,'BW Expense Report Doc'!F:H,3,FALSE),0)</f>
        <v>0</v>
      </c>
      <c r="M688" s="117" t="str">
        <f>IFERROR(VLOOKUP(F:F,'Payment Schedule'!AD:AE,2,FALSE),"")</f>
        <v/>
      </c>
    </row>
    <row r="689" spans="6:13" x14ac:dyDescent="0.2">
      <c r="F689" s="110"/>
      <c r="I689" s="213"/>
      <c r="J689" s="254">
        <f>IFERROR(VLOOKUP(G:G,'Master Data'!A:D,4,FALSE),0)</f>
        <v>0</v>
      </c>
      <c r="L689" s="117">
        <f>IFERROR(VLOOKUP(F:F,'BW Expense Report Doc'!F:H,3,FALSE),0)</f>
        <v>0</v>
      </c>
      <c r="M689" s="117" t="str">
        <f>IFERROR(VLOOKUP(F:F,'Payment Schedule'!AD:AE,2,FALSE),"")</f>
        <v/>
      </c>
    </row>
    <row r="690" spans="6:13" x14ac:dyDescent="0.2">
      <c r="F690" s="110"/>
      <c r="I690" s="213"/>
      <c r="J690" s="254">
        <f>IFERROR(VLOOKUP(G:G,'Master Data'!A:D,4,FALSE),0)</f>
        <v>0</v>
      </c>
      <c r="L690" s="117">
        <f>IFERROR(VLOOKUP(F:F,'BW Expense Report Doc'!F:H,3,FALSE),0)</f>
        <v>0</v>
      </c>
      <c r="M690" s="117" t="str">
        <f>IFERROR(VLOOKUP(F:F,'Payment Schedule'!AD:AE,2,FALSE),"")</f>
        <v/>
      </c>
    </row>
    <row r="691" spans="6:13" x14ac:dyDescent="0.2">
      <c r="F691" s="110"/>
      <c r="I691" s="213"/>
      <c r="J691" s="254">
        <f>IFERROR(VLOOKUP(G:G,'Master Data'!A:D,4,FALSE),0)</f>
        <v>0</v>
      </c>
      <c r="L691" s="117">
        <f>IFERROR(VLOOKUP(F:F,'BW Expense Report Doc'!F:H,3,FALSE),0)</f>
        <v>0</v>
      </c>
      <c r="M691" s="117" t="str">
        <f>IFERROR(VLOOKUP(F:F,'Payment Schedule'!AD:AE,2,FALSE),"")</f>
        <v/>
      </c>
    </row>
    <row r="692" spans="6:13" x14ac:dyDescent="0.2">
      <c r="F692" s="110"/>
      <c r="I692" s="213"/>
      <c r="J692" s="254">
        <f>IFERROR(VLOOKUP(G:G,'Master Data'!A:D,4,FALSE),0)</f>
        <v>0</v>
      </c>
      <c r="L692" s="117">
        <f>IFERROR(VLOOKUP(F:F,'BW Expense Report Doc'!F:H,3,FALSE),0)</f>
        <v>0</v>
      </c>
      <c r="M692" s="117" t="str">
        <f>IFERROR(VLOOKUP(F:F,'Payment Schedule'!AD:AE,2,FALSE),"")</f>
        <v/>
      </c>
    </row>
    <row r="693" spans="6:13" x14ac:dyDescent="0.2">
      <c r="F693" s="110"/>
      <c r="I693" s="213"/>
      <c r="J693" s="254">
        <f>IFERROR(VLOOKUP(G:G,'Master Data'!A:D,4,FALSE),0)</f>
        <v>0</v>
      </c>
      <c r="L693" s="117">
        <f>IFERROR(VLOOKUP(F:F,'BW Expense Report Doc'!F:H,3,FALSE),0)</f>
        <v>0</v>
      </c>
      <c r="M693" s="117" t="str">
        <f>IFERROR(VLOOKUP(F:F,'Payment Schedule'!AD:AE,2,FALSE),"")</f>
        <v/>
      </c>
    </row>
    <row r="694" spans="6:13" x14ac:dyDescent="0.2">
      <c r="F694" s="110"/>
      <c r="I694" s="213"/>
      <c r="J694" s="254">
        <f>IFERROR(VLOOKUP(G:G,'Master Data'!A:D,4,FALSE),0)</f>
        <v>0</v>
      </c>
      <c r="L694" s="117">
        <f>IFERROR(VLOOKUP(F:F,'BW Expense Report Doc'!F:H,3,FALSE),0)</f>
        <v>0</v>
      </c>
      <c r="M694" s="117" t="str">
        <f>IFERROR(VLOOKUP(F:F,'Payment Schedule'!AD:AE,2,FALSE),"")</f>
        <v/>
      </c>
    </row>
    <row r="695" spans="6:13" x14ac:dyDescent="0.2">
      <c r="F695" s="110"/>
      <c r="I695" s="213"/>
      <c r="J695" s="254">
        <f>IFERROR(VLOOKUP(G:G,'Master Data'!A:D,4,FALSE),0)</f>
        <v>0</v>
      </c>
      <c r="L695" s="117">
        <f>IFERROR(VLOOKUP(F:F,'BW Expense Report Doc'!F:H,3,FALSE),0)</f>
        <v>0</v>
      </c>
      <c r="M695" s="117" t="str">
        <f>IFERROR(VLOOKUP(F:F,'Payment Schedule'!AD:AE,2,FALSE),"")</f>
        <v/>
      </c>
    </row>
    <row r="696" spans="6:13" x14ac:dyDescent="0.2">
      <c r="F696" s="110"/>
      <c r="I696" s="213"/>
      <c r="J696" s="254">
        <f>IFERROR(VLOOKUP(G:G,'Master Data'!A:D,4,FALSE),0)</f>
        <v>0</v>
      </c>
      <c r="L696" s="117">
        <f>IFERROR(VLOOKUP(F:F,'BW Expense Report Doc'!F:H,3,FALSE),0)</f>
        <v>0</v>
      </c>
      <c r="M696" s="117" t="str">
        <f>IFERROR(VLOOKUP(F:F,'Payment Schedule'!AD:AE,2,FALSE),"")</f>
        <v/>
      </c>
    </row>
    <row r="697" spans="6:13" x14ac:dyDescent="0.2">
      <c r="F697" s="110"/>
      <c r="I697" s="213"/>
      <c r="J697" s="254">
        <f>IFERROR(VLOOKUP(G:G,'Master Data'!A:D,4,FALSE),0)</f>
        <v>0</v>
      </c>
      <c r="L697" s="117">
        <f>IFERROR(VLOOKUP(F:F,'BW Expense Report Doc'!F:H,3,FALSE),0)</f>
        <v>0</v>
      </c>
      <c r="M697" s="117" t="str">
        <f>IFERROR(VLOOKUP(F:F,'Payment Schedule'!AD:AE,2,FALSE),"")</f>
        <v/>
      </c>
    </row>
    <row r="698" spans="6:13" x14ac:dyDescent="0.2">
      <c r="F698" s="110"/>
      <c r="I698" s="213"/>
      <c r="J698" s="254">
        <f>IFERROR(VLOOKUP(G:G,'Master Data'!A:D,4,FALSE),0)</f>
        <v>0</v>
      </c>
      <c r="L698" s="117">
        <f>IFERROR(VLOOKUP(F:F,'BW Expense Report Doc'!F:H,3,FALSE),0)</f>
        <v>0</v>
      </c>
      <c r="M698" s="117" t="str">
        <f>IFERROR(VLOOKUP(F:F,'Payment Schedule'!AD:AE,2,FALSE),"")</f>
        <v/>
      </c>
    </row>
    <row r="699" spans="6:13" x14ac:dyDescent="0.2">
      <c r="F699" s="110"/>
      <c r="I699" s="213"/>
      <c r="J699" s="254">
        <f>IFERROR(VLOOKUP(G:G,'Master Data'!A:D,4,FALSE),0)</f>
        <v>0</v>
      </c>
      <c r="L699" s="117">
        <f>IFERROR(VLOOKUP(F:F,'BW Expense Report Doc'!F:H,3,FALSE),0)</f>
        <v>0</v>
      </c>
      <c r="M699" s="117" t="str">
        <f>IFERROR(VLOOKUP(F:F,'Payment Schedule'!AD:AE,2,FALSE),"")</f>
        <v/>
      </c>
    </row>
    <row r="700" spans="6:13" x14ac:dyDescent="0.2">
      <c r="F700" s="110"/>
      <c r="I700" s="213"/>
      <c r="J700" s="254">
        <f>IFERROR(VLOOKUP(G:G,'Master Data'!A:D,4,FALSE),0)</f>
        <v>0</v>
      </c>
      <c r="L700" s="117">
        <f>IFERROR(VLOOKUP(F:F,'BW Expense Report Doc'!F:H,3,FALSE),0)</f>
        <v>0</v>
      </c>
      <c r="M700" s="117" t="str">
        <f>IFERROR(VLOOKUP(F:F,'Payment Schedule'!AD:AE,2,FALSE),"")</f>
        <v/>
      </c>
    </row>
    <row r="701" spans="6:13" x14ac:dyDescent="0.2">
      <c r="F701" s="110"/>
      <c r="I701" s="213"/>
      <c r="J701" s="254">
        <f>IFERROR(VLOOKUP(G:G,'Master Data'!A:D,4,FALSE),0)</f>
        <v>0</v>
      </c>
      <c r="L701" s="117">
        <f>IFERROR(VLOOKUP(F:F,'BW Expense Report Doc'!F:H,3,FALSE),0)</f>
        <v>0</v>
      </c>
      <c r="M701" s="117" t="str">
        <f>IFERROR(VLOOKUP(F:F,'Payment Schedule'!AD:AE,2,FALSE),"")</f>
        <v/>
      </c>
    </row>
    <row r="702" spans="6:13" x14ac:dyDescent="0.2">
      <c r="F702" s="110"/>
      <c r="I702" s="213"/>
      <c r="J702" s="254">
        <f>IFERROR(VLOOKUP(G:G,'Master Data'!A:D,4,FALSE),0)</f>
        <v>0</v>
      </c>
      <c r="L702" s="117">
        <f>IFERROR(VLOOKUP(F:F,'BW Expense Report Doc'!F:H,3,FALSE),0)</f>
        <v>0</v>
      </c>
      <c r="M702" s="117" t="str">
        <f>IFERROR(VLOOKUP(F:F,'Payment Schedule'!AD:AE,2,FALSE),"")</f>
        <v/>
      </c>
    </row>
    <row r="703" spans="6:13" x14ac:dyDescent="0.2">
      <c r="F703" s="110"/>
      <c r="I703" s="213"/>
      <c r="J703" s="254">
        <f>IFERROR(VLOOKUP(G:G,'Master Data'!A:D,4,FALSE),0)</f>
        <v>0</v>
      </c>
      <c r="L703" s="117">
        <f>IFERROR(VLOOKUP(F:F,'BW Expense Report Doc'!F:H,3,FALSE),0)</f>
        <v>0</v>
      </c>
      <c r="M703" s="117" t="str">
        <f>IFERROR(VLOOKUP(F:F,'Payment Schedule'!AD:AE,2,FALSE),"")</f>
        <v/>
      </c>
    </row>
    <row r="704" spans="6:13" x14ac:dyDescent="0.2">
      <c r="F704" s="110"/>
      <c r="I704" s="213"/>
      <c r="J704" s="254">
        <f>IFERROR(VLOOKUP(G:G,'Master Data'!A:D,4,FALSE),0)</f>
        <v>0</v>
      </c>
      <c r="L704" s="117">
        <f>IFERROR(VLOOKUP(F:F,'BW Expense Report Doc'!F:H,3,FALSE),0)</f>
        <v>0</v>
      </c>
      <c r="M704" s="117" t="str">
        <f>IFERROR(VLOOKUP(F:F,'Payment Schedule'!AD:AE,2,FALSE),"")</f>
        <v/>
      </c>
    </row>
    <row r="705" spans="6:13" x14ac:dyDescent="0.2">
      <c r="F705" s="110"/>
      <c r="I705" s="213"/>
      <c r="J705" s="254">
        <f>IFERROR(VLOOKUP(G:G,'Master Data'!A:D,4,FALSE),0)</f>
        <v>0</v>
      </c>
      <c r="L705" s="117">
        <f>IFERROR(VLOOKUP(F:F,'BW Expense Report Doc'!F:H,3,FALSE),0)</f>
        <v>0</v>
      </c>
      <c r="M705" s="117" t="str">
        <f>IFERROR(VLOOKUP(F:F,'Payment Schedule'!AD:AE,2,FALSE),"")</f>
        <v/>
      </c>
    </row>
    <row r="706" spans="6:13" x14ac:dyDescent="0.2">
      <c r="F706" s="110"/>
      <c r="I706" s="213"/>
      <c r="J706" s="254">
        <f>IFERROR(VLOOKUP(G:G,'Master Data'!A:D,4,FALSE),0)</f>
        <v>0</v>
      </c>
      <c r="L706" s="117">
        <f>IFERROR(VLOOKUP(F:F,'BW Expense Report Doc'!F:H,3,FALSE),0)</f>
        <v>0</v>
      </c>
      <c r="M706" s="117" t="str">
        <f>IFERROR(VLOOKUP(F:F,'Payment Schedule'!AD:AE,2,FALSE),"")</f>
        <v/>
      </c>
    </row>
    <row r="707" spans="6:13" x14ac:dyDescent="0.2">
      <c r="F707" s="110"/>
      <c r="I707" s="213"/>
      <c r="J707" s="254">
        <f>IFERROR(VLOOKUP(G:G,'Master Data'!A:D,4,FALSE),0)</f>
        <v>0</v>
      </c>
      <c r="L707" s="117">
        <f>IFERROR(VLOOKUP(F:F,'BW Expense Report Doc'!F:H,3,FALSE),0)</f>
        <v>0</v>
      </c>
      <c r="M707" s="117" t="str">
        <f>IFERROR(VLOOKUP(F:F,'Payment Schedule'!AD:AE,2,FALSE),"")</f>
        <v/>
      </c>
    </row>
    <row r="708" spans="6:13" x14ac:dyDescent="0.2">
      <c r="F708" s="110"/>
      <c r="I708" s="213"/>
      <c r="J708" s="254">
        <f>IFERROR(VLOOKUP(G:G,'Master Data'!A:D,4,FALSE),0)</f>
        <v>0</v>
      </c>
      <c r="L708" s="117">
        <f>IFERROR(VLOOKUP(F:F,'BW Expense Report Doc'!F:H,3,FALSE),0)</f>
        <v>0</v>
      </c>
      <c r="M708" s="117" t="str">
        <f>IFERROR(VLOOKUP(F:F,'Payment Schedule'!AD:AE,2,FALSE),"")</f>
        <v/>
      </c>
    </row>
    <row r="709" spans="6:13" x14ac:dyDescent="0.2">
      <c r="F709" s="110"/>
      <c r="I709" s="213"/>
      <c r="J709" s="254">
        <f>IFERROR(VLOOKUP(G:G,'Master Data'!A:D,4,FALSE),0)</f>
        <v>0</v>
      </c>
      <c r="L709" s="117">
        <f>IFERROR(VLOOKUP(F:F,'BW Expense Report Doc'!F:H,3,FALSE),0)</f>
        <v>0</v>
      </c>
      <c r="M709" s="117" t="str">
        <f>IFERROR(VLOOKUP(F:F,'Payment Schedule'!AD:AE,2,FALSE),"")</f>
        <v/>
      </c>
    </row>
    <row r="710" spans="6:13" x14ac:dyDescent="0.2">
      <c r="F710" s="110"/>
      <c r="I710" s="213"/>
      <c r="J710" s="254">
        <f>IFERROR(VLOOKUP(G:G,'Master Data'!A:D,4,FALSE),0)</f>
        <v>0</v>
      </c>
      <c r="L710" s="117">
        <f>IFERROR(VLOOKUP(F:F,'BW Expense Report Doc'!F:H,3,FALSE),0)</f>
        <v>0</v>
      </c>
      <c r="M710" s="117" t="str">
        <f>IFERROR(VLOOKUP(F:F,'Payment Schedule'!AD:AE,2,FALSE),"")</f>
        <v/>
      </c>
    </row>
    <row r="711" spans="6:13" x14ac:dyDescent="0.2">
      <c r="F711" s="110"/>
      <c r="I711" s="213"/>
      <c r="J711" s="254">
        <f>IFERROR(VLOOKUP(G:G,'Master Data'!A:D,4,FALSE),0)</f>
        <v>0</v>
      </c>
      <c r="L711" s="117">
        <f>IFERROR(VLOOKUP(F:F,'BW Expense Report Doc'!F:H,3,FALSE),0)</f>
        <v>0</v>
      </c>
      <c r="M711" s="117" t="str">
        <f>IFERROR(VLOOKUP(F:F,'Payment Schedule'!AD:AE,2,FALSE),"")</f>
        <v/>
      </c>
    </row>
    <row r="712" spans="6:13" x14ac:dyDescent="0.2">
      <c r="F712" s="110"/>
      <c r="I712" s="213"/>
      <c r="J712" s="254">
        <f>IFERROR(VLOOKUP(G:G,'Master Data'!A:D,4,FALSE),0)</f>
        <v>0</v>
      </c>
      <c r="L712" s="117">
        <f>IFERROR(VLOOKUP(F:F,'BW Expense Report Doc'!F:H,3,FALSE),0)</f>
        <v>0</v>
      </c>
      <c r="M712" s="117" t="str">
        <f>IFERROR(VLOOKUP(F:F,'Payment Schedule'!AD:AE,2,FALSE),"")</f>
        <v/>
      </c>
    </row>
    <row r="713" spans="6:13" x14ac:dyDescent="0.2">
      <c r="F713" s="110"/>
      <c r="I713" s="213"/>
      <c r="J713" s="254">
        <f>IFERROR(VLOOKUP(G:G,'Master Data'!A:D,4,FALSE),0)</f>
        <v>0</v>
      </c>
      <c r="L713" s="117">
        <f>IFERROR(VLOOKUP(F:F,'BW Expense Report Doc'!F:H,3,FALSE),0)</f>
        <v>0</v>
      </c>
      <c r="M713" s="117" t="str">
        <f>IFERROR(VLOOKUP(F:F,'Payment Schedule'!AD:AE,2,FALSE),"")</f>
        <v/>
      </c>
    </row>
    <row r="714" spans="6:13" x14ac:dyDescent="0.2">
      <c r="F714" s="110"/>
      <c r="I714" s="213"/>
      <c r="J714" s="254">
        <f>IFERROR(VLOOKUP(G:G,'Master Data'!A:D,4,FALSE),0)</f>
        <v>0</v>
      </c>
      <c r="L714" s="117">
        <f>IFERROR(VLOOKUP(F:F,'BW Expense Report Doc'!F:H,3,FALSE),0)</f>
        <v>0</v>
      </c>
      <c r="M714" s="117" t="str">
        <f>IFERROR(VLOOKUP(F:F,'Payment Schedule'!AD:AE,2,FALSE),"")</f>
        <v/>
      </c>
    </row>
    <row r="715" spans="6:13" x14ac:dyDescent="0.2">
      <c r="F715" s="110"/>
      <c r="I715" s="213"/>
      <c r="J715" s="254">
        <f>IFERROR(VLOOKUP(G:G,'Master Data'!A:D,4,FALSE),0)</f>
        <v>0</v>
      </c>
      <c r="L715" s="117">
        <f>IFERROR(VLOOKUP(F:F,'BW Expense Report Doc'!F:H,3,FALSE),0)</f>
        <v>0</v>
      </c>
      <c r="M715" s="117" t="str">
        <f>IFERROR(VLOOKUP(F:F,'Payment Schedule'!AD:AE,2,FALSE),"")</f>
        <v/>
      </c>
    </row>
    <row r="716" spans="6:13" x14ac:dyDescent="0.2">
      <c r="F716" s="110"/>
      <c r="I716" s="213"/>
      <c r="J716" s="254">
        <f>IFERROR(VLOOKUP(G:G,'Master Data'!A:D,4,FALSE),0)</f>
        <v>0</v>
      </c>
      <c r="L716" s="117">
        <f>IFERROR(VLOOKUP(F:F,'BW Expense Report Doc'!F:H,3,FALSE),0)</f>
        <v>0</v>
      </c>
      <c r="M716" s="117" t="str">
        <f>IFERROR(VLOOKUP(F:F,'Payment Schedule'!AD:AE,2,FALSE),"")</f>
        <v/>
      </c>
    </row>
    <row r="717" spans="6:13" x14ac:dyDescent="0.2">
      <c r="F717" s="110"/>
      <c r="I717" s="213"/>
      <c r="J717" s="254">
        <f>IFERROR(VLOOKUP(G:G,'Master Data'!A:D,4,FALSE),0)</f>
        <v>0</v>
      </c>
      <c r="L717" s="117">
        <f>IFERROR(VLOOKUP(F:F,'BW Expense Report Doc'!F:H,3,FALSE),0)</f>
        <v>0</v>
      </c>
      <c r="M717" s="117" t="str">
        <f>IFERROR(VLOOKUP(F:F,'Payment Schedule'!AD:AE,2,FALSE),"")</f>
        <v/>
      </c>
    </row>
    <row r="718" spans="6:13" x14ac:dyDescent="0.2">
      <c r="F718" s="110"/>
      <c r="I718" s="213"/>
      <c r="J718" s="254">
        <f>IFERROR(VLOOKUP(G:G,'Master Data'!A:D,4,FALSE),0)</f>
        <v>0</v>
      </c>
      <c r="L718" s="117">
        <f>IFERROR(VLOOKUP(F:F,'BW Expense Report Doc'!F:H,3,FALSE),0)</f>
        <v>0</v>
      </c>
      <c r="M718" s="117" t="str">
        <f>IFERROR(VLOOKUP(F:F,'Payment Schedule'!AD:AE,2,FALSE),"")</f>
        <v/>
      </c>
    </row>
    <row r="719" spans="6:13" x14ac:dyDescent="0.2">
      <c r="F719" s="110"/>
      <c r="I719" s="213"/>
      <c r="J719" s="254">
        <f>IFERROR(VLOOKUP(G:G,'Master Data'!A:D,4,FALSE),0)</f>
        <v>0</v>
      </c>
      <c r="L719" s="117">
        <f>IFERROR(VLOOKUP(F:F,'BW Expense Report Doc'!F:H,3,FALSE),0)</f>
        <v>0</v>
      </c>
      <c r="M719" s="117" t="str">
        <f>IFERROR(VLOOKUP(F:F,'Payment Schedule'!AD:AE,2,FALSE),"")</f>
        <v/>
      </c>
    </row>
    <row r="720" spans="6:13" x14ac:dyDescent="0.2">
      <c r="F720" s="110"/>
      <c r="I720" s="213"/>
      <c r="J720" s="254">
        <f>IFERROR(VLOOKUP(G:G,'Master Data'!A:D,4,FALSE),0)</f>
        <v>0</v>
      </c>
      <c r="L720" s="117">
        <f>IFERROR(VLOOKUP(F:F,'BW Expense Report Doc'!F:H,3,FALSE),0)</f>
        <v>0</v>
      </c>
      <c r="M720" s="117" t="str">
        <f>IFERROR(VLOOKUP(F:F,'Payment Schedule'!AD:AE,2,FALSE),"")</f>
        <v/>
      </c>
    </row>
    <row r="721" spans="6:13" x14ac:dyDescent="0.2">
      <c r="F721" s="110"/>
      <c r="I721" s="213"/>
      <c r="J721" s="254">
        <f>IFERROR(VLOOKUP(G:G,'Master Data'!A:D,4,FALSE),0)</f>
        <v>0</v>
      </c>
      <c r="L721" s="117">
        <f>IFERROR(VLOOKUP(F:F,'BW Expense Report Doc'!F:H,3,FALSE),0)</f>
        <v>0</v>
      </c>
      <c r="M721" s="117" t="str">
        <f>IFERROR(VLOOKUP(F:F,'Payment Schedule'!AD:AE,2,FALSE),"")</f>
        <v/>
      </c>
    </row>
    <row r="722" spans="6:13" x14ac:dyDescent="0.2">
      <c r="F722" s="110"/>
      <c r="I722" s="213"/>
      <c r="J722" s="254">
        <f>IFERROR(VLOOKUP(G:G,'Master Data'!A:D,4,FALSE),0)</f>
        <v>0</v>
      </c>
      <c r="L722" s="117">
        <f>IFERROR(VLOOKUP(F:F,'BW Expense Report Doc'!F:H,3,FALSE),0)</f>
        <v>0</v>
      </c>
      <c r="M722" s="117" t="str">
        <f>IFERROR(VLOOKUP(F:F,'Payment Schedule'!AD:AE,2,FALSE),"")</f>
        <v/>
      </c>
    </row>
    <row r="723" spans="6:13" x14ac:dyDescent="0.2">
      <c r="F723" s="110"/>
      <c r="I723" s="213"/>
      <c r="J723" s="254">
        <f>IFERROR(VLOOKUP(G:G,'Master Data'!A:D,4,FALSE),0)</f>
        <v>0</v>
      </c>
      <c r="L723" s="117">
        <f>IFERROR(VLOOKUP(F:F,'BW Expense Report Doc'!F:H,3,FALSE),0)</f>
        <v>0</v>
      </c>
      <c r="M723" s="117" t="str">
        <f>IFERROR(VLOOKUP(F:F,'Payment Schedule'!AD:AE,2,FALSE),"")</f>
        <v/>
      </c>
    </row>
    <row r="724" spans="6:13" x14ac:dyDescent="0.2">
      <c r="F724" s="110"/>
      <c r="I724" s="213"/>
      <c r="J724" s="254">
        <f>IFERROR(VLOOKUP(G:G,'Master Data'!A:D,4,FALSE),0)</f>
        <v>0</v>
      </c>
      <c r="L724" s="117">
        <f>IFERROR(VLOOKUP(F:F,'BW Expense Report Doc'!F:H,3,FALSE),0)</f>
        <v>0</v>
      </c>
      <c r="M724" s="117" t="str">
        <f>IFERROR(VLOOKUP(F:F,'Payment Schedule'!AD:AE,2,FALSE),"")</f>
        <v/>
      </c>
    </row>
    <row r="725" spans="6:13" x14ac:dyDescent="0.2">
      <c r="F725" s="110"/>
      <c r="I725" s="213"/>
      <c r="J725" s="254">
        <f>IFERROR(VLOOKUP(G:G,'Master Data'!A:D,4,FALSE),0)</f>
        <v>0</v>
      </c>
      <c r="L725" s="117">
        <f>IFERROR(VLOOKUP(F:F,'BW Expense Report Doc'!F:H,3,FALSE),0)</f>
        <v>0</v>
      </c>
      <c r="M725" s="117" t="str">
        <f>IFERROR(VLOOKUP(F:F,'Payment Schedule'!AD:AE,2,FALSE),"")</f>
        <v/>
      </c>
    </row>
    <row r="726" spans="6:13" x14ac:dyDescent="0.2">
      <c r="F726" s="110"/>
      <c r="I726" s="213"/>
      <c r="J726" s="254">
        <f>IFERROR(VLOOKUP(G:G,'Master Data'!A:D,4,FALSE),0)</f>
        <v>0</v>
      </c>
      <c r="L726" s="117">
        <f>IFERROR(VLOOKUP(F:F,'BW Expense Report Doc'!F:H,3,FALSE),0)</f>
        <v>0</v>
      </c>
      <c r="M726" s="117" t="str">
        <f>IFERROR(VLOOKUP(F:F,'Payment Schedule'!AD:AE,2,FALSE),"")</f>
        <v/>
      </c>
    </row>
    <row r="727" spans="6:13" x14ac:dyDescent="0.2">
      <c r="F727" s="110"/>
      <c r="I727" s="213"/>
      <c r="J727" s="254">
        <f>IFERROR(VLOOKUP(G:G,'Master Data'!A:D,4,FALSE),0)</f>
        <v>0</v>
      </c>
      <c r="L727" s="117">
        <f>IFERROR(VLOOKUP(F:F,'BW Expense Report Doc'!F:H,3,FALSE),0)</f>
        <v>0</v>
      </c>
      <c r="M727" s="117" t="str">
        <f>IFERROR(VLOOKUP(F:F,'Payment Schedule'!AD:AE,2,FALSE),"")</f>
        <v/>
      </c>
    </row>
    <row r="728" spans="6:13" x14ac:dyDescent="0.2">
      <c r="F728" s="110"/>
      <c r="I728" s="213"/>
      <c r="J728" s="254">
        <f>IFERROR(VLOOKUP(G:G,'Master Data'!A:D,4,FALSE),0)</f>
        <v>0</v>
      </c>
      <c r="L728" s="117">
        <f>IFERROR(VLOOKUP(F:F,'BW Expense Report Doc'!F:H,3,FALSE),0)</f>
        <v>0</v>
      </c>
      <c r="M728" s="117" t="str">
        <f>IFERROR(VLOOKUP(F:F,'Payment Schedule'!AD:AE,2,FALSE),"")</f>
        <v/>
      </c>
    </row>
    <row r="729" spans="6:13" x14ac:dyDescent="0.2">
      <c r="F729" s="110"/>
      <c r="I729" s="213"/>
      <c r="J729" s="254">
        <f>IFERROR(VLOOKUP(G:G,'Master Data'!A:D,4,FALSE),0)</f>
        <v>0</v>
      </c>
      <c r="L729" s="117">
        <f>IFERROR(VLOOKUP(F:F,'BW Expense Report Doc'!F:H,3,FALSE),0)</f>
        <v>0</v>
      </c>
      <c r="M729" s="117" t="str">
        <f>IFERROR(VLOOKUP(F:F,'Payment Schedule'!AD:AE,2,FALSE),"")</f>
        <v/>
      </c>
    </row>
    <row r="730" spans="6:13" x14ac:dyDescent="0.2">
      <c r="F730" s="110"/>
      <c r="I730" s="213"/>
      <c r="J730" s="254">
        <f>IFERROR(VLOOKUP(G:G,'Master Data'!A:D,4,FALSE),0)</f>
        <v>0</v>
      </c>
      <c r="L730" s="117">
        <f>IFERROR(VLOOKUP(F:F,'BW Expense Report Doc'!F:H,3,FALSE),0)</f>
        <v>0</v>
      </c>
      <c r="M730" s="117" t="str">
        <f>IFERROR(VLOOKUP(F:F,'Payment Schedule'!AD:AE,2,FALSE),"")</f>
        <v/>
      </c>
    </row>
    <row r="731" spans="6:13" x14ac:dyDescent="0.2">
      <c r="F731" s="110"/>
      <c r="I731" s="213"/>
      <c r="J731" s="254">
        <f>IFERROR(VLOOKUP(G:G,'Master Data'!A:D,4,FALSE),0)</f>
        <v>0</v>
      </c>
      <c r="L731" s="117">
        <f>IFERROR(VLOOKUP(F:F,'BW Expense Report Doc'!F:H,3,FALSE),0)</f>
        <v>0</v>
      </c>
      <c r="M731" s="117" t="str">
        <f>IFERROR(VLOOKUP(F:F,'Payment Schedule'!AD:AE,2,FALSE),"")</f>
        <v/>
      </c>
    </row>
    <row r="732" spans="6:13" x14ac:dyDescent="0.2">
      <c r="F732" s="110"/>
      <c r="I732" s="213"/>
      <c r="J732" s="254">
        <f>IFERROR(VLOOKUP(G:G,'Master Data'!A:D,4,FALSE),0)</f>
        <v>0</v>
      </c>
      <c r="L732" s="117">
        <f>IFERROR(VLOOKUP(F:F,'BW Expense Report Doc'!F:H,3,FALSE),0)</f>
        <v>0</v>
      </c>
      <c r="M732" s="117" t="str">
        <f>IFERROR(VLOOKUP(F:F,'Payment Schedule'!AD:AE,2,FALSE),"")</f>
        <v/>
      </c>
    </row>
    <row r="733" spans="6:13" x14ac:dyDescent="0.2">
      <c r="F733" s="110"/>
      <c r="I733" s="213"/>
      <c r="J733" s="254">
        <f>IFERROR(VLOOKUP(G:G,'Master Data'!A:D,4,FALSE),0)</f>
        <v>0</v>
      </c>
      <c r="L733" s="117">
        <f>IFERROR(VLOOKUP(F:F,'BW Expense Report Doc'!F:H,3,FALSE),0)</f>
        <v>0</v>
      </c>
      <c r="M733" s="117" t="str">
        <f>IFERROR(VLOOKUP(F:F,'Payment Schedule'!AD:AE,2,FALSE),"")</f>
        <v/>
      </c>
    </row>
    <row r="734" spans="6:13" x14ac:dyDescent="0.2">
      <c r="F734" s="110"/>
      <c r="I734" s="213"/>
      <c r="J734" s="254">
        <f>IFERROR(VLOOKUP(G:G,'Master Data'!A:D,4,FALSE),0)</f>
        <v>0</v>
      </c>
      <c r="L734" s="117">
        <f>IFERROR(VLOOKUP(F:F,'BW Expense Report Doc'!F:H,3,FALSE),0)</f>
        <v>0</v>
      </c>
      <c r="M734" s="117" t="str">
        <f>IFERROR(VLOOKUP(F:F,'Payment Schedule'!AD:AE,2,FALSE),"")</f>
        <v/>
      </c>
    </row>
    <row r="735" spans="6:13" x14ac:dyDescent="0.2">
      <c r="F735" s="110"/>
      <c r="I735" s="213"/>
      <c r="J735" s="254">
        <f>IFERROR(VLOOKUP(G:G,'Master Data'!A:D,4,FALSE),0)</f>
        <v>0</v>
      </c>
      <c r="L735" s="117">
        <f>IFERROR(VLOOKUP(F:F,'BW Expense Report Doc'!F:H,3,FALSE),0)</f>
        <v>0</v>
      </c>
      <c r="M735" s="117" t="str">
        <f>IFERROR(VLOOKUP(F:F,'Payment Schedule'!AD:AE,2,FALSE),"")</f>
        <v/>
      </c>
    </row>
    <row r="736" spans="6:13" x14ac:dyDescent="0.2">
      <c r="F736" s="110"/>
      <c r="I736" s="213"/>
      <c r="J736" s="254">
        <f>IFERROR(VLOOKUP(G:G,'Master Data'!A:D,4,FALSE),0)</f>
        <v>0</v>
      </c>
      <c r="L736" s="117">
        <f>IFERROR(VLOOKUP(F:F,'BW Expense Report Doc'!F:H,3,FALSE),0)</f>
        <v>0</v>
      </c>
      <c r="M736" s="117" t="str">
        <f>IFERROR(VLOOKUP(F:F,'Payment Schedule'!AD:AE,2,FALSE),"")</f>
        <v/>
      </c>
    </row>
    <row r="737" spans="6:13" x14ac:dyDescent="0.2">
      <c r="F737" s="110"/>
      <c r="I737" s="213"/>
      <c r="J737" s="254">
        <f>IFERROR(VLOOKUP(G:G,'Master Data'!A:D,4,FALSE),0)</f>
        <v>0</v>
      </c>
      <c r="L737" s="117">
        <f>IFERROR(VLOOKUP(F:F,'BW Expense Report Doc'!F:H,3,FALSE),0)</f>
        <v>0</v>
      </c>
      <c r="M737" s="117" t="str">
        <f>IFERROR(VLOOKUP(F:F,'Payment Schedule'!AD:AE,2,FALSE),"")</f>
        <v/>
      </c>
    </row>
    <row r="738" spans="6:13" x14ac:dyDescent="0.2">
      <c r="F738" s="110"/>
      <c r="I738" s="213"/>
      <c r="J738" s="254">
        <f>IFERROR(VLOOKUP(G:G,'Master Data'!A:D,4,FALSE),0)</f>
        <v>0</v>
      </c>
      <c r="L738" s="117">
        <f>IFERROR(VLOOKUP(F:F,'BW Expense Report Doc'!F:H,3,FALSE),0)</f>
        <v>0</v>
      </c>
      <c r="M738" s="117" t="str">
        <f>IFERROR(VLOOKUP(F:F,'Payment Schedule'!AD:AE,2,FALSE),"")</f>
        <v/>
      </c>
    </row>
    <row r="739" spans="6:13" x14ac:dyDescent="0.2">
      <c r="F739" s="110"/>
      <c r="I739" s="213"/>
      <c r="J739" s="254">
        <f>IFERROR(VLOOKUP(G:G,'Master Data'!A:D,4,FALSE),0)</f>
        <v>0</v>
      </c>
      <c r="L739" s="117">
        <f>IFERROR(VLOOKUP(F:F,'BW Expense Report Doc'!F:H,3,FALSE),0)</f>
        <v>0</v>
      </c>
      <c r="M739" s="117" t="str">
        <f>IFERROR(VLOOKUP(F:F,'Payment Schedule'!AD:AE,2,FALSE),"")</f>
        <v/>
      </c>
    </row>
    <row r="740" spans="6:13" x14ac:dyDescent="0.2">
      <c r="F740" s="110"/>
      <c r="I740" s="213"/>
      <c r="J740" s="254">
        <f>IFERROR(VLOOKUP(G:G,'Master Data'!A:D,4,FALSE),0)</f>
        <v>0</v>
      </c>
      <c r="L740" s="117">
        <f>IFERROR(VLOOKUP(F:F,'BW Expense Report Doc'!F:H,3,FALSE),0)</f>
        <v>0</v>
      </c>
      <c r="M740" s="117" t="str">
        <f>IFERROR(VLOOKUP(F:F,'Payment Schedule'!AD:AE,2,FALSE),"")</f>
        <v/>
      </c>
    </row>
    <row r="741" spans="6:13" x14ac:dyDescent="0.2">
      <c r="F741" s="110"/>
      <c r="I741" s="213"/>
      <c r="J741" s="254">
        <f>IFERROR(VLOOKUP(G:G,'Master Data'!A:D,4,FALSE),0)</f>
        <v>0</v>
      </c>
      <c r="L741" s="117">
        <f>IFERROR(VLOOKUP(F:F,'BW Expense Report Doc'!F:H,3,FALSE),0)</f>
        <v>0</v>
      </c>
      <c r="M741" s="117" t="str">
        <f>IFERROR(VLOOKUP(F:F,'Payment Schedule'!AD:AE,2,FALSE),"")</f>
        <v/>
      </c>
    </row>
    <row r="742" spans="6:13" x14ac:dyDescent="0.2">
      <c r="F742" s="110"/>
      <c r="I742" s="213"/>
      <c r="J742" s="254">
        <f>IFERROR(VLOOKUP(G:G,'Master Data'!A:D,4,FALSE),0)</f>
        <v>0</v>
      </c>
      <c r="L742" s="117">
        <f>IFERROR(VLOOKUP(F:F,'BW Expense Report Doc'!F:H,3,FALSE),0)</f>
        <v>0</v>
      </c>
      <c r="M742" s="117" t="str">
        <f>IFERROR(VLOOKUP(F:F,'Payment Schedule'!AD:AE,2,FALSE),"")</f>
        <v/>
      </c>
    </row>
    <row r="743" spans="6:13" x14ac:dyDescent="0.2">
      <c r="F743" s="110"/>
      <c r="I743" s="213"/>
      <c r="J743" s="254">
        <f>IFERROR(VLOOKUP(G:G,'Master Data'!A:D,4,FALSE),0)</f>
        <v>0</v>
      </c>
      <c r="L743" s="117">
        <f>IFERROR(VLOOKUP(F:F,'BW Expense Report Doc'!F:H,3,FALSE),0)</f>
        <v>0</v>
      </c>
      <c r="M743" s="117" t="str">
        <f>IFERROR(VLOOKUP(F:F,'Payment Schedule'!AD:AE,2,FALSE),"")</f>
        <v/>
      </c>
    </row>
    <row r="744" spans="6:13" x14ac:dyDescent="0.2">
      <c r="F744" s="110"/>
      <c r="I744" s="213"/>
      <c r="J744" s="254">
        <f>IFERROR(VLOOKUP(G:G,'Master Data'!A:D,4,FALSE),0)</f>
        <v>0</v>
      </c>
      <c r="L744" s="117">
        <f>IFERROR(VLOOKUP(F:F,'BW Expense Report Doc'!F:H,3,FALSE),0)</f>
        <v>0</v>
      </c>
      <c r="M744" s="117" t="str">
        <f>IFERROR(VLOOKUP(F:F,'Payment Schedule'!AD:AE,2,FALSE),"")</f>
        <v/>
      </c>
    </row>
    <row r="745" spans="6:13" x14ac:dyDescent="0.2">
      <c r="F745" s="110"/>
      <c r="I745" s="213"/>
      <c r="J745" s="254">
        <f>IFERROR(VLOOKUP(G:G,'Master Data'!A:D,4,FALSE),0)</f>
        <v>0</v>
      </c>
      <c r="L745" s="117">
        <f>IFERROR(VLOOKUP(F:F,'BW Expense Report Doc'!F:H,3,FALSE),0)</f>
        <v>0</v>
      </c>
      <c r="M745" s="117" t="str">
        <f>IFERROR(VLOOKUP(F:F,'Payment Schedule'!AD:AE,2,FALSE),"")</f>
        <v/>
      </c>
    </row>
    <row r="746" spans="6:13" x14ac:dyDescent="0.2">
      <c r="F746" s="110"/>
      <c r="I746" s="213"/>
      <c r="J746" s="254">
        <f>IFERROR(VLOOKUP(G:G,'Master Data'!A:D,4,FALSE),0)</f>
        <v>0</v>
      </c>
      <c r="L746" s="117">
        <f>IFERROR(VLOOKUP(F:F,'BW Expense Report Doc'!F:H,3,FALSE),0)</f>
        <v>0</v>
      </c>
      <c r="M746" s="117" t="str">
        <f>IFERROR(VLOOKUP(F:F,'Payment Schedule'!AD:AE,2,FALSE),"")</f>
        <v/>
      </c>
    </row>
    <row r="747" spans="6:13" x14ac:dyDescent="0.2">
      <c r="F747" s="110"/>
      <c r="I747" s="213"/>
      <c r="J747" s="254">
        <f>IFERROR(VLOOKUP(G:G,'Master Data'!A:D,4,FALSE),0)</f>
        <v>0</v>
      </c>
      <c r="L747" s="117">
        <f>IFERROR(VLOOKUP(F:F,'BW Expense Report Doc'!F:H,3,FALSE),0)</f>
        <v>0</v>
      </c>
      <c r="M747" s="117" t="str">
        <f>IFERROR(VLOOKUP(F:F,'Payment Schedule'!AD:AE,2,FALSE),"")</f>
        <v/>
      </c>
    </row>
    <row r="748" spans="6:13" x14ac:dyDescent="0.2">
      <c r="F748" s="110"/>
      <c r="I748" s="213"/>
      <c r="J748" s="254">
        <f>IFERROR(VLOOKUP(G:G,'Master Data'!A:D,4,FALSE),0)</f>
        <v>0</v>
      </c>
      <c r="L748" s="117">
        <f>IFERROR(VLOOKUP(F:F,'BW Expense Report Doc'!F:H,3,FALSE),0)</f>
        <v>0</v>
      </c>
      <c r="M748" s="117" t="str">
        <f>IFERROR(VLOOKUP(F:F,'Payment Schedule'!AD:AE,2,FALSE),"")</f>
        <v/>
      </c>
    </row>
    <row r="749" spans="6:13" x14ac:dyDescent="0.2">
      <c r="F749" s="110"/>
      <c r="I749" s="213"/>
      <c r="J749" s="254">
        <f>IFERROR(VLOOKUP(G:G,'Master Data'!A:D,4,FALSE),0)</f>
        <v>0</v>
      </c>
      <c r="L749" s="117">
        <f>IFERROR(VLOOKUP(F:F,'BW Expense Report Doc'!F:H,3,FALSE),0)</f>
        <v>0</v>
      </c>
      <c r="M749" s="117" t="str">
        <f>IFERROR(VLOOKUP(F:F,'Payment Schedule'!AD:AE,2,FALSE),"")</f>
        <v/>
      </c>
    </row>
    <row r="750" spans="6:13" x14ac:dyDescent="0.2">
      <c r="F750" s="110"/>
      <c r="I750" s="213"/>
      <c r="J750" s="254">
        <f>IFERROR(VLOOKUP(G:G,'Master Data'!A:D,4,FALSE),0)</f>
        <v>0</v>
      </c>
      <c r="L750" s="117">
        <f>IFERROR(VLOOKUP(F:F,'BW Expense Report Doc'!F:H,3,FALSE),0)</f>
        <v>0</v>
      </c>
      <c r="M750" s="117" t="str">
        <f>IFERROR(VLOOKUP(F:F,'Payment Schedule'!AD:AE,2,FALSE),"")</f>
        <v/>
      </c>
    </row>
    <row r="751" spans="6:13" x14ac:dyDescent="0.2">
      <c r="F751" s="110"/>
      <c r="I751" s="213"/>
      <c r="J751" s="254">
        <f>IFERROR(VLOOKUP(G:G,'Master Data'!A:D,4,FALSE),0)</f>
        <v>0</v>
      </c>
      <c r="L751" s="117">
        <f>IFERROR(VLOOKUP(F:F,'BW Expense Report Doc'!F:H,3,FALSE),0)</f>
        <v>0</v>
      </c>
      <c r="M751" s="117" t="str">
        <f>IFERROR(VLOOKUP(F:F,'Payment Schedule'!AD:AE,2,FALSE),"")</f>
        <v/>
      </c>
    </row>
    <row r="752" spans="6:13" x14ac:dyDescent="0.2">
      <c r="F752" s="110"/>
      <c r="I752" s="213"/>
      <c r="J752" s="254">
        <f>IFERROR(VLOOKUP(G:G,'Master Data'!A:D,4,FALSE),0)</f>
        <v>0</v>
      </c>
      <c r="L752" s="117">
        <f>IFERROR(VLOOKUP(F:F,'BW Expense Report Doc'!F:H,3,FALSE),0)</f>
        <v>0</v>
      </c>
      <c r="M752" s="117" t="str">
        <f>IFERROR(VLOOKUP(F:F,'Payment Schedule'!AD:AE,2,FALSE),"")</f>
        <v/>
      </c>
    </row>
    <row r="753" spans="6:13" x14ac:dyDescent="0.2">
      <c r="F753" s="110"/>
      <c r="I753" s="213"/>
      <c r="J753" s="254">
        <f>IFERROR(VLOOKUP(G:G,'Master Data'!A:D,4,FALSE),0)</f>
        <v>0</v>
      </c>
      <c r="L753" s="117">
        <f>IFERROR(VLOOKUP(F:F,'BW Expense Report Doc'!F:H,3,FALSE),0)</f>
        <v>0</v>
      </c>
      <c r="M753" s="117" t="str">
        <f>IFERROR(VLOOKUP(F:F,'Payment Schedule'!AD:AE,2,FALSE),"")</f>
        <v/>
      </c>
    </row>
    <row r="754" spans="6:13" x14ac:dyDescent="0.2">
      <c r="F754" s="110"/>
      <c r="I754" s="213"/>
      <c r="J754" s="254">
        <f>IFERROR(VLOOKUP(G:G,'Master Data'!A:D,4,FALSE),0)</f>
        <v>0</v>
      </c>
      <c r="L754" s="117">
        <f>IFERROR(VLOOKUP(F:F,'BW Expense Report Doc'!F:H,3,FALSE),0)</f>
        <v>0</v>
      </c>
      <c r="M754" s="117" t="str">
        <f>IFERROR(VLOOKUP(F:F,'Payment Schedule'!AD:AE,2,FALSE),"")</f>
        <v/>
      </c>
    </row>
    <row r="755" spans="6:13" x14ac:dyDescent="0.2">
      <c r="F755" s="110"/>
      <c r="I755" s="213"/>
      <c r="J755" s="254">
        <f>IFERROR(VLOOKUP(G:G,'Master Data'!A:D,4,FALSE),0)</f>
        <v>0</v>
      </c>
      <c r="L755" s="117">
        <f>IFERROR(VLOOKUP(F:F,'BW Expense Report Doc'!F:H,3,FALSE),0)</f>
        <v>0</v>
      </c>
      <c r="M755" s="117" t="str">
        <f>IFERROR(VLOOKUP(F:F,'Payment Schedule'!AD:AE,2,FALSE),"")</f>
        <v/>
      </c>
    </row>
    <row r="756" spans="6:13" x14ac:dyDescent="0.2">
      <c r="F756" s="110"/>
      <c r="I756" s="213"/>
      <c r="J756" s="254">
        <f>IFERROR(VLOOKUP(G:G,'Master Data'!A:D,4,FALSE),0)</f>
        <v>0</v>
      </c>
      <c r="L756" s="117">
        <f>IFERROR(VLOOKUP(F:F,'BW Expense Report Doc'!F:H,3,FALSE),0)</f>
        <v>0</v>
      </c>
      <c r="M756" s="117" t="str">
        <f>IFERROR(VLOOKUP(F:F,'Payment Schedule'!AD:AE,2,FALSE),"")</f>
        <v/>
      </c>
    </row>
    <row r="757" spans="6:13" x14ac:dyDescent="0.2">
      <c r="F757" s="110"/>
      <c r="I757" s="213"/>
      <c r="J757" s="254">
        <f>IFERROR(VLOOKUP(G:G,'Master Data'!A:D,4,FALSE),0)</f>
        <v>0</v>
      </c>
      <c r="L757" s="117">
        <f>IFERROR(VLOOKUP(F:F,'BW Expense Report Doc'!F:H,3,FALSE),0)</f>
        <v>0</v>
      </c>
      <c r="M757" s="117" t="str">
        <f>IFERROR(VLOOKUP(F:F,'Payment Schedule'!AD:AE,2,FALSE),"")</f>
        <v/>
      </c>
    </row>
    <row r="758" spans="6:13" x14ac:dyDescent="0.2">
      <c r="F758" s="110"/>
      <c r="I758" s="213"/>
      <c r="J758" s="254">
        <f>IFERROR(VLOOKUP(G:G,'Master Data'!A:D,4,FALSE),0)</f>
        <v>0</v>
      </c>
      <c r="L758" s="117">
        <f>IFERROR(VLOOKUP(F:F,'BW Expense Report Doc'!F:H,3,FALSE),0)</f>
        <v>0</v>
      </c>
      <c r="M758" s="117" t="str">
        <f>IFERROR(VLOOKUP(F:F,'Payment Schedule'!AD:AE,2,FALSE),"")</f>
        <v/>
      </c>
    </row>
    <row r="759" spans="6:13" x14ac:dyDescent="0.2">
      <c r="F759" s="110"/>
      <c r="I759" s="213"/>
      <c r="J759" s="254">
        <f>IFERROR(VLOOKUP(G:G,'Master Data'!A:D,4,FALSE),0)</f>
        <v>0</v>
      </c>
      <c r="L759" s="117">
        <f>IFERROR(VLOOKUP(F:F,'BW Expense Report Doc'!F:H,3,FALSE),0)</f>
        <v>0</v>
      </c>
      <c r="M759" s="117" t="str">
        <f>IFERROR(VLOOKUP(F:F,'Payment Schedule'!AD:AE,2,FALSE),"")</f>
        <v/>
      </c>
    </row>
    <row r="760" spans="6:13" x14ac:dyDescent="0.2">
      <c r="F760" s="110"/>
      <c r="I760" s="213"/>
      <c r="J760" s="254">
        <f>IFERROR(VLOOKUP(G:G,'Master Data'!A:D,4,FALSE),0)</f>
        <v>0</v>
      </c>
      <c r="L760" s="117">
        <f>IFERROR(VLOOKUP(F:F,'BW Expense Report Doc'!F:H,3,FALSE),0)</f>
        <v>0</v>
      </c>
      <c r="M760" s="117" t="str">
        <f>IFERROR(VLOOKUP(F:F,'Payment Schedule'!AD:AE,2,FALSE),"")</f>
        <v/>
      </c>
    </row>
    <row r="761" spans="6:13" x14ac:dyDescent="0.2">
      <c r="F761" s="110"/>
      <c r="I761" s="213"/>
      <c r="J761" s="254">
        <f>IFERROR(VLOOKUP(G:G,'Master Data'!A:D,4,FALSE),0)</f>
        <v>0</v>
      </c>
      <c r="L761" s="117">
        <f>IFERROR(VLOOKUP(F:F,'BW Expense Report Doc'!F:H,3,FALSE),0)</f>
        <v>0</v>
      </c>
      <c r="M761" s="117" t="str">
        <f>IFERROR(VLOOKUP(F:F,'Payment Schedule'!AD:AE,2,FALSE),"")</f>
        <v/>
      </c>
    </row>
    <row r="762" spans="6:13" x14ac:dyDescent="0.2">
      <c r="F762" s="110"/>
      <c r="I762" s="213"/>
      <c r="J762" s="254">
        <f>IFERROR(VLOOKUP(G:G,'Master Data'!A:D,4,FALSE),0)</f>
        <v>0</v>
      </c>
      <c r="L762" s="117">
        <f>IFERROR(VLOOKUP(F:F,'BW Expense Report Doc'!F:H,3,FALSE),0)</f>
        <v>0</v>
      </c>
      <c r="M762" s="117" t="str">
        <f>IFERROR(VLOOKUP(F:F,'Payment Schedule'!AD:AE,2,FALSE),"")</f>
        <v/>
      </c>
    </row>
    <row r="763" spans="6:13" x14ac:dyDescent="0.2">
      <c r="F763" s="110"/>
      <c r="I763" s="213"/>
      <c r="J763" s="254">
        <f>IFERROR(VLOOKUP(G:G,'Master Data'!A:D,4,FALSE),0)</f>
        <v>0</v>
      </c>
      <c r="L763" s="117">
        <f>IFERROR(VLOOKUP(F:F,'BW Expense Report Doc'!F:H,3,FALSE),0)</f>
        <v>0</v>
      </c>
      <c r="M763" s="117" t="str">
        <f>IFERROR(VLOOKUP(F:F,'Payment Schedule'!AD:AE,2,FALSE),"")</f>
        <v/>
      </c>
    </row>
    <row r="764" spans="6:13" x14ac:dyDescent="0.2">
      <c r="F764" s="110"/>
      <c r="I764" s="213"/>
      <c r="J764" s="254">
        <f>IFERROR(VLOOKUP(G:G,'Master Data'!A:D,4,FALSE),0)</f>
        <v>0</v>
      </c>
      <c r="L764" s="117">
        <f>IFERROR(VLOOKUP(F:F,'BW Expense Report Doc'!F:H,3,FALSE),0)</f>
        <v>0</v>
      </c>
      <c r="M764" s="117" t="str">
        <f>IFERROR(VLOOKUP(F:F,'Payment Schedule'!AD:AE,2,FALSE),"")</f>
        <v/>
      </c>
    </row>
    <row r="765" spans="6:13" x14ac:dyDescent="0.2">
      <c r="F765" s="110"/>
      <c r="I765" s="213"/>
      <c r="J765" s="254">
        <f>IFERROR(VLOOKUP(G:G,'Master Data'!A:D,4,FALSE),0)</f>
        <v>0</v>
      </c>
      <c r="L765" s="117">
        <f>IFERROR(VLOOKUP(F:F,'BW Expense Report Doc'!F:H,3,FALSE),0)</f>
        <v>0</v>
      </c>
      <c r="M765" s="117" t="str">
        <f>IFERROR(VLOOKUP(F:F,'Payment Schedule'!AD:AE,2,FALSE),"")</f>
        <v/>
      </c>
    </row>
    <row r="766" spans="6:13" x14ac:dyDescent="0.2">
      <c r="F766" s="110"/>
      <c r="I766" s="213"/>
      <c r="J766" s="254">
        <f>IFERROR(VLOOKUP(G:G,'Master Data'!A:D,4,FALSE),0)</f>
        <v>0</v>
      </c>
      <c r="L766" s="117">
        <f>IFERROR(VLOOKUP(F:F,'BW Expense Report Doc'!F:H,3,FALSE),0)</f>
        <v>0</v>
      </c>
      <c r="M766" s="117" t="str">
        <f>IFERROR(VLOOKUP(F:F,'Payment Schedule'!AD:AE,2,FALSE),"")</f>
        <v/>
      </c>
    </row>
    <row r="767" spans="6:13" x14ac:dyDescent="0.2">
      <c r="F767" s="110"/>
      <c r="I767" s="213"/>
      <c r="J767" s="254">
        <f>IFERROR(VLOOKUP(G:G,'Master Data'!A:D,4,FALSE),0)</f>
        <v>0</v>
      </c>
      <c r="L767" s="117">
        <f>IFERROR(VLOOKUP(F:F,'BW Expense Report Doc'!F:H,3,FALSE),0)</f>
        <v>0</v>
      </c>
      <c r="M767" s="117" t="str">
        <f>IFERROR(VLOOKUP(F:F,'Payment Schedule'!AD:AE,2,FALSE),"")</f>
        <v/>
      </c>
    </row>
    <row r="768" spans="6:13" x14ac:dyDescent="0.2">
      <c r="F768" s="110"/>
      <c r="I768" s="213"/>
      <c r="J768" s="254">
        <f>IFERROR(VLOOKUP(G:G,'Master Data'!A:D,4,FALSE),0)</f>
        <v>0</v>
      </c>
      <c r="L768" s="117">
        <f>IFERROR(VLOOKUP(F:F,'BW Expense Report Doc'!F:H,3,FALSE),0)</f>
        <v>0</v>
      </c>
      <c r="M768" s="117" t="str">
        <f>IFERROR(VLOOKUP(F:F,'Payment Schedule'!AD:AE,2,FALSE),"")</f>
        <v/>
      </c>
    </row>
    <row r="769" spans="6:13" x14ac:dyDescent="0.2">
      <c r="F769" s="110"/>
      <c r="I769" s="213"/>
      <c r="J769" s="254">
        <f>IFERROR(VLOOKUP(G:G,'Master Data'!A:D,4,FALSE),0)</f>
        <v>0</v>
      </c>
      <c r="L769" s="117">
        <f>IFERROR(VLOOKUP(F:F,'BW Expense Report Doc'!F:H,3,FALSE),0)</f>
        <v>0</v>
      </c>
      <c r="M769" s="117" t="str">
        <f>IFERROR(VLOOKUP(F:F,'Payment Schedule'!AD:AE,2,FALSE),"")</f>
        <v/>
      </c>
    </row>
    <row r="770" spans="6:13" x14ac:dyDescent="0.2">
      <c r="F770" s="110"/>
      <c r="I770" s="213"/>
      <c r="J770" s="254">
        <f>IFERROR(VLOOKUP(G:G,'Master Data'!A:D,4,FALSE),0)</f>
        <v>0</v>
      </c>
      <c r="L770" s="117">
        <f>IFERROR(VLOOKUP(F:F,'BW Expense Report Doc'!F:H,3,FALSE),0)</f>
        <v>0</v>
      </c>
      <c r="M770" s="117" t="str">
        <f>IFERROR(VLOOKUP(F:F,'Payment Schedule'!AD:AE,2,FALSE),"")</f>
        <v/>
      </c>
    </row>
    <row r="771" spans="6:13" x14ac:dyDescent="0.2">
      <c r="F771" s="110"/>
      <c r="I771" s="213"/>
      <c r="J771" s="254">
        <f>IFERROR(VLOOKUP(G:G,'Master Data'!A:D,4,FALSE),0)</f>
        <v>0</v>
      </c>
      <c r="L771" s="117">
        <f>IFERROR(VLOOKUP(F:F,'BW Expense Report Doc'!F:H,3,FALSE),0)</f>
        <v>0</v>
      </c>
      <c r="M771" s="117" t="str">
        <f>IFERROR(VLOOKUP(F:F,'Payment Schedule'!AD:AE,2,FALSE),"")</f>
        <v/>
      </c>
    </row>
    <row r="772" spans="6:13" x14ac:dyDescent="0.2">
      <c r="F772" s="110"/>
      <c r="I772" s="213"/>
      <c r="J772" s="254">
        <f>IFERROR(VLOOKUP(G:G,'Master Data'!A:D,4,FALSE),0)</f>
        <v>0</v>
      </c>
      <c r="L772" s="117">
        <f>IFERROR(VLOOKUP(F:F,'BW Expense Report Doc'!F:H,3,FALSE),0)</f>
        <v>0</v>
      </c>
      <c r="M772" s="117" t="str">
        <f>IFERROR(VLOOKUP(F:F,'Payment Schedule'!AD:AE,2,FALSE),"")</f>
        <v/>
      </c>
    </row>
    <row r="773" spans="6:13" x14ac:dyDescent="0.2">
      <c r="F773" s="110"/>
      <c r="I773" s="213"/>
      <c r="J773" s="254">
        <f>IFERROR(VLOOKUP(G:G,'Master Data'!A:D,4,FALSE),0)</f>
        <v>0</v>
      </c>
      <c r="L773" s="117">
        <f>IFERROR(VLOOKUP(F:F,'BW Expense Report Doc'!F:H,3,FALSE),0)</f>
        <v>0</v>
      </c>
      <c r="M773" s="117" t="str">
        <f>IFERROR(VLOOKUP(F:F,'Payment Schedule'!AD:AE,2,FALSE),"")</f>
        <v/>
      </c>
    </row>
    <row r="774" spans="6:13" x14ac:dyDescent="0.2">
      <c r="F774" s="110"/>
      <c r="I774" s="213"/>
      <c r="J774" s="254">
        <f>IFERROR(VLOOKUP(G:G,'Master Data'!A:D,4,FALSE),0)</f>
        <v>0</v>
      </c>
      <c r="L774" s="117">
        <f>IFERROR(VLOOKUP(F:F,'BW Expense Report Doc'!F:H,3,FALSE),0)</f>
        <v>0</v>
      </c>
      <c r="M774" s="117" t="str">
        <f>IFERROR(VLOOKUP(F:F,'Payment Schedule'!AD:AE,2,FALSE),"")</f>
        <v/>
      </c>
    </row>
    <row r="775" spans="6:13" x14ac:dyDescent="0.2">
      <c r="F775" s="110"/>
      <c r="I775" s="213"/>
      <c r="J775" s="254">
        <f>IFERROR(VLOOKUP(G:G,'Master Data'!A:D,4,FALSE),0)</f>
        <v>0</v>
      </c>
      <c r="L775" s="117">
        <f>IFERROR(VLOOKUP(F:F,'BW Expense Report Doc'!F:H,3,FALSE),0)</f>
        <v>0</v>
      </c>
      <c r="M775" s="117" t="str">
        <f>IFERROR(VLOOKUP(F:F,'Payment Schedule'!AD:AE,2,FALSE),"")</f>
        <v/>
      </c>
    </row>
    <row r="776" spans="6:13" x14ac:dyDescent="0.2">
      <c r="F776" s="110"/>
      <c r="I776" s="213"/>
      <c r="J776" s="254">
        <f>IFERROR(VLOOKUP(G:G,'Master Data'!A:D,4,FALSE),0)</f>
        <v>0</v>
      </c>
      <c r="L776" s="117">
        <f>IFERROR(VLOOKUP(F:F,'BW Expense Report Doc'!F:H,3,FALSE),0)</f>
        <v>0</v>
      </c>
      <c r="M776" s="117" t="str">
        <f>IFERROR(VLOOKUP(F:F,'Payment Schedule'!AD:AE,2,FALSE),"")</f>
        <v/>
      </c>
    </row>
    <row r="777" spans="6:13" x14ac:dyDescent="0.2">
      <c r="F777" s="110"/>
      <c r="I777" s="213"/>
      <c r="J777" s="254">
        <f>IFERROR(VLOOKUP(G:G,'Master Data'!A:D,4,FALSE),0)</f>
        <v>0</v>
      </c>
      <c r="L777" s="117">
        <f>IFERROR(VLOOKUP(F:F,'BW Expense Report Doc'!F:H,3,FALSE),0)</f>
        <v>0</v>
      </c>
      <c r="M777" s="117" t="str">
        <f>IFERROR(VLOOKUP(F:F,'Payment Schedule'!AD:AE,2,FALSE),"")</f>
        <v/>
      </c>
    </row>
    <row r="778" spans="6:13" x14ac:dyDescent="0.2">
      <c r="F778" s="110"/>
      <c r="I778" s="213"/>
      <c r="J778" s="254">
        <f>IFERROR(VLOOKUP(G:G,'Master Data'!A:D,4,FALSE),0)</f>
        <v>0</v>
      </c>
      <c r="L778" s="117">
        <f>IFERROR(VLOOKUP(F:F,'BW Expense Report Doc'!F:H,3,FALSE),0)</f>
        <v>0</v>
      </c>
      <c r="M778" s="117" t="str">
        <f>IFERROR(VLOOKUP(F:F,'Payment Schedule'!AD:AE,2,FALSE),"")</f>
        <v/>
      </c>
    </row>
    <row r="779" spans="6:13" x14ac:dyDescent="0.2">
      <c r="F779" s="110"/>
      <c r="I779" s="213"/>
      <c r="J779" s="254">
        <f>IFERROR(VLOOKUP(G:G,'Master Data'!A:D,4,FALSE),0)</f>
        <v>0</v>
      </c>
      <c r="L779" s="117">
        <f>IFERROR(VLOOKUP(F:F,'BW Expense Report Doc'!F:H,3,FALSE),0)</f>
        <v>0</v>
      </c>
      <c r="M779" s="117" t="str">
        <f>IFERROR(VLOOKUP(F:F,'Payment Schedule'!AD:AE,2,FALSE),"")</f>
        <v/>
      </c>
    </row>
    <row r="780" spans="6:13" x14ac:dyDescent="0.2">
      <c r="F780" s="110"/>
      <c r="I780" s="213"/>
      <c r="J780" s="254">
        <f>IFERROR(VLOOKUP(G:G,'Master Data'!A:D,4,FALSE),0)</f>
        <v>0</v>
      </c>
      <c r="L780" s="117">
        <f>IFERROR(VLOOKUP(F:F,'BW Expense Report Doc'!F:H,3,FALSE),0)</f>
        <v>0</v>
      </c>
      <c r="M780" s="117" t="str">
        <f>IFERROR(VLOOKUP(F:F,'Payment Schedule'!AD:AE,2,FALSE),"")</f>
        <v/>
      </c>
    </row>
    <row r="781" spans="6:13" x14ac:dyDescent="0.2">
      <c r="F781" s="110"/>
      <c r="I781" s="213"/>
      <c r="J781" s="254">
        <f>IFERROR(VLOOKUP(G:G,'Master Data'!A:D,4,FALSE),0)</f>
        <v>0</v>
      </c>
      <c r="L781" s="117">
        <f>IFERROR(VLOOKUP(F:F,'BW Expense Report Doc'!F:H,3,FALSE),0)</f>
        <v>0</v>
      </c>
      <c r="M781" s="117" t="str">
        <f>IFERROR(VLOOKUP(F:F,'Payment Schedule'!AD:AE,2,FALSE),"")</f>
        <v/>
      </c>
    </row>
    <row r="782" spans="6:13" x14ac:dyDescent="0.2">
      <c r="F782" s="110"/>
      <c r="I782" s="213"/>
      <c r="J782" s="254">
        <f>IFERROR(VLOOKUP(G:G,'Master Data'!A:D,4,FALSE),0)</f>
        <v>0</v>
      </c>
      <c r="L782" s="117">
        <f>IFERROR(VLOOKUP(F:F,'BW Expense Report Doc'!F:H,3,FALSE),0)</f>
        <v>0</v>
      </c>
      <c r="M782" s="117" t="str">
        <f>IFERROR(VLOOKUP(F:F,'Payment Schedule'!AD:AE,2,FALSE),"")</f>
        <v/>
      </c>
    </row>
    <row r="783" spans="6:13" x14ac:dyDescent="0.2">
      <c r="F783" s="110"/>
      <c r="I783" s="213"/>
      <c r="J783" s="254">
        <f>IFERROR(VLOOKUP(G:G,'Master Data'!A:D,4,FALSE),0)</f>
        <v>0</v>
      </c>
      <c r="L783" s="117">
        <f>IFERROR(VLOOKUP(F:F,'BW Expense Report Doc'!F:H,3,FALSE),0)</f>
        <v>0</v>
      </c>
      <c r="M783" s="117" t="str">
        <f>IFERROR(VLOOKUP(F:F,'Payment Schedule'!AD:AE,2,FALSE),"")</f>
        <v/>
      </c>
    </row>
    <row r="784" spans="6:13" x14ac:dyDescent="0.2">
      <c r="F784" s="110"/>
      <c r="I784" s="213"/>
      <c r="J784" s="254">
        <f>IFERROR(VLOOKUP(G:G,'Master Data'!A:D,4,FALSE),0)</f>
        <v>0</v>
      </c>
      <c r="L784" s="117">
        <f>IFERROR(VLOOKUP(F:F,'BW Expense Report Doc'!F:H,3,FALSE),0)</f>
        <v>0</v>
      </c>
      <c r="M784" s="117" t="str">
        <f>IFERROR(VLOOKUP(F:F,'Payment Schedule'!AD:AE,2,FALSE),"")</f>
        <v/>
      </c>
    </row>
    <row r="785" spans="6:13" x14ac:dyDescent="0.2">
      <c r="F785" s="110"/>
      <c r="I785" s="213"/>
      <c r="J785" s="254">
        <f>IFERROR(VLOOKUP(G:G,'Master Data'!A:D,4,FALSE),0)</f>
        <v>0</v>
      </c>
      <c r="L785" s="117">
        <f>IFERROR(VLOOKUP(F:F,'BW Expense Report Doc'!F:H,3,FALSE),0)</f>
        <v>0</v>
      </c>
      <c r="M785" s="117" t="str">
        <f>IFERROR(VLOOKUP(F:F,'Payment Schedule'!AD:AE,2,FALSE),"")</f>
        <v/>
      </c>
    </row>
    <row r="786" spans="6:13" x14ac:dyDescent="0.2">
      <c r="F786" s="110"/>
      <c r="I786" s="213"/>
      <c r="J786" s="254">
        <f>IFERROR(VLOOKUP(G:G,'Master Data'!A:D,4,FALSE),0)</f>
        <v>0</v>
      </c>
      <c r="L786" s="117">
        <f>IFERROR(VLOOKUP(F:F,'BW Expense Report Doc'!F:H,3,FALSE),0)</f>
        <v>0</v>
      </c>
      <c r="M786" s="117" t="str">
        <f>IFERROR(VLOOKUP(F:F,'Payment Schedule'!AD:AE,2,FALSE),"")</f>
        <v/>
      </c>
    </row>
    <row r="787" spans="6:13" x14ac:dyDescent="0.2">
      <c r="F787" s="110"/>
      <c r="I787" s="213"/>
      <c r="J787" s="254">
        <f>IFERROR(VLOOKUP(G:G,'Master Data'!A:D,4,FALSE),0)</f>
        <v>0</v>
      </c>
      <c r="L787" s="117">
        <f>IFERROR(VLOOKUP(F:F,'BW Expense Report Doc'!F:H,3,FALSE),0)</f>
        <v>0</v>
      </c>
      <c r="M787" s="117" t="str">
        <f>IFERROR(VLOOKUP(F:F,'Payment Schedule'!AD:AE,2,FALSE),"")</f>
        <v/>
      </c>
    </row>
    <row r="788" spans="6:13" x14ac:dyDescent="0.2">
      <c r="F788" s="110"/>
      <c r="I788" s="213"/>
      <c r="J788" s="254">
        <f>IFERROR(VLOOKUP(G:G,'Master Data'!A:D,4,FALSE),0)</f>
        <v>0</v>
      </c>
      <c r="L788" s="117">
        <f>IFERROR(VLOOKUP(F:F,'BW Expense Report Doc'!F:H,3,FALSE),0)</f>
        <v>0</v>
      </c>
      <c r="M788" s="117" t="str">
        <f>IFERROR(VLOOKUP(F:F,'Payment Schedule'!AD:AE,2,FALSE),"")</f>
        <v/>
      </c>
    </row>
    <row r="789" spans="6:13" x14ac:dyDescent="0.2">
      <c r="F789" s="110"/>
      <c r="I789" s="213"/>
      <c r="J789" s="254">
        <f>IFERROR(VLOOKUP(G:G,'Master Data'!A:D,4,FALSE),0)</f>
        <v>0</v>
      </c>
      <c r="L789" s="117">
        <f>IFERROR(VLOOKUP(F:F,'BW Expense Report Doc'!F:H,3,FALSE),0)</f>
        <v>0</v>
      </c>
      <c r="M789" s="117" t="str">
        <f>IFERROR(VLOOKUP(F:F,'Payment Schedule'!AD:AE,2,FALSE),"")</f>
        <v/>
      </c>
    </row>
    <row r="790" spans="6:13" x14ac:dyDescent="0.2">
      <c r="F790" s="110"/>
      <c r="I790" s="213"/>
      <c r="J790" s="254">
        <f>IFERROR(VLOOKUP(G:G,'Master Data'!A:D,4,FALSE),0)</f>
        <v>0</v>
      </c>
      <c r="L790" s="117">
        <f>IFERROR(VLOOKUP(F:F,'BW Expense Report Doc'!F:H,3,FALSE),0)</f>
        <v>0</v>
      </c>
      <c r="M790" s="117" t="str">
        <f>IFERROR(VLOOKUP(F:F,'Payment Schedule'!AD:AE,2,FALSE),"")</f>
        <v/>
      </c>
    </row>
    <row r="791" spans="6:13" x14ac:dyDescent="0.2">
      <c r="F791" s="110"/>
      <c r="I791" s="213"/>
      <c r="J791" s="254">
        <f>IFERROR(VLOOKUP(G:G,'Master Data'!A:D,4,FALSE),0)</f>
        <v>0</v>
      </c>
      <c r="L791" s="117">
        <f>IFERROR(VLOOKUP(F:F,'BW Expense Report Doc'!F:H,3,FALSE),0)</f>
        <v>0</v>
      </c>
      <c r="M791" s="117" t="str">
        <f>IFERROR(VLOOKUP(F:F,'Payment Schedule'!AD:AE,2,FALSE),"")</f>
        <v/>
      </c>
    </row>
    <row r="792" spans="6:13" x14ac:dyDescent="0.2">
      <c r="F792" s="110"/>
      <c r="I792" s="213"/>
      <c r="J792" s="254">
        <f>IFERROR(VLOOKUP(G:G,'Master Data'!A:D,4,FALSE),0)</f>
        <v>0</v>
      </c>
      <c r="L792" s="117">
        <f>IFERROR(VLOOKUP(F:F,'BW Expense Report Doc'!F:H,3,FALSE),0)</f>
        <v>0</v>
      </c>
      <c r="M792" s="117" t="str">
        <f>IFERROR(VLOOKUP(F:F,'Payment Schedule'!AD:AE,2,FALSE),"")</f>
        <v/>
      </c>
    </row>
    <row r="793" spans="6:13" x14ac:dyDescent="0.2">
      <c r="F793" s="110"/>
      <c r="I793" s="213"/>
      <c r="J793" s="254">
        <f>IFERROR(VLOOKUP(G:G,'Master Data'!A:D,4,FALSE),0)</f>
        <v>0</v>
      </c>
      <c r="L793" s="117">
        <f>IFERROR(VLOOKUP(F:F,'BW Expense Report Doc'!F:H,3,FALSE),0)</f>
        <v>0</v>
      </c>
      <c r="M793" s="117" t="str">
        <f>IFERROR(VLOOKUP(F:F,'Payment Schedule'!AD:AE,2,FALSE),"")</f>
        <v/>
      </c>
    </row>
    <row r="794" spans="6:13" x14ac:dyDescent="0.2">
      <c r="F794" s="110"/>
      <c r="I794" s="213"/>
      <c r="J794" s="254">
        <f>IFERROR(VLOOKUP(G:G,'Master Data'!A:D,4,FALSE),0)</f>
        <v>0</v>
      </c>
      <c r="L794" s="117">
        <f>IFERROR(VLOOKUP(F:F,'BW Expense Report Doc'!F:H,3,FALSE),0)</f>
        <v>0</v>
      </c>
      <c r="M794" s="117" t="str">
        <f>IFERROR(VLOOKUP(F:F,'Payment Schedule'!AD:AE,2,FALSE),"")</f>
        <v/>
      </c>
    </row>
    <row r="795" spans="6:13" x14ac:dyDescent="0.2">
      <c r="F795" s="110"/>
      <c r="I795" s="213"/>
      <c r="J795" s="254">
        <f>IFERROR(VLOOKUP(G:G,'Master Data'!A:D,4,FALSE),0)</f>
        <v>0</v>
      </c>
      <c r="L795" s="117">
        <f>IFERROR(VLOOKUP(F:F,'BW Expense Report Doc'!F:H,3,FALSE),0)</f>
        <v>0</v>
      </c>
      <c r="M795" s="117" t="str">
        <f>IFERROR(VLOOKUP(F:F,'Payment Schedule'!AD:AE,2,FALSE),"")</f>
        <v/>
      </c>
    </row>
    <row r="796" spans="6:13" x14ac:dyDescent="0.2">
      <c r="F796" s="110"/>
      <c r="I796" s="213"/>
      <c r="J796" s="254">
        <f>IFERROR(VLOOKUP(G:G,'Master Data'!A:D,4,FALSE),0)</f>
        <v>0</v>
      </c>
      <c r="L796" s="117">
        <f>IFERROR(VLOOKUP(F:F,'BW Expense Report Doc'!F:H,3,FALSE),0)</f>
        <v>0</v>
      </c>
      <c r="M796" s="117" t="str">
        <f>IFERROR(VLOOKUP(F:F,'Payment Schedule'!AD:AE,2,FALSE),"")</f>
        <v/>
      </c>
    </row>
    <row r="797" spans="6:13" x14ac:dyDescent="0.2">
      <c r="F797" s="110"/>
      <c r="I797" s="213"/>
      <c r="J797" s="254">
        <f>IFERROR(VLOOKUP(G:G,'Master Data'!A:D,4,FALSE),0)</f>
        <v>0</v>
      </c>
      <c r="L797" s="117">
        <f>IFERROR(VLOOKUP(F:F,'BW Expense Report Doc'!F:H,3,FALSE),0)</f>
        <v>0</v>
      </c>
      <c r="M797" s="117" t="str">
        <f>IFERROR(VLOOKUP(F:F,'Payment Schedule'!AD:AE,2,FALSE),"")</f>
        <v/>
      </c>
    </row>
    <row r="798" spans="6:13" x14ac:dyDescent="0.2">
      <c r="F798" s="110"/>
      <c r="I798" s="213"/>
      <c r="J798" s="254">
        <f>IFERROR(VLOOKUP(G:G,'Master Data'!A:D,4,FALSE),0)</f>
        <v>0</v>
      </c>
      <c r="L798" s="117">
        <f>IFERROR(VLOOKUP(F:F,'BW Expense Report Doc'!F:H,3,FALSE),0)</f>
        <v>0</v>
      </c>
      <c r="M798" s="117" t="str">
        <f>IFERROR(VLOOKUP(F:F,'Payment Schedule'!AD:AE,2,FALSE),"")</f>
        <v/>
      </c>
    </row>
    <row r="799" spans="6:13" x14ac:dyDescent="0.2">
      <c r="F799" s="110"/>
      <c r="I799" s="213"/>
      <c r="J799" s="254">
        <f>IFERROR(VLOOKUP(G:G,'Master Data'!A:D,4,FALSE),0)</f>
        <v>0</v>
      </c>
      <c r="L799" s="117">
        <f>IFERROR(VLOOKUP(F:F,'BW Expense Report Doc'!F:H,3,FALSE),0)</f>
        <v>0</v>
      </c>
      <c r="M799" s="117" t="str">
        <f>IFERROR(VLOOKUP(F:F,'Payment Schedule'!AD:AE,2,FALSE),"")</f>
        <v/>
      </c>
    </row>
    <row r="800" spans="6:13" x14ac:dyDescent="0.2">
      <c r="F800" s="110"/>
      <c r="I800" s="213"/>
      <c r="J800" s="254">
        <f>IFERROR(VLOOKUP(G:G,'Master Data'!A:D,4,FALSE),0)</f>
        <v>0</v>
      </c>
      <c r="L800" s="117">
        <f>IFERROR(VLOOKUP(F:F,'BW Expense Report Doc'!F:H,3,FALSE),0)</f>
        <v>0</v>
      </c>
      <c r="M800" s="117" t="str">
        <f>IFERROR(VLOOKUP(F:F,'Payment Schedule'!AD:AE,2,FALSE),"")</f>
        <v/>
      </c>
    </row>
    <row r="801" spans="6:13" x14ac:dyDescent="0.2">
      <c r="F801" s="110"/>
      <c r="I801" s="213"/>
      <c r="J801" s="254">
        <f>IFERROR(VLOOKUP(G:G,'Master Data'!A:D,4,FALSE),0)</f>
        <v>0</v>
      </c>
      <c r="L801" s="117">
        <f>IFERROR(VLOOKUP(F:F,'BW Expense Report Doc'!F:H,3,FALSE),0)</f>
        <v>0</v>
      </c>
      <c r="M801" s="117" t="str">
        <f>IFERROR(VLOOKUP(F:F,'Payment Schedule'!AD:AE,2,FALSE),"")</f>
        <v/>
      </c>
    </row>
    <row r="802" spans="6:13" x14ac:dyDescent="0.2">
      <c r="F802" s="110"/>
      <c r="I802" s="213"/>
      <c r="J802" s="254">
        <f>IFERROR(VLOOKUP(G:G,'Master Data'!A:D,4,FALSE),0)</f>
        <v>0</v>
      </c>
      <c r="L802" s="117">
        <f>IFERROR(VLOOKUP(F:F,'BW Expense Report Doc'!F:H,3,FALSE),0)</f>
        <v>0</v>
      </c>
      <c r="M802" s="117" t="str">
        <f>IFERROR(VLOOKUP(F:F,'Payment Schedule'!AD:AE,2,FALSE),"")</f>
        <v/>
      </c>
    </row>
    <row r="803" spans="6:13" x14ac:dyDescent="0.2">
      <c r="F803" s="110"/>
      <c r="I803" s="213"/>
      <c r="J803" s="254">
        <f>IFERROR(VLOOKUP(G:G,'Master Data'!A:D,4,FALSE),0)</f>
        <v>0</v>
      </c>
      <c r="L803" s="117">
        <f>IFERROR(VLOOKUP(F:F,'BW Expense Report Doc'!F:H,3,FALSE),0)</f>
        <v>0</v>
      </c>
      <c r="M803" s="117" t="str">
        <f>IFERROR(VLOOKUP(F:F,'Payment Schedule'!AD:AE,2,FALSE),"")</f>
        <v/>
      </c>
    </row>
    <row r="804" spans="6:13" x14ac:dyDescent="0.2">
      <c r="F804" s="110"/>
      <c r="I804" s="213"/>
      <c r="J804" s="254">
        <f>IFERROR(VLOOKUP(G:G,'Master Data'!A:D,4,FALSE),0)</f>
        <v>0</v>
      </c>
      <c r="L804" s="117">
        <f>IFERROR(VLOOKUP(F:F,'BW Expense Report Doc'!F:H,3,FALSE),0)</f>
        <v>0</v>
      </c>
      <c r="M804" s="117" t="str">
        <f>IFERROR(VLOOKUP(F:F,'Payment Schedule'!AD:AE,2,FALSE),"")</f>
        <v/>
      </c>
    </row>
    <row r="805" spans="6:13" x14ac:dyDescent="0.2">
      <c r="F805" s="110"/>
      <c r="I805" s="213"/>
      <c r="J805" s="254">
        <f>IFERROR(VLOOKUP(G:G,'Master Data'!A:D,4,FALSE),0)</f>
        <v>0</v>
      </c>
      <c r="L805" s="117">
        <f>IFERROR(VLOOKUP(F:F,'BW Expense Report Doc'!F:H,3,FALSE),0)</f>
        <v>0</v>
      </c>
      <c r="M805" s="117" t="str">
        <f>IFERROR(VLOOKUP(F:F,'Payment Schedule'!AD:AE,2,FALSE),"")</f>
        <v/>
      </c>
    </row>
    <row r="806" spans="6:13" x14ac:dyDescent="0.2">
      <c r="F806" s="110"/>
      <c r="I806" s="213"/>
      <c r="J806" s="254">
        <f>IFERROR(VLOOKUP(G:G,'Master Data'!A:D,4,FALSE),0)</f>
        <v>0</v>
      </c>
      <c r="L806" s="117">
        <f>IFERROR(VLOOKUP(F:F,'BW Expense Report Doc'!F:H,3,FALSE),0)</f>
        <v>0</v>
      </c>
      <c r="M806" s="117" t="str">
        <f>IFERROR(VLOOKUP(F:F,'Payment Schedule'!AD:AE,2,FALSE),"")</f>
        <v/>
      </c>
    </row>
    <row r="807" spans="6:13" x14ac:dyDescent="0.2">
      <c r="F807" s="110"/>
      <c r="I807" s="213"/>
      <c r="J807" s="254">
        <f>IFERROR(VLOOKUP(G:G,'Master Data'!A:D,4,FALSE),0)</f>
        <v>0</v>
      </c>
      <c r="L807" s="117">
        <f>IFERROR(VLOOKUP(F:F,'BW Expense Report Doc'!F:H,3,FALSE),0)</f>
        <v>0</v>
      </c>
      <c r="M807" s="117" t="str">
        <f>IFERROR(VLOOKUP(F:F,'Payment Schedule'!AD:AE,2,FALSE),"")</f>
        <v/>
      </c>
    </row>
    <row r="808" spans="6:13" x14ac:dyDescent="0.2">
      <c r="F808" s="110"/>
      <c r="I808" s="213"/>
      <c r="J808" s="254">
        <f>IFERROR(VLOOKUP(G:G,'Master Data'!A:D,4,FALSE),0)</f>
        <v>0</v>
      </c>
      <c r="L808" s="117">
        <f>IFERROR(VLOOKUP(F:F,'BW Expense Report Doc'!F:H,3,FALSE),0)</f>
        <v>0</v>
      </c>
      <c r="M808" s="117" t="str">
        <f>IFERROR(VLOOKUP(F:F,'Payment Schedule'!AD:AE,2,FALSE),"")</f>
        <v/>
      </c>
    </row>
    <row r="809" spans="6:13" x14ac:dyDescent="0.2">
      <c r="F809" s="110"/>
      <c r="I809" s="213"/>
      <c r="J809" s="254">
        <f>IFERROR(VLOOKUP(G:G,'Master Data'!A:D,4,FALSE),0)</f>
        <v>0</v>
      </c>
      <c r="L809" s="117">
        <f>IFERROR(VLOOKUP(F:F,'BW Expense Report Doc'!F:H,3,FALSE),0)</f>
        <v>0</v>
      </c>
      <c r="M809" s="117" t="str">
        <f>IFERROR(VLOOKUP(F:F,'Payment Schedule'!AD:AE,2,FALSE),"")</f>
        <v/>
      </c>
    </row>
    <row r="810" spans="6:13" x14ac:dyDescent="0.2">
      <c r="F810" s="110"/>
      <c r="I810" s="213"/>
      <c r="J810" s="254">
        <f>IFERROR(VLOOKUP(G:G,'Master Data'!A:D,4,FALSE),0)</f>
        <v>0</v>
      </c>
      <c r="L810" s="117">
        <f>IFERROR(VLOOKUP(F:F,'BW Expense Report Doc'!F:H,3,FALSE),0)</f>
        <v>0</v>
      </c>
      <c r="M810" s="117" t="str">
        <f>IFERROR(VLOOKUP(F:F,'Payment Schedule'!AD:AE,2,FALSE),"")</f>
        <v/>
      </c>
    </row>
    <row r="811" spans="6:13" x14ac:dyDescent="0.2">
      <c r="F811" s="110"/>
      <c r="I811" s="213"/>
      <c r="J811" s="254">
        <f>IFERROR(VLOOKUP(G:G,'Master Data'!A:D,4,FALSE),0)</f>
        <v>0</v>
      </c>
      <c r="L811" s="117">
        <f>IFERROR(VLOOKUP(F:F,'BW Expense Report Doc'!F:H,3,FALSE),0)</f>
        <v>0</v>
      </c>
      <c r="M811" s="117" t="str">
        <f>IFERROR(VLOOKUP(F:F,'Payment Schedule'!AD:AE,2,FALSE),"")</f>
        <v/>
      </c>
    </row>
    <row r="812" spans="6:13" x14ac:dyDescent="0.2">
      <c r="F812" s="110"/>
      <c r="I812" s="213"/>
      <c r="J812" s="254">
        <f>IFERROR(VLOOKUP(G:G,'Master Data'!A:D,4,FALSE),0)</f>
        <v>0</v>
      </c>
      <c r="L812" s="117">
        <f>IFERROR(VLOOKUP(F:F,'BW Expense Report Doc'!F:H,3,FALSE),0)</f>
        <v>0</v>
      </c>
      <c r="M812" s="117" t="str">
        <f>IFERROR(VLOOKUP(F:F,'Payment Schedule'!AD:AE,2,FALSE),"")</f>
        <v/>
      </c>
    </row>
    <row r="813" spans="6:13" x14ac:dyDescent="0.2">
      <c r="F813" s="110"/>
      <c r="I813" s="213"/>
      <c r="J813" s="254">
        <f>IFERROR(VLOOKUP(G:G,'Master Data'!A:D,4,FALSE),0)</f>
        <v>0</v>
      </c>
      <c r="L813" s="117">
        <f>IFERROR(VLOOKUP(F:F,'BW Expense Report Doc'!F:H,3,FALSE),0)</f>
        <v>0</v>
      </c>
      <c r="M813" s="117" t="str">
        <f>IFERROR(VLOOKUP(F:F,'Payment Schedule'!AD:AE,2,FALSE),"")</f>
        <v/>
      </c>
    </row>
    <row r="814" spans="6:13" x14ac:dyDescent="0.2">
      <c r="F814" s="110"/>
      <c r="I814" s="213"/>
      <c r="J814" s="254">
        <f>IFERROR(VLOOKUP(G:G,'Master Data'!A:D,4,FALSE),0)</f>
        <v>0</v>
      </c>
      <c r="L814" s="117">
        <f>IFERROR(VLOOKUP(F:F,'BW Expense Report Doc'!F:H,3,FALSE),0)</f>
        <v>0</v>
      </c>
      <c r="M814" s="117" t="str">
        <f>IFERROR(VLOOKUP(F:F,'Payment Schedule'!AD:AE,2,FALSE),"")</f>
        <v/>
      </c>
    </row>
    <row r="815" spans="6:13" x14ac:dyDescent="0.2">
      <c r="F815" s="110"/>
      <c r="I815" s="213"/>
      <c r="J815" s="254">
        <f>IFERROR(VLOOKUP(G:G,'Master Data'!A:D,4,FALSE),0)</f>
        <v>0</v>
      </c>
      <c r="L815" s="117">
        <f>IFERROR(VLOOKUP(F:F,'BW Expense Report Doc'!F:H,3,FALSE),0)</f>
        <v>0</v>
      </c>
      <c r="M815" s="117" t="str">
        <f>IFERROR(VLOOKUP(F:F,'Payment Schedule'!AD:AE,2,FALSE),"")</f>
        <v/>
      </c>
    </row>
    <row r="816" spans="6:13" x14ac:dyDescent="0.2">
      <c r="F816" s="110"/>
      <c r="I816" s="213"/>
      <c r="J816" s="254">
        <f>IFERROR(VLOOKUP(G:G,'Master Data'!A:D,4,FALSE),0)</f>
        <v>0</v>
      </c>
      <c r="L816" s="117">
        <f>IFERROR(VLOOKUP(F:F,'BW Expense Report Doc'!F:H,3,FALSE),0)</f>
        <v>0</v>
      </c>
      <c r="M816" s="117" t="str">
        <f>IFERROR(VLOOKUP(F:F,'Payment Schedule'!AD:AE,2,FALSE),"")</f>
        <v/>
      </c>
    </row>
    <row r="817" spans="6:13" x14ac:dyDescent="0.2">
      <c r="F817" s="110"/>
      <c r="I817" s="213"/>
      <c r="J817" s="254">
        <f>IFERROR(VLOOKUP(G:G,'Master Data'!A:D,4,FALSE),0)</f>
        <v>0</v>
      </c>
      <c r="L817" s="117">
        <f>IFERROR(VLOOKUP(F:F,'BW Expense Report Doc'!F:H,3,FALSE),0)</f>
        <v>0</v>
      </c>
      <c r="M817" s="117" t="str">
        <f>IFERROR(VLOOKUP(F:F,'Payment Schedule'!AD:AE,2,FALSE),"")</f>
        <v/>
      </c>
    </row>
    <row r="818" spans="6:13" x14ac:dyDescent="0.2">
      <c r="F818" s="110"/>
      <c r="I818" s="213"/>
      <c r="J818" s="254">
        <f>IFERROR(VLOOKUP(G:G,'Master Data'!A:D,4,FALSE),0)</f>
        <v>0</v>
      </c>
      <c r="L818" s="117">
        <f>IFERROR(VLOOKUP(F:F,'BW Expense Report Doc'!F:H,3,FALSE),0)</f>
        <v>0</v>
      </c>
      <c r="M818" s="117" t="str">
        <f>IFERROR(VLOOKUP(F:F,'Payment Schedule'!AD:AE,2,FALSE),"")</f>
        <v/>
      </c>
    </row>
    <row r="819" spans="6:13" x14ac:dyDescent="0.2">
      <c r="F819" s="110"/>
      <c r="I819" s="213"/>
      <c r="J819" s="254">
        <f>IFERROR(VLOOKUP(G:G,'Master Data'!A:D,4,FALSE),0)</f>
        <v>0</v>
      </c>
      <c r="L819" s="117">
        <f>IFERROR(VLOOKUP(F:F,'BW Expense Report Doc'!F:H,3,FALSE),0)</f>
        <v>0</v>
      </c>
      <c r="M819" s="117" t="str">
        <f>IFERROR(VLOOKUP(F:F,'Payment Schedule'!AD:AE,2,FALSE),"")</f>
        <v/>
      </c>
    </row>
    <row r="820" spans="6:13" x14ac:dyDescent="0.2">
      <c r="F820" s="110"/>
      <c r="I820" s="213"/>
      <c r="J820" s="254">
        <f>IFERROR(VLOOKUP(G:G,'Master Data'!A:D,4,FALSE),0)</f>
        <v>0</v>
      </c>
      <c r="L820" s="117">
        <f>IFERROR(VLOOKUP(F:F,'BW Expense Report Doc'!F:H,3,FALSE),0)</f>
        <v>0</v>
      </c>
      <c r="M820" s="117" t="str">
        <f>IFERROR(VLOOKUP(F:F,'Payment Schedule'!AD:AE,2,FALSE),"")</f>
        <v/>
      </c>
    </row>
    <row r="821" spans="6:13" x14ac:dyDescent="0.2">
      <c r="F821" s="110"/>
      <c r="I821" s="213"/>
      <c r="J821" s="254">
        <f>IFERROR(VLOOKUP(G:G,'Master Data'!A:D,4,FALSE),0)</f>
        <v>0</v>
      </c>
      <c r="L821" s="117">
        <f>IFERROR(VLOOKUP(F:F,'BW Expense Report Doc'!F:H,3,FALSE),0)</f>
        <v>0</v>
      </c>
      <c r="M821" s="117" t="str">
        <f>IFERROR(VLOOKUP(F:F,'Payment Schedule'!AD:AE,2,FALSE),"")</f>
        <v/>
      </c>
    </row>
    <row r="822" spans="6:13" x14ac:dyDescent="0.2">
      <c r="F822" s="110"/>
      <c r="I822" s="213"/>
      <c r="J822" s="254">
        <f>IFERROR(VLOOKUP(G:G,'Master Data'!A:D,4,FALSE),0)</f>
        <v>0</v>
      </c>
      <c r="L822" s="117">
        <f>IFERROR(VLOOKUP(F:F,'BW Expense Report Doc'!F:H,3,FALSE),0)</f>
        <v>0</v>
      </c>
      <c r="M822" s="117" t="str">
        <f>IFERROR(VLOOKUP(F:F,'Payment Schedule'!AD:AE,2,FALSE),"")</f>
        <v/>
      </c>
    </row>
    <row r="823" spans="6:13" x14ac:dyDescent="0.2">
      <c r="F823" s="110"/>
      <c r="I823" s="213"/>
      <c r="J823" s="254">
        <f>IFERROR(VLOOKUP(G:G,'Master Data'!A:D,4,FALSE),0)</f>
        <v>0</v>
      </c>
      <c r="L823" s="117">
        <f>IFERROR(VLOOKUP(F:F,'BW Expense Report Doc'!F:H,3,FALSE),0)</f>
        <v>0</v>
      </c>
      <c r="M823" s="117" t="str">
        <f>IFERROR(VLOOKUP(F:F,'Payment Schedule'!AD:AE,2,FALSE),"")</f>
        <v/>
      </c>
    </row>
    <row r="824" spans="6:13" x14ac:dyDescent="0.2">
      <c r="F824" s="110"/>
      <c r="I824" s="213"/>
      <c r="J824" s="254">
        <f>IFERROR(VLOOKUP(G:G,'Master Data'!A:D,4,FALSE),0)</f>
        <v>0</v>
      </c>
      <c r="L824" s="117">
        <f>IFERROR(VLOOKUP(F:F,'BW Expense Report Doc'!F:H,3,FALSE),0)</f>
        <v>0</v>
      </c>
      <c r="M824" s="117" t="str">
        <f>IFERROR(VLOOKUP(F:F,'Payment Schedule'!AD:AE,2,FALSE),"")</f>
        <v/>
      </c>
    </row>
    <row r="825" spans="6:13" x14ac:dyDescent="0.2">
      <c r="F825" s="110"/>
      <c r="I825" s="213"/>
      <c r="J825" s="254">
        <f>IFERROR(VLOOKUP(G:G,'Master Data'!A:D,4,FALSE),0)</f>
        <v>0</v>
      </c>
      <c r="L825" s="117">
        <f>IFERROR(VLOOKUP(F:F,'BW Expense Report Doc'!F:H,3,FALSE),0)</f>
        <v>0</v>
      </c>
      <c r="M825" s="117" t="str">
        <f>IFERROR(VLOOKUP(F:F,'Payment Schedule'!AD:AE,2,FALSE),"")</f>
        <v/>
      </c>
    </row>
    <row r="826" spans="6:13" x14ac:dyDescent="0.2">
      <c r="F826" s="110"/>
      <c r="I826" s="213"/>
      <c r="J826" s="254">
        <f>IFERROR(VLOOKUP(G:G,'Master Data'!A:D,4,FALSE),0)</f>
        <v>0</v>
      </c>
      <c r="L826" s="117">
        <f>IFERROR(VLOOKUP(F:F,'BW Expense Report Doc'!F:H,3,FALSE),0)</f>
        <v>0</v>
      </c>
      <c r="M826" s="117" t="str">
        <f>IFERROR(VLOOKUP(F:F,'Payment Schedule'!AD:AE,2,FALSE),"")</f>
        <v/>
      </c>
    </row>
    <row r="827" spans="6:13" x14ac:dyDescent="0.2">
      <c r="F827" s="110"/>
      <c r="I827" s="213"/>
      <c r="J827" s="254">
        <f>IFERROR(VLOOKUP(G:G,'Master Data'!A:D,4,FALSE),0)</f>
        <v>0</v>
      </c>
      <c r="L827" s="117">
        <f>IFERROR(VLOOKUP(F:F,'BW Expense Report Doc'!F:H,3,FALSE),0)</f>
        <v>0</v>
      </c>
      <c r="M827" s="117" t="str">
        <f>IFERROR(VLOOKUP(F:F,'Payment Schedule'!AD:AE,2,FALSE),"")</f>
        <v/>
      </c>
    </row>
    <row r="828" spans="6:13" x14ac:dyDescent="0.2">
      <c r="F828" s="110"/>
      <c r="I828" s="213"/>
      <c r="J828" s="254">
        <f>IFERROR(VLOOKUP(G:G,'Master Data'!A:D,4,FALSE),0)</f>
        <v>0</v>
      </c>
      <c r="L828" s="117">
        <f>IFERROR(VLOOKUP(F:F,'BW Expense Report Doc'!F:H,3,FALSE),0)</f>
        <v>0</v>
      </c>
      <c r="M828" s="117" t="str">
        <f>IFERROR(VLOOKUP(F:F,'Payment Schedule'!AD:AE,2,FALSE),"")</f>
        <v/>
      </c>
    </row>
    <row r="829" spans="6:13" x14ac:dyDescent="0.2">
      <c r="F829" s="110"/>
      <c r="I829" s="213"/>
      <c r="J829" s="254">
        <f>IFERROR(VLOOKUP(G:G,'Master Data'!A:D,4,FALSE),0)</f>
        <v>0</v>
      </c>
      <c r="L829" s="117">
        <f>IFERROR(VLOOKUP(F:F,'BW Expense Report Doc'!F:H,3,FALSE),0)</f>
        <v>0</v>
      </c>
      <c r="M829" s="117" t="str">
        <f>IFERROR(VLOOKUP(F:F,'Payment Schedule'!AD:AE,2,FALSE),"")</f>
        <v/>
      </c>
    </row>
    <row r="830" spans="6:13" x14ac:dyDescent="0.2">
      <c r="F830" s="110"/>
      <c r="I830" s="213"/>
      <c r="J830" s="254">
        <f>IFERROR(VLOOKUP(G:G,'Master Data'!A:D,4,FALSE),0)</f>
        <v>0</v>
      </c>
      <c r="L830" s="117">
        <f>IFERROR(VLOOKUP(F:F,'BW Expense Report Doc'!F:H,3,FALSE),0)</f>
        <v>0</v>
      </c>
      <c r="M830" s="117" t="str">
        <f>IFERROR(VLOOKUP(F:F,'Payment Schedule'!AD:AE,2,FALSE),"")</f>
        <v/>
      </c>
    </row>
    <row r="831" spans="6:13" x14ac:dyDescent="0.2">
      <c r="F831" s="110"/>
      <c r="I831" s="213"/>
      <c r="J831" s="254">
        <f>IFERROR(VLOOKUP(G:G,'Master Data'!A:D,4,FALSE),0)</f>
        <v>0</v>
      </c>
      <c r="L831" s="117">
        <f>IFERROR(VLOOKUP(F:F,'BW Expense Report Doc'!F:H,3,FALSE),0)</f>
        <v>0</v>
      </c>
      <c r="M831" s="117" t="str">
        <f>IFERROR(VLOOKUP(F:F,'Payment Schedule'!AD:AE,2,FALSE),"")</f>
        <v/>
      </c>
    </row>
    <row r="832" spans="6:13" x14ac:dyDescent="0.2">
      <c r="F832" s="110"/>
      <c r="I832" s="213"/>
      <c r="J832" s="254">
        <f>IFERROR(VLOOKUP(G:G,'Master Data'!A:D,4,FALSE),0)</f>
        <v>0</v>
      </c>
      <c r="L832" s="117">
        <f>IFERROR(VLOOKUP(F:F,'BW Expense Report Doc'!F:H,3,FALSE),0)</f>
        <v>0</v>
      </c>
      <c r="M832" s="117" t="str">
        <f>IFERROR(VLOOKUP(F:F,'Payment Schedule'!AD:AE,2,FALSE),"")</f>
        <v/>
      </c>
    </row>
    <row r="833" spans="6:13" x14ac:dyDescent="0.2">
      <c r="F833" s="110"/>
      <c r="I833" s="213"/>
      <c r="J833" s="254">
        <f>IFERROR(VLOOKUP(G:G,'Master Data'!A:D,4,FALSE),0)</f>
        <v>0</v>
      </c>
      <c r="L833" s="117">
        <f>IFERROR(VLOOKUP(F:F,'BW Expense Report Doc'!F:H,3,FALSE),0)</f>
        <v>0</v>
      </c>
      <c r="M833" s="117" t="str">
        <f>IFERROR(VLOOKUP(F:F,'Payment Schedule'!AD:AE,2,FALSE),"")</f>
        <v/>
      </c>
    </row>
    <row r="834" spans="6:13" x14ac:dyDescent="0.2">
      <c r="F834" s="110"/>
      <c r="I834" s="213"/>
      <c r="J834" s="254">
        <f>IFERROR(VLOOKUP(G:G,'Master Data'!A:D,4,FALSE),0)</f>
        <v>0</v>
      </c>
      <c r="L834" s="117">
        <f>IFERROR(VLOOKUP(F:F,'BW Expense Report Doc'!F:H,3,FALSE),0)</f>
        <v>0</v>
      </c>
      <c r="M834" s="117" t="str">
        <f>IFERROR(VLOOKUP(F:F,'Payment Schedule'!AD:AE,2,FALSE),"")</f>
        <v/>
      </c>
    </row>
    <row r="835" spans="6:13" x14ac:dyDescent="0.2">
      <c r="F835" s="110"/>
      <c r="I835" s="213"/>
      <c r="J835" s="254">
        <f>IFERROR(VLOOKUP(G:G,'Master Data'!A:D,4,FALSE),0)</f>
        <v>0</v>
      </c>
      <c r="L835" s="117">
        <f>IFERROR(VLOOKUP(F:F,'BW Expense Report Doc'!F:H,3,FALSE),0)</f>
        <v>0</v>
      </c>
      <c r="M835" s="117" t="str">
        <f>IFERROR(VLOOKUP(F:F,'Payment Schedule'!AD:AE,2,FALSE),"")</f>
        <v/>
      </c>
    </row>
    <row r="836" spans="6:13" x14ac:dyDescent="0.2">
      <c r="F836" s="110"/>
      <c r="I836" s="213"/>
      <c r="J836" s="254">
        <f>IFERROR(VLOOKUP(G:G,'Master Data'!A:D,4,FALSE),0)</f>
        <v>0</v>
      </c>
      <c r="L836" s="117">
        <f>IFERROR(VLOOKUP(F:F,'BW Expense Report Doc'!F:H,3,FALSE),0)</f>
        <v>0</v>
      </c>
      <c r="M836" s="117" t="str">
        <f>IFERROR(VLOOKUP(F:F,'Payment Schedule'!AD:AE,2,FALSE),"")</f>
        <v/>
      </c>
    </row>
    <row r="837" spans="6:13" x14ac:dyDescent="0.2">
      <c r="F837" s="110"/>
      <c r="I837" s="213"/>
      <c r="J837" s="254">
        <f>IFERROR(VLOOKUP(G:G,'Master Data'!A:D,4,FALSE),0)</f>
        <v>0</v>
      </c>
      <c r="L837" s="117">
        <f>IFERROR(VLOOKUP(F:F,'BW Expense Report Doc'!F:H,3,FALSE),0)</f>
        <v>0</v>
      </c>
      <c r="M837" s="117" t="str">
        <f>IFERROR(VLOOKUP(F:F,'Payment Schedule'!AD:AE,2,FALSE),"")</f>
        <v/>
      </c>
    </row>
    <row r="838" spans="6:13" x14ac:dyDescent="0.2">
      <c r="F838" s="110"/>
      <c r="I838" s="213"/>
      <c r="J838" s="254">
        <f>IFERROR(VLOOKUP(G:G,'Master Data'!A:D,4,FALSE),0)</f>
        <v>0</v>
      </c>
      <c r="L838" s="117">
        <f>IFERROR(VLOOKUP(F:F,'BW Expense Report Doc'!F:H,3,FALSE),0)</f>
        <v>0</v>
      </c>
      <c r="M838" s="117" t="str">
        <f>IFERROR(VLOOKUP(F:F,'Payment Schedule'!AD:AE,2,FALSE),"")</f>
        <v/>
      </c>
    </row>
    <row r="839" spans="6:13" x14ac:dyDescent="0.2">
      <c r="F839" s="110"/>
      <c r="I839" s="213"/>
      <c r="J839" s="254">
        <f>IFERROR(VLOOKUP(G:G,'Master Data'!A:D,4,FALSE),0)</f>
        <v>0</v>
      </c>
      <c r="L839" s="117">
        <f>IFERROR(VLOOKUP(F:F,'BW Expense Report Doc'!F:H,3,FALSE),0)</f>
        <v>0</v>
      </c>
      <c r="M839" s="117" t="str">
        <f>IFERROR(VLOOKUP(F:F,'Payment Schedule'!AD:AE,2,FALSE),"")</f>
        <v/>
      </c>
    </row>
    <row r="840" spans="6:13" x14ac:dyDescent="0.2">
      <c r="F840" s="110"/>
      <c r="I840" s="213"/>
      <c r="J840" s="254">
        <f>IFERROR(VLOOKUP(G:G,'Master Data'!A:D,4,FALSE),0)</f>
        <v>0</v>
      </c>
      <c r="L840" s="117">
        <f>IFERROR(VLOOKUP(F:F,'BW Expense Report Doc'!F:H,3,FALSE),0)</f>
        <v>0</v>
      </c>
      <c r="M840" s="117" t="str">
        <f>IFERROR(VLOOKUP(F:F,'Payment Schedule'!AD:AE,2,FALSE),"")</f>
        <v/>
      </c>
    </row>
    <row r="841" spans="6:13" x14ac:dyDescent="0.2">
      <c r="F841" s="110"/>
      <c r="I841" s="213"/>
      <c r="J841" s="254">
        <f>IFERROR(VLOOKUP(G:G,'Master Data'!A:D,4,FALSE),0)</f>
        <v>0</v>
      </c>
      <c r="L841" s="117">
        <f>IFERROR(VLOOKUP(F:F,'BW Expense Report Doc'!F:H,3,FALSE),0)</f>
        <v>0</v>
      </c>
      <c r="M841" s="117" t="str">
        <f>IFERROR(VLOOKUP(F:F,'Payment Schedule'!AD:AE,2,FALSE),"")</f>
        <v/>
      </c>
    </row>
    <row r="842" spans="6:13" x14ac:dyDescent="0.2">
      <c r="F842" s="110"/>
      <c r="I842" s="213"/>
      <c r="J842" s="254">
        <f>IFERROR(VLOOKUP(G:G,'Master Data'!A:D,4,FALSE),0)</f>
        <v>0</v>
      </c>
      <c r="L842" s="117">
        <f>IFERROR(VLOOKUP(F:F,'BW Expense Report Doc'!F:H,3,FALSE),0)</f>
        <v>0</v>
      </c>
      <c r="M842" s="117" t="str">
        <f>IFERROR(VLOOKUP(F:F,'Payment Schedule'!AD:AE,2,FALSE),"")</f>
        <v/>
      </c>
    </row>
    <row r="843" spans="6:13" x14ac:dyDescent="0.2">
      <c r="F843" s="110"/>
      <c r="I843" s="213"/>
      <c r="J843" s="254">
        <f>IFERROR(VLOOKUP(G:G,'Master Data'!A:D,4,FALSE),0)</f>
        <v>0</v>
      </c>
      <c r="L843" s="117">
        <f>IFERROR(VLOOKUP(F:F,'BW Expense Report Doc'!F:H,3,FALSE),0)</f>
        <v>0</v>
      </c>
      <c r="M843" s="117" t="str">
        <f>IFERROR(VLOOKUP(F:F,'Payment Schedule'!AD:AE,2,FALSE),"")</f>
        <v/>
      </c>
    </row>
    <row r="844" spans="6:13" x14ac:dyDescent="0.2">
      <c r="F844" s="110"/>
      <c r="I844" s="213"/>
      <c r="J844" s="254">
        <f>IFERROR(VLOOKUP(G:G,'Master Data'!A:D,4,FALSE),0)</f>
        <v>0</v>
      </c>
      <c r="L844" s="117">
        <f>IFERROR(VLOOKUP(F:F,'BW Expense Report Doc'!F:H,3,FALSE),0)</f>
        <v>0</v>
      </c>
      <c r="M844" s="117" t="str">
        <f>IFERROR(VLOOKUP(F:F,'Payment Schedule'!AD:AE,2,FALSE),"")</f>
        <v/>
      </c>
    </row>
    <row r="845" spans="6:13" x14ac:dyDescent="0.2">
      <c r="F845" s="110"/>
      <c r="I845" s="213"/>
      <c r="J845" s="254">
        <f>IFERROR(VLOOKUP(G:G,'Master Data'!A:D,4,FALSE),0)</f>
        <v>0</v>
      </c>
      <c r="L845" s="117">
        <f>IFERROR(VLOOKUP(F:F,'BW Expense Report Doc'!F:H,3,FALSE),0)</f>
        <v>0</v>
      </c>
      <c r="M845" s="117" t="str">
        <f>IFERROR(VLOOKUP(F:F,'Payment Schedule'!AD:AE,2,FALSE),"")</f>
        <v/>
      </c>
    </row>
    <row r="846" spans="6:13" x14ac:dyDescent="0.2">
      <c r="F846" s="110"/>
      <c r="I846" s="213"/>
      <c r="J846" s="254">
        <f>IFERROR(VLOOKUP(G:G,'Master Data'!A:D,4,FALSE),0)</f>
        <v>0</v>
      </c>
      <c r="L846" s="117">
        <f>IFERROR(VLOOKUP(F:F,'BW Expense Report Doc'!F:H,3,FALSE),0)</f>
        <v>0</v>
      </c>
      <c r="M846" s="117" t="str">
        <f>IFERROR(VLOOKUP(F:F,'Payment Schedule'!AD:AE,2,FALSE),"")</f>
        <v/>
      </c>
    </row>
    <row r="847" spans="6:13" x14ac:dyDescent="0.2">
      <c r="F847" s="110"/>
      <c r="I847" s="213"/>
      <c r="J847" s="254">
        <f>IFERROR(VLOOKUP(G:G,'Master Data'!A:D,4,FALSE),0)</f>
        <v>0</v>
      </c>
      <c r="L847" s="117">
        <f>IFERROR(VLOOKUP(F:F,'BW Expense Report Doc'!F:H,3,FALSE),0)</f>
        <v>0</v>
      </c>
      <c r="M847" s="117" t="str">
        <f>IFERROR(VLOOKUP(F:F,'Payment Schedule'!AD:AE,2,FALSE),"")</f>
        <v/>
      </c>
    </row>
    <row r="848" spans="6:13" x14ac:dyDescent="0.2">
      <c r="F848" s="110"/>
      <c r="I848" s="213"/>
      <c r="J848" s="254">
        <f>IFERROR(VLOOKUP(G:G,'Master Data'!A:D,4,FALSE),0)</f>
        <v>0</v>
      </c>
      <c r="L848" s="117">
        <f>IFERROR(VLOOKUP(F:F,'BW Expense Report Doc'!F:H,3,FALSE),0)</f>
        <v>0</v>
      </c>
      <c r="M848" s="117" t="str">
        <f>IFERROR(VLOOKUP(F:F,'Payment Schedule'!AD:AE,2,FALSE),"")</f>
        <v/>
      </c>
    </row>
    <row r="849" spans="6:13" x14ac:dyDescent="0.2">
      <c r="F849" s="110"/>
      <c r="I849" s="213"/>
      <c r="J849" s="254">
        <f>IFERROR(VLOOKUP(G:G,'Master Data'!A:D,4,FALSE),0)</f>
        <v>0</v>
      </c>
      <c r="L849" s="117">
        <f>IFERROR(VLOOKUP(F:F,'BW Expense Report Doc'!F:H,3,FALSE),0)</f>
        <v>0</v>
      </c>
      <c r="M849" s="117" t="str">
        <f>IFERROR(VLOOKUP(F:F,'Payment Schedule'!AD:AE,2,FALSE),"")</f>
        <v/>
      </c>
    </row>
    <row r="850" spans="6:13" x14ac:dyDescent="0.2">
      <c r="F850" s="110"/>
      <c r="I850" s="213"/>
      <c r="J850" s="254">
        <f>IFERROR(VLOOKUP(G:G,'Master Data'!A:D,4,FALSE),0)</f>
        <v>0</v>
      </c>
      <c r="L850" s="117">
        <f>IFERROR(VLOOKUP(F:F,'BW Expense Report Doc'!F:H,3,FALSE),0)</f>
        <v>0</v>
      </c>
      <c r="M850" s="117" t="str">
        <f>IFERROR(VLOOKUP(F:F,'Payment Schedule'!AD:AE,2,FALSE),"")</f>
        <v/>
      </c>
    </row>
    <row r="851" spans="6:13" x14ac:dyDescent="0.2">
      <c r="F851" s="110"/>
      <c r="I851" s="213"/>
      <c r="J851" s="254">
        <f>IFERROR(VLOOKUP(G:G,'Master Data'!A:D,4,FALSE),0)</f>
        <v>0</v>
      </c>
      <c r="L851" s="117">
        <f>IFERROR(VLOOKUP(F:F,'BW Expense Report Doc'!F:H,3,FALSE),0)</f>
        <v>0</v>
      </c>
      <c r="M851" s="117" t="str">
        <f>IFERROR(VLOOKUP(F:F,'Payment Schedule'!AD:AE,2,FALSE),"")</f>
        <v/>
      </c>
    </row>
    <row r="852" spans="6:13" x14ac:dyDescent="0.2">
      <c r="F852" s="110"/>
      <c r="I852" s="213"/>
      <c r="J852" s="254">
        <f>IFERROR(VLOOKUP(G:G,'Master Data'!A:D,4,FALSE),0)</f>
        <v>0</v>
      </c>
      <c r="L852" s="117">
        <f>IFERROR(VLOOKUP(F:F,'BW Expense Report Doc'!F:H,3,FALSE),0)</f>
        <v>0</v>
      </c>
      <c r="M852" s="117" t="str">
        <f>IFERROR(VLOOKUP(F:F,'Payment Schedule'!AD:AE,2,FALSE),"")</f>
        <v/>
      </c>
    </row>
    <row r="853" spans="6:13" x14ac:dyDescent="0.2">
      <c r="F853" s="110"/>
      <c r="I853" s="213"/>
      <c r="J853" s="254">
        <f>IFERROR(VLOOKUP(G:G,'Master Data'!A:D,4,FALSE),0)</f>
        <v>0</v>
      </c>
      <c r="L853" s="117">
        <f>IFERROR(VLOOKUP(F:F,'BW Expense Report Doc'!F:H,3,FALSE),0)</f>
        <v>0</v>
      </c>
      <c r="M853" s="117" t="str">
        <f>IFERROR(VLOOKUP(F:F,'Payment Schedule'!AD:AE,2,FALSE),"")</f>
        <v/>
      </c>
    </row>
    <row r="854" spans="6:13" x14ac:dyDescent="0.2">
      <c r="F854" s="110"/>
      <c r="I854" s="213"/>
      <c r="J854" s="254">
        <f>IFERROR(VLOOKUP(G:G,'Master Data'!A:D,4,FALSE),0)</f>
        <v>0</v>
      </c>
      <c r="L854" s="117">
        <f>IFERROR(VLOOKUP(F:F,'BW Expense Report Doc'!F:H,3,FALSE),0)</f>
        <v>0</v>
      </c>
      <c r="M854" s="117" t="str">
        <f>IFERROR(VLOOKUP(F:F,'Payment Schedule'!AD:AE,2,FALSE),"")</f>
        <v/>
      </c>
    </row>
    <row r="855" spans="6:13" x14ac:dyDescent="0.2">
      <c r="F855" s="110"/>
      <c r="I855" s="213"/>
      <c r="J855" s="254">
        <f>IFERROR(VLOOKUP(G:G,'Master Data'!A:D,4,FALSE),0)</f>
        <v>0</v>
      </c>
      <c r="L855" s="117">
        <f>IFERROR(VLOOKUP(F:F,'BW Expense Report Doc'!F:H,3,FALSE),0)</f>
        <v>0</v>
      </c>
      <c r="M855" s="117" t="str">
        <f>IFERROR(VLOOKUP(F:F,'Payment Schedule'!AD:AE,2,FALSE),"")</f>
        <v/>
      </c>
    </row>
    <row r="856" spans="6:13" x14ac:dyDescent="0.2">
      <c r="F856" s="110"/>
      <c r="I856" s="213"/>
      <c r="J856" s="254">
        <f>IFERROR(VLOOKUP(G:G,'Master Data'!A:D,4,FALSE),0)</f>
        <v>0</v>
      </c>
      <c r="L856" s="117">
        <f>IFERROR(VLOOKUP(F:F,'BW Expense Report Doc'!F:H,3,FALSE),0)</f>
        <v>0</v>
      </c>
      <c r="M856" s="117" t="str">
        <f>IFERROR(VLOOKUP(F:F,'Payment Schedule'!AD:AE,2,FALSE),"")</f>
        <v/>
      </c>
    </row>
    <row r="857" spans="6:13" x14ac:dyDescent="0.2">
      <c r="F857" s="110"/>
      <c r="I857" s="213"/>
      <c r="J857" s="254">
        <f>IFERROR(VLOOKUP(G:G,'Master Data'!A:D,4,FALSE),0)</f>
        <v>0</v>
      </c>
      <c r="L857" s="117">
        <f>IFERROR(VLOOKUP(F:F,'BW Expense Report Doc'!F:H,3,FALSE),0)</f>
        <v>0</v>
      </c>
      <c r="M857" s="117" t="str">
        <f>IFERROR(VLOOKUP(F:F,'Payment Schedule'!AD:AE,2,FALSE),"")</f>
        <v/>
      </c>
    </row>
    <row r="858" spans="6:13" x14ac:dyDescent="0.2">
      <c r="F858" s="110"/>
      <c r="I858" s="213"/>
      <c r="J858" s="254">
        <f>IFERROR(VLOOKUP(G:G,'Master Data'!A:D,4,FALSE),0)</f>
        <v>0</v>
      </c>
      <c r="L858" s="117">
        <f>IFERROR(VLOOKUP(F:F,'BW Expense Report Doc'!F:H,3,FALSE),0)</f>
        <v>0</v>
      </c>
      <c r="M858" s="117" t="str">
        <f>IFERROR(VLOOKUP(F:F,'Payment Schedule'!AD:AE,2,FALSE),"")</f>
        <v/>
      </c>
    </row>
    <row r="859" spans="6:13" x14ac:dyDescent="0.2">
      <c r="F859" s="110"/>
      <c r="I859" s="213"/>
      <c r="J859" s="254">
        <f>IFERROR(VLOOKUP(G:G,'Master Data'!A:D,4,FALSE),0)</f>
        <v>0</v>
      </c>
      <c r="L859" s="117">
        <f>IFERROR(VLOOKUP(F:F,'BW Expense Report Doc'!F:H,3,FALSE),0)</f>
        <v>0</v>
      </c>
      <c r="M859" s="117" t="str">
        <f>IFERROR(VLOOKUP(F:F,'Payment Schedule'!AD:AE,2,FALSE),"")</f>
        <v/>
      </c>
    </row>
    <row r="860" spans="6:13" x14ac:dyDescent="0.2">
      <c r="F860" s="110"/>
      <c r="I860" s="213"/>
      <c r="J860" s="254">
        <f>IFERROR(VLOOKUP(G:G,'Master Data'!A:D,4,FALSE),0)</f>
        <v>0</v>
      </c>
      <c r="L860" s="117">
        <f>IFERROR(VLOOKUP(F:F,'BW Expense Report Doc'!F:H,3,FALSE),0)</f>
        <v>0</v>
      </c>
      <c r="M860" s="117" t="str">
        <f>IFERROR(VLOOKUP(F:F,'Payment Schedule'!AD:AE,2,FALSE),"")</f>
        <v/>
      </c>
    </row>
    <row r="861" spans="6:13" x14ac:dyDescent="0.2">
      <c r="F861" s="110"/>
      <c r="I861" s="213"/>
      <c r="J861" s="254">
        <f>IFERROR(VLOOKUP(G:G,'Master Data'!A:D,4,FALSE),0)</f>
        <v>0</v>
      </c>
      <c r="L861" s="117">
        <f>IFERROR(VLOOKUP(F:F,'BW Expense Report Doc'!F:H,3,FALSE),0)</f>
        <v>0</v>
      </c>
      <c r="M861" s="117" t="str">
        <f>IFERROR(VLOOKUP(F:F,'Payment Schedule'!AD:AE,2,FALSE),"")</f>
        <v/>
      </c>
    </row>
    <row r="862" spans="6:13" x14ac:dyDescent="0.2">
      <c r="F862" s="110"/>
      <c r="I862" s="213"/>
      <c r="J862" s="254">
        <f>IFERROR(VLOOKUP(G:G,'Master Data'!A:D,4,FALSE),0)</f>
        <v>0</v>
      </c>
      <c r="L862" s="117">
        <f>IFERROR(VLOOKUP(F:F,'BW Expense Report Doc'!F:H,3,FALSE),0)</f>
        <v>0</v>
      </c>
      <c r="M862" s="117" t="str">
        <f>IFERROR(VLOOKUP(F:F,'Payment Schedule'!AD:AE,2,FALSE),"")</f>
        <v/>
      </c>
    </row>
    <row r="863" spans="6:13" x14ac:dyDescent="0.2">
      <c r="F863" s="110"/>
      <c r="I863" s="213"/>
      <c r="J863" s="254">
        <f>IFERROR(VLOOKUP(G:G,'Master Data'!A:D,4,FALSE),0)</f>
        <v>0</v>
      </c>
      <c r="L863" s="117">
        <f>IFERROR(VLOOKUP(F:F,'BW Expense Report Doc'!F:H,3,FALSE),0)</f>
        <v>0</v>
      </c>
      <c r="M863" s="117" t="str">
        <f>IFERROR(VLOOKUP(F:F,'Payment Schedule'!AD:AE,2,FALSE),"")</f>
        <v/>
      </c>
    </row>
    <row r="864" spans="6:13" x14ac:dyDescent="0.2">
      <c r="F864" s="110"/>
      <c r="I864" s="213"/>
      <c r="J864" s="254">
        <f>IFERROR(VLOOKUP(G:G,'Master Data'!A:D,4,FALSE),0)</f>
        <v>0</v>
      </c>
      <c r="L864" s="117">
        <f>IFERROR(VLOOKUP(F:F,'BW Expense Report Doc'!F:H,3,FALSE),0)</f>
        <v>0</v>
      </c>
      <c r="M864" s="117" t="str">
        <f>IFERROR(VLOOKUP(F:F,'Payment Schedule'!AD:AE,2,FALSE),"")</f>
        <v/>
      </c>
    </row>
    <row r="865" spans="6:13" x14ac:dyDescent="0.2">
      <c r="F865" s="110"/>
      <c r="I865" s="213"/>
      <c r="J865" s="254">
        <f>IFERROR(VLOOKUP(G:G,'Master Data'!A:D,4,FALSE),0)</f>
        <v>0</v>
      </c>
      <c r="L865" s="117">
        <f>IFERROR(VLOOKUP(F:F,'BW Expense Report Doc'!F:H,3,FALSE),0)</f>
        <v>0</v>
      </c>
      <c r="M865" s="117" t="str">
        <f>IFERROR(VLOOKUP(F:F,'Payment Schedule'!AD:AE,2,FALSE),"")</f>
        <v/>
      </c>
    </row>
    <row r="866" spans="6:13" x14ac:dyDescent="0.2">
      <c r="F866" s="110"/>
      <c r="I866" s="213"/>
      <c r="J866" s="254">
        <f>IFERROR(VLOOKUP(G:G,'Master Data'!A:D,4,FALSE),0)</f>
        <v>0</v>
      </c>
      <c r="L866" s="117">
        <f>IFERROR(VLOOKUP(F:F,'BW Expense Report Doc'!F:H,3,FALSE),0)</f>
        <v>0</v>
      </c>
      <c r="M866" s="117" t="str">
        <f>IFERROR(VLOOKUP(F:F,'Payment Schedule'!AD:AE,2,FALSE),"")</f>
        <v/>
      </c>
    </row>
    <row r="867" spans="6:13" x14ac:dyDescent="0.2">
      <c r="F867" s="110"/>
      <c r="I867" s="213"/>
      <c r="J867" s="254">
        <f>IFERROR(VLOOKUP(G:G,'Master Data'!A:D,4,FALSE),0)</f>
        <v>0</v>
      </c>
      <c r="L867" s="117">
        <f>IFERROR(VLOOKUP(F:F,'BW Expense Report Doc'!F:H,3,FALSE),0)</f>
        <v>0</v>
      </c>
      <c r="M867" s="117" t="str">
        <f>IFERROR(VLOOKUP(F:F,'Payment Schedule'!AD:AE,2,FALSE),"")</f>
        <v/>
      </c>
    </row>
    <row r="868" spans="6:13" x14ac:dyDescent="0.2">
      <c r="F868" s="110"/>
      <c r="I868" s="213"/>
      <c r="J868" s="254">
        <f>IFERROR(VLOOKUP(G:G,'Master Data'!A:D,4,FALSE),0)</f>
        <v>0</v>
      </c>
      <c r="L868" s="117">
        <f>IFERROR(VLOOKUP(F:F,'BW Expense Report Doc'!F:H,3,FALSE),0)</f>
        <v>0</v>
      </c>
      <c r="M868" s="117" t="str">
        <f>IFERROR(VLOOKUP(F:F,'Payment Schedule'!AD:AE,2,FALSE),"")</f>
        <v/>
      </c>
    </row>
    <row r="869" spans="6:13" x14ac:dyDescent="0.2">
      <c r="F869" s="110"/>
      <c r="I869" s="213"/>
      <c r="J869" s="254">
        <f>IFERROR(VLOOKUP(G:G,'Master Data'!A:D,4,FALSE),0)</f>
        <v>0</v>
      </c>
      <c r="L869" s="117">
        <f>IFERROR(VLOOKUP(F:F,'BW Expense Report Doc'!F:H,3,FALSE),0)</f>
        <v>0</v>
      </c>
      <c r="M869" s="117" t="str">
        <f>IFERROR(VLOOKUP(F:F,'Payment Schedule'!AD:AE,2,FALSE),"")</f>
        <v/>
      </c>
    </row>
    <row r="870" spans="6:13" x14ac:dyDescent="0.2">
      <c r="F870" s="110"/>
      <c r="I870" s="213"/>
      <c r="J870" s="254">
        <f>IFERROR(VLOOKUP(G:G,'Master Data'!A:D,4,FALSE),0)</f>
        <v>0</v>
      </c>
      <c r="L870" s="117">
        <f>IFERROR(VLOOKUP(F:F,'BW Expense Report Doc'!F:H,3,FALSE),0)</f>
        <v>0</v>
      </c>
      <c r="M870" s="117" t="str">
        <f>IFERROR(VLOOKUP(F:F,'Payment Schedule'!AD:AE,2,FALSE),"")</f>
        <v/>
      </c>
    </row>
    <row r="871" spans="6:13" x14ac:dyDescent="0.2">
      <c r="F871" s="110"/>
      <c r="I871" s="213"/>
      <c r="J871" s="254">
        <f>IFERROR(VLOOKUP(G:G,'Master Data'!A:D,4,FALSE),0)</f>
        <v>0</v>
      </c>
      <c r="L871" s="117">
        <f>IFERROR(VLOOKUP(F:F,'BW Expense Report Doc'!F:H,3,FALSE),0)</f>
        <v>0</v>
      </c>
      <c r="M871" s="117" t="str">
        <f>IFERROR(VLOOKUP(F:F,'Payment Schedule'!AD:AE,2,FALSE),"")</f>
        <v/>
      </c>
    </row>
    <row r="872" spans="6:13" x14ac:dyDescent="0.2">
      <c r="F872" s="110"/>
      <c r="I872" s="213"/>
      <c r="J872" s="254">
        <f>IFERROR(VLOOKUP(G:G,'Master Data'!A:D,4,FALSE),0)</f>
        <v>0</v>
      </c>
      <c r="L872" s="117">
        <f>IFERROR(VLOOKUP(F:F,'BW Expense Report Doc'!F:H,3,FALSE),0)</f>
        <v>0</v>
      </c>
      <c r="M872" s="117" t="str">
        <f>IFERROR(VLOOKUP(F:F,'Payment Schedule'!AD:AE,2,FALSE),"")</f>
        <v/>
      </c>
    </row>
    <row r="873" spans="6:13" x14ac:dyDescent="0.2">
      <c r="F873" s="110"/>
      <c r="I873" s="213"/>
      <c r="J873" s="254">
        <f>IFERROR(VLOOKUP(G:G,'Master Data'!A:D,4,FALSE),0)</f>
        <v>0</v>
      </c>
      <c r="L873" s="117">
        <f>IFERROR(VLOOKUP(F:F,'BW Expense Report Doc'!F:H,3,FALSE),0)</f>
        <v>0</v>
      </c>
      <c r="M873" s="117" t="str">
        <f>IFERROR(VLOOKUP(F:F,'Payment Schedule'!AD:AE,2,FALSE),"")</f>
        <v/>
      </c>
    </row>
    <row r="874" spans="6:13" x14ac:dyDescent="0.2">
      <c r="F874" s="110"/>
      <c r="I874" s="213"/>
      <c r="J874" s="254">
        <f>IFERROR(VLOOKUP(G:G,'Master Data'!A:D,4,FALSE),0)</f>
        <v>0</v>
      </c>
      <c r="L874" s="117">
        <f>IFERROR(VLOOKUP(F:F,'BW Expense Report Doc'!F:H,3,FALSE),0)</f>
        <v>0</v>
      </c>
      <c r="M874" s="117" t="str">
        <f>IFERROR(VLOOKUP(F:F,'Payment Schedule'!AD:AE,2,FALSE),"")</f>
        <v/>
      </c>
    </row>
    <row r="875" spans="6:13" x14ac:dyDescent="0.2">
      <c r="F875" s="110"/>
      <c r="I875" s="213"/>
      <c r="J875" s="254">
        <f>IFERROR(VLOOKUP(G:G,'Master Data'!A:D,4,FALSE),0)</f>
        <v>0</v>
      </c>
      <c r="L875" s="117">
        <f>IFERROR(VLOOKUP(F:F,'BW Expense Report Doc'!F:H,3,FALSE),0)</f>
        <v>0</v>
      </c>
      <c r="M875" s="117" t="str">
        <f>IFERROR(VLOOKUP(F:F,'Payment Schedule'!AD:AE,2,FALSE),"")</f>
        <v/>
      </c>
    </row>
    <row r="876" spans="6:13" x14ac:dyDescent="0.2">
      <c r="F876" s="110"/>
      <c r="I876" s="213"/>
      <c r="J876" s="254">
        <f>IFERROR(VLOOKUP(G:G,'Master Data'!A:D,4,FALSE),0)</f>
        <v>0</v>
      </c>
      <c r="L876" s="117">
        <f>IFERROR(VLOOKUP(F:F,'BW Expense Report Doc'!F:H,3,FALSE),0)</f>
        <v>0</v>
      </c>
      <c r="M876" s="117" t="str">
        <f>IFERROR(VLOOKUP(F:F,'Payment Schedule'!AD:AE,2,FALSE),"")</f>
        <v/>
      </c>
    </row>
    <row r="877" spans="6:13" x14ac:dyDescent="0.2">
      <c r="F877" s="110"/>
      <c r="I877" s="213"/>
      <c r="J877" s="254">
        <f>IFERROR(VLOOKUP(G:G,'Master Data'!A:D,4,FALSE),0)</f>
        <v>0</v>
      </c>
      <c r="L877" s="117">
        <f>IFERROR(VLOOKUP(F:F,'BW Expense Report Doc'!F:H,3,FALSE),0)</f>
        <v>0</v>
      </c>
      <c r="M877" s="117" t="str">
        <f>IFERROR(VLOOKUP(F:F,'Payment Schedule'!AD:AE,2,FALSE),"")</f>
        <v/>
      </c>
    </row>
    <row r="878" spans="6:13" x14ac:dyDescent="0.2">
      <c r="F878" s="110"/>
      <c r="I878" s="213"/>
      <c r="J878" s="254">
        <f>IFERROR(VLOOKUP(G:G,'Master Data'!A:D,4,FALSE),0)</f>
        <v>0</v>
      </c>
      <c r="L878" s="117">
        <f>IFERROR(VLOOKUP(F:F,'BW Expense Report Doc'!F:H,3,FALSE),0)</f>
        <v>0</v>
      </c>
      <c r="M878" s="117" t="str">
        <f>IFERROR(VLOOKUP(F:F,'Payment Schedule'!AD:AE,2,FALSE),"")</f>
        <v/>
      </c>
    </row>
    <row r="879" spans="6:13" x14ac:dyDescent="0.2">
      <c r="F879" s="110"/>
      <c r="I879" s="213"/>
      <c r="J879" s="254">
        <f>IFERROR(VLOOKUP(G:G,'Master Data'!A:D,4,FALSE),0)</f>
        <v>0</v>
      </c>
      <c r="L879" s="117">
        <f>IFERROR(VLOOKUP(F:F,'BW Expense Report Doc'!F:H,3,FALSE),0)</f>
        <v>0</v>
      </c>
      <c r="M879" s="117" t="str">
        <f>IFERROR(VLOOKUP(F:F,'Payment Schedule'!AD:AE,2,FALSE),"")</f>
        <v/>
      </c>
    </row>
    <row r="880" spans="6:13" x14ac:dyDescent="0.2">
      <c r="F880" s="110"/>
      <c r="I880" s="213"/>
      <c r="J880" s="254">
        <f>IFERROR(VLOOKUP(G:G,'Master Data'!A:D,4,FALSE),0)</f>
        <v>0</v>
      </c>
      <c r="L880" s="117">
        <f>IFERROR(VLOOKUP(F:F,'BW Expense Report Doc'!F:H,3,FALSE),0)</f>
        <v>0</v>
      </c>
      <c r="M880" s="117" t="str">
        <f>IFERROR(VLOOKUP(F:F,'Payment Schedule'!AD:AE,2,FALSE),"")</f>
        <v/>
      </c>
    </row>
    <row r="881" spans="6:13" x14ac:dyDescent="0.2">
      <c r="F881" s="110"/>
      <c r="I881" s="213"/>
      <c r="J881" s="254">
        <f>IFERROR(VLOOKUP(G:G,'Master Data'!A:D,4,FALSE),0)</f>
        <v>0</v>
      </c>
      <c r="L881" s="117">
        <f>IFERROR(VLOOKUP(F:F,'BW Expense Report Doc'!F:H,3,FALSE),0)</f>
        <v>0</v>
      </c>
      <c r="M881" s="117" t="str">
        <f>IFERROR(VLOOKUP(F:F,'Payment Schedule'!AD:AE,2,FALSE),"")</f>
        <v/>
      </c>
    </row>
    <row r="882" spans="6:13" x14ac:dyDescent="0.2">
      <c r="F882" s="110"/>
      <c r="I882" s="213"/>
      <c r="J882" s="254">
        <f>IFERROR(VLOOKUP(G:G,'Master Data'!A:D,4,FALSE),0)</f>
        <v>0</v>
      </c>
      <c r="L882" s="117">
        <f>IFERROR(VLOOKUP(F:F,'BW Expense Report Doc'!F:H,3,FALSE),0)</f>
        <v>0</v>
      </c>
      <c r="M882" s="117" t="str">
        <f>IFERROR(VLOOKUP(F:F,'Payment Schedule'!AD:AE,2,FALSE),"")</f>
        <v/>
      </c>
    </row>
    <row r="883" spans="6:13" x14ac:dyDescent="0.2">
      <c r="F883" s="110"/>
      <c r="I883" s="213"/>
      <c r="J883" s="254">
        <f>IFERROR(VLOOKUP(G:G,'Master Data'!A:D,4,FALSE),0)</f>
        <v>0</v>
      </c>
      <c r="L883" s="117">
        <f>IFERROR(VLOOKUP(F:F,'BW Expense Report Doc'!F:H,3,FALSE),0)</f>
        <v>0</v>
      </c>
      <c r="M883" s="117" t="str">
        <f>IFERROR(VLOOKUP(F:F,'Payment Schedule'!AD:AE,2,FALSE),"")</f>
        <v/>
      </c>
    </row>
    <row r="884" spans="6:13" x14ac:dyDescent="0.2">
      <c r="F884" s="110"/>
      <c r="I884" s="213"/>
      <c r="J884" s="254">
        <f>IFERROR(VLOOKUP(G:G,'Master Data'!A:D,4,FALSE),0)</f>
        <v>0</v>
      </c>
      <c r="L884" s="117">
        <f>IFERROR(VLOOKUP(F:F,'BW Expense Report Doc'!F:H,3,FALSE),0)</f>
        <v>0</v>
      </c>
      <c r="M884" s="117" t="str">
        <f>IFERROR(VLOOKUP(F:F,'Payment Schedule'!AD:AE,2,FALSE),"")</f>
        <v/>
      </c>
    </row>
    <row r="885" spans="6:13" x14ac:dyDescent="0.2">
      <c r="F885" s="110"/>
      <c r="I885" s="213"/>
      <c r="J885" s="254">
        <f>IFERROR(VLOOKUP(G:G,'Master Data'!A:D,4,FALSE),0)</f>
        <v>0</v>
      </c>
      <c r="L885" s="117">
        <f>IFERROR(VLOOKUP(F:F,'BW Expense Report Doc'!F:H,3,FALSE),0)</f>
        <v>0</v>
      </c>
      <c r="M885" s="117" t="str">
        <f>IFERROR(VLOOKUP(F:F,'Payment Schedule'!AD:AE,2,FALSE),"")</f>
        <v/>
      </c>
    </row>
    <row r="886" spans="6:13" x14ac:dyDescent="0.2">
      <c r="F886" s="110"/>
      <c r="I886" s="213"/>
      <c r="J886" s="254">
        <f>IFERROR(VLOOKUP(G:G,'Master Data'!A:D,4,FALSE),0)</f>
        <v>0</v>
      </c>
      <c r="L886" s="117">
        <f>IFERROR(VLOOKUP(F:F,'BW Expense Report Doc'!F:H,3,FALSE),0)</f>
        <v>0</v>
      </c>
      <c r="M886" s="117" t="str">
        <f>IFERROR(VLOOKUP(F:F,'Payment Schedule'!AD:AE,2,FALSE),"")</f>
        <v/>
      </c>
    </row>
    <row r="887" spans="6:13" x14ac:dyDescent="0.2">
      <c r="F887" s="110"/>
      <c r="I887" s="213"/>
      <c r="J887" s="254">
        <f>IFERROR(VLOOKUP(G:G,'Master Data'!A:D,4,FALSE),0)</f>
        <v>0</v>
      </c>
      <c r="L887" s="117">
        <f>IFERROR(VLOOKUP(F:F,'BW Expense Report Doc'!F:H,3,FALSE),0)</f>
        <v>0</v>
      </c>
      <c r="M887" s="117" t="str">
        <f>IFERROR(VLOOKUP(F:F,'Payment Schedule'!AD:AE,2,FALSE),"")</f>
        <v/>
      </c>
    </row>
    <row r="888" spans="6:13" x14ac:dyDescent="0.2">
      <c r="F888" s="110"/>
      <c r="I888" s="213"/>
      <c r="J888" s="254">
        <f>IFERROR(VLOOKUP(G:G,'Master Data'!A:D,4,FALSE),0)</f>
        <v>0</v>
      </c>
      <c r="L888" s="117">
        <f>IFERROR(VLOOKUP(F:F,'BW Expense Report Doc'!F:H,3,FALSE),0)</f>
        <v>0</v>
      </c>
      <c r="M888" s="117" t="str">
        <f>IFERROR(VLOOKUP(F:F,'Payment Schedule'!AD:AE,2,FALSE),"")</f>
        <v/>
      </c>
    </row>
    <row r="889" spans="6:13" x14ac:dyDescent="0.2">
      <c r="F889" s="110"/>
      <c r="I889" s="213"/>
      <c r="J889" s="254">
        <f>IFERROR(VLOOKUP(G:G,'Master Data'!A:D,4,FALSE),0)</f>
        <v>0</v>
      </c>
      <c r="L889" s="117">
        <f>IFERROR(VLOOKUP(F:F,'BW Expense Report Doc'!F:H,3,FALSE),0)</f>
        <v>0</v>
      </c>
      <c r="M889" s="117" t="str">
        <f>IFERROR(VLOOKUP(F:F,'Payment Schedule'!AD:AE,2,FALSE),"")</f>
        <v/>
      </c>
    </row>
    <row r="890" spans="6:13" x14ac:dyDescent="0.2">
      <c r="F890" s="110"/>
      <c r="I890" s="213"/>
      <c r="J890" s="254">
        <f>IFERROR(VLOOKUP(G:G,'Master Data'!A:D,4,FALSE),0)</f>
        <v>0</v>
      </c>
      <c r="L890" s="117">
        <f>IFERROR(VLOOKUP(F:F,'BW Expense Report Doc'!F:H,3,FALSE),0)</f>
        <v>0</v>
      </c>
      <c r="M890" s="117" t="str">
        <f>IFERROR(VLOOKUP(F:F,'Payment Schedule'!AD:AE,2,FALSE),"")</f>
        <v/>
      </c>
    </row>
    <row r="891" spans="6:13" x14ac:dyDescent="0.2">
      <c r="F891" s="110"/>
      <c r="I891" s="213"/>
      <c r="J891" s="254">
        <f>IFERROR(VLOOKUP(G:G,'Master Data'!A:D,4,FALSE),0)</f>
        <v>0</v>
      </c>
      <c r="L891" s="117">
        <f>IFERROR(VLOOKUP(F:F,'BW Expense Report Doc'!F:H,3,FALSE),0)</f>
        <v>0</v>
      </c>
      <c r="M891" s="117" t="str">
        <f>IFERROR(VLOOKUP(F:F,'Payment Schedule'!AD:AE,2,FALSE),"")</f>
        <v/>
      </c>
    </row>
    <row r="892" spans="6:13" x14ac:dyDescent="0.2">
      <c r="F892" s="110"/>
      <c r="I892" s="213"/>
      <c r="J892" s="254">
        <f>IFERROR(VLOOKUP(G:G,'Master Data'!A:D,4,FALSE),0)</f>
        <v>0</v>
      </c>
      <c r="L892" s="117">
        <f>IFERROR(VLOOKUP(F:F,'BW Expense Report Doc'!F:H,3,FALSE),0)</f>
        <v>0</v>
      </c>
      <c r="M892" s="117" t="str">
        <f>IFERROR(VLOOKUP(F:F,'Payment Schedule'!AD:AE,2,FALSE),"")</f>
        <v/>
      </c>
    </row>
    <row r="893" spans="6:13" x14ac:dyDescent="0.2">
      <c r="F893" s="110"/>
      <c r="I893" s="213"/>
      <c r="J893" s="254">
        <f>IFERROR(VLOOKUP(G:G,'Master Data'!A:D,4,FALSE),0)</f>
        <v>0</v>
      </c>
      <c r="L893" s="117">
        <f>IFERROR(VLOOKUP(F:F,'BW Expense Report Doc'!F:H,3,FALSE),0)</f>
        <v>0</v>
      </c>
      <c r="M893" s="117" t="str">
        <f>IFERROR(VLOOKUP(F:F,'Payment Schedule'!AD:AE,2,FALSE),"")</f>
        <v/>
      </c>
    </row>
    <row r="894" spans="6:13" x14ac:dyDescent="0.2">
      <c r="F894" s="110"/>
      <c r="I894" s="213"/>
      <c r="J894" s="254">
        <f>IFERROR(VLOOKUP(G:G,'Master Data'!A:D,4,FALSE),0)</f>
        <v>0</v>
      </c>
      <c r="L894" s="117">
        <f>IFERROR(VLOOKUP(F:F,'BW Expense Report Doc'!F:H,3,FALSE),0)</f>
        <v>0</v>
      </c>
      <c r="M894" s="117" t="str">
        <f>IFERROR(VLOOKUP(F:F,'Payment Schedule'!AD:AE,2,FALSE),"")</f>
        <v/>
      </c>
    </row>
    <row r="895" spans="6:13" x14ac:dyDescent="0.2">
      <c r="F895" s="110"/>
      <c r="I895" s="213"/>
      <c r="J895" s="254">
        <f>IFERROR(VLOOKUP(G:G,'Master Data'!A:D,4,FALSE),0)</f>
        <v>0</v>
      </c>
      <c r="L895" s="117">
        <f>IFERROR(VLOOKUP(F:F,'BW Expense Report Doc'!F:H,3,FALSE),0)</f>
        <v>0</v>
      </c>
      <c r="M895" s="117" t="str">
        <f>IFERROR(VLOOKUP(F:F,'Payment Schedule'!AD:AE,2,FALSE),"")</f>
        <v/>
      </c>
    </row>
    <row r="896" spans="6:13" x14ac:dyDescent="0.2">
      <c r="F896" s="110"/>
      <c r="I896" s="213"/>
      <c r="J896" s="254">
        <f>IFERROR(VLOOKUP(G:G,'Master Data'!A:D,4,FALSE),0)</f>
        <v>0</v>
      </c>
      <c r="L896" s="117">
        <f>IFERROR(VLOOKUP(F:F,'BW Expense Report Doc'!F:H,3,FALSE),0)</f>
        <v>0</v>
      </c>
      <c r="M896" s="117" t="str">
        <f>IFERROR(VLOOKUP(F:F,'Payment Schedule'!AD:AE,2,FALSE),"")</f>
        <v/>
      </c>
    </row>
    <row r="897" spans="6:13" x14ac:dyDescent="0.2">
      <c r="F897" s="110"/>
      <c r="I897" s="213"/>
      <c r="J897" s="254">
        <f>IFERROR(VLOOKUP(G:G,'Master Data'!A:D,4,FALSE),0)</f>
        <v>0</v>
      </c>
      <c r="L897" s="117">
        <f>IFERROR(VLOOKUP(F:F,'BW Expense Report Doc'!F:H,3,FALSE),0)</f>
        <v>0</v>
      </c>
      <c r="M897" s="117" t="str">
        <f>IFERROR(VLOOKUP(F:F,'Payment Schedule'!AD:AE,2,FALSE),"")</f>
        <v/>
      </c>
    </row>
    <row r="898" spans="6:13" x14ac:dyDescent="0.2">
      <c r="F898" s="110"/>
      <c r="I898" s="213"/>
      <c r="J898" s="254">
        <f>IFERROR(VLOOKUP(G:G,'Master Data'!A:D,4,FALSE),0)</f>
        <v>0</v>
      </c>
      <c r="L898" s="117">
        <f>IFERROR(VLOOKUP(F:F,'BW Expense Report Doc'!F:H,3,FALSE),0)</f>
        <v>0</v>
      </c>
      <c r="M898" s="117" t="str">
        <f>IFERROR(VLOOKUP(F:F,'Payment Schedule'!AD:AE,2,FALSE),"")</f>
        <v/>
      </c>
    </row>
    <row r="899" spans="6:13" x14ac:dyDescent="0.2">
      <c r="F899" s="110"/>
      <c r="I899" s="213"/>
      <c r="J899" s="254">
        <f>IFERROR(VLOOKUP(G:G,'Master Data'!A:D,4,FALSE),0)</f>
        <v>0</v>
      </c>
      <c r="L899" s="117">
        <f>IFERROR(VLOOKUP(F:F,'BW Expense Report Doc'!F:H,3,FALSE),0)</f>
        <v>0</v>
      </c>
      <c r="M899" s="117" t="str">
        <f>IFERROR(VLOOKUP(F:F,'Payment Schedule'!AD:AE,2,FALSE),"")</f>
        <v/>
      </c>
    </row>
    <row r="900" spans="6:13" x14ac:dyDescent="0.2">
      <c r="F900" s="110"/>
      <c r="I900" s="213"/>
      <c r="J900" s="254">
        <f>IFERROR(VLOOKUP(G:G,'Master Data'!A:D,4,FALSE),0)</f>
        <v>0</v>
      </c>
      <c r="L900" s="117">
        <f>IFERROR(VLOOKUP(F:F,'BW Expense Report Doc'!F:H,3,FALSE),0)</f>
        <v>0</v>
      </c>
      <c r="M900" s="117" t="str">
        <f>IFERROR(VLOOKUP(F:F,'Payment Schedule'!AD:AE,2,FALSE),"")</f>
        <v/>
      </c>
    </row>
    <row r="901" spans="6:13" x14ac:dyDescent="0.2">
      <c r="F901" s="110"/>
      <c r="I901" s="213"/>
      <c r="J901" s="254">
        <f>IFERROR(VLOOKUP(G:G,'Master Data'!A:D,4,FALSE),0)</f>
        <v>0</v>
      </c>
      <c r="L901" s="117">
        <f>IFERROR(VLOOKUP(F:F,'BW Expense Report Doc'!F:H,3,FALSE),0)</f>
        <v>0</v>
      </c>
      <c r="M901" s="117" t="str">
        <f>IFERROR(VLOOKUP(F:F,'Payment Schedule'!AD:AE,2,FALSE),"")</f>
        <v/>
      </c>
    </row>
    <row r="902" spans="6:13" x14ac:dyDescent="0.2">
      <c r="F902" s="110"/>
      <c r="I902" s="213"/>
      <c r="J902" s="254">
        <f>IFERROR(VLOOKUP(G:G,'Master Data'!A:D,4,FALSE),0)</f>
        <v>0</v>
      </c>
      <c r="L902" s="117">
        <f>IFERROR(VLOOKUP(F:F,'BW Expense Report Doc'!F:H,3,FALSE),0)</f>
        <v>0</v>
      </c>
      <c r="M902" s="117" t="str">
        <f>IFERROR(VLOOKUP(F:F,'Payment Schedule'!AD:AE,2,FALSE),"")</f>
        <v/>
      </c>
    </row>
    <row r="903" spans="6:13" x14ac:dyDescent="0.2">
      <c r="F903" s="110"/>
      <c r="I903" s="213"/>
      <c r="J903" s="254">
        <f>IFERROR(VLOOKUP(G:G,'Master Data'!A:D,4,FALSE),0)</f>
        <v>0</v>
      </c>
      <c r="L903" s="117">
        <f>IFERROR(VLOOKUP(F:F,'BW Expense Report Doc'!F:H,3,FALSE),0)</f>
        <v>0</v>
      </c>
      <c r="M903" s="117" t="str">
        <f>IFERROR(VLOOKUP(F:F,'Payment Schedule'!AD:AE,2,FALSE),"")</f>
        <v/>
      </c>
    </row>
    <row r="904" spans="6:13" x14ac:dyDescent="0.2">
      <c r="F904" s="110"/>
      <c r="I904" s="213"/>
      <c r="J904" s="254">
        <f>IFERROR(VLOOKUP(G:G,'Master Data'!A:D,4,FALSE),0)</f>
        <v>0</v>
      </c>
      <c r="L904" s="117">
        <f>IFERROR(VLOOKUP(F:F,'BW Expense Report Doc'!F:H,3,FALSE),0)</f>
        <v>0</v>
      </c>
      <c r="M904" s="117" t="str">
        <f>IFERROR(VLOOKUP(F:F,'Payment Schedule'!AD:AE,2,FALSE),"")</f>
        <v/>
      </c>
    </row>
    <row r="905" spans="6:13" x14ac:dyDescent="0.2">
      <c r="F905" s="110"/>
      <c r="I905" s="213"/>
      <c r="J905" s="254">
        <f>IFERROR(VLOOKUP(G:G,'Master Data'!A:D,4,FALSE),0)</f>
        <v>0</v>
      </c>
      <c r="L905" s="117">
        <f>IFERROR(VLOOKUP(F:F,'BW Expense Report Doc'!F:H,3,FALSE),0)</f>
        <v>0</v>
      </c>
      <c r="M905" s="117" t="str">
        <f>IFERROR(VLOOKUP(F:F,'Payment Schedule'!AD:AE,2,FALSE),"")</f>
        <v/>
      </c>
    </row>
    <row r="906" spans="6:13" x14ac:dyDescent="0.2">
      <c r="F906" s="110"/>
      <c r="I906" s="213"/>
      <c r="J906" s="254">
        <f>IFERROR(VLOOKUP(G:G,'Master Data'!A:D,4,FALSE),0)</f>
        <v>0</v>
      </c>
      <c r="L906" s="117">
        <f>IFERROR(VLOOKUP(F:F,'BW Expense Report Doc'!F:H,3,FALSE),0)</f>
        <v>0</v>
      </c>
      <c r="M906" s="117" t="str">
        <f>IFERROR(VLOOKUP(F:F,'Payment Schedule'!AD:AE,2,FALSE),"")</f>
        <v/>
      </c>
    </row>
    <row r="907" spans="6:13" x14ac:dyDescent="0.2">
      <c r="F907" s="110"/>
      <c r="I907" s="213"/>
      <c r="J907" s="254">
        <f>IFERROR(VLOOKUP(G:G,'Master Data'!A:D,4,FALSE),0)</f>
        <v>0</v>
      </c>
      <c r="L907" s="117">
        <f>IFERROR(VLOOKUP(F:F,'BW Expense Report Doc'!F:H,3,FALSE),0)</f>
        <v>0</v>
      </c>
      <c r="M907" s="117" t="str">
        <f>IFERROR(VLOOKUP(F:F,'Payment Schedule'!AD:AE,2,FALSE),"")</f>
        <v/>
      </c>
    </row>
    <row r="908" spans="6:13" x14ac:dyDescent="0.2">
      <c r="F908" s="110"/>
      <c r="I908" s="213"/>
      <c r="J908" s="254">
        <f>IFERROR(VLOOKUP(G:G,'Master Data'!A:D,4,FALSE),0)</f>
        <v>0</v>
      </c>
      <c r="L908" s="117">
        <f>IFERROR(VLOOKUP(F:F,'BW Expense Report Doc'!F:H,3,FALSE),0)</f>
        <v>0</v>
      </c>
      <c r="M908" s="117" t="str">
        <f>IFERROR(VLOOKUP(F:F,'Payment Schedule'!AD:AE,2,FALSE),"")</f>
        <v/>
      </c>
    </row>
    <row r="909" spans="6:13" x14ac:dyDescent="0.2">
      <c r="F909" s="110"/>
      <c r="I909" s="213"/>
      <c r="J909" s="254">
        <f>IFERROR(VLOOKUP(G:G,'Master Data'!A:D,4,FALSE),0)</f>
        <v>0</v>
      </c>
      <c r="L909" s="117">
        <f>IFERROR(VLOOKUP(F:F,'BW Expense Report Doc'!F:H,3,FALSE),0)</f>
        <v>0</v>
      </c>
      <c r="M909" s="117" t="str">
        <f>IFERROR(VLOOKUP(F:F,'Payment Schedule'!AD:AE,2,FALSE),"")</f>
        <v/>
      </c>
    </row>
    <row r="910" spans="6:13" x14ac:dyDescent="0.2">
      <c r="F910" s="110"/>
      <c r="I910" s="213"/>
      <c r="J910" s="254">
        <f>IFERROR(VLOOKUP(G:G,'Master Data'!A:D,4,FALSE),0)</f>
        <v>0</v>
      </c>
      <c r="L910" s="117">
        <f>IFERROR(VLOOKUP(F:F,'BW Expense Report Doc'!F:H,3,FALSE),0)</f>
        <v>0</v>
      </c>
      <c r="M910" s="117" t="str">
        <f>IFERROR(VLOOKUP(F:F,'Payment Schedule'!AD:AE,2,FALSE),"")</f>
        <v/>
      </c>
    </row>
    <row r="911" spans="6:13" x14ac:dyDescent="0.2">
      <c r="F911" s="110"/>
      <c r="I911" s="213"/>
      <c r="J911" s="254">
        <f>IFERROR(VLOOKUP(G:G,'Master Data'!A:D,4,FALSE),0)</f>
        <v>0</v>
      </c>
      <c r="L911" s="117">
        <f>IFERROR(VLOOKUP(F:F,'BW Expense Report Doc'!F:H,3,FALSE),0)</f>
        <v>0</v>
      </c>
      <c r="M911" s="117" t="str">
        <f>IFERROR(VLOOKUP(F:F,'Payment Schedule'!AD:AE,2,FALSE),"")</f>
        <v/>
      </c>
    </row>
    <row r="912" spans="6:13" x14ac:dyDescent="0.2">
      <c r="F912" s="110"/>
      <c r="I912" s="213"/>
      <c r="J912" s="254">
        <f>IFERROR(VLOOKUP(G:G,'Master Data'!A:D,4,FALSE),0)</f>
        <v>0</v>
      </c>
      <c r="L912" s="117">
        <f>IFERROR(VLOOKUP(F:F,'BW Expense Report Doc'!F:H,3,FALSE),0)</f>
        <v>0</v>
      </c>
      <c r="M912" s="117" t="str">
        <f>IFERROR(VLOOKUP(F:F,'Payment Schedule'!AD:AE,2,FALSE),"")</f>
        <v/>
      </c>
    </row>
    <row r="913" spans="6:13" x14ac:dyDescent="0.2">
      <c r="F913" s="110"/>
      <c r="I913" s="213"/>
      <c r="J913" s="254">
        <f>IFERROR(VLOOKUP(G:G,'Master Data'!A:D,4,FALSE),0)</f>
        <v>0</v>
      </c>
      <c r="L913" s="117">
        <f>IFERROR(VLOOKUP(F:F,'BW Expense Report Doc'!F:H,3,FALSE),0)</f>
        <v>0</v>
      </c>
      <c r="M913" s="117" t="str">
        <f>IFERROR(VLOOKUP(F:F,'Payment Schedule'!AD:AE,2,FALSE),"")</f>
        <v/>
      </c>
    </row>
    <row r="914" spans="6:13" x14ac:dyDescent="0.2">
      <c r="F914" s="110"/>
      <c r="I914" s="213"/>
      <c r="J914" s="254">
        <f>IFERROR(VLOOKUP(G:G,'Master Data'!A:D,4,FALSE),0)</f>
        <v>0</v>
      </c>
      <c r="L914" s="117">
        <f>IFERROR(VLOOKUP(F:F,'BW Expense Report Doc'!F:H,3,FALSE),0)</f>
        <v>0</v>
      </c>
      <c r="M914" s="117" t="str">
        <f>IFERROR(VLOOKUP(F:F,'Payment Schedule'!AD:AE,2,FALSE),"")</f>
        <v/>
      </c>
    </row>
    <row r="915" spans="6:13" x14ac:dyDescent="0.2">
      <c r="F915" s="110"/>
      <c r="I915" s="213"/>
      <c r="J915" s="254">
        <f>IFERROR(VLOOKUP(G:G,'Master Data'!A:D,4,FALSE),0)</f>
        <v>0</v>
      </c>
      <c r="L915" s="117">
        <f>IFERROR(VLOOKUP(F:F,'BW Expense Report Doc'!F:H,3,FALSE),0)</f>
        <v>0</v>
      </c>
      <c r="M915" s="117" t="str">
        <f>IFERROR(VLOOKUP(F:F,'Payment Schedule'!AD:AE,2,FALSE),"")</f>
        <v/>
      </c>
    </row>
    <row r="916" spans="6:13" x14ac:dyDescent="0.2">
      <c r="F916" s="110"/>
      <c r="I916" s="213"/>
      <c r="J916" s="254">
        <f>IFERROR(VLOOKUP(G:G,'Master Data'!A:D,4,FALSE),0)</f>
        <v>0</v>
      </c>
      <c r="L916" s="117">
        <f>IFERROR(VLOOKUP(F:F,'BW Expense Report Doc'!F:H,3,FALSE),0)</f>
        <v>0</v>
      </c>
      <c r="M916" s="117" t="str">
        <f>IFERROR(VLOOKUP(F:F,'Payment Schedule'!AD:AE,2,FALSE),"")</f>
        <v/>
      </c>
    </row>
    <row r="917" spans="6:13" x14ac:dyDescent="0.2">
      <c r="F917" s="110"/>
      <c r="I917" s="213"/>
      <c r="J917" s="254">
        <f>IFERROR(VLOOKUP(G:G,'Master Data'!A:D,4,FALSE),0)</f>
        <v>0</v>
      </c>
      <c r="L917" s="117">
        <f>IFERROR(VLOOKUP(F:F,'BW Expense Report Doc'!F:H,3,FALSE),0)</f>
        <v>0</v>
      </c>
      <c r="M917" s="117" t="str">
        <f>IFERROR(VLOOKUP(F:F,'Payment Schedule'!AD:AE,2,FALSE),"")</f>
        <v/>
      </c>
    </row>
    <row r="918" spans="6:13" x14ac:dyDescent="0.2">
      <c r="F918" s="110"/>
      <c r="I918" s="213"/>
      <c r="J918" s="254">
        <f>IFERROR(VLOOKUP(G:G,'Master Data'!A:D,4,FALSE),0)</f>
        <v>0</v>
      </c>
      <c r="L918" s="117">
        <f>IFERROR(VLOOKUP(F:F,'BW Expense Report Doc'!F:H,3,FALSE),0)</f>
        <v>0</v>
      </c>
      <c r="M918" s="117" t="str">
        <f>IFERROR(VLOOKUP(F:F,'Payment Schedule'!AD:AE,2,FALSE),"")</f>
        <v/>
      </c>
    </row>
    <row r="919" spans="6:13" x14ac:dyDescent="0.2">
      <c r="F919" s="110"/>
      <c r="I919" s="213"/>
      <c r="J919" s="254">
        <f>IFERROR(VLOOKUP(G:G,'Master Data'!A:D,4,FALSE),0)</f>
        <v>0</v>
      </c>
      <c r="L919" s="117">
        <f>IFERROR(VLOOKUP(F:F,'BW Expense Report Doc'!F:H,3,FALSE),0)</f>
        <v>0</v>
      </c>
      <c r="M919" s="117" t="str">
        <f>IFERROR(VLOOKUP(F:F,'Payment Schedule'!AD:AE,2,FALSE),"")</f>
        <v/>
      </c>
    </row>
    <row r="920" spans="6:13" x14ac:dyDescent="0.2">
      <c r="F920" s="110"/>
      <c r="I920" s="213"/>
      <c r="J920" s="254">
        <f>IFERROR(VLOOKUP(G:G,'Master Data'!A:D,4,FALSE),0)</f>
        <v>0</v>
      </c>
      <c r="L920" s="117">
        <f>IFERROR(VLOOKUP(F:F,'BW Expense Report Doc'!F:H,3,FALSE),0)</f>
        <v>0</v>
      </c>
      <c r="M920" s="117" t="str">
        <f>IFERROR(VLOOKUP(F:F,'Payment Schedule'!AD:AE,2,FALSE),"")</f>
        <v/>
      </c>
    </row>
    <row r="921" spans="6:13" x14ac:dyDescent="0.2">
      <c r="F921" s="110"/>
      <c r="I921" s="213"/>
      <c r="J921" s="254">
        <f>IFERROR(VLOOKUP(G:G,'Master Data'!A:D,4,FALSE),0)</f>
        <v>0</v>
      </c>
      <c r="L921" s="117">
        <f>IFERROR(VLOOKUP(F:F,'BW Expense Report Doc'!F:H,3,FALSE),0)</f>
        <v>0</v>
      </c>
      <c r="M921" s="117" t="str">
        <f>IFERROR(VLOOKUP(F:F,'Payment Schedule'!AD:AE,2,FALSE),"")</f>
        <v/>
      </c>
    </row>
    <row r="922" spans="6:13" x14ac:dyDescent="0.2">
      <c r="F922" s="110"/>
      <c r="I922" s="213"/>
      <c r="J922" s="254">
        <f>IFERROR(VLOOKUP(G:G,'Master Data'!A:D,4,FALSE),0)</f>
        <v>0</v>
      </c>
      <c r="L922" s="117">
        <f>IFERROR(VLOOKUP(F:F,'BW Expense Report Doc'!F:H,3,FALSE),0)</f>
        <v>0</v>
      </c>
      <c r="M922" s="117" t="str">
        <f>IFERROR(VLOOKUP(F:F,'Payment Schedule'!AD:AE,2,FALSE),"")</f>
        <v/>
      </c>
    </row>
    <row r="923" spans="6:13" x14ac:dyDescent="0.2">
      <c r="F923" s="110"/>
      <c r="I923" s="213"/>
      <c r="J923" s="254">
        <f>IFERROR(VLOOKUP(G:G,'Master Data'!A:D,4,FALSE),0)</f>
        <v>0</v>
      </c>
      <c r="L923" s="117">
        <f>IFERROR(VLOOKUP(F:F,'BW Expense Report Doc'!F:H,3,FALSE),0)</f>
        <v>0</v>
      </c>
      <c r="M923" s="117" t="str">
        <f>IFERROR(VLOOKUP(F:F,'Payment Schedule'!AD:AE,2,FALSE),"")</f>
        <v/>
      </c>
    </row>
    <row r="924" spans="6:13" x14ac:dyDescent="0.2">
      <c r="F924" s="110"/>
      <c r="I924" s="213"/>
      <c r="J924" s="254">
        <f>IFERROR(VLOOKUP(G:G,'Master Data'!A:D,4,FALSE),0)</f>
        <v>0</v>
      </c>
      <c r="L924" s="117">
        <f>IFERROR(VLOOKUP(F:F,'BW Expense Report Doc'!F:H,3,FALSE),0)</f>
        <v>0</v>
      </c>
      <c r="M924" s="117" t="str">
        <f>IFERROR(VLOOKUP(F:F,'Payment Schedule'!AD:AE,2,FALSE),"")</f>
        <v/>
      </c>
    </row>
    <row r="925" spans="6:13" x14ac:dyDescent="0.2">
      <c r="F925" s="110"/>
      <c r="I925" s="213"/>
      <c r="J925" s="254">
        <f>IFERROR(VLOOKUP(G:G,'Master Data'!A:D,4,FALSE),0)</f>
        <v>0</v>
      </c>
      <c r="L925" s="117">
        <f>IFERROR(VLOOKUP(F:F,'BW Expense Report Doc'!F:H,3,FALSE),0)</f>
        <v>0</v>
      </c>
      <c r="M925" s="117" t="str">
        <f>IFERROR(VLOOKUP(F:F,'Payment Schedule'!AD:AE,2,FALSE),"")</f>
        <v/>
      </c>
    </row>
    <row r="926" spans="6:13" x14ac:dyDescent="0.2">
      <c r="F926" s="110"/>
      <c r="I926" s="213"/>
      <c r="J926" s="254">
        <f>IFERROR(VLOOKUP(G:G,'Master Data'!A:D,4,FALSE),0)</f>
        <v>0</v>
      </c>
      <c r="L926" s="117">
        <f>IFERROR(VLOOKUP(F:F,'BW Expense Report Doc'!F:H,3,FALSE),0)</f>
        <v>0</v>
      </c>
      <c r="M926" s="117" t="str">
        <f>IFERROR(VLOOKUP(F:F,'Payment Schedule'!AD:AE,2,FALSE),"")</f>
        <v/>
      </c>
    </row>
    <row r="927" spans="6:13" x14ac:dyDescent="0.2">
      <c r="F927" s="110"/>
      <c r="I927" s="213"/>
      <c r="J927" s="254">
        <f>IFERROR(VLOOKUP(G:G,'Master Data'!A:D,4,FALSE),0)</f>
        <v>0</v>
      </c>
      <c r="L927" s="117">
        <f>IFERROR(VLOOKUP(F:F,'BW Expense Report Doc'!F:H,3,FALSE),0)</f>
        <v>0</v>
      </c>
      <c r="M927" s="117" t="str">
        <f>IFERROR(VLOOKUP(F:F,'Payment Schedule'!AD:AE,2,FALSE),"")</f>
        <v/>
      </c>
    </row>
    <row r="928" spans="6:13" x14ac:dyDescent="0.2">
      <c r="F928" s="110"/>
      <c r="I928" s="213"/>
      <c r="J928" s="254">
        <f>IFERROR(VLOOKUP(G:G,'Master Data'!A:D,4,FALSE),0)</f>
        <v>0</v>
      </c>
      <c r="L928" s="117">
        <f>IFERROR(VLOOKUP(F:F,'BW Expense Report Doc'!F:H,3,FALSE),0)</f>
        <v>0</v>
      </c>
      <c r="M928" s="117" t="str">
        <f>IFERROR(VLOOKUP(F:F,'Payment Schedule'!AD:AE,2,FALSE),"")</f>
        <v/>
      </c>
    </row>
    <row r="929" spans="6:13" x14ac:dyDescent="0.2">
      <c r="F929" s="110"/>
      <c r="I929" s="213"/>
      <c r="J929" s="254">
        <f>IFERROR(VLOOKUP(G:G,'Master Data'!A:D,4,FALSE),0)</f>
        <v>0</v>
      </c>
      <c r="L929" s="117">
        <f>IFERROR(VLOOKUP(F:F,'BW Expense Report Doc'!F:H,3,FALSE),0)</f>
        <v>0</v>
      </c>
      <c r="M929" s="117" t="str">
        <f>IFERROR(VLOOKUP(F:F,'Payment Schedule'!AD:AE,2,FALSE),"")</f>
        <v/>
      </c>
    </row>
    <row r="930" spans="6:13" x14ac:dyDescent="0.2">
      <c r="F930" s="110"/>
      <c r="I930" s="213"/>
      <c r="J930" s="254">
        <f>IFERROR(VLOOKUP(G:G,'Master Data'!A:D,4,FALSE),0)</f>
        <v>0</v>
      </c>
      <c r="L930" s="117">
        <f>IFERROR(VLOOKUP(F:F,'BW Expense Report Doc'!F:H,3,FALSE),0)</f>
        <v>0</v>
      </c>
      <c r="M930" s="117" t="str">
        <f>IFERROR(VLOOKUP(F:F,'Payment Schedule'!AD:AE,2,FALSE),"")</f>
        <v/>
      </c>
    </row>
    <row r="931" spans="6:13" x14ac:dyDescent="0.2">
      <c r="F931" s="110"/>
      <c r="I931" s="213"/>
      <c r="J931" s="254">
        <f>IFERROR(VLOOKUP(G:G,'Master Data'!A:D,4,FALSE),0)</f>
        <v>0</v>
      </c>
      <c r="L931" s="117">
        <f>IFERROR(VLOOKUP(F:F,'BW Expense Report Doc'!F:H,3,FALSE),0)</f>
        <v>0</v>
      </c>
      <c r="M931" s="117" t="str">
        <f>IFERROR(VLOOKUP(F:F,'Payment Schedule'!AD:AE,2,FALSE),"")</f>
        <v/>
      </c>
    </row>
    <row r="932" spans="6:13" x14ac:dyDescent="0.2">
      <c r="F932" s="110"/>
      <c r="I932" s="213"/>
      <c r="J932" s="254">
        <f>IFERROR(VLOOKUP(G:G,'Master Data'!A:D,4,FALSE),0)</f>
        <v>0</v>
      </c>
      <c r="L932" s="117">
        <f>IFERROR(VLOOKUP(F:F,'BW Expense Report Doc'!F:H,3,FALSE),0)</f>
        <v>0</v>
      </c>
      <c r="M932" s="117" t="str">
        <f>IFERROR(VLOOKUP(F:F,'Payment Schedule'!AD:AE,2,FALSE),"")</f>
        <v/>
      </c>
    </row>
    <row r="933" spans="6:13" x14ac:dyDescent="0.2">
      <c r="F933" s="110"/>
      <c r="I933" s="213"/>
      <c r="J933" s="254">
        <f>IFERROR(VLOOKUP(G:G,'Master Data'!A:D,4,FALSE),0)</f>
        <v>0</v>
      </c>
      <c r="L933" s="117">
        <f>IFERROR(VLOOKUP(F:F,'BW Expense Report Doc'!F:H,3,FALSE),0)</f>
        <v>0</v>
      </c>
      <c r="M933" s="117" t="str">
        <f>IFERROR(VLOOKUP(F:F,'Payment Schedule'!AD:AE,2,FALSE),"")</f>
        <v/>
      </c>
    </row>
    <row r="934" spans="6:13" x14ac:dyDescent="0.2">
      <c r="F934" s="110"/>
      <c r="I934" s="213"/>
      <c r="J934" s="254">
        <f>IFERROR(VLOOKUP(G:G,'Master Data'!A:D,4,FALSE),0)</f>
        <v>0</v>
      </c>
      <c r="L934" s="117">
        <f>IFERROR(VLOOKUP(F:F,'BW Expense Report Doc'!F:H,3,FALSE),0)</f>
        <v>0</v>
      </c>
      <c r="M934" s="117" t="str">
        <f>IFERROR(VLOOKUP(F:F,'Payment Schedule'!AD:AE,2,FALSE),"")</f>
        <v/>
      </c>
    </row>
    <row r="935" spans="6:13" x14ac:dyDescent="0.2">
      <c r="F935" s="110"/>
      <c r="I935" s="213"/>
      <c r="J935" s="254">
        <f>IFERROR(VLOOKUP(G:G,'Master Data'!A:D,4,FALSE),0)</f>
        <v>0</v>
      </c>
      <c r="L935" s="117">
        <f>IFERROR(VLOOKUP(F:F,'BW Expense Report Doc'!F:H,3,FALSE),0)</f>
        <v>0</v>
      </c>
      <c r="M935" s="117" t="str">
        <f>IFERROR(VLOOKUP(F:F,'Payment Schedule'!AD:AE,2,FALSE),"")</f>
        <v/>
      </c>
    </row>
    <row r="936" spans="6:13" x14ac:dyDescent="0.2">
      <c r="F936" s="110"/>
      <c r="I936" s="213"/>
      <c r="J936" s="254">
        <f>IFERROR(VLOOKUP(G:G,'Master Data'!A:D,4,FALSE),0)</f>
        <v>0</v>
      </c>
      <c r="L936" s="117">
        <f>IFERROR(VLOOKUP(F:F,'BW Expense Report Doc'!F:H,3,FALSE),0)</f>
        <v>0</v>
      </c>
      <c r="M936" s="117" t="str">
        <f>IFERROR(VLOOKUP(F:F,'Payment Schedule'!AD:AE,2,FALSE),"")</f>
        <v/>
      </c>
    </row>
    <row r="937" spans="6:13" x14ac:dyDescent="0.2">
      <c r="F937" s="110"/>
      <c r="I937" s="213"/>
      <c r="J937" s="254">
        <f>IFERROR(VLOOKUP(G:G,'Master Data'!A:D,4,FALSE),0)</f>
        <v>0</v>
      </c>
      <c r="L937" s="117">
        <f>IFERROR(VLOOKUP(F:F,'BW Expense Report Doc'!F:H,3,FALSE),0)</f>
        <v>0</v>
      </c>
      <c r="M937" s="117" t="str">
        <f>IFERROR(VLOOKUP(F:F,'Payment Schedule'!AD:AE,2,FALSE),"")</f>
        <v/>
      </c>
    </row>
    <row r="938" spans="6:13" x14ac:dyDescent="0.2">
      <c r="F938" s="110"/>
      <c r="I938" s="213"/>
      <c r="J938" s="254">
        <f>IFERROR(VLOOKUP(G:G,'Master Data'!A:D,4,FALSE),0)</f>
        <v>0</v>
      </c>
      <c r="L938" s="117">
        <f>IFERROR(VLOOKUP(F:F,'BW Expense Report Doc'!F:H,3,FALSE),0)</f>
        <v>0</v>
      </c>
      <c r="M938" s="117" t="str">
        <f>IFERROR(VLOOKUP(F:F,'Payment Schedule'!AD:AE,2,FALSE),"")</f>
        <v/>
      </c>
    </row>
    <row r="939" spans="6:13" x14ac:dyDescent="0.2">
      <c r="F939" s="110"/>
      <c r="I939" s="213"/>
      <c r="J939" s="254">
        <f>IFERROR(VLOOKUP(G:G,'Master Data'!A:D,4,FALSE),0)</f>
        <v>0</v>
      </c>
      <c r="L939" s="117">
        <f>IFERROR(VLOOKUP(F:F,'BW Expense Report Doc'!F:H,3,FALSE),0)</f>
        <v>0</v>
      </c>
      <c r="M939" s="117" t="str">
        <f>IFERROR(VLOOKUP(F:F,'Payment Schedule'!AD:AE,2,FALSE),"")</f>
        <v/>
      </c>
    </row>
    <row r="940" spans="6:13" x14ac:dyDescent="0.2">
      <c r="F940" s="110"/>
      <c r="I940" s="213"/>
      <c r="J940" s="254">
        <f>IFERROR(VLOOKUP(G:G,'Master Data'!A:D,4,FALSE),0)</f>
        <v>0</v>
      </c>
      <c r="L940" s="117">
        <f>IFERROR(VLOOKUP(F:F,'BW Expense Report Doc'!F:H,3,FALSE),0)</f>
        <v>0</v>
      </c>
      <c r="M940" s="117" t="str">
        <f>IFERROR(VLOOKUP(F:F,'Payment Schedule'!AD:AE,2,FALSE),"")</f>
        <v/>
      </c>
    </row>
    <row r="941" spans="6:13" x14ac:dyDescent="0.2">
      <c r="F941" s="110"/>
      <c r="I941" s="213"/>
      <c r="J941" s="254">
        <f>IFERROR(VLOOKUP(G:G,'Master Data'!A:D,4,FALSE),0)</f>
        <v>0</v>
      </c>
      <c r="L941" s="117">
        <f>IFERROR(VLOOKUP(F:F,'BW Expense Report Doc'!F:H,3,FALSE),0)</f>
        <v>0</v>
      </c>
      <c r="M941" s="117" t="str">
        <f>IFERROR(VLOOKUP(F:F,'Payment Schedule'!AD:AE,2,FALSE),"")</f>
        <v/>
      </c>
    </row>
    <row r="942" spans="6:13" x14ac:dyDescent="0.2">
      <c r="F942" s="110"/>
      <c r="I942" s="213"/>
      <c r="J942" s="254">
        <f>IFERROR(VLOOKUP(G:G,'Master Data'!A:D,4,FALSE),0)</f>
        <v>0</v>
      </c>
      <c r="L942" s="117">
        <f>IFERROR(VLOOKUP(F:F,'BW Expense Report Doc'!F:H,3,FALSE),0)</f>
        <v>0</v>
      </c>
      <c r="M942" s="117" t="str">
        <f>IFERROR(VLOOKUP(F:F,'Payment Schedule'!AD:AE,2,FALSE),"")</f>
        <v/>
      </c>
    </row>
    <row r="943" spans="6:13" x14ac:dyDescent="0.2">
      <c r="F943" s="110"/>
      <c r="I943" s="213"/>
      <c r="J943" s="254">
        <f>IFERROR(VLOOKUP(G:G,'Master Data'!A:D,4,FALSE),0)</f>
        <v>0</v>
      </c>
      <c r="L943" s="117">
        <f>IFERROR(VLOOKUP(F:F,'BW Expense Report Doc'!F:H,3,FALSE),0)</f>
        <v>0</v>
      </c>
      <c r="M943" s="117" t="str">
        <f>IFERROR(VLOOKUP(F:F,'Payment Schedule'!AD:AE,2,FALSE),"")</f>
        <v/>
      </c>
    </row>
    <row r="944" spans="6:13" x14ac:dyDescent="0.2">
      <c r="F944" s="110"/>
      <c r="I944" s="213"/>
      <c r="J944" s="254">
        <f>IFERROR(VLOOKUP(G:G,'Master Data'!A:D,4,FALSE),0)</f>
        <v>0</v>
      </c>
      <c r="L944" s="117">
        <f>IFERROR(VLOOKUP(F:F,'BW Expense Report Doc'!F:H,3,FALSE),0)</f>
        <v>0</v>
      </c>
      <c r="M944" s="117" t="str">
        <f>IFERROR(VLOOKUP(F:F,'Payment Schedule'!AD:AE,2,FALSE),"")</f>
        <v/>
      </c>
    </row>
    <row r="945" spans="6:13" x14ac:dyDescent="0.2">
      <c r="F945" s="110"/>
      <c r="I945" s="213"/>
      <c r="J945" s="254">
        <f>IFERROR(VLOOKUP(G:G,'Master Data'!A:D,4,FALSE),0)</f>
        <v>0</v>
      </c>
      <c r="L945" s="117">
        <f>IFERROR(VLOOKUP(F:F,'BW Expense Report Doc'!F:H,3,FALSE),0)</f>
        <v>0</v>
      </c>
      <c r="M945" s="117" t="str">
        <f>IFERROR(VLOOKUP(F:F,'Payment Schedule'!AD:AE,2,FALSE),"")</f>
        <v/>
      </c>
    </row>
    <row r="946" spans="6:13" x14ac:dyDescent="0.2">
      <c r="F946" s="110"/>
      <c r="I946" s="213"/>
      <c r="J946" s="254">
        <f>IFERROR(VLOOKUP(G:G,'Master Data'!A:D,4,FALSE),0)</f>
        <v>0</v>
      </c>
      <c r="L946" s="117">
        <f>IFERROR(VLOOKUP(F:F,'BW Expense Report Doc'!F:H,3,FALSE),0)</f>
        <v>0</v>
      </c>
      <c r="M946" s="117" t="str">
        <f>IFERROR(VLOOKUP(F:F,'Payment Schedule'!AD:AE,2,FALSE),"")</f>
        <v/>
      </c>
    </row>
    <row r="947" spans="6:13" x14ac:dyDescent="0.2">
      <c r="F947" s="110"/>
      <c r="I947" s="213"/>
      <c r="J947" s="254">
        <f>IFERROR(VLOOKUP(G:G,'Master Data'!A:D,4,FALSE),0)</f>
        <v>0</v>
      </c>
      <c r="L947" s="117">
        <f>IFERROR(VLOOKUP(F:F,'BW Expense Report Doc'!F:H,3,FALSE),0)</f>
        <v>0</v>
      </c>
      <c r="M947" s="117" t="str">
        <f>IFERROR(VLOOKUP(F:F,'Payment Schedule'!AD:AE,2,FALSE),"")</f>
        <v/>
      </c>
    </row>
    <row r="948" spans="6:13" x14ac:dyDescent="0.2">
      <c r="F948" s="110"/>
      <c r="I948" s="213"/>
      <c r="J948" s="254">
        <f>IFERROR(VLOOKUP(G:G,'Master Data'!A:D,4,FALSE),0)</f>
        <v>0</v>
      </c>
      <c r="L948" s="117">
        <f>IFERROR(VLOOKUP(F:F,'BW Expense Report Doc'!F:H,3,FALSE),0)</f>
        <v>0</v>
      </c>
      <c r="M948" s="117" t="str">
        <f>IFERROR(VLOOKUP(F:F,'Payment Schedule'!AD:AE,2,FALSE),"")</f>
        <v/>
      </c>
    </row>
    <row r="949" spans="6:13" x14ac:dyDescent="0.2">
      <c r="F949" s="110"/>
      <c r="I949" s="213"/>
      <c r="J949" s="254">
        <f>IFERROR(VLOOKUP(G:G,'Master Data'!A:D,4,FALSE),0)</f>
        <v>0</v>
      </c>
      <c r="L949" s="117">
        <f>IFERROR(VLOOKUP(F:F,'BW Expense Report Doc'!F:H,3,FALSE),0)</f>
        <v>0</v>
      </c>
      <c r="M949" s="117" t="str">
        <f>IFERROR(VLOOKUP(F:F,'Payment Schedule'!AD:AE,2,FALSE),"")</f>
        <v/>
      </c>
    </row>
    <row r="950" spans="6:13" x14ac:dyDescent="0.2">
      <c r="F950" s="110"/>
      <c r="I950" s="213"/>
      <c r="J950" s="254">
        <f>IFERROR(VLOOKUP(G:G,'Master Data'!A:D,4,FALSE),0)</f>
        <v>0</v>
      </c>
      <c r="L950" s="117">
        <f>IFERROR(VLOOKUP(F:F,'BW Expense Report Doc'!F:H,3,FALSE),0)</f>
        <v>0</v>
      </c>
      <c r="M950" s="117" t="str">
        <f>IFERROR(VLOOKUP(F:F,'Payment Schedule'!AD:AE,2,FALSE),"")</f>
        <v/>
      </c>
    </row>
    <row r="951" spans="6:13" x14ac:dyDescent="0.2">
      <c r="F951" s="110"/>
      <c r="I951" s="213"/>
      <c r="J951" s="254">
        <f>IFERROR(VLOOKUP(G:G,'Master Data'!A:D,4,FALSE),0)</f>
        <v>0</v>
      </c>
      <c r="L951" s="117">
        <f>IFERROR(VLOOKUP(F:F,'BW Expense Report Doc'!F:H,3,FALSE),0)</f>
        <v>0</v>
      </c>
      <c r="M951" s="117" t="str">
        <f>IFERROR(VLOOKUP(F:F,'Payment Schedule'!AD:AE,2,FALSE),"")</f>
        <v/>
      </c>
    </row>
    <row r="952" spans="6:13" x14ac:dyDescent="0.2">
      <c r="F952" s="110"/>
      <c r="I952" s="213"/>
      <c r="J952" s="254">
        <f>IFERROR(VLOOKUP(G:G,'Master Data'!A:D,4,FALSE),0)</f>
        <v>0</v>
      </c>
      <c r="L952" s="117">
        <f>IFERROR(VLOOKUP(F:F,'BW Expense Report Doc'!F:H,3,FALSE),0)</f>
        <v>0</v>
      </c>
      <c r="M952" s="117" t="str">
        <f>IFERROR(VLOOKUP(F:F,'Payment Schedule'!AD:AE,2,FALSE),"")</f>
        <v/>
      </c>
    </row>
    <row r="953" spans="6:13" x14ac:dyDescent="0.2">
      <c r="F953" s="110"/>
      <c r="I953" s="213"/>
      <c r="J953" s="254">
        <f>IFERROR(VLOOKUP(G:G,'Master Data'!A:D,4,FALSE),0)</f>
        <v>0</v>
      </c>
      <c r="L953" s="117">
        <f>IFERROR(VLOOKUP(F:F,'BW Expense Report Doc'!F:H,3,FALSE),0)</f>
        <v>0</v>
      </c>
      <c r="M953" s="117" t="str">
        <f>IFERROR(VLOOKUP(F:F,'Payment Schedule'!AD:AE,2,FALSE),"")</f>
        <v/>
      </c>
    </row>
    <row r="954" spans="6:13" x14ac:dyDescent="0.2">
      <c r="F954" s="110"/>
      <c r="I954" s="213"/>
      <c r="J954" s="254">
        <f>IFERROR(VLOOKUP(G:G,'Master Data'!A:D,4,FALSE),0)</f>
        <v>0</v>
      </c>
      <c r="L954" s="117">
        <f>IFERROR(VLOOKUP(F:F,'BW Expense Report Doc'!F:H,3,FALSE),0)</f>
        <v>0</v>
      </c>
      <c r="M954" s="117" t="str">
        <f>IFERROR(VLOOKUP(F:F,'Payment Schedule'!AD:AE,2,FALSE),"")</f>
        <v/>
      </c>
    </row>
    <row r="955" spans="6:13" x14ac:dyDescent="0.2">
      <c r="F955" s="110"/>
      <c r="I955" s="213"/>
      <c r="J955" s="254">
        <f>IFERROR(VLOOKUP(G:G,'Master Data'!A:D,4,FALSE),0)</f>
        <v>0</v>
      </c>
      <c r="L955" s="117">
        <f>IFERROR(VLOOKUP(F:F,'BW Expense Report Doc'!F:H,3,FALSE),0)</f>
        <v>0</v>
      </c>
      <c r="M955" s="117" t="str">
        <f>IFERROR(VLOOKUP(F:F,'Payment Schedule'!AD:AE,2,FALSE),"")</f>
        <v/>
      </c>
    </row>
    <row r="956" spans="6:13" x14ac:dyDescent="0.2">
      <c r="F956" s="110"/>
      <c r="I956" s="213"/>
      <c r="J956" s="254">
        <f>IFERROR(VLOOKUP(G:G,'Master Data'!A:D,4,FALSE),0)</f>
        <v>0</v>
      </c>
      <c r="L956" s="117">
        <f>IFERROR(VLOOKUP(F:F,'BW Expense Report Doc'!F:H,3,FALSE),0)</f>
        <v>0</v>
      </c>
      <c r="M956" s="117" t="str">
        <f>IFERROR(VLOOKUP(F:F,'Payment Schedule'!AD:AE,2,FALSE),"")</f>
        <v/>
      </c>
    </row>
    <row r="957" spans="6:13" x14ac:dyDescent="0.2">
      <c r="F957" s="110"/>
      <c r="I957" s="213"/>
      <c r="J957" s="254">
        <f>IFERROR(VLOOKUP(G:G,'Master Data'!A:D,4,FALSE),0)</f>
        <v>0</v>
      </c>
      <c r="L957" s="117">
        <f>IFERROR(VLOOKUP(F:F,'BW Expense Report Doc'!F:H,3,FALSE),0)</f>
        <v>0</v>
      </c>
      <c r="M957" s="117" t="str">
        <f>IFERROR(VLOOKUP(F:F,'Payment Schedule'!AD:AE,2,FALSE),"")</f>
        <v/>
      </c>
    </row>
    <row r="958" spans="6:13" x14ac:dyDescent="0.2">
      <c r="F958" s="110"/>
      <c r="I958" s="213"/>
      <c r="J958" s="254">
        <f>IFERROR(VLOOKUP(G:G,'Master Data'!A:D,4,FALSE),0)</f>
        <v>0</v>
      </c>
      <c r="L958" s="117">
        <f>IFERROR(VLOOKUP(F:F,'BW Expense Report Doc'!F:H,3,FALSE),0)</f>
        <v>0</v>
      </c>
      <c r="M958" s="117" t="str">
        <f>IFERROR(VLOOKUP(F:F,'Payment Schedule'!AD:AE,2,FALSE),"")</f>
        <v/>
      </c>
    </row>
    <row r="959" spans="6:13" x14ac:dyDescent="0.2">
      <c r="F959" s="110"/>
      <c r="I959" s="213"/>
      <c r="J959" s="254">
        <f>IFERROR(VLOOKUP(G:G,'Master Data'!A:D,4,FALSE),0)</f>
        <v>0</v>
      </c>
      <c r="L959" s="117">
        <f>IFERROR(VLOOKUP(F:F,'BW Expense Report Doc'!F:H,3,FALSE),0)</f>
        <v>0</v>
      </c>
      <c r="M959" s="117" t="str">
        <f>IFERROR(VLOOKUP(F:F,'Payment Schedule'!AD:AE,2,FALSE),"")</f>
        <v/>
      </c>
    </row>
    <row r="960" spans="6:13" x14ac:dyDescent="0.2">
      <c r="F960" s="110"/>
      <c r="I960" s="213"/>
      <c r="J960" s="254">
        <f>IFERROR(VLOOKUP(G:G,'Master Data'!A:D,4,FALSE),0)</f>
        <v>0</v>
      </c>
      <c r="L960" s="117">
        <f>IFERROR(VLOOKUP(F:F,'BW Expense Report Doc'!F:H,3,FALSE),0)</f>
        <v>0</v>
      </c>
      <c r="M960" s="117" t="str">
        <f>IFERROR(VLOOKUP(F:F,'Payment Schedule'!AD:AE,2,FALSE),"")</f>
        <v/>
      </c>
    </row>
    <row r="961" spans="6:13" x14ac:dyDescent="0.2">
      <c r="F961" s="110"/>
      <c r="I961" s="213"/>
      <c r="J961" s="254">
        <f>IFERROR(VLOOKUP(G:G,'Master Data'!A:D,4,FALSE),0)</f>
        <v>0</v>
      </c>
      <c r="L961" s="117">
        <f>IFERROR(VLOOKUP(F:F,'BW Expense Report Doc'!F:H,3,FALSE),0)</f>
        <v>0</v>
      </c>
      <c r="M961" s="117" t="str">
        <f>IFERROR(VLOOKUP(F:F,'Payment Schedule'!AD:AE,2,FALSE),"")</f>
        <v/>
      </c>
    </row>
    <row r="962" spans="6:13" x14ac:dyDescent="0.2">
      <c r="F962" s="110"/>
      <c r="I962" s="213"/>
      <c r="J962" s="254">
        <f>IFERROR(VLOOKUP(G:G,'Master Data'!A:D,4,FALSE),0)</f>
        <v>0</v>
      </c>
      <c r="L962" s="117">
        <f>IFERROR(VLOOKUP(F:F,'BW Expense Report Doc'!F:H,3,FALSE),0)</f>
        <v>0</v>
      </c>
      <c r="M962" s="117" t="str">
        <f>IFERROR(VLOOKUP(F:F,'Payment Schedule'!AD:AE,2,FALSE),"")</f>
        <v/>
      </c>
    </row>
    <row r="963" spans="6:13" x14ac:dyDescent="0.2">
      <c r="F963" s="110"/>
      <c r="I963" s="213"/>
      <c r="J963" s="254">
        <f>IFERROR(VLOOKUP(G:G,'Master Data'!A:D,4,FALSE),0)</f>
        <v>0</v>
      </c>
      <c r="L963" s="117">
        <f>IFERROR(VLOOKUP(F:F,'BW Expense Report Doc'!F:H,3,FALSE),0)</f>
        <v>0</v>
      </c>
      <c r="M963" s="117" t="str">
        <f>IFERROR(VLOOKUP(F:F,'Payment Schedule'!AD:AE,2,FALSE),"")</f>
        <v/>
      </c>
    </row>
    <row r="964" spans="6:13" x14ac:dyDescent="0.2">
      <c r="F964" s="110"/>
      <c r="I964" s="213"/>
      <c r="J964" s="254">
        <f>IFERROR(VLOOKUP(G:G,'Master Data'!A:D,4,FALSE),0)</f>
        <v>0</v>
      </c>
      <c r="L964" s="117">
        <f>IFERROR(VLOOKUP(F:F,'BW Expense Report Doc'!F:H,3,FALSE),0)</f>
        <v>0</v>
      </c>
      <c r="M964" s="117" t="str">
        <f>IFERROR(VLOOKUP(F:F,'Payment Schedule'!AD:AE,2,FALSE),"")</f>
        <v/>
      </c>
    </row>
    <row r="965" spans="6:13" x14ac:dyDescent="0.2">
      <c r="F965" s="110"/>
      <c r="I965" s="213"/>
      <c r="J965" s="254">
        <f>IFERROR(VLOOKUP(G:G,'Master Data'!A:D,4,FALSE),0)</f>
        <v>0</v>
      </c>
      <c r="L965" s="117">
        <f>IFERROR(VLOOKUP(F:F,'BW Expense Report Doc'!F:H,3,FALSE),0)</f>
        <v>0</v>
      </c>
      <c r="M965" s="117" t="str">
        <f>IFERROR(VLOOKUP(F:F,'Payment Schedule'!AD:AE,2,FALSE),"")</f>
        <v/>
      </c>
    </row>
    <row r="966" spans="6:13" x14ac:dyDescent="0.2">
      <c r="F966" s="110"/>
      <c r="I966" s="213"/>
      <c r="J966" s="254">
        <f>IFERROR(VLOOKUP(G:G,'Master Data'!A:D,4,FALSE),0)</f>
        <v>0</v>
      </c>
      <c r="L966" s="117">
        <f>IFERROR(VLOOKUP(F:F,'BW Expense Report Doc'!F:H,3,FALSE),0)</f>
        <v>0</v>
      </c>
      <c r="M966" s="117" t="str">
        <f>IFERROR(VLOOKUP(F:F,'Payment Schedule'!AD:AE,2,FALSE),"")</f>
        <v/>
      </c>
    </row>
    <row r="967" spans="6:13" x14ac:dyDescent="0.2">
      <c r="F967" s="110"/>
      <c r="I967" s="213"/>
      <c r="J967" s="254">
        <f>IFERROR(VLOOKUP(G:G,'Master Data'!A:D,4,FALSE),0)</f>
        <v>0</v>
      </c>
      <c r="L967" s="117">
        <f>IFERROR(VLOOKUP(F:F,'BW Expense Report Doc'!F:H,3,FALSE),0)</f>
        <v>0</v>
      </c>
      <c r="M967" s="117" t="str">
        <f>IFERROR(VLOOKUP(F:F,'Payment Schedule'!AD:AE,2,FALSE),"")</f>
        <v/>
      </c>
    </row>
    <row r="968" spans="6:13" x14ac:dyDescent="0.2">
      <c r="F968" s="110"/>
      <c r="I968" s="213"/>
      <c r="J968" s="254">
        <f>IFERROR(VLOOKUP(G:G,'Master Data'!A:D,4,FALSE),0)</f>
        <v>0</v>
      </c>
      <c r="L968" s="117">
        <f>IFERROR(VLOOKUP(F:F,'BW Expense Report Doc'!F:H,3,FALSE),0)</f>
        <v>0</v>
      </c>
      <c r="M968" s="117" t="str">
        <f>IFERROR(VLOOKUP(F:F,'Payment Schedule'!AD:AE,2,FALSE),"")</f>
        <v/>
      </c>
    </row>
    <row r="969" spans="6:13" x14ac:dyDescent="0.2">
      <c r="F969" s="110"/>
      <c r="I969" s="213"/>
      <c r="J969" s="254">
        <f>IFERROR(VLOOKUP(G:G,'Master Data'!A:D,4,FALSE),0)</f>
        <v>0</v>
      </c>
      <c r="L969" s="117">
        <f>IFERROR(VLOOKUP(F:F,'BW Expense Report Doc'!F:H,3,FALSE),0)</f>
        <v>0</v>
      </c>
      <c r="M969" s="117" t="str">
        <f>IFERROR(VLOOKUP(F:F,'Payment Schedule'!AD:AE,2,FALSE),"")</f>
        <v/>
      </c>
    </row>
    <row r="970" spans="6:13" x14ac:dyDescent="0.2">
      <c r="F970" s="110"/>
      <c r="I970" s="213"/>
      <c r="J970" s="254">
        <f>IFERROR(VLOOKUP(G:G,'Master Data'!A:D,4,FALSE),0)</f>
        <v>0</v>
      </c>
      <c r="L970" s="117">
        <f>IFERROR(VLOOKUP(F:F,'BW Expense Report Doc'!F:H,3,FALSE),0)</f>
        <v>0</v>
      </c>
      <c r="M970" s="117" t="str">
        <f>IFERROR(VLOOKUP(F:F,'Payment Schedule'!AD:AE,2,FALSE),"")</f>
        <v/>
      </c>
    </row>
    <row r="971" spans="6:13" x14ac:dyDescent="0.2">
      <c r="F971" s="110"/>
      <c r="I971" s="213"/>
      <c r="J971" s="254">
        <f>IFERROR(VLOOKUP(G:G,'Master Data'!A:D,4,FALSE),0)</f>
        <v>0</v>
      </c>
      <c r="L971" s="117">
        <f>IFERROR(VLOOKUP(F:F,'BW Expense Report Doc'!F:H,3,FALSE),0)</f>
        <v>0</v>
      </c>
      <c r="M971" s="117" t="str">
        <f>IFERROR(VLOOKUP(F:F,'Payment Schedule'!AD:AE,2,FALSE),"")</f>
        <v/>
      </c>
    </row>
    <row r="972" spans="6:13" x14ac:dyDescent="0.2">
      <c r="F972" s="110"/>
      <c r="I972" s="213"/>
      <c r="J972" s="254">
        <f>IFERROR(VLOOKUP(G:G,'Master Data'!A:D,4,FALSE),0)</f>
        <v>0</v>
      </c>
      <c r="L972" s="117">
        <f>IFERROR(VLOOKUP(F:F,'BW Expense Report Doc'!F:H,3,FALSE),0)</f>
        <v>0</v>
      </c>
      <c r="M972" s="117" t="str">
        <f>IFERROR(VLOOKUP(F:F,'Payment Schedule'!AD:AE,2,FALSE),"")</f>
        <v/>
      </c>
    </row>
    <row r="973" spans="6:13" x14ac:dyDescent="0.2">
      <c r="F973" s="110"/>
      <c r="I973" s="213"/>
      <c r="J973" s="254">
        <f>IFERROR(VLOOKUP(G:G,'Master Data'!A:D,4,FALSE),0)</f>
        <v>0</v>
      </c>
      <c r="L973" s="117">
        <f>IFERROR(VLOOKUP(F:F,'BW Expense Report Doc'!F:H,3,FALSE),0)</f>
        <v>0</v>
      </c>
      <c r="M973" s="117" t="str">
        <f>IFERROR(VLOOKUP(F:F,'Payment Schedule'!AD:AE,2,FALSE),"")</f>
        <v/>
      </c>
    </row>
    <row r="974" spans="6:13" x14ac:dyDescent="0.2">
      <c r="F974" s="110"/>
      <c r="I974" s="213"/>
      <c r="J974" s="254">
        <f>IFERROR(VLOOKUP(G:G,'Master Data'!A:D,4,FALSE),0)</f>
        <v>0</v>
      </c>
      <c r="L974" s="117">
        <f>IFERROR(VLOOKUP(F:F,'BW Expense Report Doc'!F:H,3,FALSE),0)</f>
        <v>0</v>
      </c>
      <c r="M974" s="117" t="str">
        <f>IFERROR(VLOOKUP(F:F,'Payment Schedule'!AD:AE,2,FALSE),"")</f>
        <v/>
      </c>
    </row>
    <row r="975" spans="6:13" x14ac:dyDescent="0.2">
      <c r="F975" s="110"/>
      <c r="I975" s="213"/>
      <c r="J975" s="254">
        <f>IFERROR(VLOOKUP(G:G,'Master Data'!A:D,4,FALSE),0)</f>
        <v>0</v>
      </c>
      <c r="L975" s="117">
        <f>IFERROR(VLOOKUP(F:F,'BW Expense Report Doc'!F:H,3,FALSE),0)</f>
        <v>0</v>
      </c>
      <c r="M975" s="117" t="str">
        <f>IFERROR(VLOOKUP(F:F,'Payment Schedule'!AD:AE,2,FALSE),"")</f>
        <v/>
      </c>
    </row>
    <row r="976" spans="6:13" x14ac:dyDescent="0.2">
      <c r="F976" s="110"/>
      <c r="I976" s="213"/>
      <c r="J976" s="254">
        <f>IFERROR(VLOOKUP(G:G,'Master Data'!A:D,4,FALSE),0)</f>
        <v>0</v>
      </c>
      <c r="L976" s="117">
        <f>IFERROR(VLOOKUP(F:F,'BW Expense Report Doc'!F:H,3,FALSE),0)</f>
        <v>0</v>
      </c>
      <c r="M976" s="117" t="str">
        <f>IFERROR(VLOOKUP(F:F,'Payment Schedule'!AD:AE,2,FALSE),"")</f>
        <v/>
      </c>
    </row>
    <row r="977" spans="6:13" x14ac:dyDescent="0.2">
      <c r="F977" s="110"/>
      <c r="I977" s="213"/>
      <c r="J977" s="254">
        <f>IFERROR(VLOOKUP(G:G,'Master Data'!A:D,4,FALSE),0)</f>
        <v>0</v>
      </c>
      <c r="L977" s="117">
        <f>IFERROR(VLOOKUP(F:F,'BW Expense Report Doc'!F:H,3,FALSE),0)</f>
        <v>0</v>
      </c>
      <c r="M977" s="117" t="str">
        <f>IFERROR(VLOOKUP(F:F,'Payment Schedule'!AD:AE,2,FALSE),"")</f>
        <v/>
      </c>
    </row>
    <row r="978" spans="6:13" x14ac:dyDescent="0.2">
      <c r="F978" s="110"/>
      <c r="I978" s="213"/>
      <c r="J978" s="254">
        <f>IFERROR(VLOOKUP(G:G,'Master Data'!A:D,4,FALSE),0)</f>
        <v>0</v>
      </c>
      <c r="L978" s="117">
        <f>IFERROR(VLOOKUP(F:F,'BW Expense Report Doc'!F:H,3,FALSE),0)</f>
        <v>0</v>
      </c>
      <c r="M978" s="117" t="str">
        <f>IFERROR(VLOOKUP(F:F,'Payment Schedule'!AD:AE,2,FALSE),"")</f>
        <v/>
      </c>
    </row>
    <row r="979" spans="6:13" x14ac:dyDescent="0.2">
      <c r="F979" s="110"/>
      <c r="I979" s="213"/>
      <c r="J979" s="254">
        <f>IFERROR(VLOOKUP(G:G,'Master Data'!A:D,4,FALSE),0)</f>
        <v>0</v>
      </c>
      <c r="L979" s="117">
        <f>IFERROR(VLOOKUP(F:F,'BW Expense Report Doc'!F:H,3,FALSE),0)</f>
        <v>0</v>
      </c>
      <c r="M979" s="117" t="str">
        <f>IFERROR(VLOOKUP(F:F,'Payment Schedule'!AD:AE,2,FALSE),"")</f>
        <v/>
      </c>
    </row>
    <row r="980" spans="6:13" x14ac:dyDescent="0.2">
      <c r="F980" s="110"/>
      <c r="I980" s="213"/>
      <c r="J980" s="254">
        <f>IFERROR(VLOOKUP(G:G,'Master Data'!A:D,4,FALSE),0)</f>
        <v>0</v>
      </c>
      <c r="L980" s="117">
        <f>IFERROR(VLOOKUP(F:F,'BW Expense Report Doc'!F:H,3,FALSE),0)</f>
        <v>0</v>
      </c>
      <c r="M980" s="117" t="str">
        <f>IFERROR(VLOOKUP(F:F,'Payment Schedule'!AD:AE,2,FALSE),"")</f>
        <v/>
      </c>
    </row>
    <row r="981" spans="6:13" x14ac:dyDescent="0.2">
      <c r="F981" s="110"/>
      <c r="I981" s="213"/>
      <c r="J981" s="254">
        <f>IFERROR(VLOOKUP(G:G,'Master Data'!A:D,4,FALSE),0)</f>
        <v>0</v>
      </c>
      <c r="L981" s="117">
        <f>IFERROR(VLOOKUP(F:F,'BW Expense Report Doc'!F:H,3,FALSE),0)</f>
        <v>0</v>
      </c>
      <c r="M981" s="117" t="str">
        <f>IFERROR(VLOOKUP(F:F,'Payment Schedule'!AD:AE,2,FALSE),"")</f>
        <v/>
      </c>
    </row>
    <row r="982" spans="6:13" x14ac:dyDescent="0.2">
      <c r="F982" s="110"/>
      <c r="I982" s="213"/>
      <c r="J982" s="254">
        <f>IFERROR(VLOOKUP(G:G,'Master Data'!A:D,4,FALSE),0)</f>
        <v>0</v>
      </c>
      <c r="L982" s="117">
        <f>IFERROR(VLOOKUP(F:F,'BW Expense Report Doc'!F:H,3,FALSE),0)</f>
        <v>0</v>
      </c>
      <c r="M982" s="117" t="str">
        <f>IFERROR(VLOOKUP(F:F,'Payment Schedule'!AD:AE,2,FALSE),"")</f>
        <v/>
      </c>
    </row>
    <row r="983" spans="6:13" x14ac:dyDescent="0.2">
      <c r="F983" s="110"/>
      <c r="I983" s="213"/>
      <c r="J983" s="254">
        <f>IFERROR(VLOOKUP(G:G,'Master Data'!A:D,4,FALSE),0)</f>
        <v>0</v>
      </c>
      <c r="L983" s="117">
        <f>IFERROR(VLOOKUP(F:F,'BW Expense Report Doc'!F:H,3,FALSE),0)</f>
        <v>0</v>
      </c>
      <c r="M983" s="117" t="str">
        <f>IFERROR(VLOOKUP(F:F,'Payment Schedule'!AD:AE,2,FALSE),"")</f>
        <v/>
      </c>
    </row>
    <row r="984" spans="6:13" x14ac:dyDescent="0.2">
      <c r="F984" s="110"/>
      <c r="I984" s="213"/>
      <c r="J984" s="254">
        <f>IFERROR(VLOOKUP(G:G,'Master Data'!A:D,4,FALSE),0)</f>
        <v>0</v>
      </c>
      <c r="L984" s="117">
        <f>IFERROR(VLOOKUP(F:F,'BW Expense Report Doc'!F:H,3,FALSE),0)</f>
        <v>0</v>
      </c>
      <c r="M984" s="117" t="str">
        <f>IFERROR(VLOOKUP(F:F,'Payment Schedule'!AD:AE,2,FALSE),"")</f>
        <v/>
      </c>
    </row>
    <row r="985" spans="6:13" x14ac:dyDescent="0.2">
      <c r="F985" s="110"/>
      <c r="I985" s="213"/>
      <c r="J985" s="254">
        <f>IFERROR(VLOOKUP(G:G,'Master Data'!A:D,4,FALSE),0)</f>
        <v>0</v>
      </c>
      <c r="L985" s="117">
        <f>IFERROR(VLOOKUP(F:F,'BW Expense Report Doc'!F:H,3,FALSE),0)</f>
        <v>0</v>
      </c>
      <c r="M985" s="117" t="str">
        <f>IFERROR(VLOOKUP(F:F,'Payment Schedule'!AD:AE,2,FALSE),"")</f>
        <v/>
      </c>
    </row>
    <row r="986" spans="6:13" x14ac:dyDescent="0.2">
      <c r="F986" s="110"/>
      <c r="I986" s="213"/>
      <c r="J986" s="254">
        <f>IFERROR(VLOOKUP(G:G,'Master Data'!A:D,4,FALSE),0)</f>
        <v>0</v>
      </c>
      <c r="L986" s="117">
        <f>IFERROR(VLOOKUP(F:F,'BW Expense Report Doc'!F:H,3,FALSE),0)</f>
        <v>0</v>
      </c>
      <c r="M986" s="117" t="str">
        <f>IFERROR(VLOOKUP(F:F,'Payment Schedule'!AD:AE,2,FALSE),"")</f>
        <v/>
      </c>
    </row>
    <row r="987" spans="6:13" x14ac:dyDescent="0.2">
      <c r="F987" s="110"/>
      <c r="I987" s="213"/>
      <c r="J987" s="254">
        <f>IFERROR(VLOOKUP(G:G,'Master Data'!A:D,4,FALSE),0)</f>
        <v>0</v>
      </c>
      <c r="L987" s="117">
        <f>IFERROR(VLOOKUP(F:F,'BW Expense Report Doc'!F:H,3,FALSE),0)</f>
        <v>0</v>
      </c>
      <c r="M987" s="117" t="str">
        <f>IFERROR(VLOOKUP(F:F,'Payment Schedule'!AD:AE,2,FALSE),"")</f>
        <v/>
      </c>
    </row>
    <row r="988" spans="6:13" x14ac:dyDescent="0.2">
      <c r="F988" s="110"/>
      <c r="I988" s="213"/>
      <c r="J988" s="254">
        <f>IFERROR(VLOOKUP(G:G,'Master Data'!A:D,4,FALSE),0)</f>
        <v>0</v>
      </c>
      <c r="L988" s="117">
        <f>IFERROR(VLOOKUP(F:F,'BW Expense Report Doc'!F:H,3,FALSE),0)</f>
        <v>0</v>
      </c>
      <c r="M988" s="117" t="str">
        <f>IFERROR(VLOOKUP(F:F,'Payment Schedule'!AD:AE,2,FALSE),"")</f>
        <v/>
      </c>
    </row>
    <row r="989" spans="6:13" x14ac:dyDescent="0.2">
      <c r="F989" s="110"/>
      <c r="I989" s="213"/>
      <c r="J989" s="254">
        <f>IFERROR(VLOOKUP(G:G,'Master Data'!A:D,4,FALSE),0)</f>
        <v>0</v>
      </c>
      <c r="L989" s="117">
        <f>IFERROR(VLOOKUP(F:F,'BW Expense Report Doc'!F:H,3,FALSE),0)</f>
        <v>0</v>
      </c>
      <c r="M989" s="117" t="str">
        <f>IFERROR(VLOOKUP(F:F,'Payment Schedule'!AD:AE,2,FALSE),"")</f>
        <v/>
      </c>
    </row>
    <row r="990" spans="6:13" x14ac:dyDescent="0.2">
      <c r="F990" s="110"/>
      <c r="I990" s="213"/>
      <c r="J990" s="254">
        <f>IFERROR(VLOOKUP(G:G,'Master Data'!A:D,4,FALSE),0)</f>
        <v>0</v>
      </c>
      <c r="L990" s="117">
        <f>IFERROR(VLOOKUP(F:F,'BW Expense Report Doc'!F:H,3,FALSE),0)</f>
        <v>0</v>
      </c>
      <c r="M990" s="117" t="str">
        <f>IFERROR(VLOOKUP(F:F,'Payment Schedule'!AD:AE,2,FALSE),"")</f>
        <v/>
      </c>
    </row>
    <row r="991" spans="6:13" x14ac:dyDescent="0.2">
      <c r="F991" s="110"/>
      <c r="I991" s="213"/>
      <c r="J991" s="254">
        <f>IFERROR(VLOOKUP(G:G,'Master Data'!A:D,4,FALSE),0)</f>
        <v>0</v>
      </c>
      <c r="L991" s="117">
        <f>IFERROR(VLOOKUP(F:F,'BW Expense Report Doc'!F:H,3,FALSE),0)</f>
        <v>0</v>
      </c>
      <c r="M991" s="117" t="str">
        <f>IFERROR(VLOOKUP(F:F,'Payment Schedule'!AD:AE,2,FALSE),"")</f>
        <v/>
      </c>
    </row>
    <row r="992" spans="6:13" x14ac:dyDescent="0.2">
      <c r="F992" s="110"/>
      <c r="I992" s="213"/>
      <c r="J992" s="254">
        <f>IFERROR(VLOOKUP(G:G,'Master Data'!A:D,4,FALSE),0)</f>
        <v>0</v>
      </c>
      <c r="L992" s="117">
        <f>IFERROR(VLOOKUP(F:F,'BW Expense Report Doc'!F:H,3,FALSE),0)</f>
        <v>0</v>
      </c>
      <c r="M992" s="117" t="str">
        <f>IFERROR(VLOOKUP(F:F,'Payment Schedule'!AD:AE,2,FALSE),"")</f>
        <v/>
      </c>
    </row>
    <row r="993" spans="6:13" x14ac:dyDescent="0.2">
      <c r="F993" s="110"/>
      <c r="I993" s="213"/>
      <c r="J993" s="254">
        <f>IFERROR(VLOOKUP(G:G,'Master Data'!A:D,4,FALSE),0)</f>
        <v>0</v>
      </c>
      <c r="L993" s="117">
        <f>IFERROR(VLOOKUP(F:F,'BW Expense Report Doc'!F:H,3,FALSE),0)</f>
        <v>0</v>
      </c>
      <c r="M993" s="117" t="str">
        <f>IFERROR(VLOOKUP(F:F,'Payment Schedule'!AD:AE,2,FALSE),"")</f>
        <v/>
      </c>
    </row>
    <row r="994" spans="6:13" x14ac:dyDescent="0.2">
      <c r="F994" s="110"/>
      <c r="I994" s="213"/>
      <c r="J994" s="254">
        <f>IFERROR(VLOOKUP(G:G,'Master Data'!A:D,4,FALSE),0)</f>
        <v>0</v>
      </c>
      <c r="L994" s="117">
        <f>IFERROR(VLOOKUP(F:F,'BW Expense Report Doc'!F:H,3,FALSE),0)</f>
        <v>0</v>
      </c>
      <c r="M994" s="117" t="str">
        <f>IFERROR(VLOOKUP(F:F,'Payment Schedule'!AD:AE,2,FALSE),"")</f>
        <v/>
      </c>
    </row>
    <row r="995" spans="6:13" x14ac:dyDescent="0.2">
      <c r="F995" s="110"/>
      <c r="I995" s="213"/>
      <c r="J995" s="254">
        <f>IFERROR(VLOOKUP(G:G,'Master Data'!A:D,4,FALSE),0)</f>
        <v>0</v>
      </c>
      <c r="L995" s="117">
        <f>IFERROR(VLOOKUP(F:F,'BW Expense Report Doc'!F:H,3,FALSE),0)</f>
        <v>0</v>
      </c>
      <c r="M995" s="117" t="str">
        <f>IFERROR(VLOOKUP(F:F,'Payment Schedule'!AD:AE,2,FALSE),"")</f>
        <v/>
      </c>
    </row>
    <row r="996" spans="6:13" x14ac:dyDescent="0.2">
      <c r="F996" s="110"/>
      <c r="I996" s="213"/>
      <c r="J996" s="254">
        <f>IFERROR(VLOOKUP(G:G,'Master Data'!A:D,4,FALSE),0)</f>
        <v>0</v>
      </c>
      <c r="L996" s="117">
        <f>IFERROR(VLOOKUP(F:F,'BW Expense Report Doc'!F:H,3,FALSE),0)</f>
        <v>0</v>
      </c>
      <c r="M996" s="117" t="str">
        <f>IFERROR(VLOOKUP(F:F,'Payment Schedule'!AD:AE,2,FALSE),"")</f>
        <v/>
      </c>
    </row>
    <row r="997" spans="6:13" x14ac:dyDescent="0.2">
      <c r="F997" s="110"/>
      <c r="I997" s="213"/>
      <c r="J997" s="254">
        <f>IFERROR(VLOOKUP(G:G,'Master Data'!A:D,4,FALSE),0)</f>
        <v>0</v>
      </c>
      <c r="L997" s="117">
        <f>IFERROR(VLOOKUP(F:F,'BW Expense Report Doc'!F:H,3,FALSE),0)</f>
        <v>0</v>
      </c>
      <c r="M997" s="117" t="str">
        <f>IFERROR(VLOOKUP(F:F,'Payment Schedule'!AD:AE,2,FALSE),"")</f>
        <v/>
      </c>
    </row>
    <row r="998" spans="6:13" x14ac:dyDescent="0.2">
      <c r="F998" s="110"/>
      <c r="I998" s="213"/>
      <c r="J998" s="254">
        <f>IFERROR(VLOOKUP(G:G,'Master Data'!A:D,4,FALSE),0)</f>
        <v>0</v>
      </c>
      <c r="L998" s="117">
        <f>IFERROR(VLOOKUP(F:F,'BW Expense Report Doc'!F:H,3,FALSE),0)</f>
        <v>0</v>
      </c>
      <c r="M998" s="117" t="str">
        <f>IFERROR(VLOOKUP(F:F,'Payment Schedule'!AD:AE,2,FALSE),"")</f>
        <v/>
      </c>
    </row>
    <row r="999" spans="6:13" x14ac:dyDescent="0.2">
      <c r="F999" s="110"/>
      <c r="I999" s="213"/>
      <c r="J999" s="254">
        <f>IFERROR(VLOOKUP(G:G,'Master Data'!A:D,4,FALSE),0)</f>
        <v>0</v>
      </c>
      <c r="L999" s="117">
        <f>IFERROR(VLOOKUP(F:F,'BW Expense Report Doc'!F:H,3,FALSE),0)</f>
        <v>0</v>
      </c>
      <c r="M999" s="117" t="str">
        <f>IFERROR(VLOOKUP(F:F,'Payment Schedule'!AD:AE,2,FALSE),"")</f>
        <v/>
      </c>
    </row>
    <row r="1000" spans="6:13" x14ac:dyDescent="0.2">
      <c r="F1000" s="110"/>
      <c r="I1000" s="213"/>
      <c r="J1000" s="254">
        <f>IFERROR(VLOOKUP(G:G,'Master Data'!A:D,4,FALSE),0)</f>
        <v>0</v>
      </c>
      <c r="L1000" s="117">
        <f>IFERROR(VLOOKUP(F:F,'BW Expense Report Doc'!F:H,3,FALSE),0)</f>
        <v>0</v>
      </c>
      <c r="M1000" s="117" t="str">
        <f>IFERROR(VLOOKUP(F:F,'Payment Schedule'!AD:AE,2,FALSE),"")</f>
        <v/>
      </c>
    </row>
    <row r="1001" spans="6:13" x14ac:dyDescent="0.2">
      <c r="F1001" s="110"/>
      <c r="I1001" s="213"/>
      <c r="J1001" s="254">
        <f>IFERROR(VLOOKUP(G:G,'Master Data'!A:D,4,FALSE),0)</f>
        <v>0</v>
      </c>
      <c r="L1001" s="117">
        <f>IFERROR(VLOOKUP(F:F,'BW Expense Report Doc'!F:H,3,FALSE),0)</f>
        <v>0</v>
      </c>
      <c r="M1001" s="117" t="str">
        <f>IFERROR(VLOOKUP(F:F,'Payment Schedule'!AD:AE,2,FALSE),"")</f>
        <v/>
      </c>
    </row>
    <row r="1002" spans="6:13" x14ac:dyDescent="0.2">
      <c r="F1002" s="110"/>
      <c r="I1002" s="213"/>
      <c r="J1002" s="254">
        <f>IFERROR(VLOOKUP(G:G,'Master Data'!A:D,4,FALSE),0)</f>
        <v>0</v>
      </c>
      <c r="L1002" s="117">
        <f>IFERROR(VLOOKUP(F:F,'BW Expense Report Doc'!F:H,3,FALSE),0)</f>
        <v>0</v>
      </c>
      <c r="M1002" s="117" t="str">
        <f>IFERROR(VLOOKUP(F:F,'Payment Schedule'!AD:AE,2,FALSE),"")</f>
        <v/>
      </c>
    </row>
    <row r="1003" spans="6:13" x14ac:dyDescent="0.2">
      <c r="F1003" s="110"/>
      <c r="I1003" s="213"/>
      <c r="J1003" s="254">
        <f>IFERROR(VLOOKUP(G:G,'Master Data'!A:D,4,FALSE),0)</f>
        <v>0</v>
      </c>
      <c r="L1003" s="117">
        <f>IFERROR(VLOOKUP(F:F,'BW Expense Report Doc'!F:H,3,FALSE),0)</f>
        <v>0</v>
      </c>
      <c r="M1003" s="117" t="str">
        <f>IFERROR(VLOOKUP(F:F,'Payment Schedule'!AD:AE,2,FALSE),"")</f>
        <v/>
      </c>
    </row>
    <row r="1004" spans="6:13" x14ac:dyDescent="0.2">
      <c r="F1004" s="110"/>
      <c r="I1004" s="213"/>
      <c r="J1004" s="254">
        <f>IFERROR(VLOOKUP(G:G,'Master Data'!A:D,4,FALSE),0)</f>
        <v>0</v>
      </c>
      <c r="L1004" s="117">
        <f>IFERROR(VLOOKUP(F:F,'BW Expense Report Doc'!F:H,3,FALSE),0)</f>
        <v>0</v>
      </c>
      <c r="M1004" s="117" t="str">
        <f>IFERROR(VLOOKUP(F:F,'Payment Schedule'!AD:AE,2,FALSE),"")</f>
        <v/>
      </c>
    </row>
    <row r="1005" spans="6:13" x14ac:dyDescent="0.2">
      <c r="F1005" s="110"/>
      <c r="I1005" s="213"/>
      <c r="J1005" s="254">
        <f>IFERROR(VLOOKUP(G:G,'Master Data'!A:D,4,FALSE),0)</f>
        <v>0</v>
      </c>
      <c r="L1005" s="117">
        <f>IFERROR(VLOOKUP(F:F,'BW Expense Report Doc'!F:H,3,FALSE),0)</f>
        <v>0</v>
      </c>
      <c r="M1005" s="117" t="str">
        <f>IFERROR(VLOOKUP(F:F,'Payment Schedule'!AD:AE,2,FALSE),"")</f>
        <v/>
      </c>
    </row>
    <row r="1006" spans="6:13" x14ac:dyDescent="0.2">
      <c r="F1006" s="110"/>
      <c r="I1006" s="213"/>
      <c r="J1006" s="254">
        <f>IFERROR(VLOOKUP(G:G,'Master Data'!A:D,4,FALSE),0)</f>
        <v>0</v>
      </c>
      <c r="L1006" s="117">
        <f>IFERROR(VLOOKUP(F:F,'BW Expense Report Doc'!F:H,3,FALSE),0)</f>
        <v>0</v>
      </c>
      <c r="M1006" s="117" t="str">
        <f>IFERROR(VLOOKUP(F:F,'Payment Schedule'!AD:AE,2,FALSE),"")</f>
        <v/>
      </c>
    </row>
    <row r="1007" spans="6:13" x14ac:dyDescent="0.2">
      <c r="F1007" s="110"/>
      <c r="I1007" s="213"/>
      <c r="J1007" s="254">
        <f>IFERROR(VLOOKUP(G:G,'Master Data'!A:D,4,FALSE),0)</f>
        <v>0</v>
      </c>
      <c r="L1007" s="117">
        <f>IFERROR(VLOOKUP(F:F,'BW Expense Report Doc'!F:H,3,FALSE),0)</f>
        <v>0</v>
      </c>
      <c r="M1007" s="117" t="str">
        <f>IFERROR(VLOOKUP(F:F,'Payment Schedule'!AD:AE,2,FALSE),"")</f>
        <v/>
      </c>
    </row>
    <row r="1008" spans="6:13" x14ac:dyDescent="0.2">
      <c r="F1008" s="110"/>
      <c r="I1008" s="213"/>
      <c r="J1008" s="254">
        <f>IFERROR(VLOOKUP(G:G,'Master Data'!A:D,4,FALSE),0)</f>
        <v>0</v>
      </c>
      <c r="L1008" s="117">
        <f>IFERROR(VLOOKUP(F:F,'BW Expense Report Doc'!F:H,3,FALSE),0)</f>
        <v>0</v>
      </c>
      <c r="M1008" s="117" t="str">
        <f>IFERROR(VLOOKUP(F:F,'Payment Schedule'!AD:AE,2,FALSE),"")</f>
        <v/>
      </c>
    </row>
    <row r="1009" spans="6:13" x14ac:dyDescent="0.2">
      <c r="F1009" s="110"/>
      <c r="I1009" s="213"/>
      <c r="J1009" s="254">
        <f>IFERROR(VLOOKUP(G:G,'Master Data'!A:D,4,FALSE),0)</f>
        <v>0</v>
      </c>
      <c r="L1009" s="117">
        <f>IFERROR(VLOOKUP(F:F,'BW Expense Report Doc'!F:H,3,FALSE),0)</f>
        <v>0</v>
      </c>
      <c r="M1009" s="117" t="str">
        <f>IFERROR(VLOOKUP(F:F,'Payment Schedule'!AD:AE,2,FALSE),"")</f>
        <v/>
      </c>
    </row>
    <row r="1010" spans="6:13" x14ac:dyDescent="0.2">
      <c r="F1010" s="110"/>
      <c r="I1010" s="213"/>
      <c r="J1010" s="254">
        <f>IFERROR(VLOOKUP(G:G,'Master Data'!A:D,4,FALSE),0)</f>
        <v>0</v>
      </c>
      <c r="L1010" s="117">
        <f>IFERROR(VLOOKUP(F:F,'BW Expense Report Doc'!F:H,3,FALSE),0)</f>
        <v>0</v>
      </c>
      <c r="M1010" s="117" t="str">
        <f>IFERROR(VLOOKUP(F:F,'Payment Schedule'!AD:AE,2,FALSE),"")</f>
        <v/>
      </c>
    </row>
    <row r="1011" spans="6:13" x14ac:dyDescent="0.2">
      <c r="F1011" s="110"/>
      <c r="I1011" s="213"/>
      <c r="J1011" s="254">
        <f>IFERROR(VLOOKUP(G:G,'Master Data'!A:D,4,FALSE),0)</f>
        <v>0</v>
      </c>
      <c r="L1011" s="117">
        <f>IFERROR(VLOOKUP(F:F,'BW Expense Report Doc'!F:H,3,FALSE),0)</f>
        <v>0</v>
      </c>
      <c r="M1011" s="117" t="str">
        <f>IFERROR(VLOOKUP(F:F,'Payment Schedule'!AD:AE,2,FALSE),"")</f>
        <v/>
      </c>
    </row>
    <row r="1012" spans="6:13" x14ac:dyDescent="0.2">
      <c r="F1012" s="110"/>
      <c r="I1012" s="213"/>
      <c r="J1012" s="254">
        <f>IFERROR(VLOOKUP(G:G,'Master Data'!A:D,4,FALSE),0)</f>
        <v>0</v>
      </c>
      <c r="L1012" s="117">
        <f>IFERROR(VLOOKUP(F:F,'BW Expense Report Doc'!F:H,3,FALSE),0)</f>
        <v>0</v>
      </c>
      <c r="M1012" s="117" t="str">
        <f>IFERROR(VLOOKUP(F:F,'Payment Schedule'!AD:AE,2,FALSE),"")</f>
        <v/>
      </c>
    </row>
    <row r="1013" spans="6:13" x14ac:dyDescent="0.2">
      <c r="F1013" s="110"/>
      <c r="I1013" s="213"/>
      <c r="J1013" s="254">
        <f>IFERROR(VLOOKUP(G:G,'Master Data'!A:D,4,FALSE),0)</f>
        <v>0</v>
      </c>
      <c r="L1013" s="117">
        <f>IFERROR(VLOOKUP(F:F,'BW Expense Report Doc'!F:H,3,FALSE),0)</f>
        <v>0</v>
      </c>
      <c r="M1013" s="117" t="str">
        <f>IFERROR(VLOOKUP(F:F,'Payment Schedule'!AD:AE,2,FALSE),"")</f>
        <v/>
      </c>
    </row>
    <row r="1014" spans="6:13" x14ac:dyDescent="0.2">
      <c r="F1014" s="110"/>
      <c r="I1014" s="213"/>
      <c r="J1014" s="254">
        <f>IFERROR(VLOOKUP(G:G,'Master Data'!A:D,4,FALSE),0)</f>
        <v>0</v>
      </c>
      <c r="L1014" s="117">
        <f>IFERROR(VLOOKUP(F:F,'BW Expense Report Doc'!F:H,3,FALSE),0)</f>
        <v>0</v>
      </c>
      <c r="M1014" s="117" t="str">
        <f>IFERROR(VLOOKUP(F:F,'Payment Schedule'!AD:AE,2,FALSE),"")</f>
        <v/>
      </c>
    </row>
    <row r="1015" spans="6:13" x14ac:dyDescent="0.2">
      <c r="F1015" s="110"/>
      <c r="I1015" s="213"/>
      <c r="J1015" s="254">
        <f>IFERROR(VLOOKUP(G:G,'Master Data'!A:D,4,FALSE),0)</f>
        <v>0</v>
      </c>
      <c r="L1015" s="117">
        <f>IFERROR(VLOOKUP(F:F,'BW Expense Report Doc'!F:H,3,FALSE),0)</f>
        <v>0</v>
      </c>
      <c r="M1015" s="117" t="str">
        <f>IFERROR(VLOOKUP(F:F,'Payment Schedule'!AD:AE,2,FALSE),"")</f>
        <v/>
      </c>
    </row>
    <row r="1016" spans="6:13" x14ac:dyDescent="0.2">
      <c r="F1016" s="110"/>
      <c r="I1016" s="213"/>
      <c r="J1016" s="254">
        <f>IFERROR(VLOOKUP(G:G,'Master Data'!A:D,4,FALSE),0)</f>
        <v>0</v>
      </c>
      <c r="L1016" s="117">
        <f>IFERROR(VLOOKUP(F:F,'BW Expense Report Doc'!F:H,3,FALSE),0)</f>
        <v>0</v>
      </c>
      <c r="M1016" s="117" t="str">
        <f>IFERROR(VLOOKUP(F:F,'Payment Schedule'!AD:AE,2,FALSE),"")</f>
        <v/>
      </c>
    </row>
    <row r="1017" spans="6:13" x14ac:dyDescent="0.2">
      <c r="F1017" s="110"/>
      <c r="I1017" s="213"/>
      <c r="J1017" s="254">
        <f>IFERROR(VLOOKUP(G:G,'Master Data'!A:D,4,FALSE),0)</f>
        <v>0</v>
      </c>
      <c r="L1017" s="117">
        <f>IFERROR(VLOOKUP(F:F,'BW Expense Report Doc'!F:H,3,FALSE),0)</f>
        <v>0</v>
      </c>
      <c r="M1017" s="117" t="str">
        <f>IFERROR(VLOOKUP(F:F,'Payment Schedule'!AD:AE,2,FALSE),"")</f>
        <v/>
      </c>
    </row>
    <row r="1018" spans="6:13" x14ac:dyDescent="0.2">
      <c r="F1018" s="110"/>
      <c r="I1018" s="213"/>
      <c r="J1018" s="254">
        <f>IFERROR(VLOOKUP(G:G,'Master Data'!A:D,4,FALSE),0)</f>
        <v>0</v>
      </c>
      <c r="L1018" s="117">
        <f>IFERROR(VLOOKUP(F:F,'BW Expense Report Doc'!F:H,3,FALSE),0)</f>
        <v>0</v>
      </c>
      <c r="M1018" s="117" t="str">
        <f>IFERROR(VLOOKUP(F:F,'Payment Schedule'!AD:AE,2,FALSE),"")</f>
        <v/>
      </c>
    </row>
    <row r="1019" spans="6:13" x14ac:dyDescent="0.2">
      <c r="F1019" s="110"/>
      <c r="I1019" s="213"/>
      <c r="J1019" s="254">
        <f>IFERROR(VLOOKUP(G:G,'Master Data'!A:D,4,FALSE),0)</f>
        <v>0</v>
      </c>
      <c r="L1019" s="117">
        <f>IFERROR(VLOOKUP(F:F,'BW Expense Report Doc'!F:H,3,FALSE),0)</f>
        <v>0</v>
      </c>
      <c r="M1019" s="117" t="str">
        <f>IFERROR(VLOOKUP(F:F,'Payment Schedule'!AD:AE,2,FALSE),"")</f>
        <v/>
      </c>
    </row>
    <row r="1020" spans="6:13" x14ac:dyDescent="0.2">
      <c r="F1020" s="110"/>
      <c r="I1020" s="213"/>
      <c r="J1020" s="254">
        <f>IFERROR(VLOOKUP(G:G,'Master Data'!A:D,4,FALSE),0)</f>
        <v>0</v>
      </c>
      <c r="L1020" s="117">
        <f>IFERROR(VLOOKUP(F:F,'BW Expense Report Doc'!F:H,3,FALSE),0)</f>
        <v>0</v>
      </c>
      <c r="M1020" s="117" t="str">
        <f>IFERROR(VLOOKUP(F:F,'Payment Schedule'!AD:AE,2,FALSE),"")</f>
        <v/>
      </c>
    </row>
    <row r="1021" spans="6:13" x14ac:dyDescent="0.2">
      <c r="F1021" s="110"/>
      <c r="I1021" s="213"/>
      <c r="J1021" s="254">
        <f>IFERROR(VLOOKUP(G:G,'Master Data'!A:D,4,FALSE),0)</f>
        <v>0</v>
      </c>
      <c r="L1021" s="117">
        <f>IFERROR(VLOOKUP(F:F,'BW Expense Report Doc'!F:H,3,FALSE),0)</f>
        <v>0</v>
      </c>
      <c r="M1021" s="117" t="str">
        <f>IFERROR(VLOOKUP(F:F,'Payment Schedule'!AD:AE,2,FALSE),"")</f>
        <v/>
      </c>
    </row>
    <row r="1022" spans="6:13" x14ac:dyDescent="0.2">
      <c r="F1022" s="110"/>
      <c r="I1022" s="213"/>
      <c r="J1022" s="254">
        <f>IFERROR(VLOOKUP(G:G,'Master Data'!A:D,4,FALSE),0)</f>
        <v>0</v>
      </c>
      <c r="L1022" s="117">
        <f>IFERROR(VLOOKUP(F:F,'BW Expense Report Doc'!F:H,3,FALSE),0)</f>
        <v>0</v>
      </c>
      <c r="M1022" s="117" t="str">
        <f>IFERROR(VLOOKUP(F:F,'Payment Schedule'!AD:AE,2,FALSE),"")</f>
        <v/>
      </c>
    </row>
    <row r="1023" spans="6:13" x14ac:dyDescent="0.2">
      <c r="F1023" s="110"/>
      <c r="I1023" s="213"/>
      <c r="J1023" s="254">
        <f>IFERROR(VLOOKUP(G:G,'Master Data'!A:D,4,FALSE),0)</f>
        <v>0</v>
      </c>
      <c r="L1023" s="117">
        <f>IFERROR(VLOOKUP(F:F,'BW Expense Report Doc'!F:H,3,FALSE),0)</f>
        <v>0</v>
      </c>
      <c r="M1023" s="117" t="str">
        <f>IFERROR(VLOOKUP(F:F,'Payment Schedule'!AD:AE,2,FALSE),"")</f>
        <v/>
      </c>
    </row>
    <row r="1024" spans="6:13" x14ac:dyDescent="0.2">
      <c r="F1024" s="110"/>
      <c r="I1024" s="213"/>
      <c r="J1024" s="254">
        <f>IFERROR(VLOOKUP(G:G,'Master Data'!A:D,4,FALSE),0)</f>
        <v>0</v>
      </c>
      <c r="L1024" s="117">
        <f>IFERROR(VLOOKUP(F:F,'BW Expense Report Doc'!F:H,3,FALSE),0)</f>
        <v>0</v>
      </c>
      <c r="M1024" s="117" t="str">
        <f>IFERROR(VLOOKUP(F:F,'Payment Schedule'!AD:AE,2,FALSE),"")</f>
        <v/>
      </c>
    </row>
    <row r="1025" spans="6:13" x14ac:dyDescent="0.2">
      <c r="F1025" s="110"/>
      <c r="I1025" s="213"/>
      <c r="J1025" s="254">
        <f>IFERROR(VLOOKUP(G:G,'Master Data'!A:D,4,FALSE),0)</f>
        <v>0</v>
      </c>
      <c r="L1025" s="117">
        <f>IFERROR(VLOOKUP(F:F,'BW Expense Report Doc'!F:H,3,FALSE),0)</f>
        <v>0</v>
      </c>
      <c r="M1025" s="117" t="str">
        <f>IFERROR(VLOOKUP(F:F,'Payment Schedule'!AD:AE,2,FALSE),"")</f>
        <v/>
      </c>
    </row>
    <row r="1026" spans="6:13" x14ac:dyDescent="0.2">
      <c r="F1026" s="110"/>
      <c r="I1026" s="213"/>
      <c r="J1026" s="254">
        <f>IFERROR(VLOOKUP(G:G,'Master Data'!A:D,4,FALSE),0)</f>
        <v>0</v>
      </c>
      <c r="L1026" s="117">
        <f>IFERROR(VLOOKUP(F:F,'BW Expense Report Doc'!F:H,3,FALSE),0)</f>
        <v>0</v>
      </c>
      <c r="M1026" s="117" t="str">
        <f>IFERROR(VLOOKUP(F:F,'Payment Schedule'!AD:AE,2,FALSE),"")</f>
        <v/>
      </c>
    </row>
    <row r="1027" spans="6:13" x14ac:dyDescent="0.2">
      <c r="F1027" s="110"/>
      <c r="I1027" s="213"/>
      <c r="J1027" s="254">
        <f>IFERROR(VLOOKUP(G:G,'Master Data'!A:D,4,FALSE),0)</f>
        <v>0</v>
      </c>
      <c r="L1027" s="117">
        <f>IFERROR(VLOOKUP(F:F,'BW Expense Report Doc'!F:H,3,FALSE),0)</f>
        <v>0</v>
      </c>
      <c r="M1027" s="117" t="str">
        <f>IFERROR(VLOOKUP(F:F,'Payment Schedule'!AD:AE,2,FALSE),"")</f>
        <v/>
      </c>
    </row>
    <row r="1028" spans="6:13" x14ac:dyDescent="0.2">
      <c r="F1028" s="110"/>
      <c r="I1028" s="213"/>
      <c r="J1028" s="254">
        <f>IFERROR(VLOOKUP(G:G,'Master Data'!A:D,4,FALSE),0)</f>
        <v>0</v>
      </c>
      <c r="L1028" s="117">
        <f>IFERROR(VLOOKUP(F:F,'BW Expense Report Doc'!F:H,3,FALSE),0)</f>
        <v>0</v>
      </c>
      <c r="M1028" s="117" t="str">
        <f>IFERROR(VLOOKUP(F:F,'Payment Schedule'!AD:AE,2,FALSE),"")</f>
        <v/>
      </c>
    </row>
    <row r="1029" spans="6:13" x14ac:dyDescent="0.2">
      <c r="F1029" s="110"/>
      <c r="I1029" s="213"/>
      <c r="J1029" s="254">
        <f>IFERROR(VLOOKUP(G:G,'Master Data'!A:D,4,FALSE),0)</f>
        <v>0</v>
      </c>
      <c r="L1029" s="117">
        <f>IFERROR(VLOOKUP(F:F,'BW Expense Report Doc'!F:H,3,FALSE),0)</f>
        <v>0</v>
      </c>
      <c r="M1029" s="117" t="str">
        <f>IFERROR(VLOOKUP(F:F,'Payment Schedule'!AD:AE,2,FALSE),"")</f>
        <v/>
      </c>
    </row>
    <row r="1030" spans="6:13" x14ac:dyDescent="0.2">
      <c r="F1030" s="110"/>
      <c r="I1030" s="213"/>
      <c r="J1030" s="254">
        <f>IFERROR(VLOOKUP(G:G,'Master Data'!A:D,4,FALSE),0)</f>
        <v>0</v>
      </c>
      <c r="L1030" s="117">
        <f>IFERROR(VLOOKUP(F:F,'BW Expense Report Doc'!F:H,3,FALSE),0)</f>
        <v>0</v>
      </c>
      <c r="M1030" s="117" t="str">
        <f>IFERROR(VLOOKUP(F:F,'Payment Schedule'!AD:AE,2,FALSE),"")</f>
        <v/>
      </c>
    </row>
    <row r="1031" spans="6:13" x14ac:dyDescent="0.2">
      <c r="F1031" s="110"/>
      <c r="I1031" s="213"/>
      <c r="J1031" s="254">
        <f>IFERROR(VLOOKUP(G:G,'Master Data'!A:D,4,FALSE),0)</f>
        <v>0</v>
      </c>
      <c r="L1031" s="117">
        <f>IFERROR(VLOOKUP(F:F,'BW Expense Report Doc'!F:H,3,FALSE),0)</f>
        <v>0</v>
      </c>
      <c r="M1031" s="117" t="str">
        <f>IFERROR(VLOOKUP(F:F,'Payment Schedule'!AD:AE,2,FALSE),"")</f>
        <v/>
      </c>
    </row>
    <row r="1032" spans="6:13" x14ac:dyDescent="0.2">
      <c r="F1032" s="110"/>
      <c r="I1032" s="213"/>
      <c r="J1032" s="254">
        <f>IFERROR(VLOOKUP(G:G,'Master Data'!A:D,4,FALSE),0)</f>
        <v>0</v>
      </c>
      <c r="L1032" s="117">
        <f>IFERROR(VLOOKUP(F:F,'BW Expense Report Doc'!F:H,3,FALSE),0)</f>
        <v>0</v>
      </c>
      <c r="M1032" s="117" t="str">
        <f>IFERROR(VLOOKUP(F:F,'Payment Schedule'!AD:AE,2,FALSE),"")</f>
        <v/>
      </c>
    </row>
    <row r="1033" spans="6:13" x14ac:dyDescent="0.2">
      <c r="F1033" s="110"/>
      <c r="I1033" s="213"/>
      <c r="J1033" s="254">
        <f>IFERROR(VLOOKUP(G:G,'Master Data'!A:D,4,FALSE),0)</f>
        <v>0</v>
      </c>
      <c r="L1033" s="117">
        <f>IFERROR(VLOOKUP(F:F,'BW Expense Report Doc'!F:H,3,FALSE),0)</f>
        <v>0</v>
      </c>
      <c r="M1033" s="117" t="str">
        <f>IFERROR(VLOOKUP(F:F,'Payment Schedule'!AD:AE,2,FALSE),"")</f>
        <v/>
      </c>
    </row>
    <row r="1034" spans="6:13" x14ac:dyDescent="0.2">
      <c r="F1034" s="110"/>
      <c r="I1034" s="213"/>
      <c r="J1034" s="254">
        <f>IFERROR(VLOOKUP(G:G,'Master Data'!A:D,4,FALSE),0)</f>
        <v>0</v>
      </c>
      <c r="L1034" s="117">
        <f>IFERROR(VLOOKUP(F:F,'BW Expense Report Doc'!F:H,3,FALSE),0)</f>
        <v>0</v>
      </c>
      <c r="M1034" s="117" t="str">
        <f>IFERROR(VLOOKUP(F:F,'Payment Schedule'!AD:AE,2,FALSE),"")</f>
        <v/>
      </c>
    </row>
    <row r="1035" spans="6:13" x14ac:dyDescent="0.2">
      <c r="F1035" s="110"/>
      <c r="I1035" s="213"/>
      <c r="J1035" s="254">
        <f>IFERROR(VLOOKUP(G:G,'Master Data'!A:D,4,FALSE),0)</f>
        <v>0</v>
      </c>
      <c r="L1035" s="117">
        <f>IFERROR(VLOOKUP(F:F,'BW Expense Report Doc'!F:H,3,FALSE),0)</f>
        <v>0</v>
      </c>
      <c r="M1035" s="117" t="str">
        <f>IFERROR(VLOOKUP(F:F,'Payment Schedule'!AD:AE,2,FALSE),"")</f>
        <v/>
      </c>
    </row>
    <row r="1036" spans="6:13" x14ac:dyDescent="0.2">
      <c r="F1036" s="110"/>
      <c r="I1036" s="213"/>
      <c r="J1036" s="254">
        <f>IFERROR(VLOOKUP(G:G,'Master Data'!A:D,4,FALSE),0)</f>
        <v>0</v>
      </c>
      <c r="L1036" s="117">
        <f>IFERROR(VLOOKUP(F:F,'BW Expense Report Doc'!F:H,3,FALSE),0)</f>
        <v>0</v>
      </c>
      <c r="M1036" s="117" t="str">
        <f>IFERROR(VLOOKUP(F:F,'Payment Schedule'!AD:AE,2,FALSE),"")</f>
        <v/>
      </c>
    </row>
    <row r="1037" spans="6:13" x14ac:dyDescent="0.2">
      <c r="F1037" s="110"/>
      <c r="I1037" s="213"/>
      <c r="J1037" s="254">
        <f>IFERROR(VLOOKUP(G:G,'Master Data'!A:D,4,FALSE),0)</f>
        <v>0</v>
      </c>
      <c r="L1037" s="117">
        <f>IFERROR(VLOOKUP(F:F,'BW Expense Report Doc'!F:H,3,FALSE),0)</f>
        <v>0</v>
      </c>
      <c r="M1037" s="117" t="str">
        <f>IFERROR(VLOOKUP(F:F,'Payment Schedule'!AD:AE,2,FALSE),"")</f>
        <v/>
      </c>
    </row>
    <row r="1038" spans="6:13" x14ac:dyDescent="0.2">
      <c r="F1038" s="110"/>
      <c r="I1038" s="213"/>
      <c r="J1038" s="254">
        <f>IFERROR(VLOOKUP(G:G,'Master Data'!A:D,4,FALSE),0)</f>
        <v>0</v>
      </c>
      <c r="L1038" s="117">
        <f>IFERROR(VLOOKUP(F:F,'BW Expense Report Doc'!F:H,3,FALSE),0)</f>
        <v>0</v>
      </c>
      <c r="M1038" s="117" t="str">
        <f>IFERROR(VLOOKUP(F:F,'Payment Schedule'!AD:AE,2,FALSE),"")</f>
        <v/>
      </c>
    </row>
    <row r="1039" spans="6:13" x14ac:dyDescent="0.2">
      <c r="F1039" s="110"/>
      <c r="I1039" s="213"/>
      <c r="J1039" s="254">
        <f>IFERROR(VLOOKUP(G:G,'Master Data'!A:D,4,FALSE),0)</f>
        <v>0</v>
      </c>
      <c r="L1039" s="117">
        <f>IFERROR(VLOOKUP(F:F,'BW Expense Report Doc'!F:H,3,FALSE),0)</f>
        <v>0</v>
      </c>
      <c r="M1039" s="117" t="str">
        <f>IFERROR(VLOOKUP(F:F,'Payment Schedule'!AD:AE,2,FALSE),"")</f>
        <v/>
      </c>
    </row>
    <row r="1040" spans="6:13" x14ac:dyDescent="0.2">
      <c r="F1040" s="110"/>
      <c r="I1040" s="213"/>
      <c r="J1040" s="254">
        <f>IFERROR(VLOOKUP(G:G,'Master Data'!A:D,4,FALSE),0)</f>
        <v>0</v>
      </c>
      <c r="L1040" s="117">
        <f>IFERROR(VLOOKUP(F:F,'BW Expense Report Doc'!F:H,3,FALSE),0)</f>
        <v>0</v>
      </c>
      <c r="M1040" s="117" t="str">
        <f>IFERROR(VLOOKUP(F:F,'Payment Schedule'!AD:AE,2,FALSE),"")</f>
        <v/>
      </c>
    </row>
    <row r="1041" spans="6:13" x14ac:dyDescent="0.2">
      <c r="F1041" s="110"/>
      <c r="I1041" s="213"/>
      <c r="J1041" s="254">
        <f>IFERROR(VLOOKUP(G:G,'Master Data'!A:D,4,FALSE),0)</f>
        <v>0</v>
      </c>
      <c r="L1041" s="117">
        <f>IFERROR(VLOOKUP(F:F,'BW Expense Report Doc'!F:H,3,FALSE),0)</f>
        <v>0</v>
      </c>
      <c r="M1041" s="117" t="str">
        <f>IFERROR(VLOOKUP(F:F,'Payment Schedule'!AD:AE,2,FALSE),"")</f>
        <v/>
      </c>
    </row>
    <row r="1042" spans="6:13" x14ac:dyDescent="0.2">
      <c r="F1042" s="110"/>
      <c r="I1042" s="213"/>
      <c r="J1042" s="254">
        <f>IFERROR(VLOOKUP(G:G,'Master Data'!A:D,4,FALSE),0)</f>
        <v>0</v>
      </c>
      <c r="L1042" s="117">
        <f>IFERROR(VLOOKUP(F:F,'BW Expense Report Doc'!F:H,3,FALSE),0)</f>
        <v>0</v>
      </c>
      <c r="M1042" s="117" t="str">
        <f>IFERROR(VLOOKUP(F:F,'Payment Schedule'!AD:AE,2,FALSE),"")</f>
        <v/>
      </c>
    </row>
    <row r="1043" spans="6:13" x14ac:dyDescent="0.2">
      <c r="F1043" s="110"/>
      <c r="I1043" s="213"/>
      <c r="J1043" s="254">
        <f>IFERROR(VLOOKUP(G:G,'Master Data'!A:D,4,FALSE),0)</f>
        <v>0</v>
      </c>
      <c r="L1043" s="117">
        <f>IFERROR(VLOOKUP(F:F,'BW Expense Report Doc'!F:H,3,FALSE),0)</f>
        <v>0</v>
      </c>
      <c r="M1043" s="117" t="str">
        <f>IFERROR(VLOOKUP(F:F,'Payment Schedule'!AD:AE,2,FALSE),"")</f>
        <v/>
      </c>
    </row>
    <row r="1044" spans="6:13" x14ac:dyDescent="0.2">
      <c r="F1044" s="110"/>
      <c r="I1044" s="213"/>
      <c r="J1044" s="254">
        <f>IFERROR(VLOOKUP(G:G,'Master Data'!A:D,4,FALSE),0)</f>
        <v>0</v>
      </c>
      <c r="L1044" s="117">
        <f>IFERROR(VLOOKUP(F:F,'BW Expense Report Doc'!F:H,3,FALSE),0)</f>
        <v>0</v>
      </c>
      <c r="M1044" s="117" t="str">
        <f>IFERROR(VLOOKUP(F:F,'Payment Schedule'!AD:AE,2,FALSE),"")</f>
        <v/>
      </c>
    </row>
    <row r="1045" spans="6:13" x14ac:dyDescent="0.2">
      <c r="F1045" s="110"/>
      <c r="I1045" s="213"/>
      <c r="J1045" s="254">
        <f>IFERROR(VLOOKUP(G:G,'Master Data'!A:D,4,FALSE),0)</f>
        <v>0</v>
      </c>
      <c r="L1045" s="117">
        <f>IFERROR(VLOOKUP(F:F,'BW Expense Report Doc'!F:H,3,FALSE),0)</f>
        <v>0</v>
      </c>
      <c r="M1045" s="117" t="str">
        <f>IFERROR(VLOOKUP(F:F,'Payment Schedule'!AD:AE,2,FALSE),"")</f>
        <v/>
      </c>
    </row>
    <row r="1046" spans="6:13" x14ac:dyDescent="0.2">
      <c r="F1046" s="110"/>
      <c r="I1046" s="213"/>
      <c r="J1046" s="254">
        <f>IFERROR(VLOOKUP(G:G,'Master Data'!A:D,4,FALSE),0)</f>
        <v>0</v>
      </c>
      <c r="L1046" s="117">
        <f>IFERROR(VLOOKUP(F:F,'BW Expense Report Doc'!F:H,3,FALSE),0)</f>
        <v>0</v>
      </c>
      <c r="M1046" s="117" t="str">
        <f>IFERROR(VLOOKUP(F:F,'Payment Schedule'!AD:AE,2,FALSE),"")</f>
        <v/>
      </c>
    </row>
    <row r="1047" spans="6:13" x14ac:dyDescent="0.2">
      <c r="F1047" s="110"/>
      <c r="I1047" s="213"/>
      <c r="J1047" s="254">
        <f>IFERROR(VLOOKUP(G:G,'Master Data'!A:D,4,FALSE),0)</f>
        <v>0</v>
      </c>
      <c r="L1047" s="117">
        <f>IFERROR(VLOOKUP(F:F,'BW Expense Report Doc'!F:H,3,FALSE),0)</f>
        <v>0</v>
      </c>
      <c r="M1047" s="117" t="str">
        <f>IFERROR(VLOOKUP(F:F,'Payment Schedule'!AD:AE,2,FALSE),"")</f>
        <v/>
      </c>
    </row>
    <row r="1048" spans="6:13" x14ac:dyDescent="0.2">
      <c r="F1048" s="110"/>
      <c r="I1048" s="213"/>
      <c r="J1048" s="254">
        <f>IFERROR(VLOOKUP(G:G,'Master Data'!A:D,4,FALSE),0)</f>
        <v>0</v>
      </c>
      <c r="L1048" s="117">
        <f>IFERROR(VLOOKUP(F:F,'BW Expense Report Doc'!F:H,3,FALSE),0)</f>
        <v>0</v>
      </c>
      <c r="M1048" s="117" t="str">
        <f>IFERROR(VLOOKUP(F:F,'Payment Schedule'!AD:AE,2,FALSE),"")</f>
        <v/>
      </c>
    </row>
    <row r="1049" spans="6:13" x14ac:dyDescent="0.2">
      <c r="F1049" s="110"/>
      <c r="I1049" s="213"/>
      <c r="J1049" s="254">
        <f>IFERROR(VLOOKUP(G:G,'Master Data'!A:D,4,FALSE),0)</f>
        <v>0</v>
      </c>
      <c r="L1049" s="117">
        <f>IFERROR(VLOOKUP(F:F,'BW Expense Report Doc'!F:H,3,FALSE),0)</f>
        <v>0</v>
      </c>
      <c r="M1049" s="117" t="str">
        <f>IFERROR(VLOOKUP(F:F,'Payment Schedule'!AD:AE,2,FALSE),"")</f>
        <v/>
      </c>
    </row>
    <row r="1050" spans="6:13" x14ac:dyDescent="0.2">
      <c r="F1050" s="110"/>
      <c r="I1050" s="213"/>
      <c r="J1050" s="254">
        <f>IFERROR(VLOOKUP(G:G,'Master Data'!A:D,4,FALSE),0)</f>
        <v>0</v>
      </c>
      <c r="L1050" s="117">
        <f>IFERROR(VLOOKUP(F:F,'BW Expense Report Doc'!F:H,3,FALSE),0)</f>
        <v>0</v>
      </c>
      <c r="M1050" s="117" t="str">
        <f>IFERROR(VLOOKUP(F:F,'Payment Schedule'!AD:AE,2,FALSE),"")</f>
        <v/>
      </c>
    </row>
    <row r="1051" spans="6:13" x14ac:dyDescent="0.2">
      <c r="F1051" s="110"/>
      <c r="I1051" s="213"/>
      <c r="J1051" s="254">
        <f>IFERROR(VLOOKUP(G:G,'Master Data'!A:D,4,FALSE),0)</f>
        <v>0</v>
      </c>
      <c r="L1051" s="117">
        <f>IFERROR(VLOOKUP(F:F,'BW Expense Report Doc'!F:H,3,FALSE),0)</f>
        <v>0</v>
      </c>
      <c r="M1051" s="117" t="str">
        <f>IFERROR(VLOOKUP(F:F,'Payment Schedule'!AD:AE,2,FALSE),"")</f>
        <v/>
      </c>
    </row>
    <row r="1052" spans="6:13" x14ac:dyDescent="0.2">
      <c r="F1052" s="110"/>
      <c r="I1052" s="213"/>
      <c r="J1052" s="254">
        <f>IFERROR(VLOOKUP(G:G,'Master Data'!A:D,4,FALSE),0)</f>
        <v>0</v>
      </c>
      <c r="L1052" s="117">
        <f>IFERROR(VLOOKUP(F:F,'BW Expense Report Doc'!F:H,3,FALSE),0)</f>
        <v>0</v>
      </c>
      <c r="M1052" s="117" t="str">
        <f>IFERROR(VLOOKUP(F:F,'Payment Schedule'!AD:AE,2,FALSE),"")</f>
        <v/>
      </c>
    </row>
    <row r="1053" spans="6:13" x14ac:dyDescent="0.2">
      <c r="F1053" s="110"/>
      <c r="I1053" s="213"/>
      <c r="J1053" s="254">
        <f>IFERROR(VLOOKUP(G:G,'Master Data'!A:D,4,FALSE),0)</f>
        <v>0</v>
      </c>
      <c r="L1053" s="117">
        <f>IFERROR(VLOOKUP(F:F,'BW Expense Report Doc'!F:H,3,FALSE),0)</f>
        <v>0</v>
      </c>
      <c r="M1053" s="117" t="str">
        <f>IFERROR(VLOOKUP(F:F,'Payment Schedule'!AD:AE,2,FALSE),"")</f>
        <v/>
      </c>
    </row>
    <row r="1054" spans="6:13" x14ac:dyDescent="0.2">
      <c r="F1054" s="110"/>
      <c r="I1054" s="213"/>
      <c r="J1054" s="254">
        <f>IFERROR(VLOOKUP(G:G,'Master Data'!A:D,4,FALSE),0)</f>
        <v>0</v>
      </c>
      <c r="L1054" s="117">
        <f>IFERROR(VLOOKUP(F:F,'BW Expense Report Doc'!F:H,3,FALSE),0)</f>
        <v>0</v>
      </c>
      <c r="M1054" s="117" t="str">
        <f>IFERROR(VLOOKUP(F:F,'Payment Schedule'!AD:AE,2,FALSE),"")</f>
        <v/>
      </c>
    </row>
    <row r="1055" spans="6:13" x14ac:dyDescent="0.2">
      <c r="F1055" s="110"/>
      <c r="I1055" s="213"/>
      <c r="J1055" s="254">
        <f>IFERROR(VLOOKUP(G:G,'Master Data'!A:D,4,FALSE),0)</f>
        <v>0</v>
      </c>
      <c r="L1055" s="117">
        <f>IFERROR(VLOOKUP(F:F,'BW Expense Report Doc'!F:H,3,FALSE),0)</f>
        <v>0</v>
      </c>
      <c r="M1055" s="117" t="str">
        <f>IFERROR(VLOOKUP(F:F,'Payment Schedule'!AD:AE,2,FALSE),"")</f>
        <v/>
      </c>
    </row>
    <row r="1056" spans="6:13" x14ac:dyDescent="0.2">
      <c r="F1056" s="110"/>
      <c r="I1056" s="213"/>
      <c r="J1056" s="254">
        <f>IFERROR(VLOOKUP(G:G,'Master Data'!A:D,4,FALSE),0)</f>
        <v>0</v>
      </c>
      <c r="L1056" s="117">
        <f>IFERROR(VLOOKUP(F:F,'BW Expense Report Doc'!F:H,3,FALSE),0)</f>
        <v>0</v>
      </c>
      <c r="M1056" s="117" t="str">
        <f>IFERROR(VLOOKUP(F:F,'Payment Schedule'!AD:AE,2,FALSE),"")</f>
        <v/>
      </c>
    </row>
    <row r="1057" spans="6:13" x14ac:dyDescent="0.2">
      <c r="F1057" s="110"/>
      <c r="I1057" s="213"/>
      <c r="J1057" s="254">
        <f>IFERROR(VLOOKUP(G:G,'Master Data'!A:D,4,FALSE),0)</f>
        <v>0</v>
      </c>
      <c r="L1057" s="117">
        <f>IFERROR(VLOOKUP(F:F,'BW Expense Report Doc'!F:H,3,FALSE),0)</f>
        <v>0</v>
      </c>
      <c r="M1057" s="117" t="str">
        <f>IFERROR(VLOOKUP(F:F,'Payment Schedule'!AD:AE,2,FALSE),"")</f>
        <v/>
      </c>
    </row>
    <row r="1058" spans="6:13" x14ac:dyDescent="0.2">
      <c r="F1058" s="110"/>
      <c r="I1058" s="213"/>
      <c r="J1058" s="254">
        <f>IFERROR(VLOOKUP(G:G,'Master Data'!A:D,4,FALSE),0)</f>
        <v>0</v>
      </c>
      <c r="L1058" s="117">
        <f>IFERROR(VLOOKUP(F:F,'BW Expense Report Doc'!F:H,3,FALSE),0)</f>
        <v>0</v>
      </c>
      <c r="M1058" s="117" t="str">
        <f>IFERROR(VLOOKUP(F:F,'Payment Schedule'!AD:AE,2,FALSE),"")</f>
        <v/>
      </c>
    </row>
    <row r="1059" spans="6:13" x14ac:dyDescent="0.2">
      <c r="F1059" s="110"/>
      <c r="I1059" s="213"/>
      <c r="J1059" s="254">
        <f>IFERROR(VLOOKUP(G:G,'Master Data'!A:D,4,FALSE),0)</f>
        <v>0</v>
      </c>
      <c r="L1059" s="117">
        <f>IFERROR(VLOOKUP(F:F,'BW Expense Report Doc'!F:H,3,FALSE),0)</f>
        <v>0</v>
      </c>
      <c r="M1059" s="117" t="str">
        <f>IFERROR(VLOOKUP(F:F,'Payment Schedule'!AD:AE,2,FALSE),"")</f>
        <v/>
      </c>
    </row>
    <row r="1060" spans="6:13" x14ac:dyDescent="0.2">
      <c r="F1060" s="110"/>
      <c r="I1060" s="213"/>
      <c r="J1060" s="254">
        <f>IFERROR(VLOOKUP(G:G,'Master Data'!A:D,4,FALSE),0)</f>
        <v>0</v>
      </c>
      <c r="L1060" s="117">
        <f>IFERROR(VLOOKUP(F:F,'BW Expense Report Doc'!F:H,3,FALSE),0)</f>
        <v>0</v>
      </c>
      <c r="M1060" s="117" t="str">
        <f>IFERROR(VLOOKUP(F:F,'Payment Schedule'!AD:AE,2,FALSE),"")</f>
        <v/>
      </c>
    </row>
    <row r="1061" spans="6:13" x14ac:dyDescent="0.2">
      <c r="F1061" s="110"/>
      <c r="I1061" s="213"/>
      <c r="J1061" s="254">
        <f>IFERROR(VLOOKUP(G:G,'Master Data'!A:D,4,FALSE),0)</f>
        <v>0</v>
      </c>
      <c r="L1061" s="117">
        <f>IFERROR(VLOOKUP(F:F,'BW Expense Report Doc'!F:H,3,FALSE),0)</f>
        <v>0</v>
      </c>
      <c r="M1061" s="117" t="str">
        <f>IFERROR(VLOOKUP(F:F,'Payment Schedule'!AD:AE,2,FALSE),"")</f>
        <v/>
      </c>
    </row>
    <row r="1062" spans="6:13" x14ac:dyDescent="0.2">
      <c r="F1062" s="110"/>
      <c r="I1062" s="213"/>
      <c r="J1062" s="254">
        <f>IFERROR(VLOOKUP(G:G,'Master Data'!A:D,4,FALSE),0)</f>
        <v>0</v>
      </c>
      <c r="L1062" s="117">
        <f>IFERROR(VLOOKUP(F:F,'BW Expense Report Doc'!F:H,3,FALSE),0)</f>
        <v>0</v>
      </c>
      <c r="M1062" s="117" t="str">
        <f>IFERROR(VLOOKUP(F:F,'Payment Schedule'!AD:AE,2,FALSE),"")</f>
        <v/>
      </c>
    </row>
    <row r="1063" spans="6:13" x14ac:dyDescent="0.2">
      <c r="F1063" s="110"/>
      <c r="I1063" s="213"/>
      <c r="J1063" s="254">
        <f>IFERROR(VLOOKUP(G:G,'Master Data'!A:D,4,FALSE),0)</f>
        <v>0</v>
      </c>
      <c r="L1063" s="117">
        <f>IFERROR(VLOOKUP(F:F,'BW Expense Report Doc'!F:H,3,FALSE),0)</f>
        <v>0</v>
      </c>
      <c r="M1063" s="117" t="str">
        <f>IFERROR(VLOOKUP(F:F,'Payment Schedule'!AD:AE,2,FALSE),"")</f>
        <v/>
      </c>
    </row>
    <row r="1064" spans="6:13" x14ac:dyDescent="0.2">
      <c r="F1064" s="110"/>
      <c r="I1064" s="213"/>
      <c r="J1064" s="254">
        <f>IFERROR(VLOOKUP(G:G,'Master Data'!A:D,4,FALSE),0)</f>
        <v>0</v>
      </c>
      <c r="L1064" s="117">
        <f>IFERROR(VLOOKUP(F:F,'BW Expense Report Doc'!F:H,3,FALSE),0)</f>
        <v>0</v>
      </c>
      <c r="M1064" s="117" t="str">
        <f>IFERROR(VLOOKUP(F:F,'Payment Schedule'!AD:AE,2,FALSE),"")</f>
        <v/>
      </c>
    </row>
    <row r="1065" spans="6:13" x14ac:dyDescent="0.2">
      <c r="F1065" s="110"/>
      <c r="I1065" s="213"/>
      <c r="J1065" s="254">
        <f>IFERROR(VLOOKUP(G:G,'Master Data'!A:D,4,FALSE),0)</f>
        <v>0</v>
      </c>
      <c r="L1065" s="117">
        <f>IFERROR(VLOOKUP(F:F,'BW Expense Report Doc'!F:H,3,FALSE),0)</f>
        <v>0</v>
      </c>
      <c r="M1065" s="117" t="str">
        <f>IFERROR(VLOOKUP(F:F,'Payment Schedule'!AD:AE,2,FALSE),"")</f>
        <v/>
      </c>
    </row>
    <row r="1066" spans="6:13" x14ac:dyDescent="0.2">
      <c r="F1066" s="110"/>
      <c r="I1066" s="213"/>
      <c r="J1066" s="254">
        <f>IFERROR(VLOOKUP(G:G,'Master Data'!A:D,4,FALSE),0)</f>
        <v>0</v>
      </c>
      <c r="L1066" s="117">
        <f>IFERROR(VLOOKUP(F:F,'BW Expense Report Doc'!F:H,3,FALSE),0)</f>
        <v>0</v>
      </c>
      <c r="M1066" s="117" t="str">
        <f>IFERROR(VLOOKUP(F:F,'Payment Schedule'!AD:AE,2,FALSE),"")</f>
        <v/>
      </c>
    </row>
    <row r="1067" spans="6:13" x14ac:dyDescent="0.2">
      <c r="F1067" s="110"/>
      <c r="I1067" s="213"/>
      <c r="J1067" s="254">
        <f>IFERROR(VLOOKUP(G:G,'Master Data'!A:D,4,FALSE),0)</f>
        <v>0</v>
      </c>
      <c r="L1067" s="117">
        <f>IFERROR(VLOOKUP(F:F,'BW Expense Report Doc'!F:H,3,FALSE),0)</f>
        <v>0</v>
      </c>
      <c r="M1067" s="117" t="str">
        <f>IFERROR(VLOOKUP(F:F,'Payment Schedule'!AD:AE,2,FALSE),"")</f>
        <v/>
      </c>
    </row>
    <row r="1068" spans="6:13" x14ac:dyDescent="0.2">
      <c r="F1068" s="110"/>
      <c r="I1068" s="213"/>
      <c r="J1068" s="254">
        <f>IFERROR(VLOOKUP(G:G,'Master Data'!A:D,4,FALSE),0)</f>
        <v>0</v>
      </c>
      <c r="L1068" s="117">
        <f>IFERROR(VLOOKUP(F:F,'BW Expense Report Doc'!F:H,3,FALSE),0)</f>
        <v>0</v>
      </c>
      <c r="M1068" s="117" t="str">
        <f>IFERROR(VLOOKUP(F:F,'Payment Schedule'!AD:AE,2,FALSE),"")</f>
        <v/>
      </c>
    </row>
    <row r="1069" spans="6:13" x14ac:dyDescent="0.2">
      <c r="F1069" s="110"/>
      <c r="I1069" s="213"/>
      <c r="J1069" s="254">
        <f>IFERROR(VLOOKUP(G:G,'Master Data'!A:D,4,FALSE),0)</f>
        <v>0</v>
      </c>
      <c r="L1069" s="117">
        <f>IFERROR(VLOOKUP(F:F,'BW Expense Report Doc'!F:H,3,FALSE),0)</f>
        <v>0</v>
      </c>
      <c r="M1069" s="117" t="str">
        <f>IFERROR(VLOOKUP(F:F,'Payment Schedule'!AD:AE,2,FALSE),"")</f>
        <v/>
      </c>
    </row>
    <row r="1070" spans="6:13" x14ac:dyDescent="0.2">
      <c r="F1070" s="110"/>
      <c r="I1070" s="213"/>
      <c r="J1070" s="254">
        <f>IFERROR(VLOOKUP(G:G,'Master Data'!A:D,4,FALSE),0)</f>
        <v>0</v>
      </c>
      <c r="L1070" s="117">
        <f>IFERROR(VLOOKUP(F:F,'BW Expense Report Doc'!F:H,3,FALSE),0)</f>
        <v>0</v>
      </c>
      <c r="M1070" s="117" t="str">
        <f>IFERROR(VLOOKUP(F:F,'Payment Schedule'!AD:AE,2,FALSE),"")</f>
        <v/>
      </c>
    </row>
    <row r="1071" spans="6:13" x14ac:dyDescent="0.2">
      <c r="F1071" s="110"/>
      <c r="I1071" s="213"/>
      <c r="J1071" s="254">
        <f>IFERROR(VLOOKUP(G:G,'Master Data'!A:D,4,FALSE),0)</f>
        <v>0</v>
      </c>
      <c r="L1071" s="117">
        <f>IFERROR(VLOOKUP(F:F,'BW Expense Report Doc'!F:H,3,FALSE),0)</f>
        <v>0</v>
      </c>
      <c r="M1071" s="117" t="str">
        <f>IFERROR(VLOOKUP(F:F,'Payment Schedule'!AD:AE,2,FALSE),"")</f>
        <v/>
      </c>
    </row>
    <row r="1072" spans="6:13" x14ac:dyDescent="0.2">
      <c r="F1072" s="110"/>
      <c r="I1072" s="213"/>
      <c r="J1072" s="254">
        <f>IFERROR(VLOOKUP(G:G,'Master Data'!A:D,4,FALSE),0)</f>
        <v>0</v>
      </c>
      <c r="L1072" s="117">
        <f>IFERROR(VLOOKUP(F:F,'BW Expense Report Doc'!F:H,3,FALSE),0)</f>
        <v>0</v>
      </c>
      <c r="M1072" s="117" t="str">
        <f>IFERROR(VLOOKUP(F:F,'Payment Schedule'!AD:AE,2,FALSE),"")</f>
        <v/>
      </c>
    </row>
    <row r="1073" spans="6:13" x14ac:dyDescent="0.2">
      <c r="F1073" s="110"/>
      <c r="I1073" s="213"/>
      <c r="J1073" s="254">
        <f>IFERROR(VLOOKUP(G:G,'Master Data'!A:D,4,FALSE),0)</f>
        <v>0</v>
      </c>
      <c r="L1073" s="117">
        <f>IFERROR(VLOOKUP(F:F,'BW Expense Report Doc'!F:H,3,FALSE),0)</f>
        <v>0</v>
      </c>
      <c r="M1073" s="117" t="str">
        <f>IFERROR(VLOOKUP(F:F,'Payment Schedule'!AD:AE,2,FALSE),"")</f>
        <v/>
      </c>
    </row>
    <row r="1074" spans="6:13" x14ac:dyDescent="0.2">
      <c r="F1074" s="110"/>
      <c r="I1074" s="213"/>
      <c r="J1074" s="254">
        <f>IFERROR(VLOOKUP(G:G,'Master Data'!A:D,4,FALSE),0)</f>
        <v>0</v>
      </c>
      <c r="L1074" s="117">
        <f>IFERROR(VLOOKUP(F:F,'BW Expense Report Doc'!F:H,3,FALSE),0)</f>
        <v>0</v>
      </c>
      <c r="M1074" s="117" t="str">
        <f>IFERROR(VLOOKUP(F:F,'Payment Schedule'!AD:AE,2,FALSE),"")</f>
        <v/>
      </c>
    </row>
    <row r="1075" spans="6:13" x14ac:dyDescent="0.2">
      <c r="F1075" s="110"/>
      <c r="I1075" s="213"/>
      <c r="J1075" s="254">
        <f>IFERROR(VLOOKUP(G:G,'Master Data'!A:D,4,FALSE),0)</f>
        <v>0</v>
      </c>
      <c r="L1075" s="117">
        <f>IFERROR(VLOOKUP(F:F,'BW Expense Report Doc'!F:H,3,FALSE),0)</f>
        <v>0</v>
      </c>
      <c r="M1075" s="117" t="str">
        <f>IFERROR(VLOOKUP(F:F,'Payment Schedule'!AD:AE,2,FALSE),"")</f>
        <v/>
      </c>
    </row>
    <row r="1076" spans="6:13" x14ac:dyDescent="0.2">
      <c r="F1076" s="110"/>
      <c r="I1076" s="213"/>
      <c r="J1076" s="254">
        <f>IFERROR(VLOOKUP(G:G,'Master Data'!A:D,4,FALSE),0)</f>
        <v>0</v>
      </c>
      <c r="L1076" s="117">
        <f>IFERROR(VLOOKUP(F:F,'BW Expense Report Doc'!F:H,3,FALSE),0)</f>
        <v>0</v>
      </c>
      <c r="M1076" s="117" t="str">
        <f>IFERROR(VLOOKUP(F:F,'Payment Schedule'!AD:AE,2,FALSE),"")</f>
        <v/>
      </c>
    </row>
    <row r="1077" spans="6:13" x14ac:dyDescent="0.2">
      <c r="F1077" s="110"/>
      <c r="I1077" s="213"/>
      <c r="J1077" s="254">
        <f>IFERROR(VLOOKUP(G:G,'Master Data'!A:D,4,FALSE),0)</f>
        <v>0</v>
      </c>
      <c r="L1077" s="117">
        <f>IFERROR(VLOOKUP(F:F,'BW Expense Report Doc'!F:H,3,FALSE),0)</f>
        <v>0</v>
      </c>
      <c r="M1077" s="117" t="str">
        <f>IFERROR(VLOOKUP(F:F,'Payment Schedule'!AD:AE,2,FALSE),"")</f>
        <v/>
      </c>
    </row>
    <row r="1078" spans="6:13" x14ac:dyDescent="0.2">
      <c r="F1078" s="110"/>
      <c r="I1078" s="213"/>
      <c r="J1078" s="254">
        <f>IFERROR(VLOOKUP(G:G,'Master Data'!A:D,4,FALSE),0)</f>
        <v>0</v>
      </c>
      <c r="L1078" s="117">
        <f>IFERROR(VLOOKUP(F:F,'BW Expense Report Doc'!F:H,3,FALSE),0)</f>
        <v>0</v>
      </c>
      <c r="M1078" s="117" t="str">
        <f>IFERROR(VLOOKUP(F:F,'Payment Schedule'!AD:AE,2,FALSE),"")</f>
        <v/>
      </c>
    </row>
    <row r="1079" spans="6:13" x14ac:dyDescent="0.2">
      <c r="F1079" s="110"/>
      <c r="I1079" s="213"/>
      <c r="J1079" s="254">
        <f>IFERROR(VLOOKUP(G:G,'Master Data'!A:D,4,FALSE),0)</f>
        <v>0</v>
      </c>
      <c r="L1079" s="117">
        <f>IFERROR(VLOOKUP(F:F,'BW Expense Report Doc'!F:H,3,FALSE),0)</f>
        <v>0</v>
      </c>
      <c r="M1079" s="117" t="str">
        <f>IFERROR(VLOOKUP(F:F,'Payment Schedule'!AD:AE,2,FALSE),"")</f>
        <v/>
      </c>
    </row>
    <row r="1080" spans="6:13" x14ac:dyDescent="0.2">
      <c r="F1080" s="110"/>
      <c r="I1080" s="213"/>
      <c r="J1080" s="254">
        <f>IFERROR(VLOOKUP(G:G,'Master Data'!A:D,4,FALSE),0)</f>
        <v>0</v>
      </c>
      <c r="L1080" s="117">
        <f>IFERROR(VLOOKUP(F:F,'BW Expense Report Doc'!F:H,3,FALSE),0)</f>
        <v>0</v>
      </c>
      <c r="M1080" s="117" t="str">
        <f>IFERROR(VLOOKUP(F:F,'Payment Schedule'!AD:AE,2,FALSE),"")</f>
        <v/>
      </c>
    </row>
    <row r="1081" spans="6:13" x14ac:dyDescent="0.2">
      <c r="F1081" s="110"/>
      <c r="I1081" s="213"/>
      <c r="J1081" s="254">
        <f>IFERROR(VLOOKUP(G:G,'Master Data'!A:D,4,FALSE),0)</f>
        <v>0</v>
      </c>
      <c r="L1081" s="117">
        <f>IFERROR(VLOOKUP(F:F,'BW Expense Report Doc'!F:H,3,FALSE),0)</f>
        <v>0</v>
      </c>
      <c r="M1081" s="117" t="str">
        <f>IFERROR(VLOOKUP(F:F,'Payment Schedule'!AD:AE,2,FALSE),"")</f>
        <v/>
      </c>
    </row>
    <row r="1082" spans="6:13" x14ac:dyDescent="0.2">
      <c r="F1082" s="110"/>
      <c r="I1082" s="213"/>
      <c r="J1082" s="254">
        <f>IFERROR(VLOOKUP(G:G,'Master Data'!A:D,4,FALSE),0)</f>
        <v>0</v>
      </c>
      <c r="L1082" s="117">
        <f>IFERROR(VLOOKUP(F:F,'BW Expense Report Doc'!F:H,3,FALSE),0)</f>
        <v>0</v>
      </c>
      <c r="M1082" s="117" t="str">
        <f>IFERROR(VLOOKUP(F:F,'Payment Schedule'!AD:AE,2,FALSE),"")</f>
        <v/>
      </c>
    </row>
    <row r="1083" spans="6:13" x14ac:dyDescent="0.2">
      <c r="F1083" s="110"/>
      <c r="I1083" s="213"/>
      <c r="J1083" s="254">
        <f>IFERROR(VLOOKUP(G:G,'Master Data'!A:D,4,FALSE),0)</f>
        <v>0</v>
      </c>
      <c r="L1083" s="117">
        <f>IFERROR(VLOOKUP(F:F,'BW Expense Report Doc'!F:H,3,FALSE),0)</f>
        <v>0</v>
      </c>
      <c r="M1083" s="117" t="str">
        <f>IFERROR(VLOOKUP(F:F,'Payment Schedule'!AD:AE,2,FALSE),"")</f>
        <v/>
      </c>
    </row>
    <row r="1084" spans="6:13" x14ac:dyDescent="0.2">
      <c r="F1084" s="110"/>
      <c r="I1084" s="213"/>
      <c r="J1084" s="254">
        <f>IFERROR(VLOOKUP(G:G,'Master Data'!A:D,4,FALSE),0)</f>
        <v>0</v>
      </c>
      <c r="L1084" s="117">
        <f>IFERROR(VLOOKUP(F:F,'BW Expense Report Doc'!F:H,3,FALSE),0)</f>
        <v>0</v>
      </c>
      <c r="M1084" s="117" t="str">
        <f>IFERROR(VLOOKUP(F:F,'Payment Schedule'!AD:AE,2,FALSE),"")</f>
        <v/>
      </c>
    </row>
    <row r="1085" spans="6:13" x14ac:dyDescent="0.2">
      <c r="F1085" s="110"/>
      <c r="I1085" s="213"/>
      <c r="J1085" s="254">
        <f>IFERROR(VLOOKUP(G:G,'Master Data'!A:D,4,FALSE),0)</f>
        <v>0</v>
      </c>
      <c r="L1085" s="117">
        <f>IFERROR(VLOOKUP(F:F,'BW Expense Report Doc'!F:H,3,FALSE),0)</f>
        <v>0</v>
      </c>
      <c r="M1085" s="117" t="str">
        <f>IFERROR(VLOOKUP(F:F,'Payment Schedule'!AD:AE,2,FALSE),"")</f>
        <v/>
      </c>
    </row>
    <row r="1086" spans="6:13" x14ac:dyDescent="0.2">
      <c r="F1086" s="110"/>
      <c r="I1086" s="213"/>
      <c r="J1086" s="254">
        <f>IFERROR(VLOOKUP(G:G,'Master Data'!A:D,4,FALSE),0)</f>
        <v>0</v>
      </c>
      <c r="L1086" s="117">
        <f>IFERROR(VLOOKUP(F:F,'BW Expense Report Doc'!F:H,3,FALSE),0)</f>
        <v>0</v>
      </c>
      <c r="M1086" s="117" t="str">
        <f>IFERROR(VLOOKUP(F:F,'Payment Schedule'!AD:AE,2,FALSE),"")</f>
        <v/>
      </c>
    </row>
    <row r="1087" spans="6:13" x14ac:dyDescent="0.2">
      <c r="F1087" s="110"/>
      <c r="I1087" s="213"/>
      <c r="J1087" s="254">
        <f>IFERROR(VLOOKUP(G:G,'Master Data'!A:D,4,FALSE),0)</f>
        <v>0</v>
      </c>
      <c r="L1087" s="117">
        <f>IFERROR(VLOOKUP(F:F,'BW Expense Report Doc'!F:H,3,FALSE),0)</f>
        <v>0</v>
      </c>
      <c r="M1087" s="117" t="str">
        <f>IFERROR(VLOOKUP(F:F,'Payment Schedule'!AD:AE,2,FALSE),"")</f>
        <v/>
      </c>
    </row>
    <row r="1088" spans="6:13" x14ac:dyDescent="0.2">
      <c r="F1088" s="110"/>
      <c r="I1088" s="213"/>
      <c r="J1088" s="254">
        <f>IFERROR(VLOOKUP(G:G,'Master Data'!A:D,4,FALSE),0)</f>
        <v>0</v>
      </c>
      <c r="L1088" s="117">
        <f>IFERROR(VLOOKUP(F:F,'BW Expense Report Doc'!F:H,3,FALSE),0)</f>
        <v>0</v>
      </c>
      <c r="M1088" s="117" t="str">
        <f>IFERROR(VLOOKUP(F:F,'Payment Schedule'!AD:AE,2,FALSE),"")</f>
        <v/>
      </c>
    </row>
    <row r="1089" spans="6:13" x14ac:dyDescent="0.2">
      <c r="F1089" s="110"/>
      <c r="I1089" s="213"/>
      <c r="J1089" s="254">
        <f>IFERROR(VLOOKUP(G:G,'Master Data'!A:D,4,FALSE),0)</f>
        <v>0</v>
      </c>
      <c r="L1089" s="117">
        <f>IFERROR(VLOOKUP(F:F,'BW Expense Report Doc'!F:H,3,FALSE),0)</f>
        <v>0</v>
      </c>
      <c r="M1089" s="117" t="str">
        <f>IFERROR(VLOOKUP(F:F,'Payment Schedule'!AD:AE,2,FALSE),"")</f>
        <v/>
      </c>
    </row>
    <row r="1090" spans="6:13" x14ac:dyDescent="0.2">
      <c r="F1090" s="110"/>
      <c r="I1090" s="213"/>
      <c r="J1090" s="254">
        <f>IFERROR(VLOOKUP(G:G,'Master Data'!A:D,4,FALSE),0)</f>
        <v>0</v>
      </c>
      <c r="L1090" s="117">
        <f>IFERROR(VLOOKUP(F:F,'BW Expense Report Doc'!F:H,3,FALSE),0)</f>
        <v>0</v>
      </c>
      <c r="M1090" s="117" t="str">
        <f>IFERROR(VLOOKUP(F:F,'Payment Schedule'!AD:AE,2,FALSE),"")</f>
        <v/>
      </c>
    </row>
    <row r="1091" spans="6:13" x14ac:dyDescent="0.2">
      <c r="F1091" s="110"/>
      <c r="I1091" s="213"/>
      <c r="J1091" s="254">
        <f>IFERROR(VLOOKUP(G:G,'Master Data'!A:D,4,FALSE),0)</f>
        <v>0</v>
      </c>
      <c r="L1091" s="117">
        <f>IFERROR(VLOOKUP(F:F,'BW Expense Report Doc'!F:H,3,FALSE),0)</f>
        <v>0</v>
      </c>
      <c r="M1091" s="117" t="str">
        <f>IFERROR(VLOOKUP(F:F,'Payment Schedule'!AD:AE,2,FALSE),"")</f>
        <v/>
      </c>
    </row>
    <row r="1092" spans="6:13" x14ac:dyDescent="0.2">
      <c r="F1092" s="110"/>
      <c r="I1092" s="213"/>
      <c r="J1092" s="254">
        <f>IFERROR(VLOOKUP(G:G,'Master Data'!A:D,4,FALSE),0)</f>
        <v>0</v>
      </c>
      <c r="L1092" s="117">
        <f>IFERROR(VLOOKUP(F:F,'BW Expense Report Doc'!F:H,3,FALSE),0)</f>
        <v>0</v>
      </c>
      <c r="M1092" s="117" t="str">
        <f>IFERROR(VLOOKUP(F:F,'Payment Schedule'!AD:AE,2,FALSE),"")</f>
        <v/>
      </c>
    </row>
    <row r="1093" spans="6:13" x14ac:dyDescent="0.2">
      <c r="F1093" s="110"/>
      <c r="I1093" s="213"/>
      <c r="J1093" s="254">
        <f>IFERROR(VLOOKUP(G:G,'Master Data'!A:D,4,FALSE),0)</f>
        <v>0</v>
      </c>
      <c r="L1093" s="117">
        <f>IFERROR(VLOOKUP(F:F,'BW Expense Report Doc'!F:H,3,FALSE),0)</f>
        <v>0</v>
      </c>
      <c r="M1093" s="117" t="str">
        <f>IFERROR(VLOOKUP(F:F,'Payment Schedule'!AD:AE,2,FALSE),"")</f>
        <v/>
      </c>
    </row>
    <row r="1094" spans="6:13" x14ac:dyDescent="0.2">
      <c r="F1094" s="110"/>
      <c r="I1094" s="213"/>
      <c r="J1094" s="254">
        <f>IFERROR(VLOOKUP(G:G,'Master Data'!A:D,4,FALSE),0)</f>
        <v>0</v>
      </c>
      <c r="L1094" s="117">
        <f>IFERROR(VLOOKUP(F:F,'BW Expense Report Doc'!F:H,3,FALSE),0)</f>
        <v>0</v>
      </c>
      <c r="M1094" s="117" t="str">
        <f>IFERROR(VLOOKUP(F:F,'Payment Schedule'!AD:AE,2,FALSE),"")</f>
        <v/>
      </c>
    </row>
    <row r="1095" spans="6:13" x14ac:dyDescent="0.2">
      <c r="F1095" s="110"/>
      <c r="I1095" s="213"/>
      <c r="J1095" s="254">
        <f>IFERROR(VLOOKUP(G:G,'Master Data'!A:D,4,FALSE),0)</f>
        <v>0</v>
      </c>
      <c r="L1095" s="117">
        <f>IFERROR(VLOOKUP(F:F,'BW Expense Report Doc'!F:H,3,FALSE),0)</f>
        <v>0</v>
      </c>
      <c r="M1095" s="117" t="str">
        <f>IFERROR(VLOOKUP(F:F,'Payment Schedule'!AD:AE,2,FALSE),"")</f>
        <v/>
      </c>
    </row>
    <row r="1096" spans="6:13" x14ac:dyDescent="0.2">
      <c r="F1096" s="110"/>
      <c r="I1096" s="213"/>
      <c r="J1096" s="254">
        <f>IFERROR(VLOOKUP(G:G,'Master Data'!A:D,4,FALSE),0)</f>
        <v>0</v>
      </c>
      <c r="L1096" s="117">
        <f>IFERROR(VLOOKUP(F:F,'BW Expense Report Doc'!F:H,3,FALSE),0)</f>
        <v>0</v>
      </c>
      <c r="M1096" s="117" t="str">
        <f>IFERROR(VLOOKUP(F:F,'Payment Schedule'!AD:AE,2,FALSE),"")</f>
        <v/>
      </c>
    </row>
    <row r="1097" spans="6:13" x14ac:dyDescent="0.2">
      <c r="F1097" s="110"/>
      <c r="I1097" s="213"/>
      <c r="J1097" s="254">
        <f>IFERROR(VLOOKUP(G:G,'Master Data'!A:D,4,FALSE),0)</f>
        <v>0</v>
      </c>
      <c r="L1097" s="117">
        <f>IFERROR(VLOOKUP(F:F,'BW Expense Report Doc'!F:H,3,FALSE),0)</f>
        <v>0</v>
      </c>
      <c r="M1097" s="117" t="str">
        <f>IFERROR(VLOOKUP(F:F,'Payment Schedule'!AD:AE,2,FALSE),"")</f>
        <v/>
      </c>
    </row>
    <row r="1098" spans="6:13" x14ac:dyDescent="0.2">
      <c r="F1098" s="110"/>
      <c r="I1098" s="213"/>
      <c r="J1098" s="254">
        <f>IFERROR(VLOOKUP(G:G,'Master Data'!A:D,4,FALSE),0)</f>
        <v>0</v>
      </c>
      <c r="L1098" s="117">
        <f>IFERROR(VLOOKUP(F:F,'BW Expense Report Doc'!F:H,3,FALSE),0)</f>
        <v>0</v>
      </c>
      <c r="M1098" s="117" t="str">
        <f>IFERROR(VLOOKUP(F:F,'Payment Schedule'!AD:AE,2,FALSE),"")</f>
        <v/>
      </c>
    </row>
    <row r="1099" spans="6:13" x14ac:dyDescent="0.2">
      <c r="F1099" s="110"/>
      <c r="I1099" s="213"/>
      <c r="J1099" s="254">
        <f>IFERROR(VLOOKUP(G:G,'Master Data'!A:D,4,FALSE),0)</f>
        <v>0</v>
      </c>
      <c r="L1099" s="117">
        <f>IFERROR(VLOOKUP(F:F,'BW Expense Report Doc'!F:H,3,FALSE),0)</f>
        <v>0</v>
      </c>
      <c r="M1099" s="117" t="str">
        <f>IFERROR(VLOOKUP(F:F,'Payment Schedule'!AD:AE,2,FALSE),"")</f>
        <v/>
      </c>
    </row>
    <row r="1100" spans="6:13" x14ac:dyDescent="0.2">
      <c r="F1100" s="110"/>
      <c r="I1100" s="213"/>
      <c r="J1100" s="254">
        <f>IFERROR(VLOOKUP(G:G,'Master Data'!A:D,4,FALSE),0)</f>
        <v>0</v>
      </c>
      <c r="L1100" s="117">
        <f>IFERROR(VLOOKUP(F:F,'BW Expense Report Doc'!F:H,3,FALSE),0)</f>
        <v>0</v>
      </c>
      <c r="M1100" s="117" t="str">
        <f>IFERROR(VLOOKUP(F:F,'Payment Schedule'!AD:AE,2,FALSE),"")</f>
        <v/>
      </c>
    </row>
    <row r="1101" spans="6:13" x14ac:dyDescent="0.2">
      <c r="F1101" s="110"/>
      <c r="I1101" s="213"/>
      <c r="J1101" s="254">
        <f>IFERROR(VLOOKUP(G:G,'Master Data'!A:D,4,FALSE),0)</f>
        <v>0</v>
      </c>
      <c r="L1101" s="117">
        <f>IFERROR(VLOOKUP(F:F,'BW Expense Report Doc'!F:H,3,FALSE),0)</f>
        <v>0</v>
      </c>
      <c r="M1101" s="117" t="str">
        <f>IFERROR(VLOOKUP(F:F,'Payment Schedule'!AD:AE,2,FALSE),"")</f>
        <v/>
      </c>
    </row>
    <row r="1102" spans="6:13" x14ac:dyDescent="0.2">
      <c r="F1102" s="110"/>
      <c r="I1102" s="213"/>
      <c r="J1102" s="254">
        <f>IFERROR(VLOOKUP(G:G,'Master Data'!A:D,4,FALSE),0)</f>
        <v>0</v>
      </c>
      <c r="L1102" s="117">
        <f>IFERROR(VLOOKUP(F:F,'BW Expense Report Doc'!F:H,3,FALSE),0)</f>
        <v>0</v>
      </c>
      <c r="M1102" s="117" t="str">
        <f>IFERROR(VLOOKUP(F:F,'Payment Schedule'!AD:AE,2,FALSE),"")</f>
        <v/>
      </c>
    </row>
    <row r="1103" spans="6:13" x14ac:dyDescent="0.2">
      <c r="F1103" s="110"/>
      <c r="I1103" s="213"/>
      <c r="J1103" s="254">
        <f>IFERROR(VLOOKUP(G:G,'Master Data'!A:D,4,FALSE),0)</f>
        <v>0</v>
      </c>
      <c r="L1103" s="117">
        <f>IFERROR(VLOOKUP(F:F,'BW Expense Report Doc'!F:H,3,FALSE),0)</f>
        <v>0</v>
      </c>
      <c r="M1103" s="117" t="str">
        <f>IFERROR(VLOOKUP(F:F,'Payment Schedule'!AD:AE,2,FALSE),"")</f>
        <v/>
      </c>
    </row>
    <row r="1104" spans="6:13" x14ac:dyDescent="0.2">
      <c r="F1104" s="110"/>
      <c r="I1104" s="213"/>
      <c r="J1104" s="254">
        <f>IFERROR(VLOOKUP(G:G,'Master Data'!A:D,4,FALSE),0)</f>
        <v>0</v>
      </c>
      <c r="L1104" s="117">
        <f>IFERROR(VLOOKUP(F:F,'BW Expense Report Doc'!F:H,3,FALSE),0)</f>
        <v>0</v>
      </c>
      <c r="M1104" s="117" t="str">
        <f>IFERROR(VLOOKUP(F:F,'Payment Schedule'!AD:AE,2,FALSE),"")</f>
        <v/>
      </c>
    </row>
    <row r="1105" spans="6:13" x14ac:dyDescent="0.2">
      <c r="F1105" s="110"/>
      <c r="I1105" s="213"/>
      <c r="J1105" s="254">
        <f>IFERROR(VLOOKUP(G:G,'Master Data'!A:D,4,FALSE),0)</f>
        <v>0</v>
      </c>
      <c r="L1105" s="117">
        <f>IFERROR(VLOOKUP(F:F,'BW Expense Report Doc'!F:H,3,FALSE),0)</f>
        <v>0</v>
      </c>
      <c r="M1105" s="117" t="str">
        <f>IFERROR(VLOOKUP(F:F,'Payment Schedule'!AD:AE,2,FALSE),"")</f>
        <v/>
      </c>
    </row>
    <row r="1106" spans="6:13" x14ac:dyDescent="0.2">
      <c r="F1106" s="110"/>
      <c r="I1106" s="213"/>
      <c r="J1106" s="254">
        <f>IFERROR(VLOOKUP(G:G,'Master Data'!A:D,4,FALSE),0)</f>
        <v>0</v>
      </c>
      <c r="L1106" s="117">
        <f>IFERROR(VLOOKUP(F:F,'BW Expense Report Doc'!F:H,3,FALSE),0)</f>
        <v>0</v>
      </c>
      <c r="M1106" s="117" t="str">
        <f>IFERROR(VLOOKUP(F:F,'Payment Schedule'!AD:AE,2,FALSE),"")</f>
        <v/>
      </c>
    </row>
    <row r="1107" spans="6:13" x14ac:dyDescent="0.2">
      <c r="F1107" s="110"/>
      <c r="I1107" s="213"/>
      <c r="J1107" s="254">
        <f>IFERROR(VLOOKUP(G:G,'Master Data'!A:D,4,FALSE),0)</f>
        <v>0</v>
      </c>
      <c r="L1107" s="117">
        <f>IFERROR(VLOOKUP(F:F,'BW Expense Report Doc'!F:H,3,FALSE),0)</f>
        <v>0</v>
      </c>
      <c r="M1107" s="117" t="str">
        <f>IFERROR(VLOOKUP(F:F,'Payment Schedule'!AD:AE,2,FALSE),"")</f>
        <v/>
      </c>
    </row>
    <row r="1108" spans="6:13" x14ac:dyDescent="0.2">
      <c r="F1108" s="110"/>
      <c r="I1108" s="213"/>
      <c r="J1108" s="254">
        <f>IFERROR(VLOOKUP(G:G,'Master Data'!A:D,4,FALSE),0)</f>
        <v>0</v>
      </c>
      <c r="L1108" s="117">
        <f>IFERROR(VLOOKUP(F:F,'BW Expense Report Doc'!F:H,3,FALSE),0)</f>
        <v>0</v>
      </c>
      <c r="M1108" s="117" t="str">
        <f>IFERROR(VLOOKUP(F:F,'Payment Schedule'!AD:AE,2,FALSE),"")</f>
        <v/>
      </c>
    </row>
    <row r="1109" spans="6:13" x14ac:dyDescent="0.2">
      <c r="F1109" s="110"/>
      <c r="I1109" s="213"/>
      <c r="J1109" s="254">
        <f>IFERROR(VLOOKUP(G:G,'Master Data'!A:D,4,FALSE),0)</f>
        <v>0</v>
      </c>
      <c r="L1109" s="117">
        <f>IFERROR(VLOOKUP(F:F,'BW Expense Report Doc'!F:H,3,FALSE),0)</f>
        <v>0</v>
      </c>
      <c r="M1109" s="117" t="str">
        <f>IFERROR(VLOOKUP(F:F,'Payment Schedule'!AD:AE,2,FALSE),"")</f>
        <v/>
      </c>
    </row>
    <row r="1110" spans="6:13" x14ac:dyDescent="0.2">
      <c r="F1110" s="110"/>
      <c r="I1110" s="213"/>
      <c r="J1110" s="254">
        <f>IFERROR(VLOOKUP(G:G,'Master Data'!A:D,4,FALSE),0)</f>
        <v>0</v>
      </c>
      <c r="L1110" s="117">
        <f>IFERROR(VLOOKUP(F:F,'BW Expense Report Doc'!F:H,3,FALSE),0)</f>
        <v>0</v>
      </c>
      <c r="M1110" s="117" t="str">
        <f>IFERROR(VLOOKUP(F:F,'Payment Schedule'!AD:AE,2,FALSE),"")</f>
        <v/>
      </c>
    </row>
    <row r="1111" spans="6:13" x14ac:dyDescent="0.2">
      <c r="F1111" s="110"/>
      <c r="I1111" s="213"/>
      <c r="J1111" s="254">
        <f>IFERROR(VLOOKUP(G:G,'Master Data'!A:D,4,FALSE),0)</f>
        <v>0</v>
      </c>
      <c r="L1111" s="117">
        <f>IFERROR(VLOOKUP(F:F,'BW Expense Report Doc'!F:H,3,FALSE),0)</f>
        <v>0</v>
      </c>
      <c r="M1111" s="117" t="str">
        <f>IFERROR(VLOOKUP(F:F,'Payment Schedule'!AD:AE,2,FALSE),"")</f>
        <v/>
      </c>
    </row>
    <row r="1112" spans="6:13" x14ac:dyDescent="0.2">
      <c r="F1112" s="110"/>
      <c r="I1112" s="213"/>
      <c r="J1112" s="254">
        <f>IFERROR(VLOOKUP(G:G,'Master Data'!A:D,4,FALSE),0)</f>
        <v>0</v>
      </c>
      <c r="L1112" s="117">
        <f>IFERROR(VLOOKUP(F:F,'BW Expense Report Doc'!F:H,3,FALSE),0)</f>
        <v>0</v>
      </c>
      <c r="M1112" s="117" t="str">
        <f>IFERROR(VLOOKUP(F:F,'Payment Schedule'!AD:AE,2,FALSE),"")</f>
        <v/>
      </c>
    </row>
    <row r="1113" spans="6:13" x14ac:dyDescent="0.2">
      <c r="F1113" s="110"/>
      <c r="I1113" s="213"/>
      <c r="J1113" s="254">
        <f>IFERROR(VLOOKUP(G:G,'Master Data'!A:D,4,FALSE),0)</f>
        <v>0</v>
      </c>
      <c r="L1113" s="117">
        <f>IFERROR(VLOOKUP(F:F,'BW Expense Report Doc'!F:H,3,FALSE),0)</f>
        <v>0</v>
      </c>
      <c r="M1113" s="117" t="str">
        <f>IFERROR(VLOOKUP(F:F,'Payment Schedule'!AD:AE,2,FALSE),"")</f>
        <v/>
      </c>
    </row>
    <row r="1114" spans="6:13" x14ac:dyDescent="0.2">
      <c r="F1114" s="110"/>
      <c r="I1114" s="213"/>
      <c r="J1114" s="254">
        <f>IFERROR(VLOOKUP(G:G,'Master Data'!A:D,4,FALSE),0)</f>
        <v>0</v>
      </c>
      <c r="L1114" s="117">
        <f>IFERROR(VLOOKUP(F:F,'BW Expense Report Doc'!F:H,3,FALSE),0)</f>
        <v>0</v>
      </c>
      <c r="M1114" s="117" t="str">
        <f>IFERROR(VLOOKUP(F:F,'Payment Schedule'!AD:AE,2,FALSE),"")</f>
        <v/>
      </c>
    </row>
    <row r="1115" spans="6:13" x14ac:dyDescent="0.2">
      <c r="F1115" s="110"/>
      <c r="I1115" s="213"/>
      <c r="J1115" s="254">
        <f>IFERROR(VLOOKUP(G:G,'Master Data'!A:D,4,FALSE),0)</f>
        <v>0</v>
      </c>
      <c r="L1115" s="117">
        <f>IFERROR(VLOOKUP(F:F,'BW Expense Report Doc'!F:H,3,FALSE),0)</f>
        <v>0</v>
      </c>
      <c r="M1115" s="117" t="str">
        <f>IFERROR(VLOOKUP(F:F,'Payment Schedule'!AD:AE,2,FALSE),"")</f>
        <v/>
      </c>
    </row>
    <row r="1116" spans="6:13" x14ac:dyDescent="0.2">
      <c r="F1116" s="110"/>
      <c r="I1116" s="213"/>
      <c r="J1116" s="254">
        <f>IFERROR(VLOOKUP(G:G,'Master Data'!A:D,4,FALSE),0)</f>
        <v>0</v>
      </c>
      <c r="L1116" s="117">
        <f>IFERROR(VLOOKUP(F:F,'BW Expense Report Doc'!F:H,3,FALSE),0)</f>
        <v>0</v>
      </c>
      <c r="M1116" s="117" t="str">
        <f>IFERROR(VLOOKUP(F:F,'Payment Schedule'!AD:AE,2,FALSE),"")</f>
        <v/>
      </c>
    </row>
    <row r="1117" spans="6:13" x14ac:dyDescent="0.2">
      <c r="F1117" s="110"/>
      <c r="I1117" s="213"/>
      <c r="J1117" s="254">
        <f>IFERROR(VLOOKUP(G:G,'Master Data'!A:D,4,FALSE),0)</f>
        <v>0</v>
      </c>
      <c r="L1117" s="117">
        <f>IFERROR(VLOOKUP(F:F,'BW Expense Report Doc'!F:H,3,FALSE),0)</f>
        <v>0</v>
      </c>
      <c r="M1117" s="117" t="str">
        <f>IFERROR(VLOOKUP(F:F,'Payment Schedule'!AD:AE,2,FALSE),"")</f>
        <v/>
      </c>
    </row>
    <row r="1118" spans="6:13" x14ac:dyDescent="0.2">
      <c r="F1118" s="110"/>
      <c r="I1118" s="213"/>
      <c r="J1118" s="254">
        <f>IFERROR(VLOOKUP(G:G,'Master Data'!A:D,4,FALSE),0)</f>
        <v>0</v>
      </c>
      <c r="L1118" s="117">
        <f>IFERROR(VLOOKUP(F:F,'BW Expense Report Doc'!F:H,3,FALSE),0)</f>
        <v>0</v>
      </c>
      <c r="M1118" s="117" t="str">
        <f>IFERROR(VLOOKUP(F:F,'Payment Schedule'!AD:AE,2,FALSE),"")</f>
        <v/>
      </c>
    </row>
    <row r="1119" spans="6:13" x14ac:dyDescent="0.2">
      <c r="F1119" s="110"/>
      <c r="I1119" s="213"/>
      <c r="J1119" s="254">
        <f>IFERROR(VLOOKUP(G:G,'Master Data'!A:D,4,FALSE),0)</f>
        <v>0</v>
      </c>
      <c r="L1119" s="117">
        <f>IFERROR(VLOOKUP(F:F,'BW Expense Report Doc'!F:H,3,FALSE),0)</f>
        <v>0</v>
      </c>
      <c r="M1119" s="117" t="str">
        <f>IFERROR(VLOOKUP(F:F,'Payment Schedule'!AD:AE,2,FALSE),"")</f>
        <v/>
      </c>
    </row>
    <row r="1120" spans="6:13" x14ac:dyDescent="0.2">
      <c r="F1120" s="110"/>
      <c r="I1120" s="213"/>
      <c r="J1120" s="254">
        <f>IFERROR(VLOOKUP(G:G,'Master Data'!A:D,4,FALSE),0)</f>
        <v>0</v>
      </c>
      <c r="L1120" s="117">
        <f>IFERROR(VLOOKUP(F:F,'BW Expense Report Doc'!F:H,3,FALSE),0)</f>
        <v>0</v>
      </c>
      <c r="M1120" s="117" t="str">
        <f>IFERROR(VLOOKUP(F:F,'Payment Schedule'!AD:AE,2,FALSE),"")</f>
        <v/>
      </c>
    </row>
    <row r="1121" spans="6:13" x14ac:dyDescent="0.2">
      <c r="F1121" s="110"/>
      <c r="I1121" s="213"/>
      <c r="J1121" s="254">
        <f>IFERROR(VLOOKUP(G:G,'Master Data'!A:D,4,FALSE),0)</f>
        <v>0</v>
      </c>
      <c r="L1121" s="117">
        <f>IFERROR(VLOOKUP(F:F,'BW Expense Report Doc'!F:H,3,FALSE),0)</f>
        <v>0</v>
      </c>
      <c r="M1121" s="117" t="str">
        <f>IFERROR(VLOOKUP(F:F,'Payment Schedule'!AD:AE,2,FALSE),"")</f>
        <v/>
      </c>
    </row>
    <row r="1122" spans="6:13" x14ac:dyDescent="0.2">
      <c r="F1122" s="110"/>
      <c r="I1122" s="213"/>
      <c r="J1122" s="254">
        <f>IFERROR(VLOOKUP(G:G,'Master Data'!A:D,4,FALSE),0)</f>
        <v>0</v>
      </c>
      <c r="L1122" s="117">
        <f>IFERROR(VLOOKUP(F:F,'BW Expense Report Doc'!F:H,3,FALSE),0)</f>
        <v>0</v>
      </c>
      <c r="M1122" s="117" t="str">
        <f>IFERROR(VLOOKUP(F:F,'Payment Schedule'!AD:AE,2,FALSE),"")</f>
        <v/>
      </c>
    </row>
    <row r="1123" spans="6:13" x14ac:dyDescent="0.2">
      <c r="F1123" s="110"/>
      <c r="I1123" s="213"/>
      <c r="J1123" s="254">
        <f>IFERROR(VLOOKUP(G:G,'Master Data'!A:D,4,FALSE),0)</f>
        <v>0</v>
      </c>
      <c r="L1123" s="117">
        <f>IFERROR(VLOOKUP(F:F,'BW Expense Report Doc'!F:H,3,FALSE),0)</f>
        <v>0</v>
      </c>
      <c r="M1123" s="117" t="str">
        <f>IFERROR(VLOOKUP(F:F,'Payment Schedule'!AD:AE,2,FALSE),"")</f>
        <v/>
      </c>
    </row>
    <row r="1124" spans="6:13" x14ac:dyDescent="0.2">
      <c r="F1124" s="110"/>
      <c r="I1124" s="213"/>
      <c r="J1124" s="254">
        <f>IFERROR(VLOOKUP(G:G,'Master Data'!A:D,4,FALSE),0)</f>
        <v>0</v>
      </c>
      <c r="L1124" s="117">
        <f>IFERROR(VLOOKUP(F:F,'BW Expense Report Doc'!F:H,3,FALSE),0)</f>
        <v>0</v>
      </c>
      <c r="M1124" s="117" t="str">
        <f>IFERROR(VLOOKUP(F:F,'Payment Schedule'!AD:AE,2,FALSE),"")</f>
        <v/>
      </c>
    </row>
    <row r="1125" spans="6:13" x14ac:dyDescent="0.2">
      <c r="F1125" s="110"/>
      <c r="I1125" s="213"/>
      <c r="J1125" s="254">
        <f>IFERROR(VLOOKUP(G:G,'Master Data'!A:D,4,FALSE),0)</f>
        <v>0</v>
      </c>
      <c r="L1125" s="117">
        <f>IFERROR(VLOOKUP(F:F,'BW Expense Report Doc'!F:H,3,FALSE),0)</f>
        <v>0</v>
      </c>
      <c r="M1125" s="117" t="str">
        <f>IFERROR(VLOOKUP(F:F,'Payment Schedule'!AD:AE,2,FALSE),"")</f>
        <v/>
      </c>
    </row>
    <row r="1126" spans="6:13" x14ac:dyDescent="0.2">
      <c r="F1126" s="110"/>
      <c r="I1126" s="213"/>
      <c r="J1126" s="254">
        <f>IFERROR(VLOOKUP(G:G,'Master Data'!A:D,4,FALSE),0)</f>
        <v>0</v>
      </c>
      <c r="L1126" s="117">
        <f>IFERROR(VLOOKUP(F:F,'BW Expense Report Doc'!F:H,3,FALSE),0)</f>
        <v>0</v>
      </c>
      <c r="M1126" s="117" t="str">
        <f>IFERROR(VLOOKUP(F:F,'Payment Schedule'!AD:AE,2,FALSE),"")</f>
        <v/>
      </c>
    </row>
    <row r="1127" spans="6:13" x14ac:dyDescent="0.2">
      <c r="F1127" s="110"/>
      <c r="I1127" s="213"/>
      <c r="J1127" s="254">
        <f>IFERROR(VLOOKUP(G:G,'Master Data'!A:D,4,FALSE),0)</f>
        <v>0</v>
      </c>
      <c r="L1127" s="117">
        <f>IFERROR(VLOOKUP(F:F,'BW Expense Report Doc'!F:H,3,FALSE),0)</f>
        <v>0</v>
      </c>
      <c r="M1127" s="117" t="str">
        <f>IFERROR(VLOOKUP(F:F,'Payment Schedule'!AD:AE,2,FALSE),"")</f>
        <v/>
      </c>
    </row>
    <row r="1128" spans="6:13" x14ac:dyDescent="0.2">
      <c r="F1128" s="110"/>
      <c r="I1128" s="213"/>
      <c r="J1128" s="254">
        <f>IFERROR(VLOOKUP(G:G,'Master Data'!A:D,4,FALSE),0)</f>
        <v>0</v>
      </c>
      <c r="L1128" s="117">
        <f>IFERROR(VLOOKUP(F:F,'BW Expense Report Doc'!F:H,3,FALSE),0)</f>
        <v>0</v>
      </c>
      <c r="M1128" s="117" t="str">
        <f>IFERROR(VLOOKUP(F:F,'Payment Schedule'!AD:AE,2,FALSE),"")</f>
        <v/>
      </c>
    </row>
    <row r="1129" spans="6:13" x14ac:dyDescent="0.2">
      <c r="F1129" s="110"/>
      <c r="I1129" s="213"/>
      <c r="J1129" s="254">
        <f>IFERROR(VLOOKUP(G:G,'Master Data'!A:D,4,FALSE),0)</f>
        <v>0</v>
      </c>
      <c r="L1129" s="117">
        <f>IFERROR(VLOOKUP(F:F,'BW Expense Report Doc'!F:H,3,FALSE),0)</f>
        <v>0</v>
      </c>
      <c r="M1129" s="117" t="str">
        <f>IFERROR(VLOOKUP(F:F,'Payment Schedule'!AD:AE,2,FALSE),"")</f>
        <v/>
      </c>
    </row>
    <row r="1130" spans="6:13" x14ac:dyDescent="0.2">
      <c r="F1130" s="110"/>
      <c r="I1130" s="213"/>
      <c r="J1130" s="254">
        <f>IFERROR(VLOOKUP(G:G,'Master Data'!A:D,4,FALSE),0)</f>
        <v>0</v>
      </c>
      <c r="L1130" s="117">
        <f>IFERROR(VLOOKUP(F:F,'BW Expense Report Doc'!F:H,3,FALSE),0)</f>
        <v>0</v>
      </c>
      <c r="M1130" s="117" t="str">
        <f>IFERROR(VLOOKUP(F:F,'Payment Schedule'!AD:AE,2,FALSE),"")</f>
        <v/>
      </c>
    </row>
    <row r="1131" spans="6:13" x14ac:dyDescent="0.2">
      <c r="F1131" s="110"/>
      <c r="I1131" s="213"/>
      <c r="J1131" s="254">
        <f>IFERROR(VLOOKUP(G:G,'Master Data'!A:D,4,FALSE),0)</f>
        <v>0</v>
      </c>
      <c r="L1131" s="117">
        <f>IFERROR(VLOOKUP(F:F,'BW Expense Report Doc'!F:H,3,FALSE),0)</f>
        <v>0</v>
      </c>
      <c r="M1131" s="117" t="str">
        <f>IFERROR(VLOOKUP(F:F,'Payment Schedule'!AD:AE,2,FALSE),"")</f>
        <v/>
      </c>
    </row>
    <row r="1132" spans="6:13" x14ac:dyDescent="0.2">
      <c r="F1132" s="110"/>
      <c r="I1132" s="213"/>
      <c r="J1132" s="254">
        <f>IFERROR(VLOOKUP(G:G,'Master Data'!A:D,4,FALSE),0)</f>
        <v>0</v>
      </c>
      <c r="L1132" s="117">
        <f>IFERROR(VLOOKUP(F:F,'BW Expense Report Doc'!F:H,3,FALSE),0)</f>
        <v>0</v>
      </c>
      <c r="M1132" s="117" t="str">
        <f>IFERROR(VLOOKUP(F:F,'Payment Schedule'!AD:AE,2,FALSE),"")</f>
        <v/>
      </c>
    </row>
    <row r="1133" spans="6:13" x14ac:dyDescent="0.2">
      <c r="F1133" s="110"/>
      <c r="I1133" s="213"/>
      <c r="J1133" s="254">
        <f>IFERROR(VLOOKUP(G:G,'Master Data'!A:D,4,FALSE),0)</f>
        <v>0</v>
      </c>
      <c r="L1133" s="117">
        <f>IFERROR(VLOOKUP(F:F,'BW Expense Report Doc'!F:H,3,FALSE),0)</f>
        <v>0</v>
      </c>
      <c r="M1133" s="117" t="str">
        <f>IFERROR(VLOOKUP(F:F,'Payment Schedule'!AD:AE,2,FALSE),"")</f>
        <v/>
      </c>
    </row>
    <row r="1134" spans="6:13" x14ac:dyDescent="0.2">
      <c r="F1134" s="110"/>
      <c r="I1134" s="213"/>
      <c r="J1134" s="254">
        <f>IFERROR(VLOOKUP(G:G,'Master Data'!A:D,4,FALSE),0)</f>
        <v>0</v>
      </c>
      <c r="L1134" s="117">
        <f>IFERROR(VLOOKUP(F:F,'BW Expense Report Doc'!F:H,3,FALSE),0)</f>
        <v>0</v>
      </c>
      <c r="M1134" s="117" t="str">
        <f>IFERROR(VLOOKUP(F:F,'Payment Schedule'!AD:AE,2,FALSE),"")</f>
        <v/>
      </c>
    </row>
    <row r="1135" spans="6:13" x14ac:dyDescent="0.2">
      <c r="F1135" s="110"/>
      <c r="I1135" s="213"/>
      <c r="J1135" s="254">
        <f>IFERROR(VLOOKUP(G:G,'Master Data'!A:D,4,FALSE),0)</f>
        <v>0</v>
      </c>
      <c r="L1135" s="117">
        <f>IFERROR(VLOOKUP(F:F,'BW Expense Report Doc'!F:H,3,FALSE),0)</f>
        <v>0</v>
      </c>
      <c r="M1135" s="117" t="str">
        <f>IFERROR(VLOOKUP(F:F,'Payment Schedule'!AD:AE,2,FALSE),"")</f>
        <v/>
      </c>
    </row>
    <row r="1136" spans="6:13" x14ac:dyDescent="0.2">
      <c r="F1136" s="110"/>
      <c r="I1136" s="213"/>
      <c r="J1136" s="254">
        <f>IFERROR(VLOOKUP(G:G,'Master Data'!A:D,4,FALSE),0)</f>
        <v>0</v>
      </c>
      <c r="L1136" s="117">
        <f>IFERROR(VLOOKUP(F:F,'BW Expense Report Doc'!F:H,3,FALSE),0)</f>
        <v>0</v>
      </c>
      <c r="M1136" s="117" t="str">
        <f>IFERROR(VLOOKUP(F:F,'Payment Schedule'!AD:AE,2,FALSE),"")</f>
        <v/>
      </c>
    </row>
    <row r="1137" spans="6:13" x14ac:dyDescent="0.2">
      <c r="F1137" s="110"/>
      <c r="I1137" s="213"/>
      <c r="J1137" s="254">
        <f>IFERROR(VLOOKUP(G:G,'Master Data'!A:D,4,FALSE),0)</f>
        <v>0</v>
      </c>
      <c r="L1137" s="117">
        <f>IFERROR(VLOOKUP(F:F,'BW Expense Report Doc'!F:H,3,FALSE),0)</f>
        <v>0</v>
      </c>
      <c r="M1137" s="117" t="str">
        <f>IFERROR(VLOOKUP(F:F,'Payment Schedule'!AD:AE,2,FALSE),"")</f>
        <v/>
      </c>
    </row>
    <row r="1138" spans="6:13" x14ac:dyDescent="0.2">
      <c r="F1138" s="110"/>
      <c r="I1138" s="213"/>
      <c r="J1138" s="254">
        <f>IFERROR(VLOOKUP(G:G,'Master Data'!A:D,4,FALSE),0)</f>
        <v>0</v>
      </c>
      <c r="L1138" s="117">
        <f>IFERROR(VLOOKUP(F:F,'BW Expense Report Doc'!F:H,3,FALSE),0)</f>
        <v>0</v>
      </c>
      <c r="M1138" s="117" t="str">
        <f>IFERROR(VLOOKUP(F:F,'Payment Schedule'!AD:AE,2,FALSE),"")</f>
        <v/>
      </c>
    </row>
    <row r="1139" spans="6:13" x14ac:dyDescent="0.2">
      <c r="F1139" s="110"/>
      <c r="I1139" s="213"/>
      <c r="J1139" s="254">
        <f>IFERROR(VLOOKUP(G:G,'Master Data'!A:D,4,FALSE),0)</f>
        <v>0</v>
      </c>
      <c r="L1139" s="117">
        <f>IFERROR(VLOOKUP(F:F,'BW Expense Report Doc'!F:H,3,FALSE),0)</f>
        <v>0</v>
      </c>
      <c r="M1139" s="117" t="str">
        <f>IFERROR(VLOOKUP(F:F,'Payment Schedule'!AD:AE,2,FALSE),"")</f>
        <v/>
      </c>
    </row>
    <row r="1140" spans="6:13" x14ac:dyDescent="0.2">
      <c r="F1140" s="110"/>
      <c r="I1140" s="213"/>
      <c r="J1140" s="254">
        <f>IFERROR(VLOOKUP(G:G,'Master Data'!A:D,4,FALSE),0)</f>
        <v>0</v>
      </c>
      <c r="L1140" s="117">
        <f>IFERROR(VLOOKUP(F:F,'BW Expense Report Doc'!F:H,3,FALSE),0)</f>
        <v>0</v>
      </c>
      <c r="M1140" s="117" t="str">
        <f>IFERROR(VLOOKUP(F:F,'Payment Schedule'!AD:AE,2,FALSE),"")</f>
        <v/>
      </c>
    </row>
    <row r="1141" spans="6:13" x14ac:dyDescent="0.2">
      <c r="F1141" s="110"/>
      <c r="I1141" s="213"/>
      <c r="J1141" s="254">
        <f>IFERROR(VLOOKUP(G:G,'Master Data'!A:D,4,FALSE),0)</f>
        <v>0</v>
      </c>
      <c r="L1141" s="117">
        <f>IFERROR(VLOOKUP(F:F,'BW Expense Report Doc'!F:H,3,FALSE),0)</f>
        <v>0</v>
      </c>
      <c r="M1141" s="117" t="str">
        <f>IFERROR(VLOOKUP(F:F,'Payment Schedule'!AD:AE,2,FALSE),"")</f>
        <v/>
      </c>
    </row>
    <row r="1142" spans="6:13" x14ac:dyDescent="0.2">
      <c r="F1142" s="110"/>
      <c r="I1142" s="213"/>
      <c r="J1142" s="254">
        <f>IFERROR(VLOOKUP(G:G,'Master Data'!A:D,4,FALSE),0)</f>
        <v>0</v>
      </c>
      <c r="L1142" s="117">
        <f>IFERROR(VLOOKUP(F:F,'BW Expense Report Doc'!F:H,3,FALSE),0)</f>
        <v>0</v>
      </c>
      <c r="M1142" s="117" t="str">
        <f>IFERROR(VLOOKUP(F:F,'Payment Schedule'!AD:AE,2,FALSE),"")</f>
        <v/>
      </c>
    </row>
    <row r="1143" spans="6:13" x14ac:dyDescent="0.2">
      <c r="F1143" s="110"/>
      <c r="I1143" s="213"/>
      <c r="J1143" s="254">
        <f>IFERROR(VLOOKUP(G:G,'Master Data'!A:D,4,FALSE),0)</f>
        <v>0</v>
      </c>
      <c r="L1143" s="117">
        <f>IFERROR(VLOOKUP(F:F,'BW Expense Report Doc'!F:H,3,FALSE),0)</f>
        <v>0</v>
      </c>
      <c r="M1143" s="117" t="str">
        <f>IFERROR(VLOOKUP(F:F,'Payment Schedule'!AD:AE,2,FALSE),"")</f>
        <v/>
      </c>
    </row>
    <row r="1144" spans="6:13" x14ac:dyDescent="0.2">
      <c r="F1144" s="110"/>
      <c r="I1144" s="213"/>
      <c r="J1144" s="254">
        <f>IFERROR(VLOOKUP(G:G,'Master Data'!A:D,4,FALSE),0)</f>
        <v>0</v>
      </c>
      <c r="L1144" s="117">
        <f>IFERROR(VLOOKUP(F:F,'BW Expense Report Doc'!F:H,3,FALSE),0)</f>
        <v>0</v>
      </c>
      <c r="M1144" s="117" t="str">
        <f>IFERROR(VLOOKUP(F:F,'Payment Schedule'!AD:AE,2,FALSE),"")</f>
        <v/>
      </c>
    </row>
    <row r="1145" spans="6:13" x14ac:dyDescent="0.2">
      <c r="F1145" s="110"/>
      <c r="I1145" s="213"/>
      <c r="J1145" s="254">
        <f>IFERROR(VLOOKUP(G:G,'Master Data'!A:D,4,FALSE),0)</f>
        <v>0</v>
      </c>
      <c r="L1145" s="117">
        <f>IFERROR(VLOOKUP(F:F,'BW Expense Report Doc'!F:H,3,FALSE),0)</f>
        <v>0</v>
      </c>
      <c r="M1145" s="117" t="str">
        <f>IFERROR(VLOOKUP(F:F,'Payment Schedule'!AD:AE,2,FALSE),"")</f>
        <v/>
      </c>
    </row>
    <row r="1146" spans="6:13" x14ac:dyDescent="0.2">
      <c r="F1146" s="110"/>
      <c r="I1146" s="213"/>
      <c r="J1146" s="254">
        <f>IFERROR(VLOOKUP(G:G,'Master Data'!A:D,4,FALSE),0)</f>
        <v>0</v>
      </c>
      <c r="L1146" s="117">
        <f>IFERROR(VLOOKUP(F:F,'BW Expense Report Doc'!F:H,3,FALSE),0)</f>
        <v>0</v>
      </c>
      <c r="M1146" s="117" t="str">
        <f>IFERROR(VLOOKUP(F:F,'Payment Schedule'!AD:AE,2,FALSE),"")</f>
        <v/>
      </c>
    </row>
    <row r="1147" spans="6:13" x14ac:dyDescent="0.2">
      <c r="F1147" s="110"/>
      <c r="I1147" s="213"/>
      <c r="J1147" s="254">
        <f>IFERROR(VLOOKUP(G:G,'Master Data'!A:D,4,FALSE),0)</f>
        <v>0</v>
      </c>
      <c r="L1147" s="117">
        <f>IFERROR(VLOOKUP(F:F,'BW Expense Report Doc'!F:H,3,FALSE),0)</f>
        <v>0</v>
      </c>
      <c r="M1147" s="117" t="str">
        <f>IFERROR(VLOOKUP(F:F,'Payment Schedule'!AD:AE,2,FALSE),"")</f>
        <v/>
      </c>
    </row>
    <row r="1148" spans="6:13" x14ac:dyDescent="0.2">
      <c r="F1148" s="110"/>
      <c r="I1148" s="213"/>
      <c r="J1148" s="254">
        <f>IFERROR(VLOOKUP(G:G,'Master Data'!A:D,4,FALSE),0)</f>
        <v>0</v>
      </c>
      <c r="L1148" s="117">
        <f>IFERROR(VLOOKUP(F:F,'BW Expense Report Doc'!F:H,3,FALSE),0)</f>
        <v>0</v>
      </c>
      <c r="M1148" s="117" t="str">
        <f>IFERROR(VLOOKUP(F:F,'Payment Schedule'!AD:AE,2,FALSE),"")</f>
        <v/>
      </c>
    </row>
    <row r="1149" spans="6:13" x14ac:dyDescent="0.2">
      <c r="F1149" s="110"/>
      <c r="I1149" s="213"/>
      <c r="J1149" s="254">
        <f>IFERROR(VLOOKUP(G:G,'Master Data'!A:D,4,FALSE),0)</f>
        <v>0</v>
      </c>
      <c r="L1149" s="117">
        <f>IFERROR(VLOOKUP(F:F,'BW Expense Report Doc'!F:H,3,FALSE),0)</f>
        <v>0</v>
      </c>
      <c r="M1149" s="117" t="str">
        <f>IFERROR(VLOOKUP(F:F,'Payment Schedule'!AD:AE,2,FALSE),"")</f>
        <v/>
      </c>
    </row>
    <row r="1150" spans="6:13" x14ac:dyDescent="0.2">
      <c r="F1150" s="110"/>
      <c r="I1150" s="213"/>
      <c r="J1150" s="254">
        <f>IFERROR(VLOOKUP(G:G,'Master Data'!A:D,4,FALSE),0)</f>
        <v>0</v>
      </c>
      <c r="L1150" s="117">
        <f>IFERROR(VLOOKUP(F:F,'BW Expense Report Doc'!F:H,3,FALSE),0)</f>
        <v>0</v>
      </c>
      <c r="M1150" s="117" t="str">
        <f>IFERROR(VLOOKUP(F:F,'Payment Schedule'!AD:AE,2,FALSE),"")</f>
        <v/>
      </c>
    </row>
    <row r="1151" spans="6:13" x14ac:dyDescent="0.2">
      <c r="F1151" s="110"/>
      <c r="I1151" s="213"/>
      <c r="J1151" s="254">
        <f>IFERROR(VLOOKUP(G:G,'Master Data'!A:D,4,FALSE),0)</f>
        <v>0</v>
      </c>
      <c r="L1151" s="117">
        <f>IFERROR(VLOOKUP(F:F,'BW Expense Report Doc'!F:H,3,FALSE),0)</f>
        <v>0</v>
      </c>
      <c r="M1151" s="117" t="str">
        <f>IFERROR(VLOOKUP(F:F,'Payment Schedule'!AD:AE,2,FALSE),"")</f>
        <v/>
      </c>
    </row>
    <row r="1152" spans="6:13" x14ac:dyDescent="0.2">
      <c r="F1152" s="110"/>
      <c r="I1152" s="213"/>
      <c r="J1152" s="254">
        <f>IFERROR(VLOOKUP(G:G,'Master Data'!A:D,4,FALSE),0)</f>
        <v>0</v>
      </c>
      <c r="L1152" s="117">
        <f>IFERROR(VLOOKUP(F:F,'BW Expense Report Doc'!F:H,3,FALSE),0)</f>
        <v>0</v>
      </c>
      <c r="M1152" s="117" t="str">
        <f>IFERROR(VLOOKUP(F:F,'Payment Schedule'!AD:AE,2,FALSE),"")</f>
        <v/>
      </c>
    </row>
    <row r="1153" spans="6:13" x14ac:dyDescent="0.2">
      <c r="F1153" s="110"/>
      <c r="I1153" s="213"/>
      <c r="J1153" s="254">
        <f>IFERROR(VLOOKUP(G:G,'Master Data'!A:D,4,FALSE),0)</f>
        <v>0</v>
      </c>
      <c r="L1153" s="117">
        <f>IFERROR(VLOOKUP(F:F,'BW Expense Report Doc'!F:H,3,FALSE),0)</f>
        <v>0</v>
      </c>
      <c r="M1153" s="117" t="str">
        <f>IFERROR(VLOOKUP(F:F,'Payment Schedule'!AD:AE,2,FALSE),"")</f>
        <v/>
      </c>
    </row>
    <row r="1154" spans="6:13" x14ac:dyDescent="0.2">
      <c r="F1154" s="110"/>
      <c r="I1154" s="213"/>
      <c r="J1154" s="254">
        <f>IFERROR(VLOOKUP(G:G,'Master Data'!A:D,4,FALSE),0)</f>
        <v>0</v>
      </c>
      <c r="L1154" s="117">
        <f>IFERROR(VLOOKUP(F:F,'BW Expense Report Doc'!F:H,3,FALSE),0)</f>
        <v>0</v>
      </c>
      <c r="M1154" s="117" t="str">
        <f>IFERROR(VLOOKUP(F:F,'Payment Schedule'!AD:AE,2,FALSE),"")</f>
        <v/>
      </c>
    </row>
    <row r="1155" spans="6:13" x14ac:dyDescent="0.2">
      <c r="F1155" s="110"/>
      <c r="I1155" s="213"/>
      <c r="J1155" s="254">
        <f>IFERROR(VLOOKUP(G:G,'Master Data'!A:D,4,FALSE),0)</f>
        <v>0</v>
      </c>
      <c r="L1155" s="117">
        <f>IFERROR(VLOOKUP(F:F,'BW Expense Report Doc'!F:H,3,FALSE),0)</f>
        <v>0</v>
      </c>
      <c r="M1155" s="117" t="str">
        <f>IFERROR(VLOOKUP(F:F,'Payment Schedule'!AD:AE,2,FALSE),"")</f>
        <v/>
      </c>
    </row>
    <row r="1156" spans="6:13" x14ac:dyDescent="0.2">
      <c r="F1156" s="110"/>
      <c r="I1156" s="213"/>
      <c r="J1156" s="254">
        <f>IFERROR(VLOOKUP(G:G,'Master Data'!A:D,4,FALSE),0)</f>
        <v>0</v>
      </c>
      <c r="L1156" s="117">
        <f>IFERROR(VLOOKUP(F:F,'BW Expense Report Doc'!F:H,3,FALSE),0)</f>
        <v>0</v>
      </c>
      <c r="M1156" s="117" t="str">
        <f>IFERROR(VLOOKUP(F:F,'Payment Schedule'!AD:AE,2,FALSE),"")</f>
        <v/>
      </c>
    </row>
    <row r="1157" spans="6:13" x14ac:dyDescent="0.2">
      <c r="F1157" s="110"/>
      <c r="I1157" s="213"/>
      <c r="J1157" s="254">
        <f>IFERROR(VLOOKUP(G:G,'Master Data'!A:D,4,FALSE),0)</f>
        <v>0</v>
      </c>
      <c r="L1157" s="117">
        <f>IFERROR(VLOOKUP(F:F,'BW Expense Report Doc'!F:H,3,FALSE),0)</f>
        <v>0</v>
      </c>
      <c r="M1157" s="117" t="str">
        <f>IFERROR(VLOOKUP(F:F,'Payment Schedule'!AD:AE,2,FALSE),"")</f>
        <v/>
      </c>
    </row>
    <row r="1158" spans="6:13" x14ac:dyDescent="0.2">
      <c r="F1158" s="110"/>
      <c r="I1158" s="213"/>
      <c r="J1158" s="254">
        <f>IFERROR(VLOOKUP(G:G,'Master Data'!A:D,4,FALSE),0)</f>
        <v>0</v>
      </c>
      <c r="L1158" s="117">
        <f>IFERROR(VLOOKUP(F:F,'BW Expense Report Doc'!F:H,3,FALSE),0)</f>
        <v>0</v>
      </c>
      <c r="M1158" s="117" t="str">
        <f>IFERROR(VLOOKUP(F:F,'Payment Schedule'!AD:AE,2,FALSE),"")</f>
        <v/>
      </c>
    </row>
    <row r="1159" spans="6:13" x14ac:dyDescent="0.2">
      <c r="F1159" s="110"/>
      <c r="I1159" s="213"/>
      <c r="J1159" s="254">
        <f>IFERROR(VLOOKUP(G:G,'Master Data'!A:D,4,FALSE),0)</f>
        <v>0</v>
      </c>
      <c r="L1159" s="117">
        <f>IFERROR(VLOOKUP(F:F,'BW Expense Report Doc'!F:H,3,FALSE),0)</f>
        <v>0</v>
      </c>
      <c r="M1159" s="117" t="str">
        <f>IFERROR(VLOOKUP(F:F,'Payment Schedule'!AD:AE,2,FALSE),"")</f>
        <v/>
      </c>
    </row>
    <row r="1160" spans="6:13" x14ac:dyDescent="0.2">
      <c r="F1160" s="110"/>
      <c r="I1160" s="213"/>
      <c r="J1160" s="254">
        <f>IFERROR(VLOOKUP(G:G,'Master Data'!A:D,4,FALSE),0)</f>
        <v>0</v>
      </c>
      <c r="L1160" s="117">
        <f>IFERROR(VLOOKUP(F:F,'BW Expense Report Doc'!F:H,3,FALSE),0)</f>
        <v>0</v>
      </c>
      <c r="M1160" s="117" t="str">
        <f>IFERROR(VLOOKUP(F:F,'Payment Schedule'!AD:AE,2,FALSE),"")</f>
        <v/>
      </c>
    </row>
    <row r="1161" spans="6:13" x14ac:dyDescent="0.2">
      <c r="F1161" s="110"/>
      <c r="I1161" s="213"/>
      <c r="J1161" s="254">
        <f>IFERROR(VLOOKUP(G:G,'Master Data'!A:D,4,FALSE),0)</f>
        <v>0</v>
      </c>
      <c r="L1161" s="117">
        <f>IFERROR(VLOOKUP(F:F,'BW Expense Report Doc'!F:H,3,FALSE),0)</f>
        <v>0</v>
      </c>
      <c r="M1161" s="117" t="str">
        <f>IFERROR(VLOOKUP(F:F,'Payment Schedule'!AD:AE,2,FALSE),"")</f>
        <v/>
      </c>
    </row>
    <row r="1162" spans="6:13" x14ac:dyDescent="0.2">
      <c r="F1162" s="110"/>
      <c r="I1162" s="213"/>
      <c r="J1162" s="254">
        <f>IFERROR(VLOOKUP(G:G,'Master Data'!A:D,4,FALSE),0)</f>
        <v>0</v>
      </c>
      <c r="L1162" s="117">
        <f>IFERROR(VLOOKUP(F:F,'BW Expense Report Doc'!F:H,3,FALSE),0)</f>
        <v>0</v>
      </c>
      <c r="M1162" s="117" t="str">
        <f>IFERROR(VLOOKUP(F:F,'Payment Schedule'!AD:AE,2,FALSE),"")</f>
        <v/>
      </c>
    </row>
    <row r="1163" spans="6:13" x14ac:dyDescent="0.2">
      <c r="F1163" s="110"/>
      <c r="I1163" s="213"/>
      <c r="J1163" s="254">
        <f>IFERROR(VLOOKUP(G:G,'Master Data'!A:D,4,FALSE),0)</f>
        <v>0</v>
      </c>
      <c r="L1163" s="117">
        <f>IFERROR(VLOOKUP(F:F,'BW Expense Report Doc'!F:H,3,FALSE),0)</f>
        <v>0</v>
      </c>
      <c r="M1163" s="117" t="str">
        <f>IFERROR(VLOOKUP(F:F,'Payment Schedule'!AD:AE,2,FALSE),"")</f>
        <v/>
      </c>
    </row>
    <row r="1164" spans="6:13" x14ac:dyDescent="0.2">
      <c r="F1164" s="110"/>
      <c r="I1164" s="213"/>
      <c r="J1164" s="254">
        <f>IFERROR(VLOOKUP(G:G,'Master Data'!A:D,4,FALSE),0)</f>
        <v>0</v>
      </c>
      <c r="L1164" s="117">
        <f>IFERROR(VLOOKUP(F:F,'BW Expense Report Doc'!F:H,3,FALSE),0)</f>
        <v>0</v>
      </c>
      <c r="M1164" s="117" t="str">
        <f>IFERROR(VLOOKUP(F:F,'Payment Schedule'!AD:AE,2,FALSE),"")</f>
        <v/>
      </c>
    </row>
    <row r="1165" spans="6:13" x14ac:dyDescent="0.2">
      <c r="F1165" s="110"/>
      <c r="I1165" s="213"/>
      <c r="J1165" s="254">
        <f>IFERROR(VLOOKUP(G:G,'Master Data'!A:D,4,FALSE),0)</f>
        <v>0</v>
      </c>
      <c r="L1165" s="117">
        <f>IFERROR(VLOOKUP(F:F,'BW Expense Report Doc'!F:H,3,FALSE),0)</f>
        <v>0</v>
      </c>
      <c r="M1165" s="117" t="str">
        <f>IFERROR(VLOOKUP(F:F,'Payment Schedule'!AD:AE,2,FALSE),"")</f>
        <v/>
      </c>
    </row>
    <row r="1166" spans="6:13" x14ac:dyDescent="0.2">
      <c r="F1166" s="110"/>
      <c r="I1166" s="213"/>
      <c r="J1166" s="254">
        <f>IFERROR(VLOOKUP(G:G,'Master Data'!A:D,4,FALSE),0)</f>
        <v>0</v>
      </c>
      <c r="L1166" s="117">
        <f>IFERROR(VLOOKUP(F:F,'BW Expense Report Doc'!F:H,3,FALSE),0)</f>
        <v>0</v>
      </c>
      <c r="M1166" s="117" t="str">
        <f>IFERROR(VLOOKUP(F:F,'Payment Schedule'!AD:AE,2,FALSE),"")</f>
        <v/>
      </c>
    </row>
    <row r="1167" spans="6:13" x14ac:dyDescent="0.2">
      <c r="F1167" s="110"/>
      <c r="I1167" s="213"/>
      <c r="J1167" s="254">
        <f>IFERROR(VLOOKUP(G:G,'Master Data'!A:D,4,FALSE),0)</f>
        <v>0</v>
      </c>
      <c r="L1167" s="117">
        <f>IFERROR(VLOOKUP(F:F,'BW Expense Report Doc'!F:H,3,FALSE),0)</f>
        <v>0</v>
      </c>
      <c r="M1167" s="117" t="str">
        <f>IFERROR(VLOOKUP(F:F,'Payment Schedule'!AD:AE,2,FALSE),"")</f>
        <v/>
      </c>
    </row>
    <row r="1168" spans="6:13" x14ac:dyDescent="0.2">
      <c r="F1168" s="110"/>
      <c r="I1168" s="213"/>
      <c r="J1168" s="254">
        <f>IFERROR(VLOOKUP(G:G,'Master Data'!A:D,4,FALSE),0)</f>
        <v>0</v>
      </c>
      <c r="L1168" s="117">
        <f>IFERROR(VLOOKUP(F:F,'BW Expense Report Doc'!F:H,3,FALSE),0)</f>
        <v>0</v>
      </c>
      <c r="M1168" s="117" t="str">
        <f>IFERROR(VLOOKUP(F:F,'Payment Schedule'!AD:AE,2,FALSE),"")</f>
        <v/>
      </c>
    </row>
    <row r="1169" spans="6:13" x14ac:dyDescent="0.2">
      <c r="F1169" s="110"/>
      <c r="I1169" s="213"/>
      <c r="J1169" s="254">
        <f>IFERROR(VLOOKUP(G:G,'Master Data'!A:D,4,FALSE),0)</f>
        <v>0</v>
      </c>
      <c r="L1169" s="117">
        <f>IFERROR(VLOOKUP(F:F,'BW Expense Report Doc'!F:H,3,FALSE),0)</f>
        <v>0</v>
      </c>
      <c r="M1169" s="117" t="str">
        <f>IFERROR(VLOOKUP(F:F,'Payment Schedule'!AD:AE,2,FALSE),"")</f>
        <v/>
      </c>
    </row>
    <row r="1170" spans="6:13" x14ac:dyDescent="0.2">
      <c r="F1170" s="110"/>
      <c r="I1170" s="213"/>
      <c r="J1170" s="254">
        <f>IFERROR(VLOOKUP(G:G,'Master Data'!A:D,4,FALSE),0)</f>
        <v>0</v>
      </c>
      <c r="L1170" s="117">
        <f>IFERROR(VLOOKUP(F:F,'BW Expense Report Doc'!F:H,3,FALSE),0)</f>
        <v>0</v>
      </c>
      <c r="M1170" s="117" t="str">
        <f>IFERROR(VLOOKUP(F:F,'Payment Schedule'!AD:AE,2,FALSE),"")</f>
        <v/>
      </c>
    </row>
    <row r="1171" spans="6:13" x14ac:dyDescent="0.2">
      <c r="F1171" s="110"/>
      <c r="I1171" s="213"/>
      <c r="J1171" s="254">
        <f>IFERROR(VLOOKUP(G:G,'Master Data'!A:D,4,FALSE),0)</f>
        <v>0</v>
      </c>
      <c r="L1171" s="117">
        <f>IFERROR(VLOOKUP(F:F,'BW Expense Report Doc'!F:H,3,FALSE),0)</f>
        <v>0</v>
      </c>
      <c r="M1171" s="117" t="str">
        <f>IFERROR(VLOOKUP(F:F,'Payment Schedule'!AD:AE,2,FALSE),"")</f>
        <v/>
      </c>
    </row>
    <row r="1172" spans="6:13" x14ac:dyDescent="0.2">
      <c r="F1172" s="110"/>
      <c r="I1172" s="213"/>
      <c r="J1172" s="254">
        <f>IFERROR(VLOOKUP(G:G,'Master Data'!A:D,4,FALSE),0)</f>
        <v>0</v>
      </c>
      <c r="L1172" s="117">
        <f>IFERROR(VLOOKUP(F:F,'BW Expense Report Doc'!F:H,3,FALSE),0)</f>
        <v>0</v>
      </c>
      <c r="M1172" s="117" t="str">
        <f>IFERROR(VLOOKUP(F:F,'Payment Schedule'!AD:AE,2,FALSE),"")</f>
        <v/>
      </c>
    </row>
    <row r="1173" spans="6:13" x14ac:dyDescent="0.2">
      <c r="F1173" s="110"/>
      <c r="I1173" s="213"/>
      <c r="J1173" s="254">
        <f>IFERROR(VLOOKUP(G:G,'Master Data'!A:D,4,FALSE),0)</f>
        <v>0</v>
      </c>
      <c r="L1173" s="117">
        <f>IFERROR(VLOOKUP(F:F,'BW Expense Report Doc'!F:H,3,FALSE),0)</f>
        <v>0</v>
      </c>
      <c r="M1173" s="117" t="str">
        <f>IFERROR(VLOOKUP(F:F,'Payment Schedule'!AD:AE,2,FALSE),"")</f>
        <v/>
      </c>
    </row>
    <row r="1174" spans="6:13" x14ac:dyDescent="0.2">
      <c r="F1174" s="110"/>
      <c r="I1174" s="213"/>
      <c r="J1174" s="254">
        <f>IFERROR(VLOOKUP(G:G,'Master Data'!A:D,4,FALSE),0)</f>
        <v>0</v>
      </c>
      <c r="L1174" s="117">
        <f>IFERROR(VLOOKUP(F:F,'BW Expense Report Doc'!F:H,3,FALSE),0)</f>
        <v>0</v>
      </c>
      <c r="M1174" s="117" t="str">
        <f>IFERROR(VLOOKUP(F:F,'Payment Schedule'!AD:AE,2,FALSE),"")</f>
        <v/>
      </c>
    </row>
    <row r="1175" spans="6:13" x14ac:dyDescent="0.2">
      <c r="F1175" s="110"/>
      <c r="I1175" s="213"/>
      <c r="J1175" s="254">
        <f>IFERROR(VLOOKUP(G:G,'Master Data'!A:D,4,FALSE),0)</f>
        <v>0</v>
      </c>
      <c r="L1175" s="117">
        <f>IFERROR(VLOOKUP(F:F,'BW Expense Report Doc'!F:H,3,FALSE),0)</f>
        <v>0</v>
      </c>
      <c r="M1175" s="117" t="str">
        <f>IFERROR(VLOOKUP(F:F,'Payment Schedule'!AD:AE,2,FALSE),"")</f>
        <v/>
      </c>
    </row>
    <row r="1176" spans="6:13" x14ac:dyDescent="0.2">
      <c r="F1176" s="110"/>
      <c r="I1176" s="213"/>
      <c r="J1176" s="254">
        <f>IFERROR(VLOOKUP(G:G,'Master Data'!A:D,4,FALSE),0)</f>
        <v>0</v>
      </c>
      <c r="L1176" s="117">
        <f>IFERROR(VLOOKUP(F:F,'BW Expense Report Doc'!F:H,3,FALSE),0)</f>
        <v>0</v>
      </c>
      <c r="M1176" s="117" t="str">
        <f>IFERROR(VLOOKUP(F:F,'Payment Schedule'!AD:AE,2,FALSE),"")</f>
        <v/>
      </c>
    </row>
    <row r="1177" spans="6:13" x14ac:dyDescent="0.2">
      <c r="F1177" s="110"/>
      <c r="I1177" s="213"/>
      <c r="J1177" s="254">
        <f>IFERROR(VLOOKUP(G:G,'Master Data'!A:D,4,FALSE),0)</f>
        <v>0</v>
      </c>
      <c r="L1177" s="117">
        <f>IFERROR(VLOOKUP(F:F,'BW Expense Report Doc'!F:H,3,FALSE),0)</f>
        <v>0</v>
      </c>
      <c r="M1177" s="117" t="str">
        <f>IFERROR(VLOOKUP(F:F,'Payment Schedule'!AD:AE,2,FALSE),"")</f>
        <v/>
      </c>
    </row>
    <row r="1178" spans="6:13" x14ac:dyDescent="0.2">
      <c r="F1178" s="110"/>
      <c r="I1178" s="213"/>
      <c r="J1178" s="254">
        <f>IFERROR(VLOOKUP(G:G,'Master Data'!A:D,4,FALSE),0)</f>
        <v>0</v>
      </c>
      <c r="L1178" s="117">
        <f>IFERROR(VLOOKUP(F:F,'BW Expense Report Doc'!F:H,3,FALSE),0)</f>
        <v>0</v>
      </c>
      <c r="M1178" s="117" t="str">
        <f>IFERROR(VLOOKUP(F:F,'Payment Schedule'!AD:AE,2,FALSE),"")</f>
        <v/>
      </c>
    </row>
    <row r="1179" spans="6:13" x14ac:dyDescent="0.2">
      <c r="F1179" s="110"/>
      <c r="I1179" s="213"/>
      <c r="J1179" s="254">
        <f>IFERROR(VLOOKUP(G:G,'Master Data'!A:D,4,FALSE),0)</f>
        <v>0</v>
      </c>
      <c r="L1179" s="117">
        <f>IFERROR(VLOOKUP(F:F,'BW Expense Report Doc'!F:H,3,FALSE),0)</f>
        <v>0</v>
      </c>
      <c r="M1179" s="117" t="str">
        <f>IFERROR(VLOOKUP(F:F,'Payment Schedule'!AD:AE,2,FALSE),"")</f>
        <v/>
      </c>
    </row>
    <row r="1180" spans="6:13" x14ac:dyDescent="0.2">
      <c r="F1180" s="110"/>
      <c r="I1180" s="213"/>
      <c r="J1180" s="254">
        <f>IFERROR(VLOOKUP(G:G,'Master Data'!A:D,4,FALSE),0)</f>
        <v>0</v>
      </c>
      <c r="L1180" s="117">
        <f>IFERROR(VLOOKUP(F:F,'BW Expense Report Doc'!F:H,3,FALSE),0)</f>
        <v>0</v>
      </c>
      <c r="M1180" s="117" t="str">
        <f>IFERROR(VLOOKUP(F:F,'Payment Schedule'!AD:AE,2,FALSE),"")</f>
        <v/>
      </c>
    </row>
    <row r="1181" spans="6:13" x14ac:dyDescent="0.2">
      <c r="F1181" s="110"/>
      <c r="I1181" s="213"/>
      <c r="J1181" s="254">
        <f>IFERROR(VLOOKUP(G:G,'Master Data'!A:D,4,FALSE),0)</f>
        <v>0</v>
      </c>
      <c r="L1181" s="117">
        <f>IFERROR(VLOOKUP(F:F,'BW Expense Report Doc'!F:H,3,FALSE),0)</f>
        <v>0</v>
      </c>
      <c r="M1181" s="117" t="str">
        <f>IFERROR(VLOOKUP(F:F,'Payment Schedule'!AD:AE,2,FALSE),"")</f>
        <v/>
      </c>
    </row>
    <row r="1182" spans="6:13" x14ac:dyDescent="0.2">
      <c r="F1182" s="110"/>
      <c r="I1182" s="213"/>
      <c r="J1182" s="254">
        <f>IFERROR(VLOOKUP(G:G,'Master Data'!A:D,4,FALSE),0)</f>
        <v>0</v>
      </c>
      <c r="L1182" s="117">
        <f>IFERROR(VLOOKUP(F:F,'BW Expense Report Doc'!F:H,3,FALSE),0)</f>
        <v>0</v>
      </c>
      <c r="M1182" s="117" t="str">
        <f>IFERROR(VLOOKUP(F:F,'Payment Schedule'!AD:AE,2,FALSE),"")</f>
        <v/>
      </c>
    </row>
    <row r="1183" spans="6:13" x14ac:dyDescent="0.2">
      <c r="F1183" s="110"/>
      <c r="I1183" s="213"/>
      <c r="J1183" s="254">
        <f>IFERROR(VLOOKUP(G:G,'Master Data'!A:D,4,FALSE),0)</f>
        <v>0</v>
      </c>
      <c r="L1183" s="117">
        <f>IFERROR(VLOOKUP(F:F,'BW Expense Report Doc'!F:H,3,FALSE),0)</f>
        <v>0</v>
      </c>
      <c r="M1183" s="117" t="str">
        <f>IFERROR(VLOOKUP(F:F,'Payment Schedule'!AD:AE,2,FALSE),"")</f>
        <v/>
      </c>
    </row>
    <row r="1184" spans="6:13" x14ac:dyDescent="0.2">
      <c r="F1184" s="110"/>
      <c r="I1184" s="213"/>
      <c r="J1184" s="254">
        <f>IFERROR(VLOOKUP(G:G,'Master Data'!A:D,4,FALSE),0)</f>
        <v>0</v>
      </c>
      <c r="L1184" s="117">
        <f>IFERROR(VLOOKUP(F:F,'BW Expense Report Doc'!F:H,3,FALSE),0)</f>
        <v>0</v>
      </c>
      <c r="M1184" s="117" t="str">
        <f>IFERROR(VLOOKUP(F:F,'Payment Schedule'!AD:AE,2,FALSE),"")</f>
        <v/>
      </c>
    </row>
    <row r="1185" spans="6:13" x14ac:dyDescent="0.2">
      <c r="F1185" s="110"/>
      <c r="I1185" s="213"/>
      <c r="J1185" s="254">
        <f>IFERROR(VLOOKUP(G:G,'Master Data'!A:D,4,FALSE),0)</f>
        <v>0</v>
      </c>
      <c r="L1185" s="117">
        <f>IFERROR(VLOOKUP(F:F,'BW Expense Report Doc'!F:H,3,FALSE),0)</f>
        <v>0</v>
      </c>
      <c r="M1185" s="117" t="str">
        <f>IFERROR(VLOOKUP(F:F,'Payment Schedule'!AD:AE,2,FALSE),"")</f>
        <v/>
      </c>
    </row>
    <row r="1186" spans="6:13" x14ac:dyDescent="0.2">
      <c r="F1186" s="110"/>
      <c r="I1186" s="213"/>
      <c r="J1186" s="254">
        <f>IFERROR(VLOOKUP(G:G,'Master Data'!A:D,4,FALSE),0)</f>
        <v>0</v>
      </c>
      <c r="L1186" s="117">
        <f>IFERROR(VLOOKUP(F:F,'BW Expense Report Doc'!F:H,3,FALSE),0)</f>
        <v>0</v>
      </c>
      <c r="M1186" s="117" t="str">
        <f>IFERROR(VLOOKUP(F:F,'Payment Schedule'!AD:AE,2,FALSE),"")</f>
        <v/>
      </c>
    </row>
    <row r="1187" spans="6:13" x14ac:dyDescent="0.2">
      <c r="F1187" s="110"/>
      <c r="I1187" s="213"/>
      <c r="J1187" s="254">
        <f>IFERROR(VLOOKUP(G:G,'Master Data'!A:D,4,FALSE),0)</f>
        <v>0</v>
      </c>
      <c r="L1187" s="117">
        <f>IFERROR(VLOOKUP(F:F,'BW Expense Report Doc'!F:H,3,FALSE),0)</f>
        <v>0</v>
      </c>
      <c r="M1187" s="117" t="str">
        <f>IFERROR(VLOOKUP(F:F,'Payment Schedule'!AD:AE,2,FALSE),"")</f>
        <v/>
      </c>
    </row>
    <row r="1188" spans="6:13" x14ac:dyDescent="0.2">
      <c r="F1188" s="110"/>
      <c r="I1188" s="213"/>
      <c r="J1188" s="254">
        <f>IFERROR(VLOOKUP(G:G,'Master Data'!A:D,4,FALSE),0)</f>
        <v>0</v>
      </c>
      <c r="L1188" s="117">
        <f>IFERROR(VLOOKUP(F:F,'BW Expense Report Doc'!F:H,3,FALSE),0)</f>
        <v>0</v>
      </c>
      <c r="M1188" s="117" t="str">
        <f>IFERROR(VLOOKUP(F:F,'Payment Schedule'!AD:AE,2,FALSE),"")</f>
        <v/>
      </c>
    </row>
    <row r="1189" spans="6:13" x14ac:dyDescent="0.2">
      <c r="F1189" s="110"/>
      <c r="I1189" s="213"/>
      <c r="J1189" s="254">
        <f>IFERROR(VLOOKUP(G:G,'Master Data'!A:D,4,FALSE),0)</f>
        <v>0</v>
      </c>
      <c r="L1189" s="117">
        <f>IFERROR(VLOOKUP(F:F,'BW Expense Report Doc'!F:H,3,FALSE),0)</f>
        <v>0</v>
      </c>
      <c r="M1189" s="117" t="str">
        <f>IFERROR(VLOOKUP(F:F,'Payment Schedule'!AD:AE,2,FALSE),"")</f>
        <v/>
      </c>
    </row>
    <row r="1190" spans="6:13" x14ac:dyDescent="0.2">
      <c r="F1190" s="110"/>
      <c r="I1190" s="213"/>
      <c r="J1190" s="254">
        <f>IFERROR(VLOOKUP(G:G,'Master Data'!A:D,4,FALSE),0)</f>
        <v>0</v>
      </c>
      <c r="L1190" s="117">
        <f>IFERROR(VLOOKUP(F:F,'BW Expense Report Doc'!F:H,3,FALSE),0)</f>
        <v>0</v>
      </c>
      <c r="M1190" s="117" t="str">
        <f>IFERROR(VLOOKUP(F:F,'Payment Schedule'!AD:AE,2,FALSE),"")</f>
        <v/>
      </c>
    </row>
    <row r="1191" spans="6:13" x14ac:dyDescent="0.2">
      <c r="F1191" s="110"/>
      <c r="I1191" s="213"/>
      <c r="J1191" s="254">
        <f>IFERROR(VLOOKUP(G:G,'Master Data'!A:D,4,FALSE),0)</f>
        <v>0</v>
      </c>
      <c r="L1191" s="117">
        <f>IFERROR(VLOOKUP(F:F,'BW Expense Report Doc'!F:H,3,FALSE),0)</f>
        <v>0</v>
      </c>
      <c r="M1191" s="117" t="str">
        <f>IFERROR(VLOOKUP(F:F,'Payment Schedule'!AD:AE,2,FALSE),"")</f>
        <v/>
      </c>
    </row>
    <row r="1192" spans="6:13" x14ac:dyDescent="0.2">
      <c r="F1192" s="110"/>
      <c r="I1192" s="213"/>
      <c r="J1192" s="254">
        <f>IFERROR(VLOOKUP(G:G,'Master Data'!A:D,4,FALSE),0)</f>
        <v>0</v>
      </c>
      <c r="L1192" s="117">
        <f>IFERROR(VLOOKUP(F:F,'BW Expense Report Doc'!F:H,3,FALSE),0)</f>
        <v>0</v>
      </c>
      <c r="M1192" s="117" t="str">
        <f>IFERROR(VLOOKUP(F:F,'Payment Schedule'!AD:AE,2,FALSE),"")</f>
        <v/>
      </c>
    </row>
    <row r="1193" spans="6:13" x14ac:dyDescent="0.2">
      <c r="F1193" s="110"/>
      <c r="I1193" s="213"/>
      <c r="J1193" s="254">
        <f>IFERROR(VLOOKUP(G:G,'Master Data'!A:D,4,FALSE),0)</f>
        <v>0</v>
      </c>
      <c r="L1193" s="117">
        <f>IFERROR(VLOOKUP(F:F,'BW Expense Report Doc'!F:H,3,FALSE),0)</f>
        <v>0</v>
      </c>
      <c r="M1193" s="117" t="str">
        <f>IFERROR(VLOOKUP(F:F,'Payment Schedule'!AD:AE,2,FALSE),"")</f>
        <v/>
      </c>
    </row>
    <row r="1194" spans="6:13" x14ac:dyDescent="0.2">
      <c r="F1194" s="110"/>
      <c r="I1194" s="213"/>
      <c r="J1194" s="254">
        <f>IFERROR(VLOOKUP(G:G,'Master Data'!A:D,4,FALSE),0)</f>
        <v>0</v>
      </c>
      <c r="L1194" s="117">
        <f>IFERROR(VLOOKUP(F:F,'BW Expense Report Doc'!F:H,3,FALSE),0)</f>
        <v>0</v>
      </c>
      <c r="M1194" s="117" t="str">
        <f>IFERROR(VLOOKUP(F:F,'Payment Schedule'!AD:AE,2,FALSE),"")</f>
        <v/>
      </c>
    </row>
    <row r="1195" spans="6:13" x14ac:dyDescent="0.2">
      <c r="F1195" s="110"/>
      <c r="I1195" s="213"/>
      <c r="J1195" s="254">
        <f>IFERROR(VLOOKUP(G:G,'Master Data'!A:D,4,FALSE),0)</f>
        <v>0</v>
      </c>
      <c r="L1195" s="117">
        <f>IFERROR(VLOOKUP(F:F,'BW Expense Report Doc'!F:H,3,FALSE),0)</f>
        <v>0</v>
      </c>
      <c r="M1195" s="117" t="str">
        <f>IFERROR(VLOOKUP(F:F,'Payment Schedule'!AD:AE,2,FALSE),"")</f>
        <v/>
      </c>
    </row>
    <row r="1196" spans="6:13" x14ac:dyDescent="0.2">
      <c r="F1196" s="110"/>
      <c r="I1196" s="213"/>
      <c r="J1196" s="254">
        <f>IFERROR(VLOOKUP(G:G,'Master Data'!A:D,4,FALSE),0)</f>
        <v>0</v>
      </c>
      <c r="L1196" s="117">
        <f>IFERROR(VLOOKUP(F:F,'BW Expense Report Doc'!F:H,3,FALSE),0)</f>
        <v>0</v>
      </c>
      <c r="M1196" s="117" t="str">
        <f>IFERROR(VLOOKUP(F:F,'Payment Schedule'!AD:AE,2,FALSE),"")</f>
        <v/>
      </c>
    </row>
    <row r="1197" spans="6:13" x14ac:dyDescent="0.2">
      <c r="F1197" s="110"/>
      <c r="I1197" s="213"/>
      <c r="J1197" s="254">
        <f>IFERROR(VLOOKUP(G:G,'Master Data'!A:D,4,FALSE),0)</f>
        <v>0</v>
      </c>
      <c r="L1197" s="117">
        <f>IFERROR(VLOOKUP(F:F,'BW Expense Report Doc'!F:H,3,FALSE),0)</f>
        <v>0</v>
      </c>
      <c r="M1197" s="117" t="str">
        <f>IFERROR(VLOOKUP(F:F,'Payment Schedule'!AD:AE,2,FALSE),"")</f>
        <v/>
      </c>
    </row>
    <row r="1198" spans="6:13" x14ac:dyDescent="0.2">
      <c r="F1198" s="110"/>
      <c r="I1198" s="213"/>
      <c r="J1198" s="254">
        <f>IFERROR(VLOOKUP(G:G,'Master Data'!A:D,4,FALSE),0)</f>
        <v>0</v>
      </c>
      <c r="L1198" s="117">
        <f>IFERROR(VLOOKUP(F:F,'BW Expense Report Doc'!F:H,3,FALSE),0)</f>
        <v>0</v>
      </c>
      <c r="M1198" s="117" t="str">
        <f>IFERROR(VLOOKUP(F:F,'Payment Schedule'!AD:AE,2,FALSE),"")</f>
        <v/>
      </c>
    </row>
    <row r="1199" spans="6:13" x14ac:dyDescent="0.2">
      <c r="F1199" s="110"/>
      <c r="I1199" s="213"/>
      <c r="J1199" s="254">
        <f>IFERROR(VLOOKUP(G:G,'Master Data'!A:D,4,FALSE),0)</f>
        <v>0</v>
      </c>
      <c r="L1199" s="117">
        <f>IFERROR(VLOOKUP(F:F,'BW Expense Report Doc'!F:H,3,FALSE),0)</f>
        <v>0</v>
      </c>
      <c r="M1199" s="117" t="str">
        <f>IFERROR(VLOOKUP(F:F,'Payment Schedule'!AD:AE,2,FALSE),"")</f>
        <v/>
      </c>
    </row>
    <row r="1200" spans="6:13" x14ac:dyDescent="0.2">
      <c r="F1200" s="110"/>
      <c r="I1200" s="213"/>
      <c r="J1200" s="254">
        <f>IFERROR(VLOOKUP(G:G,'Master Data'!A:D,4,FALSE),0)</f>
        <v>0</v>
      </c>
      <c r="L1200" s="117">
        <f>IFERROR(VLOOKUP(F:F,'BW Expense Report Doc'!F:H,3,FALSE),0)</f>
        <v>0</v>
      </c>
      <c r="M1200" s="117" t="str">
        <f>IFERROR(VLOOKUP(F:F,'Payment Schedule'!AD:AE,2,FALSE),"")</f>
        <v/>
      </c>
    </row>
    <row r="1201" spans="6:13" x14ac:dyDescent="0.2">
      <c r="F1201" s="110"/>
      <c r="I1201" s="213"/>
      <c r="J1201" s="254">
        <f>IFERROR(VLOOKUP(G:G,'Master Data'!A:D,4,FALSE),0)</f>
        <v>0</v>
      </c>
      <c r="L1201" s="117">
        <f>IFERROR(VLOOKUP(F:F,'BW Expense Report Doc'!F:H,3,FALSE),0)</f>
        <v>0</v>
      </c>
      <c r="M1201" s="117" t="str">
        <f>IFERROR(VLOOKUP(F:F,'Payment Schedule'!AD:AE,2,FALSE),"")</f>
        <v/>
      </c>
    </row>
    <row r="1202" spans="6:13" x14ac:dyDescent="0.2">
      <c r="F1202" s="110"/>
      <c r="I1202" s="213"/>
      <c r="J1202" s="254">
        <f>IFERROR(VLOOKUP(G:G,'Master Data'!A:D,4,FALSE),0)</f>
        <v>0</v>
      </c>
      <c r="L1202" s="117">
        <f>IFERROR(VLOOKUP(F:F,'BW Expense Report Doc'!F:H,3,FALSE),0)</f>
        <v>0</v>
      </c>
      <c r="M1202" s="117" t="str">
        <f>IFERROR(VLOOKUP(F:F,'Payment Schedule'!AD:AE,2,FALSE),"")</f>
        <v/>
      </c>
    </row>
    <row r="1203" spans="6:13" x14ac:dyDescent="0.2">
      <c r="F1203" s="110"/>
      <c r="I1203" s="213"/>
      <c r="J1203" s="254">
        <f>IFERROR(VLOOKUP(G:G,'Master Data'!A:D,4,FALSE),0)</f>
        <v>0</v>
      </c>
      <c r="L1203" s="117">
        <f>IFERROR(VLOOKUP(F:F,'BW Expense Report Doc'!F:H,3,FALSE),0)</f>
        <v>0</v>
      </c>
      <c r="M1203" s="117" t="str">
        <f>IFERROR(VLOOKUP(F:F,'Payment Schedule'!AD:AE,2,FALSE),"")</f>
        <v/>
      </c>
    </row>
    <row r="1204" spans="6:13" x14ac:dyDescent="0.2">
      <c r="F1204" s="110"/>
      <c r="I1204" s="213"/>
      <c r="J1204" s="254">
        <f>IFERROR(VLOOKUP(G:G,'Master Data'!A:D,4,FALSE),0)</f>
        <v>0</v>
      </c>
      <c r="L1204" s="117">
        <f>IFERROR(VLOOKUP(F:F,'BW Expense Report Doc'!F:H,3,FALSE),0)</f>
        <v>0</v>
      </c>
      <c r="M1204" s="117" t="str">
        <f>IFERROR(VLOOKUP(F:F,'Payment Schedule'!AD:AE,2,FALSE),"")</f>
        <v/>
      </c>
    </row>
    <row r="1205" spans="6:13" x14ac:dyDescent="0.2">
      <c r="F1205" s="110"/>
      <c r="I1205" s="213"/>
      <c r="J1205" s="254">
        <f>IFERROR(VLOOKUP(G:G,'Master Data'!A:D,4,FALSE),0)</f>
        <v>0</v>
      </c>
      <c r="L1205" s="117">
        <f>IFERROR(VLOOKUP(F:F,'BW Expense Report Doc'!F:H,3,FALSE),0)</f>
        <v>0</v>
      </c>
      <c r="M1205" s="117" t="str">
        <f>IFERROR(VLOOKUP(F:F,'Payment Schedule'!AD:AE,2,FALSE),"")</f>
        <v/>
      </c>
    </row>
    <row r="1206" spans="6:13" x14ac:dyDescent="0.2">
      <c r="F1206" s="110"/>
      <c r="I1206" s="213"/>
      <c r="J1206" s="254">
        <f>IFERROR(VLOOKUP(G:G,'Master Data'!A:D,4,FALSE),0)</f>
        <v>0</v>
      </c>
      <c r="L1206" s="117">
        <f>IFERROR(VLOOKUP(F:F,'BW Expense Report Doc'!F:H,3,FALSE),0)</f>
        <v>0</v>
      </c>
      <c r="M1206" s="117" t="str">
        <f>IFERROR(VLOOKUP(F:F,'Payment Schedule'!AD:AE,2,FALSE),"")</f>
        <v/>
      </c>
    </row>
    <row r="1207" spans="6:13" x14ac:dyDescent="0.2">
      <c r="F1207" s="110"/>
      <c r="I1207" s="213"/>
      <c r="J1207" s="254">
        <f>IFERROR(VLOOKUP(G:G,'Master Data'!A:D,4,FALSE),0)</f>
        <v>0</v>
      </c>
      <c r="L1207" s="117">
        <f>IFERROR(VLOOKUP(F:F,'BW Expense Report Doc'!F:H,3,FALSE),0)</f>
        <v>0</v>
      </c>
      <c r="M1207" s="117" t="str">
        <f>IFERROR(VLOOKUP(F:F,'Payment Schedule'!AD:AE,2,FALSE),"")</f>
        <v/>
      </c>
    </row>
    <row r="1208" spans="6:13" x14ac:dyDescent="0.2">
      <c r="F1208" s="110"/>
      <c r="I1208" s="213"/>
      <c r="J1208" s="254">
        <f>IFERROR(VLOOKUP(G:G,'Master Data'!A:D,4,FALSE),0)</f>
        <v>0</v>
      </c>
      <c r="L1208" s="117">
        <f>IFERROR(VLOOKUP(F:F,'BW Expense Report Doc'!F:H,3,FALSE),0)</f>
        <v>0</v>
      </c>
      <c r="M1208" s="117" t="str">
        <f>IFERROR(VLOOKUP(F:F,'Payment Schedule'!AD:AE,2,FALSE),"")</f>
        <v/>
      </c>
    </row>
    <row r="1209" spans="6:13" x14ac:dyDescent="0.2">
      <c r="F1209" s="110"/>
      <c r="I1209" s="213"/>
      <c r="J1209" s="254">
        <f>IFERROR(VLOOKUP(G:G,'Master Data'!A:D,4,FALSE),0)</f>
        <v>0</v>
      </c>
      <c r="L1209" s="117">
        <f>IFERROR(VLOOKUP(F:F,'BW Expense Report Doc'!F:H,3,FALSE),0)</f>
        <v>0</v>
      </c>
      <c r="M1209" s="117" t="str">
        <f>IFERROR(VLOOKUP(F:F,'Payment Schedule'!AD:AE,2,FALSE),"")</f>
        <v/>
      </c>
    </row>
    <row r="1210" spans="6:13" x14ac:dyDescent="0.2">
      <c r="F1210" s="110"/>
      <c r="I1210" s="213"/>
      <c r="J1210" s="254">
        <f>IFERROR(VLOOKUP(G:G,'Master Data'!A:D,4,FALSE),0)</f>
        <v>0</v>
      </c>
      <c r="L1210" s="117">
        <f>IFERROR(VLOOKUP(F:F,'BW Expense Report Doc'!F:H,3,FALSE),0)</f>
        <v>0</v>
      </c>
      <c r="M1210" s="117" t="str">
        <f>IFERROR(VLOOKUP(F:F,'Payment Schedule'!AD:AE,2,FALSE),"")</f>
        <v/>
      </c>
    </row>
    <row r="1211" spans="6:13" x14ac:dyDescent="0.2">
      <c r="F1211" s="110"/>
      <c r="I1211" s="213"/>
      <c r="J1211" s="254">
        <f>IFERROR(VLOOKUP(G:G,'Master Data'!A:D,4,FALSE),0)</f>
        <v>0</v>
      </c>
      <c r="L1211" s="117">
        <f>IFERROR(VLOOKUP(F:F,'BW Expense Report Doc'!F:H,3,FALSE),0)</f>
        <v>0</v>
      </c>
      <c r="M1211" s="117" t="str">
        <f>IFERROR(VLOOKUP(F:F,'Payment Schedule'!AD:AE,2,FALSE),"")</f>
        <v/>
      </c>
    </row>
    <row r="1212" spans="6:13" x14ac:dyDescent="0.2">
      <c r="F1212" s="110"/>
      <c r="I1212" s="213"/>
      <c r="J1212" s="254">
        <f>IFERROR(VLOOKUP(G:G,'Master Data'!A:D,4,FALSE),0)</f>
        <v>0</v>
      </c>
      <c r="L1212" s="117">
        <f>IFERROR(VLOOKUP(F:F,'BW Expense Report Doc'!F:H,3,FALSE),0)</f>
        <v>0</v>
      </c>
      <c r="M1212" s="117" t="str">
        <f>IFERROR(VLOOKUP(F:F,'Payment Schedule'!AD:AE,2,FALSE),"")</f>
        <v/>
      </c>
    </row>
    <row r="1213" spans="6:13" x14ac:dyDescent="0.2">
      <c r="F1213" s="110"/>
      <c r="I1213" s="213"/>
      <c r="J1213" s="254">
        <f>IFERROR(VLOOKUP(G:G,'Master Data'!A:D,4,FALSE),0)</f>
        <v>0</v>
      </c>
      <c r="L1213" s="117">
        <f>IFERROR(VLOOKUP(F:F,'BW Expense Report Doc'!F:H,3,FALSE),0)</f>
        <v>0</v>
      </c>
      <c r="M1213" s="117" t="str">
        <f>IFERROR(VLOOKUP(F:F,'Payment Schedule'!AD:AE,2,FALSE),"")</f>
        <v/>
      </c>
    </row>
    <row r="1214" spans="6:13" x14ac:dyDescent="0.2">
      <c r="F1214" s="110"/>
      <c r="I1214" s="213"/>
      <c r="J1214" s="254">
        <f>IFERROR(VLOOKUP(G:G,'Master Data'!A:D,4,FALSE),0)</f>
        <v>0</v>
      </c>
      <c r="L1214" s="117">
        <f>IFERROR(VLOOKUP(F:F,'BW Expense Report Doc'!F:H,3,FALSE),0)</f>
        <v>0</v>
      </c>
      <c r="M1214" s="117" t="str">
        <f>IFERROR(VLOOKUP(F:F,'Payment Schedule'!AD:AE,2,FALSE),"")</f>
        <v/>
      </c>
    </row>
    <row r="1215" spans="6:13" x14ac:dyDescent="0.2">
      <c r="F1215" s="110"/>
      <c r="I1215" s="213"/>
      <c r="J1215" s="254">
        <f>IFERROR(VLOOKUP(G:G,'Master Data'!A:D,4,FALSE),0)</f>
        <v>0</v>
      </c>
      <c r="L1215" s="117">
        <f>IFERROR(VLOOKUP(F:F,'BW Expense Report Doc'!F:H,3,FALSE),0)</f>
        <v>0</v>
      </c>
      <c r="M1215" s="117" t="str">
        <f>IFERROR(VLOOKUP(F:F,'Payment Schedule'!AD:AE,2,FALSE),"")</f>
        <v/>
      </c>
    </row>
    <row r="1216" spans="6:13" x14ac:dyDescent="0.2">
      <c r="F1216" s="110"/>
      <c r="I1216" s="213"/>
      <c r="J1216" s="254">
        <f>IFERROR(VLOOKUP(G:G,'Master Data'!A:D,4,FALSE),0)</f>
        <v>0</v>
      </c>
      <c r="L1216" s="117">
        <f>IFERROR(VLOOKUP(F:F,'BW Expense Report Doc'!F:H,3,FALSE),0)</f>
        <v>0</v>
      </c>
      <c r="M1216" s="117" t="str">
        <f>IFERROR(VLOOKUP(F:F,'Payment Schedule'!AD:AE,2,FALSE),"")</f>
        <v/>
      </c>
    </row>
    <row r="1217" spans="6:13" x14ac:dyDescent="0.2">
      <c r="F1217" s="110"/>
      <c r="I1217" s="213"/>
      <c r="J1217" s="254">
        <f>IFERROR(VLOOKUP(G:G,'Master Data'!A:D,4,FALSE),0)</f>
        <v>0</v>
      </c>
      <c r="L1217" s="117">
        <f>IFERROR(VLOOKUP(F:F,'BW Expense Report Doc'!F:H,3,FALSE),0)</f>
        <v>0</v>
      </c>
      <c r="M1217" s="117" t="str">
        <f>IFERROR(VLOOKUP(F:F,'Payment Schedule'!AD:AE,2,FALSE),"")</f>
        <v/>
      </c>
    </row>
    <row r="1218" spans="6:13" x14ac:dyDescent="0.2">
      <c r="F1218" s="110"/>
      <c r="I1218" s="213"/>
      <c r="J1218" s="254">
        <f>IFERROR(VLOOKUP(G:G,'Master Data'!A:D,4,FALSE),0)</f>
        <v>0</v>
      </c>
      <c r="L1218" s="117">
        <f>IFERROR(VLOOKUP(F:F,'BW Expense Report Doc'!F:H,3,FALSE),0)</f>
        <v>0</v>
      </c>
      <c r="M1218" s="117" t="str">
        <f>IFERROR(VLOOKUP(F:F,'Payment Schedule'!AD:AE,2,FALSE),"")</f>
        <v/>
      </c>
    </row>
    <row r="1219" spans="6:13" x14ac:dyDescent="0.2">
      <c r="F1219" s="110"/>
      <c r="I1219" s="213"/>
      <c r="J1219" s="254">
        <f>IFERROR(VLOOKUP(G:G,'Master Data'!A:D,4,FALSE),0)</f>
        <v>0</v>
      </c>
      <c r="L1219" s="117">
        <f>IFERROR(VLOOKUP(F:F,'BW Expense Report Doc'!F:H,3,FALSE),0)</f>
        <v>0</v>
      </c>
      <c r="M1219" s="117" t="str">
        <f>IFERROR(VLOOKUP(F:F,'Payment Schedule'!AD:AE,2,FALSE),"")</f>
        <v/>
      </c>
    </row>
    <row r="1220" spans="6:13" x14ac:dyDescent="0.2">
      <c r="F1220" s="110"/>
      <c r="I1220" s="213"/>
      <c r="J1220" s="254">
        <f>IFERROR(VLOOKUP(G:G,'Master Data'!A:D,4,FALSE),0)</f>
        <v>0</v>
      </c>
      <c r="L1220" s="117">
        <f>IFERROR(VLOOKUP(F:F,'BW Expense Report Doc'!F:H,3,FALSE),0)</f>
        <v>0</v>
      </c>
      <c r="M1220" s="117" t="str">
        <f>IFERROR(VLOOKUP(F:F,'Payment Schedule'!AD:AE,2,FALSE),"")</f>
        <v/>
      </c>
    </row>
    <row r="1221" spans="6:13" x14ac:dyDescent="0.2">
      <c r="F1221" s="110"/>
      <c r="I1221" s="213"/>
      <c r="J1221" s="254">
        <f>IFERROR(VLOOKUP(G:G,'Master Data'!A:D,4,FALSE),0)</f>
        <v>0</v>
      </c>
      <c r="L1221" s="117">
        <f>IFERROR(VLOOKUP(F:F,'BW Expense Report Doc'!F:H,3,FALSE),0)</f>
        <v>0</v>
      </c>
      <c r="M1221" s="117" t="str">
        <f>IFERROR(VLOOKUP(F:F,'Payment Schedule'!AD:AE,2,FALSE),"")</f>
        <v/>
      </c>
    </row>
    <row r="1222" spans="6:13" x14ac:dyDescent="0.2">
      <c r="F1222" s="110"/>
      <c r="I1222" s="213"/>
      <c r="J1222" s="254">
        <f>IFERROR(VLOOKUP(G:G,'Master Data'!A:D,4,FALSE),0)</f>
        <v>0</v>
      </c>
      <c r="L1222" s="117">
        <f>IFERROR(VLOOKUP(F:F,'BW Expense Report Doc'!F:H,3,FALSE),0)</f>
        <v>0</v>
      </c>
      <c r="M1222" s="117" t="str">
        <f>IFERROR(VLOOKUP(F:F,'Payment Schedule'!AD:AE,2,FALSE),"")</f>
        <v/>
      </c>
    </row>
    <row r="1223" spans="6:13" x14ac:dyDescent="0.2">
      <c r="F1223" s="110"/>
      <c r="I1223" s="213"/>
      <c r="J1223" s="254">
        <f>IFERROR(VLOOKUP(G:G,'Master Data'!A:D,4,FALSE),0)</f>
        <v>0</v>
      </c>
      <c r="L1223" s="117">
        <f>IFERROR(VLOOKUP(F:F,'BW Expense Report Doc'!F:H,3,FALSE),0)</f>
        <v>0</v>
      </c>
      <c r="M1223" s="117" t="str">
        <f>IFERROR(VLOOKUP(F:F,'Payment Schedule'!AD:AE,2,FALSE),"")</f>
        <v/>
      </c>
    </row>
    <row r="1224" spans="6:13" x14ac:dyDescent="0.2">
      <c r="F1224" s="110"/>
      <c r="I1224" s="213"/>
      <c r="J1224" s="254">
        <f>IFERROR(VLOOKUP(G:G,'Master Data'!A:D,4,FALSE),0)</f>
        <v>0</v>
      </c>
      <c r="L1224" s="117">
        <f>IFERROR(VLOOKUP(F:F,'BW Expense Report Doc'!F:H,3,FALSE),0)</f>
        <v>0</v>
      </c>
      <c r="M1224" s="117" t="str">
        <f>IFERROR(VLOOKUP(F:F,'Payment Schedule'!AD:AE,2,FALSE),"")</f>
        <v/>
      </c>
    </row>
    <row r="1225" spans="6:13" x14ac:dyDescent="0.2">
      <c r="F1225" s="110"/>
      <c r="I1225" s="213"/>
      <c r="J1225" s="254">
        <f>IFERROR(VLOOKUP(G:G,'Master Data'!A:D,4,FALSE),0)</f>
        <v>0</v>
      </c>
      <c r="L1225" s="117">
        <f>IFERROR(VLOOKUP(F:F,'BW Expense Report Doc'!F:H,3,FALSE),0)</f>
        <v>0</v>
      </c>
      <c r="M1225" s="117" t="str">
        <f>IFERROR(VLOOKUP(F:F,'Payment Schedule'!AD:AE,2,FALSE),"")</f>
        <v/>
      </c>
    </row>
    <row r="1226" spans="6:13" x14ac:dyDescent="0.2">
      <c r="F1226" s="110"/>
      <c r="I1226" s="213"/>
      <c r="J1226" s="254">
        <f>IFERROR(VLOOKUP(G:G,'Master Data'!A:D,4,FALSE),0)</f>
        <v>0</v>
      </c>
      <c r="L1226" s="117">
        <f>IFERROR(VLOOKUP(F:F,'BW Expense Report Doc'!F:H,3,FALSE),0)</f>
        <v>0</v>
      </c>
      <c r="M1226" s="117" t="str">
        <f>IFERROR(VLOOKUP(F:F,'Payment Schedule'!AD:AE,2,FALSE),"")</f>
        <v/>
      </c>
    </row>
    <row r="1227" spans="6:13" x14ac:dyDescent="0.2">
      <c r="F1227" s="110"/>
      <c r="I1227" s="213"/>
      <c r="J1227" s="254">
        <f>IFERROR(VLOOKUP(G:G,'Master Data'!A:D,4,FALSE),0)</f>
        <v>0</v>
      </c>
      <c r="L1227" s="117">
        <f>IFERROR(VLOOKUP(F:F,'BW Expense Report Doc'!F:H,3,FALSE),0)</f>
        <v>0</v>
      </c>
      <c r="M1227" s="117" t="str">
        <f>IFERROR(VLOOKUP(F:F,'Payment Schedule'!AD:AE,2,FALSE),"")</f>
        <v/>
      </c>
    </row>
    <row r="1228" spans="6:13" x14ac:dyDescent="0.2">
      <c r="F1228" s="110"/>
      <c r="I1228" s="213"/>
      <c r="J1228" s="254">
        <f>IFERROR(VLOOKUP(G:G,'Master Data'!A:D,4,FALSE),0)</f>
        <v>0</v>
      </c>
      <c r="L1228" s="117">
        <f>IFERROR(VLOOKUP(F:F,'BW Expense Report Doc'!F:H,3,FALSE),0)</f>
        <v>0</v>
      </c>
      <c r="M1228" s="117" t="str">
        <f>IFERROR(VLOOKUP(F:F,'Payment Schedule'!AD:AE,2,FALSE),"")</f>
        <v/>
      </c>
    </row>
    <row r="1229" spans="6:13" x14ac:dyDescent="0.2">
      <c r="F1229" s="110"/>
      <c r="I1229" s="213"/>
      <c r="J1229" s="254">
        <f>IFERROR(VLOOKUP(G:G,'Master Data'!A:D,4,FALSE),0)</f>
        <v>0</v>
      </c>
      <c r="L1229" s="117">
        <f>IFERROR(VLOOKUP(F:F,'BW Expense Report Doc'!F:H,3,FALSE),0)</f>
        <v>0</v>
      </c>
      <c r="M1229" s="117" t="str">
        <f>IFERROR(VLOOKUP(F:F,'Payment Schedule'!AD:AE,2,FALSE),"")</f>
        <v/>
      </c>
    </row>
    <row r="1230" spans="6:13" x14ac:dyDescent="0.2">
      <c r="F1230" s="110"/>
      <c r="I1230" s="213"/>
      <c r="J1230" s="254">
        <f>IFERROR(VLOOKUP(G:G,'Master Data'!A:D,4,FALSE),0)</f>
        <v>0</v>
      </c>
      <c r="L1230" s="117">
        <f>IFERROR(VLOOKUP(F:F,'BW Expense Report Doc'!F:H,3,FALSE),0)</f>
        <v>0</v>
      </c>
      <c r="M1230" s="117" t="str">
        <f>IFERROR(VLOOKUP(F:F,'Payment Schedule'!AD:AE,2,FALSE),"")</f>
        <v/>
      </c>
    </row>
    <row r="1231" spans="6:13" x14ac:dyDescent="0.2">
      <c r="F1231" s="110"/>
      <c r="I1231" s="213"/>
      <c r="J1231" s="254">
        <f>IFERROR(VLOOKUP(G:G,'Master Data'!A:D,4,FALSE),0)</f>
        <v>0</v>
      </c>
      <c r="L1231" s="117">
        <f>IFERROR(VLOOKUP(F:F,'BW Expense Report Doc'!F:H,3,FALSE),0)</f>
        <v>0</v>
      </c>
      <c r="M1231" s="117" t="str">
        <f>IFERROR(VLOOKUP(F:F,'Payment Schedule'!AD:AE,2,FALSE),"")</f>
        <v/>
      </c>
    </row>
    <row r="1232" spans="6:13" x14ac:dyDescent="0.2">
      <c r="F1232" s="110"/>
      <c r="I1232" s="213"/>
      <c r="J1232" s="254">
        <f>IFERROR(VLOOKUP(G:G,'Master Data'!A:D,4,FALSE),0)</f>
        <v>0</v>
      </c>
      <c r="L1232" s="117">
        <f>IFERROR(VLOOKUP(F:F,'BW Expense Report Doc'!F:H,3,FALSE),0)</f>
        <v>0</v>
      </c>
      <c r="M1232" s="117" t="str">
        <f>IFERROR(VLOOKUP(F:F,'Payment Schedule'!AD:AE,2,FALSE),"")</f>
        <v/>
      </c>
    </row>
    <row r="1233" spans="6:13" x14ac:dyDescent="0.2">
      <c r="F1233" s="110"/>
      <c r="I1233" s="213"/>
      <c r="J1233" s="254">
        <f>IFERROR(VLOOKUP(G:G,'Master Data'!A:D,4,FALSE),0)</f>
        <v>0</v>
      </c>
      <c r="L1233" s="117">
        <f>IFERROR(VLOOKUP(F:F,'BW Expense Report Doc'!F:H,3,FALSE),0)</f>
        <v>0</v>
      </c>
      <c r="M1233" s="117" t="str">
        <f>IFERROR(VLOOKUP(F:F,'Payment Schedule'!AD:AE,2,FALSE),"")</f>
        <v/>
      </c>
    </row>
    <row r="1234" spans="6:13" x14ac:dyDescent="0.2">
      <c r="F1234" s="110"/>
      <c r="I1234" s="213"/>
      <c r="J1234" s="254">
        <f>IFERROR(VLOOKUP(G:G,'Master Data'!A:D,4,FALSE),0)</f>
        <v>0</v>
      </c>
      <c r="L1234" s="117">
        <f>IFERROR(VLOOKUP(F:F,'BW Expense Report Doc'!F:H,3,FALSE),0)</f>
        <v>0</v>
      </c>
      <c r="M1234" s="117" t="str">
        <f>IFERROR(VLOOKUP(F:F,'Payment Schedule'!AD:AE,2,FALSE),"")</f>
        <v/>
      </c>
    </row>
    <row r="1235" spans="6:13" x14ac:dyDescent="0.2">
      <c r="F1235" s="110"/>
      <c r="I1235" s="213"/>
      <c r="J1235" s="254">
        <f>IFERROR(VLOOKUP(G:G,'Master Data'!A:D,4,FALSE),0)</f>
        <v>0</v>
      </c>
      <c r="L1235" s="117">
        <f>IFERROR(VLOOKUP(F:F,'BW Expense Report Doc'!F:H,3,FALSE),0)</f>
        <v>0</v>
      </c>
      <c r="M1235" s="117" t="str">
        <f>IFERROR(VLOOKUP(F:F,'Payment Schedule'!AD:AE,2,FALSE),"")</f>
        <v/>
      </c>
    </row>
    <row r="1236" spans="6:13" x14ac:dyDescent="0.2">
      <c r="F1236" s="110"/>
      <c r="I1236" s="213"/>
      <c r="J1236" s="254">
        <f>IFERROR(VLOOKUP(G:G,'Master Data'!A:D,4,FALSE),0)</f>
        <v>0</v>
      </c>
      <c r="L1236" s="117">
        <f>IFERROR(VLOOKUP(F:F,'BW Expense Report Doc'!F:H,3,FALSE),0)</f>
        <v>0</v>
      </c>
      <c r="M1236" s="117" t="str">
        <f>IFERROR(VLOOKUP(F:F,'Payment Schedule'!AD:AE,2,FALSE),"")</f>
        <v/>
      </c>
    </row>
    <row r="1237" spans="6:13" x14ac:dyDescent="0.2">
      <c r="F1237" s="110"/>
      <c r="I1237" s="213"/>
      <c r="J1237" s="254">
        <f>IFERROR(VLOOKUP(G:G,'Master Data'!A:D,4,FALSE),0)</f>
        <v>0</v>
      </c>
      <c r="L1237" s="117">
        <f>IFERROR(VLOOKUP(F:F,'BW Expense Report Doc'!F:H,3,FALSE),0)</f>
        <v>0</v>
      </c>
      <c r="M1237" s="117" t="str">
        <f>IFERROR(VLOOKUP(F:F,'Payment Schedule'!AD:AE,2,FALSE),"")</f>
        <v/>
      </c>
    </row>
    <row r="1238" spans="6:13" x14ac:dyDescent="0.2">
      <c r="F1238" s="110"/>
      <c r="I1238" s="213"/>
      <c r="J1238" s="254">
        <f>IFERROR(VLOOKUP(G:G,'Master Data'!A:D,4,FALSE),0)</f>
        <v>0</v>
      </c>
      <c r="L1238" s="117">
        <f>IFERROR(VLOOKUP(F:F,'BW Expense Report Doc'!F:H,3,FALSE),0)</f>
        <v>0</v>
      </c>
      <c r="M1238" s="117" t="str">
        <f>IFERROR(VLOOKUP(F:F,'Payment Schedule'!AD:AE,2,FALSE),"")</f>
        <v/>
      </c>
    </row>
    <row r="1239" spans="6:13" x14ac:dyDescent="0.2">
      <c r="F1239" s="110"/>
      <c r="I1239" s="213"/>
      <c r="J1239" s="254">
        <f>IFERROR(VLOOKUP(G:G,'Master Data'!A:D,4,FALSE),0)</f>
        <v>0</v>
      </c>
      <c r="L1239" s="117">
        <f>IFERROR(VLOOKUP(F:F,'BW Expense Report Doc'!F:H,3,FALSE),0)</f>
        <v>0</v>
      </c>
      <c r="M1239" s="117" t="str">
        <f>IFERROR(VLOOKUP(F:F,'Payment Schedule'!AD:AE,2,FALSE),"")</f>
        <v/>
      </c>
    </row>
    <row r="1240" spans="6:13" x14ac:dyDescent="0.2">
      <c r="F1240" s="110"/>
      <c r="I1240" s="213"/>
      <c r="J1240" s="254">
        <f>IFERROR(VLOOKUP(G:G,'Master Data'!A:D,4,FALSE),0)</f>
        <v>0</v>
      </c>
      <c r="L1240" s="117">
        <f>IFERROR(VLOOKUP(F:F,'BW Expense Report Doc'!F:H,3,FALSE),0)</f>
        <v>0</v>
      </c>
      <c r="M1240" s="117" t="str">
        <f>IFERROR(VLOOKUP(F:F,'Payment Schedule'!AD:AE,2,FALSE),"")</f>
        <v/>
      </c>
    </row>
    <row r="1241" spans="6:13" x14ac:dyDescent="0.2">
      <c r="F1241" s="110"/>
      <c r="I1241" s="213"/>
      <c r="J1241" s="254">
        <f>IFERROR(VLOOKUP(G:G,'Master Data'!A:D,4,FALSE),0)</f>
        <v>0</v>
      </c>
      <c r="L1241" s="117">
        <f>IFERROR(VLOOKUP(F:F,'BW Expense Report Doc'!F:H,3,FALSE),0)</f>
        <v>0</v>
      </c>
      <c r="M1241" s="117" t="str">
        <f>IFERROR(VLOOKUP(F:F,'Payment Schedule'!AD:AE,2,FALSE),"")</f>
        <v/>
      </c>
    </row>
    <row r="1242" spans="6:13" x14ac:dyDescent="0.2">
      <c r="F1242" s="110"/>
      <c r="I1242" s="213"/>
      <c r="J1242" s="254">
        <f>IFERROR(VLOOKUP(G:G,'Master Data'!A:D,4,FALSE),0)</f>
        <v>0</v>
      </c>
      <c r="L1242" s="117">
        <f>IFERROR(VLOOKUP(F:F,'BW Expense Report Doc'!F:H,3,FALSE),0)</f>
        <v>0</v>
      </c>
      <c r="M1242" s="117" t="str">
        <f>IFERROR(VLOOKUP(F:F,'Payment Schedule'!AD:AE,2,FALSE),"")</f>
        <v/>
      </c>
    </row>
    <row r="1243" spans="6:13" x14ac:dyDescent="0.2">
      <c r="F1243" s="110"/>
      <c r="I1243" s="213"/>
      <c r="J1243" s="254">
        <f>IFERROR(VLOOKUP(G:G,'Master Data'!A:D,4,FALSE),0)</f>
        <v>0</v>
      </c>
      <c r="L1243" s="117">
        <f>IFERROR(VLOOKUP(F:F,'BW Expense Report Doc'!F:H,3,FALSE),0)</f>
        <v>0</v>
      </c>
      <c r="M1243" s="117" t="str">
        <f>IFERROR(VLOOKUP(F:F,'Payment Schedule'!AD:AE,2,FALSE),"")</f>
        <v/>
      </c>
    </row>
    <row r="1244" spans="6:13" x14ac:dyDescent="0.2">
      <c r="F1244" s="110"/>
      <c r="I1244" s="213"/>
      <c r="J1244" s="254">
        <f>IFERROR(VLOOKUP(G:G,'Master Data'!A:D,4,FALSE),0)</f>
        <v>0</v>
      </c>
      <c r="L1244" s="117">
        <f>IFERROR(VLOOKUP(F:F,'BW Expense Report Doc'!F:H,3,FALSE),0)</f>
        <v>0</v>
      </c>
      <c r="M1244" s="117" t="str">
        <f>IFERROR(VLOOKUP(F:F,'Payment Schedule'!AD:AE,2,FALSE),"")</f>
        <v/>
      </c>
    </row>
    <row r="1245" spans="6:13" x14ac:dyDescent="0.2">
      <c r="F1245" s="110"/>
      <c r="I1245" s="213"/>
      <c r="J1245" s="254">
        <f>IFERROR(VLOOKUP(G:G,'Master Data'!A:D,4,FALSE),0)</f>
        <v>0</v>
      </c>
      <c r="L1245" s="117">
        <f>IFERROR(VLOOKUP(F:F,'BW Expense Report Doc'!F:H,3,FALSE),0)</f>
        <v>0</v>
      </c>
      <c r="M1245" s="117" t="str">
        <f>IFERROR(VLOOKUP(F:F,'Payment Schedule'!AD:AE,2,FALSE),"")</f>
        <v/>
      </c>
    </row>
    <row r="1246" spans="6:13" x14ac:dyDescent="0.2">
      <c r="F1246" s="110"/>
      <c r="I1246" s="213"/>
      <c r="J1246" s="254">
        <f>IFERROR(VLOOKUP(G:G,'Master Data'!A:D,4,FALSE),0)</f>
        <v>0</v>
      </c>
      <c r="L1246" s="117">
        <f>IFERROR(VLOOKUP(F:F,'BW Expense Report Doc'!F:H,3,FALSE),0)</f>
        <v>0</v>
      </c>
      <c r="M1246" s="117" t="str">
        <f>IFERROR(VLOOKUP(F:F,'Payment Schedule'!AD:AE,2,FALSE),"")</f>
        <v/>
      </c>
    </row>
    <row r="1247" spans="6:13" x14ac:dyDescent="0.2">
      <c r="F1247" s="110"/>
      <c r="I1247" s="213"/>
      <c r="J1247" s="254">
        <f>IFERROR(VLOOKUP(G:G,'Master Data'!A:D,4,FALSE),0)</f>
        <v>0</v>
      </c>
      <c r="L1247" s="117">
        <f>IFERROR(VLOOKUP(F:F,'BW Expense Report Doc'!F:H,3,FALSE),0)</f>
        <v>0</v>
      </c>
      <c r="M1247" s="117" t="str">
        <f>IFERROR(VLOOKUP(F:F,'Payment Schedule'!AD:AE,2,FALSE),"")</f>
        <v/>
      </c>
    </row>
    <row r="1248" spans="6:13" x14ac:dyDescent="0.2">
      <c r="F1248" s="110"/>
      <c r="I1248" s="213"/>
      <c r="J1248" s="254">
        <f>IFERROR(VLOOKUP(G:G,'Master Data'!A:D,4,FALSE),0)</f>
        <v>0</v>
      </c>
      <c r="L1248" s="117">
        <f>IFERROR(VLOOKUP(F:F,'BW Expense Report Doc'!F:H,3,FALSE),0)</f>
        <v>0</v>
      </c>
      <c r="M1248" s="117" t="str">
        <f>IFERROR(VLOOKUP(F:F,'Payment Schedule'!AD:AE,2,FALSE),"")</f>
        <v/>
      </c>
    </row>
    <row r="1249" spans="6:13" x14ac:dyDescent="0.2">
      <c r="F1249" s="110"/>
      <c r="I1249" s="213"/>
      <c r="J1249" s="254">
        <f>IFERROR(VLOOKUP(G:G,'Master Data'!A:D,4,FALSE),0)</f>
        <v>0</v>
      </c>
      <c r="L1249" s="117">
        <f>IFERROR(VLOOKUP(F:F,'BW Expense Report Doc'!F:H,3,FALSE),0)</f>
        <v>0</v>
      </c>
      <c r="M1249" s="117" t="str">
        <f>IFERROR(VLOOKUP(F:F,'Payment Schedule'!AD:AE,2,FALSE),"")</f>
        <v/>
      </c>
    </row>
    <row r="1250" spans="6:13" x14ac:dyDescent="0.2">
      <c r="F1250" s="110"/>
      <c r="I1250" s="213"/>
      <c r="J1250" s="254">
        <f>IFERROR(VLOOKUP(G:G,'Master Data'!A:D,4,FALSE),0)</f>
        <v>0</v>
      </c>
      <c r="L1250" s="117">
        <f>IFERROR(VLOOKUP(F:F,'BW Expense Report Doc'!F:H,3,FALSE),0)</f>
        <v>0</v>
      </c>
      <c r="M1250" s="117" t="str">
        <f>IFERROR(VLOOKUP(F:F,'Payment Schedule'!AD:AE,2,FALSE),"")</f>
        <v/>
      </c>
    </row>
    <row r="1251" spans="6:13" x14ac:dyDescent="0.2">
      <c r="F1251" s="110"/>
      <c r="I1251" s="213"/>
      <c r="J1251" s="254">
        <f>IFERROR(VLOOKUP(G:G,'Master Data'!A:D,4,FALSE),0)</f>
        <v>0</v>
      </c>
      <c r="L1251" s="117">
        <f>IFERROR(VLOOKUP(F:F,'BW Expense Report Doc'!F:H,3,FALSE),0)</f>
        <v>0</v>
      </c>
      <c r="M1251" s="117" t="str">
        <f>IFERROR(VLOOKUP(F:F,'Payment Schedule'!AD:AE,2,FALSE),"")</f>
        <v/>
      </c>
    </row>
    <row r="1252" spans="6:13" x14ac:dyDescent="0.2">
      <c r="F1252" s="110"/>
      <c r="I1252" s="213"/>
      <c r="J1252" s="254">
        <f>IFERROR(VLOOKUP(G:G,'Master Data'!A:D,4,FALSE),0)</f>
        <v>0</v>
      </c>
      <c r="L1252" s="117">
        <f>IFERROR(VLOOKUP(F:F,'BW Expense Report Doc'!F:H,3,FALSE),0)</f>
        <v>0</v>
      </c>
      <c r="M1252" s="117" t="str">
        <f>IFERROR(VLOOKUP(F:F,'Payment Schedule'!AD:AE,2,FALSE),"")</f>
        <v/>
      </c>
    </row>
    <row r="1253" spans="6:13" x14ac:dyDescent="0.2">
      <c r="F1253" s="110"/>
      <c r="I1253" s="213"/>
      <c r="J1253" s="254">
        <f>IFERROR(VLOOKUP(G:G,'Master Data'!A:D,4,FALSE),0)</f>
        <v>0</v>
      </c>
      <c r="L1253" s="117">
        <f>IFERROR(VLOOKUP(F:F,'BW Expense Report Doc'!F:H,3,FALSE),0)</f>
        <v>0</v>
      </c>
      <c r="M1253" s="117" t="str">
        <f>IFERROR(VLOOKUP(F:F,'Payment Schedule'!AD:AE,2,FALSE),"")</f>
        <v/>
      </c>
    </row>
    <row r="1254" spans="6:13" x14ac:dyDescent="0.2">
      <c r="F1254" s="110"/>
      <c r="I1254" s="213"/>
      <c r="J1254" s="254">
        <f>IFERROR(VLOOKUP(G:G,'Master Data'!A:D,4,FALSE),0)</f>
        <v>0</v>
      </c>
      <c r="L1254" s="117">
        <f>IFERROR(VLOOKUP(F:F,'BW Expense Report Doc'!F:H,3,FALSE),0)</f>
        <v>0</v>
      </c>
      <c r="M1254" s="117" t="str">
        <f>IFERROR(VLOOKUP(F:F,'Payment Schedule'!AD:AE,2,FALSE),"")</f>
        <v/>
      </c>
    </row>
    <row r="1255" spans="6:13" x14ac:dyDescent="0.2">
      <c r="F1255" s="110"/>
      <c r="I1255" s="213"/>
      <c r="J1255" s="254">
        <f>IFERROR(VLOOKUP(G:G,'Master Data'!A:D,4,FALSE),0)</f>
        <v>0</v>
      </c>
      <c r="L1255" s="117">
        <f>IFERROR(VLOOKUP(F:F,'BW Expense Report Doc'!F:H,3,FALSE),0)</f>
        <v>0</v>
      </c>
      <c r="M1255" s="117" t="str">
        <f>IFERROR(VLOOKUP(F:F,'Payment Schedule'!AD:AE,2,FALSE),"")</f>
        <v/>
      </c>
    </row>
    <row r="1256" spans="6:13" x14ac:dyDescent="0.2">
      <c r="F1256" s="110"/>
      <c r="I1256" s="213"/>
      <c r="J1256" s="254">
        <f>IFERROR(VLOOKUP(G:G,'Master Data'!A:D,4,FALSE),0)</f>
        <v>0</v>
      </c>
      <c r="L1256" s="117">
        <f>IFERROR(VLOOKUP(F:F,'BW Expense Report Doc'!F:H,3,FALSE),0)</f>
        <v>0</v>
      </c>
      <c r="M1256" s="117" t="str">
        <f>IFERROR(VLOOKUP(F:F,'Payment Schedule'!AD:AE,2,FALSE),"")</f>
        <v/>
      </c>
    </row>
    <row r="1257" spans="6:13" x14ac:dyDescent="0.2">
      <c r="F1257" s="110"/>
      <c r="I1257" s="213"/>
      <c r="J1257" s="254">
        <f>IFERROR(VLOOKUP(G:G,'Master Data'!A:D,4,FALSE),0)</f>
        <v>0</v>
      </c>
      <c r="L1257" s="117">
        <f>IFERROR(VLOOKUP(F:F,'BW Expense Report Doc'!F:H,3,FALSE),0)</f>
        <v>0</v>
      </c>
      <c r="M1257" s="117" t="str">
        <f>IFERROR(VLOOKUP(F:F,'Payment Schedule'!AD:AE,2,FALSE),"")</f>
        <v/>
      </c>
    </row>
    <row r="1258" spans="6:13" x14ac:dyDescent="0.2">
      <c r="F1258" s="110"/>
      <c r="I1258" s="213"/>
      <c r="J1258" s="254">
        <f>IFERROR(VLOOKUP(G:G,'Master Data'!A:D,4,FALSE),0)</f>
        <v>0</v>
      </c>
      <c r="L1258" s="117">
        <f>IFERROR(VLOOKUP(F:F,'BW Expense Report Doc'!F:H,3,FALSE),0)</f>
        <v>0</v>
      </c>
      <c r="M1258" s="117" t="str">
        <f>IFERROR(VLOOKUP(F:F,'Payment Schedule'!AD:AE,2,FALSE),"")</f>
        <v/>
      </c>
    </row>
    <row r="1259" spans="6:13" x14ac:dyDescent="0.2">
      <c r="F1259" s="110"/>
      <c r="I1259" s="213"/>
      <c r="J1259" s="254">
        <f>IFERROR(VLOOKUP(G:G,'Master Data'!A:D,4,FALSE),0)</f>
        <v>0</v>
      </c>
      <c r="L1259" s="117">
        <f>IFERROR(VLOOKUP(F:F,'BW Expense Report Doc'!F:H,3,FALSE),0)</f>
        <v>0</v>
      </c>
      <c r="M1259" s="117" t="str">
        <f>IFERROR(VLOOKUP(F:F,'Payment Schedule'!AD:AE,2,FALSE),"")</f>
        <v/>
      </c>
    </row>
    <row r="1260" spans="6:13" x14ac:dyDescent="0.2">
      <c r="F1260" s="110"/>
      <c r="I1260" s="213"/>
      <c r="J1260" s="254">
        <f>IFERROR(VLOOKUP(G:G,'Master Data'!A:D,4,FALSE),0)</f>
        <v>0</v>
      </c>
      <c r="L1260" s="117">
        <f>IFERROR(VLOOKUP(F:F,'BW Expense Report Doc'!F:H,3,FALSE),0)</f>
        <v>0</v>
      </c>
      <c r="M1260" s="117" t="str">
        <f>IFERROR(VLOOKUP(F:F,'Payment Schedule'!AD:AE,2,FALSE),"")</f>
        <v/>
      </c>
    </row>
    <row r="1261" spans="6:13" x14ac:dyDescent="0.2">
      <c r="F1261" s="110"/>
      <c r="I1261" s="213"/>
      <c r="J1261" s="254">
        <f>IFERROR(VLOOKUP(G:G,'Master Data'!A:D,4,FALSE),0)</f>
        <v>0</v>
      </c>
      <c r="L1261" s="117">
        <f>IFERROR(VLOOKUP(F:F,'BW Expense Report Doc'!F:H,3,FALSE),0)</f>
        <v>0</v>
      </c>
      <c r="M1261" s="117" t="str">
        <f>IFERROR(VLOOKUP(F:F,'Payment Schedule'!AD:AE,2,FALSE),"")</f>
        <v/>
      </c>
    </row>
    <row r="1262" spans="6:13" x14ac:dyDescent="0.2">
      <c r="F1262" s="110"/>
      <c r="I1262" s="213"/>
      <c r="J1262" s="254">
        <f>IFERROR(VLOOKUP(G:G,'Master Data'!A:D,4,FALSE),0)</f>
        <v>0</v>
      </c>
      <c r="L1262" s="117">
        <f>IFERROR(VLOOKUP(F:F,'BW Expense Report Doc'!F:H,3,FALSE),0)</f>
        <v>0</v>
      </c>
      <c r="M1262" s="117" t="str">
        <f>IFERROR(VLOOKUP(F:F,'Payment Schedule'!AD:AE,2,FALSE),"")</f>
        <v/>
      </c>
    </row>
    <row r="1263" spans="6:13" x14ac:dyDescent="0.2">
      <c r="F1263" s="110"/>
      <c r="I1263" s="213"/>
      <c r="J1263" s="254">
        <f>IFERROR(VLOOKUP(G:G,'Master Data'!A:D,4,FALSE),0)</f>
        <v>0</v>
      </c>
      <c r="L1263" s="117">
        <f>IFERROR(VLOOKUP(F:F,'BW Expense Report Doc'!F:H,3,FALSE),0)</f>
        <v>0</v>
      </c>
      <c r="M1263" s="117" t="str">
        <f>IFERROR(VLOOKUP(F:F,'Payment Schedule'!AD:AE,2,FALSE),"")</f>
        <v/>
      </c>
    </row>
    <row r="1264" spans="6:13" x14ac:dyDescent="0.2">
      <c r="F1264" s="110"/>
      <c r="I1264" s="213"/>
      <c r="J1264" s="254">
        <f>IFERROR(VLOOKUP(G:G,'Master Data'!A:D,4,FALSE),0)</f>
        <v>0</v>
      </c>
      <c r="L1264" s="117">
        <f>IFERROR(VLOOKUP(F:F,'BW Expense Report Doc'!F:H,3,FALSE),0)</f>
        <v>0</v>
      </c>
      <c r="M1264" s="117" t="str">
        <f>IFERROR(VLOOKUP(F:F,'Payment Schedule'!AD:AE,2,FALSE),"")</f>
        <v/>
      </c>
    </row>
    <row r="1265" spans="6:13" x14ac:dyDescent="0.2">
      <c r="F1265" s="110"/>
      <c r="I1265" s="213"/>
      <c r="J1265" s="254">
        <f>IFERROR(VLOOKUP(G:G,'Master Data'!A:D,4,FALSE),0)</f>
        <v>0</v>
      </c>
      <c r="L1265" s="117">
        <f>IFERROR(VLOOKUP(F:F,'BW Expense Report Doc'!F:H,3,FALSE),0)</f>
        <v>0</v>
      </c>
      <c r="M1265" s="117" t="str">
        <f>IFERROR(VLOOKUP(F:F,'Payment Schedule'!AD:AE,2,FALSE),"")</f>
        <v/>
      </c>
    </row>
    <row r="1266" spans="6:13" x14ac:dyDescent="0.2">
      <c r="F1266" s="110"/>
      <c r="I1266" s="213"/>
      <c r="J1266" s="254">
        <f>IFERROR(VLOOKUP(G:G,'Master Data'!A:D,4,FALSE),0)</f>
        <v>0</v>
      </c>
      <c r="L1266" s="117">
        <f>IFERROR(VLOOKUP(F:F,'BW Expense Report Doc'!F:H,3,FALSE),0)</f>
        <v>0</v>
      </c>
      <c r="M1266" s="117" t="str">
        <f>IFERROR(VLOOKUP(F:F,'Payment Schedule'!AD:AE,2,FALSE),"")</f>
        <v/>
      </c>
    </row>
    <row r="1267" spans="6:13" x14ac:dyDescent="0.2">
      <c r="F1267" s="110"/>
      <c r="I1267" s="213"/>
      <c r="J1267" s="254">
        <f>IFERROR(VLOOKUP(G:G,'Master Data'!A:D,4,FALSE),0)</f>
        <v>0</v>
      </c>
      <c r="L1267" s="117">
        <f>IFERROR(VLOOKUP(F:F,'BW Expense Report Doc'!F:H,3,FALSE),0)</f>
        <v>0</v>
      </c>
      <c r="M1267" s="117" t="str">
        <f>IFERROR(VLOOKUP(F:F,'Payment Schedule'!AD:AE,2,FALSE),"")</f>
        <v/>
      </c>
    </row>
    <row r="1268" spans="6:13" x14ac:dyDescent="0.2">
      <c r="F1268" s="110"/>
      <c r="I1268" s="213"/>
      <c r="J1268" s="254">
        <f>IFERROR(VLOOKUP(G:G,'Master Data'!A:D,4,FALSE),0)</f>
        <v>0</v>
      </c>
      <c r="L1268" s="117">
        <f>IFERROR(VLOOKUP(F:F,'BW Expense Report Doc'!F:H,3,FALSE),0)</f>
        <v>0</v>
      </c>
      <c r="M1268" s="117" t="str">
        <f>IFERROR(VLOOKUP(F:F,'Payment Schedule'!AD:AE,2,FALSE),"")</f>
        <v/>
      </c>
    </row>
    <row r="1269" spans="6:13" x14ac:dyDescent="0.2">
      <c r="F1269" s="110"/>
      <c r="I1269" s="213"/>
      <c r="J1269" s="254">
        <f>IFERROR(VLOOKUP(G:G,'Master Data'!A:D,4,FALSE),0)</f>
        <v>0</v>
      </c>
      <c r="L1269" s="117">
        <f>IFERROR(VLOOKUP(F:F,'BW Expense Report Doc'!F:H,3,FALSE),0)</f>
        <v>0</v>
      </c>
      <c r="M1269" s="117" t="str">
        <f>IFERROR(VLOOKUP(F:F,'Payment Schedule'!AD:AE,2,FALSE),"")</f>
        <v/>
      </c>
    </row>
    <row r="1270" spans="6:13" x14ac:dyDescent="0.2">
      <c r="F1270" s="110"/>
      <c r="I1270" s="213"/>
      <c r="J1270" s="254">
        <f>IFERROR(VLOOKUP(G:G,'Master Data'!A:D,4,FALSE),0)</f>
        <v>0</v>
      </c>
      <c r="L1270" s="117">
        <f>IFERROR(VLOOKUP(F:F,'BW Expense Report Doc'!F:H,3,FALSE),0)</f>
        <v>0</v>
      </c>
      <c r="M1270" s="117" t="str">
        <f>IFERROR(VLOOKUP(F:F,'Payment Schedule'!AD:AE,2,FALSE),"")</f>
        <v/>
      </c>
    </row>
    <row r="1271" spans="6:13" x14ac:dyDescent="0.2">
      <c r="F1271" s="110"/>
      <c r="I1271" s="213"/>
      <c r="J1271" s="254">
        <f>IFERROR(VLOOKUP(G:G,'Master Data'!A:D,4,FALSE),0)</f>
        <v>0</v>
      </c>
      <c r="L1271" s="117">
        <f>IFERROR(VLOOKUP(F:F,'BW Expense Report Doc'!F:H,3,FALSE),0)</f>
        <v>0</v>
      </c>
      <c r="M1271" s="117" t="str">
        <f>IFERROR(VLOOKUP(F:F,'Payment Schedule'!AD:AE,2,FALSE),"")</f>
        <v/>
      </c>
    </row>
    <row r="1272" spans="6:13" x14ac:dyDescent="0.2">
      <c r="F1272" s="110"/>
      <c r="I1272" s="213"/>
      <c r="J1272" s="254">
        <f>IFERROR(VLOOKUP(G:G,'Master Data'!A:D,4,FALSE),0)</f>
        <v>0</v>
      </c>
      <c r="L1272" s="117">
        <f>IFERROR(VLOOKUP(F:F,'BW Expense Report Doc'!F:H,3,FALSE),0)</f>
        <v>0</v>
      </c>
      <c r="M1272" s="117" t="str">
        <f>IFERROR(VLOOKUP(F:F,'Payment Schedule'!AD:AE,2,FALSE),"")</f>
        <v/>
      </c>
    </row>
    <row r="1273" spans="6:13" x14ac:dyDescent="0.2">
      <c r="F1273" s="110"/>
      <c r="I1273" s="213"/>
      <c r="J1273" s="254">
        <f>IFERROR(VLOOKUP(G:G,'Master Data'!A:D,4,FALSE),0)</f>
        <v>0</v>
      </c>
      <c r="L1273" s="117">
        <f>IFERROR(VLOOKUP(F:F,'BW Expense Report Doc'!F:H,3,FALSE),0)</f>
        <v>0</v>
      </c>
      <c r="M1273" s="117" t="str">
        <f>IFERROR(VLOOKUP(F:F,'Payment Schedule'!AD:AE,2,FALSE),"")</f>
        <v/>
      </c>
    </row>
    <row r="1274" spans="6:13" x14ac:dyDescent="0.2">
      <c r="F1274" s="110"/>
      <c r="I1274" s="213"/>
      <c r="J1274" s="254">
        <f>IFERROR(VLOOKUP(G:G,'Master Data'!A:D,4,FALSE),0)</f>
        <v>0</v>
      </c>
      <c r="L1274" s="117">
        <f>IFERROR(VLOOKUP(F:F,'BW Expense Report Doc'!F:H,3,FALSE),0)</f>
        <v>0</v>
      </c>
      <c r="M1274" s="117" t="str">
        <f>IFERROR(VLOOKUP(F:F,'Payment Schedule'!AD:AE,2,FALSE),"")</f>
        <v/>
      </c>
    </row>
    <row r="1275" spans="6:13" x14ac:dyDescent="0.2">
      <c r="F1275" s="110"/>
      <c r="I1275" s="213"/>
      <c r="J1275" s="254">
        <f>IFERROR(VLOOKUP(G:G,'Master Data'!A:D,4,FALSE),0)</f>
        <v>0</v>
      </c>
      <c r="L1275" s="117">
        <f>IFERROR(VLOOKUP(F:F,'BW Expense Report Doc'!F:H,3,FALSE),0)</f>
        <v>0</v>
      </c>
      <c r="M1275" s="117" t="str">
        <f>IFERROR(VLOOKUP(F:F,'Payment Schedule'!AD:AE,2,FALSE),"")</f>
        <v/>
      </c>
    </row>
    <row r="1276" spans="6:13" x14ac:dyDescent="0.2">
      <c r="F1276" s="110"/>
      <c r="I1276" s="213"/>
      <c r="J1276" s="254">
        <f>IFERROR(VLOOKUP(G:G,'Master Data'!A:D,4,FALSE),0)</f>
        <v>0</v>
      </c>
      <c r="L1276" s="117">
        <f>IFERROR(VLOOKUP(F:F,'BW Expense Report Doc'!F:H,3,FALSE),0)</f>
        <v>0</v>
      </c>
      <c r="M1276" s="117" t="str">
        <f>IFERROR(VLOOKUP(F:F,'Payment Schedule'!AD:AE,2,FALSE),"")</f>
        <v/>
      </c>
    </row>
    <row r="1277" spans="6:13" x14ac:dyDescent="0.2">
      <c r="F1277" s="110"/>
      <c r="I1277" s="213"/>
      <c r="J1277" s="254">
        <f>IFERROR(VLOOKUP(G:G,'Master Data'!A:D,4,FALSE),0)</f>
        <v>0</v>
      </c>
      <c r="L1277" s="117">
        <f>IFERROR(VLOOKUP(F:F,'BW Expense Report Doc'!F:H,3,FALSE),0)</f>
        <v>0</v>
      </c>
      <c r="M1277" s="117" t="str">
        <f>IFERROR(VLOOKUP(F:F,'Payment Schedule'!AD:AE,2,FALSE),"")</f>
        <v/>
      </c>
    </row>
    <row r="1278" spans="6:13" x14ac:dyDescent="0.2">
      <c r="F1278" s="110"/>
      <c r="I1278" s="213"/>
      <c r="J1278" s="254">
        <f>IFERROR(VLOOKUP(G:G,'Master Data'!A:D,4,FALSE),0)</f>
        <v>0</v>
      </c>
      <c r="L1278" s="117">
        <f>IFERROR(VLOOKUP(F:F,'BW Expense Report Doc'!F:H,3,FALSE),0)</f>
        <v>0</v>
      </c>
      <c r="M1278" s="117" t="str">
        <f>IFERROR(VLOOKUP(F:F,'Payment Schedule'!AD:AE,2,FALSE),"")</f>
        <v/>
      </c>
    </row>
    <row r="1279" spans="6:13" x14ac:dyDescent="0.2">
      <c r="F1279" s="110"/>
      <c r="I1279" s="213"/>
      <c r="J1279" s="254">
        <f>IFERROR(VLOOKUP(G:G,'Master Data'!A:D,4,FALSE),0)</f>
        <v>0</v>
      </c>
      <c r="L1279" s="117">
        <f>IFERROR(VLOOKUP(F:F,'BW Expense Report Doc'!F:H,3,FALSE),0)</f>
        <v>0</v>
      </c>
      <c r="M1279" s="117" t="str">
        <f>IFERROR(VLOOKUP(F:F,'Payment Schedule'!AD:AE,2,FALSE),"")</f>
        <v/>
      </c>
    </row>
    <row r="1280" spans="6:13" x14ac:dyDescent="0.2">
      <c r="F1280" s="110"/>
      <c r="I1280" s="213"/>
      <c r="J1280" s="254">
        <f>IFERROR(VLOOKUP(G:G,'Master Data'!A:D,4,FALSE),0)</f>
        <v>0</v>
      </c>
      <c r="L1280" s="117">
        <f>IFERROR(VLOOKUP(F:F,'BW Expense Report Doc'!F:H,3,FALSE),0)</f>
        <v>0</v>
      </c>
      <c r="M1280" s="117" t="str">
        <f>IFERROR(VLOOKUP(F:F,'Payment Schedule'!AD:AE,2,FALSE),"")</f>
        <v/>
      </c>
    </row>
    <row r="1281" spans="6:13" x14ac:dyDescent="0.2">
      <c r="F1281" s="110"/>
      <c r="I1281" s="213"/>
      <c r="J1281" s="254">
        <f>IFERROR(VLOOKUP(G:G,'Master Data'!A:D,4,FALSE),0)</f>
        <v>0</v>
      </c>
      <c r="L1281" s="117">
        <f>IFERROR(VLOOKUP(F:F,'BW Expense Report Doc'!F:H,3,FALSE),0)</f>
        <v>0</v>
      </c>
      <c r="M1281" s="117" t="str">
        <f>IFERROR(VLOOKUP(F:F,'Payment Schedule'!AD:AE,2,FALSE),"")</f>
        <v/>
      </c>
    </row>
    <row r="1282" spans="6:13" x14ac:dyDescent="0.2">
      <c r="F1282" s="110"/>
      <c r="I1282" s="213"/>
      <c r="J1282" s="254">
        <f>IFERROR(VLOOKUP(G:G,'Master Data'!A:D,4,FALSE),0)</f>
        <v>0</v>
      </c>
      <c r="L1282" s="117">
        <f>IFERROR(VLOOKUP(F:F,'BW Expense Report Doc'!F:H,3,FALSE),0)</f>
        <v>0</v>
      </c>
      <c r="M1282" s="117" t="str">
        <f>IFERROR(VLOOKUP(F:F,'Payment Schedule'!AD:AE,2,FALSE),"")</f>
        <v/>
      </c>
    </row>
    <row r="1283" spans="6:13" x14ac:dyDescent="0.2">
      <c r="F1283" s="110"/>
      <c r="I1283" s="213"/>
      <c r="J1283" s="254">
        <f>IFERROR(VLOOKUP(G:G,'Master Data'!A:D,4,FALSE),0)</f>
        <v>0</v>
      </c>
      <c r="L1283" s="117">
        <f>IFERROR(VLOOKUP(F:F,'BW Expense Report Doc'!F:H,3,FALSE),0)</f>
        <v>0</v>
      </c>
      <c r="M1283" s="117" t="str">
        <f>IFERROR(VLOOKUP(F:F,'Payment Schedule'!AD:AE,2,FALSE),"")</f>
        <v/>
      </c>
    </row>
    <row r="1284" spans="6:13" x14ac:dyDescent="0.2">
      <c r="F1284" s="110"/>
      <c r="I1284" s="213"/>
      <c r="J1284" s="254">
        <f>IFERROR(VLOOKUP(G:G,'Master Data'!A:D,4,FALSE),0)</f>
        <v>0</v>
      </c>
      <c r="L1284" s="117">
        <f>IFERROR(VLOOKUP(F:F,'BW Expense Report Doc'!F:H,3,FALSE),0)</f>
        <v>0</v>
      </c>
      <c r="M1284" s="117" t="str">
        <f>IFERROR(VLOOKUP(F:F,'Payment Schedule'!AD:AE,2,FALSE),"")</f>
        <v/>
      </c>
    </row>
    <row r="1285" spans="6:13" x14ac:dyDescent="0.2">
      <c r="F1285" s="110"/>
      <c r="I1285" s="213"/>
      <c r="J1285" s="254">
        <f>IFERROR(VLOOKUP(G:G,'Master Data'!A:D,4,FALSE),0)</f>
        <v>0</v>
      </c>
      <c r="L1285" s="117">
        <f>IFERROR(VLOOKUP(F:F,'BW Expense Report Doc'!F:H,3,FALSE),0)</f>
        <v>0</v>
      </c>
      <c r="M1285" s="117" t="str">
        <f>IFERROR(VLOOKUP(F:F,'Payment Schedule'!AD:AE,2,FALSE),"")</f>
        <v/>
      </c>
    </row>
    <row r="1286" spans="6:13" x14ac:dyDescent="0.2">
      <c r="F1286" s="110"/>
      <c r="I1286" s="213"/>
      <c r="J1286" s="254">
        <f>IFERROR(VLOOKUP(G:G,'Master Data'!A:D,4,FALSE),0)</f>
        <v>0</v>
      </c>
      <c r="L1286" s="117">
        <f>IFERROR(VLOOKUP(F:F,'BW Expense Report Doc'!F:H,3,FALSE),0)</f>
        <v>0</v>
      </c>
      <c r="M1286" s="117" t="str">
        <f>IFERROR(VLOOKUP(F:F,'Payment Schedule'!AD:AE,2,FALSE),"")</f>
        <v/>
      </c>
    </row>
    <row r="1287" spans="6:13" x14ac:dyDescent="0.2">
      <c r="F1287" s="110"/>
      <c r="I1287" s="213"/>
      <c r="J1287" s="254">
        <f>IFERROR(VLOOKUP(G:G,'Master Data'!A:D,4,FALSE),0)</f>
        <v>0</v>
      </c>
      <c r="L1287" s="117">
        <f>IFERROR(VLOOKUP(F:F,'BW Expense Report Doc'!F:H,3,FALSE),0)</f>
        <v>0</v>
      </c>
      <c r="M1287" s="117" t="str">
        <f>IFERROR(VLOOKUP(F:F,'Payment Schedule'!AD:AE,2,FALSE),"")</f>
        <v/>
      </c>
    </row>
    <row r="1288" spans="6:13" x14ac:dyDescent="0.2">
      <c r="F1288" s="110"/>
      <c r="I1288" s="213"/>
      <c r="J1288" s="254">
        <f>IFERROR(VLOOKUP(G:G,'Master Data'!A:D,4,FALSE),0)</f>
        <v>0</v>
      </c>
      <c r="L1288" s="117">
        <f>IFERROR(VLOOKUP(F:F,'BW Expense Report Doc'!F:H,3,FALSE),0)</f>
        <v>0</v>
      </c>
      <c r="M1288" s="117" t="str">
        <f>IFERROR(VLOOKUP(F:F,'Payment Schedule'!AD:AE,2,FALSE),"")</f>
        <v/>
      </c>
    </row>
    <row r="1289" spans="6:13" x14ac:dyDescent="0.2">
      <c r="F1289" s="110"/>
      <c r="I1289" s="213"/>
      <c r="J1289" s="254">
        <f>IFERROR(VLOOKUP(G:G,'Master Data'!A:D,4,FALSE),0)</f>
        <v>0</v>
      </c>
      <c r="L1289" s="117">
        <f>IFERROR(VLOOKUP(F:F,'BW Expense Report Doc'!F:H,3,FALSE),0)</f>
        <v>0</v>
      </c>
      <c r="M1289" s="117" t="str">
        <f>IFERROR(VLOOKUP(F:F,'Payment Schedule'!AD:AE,2,FALSE),"")</f>
        <v/>
      </c>
    </row>
    <row r="1290" spans="6:13" x14ac:dyDescent="0.2">
      <c r="F1290" s="110"/>
      <c r="I1290" s="213"/>
      <c r="J1290" s="254">
        <f>IFERROR(VLOOKUP(G:G,'Master Data'!A:D,4,FALSE),0)</f>
        <v>0</v>
      </c>
      <c r="L1290" s="117">
        <f>IFERROR(VLOOKUP(F:F,'BW Expense Report Doc'!F:H,3,FALSE),0)</f>
        <v>0</v>
      </c>
      <c r="M1290" s="117" t="str">
        <f>IFERROR(VLOOKUP(F:F,'Payment Schedule'!AD:AE,2,FALSE),"")</f>
        <v/>
      </c>
    </row>
    <row r="1291" spans="6:13" x14ac:dyDescent="0.2">
      <c r="F1291" s="110"/>
      <c r="I1291" s="213"/>
      <c r="J1291" s="254">
        <f>IFERROR(VLOOKUP(G:G,'Master Data'!A:D,4,FALSE),0)</f>
        <v>0</v>
      </c>
      <c r="L1291" s="117">
        <f>IFERROR(VLOOKUP(F:F,'BW Expense Report Doc'!F:H,3,FALSE),0)</f>
        <v>0</v>
      </c>
      <c r="M1291" s="117" t="str">
        <f>IFERROR(VLOOKUP(F:F,'Payment Schedule'!AD:AE,2,FALSE),"")</f>
        <v/>
      </c>
    </row>
    <row r="1292" spans="6:13" x14ac:dyDescent="0.2">
      <c r="F1292" s="110"/>
      <c r="I1292" s="213"/>
      <c r="J1292" s="254">
        <f>IFERROR(VLOOKUP(G:G,'Master Data'!A:D,4,FALSE),0)</f>
        <v>0</v>
      </c>
      <c r="L1292" s="117">
        <f>IFERROR(VLOOKUP(F:F,'BW Expense Report Doc'!F:H,3,FALSE),0)</f>
        <v>0</v>
      </c>
      <c r="M1292" s="117" t="str">
        <f>IFERROR(VLOOKUP(F:F,'Payment Schedule'!AD:AE,2,FALSE),"")</f>
        <v/>
      </c>
    </row>
    <row r="1293" spans="6:13" x14ac:dyDescent="0.2">
      <c r="F1293" s="110"/>
      <c r="I1293" s="213"/>
      <c r="J1293" s="254">
        <f>IFERROR(VLOOKUP(G:G,'Master Data'!A:D,4,FALSE),0)</f>
        <v>0</v>
      </c>
      <c r="L1293" s="117">
        <f>IFERROR(VLOOKUP(F:F,'BW Expense Report Doc'!F:H,3,FALSE),0)</f>
        <v>0</v>
      </c>
      <c r="M1293" s="117" t="str">
        <f>IFERROR(VLOOKUP(F:F,'Payment Schedule'!AD:AE,2,FALSE),"")</f>
        <v/>
      </c>
    </row>
    <row r="1294" spans="6:13" x14ac:dyDescent="0.2">
      <c r="F1294" s="110"/>
      <c r="I1294" s="213"/>
      <c r="J1294" s="254">
        <f>IFERROR(VLOOKUP(G:G,'Master Data'!A:D,4,FALSE),0)</f>
        <v>0</v>
      </c>
      <c r="L1294" s="117">
        <f>IFERROR(VLOOKUP(F:F,'BW Expense Report Doc'!F:H,3,FALSE),0)</f>
        <v>0</v>
      </c>
      <c r="M1294" s="117" t="str">
        <f>IFERROR(VLOOKUP(F:F,'Payment Schedule'!AD:AE,2,FALSE),"")</f>
        <v/>
      </c>
    </row>
    <row r="1295" spans="6:13" x14ac:dyDescent="0.2">
      <c r="F1295" s="110"/>
      <c r="I1295" s="213"/>
      <c r="J1295" s="254">
        <f>IFERROR(VLOOKUP(G:G,'Master Data'!A:D,4,FALSE),0)</f>
        <v>0</v>
      </c>
      <c r="L1295" s="117">
        <f>IFERROR(VLOOKUP(F:F,'BW Expense Report Doc'!F:H,3,FALSE),0)</f>
        <v>0</v>
      </c>
      <c r="M1295" s="117" t="str">
        <f>IFERROR(VLOOKUP(F:F,'Payment Schedule'!AD:AE,2,FALSE),"")</f>
        <v/>
      </c>
    </row>
    <row r="1296" spans="6:13" x14ac:dyDescent="0.2">
      <c r="F1296" s="110"/>
      <c r="I1296" s="213"/>
      <c r="J1296" s="254">
        <f>IFERROR(VLOOKUP(G:G,'Master Data'!A:D,4,FALSE),0)</f>
        <v>0</v>
      </c>
      <c r="L1296" s="117">
        <f>IFERROR(VLOOKUP(F:F,'BW Expense Report Doc'!F:H,3,FALSE),0)</f>
        <v>0</v>
      </c>
      <c r="M1296" s="117" t="str">
        <f>IFERROR(VLOOKUP(F:F,'Payment Schedule'!AD:AE,2,FALSE),"")</f>
        <v/>
      </c>
    </row>
    <row r="1297" spans="6:13" x14ac:dyDescent="0.2">
      <c r="F1297" s="110"/>
      <c r="I1297" s="213"/>
      <c r="J1297" s="254">
        <f>IFERROR(VLOOKUP(G:G,'Master Data'!A:D,4,FALSE),0)</f>
        <v>0</v>
      </c>
      <c r="L1297" s="117">
        <f>IFERROR(VLOOKUP(F:F,'BW Expense Report Doc'!F:H,3,FALSE),0)</f>
        <v>0</v>
      </c>
      <c r="M1297" s="117" t="str">
        <f>IFERROR(VLOOKUP(F:F,'Payment Schedule'!AD:AE,2,FALSE),"")</f>
        <v/>
      </c>
    </row>
    <row r="1298" spans="6:13" x14ac:dyDescent="0.2">
      <c r="F1298" s="110"/>
      <c r="I1298" s="213"/>
      <c r="J1298" s="254">
        <f>IFERROR(VLOOKUP(G:G,'Master Data'!A:D,4,FALSE),0)</f>
        <v>0</v>
      </c>
      <c r="L1298" s="117">
        <f>IFERROR(VLOOKUP(F:F,'BW Expense Report Doc'!F:H,3,FALSE),0)</f>
        <v>0</v>
      </c>
      <c r="M1298" s="117" t="str">
        <f>IFERROR(VLOOKUP(F:F,'Payment Schedule'!AD:AE,2,FALSE),"")</f>
        <v/>
      </c>
    </row>
    <row r="1299" spans="6:13" x14ac:dyDescent="0.2">
      <c r="F1299" s="110"/>
      <c r="I1299" s="213"/>
      <c r="J1299" s="254">
        <f>IFERROR(VLOOKUP(G:G,'Master Data'!A:D,4,FALSE),0)</f>
        <v>0</v>
      </c>
      <c r="L1299" s="117">
        <f>IFERROR(VLOOKUP(F:F,'BW Expense Report Doc'!F:H,3,FALSE),0)</f>
        <v>0</v>
      </c>
      <c r="M1299" s="117" t="str">
        <f>IFERROR(VLOOKUP(F:F,'Payment Schedule'!AD:AE,2,FALSE),"")</f>
        <v/>
      </c>
    </row>
    <row r="1300" spans="6:13" x14ac:dyDescent="0.2">
      <c r="F1300" s="110"/>
      <c r="I1300" s="213"/>
      <c r="J1300" s="254">
        <f>IFERROR(VLOOKUP(G:G,'Master Data'!A:D,4,FALSE),0)</f>
        <v>0</v>
      </c>
      <c r="L1300" s="117">
        <f>IFERROR(VLOOKUP(F:F,'BW Expense Report Doc'!F:H,3,FALSE),0)</f>
        <v>0</v>
      </c>
      <c r="M1300" s="117" t="str">
        <f>IFERROR(VLOOKUP(F:F,'Payment Schedule'!AD:AE,2,FALSE),"")</f>
        <v/>
      </c>
    </row>
    <row r="1301" spans="6:13" x14ac:dyDescent="0.2">
      <c r="F1301" s="110"/>
      <c r="I1301" s="213"/>
      <c r="J1301" s="254">
        <f>IFERROR(VLOOKUP(G:G,'Master Data'!A:D,4,FALSE),0)</f>
        <v>0</v>
      </c>
      <c r="L1301" s="117">
        <f>IFERROR(VLOOKUP(F:F,'BW Expense Report Doc'!F:H,3,FALSE),0)</f>
        <v>0</v>
      </c>
      <c r="M1301" s="117" t="str">
        <f>IFERROR(VLOOKUP(F:F,'Payment Schedule'!AD:AE,2,FALSE),"")</f>
        <v/>
      </c>
    </row>
    <row r="1302" spans="6:13" x14ac:dyDescent="0.2">
      <c r="F1302" s="110"/>
      <c r="I1302" s="213"/>
      <c r="J1302" s="254">
        <f>IFERROR(VLOOKUP(G:G,'Master Data'!A:D,4,FALSE),0)</f>
        <v>0</v>
      </c>
      <c r="L1302" s="117">
        <f>IFERROR(VLOOKUP(F:F,'BW Expense Report Doc'!F:H,3,FALSE),0)</f>
        <v>0</v>
      </c>
      <c r="M1302" s="117" t="str">
        <f>IFERROR(VLOOKUP(F:F,'Payment Schedule'!AD:AE,2,FALSE),"")</f>
        <v/>
      </c>
    </row>
    <row r="1303" spans="6:13" x14ac:dyDescent="0.2">
      <c r="F1303" s="110"/>
      <c r="I1303" s="213"/>
      <c r="J1303" s="254">
        <f>IFERROR(VLOOKUP(G:G,'Master Data'!A:D,4,FALSE),0)</f>
        <v>0</v>
      </c>
      <c r="L1303" s="117">
        <f>IFERROR(VLOOKUP(F:F,'BW Expense Report Doc'!F:H,3,FALSE),0)</f>
        <v>0</v>
      </c>
      <c r="M1303" s="117" t="str">
        <f>IFERROR(VLOOKUP(F:F,'Payment Schedule'!AD:AE,2,FALSE),"")</f>
        <v/>
      </c>
    </row>
    <row r="1304" spans="6:13" x14ac:dyDescent="0.2">
      <c r="F1304" s="110"/>
      <c r="I1304" s="213"/>
      <c r="J1304" s="254">
        <f>IFERROR(VLOOKUP(G:G,'Master Data'!A:D,4,FALSE),0)</f>
        <v>0</v>
      </c>
      <c r="L1304" s="117">
        <f>IFERROR(VLOOKUP(F:F,'BW Expense Report Doc'!F:H,3,FALSE),0)</f>
        <v>0</v>
      </c>
      <c r="M1304" s="117" t="str">
        <f>IFERROR(VLOOKUP(F:F,'Payment Schedule'!AD:AE,2,FALSE),"")</f>
        <v/>
      </c>
    </row>
    <row r="1305" spans="6:13" x14ac:dyDescent="0.2">
      <c r="F1305" s="110"/>
      <c r="I1305" s="213"/>
      <c r="J1305" s="254">
        <f>IFERROR(VLOOKUP(G:G,'Master Data'!A:D,4,FALSE),0)</f>
        <v>0</v>
      </c>
      <c r="L1305" s="117">
        <f>IFERROR(VLOOKUP(F:F,'BW Expense Report Doc'!F:H,3,FALSE),0)</f>
        <v>0</v>
      </c>
      <c r="M1305" s="117" t="str">
        <f>IFERROR(VLOOKUP(F:F,'Payment Schedule'!AD:AE,2,FALSE),"")</f>
        <v/>
      </c>
    </row>
    <row r="1306" spans="6:13" x14ac:dyDescent="0.2">
      <c r="F1306" s="110"/>
      <c r="I1306" s="213"/>
      <c r="J1306" s="254">
        <f>IFERROR(VLOOKUP(G:G,'Master Data'!A:D,4,FALSE),0)</f>
        <v>0</v>
      </c>
      <c r="L1306" s="117">
        <f>IFERROR(VLOOKUP(F:F,'BW Expense Report Doc'!F:H,3,FALSE),0)</f>
        <v>0</v>
      </c>
      <c r="M1306" s="117" t="str">
        <f>IFERROR(VLOOKUP(F:F,'Payment Schedule'!AD:AE,2,FALSE),"")</f>
        <v/>
      </c>
    </row>
    <row r="1307" spans="6:13" x14ac:dyDescent="0.2">
      <c r="F1307" s="110"/>
      <c r="I1307" s="213"/>
      <c r="J1307" s="254">
        <f>IFERROR(VLOOKUP(G:G,'Master Data'!A:D,4,FALSE),0)</f>
        <v>0</v>
      </c>
      <c r="L1307" s="117">
        <f>IFERROR(VLOOKUP(F:F,'BW Expense Report Doc'!F:H,3,FALSE),0)</f>
        <v>0</v>
      </c>
      <c r="M1307" s="117" t="str">
        <f>IFERROR(VLOOKUP(F:F,'Payment Schedule'!AD:AE,2,FALSE),"")</f>
        <v/>
      </c>
    </row>
    <row r="1308" spans="6:13" x14ac:dyDescent="0.2">
      <c r="F1308" s="110"/>
      <c r="I1308" s="213"/>
      <c r="J1308" s="254">
        <f>IFERROR(VLOOKUP(G:G,'Master Data'!A:D,4,FALSE),0)</f>
        <v>0</v>
      </c>
      <c r="L1308" s="117">
        <f>IFERROR(VLOOKUP(F:F,'BW Expense Report Doc'!F:H,3,FALSE),0)</f>
        <v>0</v>
      </c>
      <c r="M1308" s="117" t="str">
        <f>IFERROR(VLOOKUP(F:F,'Payment Schedule'!AD:AE,2,FALSE),"")</f>
        <v/>
      </c>
    </row>
    <row r="1309" spans="6:13" x14ac:dyDescent="0.2">
      <c r="F1309" s="110"/>
      <c r="I1309" s="213"/>
      <c r="J1309" s="254">
        <f>IFERROR(VLOOKUP(G:G,'Master Data'!A:D,4,FALSE),0)</f>
        <v>0</v>
      </c>
      <c r="L1309" s="117">
        <f>IFERROR(VLOOKUP(F:F,'BW Expense Report Doc'!F:H,3,FALSE),0)</f>
        <v>0</v>
      </c>
      <c r="M1309" s="117" t="str">
        <f>IFERROR(VLOOKUP(F:F,'Payment Schedule'!AD:AE,2,FALSE),"")</f>
        <v/>
      </c>
    </row>
    <row r="1310" spans="6:13" x14ac:dyDescent="0.2">
      <c r="F1310" s="110"/>
      <c r="I1310" s="213"/>
      <c r="J1310" s="254">
        <f>IFERROR(VLOOKUP(G:G,'Master Data'!A:D,4,FALSE),0)</f>
        <v>0</v>
      </c>
      <c r="L1310" s="117">
        <f>IFERROR(VLOOKUP(F:F,'BW Expense Report Doc'!F:H,3,FALSE),0)</f>
        <v>0</v>
      </c>
      <c r="M1310" s="117" t="str">
        <f>IFERROR(VLOOKUP(F:F,'Payment Schedule'!AD:AE,2,FALSE),"")</f>
        <v/>
      </c>
    </row>
    <row r="1311" spans="6:13" x14ac:dyDescent="0.2">
      <c r="F1311" s="110"/>
      <c r="I1311" s="213"/>
      <c r="J1311" s="254">
        <f>IFERROR(VLOOKUP(G:G,'Master Data'!A:D,4,FALSE),0)</f>
        <v>0</v>
      </c>
      <c r="L1311" s="117">
        <f>IFERROR(VLOOKUP(F:F,'BW Expense Report Doc'!F:H,3,FALSE),0)</f>
        <v>0</v>
      </c>
      <c r="M1311" s="117" t="str">
        <f>IFERROR(VLOOKUP(F:F,'Payment Schedule'!AD:AE,2,FALSE),"")</f>
        <v/>
      </c>
    </row>
    <row r="1312" spans="6:13" x14ac:dyDescent="0.2">
      <c r="F1312" s="110"/>
      <c r="I1312" s="213"/>
      <c r="J1312" s="254">
        <f>IFERROR(VLOOKUP(G:G,'Master Data'!A:D,4,FALSE),0)</f>
        <v>0</v>
      </c>
      <c r="L1312" s="117">
        <f>IFERROR(VLOOKUP(F:F,'BW Expense Report Doc'!F:H,3,FALSE),0)</f>
        <v>0</v>
      </c>
      <c r="M1312" s="117" t="str">
        <f>IFERROR(VLOOKUP(F:F,'Payment Schedule'!AD:AE,2,FALSE),"")</f>
        <v/>
      </c>
    </row>
    <row r="1313" spans="6:13" x14ac:dyDescent="0.2">
      <c r="F1313" s="110"/>
      <c r="I1313" s="213"/>
      <c r="J1313" s="254">
        <f>IFERROR(VLOOKUP(G:G,'Master Data'!A:D,4,FALSE),0)</f>
        <v>0</v>
      </c>
      <c r="L1313" s="117">
        <f>IFERROR(VLOOKUP(F:F,'BW Expense Report Doc'!F:H,3,FALSE),0)</f>
        <v>0</v>
      </c>
      <c r="M1313" s="117" t="str">
        <f>IFERROR(VLOOKUP(F:F,'Payment Schedule'!AD:AE,2,FALSE),"")</f>
        <v/>
      </c>
    </row>
    <row r="1314" spans="6:13" x14ac:dyDescent="0.2">
      <c r="F1314" s="110"/>
      <c r="I1314" s="213"/>
      <c r="J1314" s="254">
        <f>IFERROR(VLOOKUP(G:G,'Master Data'!A:D,4,FALSE),0)</f>
        <v>0</v>
      </c>
      <c r="L1314" s="117">
        <f>IFERROR(VLOOKUP(F:F,'BW Expense Report Doc'!F:H,3,FALSE),0)</f>
        <v>0</v>
      </c>
      <c r="M1314" s="117" t="str">
        <f>IFERROR(VLOOKUP(F:F,'Payment Schedule'!AD:AE,2,FALSE),"")</f>
        <v/>
      </c>
    </row>
    <row r="1315" spans="6:13" x14ac:dyDescent="0.2">
      <c r="F1315" s="110"/>
      <c r="I1315" s="213"/>
      <c r="J1315" s="254">
        <f>IFERROR(VLOOKUP(G:G,'Master Data'!A:D,4,FALSE),0)</f>
        <v>0</v>
      </c>
      <c r="L1315" s="117">
        <f>IFERROR(VLOOKUP(F:F,'BW Expense Report Doc'!F:H,3,FALSE),0)</f>
        <v>0</v>
      </c>
      <c r="M1315" s="117" t="str">
        <f>IFERROR(VLOOKUP(F:F,'Payment Schedule'!AD:AE,2,FALSE),"")</f>
        <v/>
      </c>
    </row>
    <row r="1316" spans="6:13" x14ac:dyDescent="0.2">
      <c r="F1316" s="110"/>
      <c r="I1316" s="213"/>
      <c r="J1316" s="254">
        <f>IFERROR(VLOOKUP(G:G,'Master Data'!A:D,4,FALSE),0)</f>
        <v>0</v>
      </c>
      <c r="L1316" s="117">
        <f>IFERROR(VLOOKUP(F:F,'BW Expense Report Doc'!F:H,3,FALSE),0)</f>
        <v>0</v>
      </c>
      <c r="M1316" s="117" t="str">
        <f>IFERROR(VLOOKUP(F:F,'Payment Schedule'!AD:AE,2,FALSE),"")</f>
        <v/>
      </c>
    </row>
    <row r="1317" spans="6:13" x14ac:dyDescent="0.2">
      <c r="F1317" s="110"/>
      <c r="I1317" s="213"/>
      <c r="J1317" s="254">
        <f>IFERROR(VLOOKUP(G:G,'Master Data'!A:D,4,FALSE),0)</f>
        <v>0</v>
      </c>
      <c r="L1317" s="117">
        <f>IFERROR(VLOOKUP(F:F,'BW Expense Report Doc'!F:H,3,FALSE),0)</f>
        <v>0</v>
      </c>
      <c r="M1317" s="117" t="str">
        <f>IFERROR(VLOOKUP(F:F,'Payment Schedule'!AD:AE,2,FALSE),"")</f>
        <v/>
      </c>
    </row>
    <row r="1318" spans="6:13" x14ac:dyDescent="0.2">
      <c r="F1318" s="110"/>
      <c r="I1318" s="213"/>
      <c r="J1318" s="254">
        <f>IFERROR(VLOOKUP(G:G,'Master Data'!A:D,4,FALSE),0)</f>
        <v>0</v>
      </c>
      <c r="L1318" s="117">
        <f>IFERROR(VLOOKUP(F:F,'BW Expense Report Doc'!F:H,3,FALSE),0)</f>
        <v>0</v>
      </c>
      <c r="M1318" s="117" t="str">
        <f>IFERROR(VLOOKUP(F:F,'Payment Schedule'!AD:AE,2,FALSE),"")</f>
        <v/>
      </c>
    </row>
    <row r="1319" spans="6:13" x14ac:dyDescent="0.2">
      <c r="F1319" s="110"/>
      <c r="I1319" s="213"/>
      <c r="J1319" s="254">
        <f>IFERROR(VLOOKUP(G:G,'Master Data'!A:D,4,FALSE),0)</f>
        <v>0</v>
      </c>
      <c r="L1319" s="117">
        <f>IFERROR(VLOOKUP(F:F,'BW Expense Report Doc'!F:H,3,FALSE),0)</f>
        <v>0</v>
      </c>
      <c r="M1319" s="117" t="str">
        <f>IFERROR(VLOOKUP(F:F,'Payment Schedule'!AD:AE,2,FALSE),"")</f>
        <v/>
      </c>
    </row>
    <row r="1320" spans="6:13" x14ac:dyDescent="0.2">
      <c r="F1320" s="110"/>
      <c r="I1320" s="213"/>
      <c r="J1320" s="254">
        <f>IFERROR(VLOOKUP(G:G,'Master Data'!A:D,4,FALSE),0)</f>
        <v>0</v>
      </c>
      <c r="L1320" s="117">
        <f>IFERROR(VLOOKUP(F:F,'BW Expense Report Doc'!F:H,3,FALSE),0)</f>
        <v>0</v>
      </c>
      <c r="M1320" s="117" t="str">
        <f>IFERROR(VLOOKUP(F:F,'Payment Schedule'!AD:AE,2,FALSE),"")</f>
        <v/>
      </c>
    </row>
    <row r="1321" spans="6:13" x14ac:dyDescent="0.2">
      <c r="F1321" s="110"/>
      <c r="I1321" s="213"/>
      <c r="J1321" s="254">
        <f>IFERROR(VLOOKUP(G:G,'Master Data'!A:D,4,FALSE),0)</f>
        <v>0</v>
      </c>
      <c r="L1321" s="117">
        <f>IFERROR(VLOOKUP(F:F,'BW Expense Report Doc'!F:H,3,FALSE),0)</f>
        <v>0</v>
      </c>
      <c r="M1321" s="117" t="str">
        <f>IFERROR(VLOOKUP(F:F,'Payment Schedule'!AD:AE,2,FALSE),"")</f>
        <v/>
      </c>
    </row>
    <row r="1322" spans="6:13" x14ac:dyDescent="0.2">
      <c r="F1322" s="110"/>
      <c r="I1322" s="213"/>
      <c r="J1322" s="254">
        <f>IFERROR(VLOOKUP(G:G,'Master Data'!A:D,4,FALSE),0)</f>
        <v>0</v>
      </c>
      <c r="L1322" s="117">
        <f>IFERROR(VLOOKUP(F:F,'BW Expense Report Doc'!F:H,3,FALSE),0)</f>
        <v>0</v>
      </c>
      <c r="M1322" s="117" t="str">
        <f>IFERROR(VLOOKUP(F:F,'Payment Schedule'!AD:AE,2,FALSE),"")</f>
        <v/>
      </c>
    </row>
    <row r="1323" spans="6:13" x14ac:dyDescent="0.2">
      <c r="F1323" s="110"/>
      <c r="I1323" s="213"/>
      <c r="J1323" s="254">
        <f>IFERROR(VLOOKUP(G:G,'Master Data'!A:D,4,FALSE),0)</f>
        <v>0</v>
      </c>
      <c r="L1323" s="117">
        <f>IFERROR(VLOOKUP(F:F,'BW Expense Report Doc'!F:H,3,FALSE),0)</f>
        <v>0</v>
      </c>
      <c r="M1323" s="117" t="str">
        <f>IFERROR(VLOOKUP(F:F,'Payment Schedule'!AD:AE,2,FALSE),"")</f>
        <v/>
      </c>
    </row>
    <row r="1324" spans="6:13" x14ac:dyDescent="0.2">
      <c r="F1324" s="110"/>
      <c r="I1324" s="213"/>
      <c r="J1324" s="254">
        <f>IFERROR(VLOOKUP(G:G,'Master Data'!A:D,4,FALSE),0)</f>
        <v>0</v>
      </c>
      <c r="L1324" s="117">
        <f>IFERROR(VLOOKUP(F:F,'BW Expense Report Doc'!F:H,3,FALSE),0)</f>
        <v>0</v>
      </c>
      <c r="M1324" s="117" t="str">
        <f>IFERROR(VLOOKUP(F:F,'Payment Schedule'!AD:AE,2,FALSE),"")</f>
        <v/>
      </c>
    </row>
    <row r="1325" spans="6:13" x14ac:dyDescent="0.2">
      <c r="F1325" s="110"/>
      <c r="I1325" s="213"/>
      <c r="J1325" s="254">
        <f>IFERROR(VLOOKUP(G:G,'Master Data'!A:D,4,FALSE),0)</f>
        <v>0</v>
      </c>
      <c r="L1325" s="117">
        <f>IFERROR(VLOOKUP(F:F,'BW Expense Report Doc'!F:H,3,FALSE),0)</f>
        <v>0</v>
      </c>
      <c r="M1325" s="117" t="str">
        <f>IFERROR(VLOOKUP(F:F,'Payment Schedule'!AD:AE,2,FALSE),"")</f>
        <v/>
      </c>
    </row>
    <row r="1326" spans="6:13" x14ac:dyDescent="0.2">
      <c r="F1326" s="110"/>
      <c r="I1326" s="213"/>
      <c r="J1326" s="254">
        <f>IFERROR(VLOOKUP(G:G,'Master Data'!A:D,4,FALSE),0)</f>
        <v>0</v>
      </c>
      <c r="L1326" s="117">
        <f>IFERROR(VLOOKUP(F:F,'BW Expense Report Doc'!F:H,3,FALSE),0)</f>
        <v>0</v>
      </c>
      <c r="M1326" s="117" t="str">
        <f>IFERROR(VLOOKUP(F:F,'Payment Schedule'!AD:AE,2,FALSE),"")</f>
        <v/>
      </c>
    </row>
    <row r="1327" spans="6:13" x14ac:dyDescent="0.2">
      <c r="F1327" s="110"/>
      <c r="I1327" s="213"/>
      <c r="J1327" s="254">
        <f>IFERROR(VLOOKUP(G:G,'Master Data'!A:D,4,FALSE),0)</f>
        <v>0</v>
      </c>
      <c r="L1327" s="117">
        <f>IFERROR(VLOOKUP(F:F,'BW Expense Report Doc'!F:H,3,FALSE),0)</f>
        <v>0</v>
      </c>
      <c r="M1327" s="117" t="str">
        <f>IFERROR(VLOOKUP(F:F,'Payment Schedule'!AD:AE,2,FALSE),"")</f>
        <v/>
      </c>
    </row>
    <row r="1328" spans="6:13" x14ac:dyDescent="0.2">
      <c r="F1328" s="110"/>
      <c r="I1328" s="213"/>
      <c r="J1328" s="254">
        <f>IFERROR(VLOOKUP(G:G,'Master Data'!A:D,4,FALSE),0)</f>
        <v>0</v>
      </c>
      <c r="L1328" s="117">
        <f>IFERROR(VLOOKUP(F:F,'BW Expense Report Doc'!F:H,3,FALSE),0)</f>
        <v>0</v>
      </c>
      <c r="M1328" s="117" t="str">
        <f>IFERROR(VLOOKUP(F:F,'Payment Schedule'!AD:AE,2,FALSE),"")</f>
        <v/>
      </c>
    </row>
    <row r="1329" spans="6:13" x14ac:dyDescent="0.2">
      <c r="F1329" s="110"/>
      <c r="I1329" s="213"/>
      <c r="J1329" s="254">
        <f>IFERROR(VLOOKUP(G:G,'Master Data'!A:D,4,FALSE),0)</f>
        <v>0</v>
      </c>
      <c r="L1329" s="117">
        <f>IFERROR(VLOOKUP(F:F,'BW Expense Report Doc'!F:H,3,FALSE),0)</f>
        <v>0</v>
      </c>
      <c r="M1329" s="117" t="str">
        <f>IFERROR(VLOOKUP(F:F,'Payment Schedule'!AD:AE,2,FALSE),"")</f>
        <v/>
      </c>
    </row>
    <row r="1330" spans="6:13" x14ac:dyDescent="0.2">
      <c r="F1330" s="110"/>
      <c r="I1330" s="213"/>
      <c r="J1330" s="254">
        <f>IFERROR(VLOOKUP(G:G,'Master Data'!A:D,4,FALSE),0)</f>
        <v>0</v>
      </c>
      <c r="L1330" s="117">
        <f>IFERROR(VLOOKUP(F:F,'BW Expense Report Doc'!F:H,3,FALSE),0)</f>
        <v>0</v>
      </c>
      <c r="M1330" s="117" t="str">
        <f>IFERROR(VLOOKUP(F:F,'Payment Schedule'!AD:AE,2,FALSE),"")</f>
        <v/>
      </c>
    </row>
    <row r="1331" spans="6:13" x14ac:dyDescent="0.2">
      <c r="F1331" s="110"/>
      <c r="I1331" s="213"/>
      <c r="J1331" s="254">
        <f>IFERROR(VLOOKUP(G:G,'Master Data'!A:D,4,FALSE),0)</f>
        <v>0</v>
      </c>
      <c r="L1331" s="117">
        <f>IFERROR(VLOOKUP(F:F,'BW Expense Report Doc'!F:H,3,FALSE),0)</f>
        <v>0</v>
      </c>
      <c r="M1331" s="117" t="str">
        <f>IFERROR(VLOOKUP(F:F,'Payment Schedule'!AD:AE,2,FALSE),"")</f>
        <v/>
      </c>
    </row>
    <row r="1332" spans="6:13" x14ac:dyDescent="0.2">
      <c r="F1332" s="110"/>
      <c r="I1332" s="213"/>
      <c r="J1332" s="254">
        <f>IFERROR(VLOOKUP(G:G,'Master Data'!A:D,4,FALSE),0)</f>
        <v>0</v>
      </c>
      <c r="L1332" s="117">
        <f>IFERROR(VLOOKUP(F:F,'BW Expense Report Doc'!F:H,3,FALSE),0)</f>
        <v>0</v>
      </c>
      <c r="M1332" s="117" t="str">
        <f>IFERROR(VLOOKUP(F:F,'Payment Schedule'!AD:AE,2,FALSE),"")</f>
        <v/>
      </c>
    </row>
    <row r="1333" spans="6:13" x14ac:dyDescent="0.2">
      <c r="F1333" s="110"/>
      <c r="I1333" s="213"/>
      <c r="J1333" s="254">
        <f>IFERROR(VLOOKUP(G:G,'Master Data'!A:D,4,FALSE),0)</f>
        <v>0</v>
      </c>
      <c r="L1333" s="117">
        <f>IFERROR(VLOOKUP(F:F,'BW Expense Report Doc'!F:H,3,FALSE),0)</f>
        <v>0</v>
      </c>
      <c r="M1333" s="117" t="str">
        <f>IFERROR(VLOOKUP(F:F,'Payment Schedule'!AD:AE,2,FALSE),"")</f>
        <v/>
      </c>
    </row>
    <row r="1334" spans="6:13" x14ac:dyDescent="0.2">
      <c r="F1334" s="110"/>
      <c r="I1334" s="213"/>
      <c r="J1334" s="254">
        <f>IFERROR(VLOOKUP(G:G,'Master Data'!A:D,4,FALSE),0)</f>
        <v>0</v>
      </c>
      <c r="L1334" s="117">
        <f>IFERROR(VLOOKUP(F:F,'BW Expense Report Doc'!F:H,3,FALSE),0)</f>
        <v>0</v>
      </c>
      <c r="M1334" s="117" t="str">
        <f>IFERROR(VLOOKUP(F:F,'Payment Schedule'!AD:AE,2,FALSE),"")</f>
        <v/>
      </c>
    </row>
    <row r="1335" spans="6:13" x14ac:dyDescent="0.2">
      <c r="F1335" s="110"/>
      <c r="I1335" s="213"/>
      <c r="J1335" s="254">
        <f>IFERROR(VLOOKUP(G:G,'Master Data'!A:D,4,FALSE),0)</f>
        <v>0</v>
      </c>
      <c r="L1335" s="117">
        <f>IFERROR(VLOOKUP(F:F,'BW Expense Report Doc'!F:H,3,FALSE),0)</f>
        <v>0</v>
      </c>
      <c r="M1335" s="117" t="str">
        <f>IFERROR(VLOOKUP(F:F,'Payment Schedule'!AD:AE,2,FALSE),"")</f>
        <v/>
      </c>
    </row>
    <row r="1336" spans="6:13" x14ac:dyDescent="0.2">
      <c r="F1336" s="110"/>
      <c r="I1336" s="213"/>
      <c r="J1336" s="254">
        <f>IFERROR(VLOOKUP(G:G,'Master Data'!A:D,4,FALSE),0)</f>
        <v>0</v>
      </c>
      <c r="L1336" s="117">
        <f>IFERROR(VLOOKUP(F:F,'BW Expense Report Doc'!F:H,3,FALSE),0)</f>
        <v>0</v>
      </c>
      <c r="M1336" s="117" t="str">
        <f>IFERROR(VLOOKUP(F:F,'Payment Schedule'!AD:AE,2,FALSE),"")</f>
        <v/>
      </c>
    </row>
    <row r="1337" spans="6:13" x14ac:dyDescent="0.2">
      <c r="F1337" s="110"/>
      <c r="I1337" s="213"/>
      <c r="J1337" s="254">
        <f>IFERROR(VLOOKUP(G:G,'Master Data'!A:D,4,FALSE),0)</f>
        <v>0</v>
      </c>
      <c r="L1337" s="117">
        <f>IFERROR(VLOOKUP(F:F,'BW Expense Report Doc'!F:H,3,FALSE),0)</f>
        <v>0</v>
      </c>
      <c r="M1337" s="117" t="str">
        <f>IFERROR(VLOOKUP(F:F,'Payment Schedule'!AD:AE,2,FALSE),"")</f>
        <v/>
      </c>
    </row>
    <row r="1338" spans="6:13" x14ac:dyDescent="0.2">
      <c r="F1338" s="110"/>
      <c r="I1338" s="213"/>
      <c r="J1338" s="254">
        <f>IFERROR(VLOOKUP(G:G,'Master Data'!A:D,4,FALSE),0)</f>
        <v>0</v>
      </c>
      <c r="L1338" s="117">
        <f>IFERROR(VLOOKUP(F:F,'BW Expense Report Doc'!F:H,3,FALSE),0)</f>
        <v>0</v>
      </c>
      <c r="M1338" s="117" t="str">
        <f>IFERROR(VLOOKUP(F:F,'Payment Schedule'!AD:AE,2,FALSE),"")</f>
        <v/>
      </c>
    </row>
    <row r="1339" spans="6:13" x14ac:dyDescent="0.2">
      <c r="F1339" s="110"/>
      <c r="I1339" s="213"/>
      <c r="J1339" s="254">
        <f>IFERROR(VLOOKUP(G:G,'Master Data'!A:D,4,FALSE),0)</f>
        <v>0</v>
      </c>
      <c r="L1339" s="117">
        <f>IFERROR(VLOOKUP(F:F,'BW Expense Report Doc'!F:H,3,FALSE),0)</f>
        <v>0</v>
      </c>
      <c r="M1339" s="117" t="str">
        <f>IFERROR(VLOOKUP(F:F,'Payment Schedule'!AD:AE,2,FALSE),"")</f>
        <v/>
      </c>
    </row>
    <row r="1340" spans="6:13" x14ac:dyDescent="0.2">
      <c r="F1340" s="110"/>
      <c r="I1340" s="213"/>
      <c r="J1340" s="254">
        <f>IFERROR(VLOOKUP(G:G,'Master Data'!A:D,4,FALSE),0)</f>
        <v>0</v>
      </c>
      <c r="L1340" s="117">
        <f>IFERROR(VLOOKUP(F:F,'BW Expense Report Doc'!F:H,3,FALSE),0)</f>
        <v>0</v>
      </c>
      <c r="M1340" s="117" t="str">
        <f>IFERROR(VLOOKUP(F:F,'Payment Schedule'!AD:AE,2,FALSE),"")</f>
        <v/>
      </c>
    </row>
    <row r="1341" spans="6:13" x14ac:dyDescent="0.2">
      <c r="F1341" s="110"/>
      <c r="I1341" s="213"/>
      <c r="J1341" s="254">
        <f>IFERROR(VLOOKUP(G:G,'Master Data'!A:D,4,FALSE),0)</f>
        <v>0</v>
      </c>
      <c r="L1341" s="117">
        <f>IFERROR(VLOOKUP(F:F,'BW Expense Report Doc'!F:H,3,FALSE),0)</f>
        <v>0</v>
      </c>
      <c r="M1341" s="117" t="str">
        <f>IFERROR(VLOOKUP(F:F,'Payment Schedule'!AD:AE,2,FALSE),"")</f>
        <v/>
      </c>
    </row>
    <row r="1342" spans="6:13" x14ac:dyDescent="0.2">
      <c r="F1342" s="110"/>
      <c r="I1342" s="213"/>
      <c r="J1342" s="254">
        <f>IFERROR(VLOOKUP(G:G,'Master Data'!A:D,4,FALSE),0)</f>
        <v>0</v>
      </c>
      <c r="L1342" s="117">
        <f>IFERROR(VLOOKUP(F:F,'BW Expense Report Doc'!F:H,3,FALSE),0)</f>
        <v>0</v>
      </c>
      <c r="M1342" s="117" t="str">
        <f>IFERROR(VLOOKUP(F:F,'Payment Schedule'!AD:AE,2,FALSE),"")</f>
        <v/>
      </c>
    </row>
    <row r="1343" spans="6:13" x14ac:dyDescent="0.2">
      <c r="F1343" s="110"/>
      <c r="I1343" s="213"/>
      <c r="J1343" s="254">
        <f>IFERROR(VLOOKUP(G:G,'Master Data'!A:D,4,FALSE),0)</f>
        <v>0</v>
      </c>
      <c r="L1343" s="117">
        <f>IFERROR(VLOOKUP(F:F,'BW Expense Report Doc'!F:H,3,FALSE),0)</f>
        <v>0</v>
      </c>
      <c r="M1343" s="117" t="str">
        <f>IFERROR(VLOOKUP(F:F,'Payment Schedule'!AD:AE,2,FALSE),"")</f>
        <v/>
      </c>
    </row>
    <row r="1344" spans="6:13" x14ac:dyDescent="0.2">
      <c r="F1344" s="110"/>
      <c r="I1344" s="213"/>
      <c r="J1344" s="254">
        <f>IFERROR(VLOOKUP(G:G,'Master Data'!A:D,4,FALSE),0)</f>
        <v>0</v>
      </c>
      <c r="L1344" s="117">
        <f>IFERROR(VLOOKUP(F:F,'BW Expense Report Doc'!F:H,3,FALSE),0)</f>
        <v>0</v>
      </c>
      <c r="M1344" s="117" t="str">
        <f>IFERROR(VLOOKUP(F:F,'Payment Schedule'!AD:AE,2,FALSE),"")</f>
        <v/>
      </c>
    </row>
    <row r="1345" spans="6:13" x14ac:dyDescent="0.2">
      <c r="F1345" s="110"/>
      <c r="I1345" s="213"/>
      <c r="J1345" s="254">
        <f>IFERROR(VLOOKUP(G:G,'Master Data'!A:D,4,FALSE),0)</f>
        <v>0</v>
      </c>
      <c r="L1345" s="117">
        <f>IFERROR(VLOOKUP(F:F,'BW Expense Report Doc'!F:H,3,FALSE),0)</f>
        <v>0</v>
      </c>
      <c r="M1345" s="117" t="str">
        <f>IFERROR(VLOOKUP(F:F,'Payment Schedule'!AD:AE,2,FALSE),"")</f>
        <v/>
      </c>
    </row>
    <row r="1346" spans="6:13" x14ac:dyDescent="0.2">
      <c r="F1346" s="110"/>
      <c r="I1346" s="213"/>
      <c r="J1346" s="254">
        <f>IFERROR(VLOOKUP(G:G,'Master Data'!A:D,4,FALSE),0)</f>
        <v>0</v>
      </c>
      <c r="L1346" s="117">
        <f>IFERROR(VLOOKUP(F:F,'BW Expense Report Doc'!F:H,3,FALSE),0)</f>
        <v>0</v>
      </c>
      <c r="M1346" s="117" t="str">
        <f>IFERROR(VLOOKUP(F:F,'Payment Schedule'!AD:AE,2,FALSE),"")</f>
        <v/>
      </c>
    </row>
    <row r="1347" spans="6:13" x14ac:dyDescent="0.2">
      <c r="F1347" s="110"/>
      <c r="I1347" s="213"/>
      <c r="J1347" s="254">
        <f>IFERROR(VLOOKUP(G:G,'Master Data'!A:D,4,FALSE),0)</f>
        <v>0</v>
      </c>
      <c r="L1347" s="117">
        <f>IFERROR(VLOOKUP(F:F,'BW Expense Report Doc'!F:H,3,FALSE),0)</f>
        <v>0</v>
      </c>
      <c r="M1347" s="117" t="str">
        <f>IFERROR(VLOOKUP(F:F,'Payment Schedule'!AD:AE,2,FALSE),"")</f>
        <v/>
      </c>
    </row>
    <row r="1348" spans="6:13" x14ac:dyDescent="0.2">
      <c r="F1348" s="110"/>
      <c r="I1348" s="213"/>
      <c r="J1348" s="254">
        <f>IFERROR(VLOOKUP(G:G,'Master Data'!A:D,4,FALSE),0)</f>
        <v>0</v>
      </c>
      <c r="L1348" s="117">
        <f>IFERROR(VLOOKUP(F:F,'BW Expense Report Doc'!F:H,3,FALSE),0)</f>
        <v>0</v>
      </c>
      <c r="M1348" s="117" t="str">
        <f>IFERROR(VLOOKUP(F:F,'Payment Schedule'!AD:AE,2,FALSE),"")</f>
        <v/>
      </c>
    </row>
    <row r="1349" spans="6:13" x14ac:dyDescent="0.2">
      <c r="F1349" s="110"/>
      <c r="I1349" s="213"/>
      <c r="J1349" s="254">
        <f>IFERROR(VLOOKUP(G:G,'Master Data'!A:D,4,FALSE),0)</f>
        <v>0</v>
      </c>
      <c r="L1349" s="117">
        <f>IFERROR(VLOOKUP(F:F,'BW Expense Report Doc'!F:H,3,FALSE),0)</f>
        <v>0</v>
      </c>
      <c r="M1349" s="117" t="str">
        <f>IFERROR(VLOOKUP(F:F,'Payment Schedule'!AD:AE,2,FALSE),"")</f>
        <v/>
      </c>
    </row>
    <row r="1350" spans="6:13" x14ac:dyDescent="0.2">
      <c r="F1350" s="110"/>
      <c r="I1350" s="213"/>
      <c r="J1350" s="254">
        <f>IFERROR(VLOOKUP(G:G,'Master Data'!A:D,4,FALSE),0)</f>
        <v>0</v>
      </c>
      <c r="L1350" s="117">
        <f>IFERROR(VLOOKUP(F:F,'BW Expense Report Doc'!F:H,3,FALSE),0)</f>
        <v>0</v>
      </c>
      <c r="M1350" s="117" t="str">
        <f>IFERROR(VLOOKUP(F:F,'Payment Schedule'!AD:AE,2,FALSE),"")</f>
        <v/>
      </c>
    </row>
    <row r="1351" spans="6:13" x14ac:dyDescent="0.2">
      <c r="F1351" s="110"/>
      <c r="I1351" s="213"/>
      <c r="J1351" s="254">
        <f>IFERROR(VLOOKUP(G:G,'Master Data'!A:D,4,FALSE),0)</f>
        <v>0</v>
      </c>
      <c r="L1351" s="117">
        <f>IFERROR(VLOOKUP(F:F,'BW Expense Report Doc'!F:H,3,FALSE),0)</f>
        <v>0</v>
      </c>
      <c r="M1351" s="117" t="str">
        <f>IFERROR(VLOOKUP(F:F,'Payment Schedule'!AD:AE,2,FALSE),"")</f>
        <v/>
      </c>
    </row>
    <row r="1352" spans="6:13" x14ac:dyDescent="0.2">
      <c r="F1352" s="110"/>
      <c r="I1352" s="213"/>
      <c r="J1352" s="254">
        <f>IFERROR(VLOOKUP(G:G,'Master Data'!A:D,4,FALSE),0)</f>
        <v>0</v>
      </c>
      <c r="L1352" s="117">
        <f>IFERROR(VLOOKUP(F:F,'BW Expense Report Doc'!F:H,3,FALSE),0)</f>
        <v>0</v>
      </c>
      <c r="M1352" s="117" t="str">
        <f>IFERROR(VLOOKUP(F:F,'Payment Schedule'!AD:AE,2,FALSE),"")</f>
        <v/>
      </c>
    </row>
    <row r="1353" spans="6:13" x14ac:dyDescent="0.2">
      <c r="F1353" s="110"/>
      <c r="I1353" s="213"/>
      <c r="J1353" s="254">
        <f>IFERROR(VLOOKUP(G:G,'Master Data'!A:D,4,FALSE),0)</f>
        <v>0</v>
      </c>
      <c r="L1353" s="117">
        <f>IFERROR(VLOOKUP(F:F,'BW Expense Report Doc'!F:H,3,FALSE),0)</f>
        <v>0</v>
      </c>
      <c r="M1353" s="117" t="str">
        <f>IFERROR(VLOOKUP(F:F,'Payment Schedule'!AD:AE,2,FALSE),"")</f>
        <v/>
      </c>
    </row>
    <row r="1354" spans="6:13" x14ac:dyDescent="0.2">
      <c r="F1354" s="110"/>
      <c r="I1354" s="213"/>
      <c r="J1354" s="254">
        <f>IFERROR(VLOOKUP(G:G,'Master Data'!A:D,4,FALSE),0)</f>
        <v>0</v>
      </c>
      <c r="L1354" s="117">
        <f>IFERROR(VLOOKUP(F:F,'BW Expense Report Doc'!F:H,3,FALSE),0)</f>
        <v>0</v>
      </c>
      <c r="M1354" s="117" t="str">
        <f>IFERROR(VLOOKUP(F:F,'Payment Schedule'!AD:AE,2,FALSE),"")</f>
        <v/>
      </c>
    </row>
    <row r="1355" spans="6:13" x14ac:dyDescent="0.2">
      <c r="F1355" s="110"/>
      <c r="I1355" s="213"/>
      <c r="J1355" s="254">
        <f>IFERROR(VLOOKUP(G:G,'Master Data'!A:D,4,FALSE),0)</f>
        <v>0</v>
      </c>
      <c r="L1355" s="117">
        <f>IFERROR(VLOOKUP(F:F,'BW Expense Report Doc'!F:H,3,FALSE),0)</f>
        <v>0</v>
      </c>
      <c r="M1355" s="117" t="str">
        <f>IFERROR(VLOOKUP(F:F,'Payment Schedule'!AD:AE,2,FALSE),"")</f>
        <v/>
      </c>
    </row>
    <row r="1356" spans="6:13" x14ac:dyDescent="0.2">
      <c r="F1356" s="110"/>
      <c r="I1356" s="213"/>
      <c r="J1356" s="254">
        <f>IFERROR(VLOOKUP(G:G,'Master Data'!A:D,4,FALSE),0)</f>
        <v>0</v>
      </c>
      <c r="L1356" s="117">
        <f>IFERROR(VLOOKUP(F:F,'BW Expense Report Doc'!F:H,3,FALSE),0)</f>
        <v>0</v>
      </c>
      <c r="M1356" s="117" t="str">
        <f>IFERROR(VLOOKUP(F:F,'Payment Schedule'!AD:AE,2,FALSE),"")</f>
        <v/>
      </c>
    </row>
    <row r="1357" spans="6:13" x14ac:dyDescent="0.2">
      <c r="F1357" s="110"/>
      <c r="I1357" s="213"/>
      <c r="J1357" s="254">
        <f>IFERROR(VLOOKUP(G:G,'Master Data'!A:D,4,FALSE),0)</f>
        <v>0</v>
      </c>
      <c r="L1357" s="117">
        <f>IFERROR(VLOOKUP(F:F,'BW Expense Report Doc'!F:H,3,FALSE),0)</f>
        <v>0</v>
      </c>
      <c r="M1357" s="117" t="str">
        <f>IFERROR(VLOOKUP(F:F,'Payment Schedule'!AD:AE,2,FALSE),"")</f>
        <v/>
      </c>
    </row>
    <row r="1358" spans="6:13" x14ac:dyDescent="0.2">
      <c r="F1358" s="110"/>
      <c r="I1358" s="213"/>
      <c r="J1358" s="254">
        <f>IFERROR(VLOOKUP(G:G,'Master Data'!A:D,4,FALSE),0)</f>
        <v>0</v>
      </c>
      <c r="L1358" s="117">
        <f>IFERROR(VLOOKUP(F:F,'BW Expense Report Doc'!F:H,3,FALSE),0)</f>
        <v>0</v>
      </c>
      <c r="M1358" s="117" t="str">
        <f>IFERROR(VLOOKUP(F:F,'Payment Schedule'!AD:AE,2,FALSE),"")</f>
        <v/>
      </c>
    </row>
    <row r="1359" spans="6:13" x14ac:dyDescent="0.2">
      <c r="F1359" s="110"/>
      <c r="I1359" s="213"/>
      <c r="J1359" s="254">
        <f>IFERROR(VLOOKUP(G:G,'Master Data'!A:D,4,FALSE),0)</f>
        <v>0</v>
      </c>
      <c r="L1359" s="117">
        <f>IFERROR(VLOOKUP(F:F,'BW Expense Report Doc'!F:H,3,FALSE),0)</f>
        <v>0</v>
      </c>
      <c r="M1359" s="117" t="str">
        <f>IFERROR(VLOOKUP(F:F,'Payment Schedule'!AD:AE,2,FALSE),"")</f>
        <v/>
      </c>
    </row>
    <row r="1360" spans="6:13" x14ac:dyDescent="0.2">
      <c r="F1360" s="110"/>
      <c r="I1360" s="213"/>
      <c r="J1360" s="254">
        <f>IFERROR(VLOOKUP(G:G,'Master Data'!A:D,4,FALSE),0)</f>
        <v>0</v>
      </c>
      <c r="L1360" s="117">
        <f>IFERROR(VLOOKUP(F:F,'BW Expense Report Doc'!F:H,3,FALSE),0)</f>
        <v>0</v>
      </c>
      <c r="M1360" s="117" t="str">
        <f>IFERROR(VLOOKUP(F:F,'Payment Schedule'!AD:AE,2,FALSE),"")</f>
        <v/>
      </c>
    </row>
    <row r="1361" spans="6:13" x14ac:dyDescent="0.2">
      <c r="F1361" s="110"/>
      <c r="I1361" s="213"/>
      <c r="J1361" s="254">
        <f>IFERROR(VLOOKUP(G:G,'Master Data'!A:D,4,FALSE),0)</f>
        <v>0</v>
      </c>
      <c r="L1361" s="117">
        <f>IFERROR(VLOOKUP(F:F,'BW Expense Report Doc'!F:H,3,FALSE),0)</f>
        <v>0</v>
      </c>
      <c r="M1361" s="117" t="str">
        <f>IFERROR(VLOOKUP(F:F,'Payment Schedule'!AD:AE,2,FALSE),"")</f>
        <v/>
      </c>
    </row>
    <row r="1362" spans="6:13" x14ac:dyDescent="0.2">
      <c r="F1362" s="110"/>
      <c r="I1362" s="213"/>
      <c r="J1362" s="254">
        <f>IFERROR(VLOOKUP(G:G,'Master Data'!A:D,4,FALSE),0)</f>
        <v>0</v>
      </c>
      <c r="L1362" s="117">
        <f>IFERROR(VLOOKUP(F:F,'BW Expense Report Doc'!F:H,3,FALSE),0)</f>
        <v>0</v>
      </c>
      <c r="M1362" s="117" t="str">
        <f>IFERROR(VLOOKUP(F:F,'Payment Schedule'!AD:AE,2,FALSE),"")</f>
        <v/>
      </c>
    </row>
    <row r="1363" spans="6:13" x14ac:dyDescent="0.2">
      <c r="F1363" s="110"/>
      <c r="I1363" s="213"/>
      <c r="J1363" s="254">
        <f>IFERROR(VLOOKUP(G:G,'Master Data'!A:D,4,FALSE),0)</f>
        <v>0</v>
      </c>
      <c r="L1363" s="117">
        <f>IFERROR(VLOOKUP(F:F,'BW Expense Report Doc'!F:H,3,FALSE),0)</f>
        <v>0</v>
      </c>
      <c r="M1363" s="117" t="str">
        <f>IFERROR(VLOOKUP(F:F,'Payment Schedule'!AD:AE,2,FALSE),"")</f>
        <v/>
      </c>
    </row>
    <row r="1364" spans="6:13" x14ac:dyDescent="0.2">
      <c r="F1364" s="110"/>
      <c r="I1364" s="213"/>
      <c r="J1364" s="254">
        <f>IFERROR(VLOOKUP(G:G,'Master Data'!A:D,4,FALSE),0)</f>
        <v>0</v>
      </c>
      <c r="L1364" s="117">
        <f>IFERROR(VLOOKUP(F:F,'BW Expense Report Doc'!F:H,3,FALSE),0)</f>
        <v>0</v>
      </c>
      <c r="M1364" s="117" t="str">
        <f>IFERROR(VLOOKUP(F:F,'Payment Schedule'!AD:AE,2,FALSE),"")</f>
        <v/>
      </c>
    </row>
    <row r="1365" spans="6:13" x14ac:dyDescent="0.2">
      <c r="F1365" s="110"/>
      <c r="I1365" s="213"/>
      <c r="J1365" s="254">
        <f>IFERROR(VLOOKUP(G:G,'Master Data'!A:D,4,FALSE),0)</f>
        <v>0</v>
      </c>
      <c r="L1365" s="117">
        <f>IFERROR(VLOOKUP(F:F,'BW Expense Report Doc'!F:H,3,FALSE),0)</f>
        <v>0</v>
      </c>
      <c r="M1365" s="117" t="str">
        <f>IFERROR(VLOOKUP(F:F,'Payment Schedule'!AD:AE,2,FALSE),"")</f>
        <v/>
      </c>
    </row>
    <row r="1366" spans="6:13" x14ac:dyDescent="0.2">
      <c r="F1366" s="110"/>
      <c r="I1366" s="213"/>
      <c r="J1366" s="254">
        <f>IFERROR(VLOOKUP(G:G,'Master Data'!A:D,4,FALSE),0)</f>
        <v>0</v>
      </c>
      <c r="L1366" s="117">
        <f>IFERROR(VLOOKUP(F:F,'BW Expense Report Doc'!F:H,3,FALSE),0)</f>
        <v>0</v>
      </c>
      <c r="M1366" s="117" t="str">
        <f>IFERROR(VLOOKUP(F:F,'Payment Schedule'!AD:AE,2,FALSE),"")</f>
        <v/>
      </c>
    </row>
    <row r="1367" spans="6:13" x14ac:dyDescent="0.2">
      <c r="F1367" s="110"/>
      <c r="I1367" s="213"/>
      <c r="J1367" s="254">
        <f>IFERROR(VLOOKUP(G:G,'Master Data'!A:D,4,FALSE),0)</f>
        <v>0</v>
      </c>
      <c r="L1367" s="117">
        <f>IFERROR(VLOOKUP(F:F,'BW Expense Report Doc'!F:H,3,FALSE),0)</f>
        <v>0</v>
      </c>
      <c r="M1367" s="117" t="str">
        <f>IFERROR(VLOOKUP(F:F,'Payment Schedule'!AD:AE,2,FALSE),"")</f>
        <v/>
      </c>
    </row>
    <row r="1368" spans="6:13" x14ac:dyDescent="0.2">
      <c r="F1368" s="110"/>
      <c r="I1368" s="213"/>
      <c r="J1368" s="254">
        <f>IFERROR(VLOOKUP(G:G,'Master Data'!A:D,4,FALSE),0)</f>
        <v>0</v>
      </c>
      <c r="L1368" s="117">
        <f>IFERROR(VLOOKUP(F:F,'BW Expense Report Doc'!F:H,3,FALSE),0)</f>
        <v>0</v>
      </c>
      <c r="M1368" s="117" t="str">
        <f>IFERROR(VLOOKUP(F:F,'Payment Schedule'!AD:AE,2,FALSE),"")</f>
        <v/>
      </c>
    </row>
    <row r="1369" spans="6:13" x14ac:dyDescent="0.2">
      <c r="F1369" s="110"/>
      <c r="I1369" s="213"/>
      <c r="J1369" s="254">
        <f>IFERROR(VLOOKUP(G:G,'Master Data'!A:D,4,FALSE),0)</f>
        <v>0</v>
      </c>
      <c r="L1369" s="117">
        <f>IFERROR(VLOOKUP(F:F,'BW Expense Report Doc'!F:H,3,FALSE),0)</f>
        <v>0</v>
      </c>
      <c r="M1369" s="117" t="str">
        <f>IFERROR(VLOOKUP(F:F,'Payment Schedule'!AD:AE,2,FALSE),"")</f>
        <v/>
      </c>
    </row>
    <row r="1370" spans="6:13" x14ac:dyDescent="0.2">
      <c r="F1370" s="110"/>
      <c r="I1370" s="213"/>
      <c r="J1370" s="254">
        <f>IFERROR(VLOOKUP(G:G,'Master Data'!A:D,4,FALSE),0)</f>
        <v>0</v>
      </c>
      <c r="L1370" s="117">
        <f>IFERROR(VLOOKUP(F:F,'BW Expense Report Doc'!F:H,3,FALSE),0)</f>
        <v>0</v>
      </c>
      <c r="M1370" s="117" t="str">
        <f>IFERROR(VLOOKUP(F:F,'Payment Schedule'!AD:AE,2,FALSE),"")</f>
        <v/>
      </c>
    </row>
    <row r="1371" spans="6:13" x14ac:dyDescent="0.2">
      <c r="F1371" s="110"/>
      <c r="I1371" s="213"/>
      <c r="J1371" s="254">
        <f>IFERROR(VLOOKUP(G:G,'Master Data'!A:D,4,FALSE),0)</f>
        <v>0</v>
      </c>
      <c r="L1371" s="117">
        <f>IFERROR(VLOOKUP(F:F,'BW Expense Report Doc'!F:H,3,FALSE),0)</f>
        <v>0</v>
      </c>
      <c r="M1371" s="117" t="str">
        <f>IFERROR(VLOOKUP(F:F,'Payment Schedule'!AD:AE,2,FALSE),"")</f>
        <v/>
      </c>
    </row>
    <row r="1372" spans="6:13" x14ac:dyDescent="0.2">
      <c r="F1372" s="110"/>
      <c r="I1372" s="213"/>
      <c r="J1372" s="254">
        <f>IFERROR(VLOOKUP(G:G,'Master Data'!A:D,4,FALSE),0)</f>
        <v>0</v>
      </c>
      <c r="L1372" s="117">
        <f>IFERROR(VLOOKUP(F:F,'BW Expense Report Doc'!F:H,3,FALSE),0)</f>
        <v>0</v>
      </c>
      <c r="M1372" s="117" t="str">
        <f>IFERROR(VLOOKUP(F:F,'Payment Schedule'!AD:AE,2,FALSE),"")</f>
        <v/>
      </c>
    </row>
    <row r="1373" spans="6:13" x14ac:dyDescent="0.2">
      <c r="F1373" s="110"/>
      <c r="I1373" s="213"/>
      <c r="J1373" s="254">
        <f>IFERROR(VLOOKUP(G:G,'Master Data'!A:D,4,FALSE),0)</f>
        <v>0</v>
      </c>
      <c r="L1373" s="117">
        <f>IFERROR(VLOOKUP(F:F,'BW Expense Report Doc'!F:H,3,FALSE),0)</f>
        <v>0</v>
      </c>
      <c r="M1373" s="117" t="str">
        <f>IFERROR(VLOOKUP(F:F,'Payment Schedule'!AD:AE,2,FALSE),"")</f>
        <v/>
      </c>
    </row>
    <row r="1374" spans="6:13" x14ac:dyDescent="0.2">
      <c r="F1374" s="110"/>
      <c r="I1374" s="213"/>
      <c r="J1374" s="254">
        <f>IFERROR(VLOOKUP(G:G,'Master Data'!A:D,4,FALSE),0)</f>
        <v>0</v>
      </c>
      <c r="L1374" s="117">
        <f>IFERROR(VLOOKUP(F:F,'BW Expense Report Doc'!F:H,3,FALSE),0)</f>
        <v>0</v>
      </c>
      <c r="M1374" s="117" t="str">
        <f>IFERROR(VLOOKUP(F:F,'Payment Schedule'!AD:AE,2,FALSE),"")</f>
        <v/>
      </c>
    </row>
    <row r="1375" spans="6:13" x14ac:dyDescent="0.2">
      <c r="F1375" s="110"/>
      <c r="I1375" s="213"/>
      <c r="J1375" s="254">
        <f>IFERROR(VLOOKUP(G:G,'Master Data'!A:D,4,FALSE),0)</f>
        <v>0</v>
      </c>
      <c r="L1375" s="117">
        <f>IFERROR(VLOOKUP(F:F,'BW Expense Report Doc'!F:H,3,FALSE),0)</f>
        <v>0</v>
      </c>
      <c r="M1375" s="117" t="str">
        <f>IFERROR(VLOOKUP(F:F,'Payment Schedule'!AD:AE,2,FALSE),"")</f>
        <v/>
      </c>
    </row>
    <row r="1376" spans="6:13" x14ac:dyDescent="0.2">
      <c r="F1376" s="110"/>
      <c r="I1376" s="213"/>
      <c r="J1376" s="254">
        <f>IFERROR(VLOOKUP(G:G,'Master Data'!A:D,4,FALSE),0)</f>
        <v>0</v>
      </c>
      <c r="L1376" s="117">
        <f>IFERROR(VLOOKUP(F:F,'BW Expense Report Doc'!F:H,3,FALSE),0)</f>
        <v>0</v>
      </c>
      <c r="M1376" s="117" t="str">
        <f>IFERROR(VLOOKUP(F:F,'Payment Schedule'!AD:AE,2,FALSE),"")</f>
        <v/>
      </c>
    </row>
    <row r="1377" spans="6:13" x14ac:dyDescent="0.2">
      <c r="F1377" s="110"/>
      <c r="I1377" s="213"/>
      <c r="J1377" s="254">
        <f>IFERROR(VLOOKUP(G:G,'Master Data'!A:D,4,FALSE),0)</f>
        <v>0</v>
      </c>
      <c r="L1377" s="117">
        <f>IFERROR(VLOOKUP(F:F,'BW Expense Report Doc'!F:H,3,FALSE),0)</f>
        <v>0</v>
      </c>
      <c r="M1377" s="117" t="str">
        <f>IFERROR(VLOOKUP(F:F,'Payment Schedule'!AD:AE,2,FALSE),"")</f>
        <v/>
      </c>
    </row>
    <row r="1378" spans="6:13" x14ac:dyDescent="0.2">
      <c r="F1378" s="110"/>
      <c r="I1378" s="213"/>
      <c r="J1378" s="254">
        <f>IFERROR(VLOOKUP(G:G,'Master Data'!A:D,4,FALSE),0)</f>
        <v>0</v>
      </c>
      <c r="L1378" s="117">
        <f>IFERROR(VLOOKUP(F:F,'BW Expense Report Doc'!F:H,3,FALSE),0)</f>
        <v>0</v>
      </c>
      <c r="M1378" s="117" t="str">
        <f>IFERROR(VLOOKUP(F:F,'Payment Schedule'!AD:AE,2,FALSE),"")</f>
        <v/>
      </c>
    </row>
    <row r="1379" spans="6:13" x14ac:dyDescent="0.2">
      <c r="F1379" s="110"/>
      <c r="I1379" s="213"/>
      <c r="J1379" s="254">
        <f>IFERROR(VLOOKUP(G:G,'Master Data'!A:D,4,FALSE),0)</f>
        <v>0</v>
      </c>
      <c r="L1379" s="117">
        <f>IFERROR(VLOOKUP(F:F,'BW Expense Report Doc'!F:H,3,FALSE),0)</f>
        <v>0</v>
      </c>
      <c r="M1379" s="117" t="str">
        <f>IFERROR(VLOOKUP(F:F,'Payment Schedule'!AD:AE,2,FALSE),"")</f>
        <v/>
      </c>
    </row>
    <row r="1380" spans="6:13" x14ac:dyDescent="0.2">
      <c r="F1380" s="110"/>
      <c r="I1380" s="213"/>
      <c r="J1380" s="254">
        <f>IFERROR(VLOOKUP(G:G,'Master Data'!A:D,4,FALSE),0)</f>
        <v>0</v>
      </c>
      <c r="L1380" s="117">
        <f>IFERROR(VLOOKUP(F:F,'BW Expense Report Doc'!F:H,3,FALSE),0)</f>
        <v>0</v>
      </c>
      <c r="M1380" s="117" t="str">
        <f>IFERROR(VLOOKUP(F:F,'Payment Schedule'!AD:AE,2,FALSE),"")</f>
        <v/>
      </c>
    </row>
    <row r="1381" spans="6:13" x14ac:dyDescent="0.2">
      <c r="F1381" s="110"/>
      <c r="I1381" s="213"/>
      <c r="J1381" s="254">
        <f>IFERROR(VLOOKUP(G:G,'Master Data'!A:D,4,FALSE),0)</f>
        <v>0</v>
      </c>
      <c r="L1381" s="117">
        <f>IFERROR(VLOOKUP(F:F,'BW Expense Report Doc'!F:H,3,FALSE),0)</f>
        <v>0</v>
      </c>
      <c r="M1381" s="117" t="str">
        <f>IFERROR(VLOOKUP(F:F,'Payment Schedule'!AD:AE,2,FALSE),"")</f>
        <v/>
      </c>
    </row>
    <row r="1382" spans="6:13" x14ac:dyDescent="0.2">
      <c r="F1382" s="110"/>
      <c r="I1382" s="213"/>
      <c r="J1382" s="254">
        <f>IFERROR(VLOOKUP(G:G,'Master Data'!A:D,4,FALSE),0)</f>
        <v>0</v>
      </c>
      <c r="L1382" s="117">
        <f>IFERROR(VLOOKUP(F:F,'BW Expense Report Doc'!F:H,3,FALSE),0)</f>
        <v>0</v>
      </c>
      <c r="M1382" s="117" t="str">
        <f>IFERROR(VLOOKUP(F:F,'Payment Schedule'!AD:AE,2,FALSE),"")</f>
        <v/>
      </c>
    </row>
    <row r="1383" spans="6:13" x14ac:dyDescent="0.2">
      <c r="F1383" s="110"/>
      <c r="I1383" s="213"/>
      <c r="J1383" s="254">
        <f>IFERROR(VLOOKUP(G:G,'Master Data'!A:D,4,FALSE),0)</f>
        <v>0</v>
      </c>
      <c r="L1383" s="117">
        <f>IFERROR(VLOOKUP(F:F,'BW Expense Report Doc'!F:H,3,FALSE),0)</f>
        <v>0</v>
      </c>
      <c r="M1383" s="117" t="str">
        <f>IFERROR(VLOOKUP(F:F,'Payment Schedule'!AD:AE,2,FALSE),"")</f>
        <v/>
      </c>
    </row>
    <row r="1384" spans="6:13" x14ac:dyDescent="0.2">
      <c r="F1384" s="110"/>
      <c r="I1384" s="213"/>
      <c r="J1384" s="254">
        <f>IFERROR(VLOOKUP(G:G,'Master Data'!A:D,4,FALSE),0)</f>
        <v>0</v>
      </c>
      <c r="L1384" s="117">
        <f>IFERROR(VLOOKUP(F:F,'BW Expense Report Doc'!F:H,3,FALSE),0)</f>
        <v>0</v>
      </c>
      <c r="M1384" s="117" t="str">
        <f>IFERROR(VLOOKUP(F:F,'Payment Schedule'!AD:AE,2,FALSE),"")</f>
        <v/>
      </c>
    </row>
    <row r="1385" spans="6:13" x14ac:dyDescent="0.2">
      <c r="F1385" s="110"/>
      <c r="I1385" s="213"/>
      <c r="J1385" s="254">
        <f>IFERROR(VLOOKUP(G:G,'Master Data'!A:D,4,FALSE),0)</f>
        <v>0</v>
      </c>
      <c r="L1385" s="117">
        <f>IFERROR(VLOOKUP(F:F,'BW Expense Report Doc'!F:H,3,FALSE),0)</f>
        <v>0</v>
      </c>
      <c r="M1385" s="117" t="str">
        <f>IFERROR(VLOOKUP(F:F,'Payment Schedule'!AD:AE,2,FALSE),"")</f>
        <v/>
      </c>
    </row>
    <row r="1386" spans="6:13" x14ac:dyDescent="0.2">
      <c r="F1386" s="110"/>
      <c r="I1386" s="213"/>
      <c r="J1386" s="254">
        <f>IFERROR(VLOOKUP(G:G,'Master Data'!A:D,4,FALSE),0)</f>
        <v>0</v>
      </c>
      <c r="L1386" s="117">
        <f>IFERROR(VLOOKUP(F:F,'BW Expense Report Doc'!F:H,3,FALSE),0)</f>
        <v>0</v>
      </c>
      <c r="M1386" s="117" t="str">
        <f>IFERROR(VLOOKUP(F:F,'Payment Schedule'!AD:AE,2,FALSE),"")</f>
        <v/>
      </c>
    </row>
    <row r="1387" spans="6:13" x14ac:dyDescent="0.2">
      <c r="F1387" s="110"/>
      <c r="I1387" s="213"/>
      <c r="J1387" s="254">
        <f>IFERROR(VLOOKUP(G:G,'Master Data'!A:D,4,FALSE),0)</f>
        <v>0</v>
      </c>
      <c r="L1387" s="117">
        <f>IFERROR(VLOOKUP(F:F,'BW Expense Report Doc'!F:H,3,FALSE),0)</f>
        <v>0</v>
      </c>
      <c r="M1387" s="117" t="str">
        <f>IFERROR(VLOOKUP(F:F,'Payment Schedule'!AD:AE,2,FALSE),"")</f>
        <v/>
      </c>
    </row>
    <row r="1388" spans="6:13" x14ac:dyDescent="0.2">
      <c r="F1388" s="110"/>
      <c r="I1388" s="213"/>
      <c r="J1388" s="254">
        <f>IFERROR(VLOOKUP(G:G,'Master Data'!A:D,4,FALSE),0)</f>
        <v>0</v>
      </c>
      <c r="L1388" s="117">
        <f>IFERROR(VLOOKUP(F:F,'BW Expense Report Doc'!F:H,3,FALSE),0)</f>
        <v>0</v>
      </c>
      <c r="M1388" s="117" t="str">
        <f>IFERROR(VLOOKUP(F:F,'Payment Schedule'!AD:AE,2,FALSE),"")</f>
        <v/>
      </c>
    </row>
    <row r="1389" spans="6:13" x14ac:dyDescent="0.2">
      <c r="F1389" s="110"/>
      <c r="I1389" s="213"/>
      <c r="J1389" s="254">
        <f>IFERROR(VLOOKUP(G:G,'Master Data'!A:D,4,FALSE),0)</f>
        <v>0</v>
      </c>
      <c r="L1389" s="117">
        <f>IFERROR(VLOOKUP(F:F,'BW Expense Report Doc'!F:H,3,FALSE),0)</f>
        <v>0</v>
      </c>
      <c r="M1389" s="117" t="str">
        <f>IFERROR(VLOOKUP(F:F,'Payment Schedule'!AD:AE,2,FALSE),"")</f>
        <v/>
      </c>
    </row>
    <row r="1390" spans="6:13" x14ac:dyDescent="0.2">
      <c r="F1390" s="110"/>
      <c r="I1390" s="213"/>
      <c r="J1390" s="254">
        <f>IFERROR(VLOOKUP(G:G,'Master Data'!A:D,4,FALSE),0)</f>
        <v>0</v>
      </c>
      <c r="L1390" s="117">
        <f>IFERROR(VLOOKUP(F:F,'BW Expense Report Doc'!F:H,3,FALSE),0)</f>
        <v>0</v>
      </c>
      <c r="M1390" s="117" t="str">
        <f>IFERROR(VLOOKUP(F:F,'Payment Schedule'!AD:AE,2,FALSE),"")</f>
        <v/>
      </c>
    </row>
    <row r="1391" spans="6:13" x14ac:dyDescent="0.2">
      <c r="F1391" s="110"/>
      <c r="I1391" s="213"/>
      <c r="J1391" s="254">
        <f>IFERROR(VLOOKUP(G:G,'Master Data'!A:D,4,FALSE),0)</f>
        <v>0</v>
      </c>
      <c r="L1391" s="117">
        <f>IFERROR(VLOOKUP(F:F,'BW Expense Report Doc'!F:H,3,FALSE),0)</f>
        <v>0</v>
      </c>
      <c r="M1391" s="117" t="str">
        <f>IFERROR(VLOOKUP(F:F,'Payment Schedule'!AD:AE,2,FALSE),"")</f>
        <v/>
      </c>
    </row>
    <row r="1392" spans="6:13" x14ac:dyDescent="0.2">
      <c r="F1392" s="110"/>
      <c r="I1392" s="213"/>
      <c r="J1392" s="254">
        <f>IFERROR(VLOOKUP(G:G,'Master Data'!A:D,4,FALSE),0)</f>
        <v>0</v>
      </c>
      <c r="L1392" s="117">
        <f>IFERROR(VLOOKUP(F:F,'BW Expense Report Doc'!F:H,3,FALSE),0)</f>
        <v>0</v>
      </c>
      <c r="M1392" s="117" t="str">
        <f>IFERROR(VLOOKUP(F:F,'Payment Schedule'!AD:AE,2,FALSE),"")</f>
        <v/>
      </c>
    </row>
    <row r="1393" spans="6:13" x14ac:dyDescent="0.2">
      <c r="F1393" s="110"/>
      <c r="I1393" s="213"/>
      <c r="J1393" s="254">
        <f>IFERROR(VLOOKUP(G:G,'Master Data'!A:D,4,FALSE),0)</f>
        <v>0</v>
      </c>
      <c r="L1393" s="117">
        <f>IFERROR(VLOOKUP(F:F,'BW Expense Report Doc'!F:H,3,FALSE),0)</f>
        <v>0</v>
      </c>
      <c r="M1393" s="117" t="str">
        <f>IFERROR(VLOOKUP(F:F,'Payment Schedule'!AD:AE,2,FALSE),"")</f>
        <v/>
      </c>
    </row>
    <row r="1394" spans="6:13" x14ac:dyDescent="0.2">
      <c r="F1394" s="110"/>
      <c r="I1394" s="213"/>
      <c r="J1394" s="254">
        <f>IFERROR(VLOOKUP(G:G,'Master Data'!A:D,4,FALSE),0)</f>
        <v>0</v>
      </c>
      <c r="L1394" s="117">
        <f>IFERROR(VLOOKUP(F:F,'BW Expense Report Doc'!F:H,3,FALSE),0)</f>
        <v>0</v>
      </c>
      <c r="M1394" s="117" t="str">
        <f>IFERROR(VLOOKUP(F:F,'Payment Schedule'!AD:AE,2,FALSE),"")</f>
        <v/>
      </c>
    </row>
    <row r="1395" spans="6:13" x14ac:dyDescent="0.2">
      <c r="F1395" s="110"/>
      <c r="I1395" s="213"/>
      <c r="J1395" s="254">
        <f>IFERROR(VLOOKUP(G:G,'Master Data'!A:D,4,FALSE),0)</f>
        <v>0</v>
      </c>
      <c r="L1395" s="117">
        <f>IFERROR(VLOOKUP(F:F,'BW Expense Report Doc'!F:H,3,FALSE),0)</f>
        <v>0</v>
      </c>
      <c r="M1395" s="117" t="str">
        <f>IFERROR(VLOOKUP(F:F,'Payment Schedule'!AD:AE,2,FALSE),"")</f>
        <v/>
      </c>
    </row>
    <row r="1396" spans="6:13" x14ac:dyDescent="0.2">
      <c r="F1396" s="110"/>
      <c r="I1396" s="213"/>
      <c r="J1396" s="254">
        <f>IFERROR(VLOOKUP(G:G,'Master Data'!A:D,4,FALSE),0)</f>
        <v>0</v>
      </c>
      <c r="L1396" s="117">
        <f>IFERROR(VLOOKUP(F:F,'BW Expense Report Doc'!F:H,3,FALSE),0)</f>
        <v>0</v>
      </c>
      <c r="M1396" s="117" t="str">
        <f>IFERROR(VLOOKUP(F:F,'Payment Schedule'!AD:AE,2,FALSE),"")</f>
        <v/>
      </c>
    </row>
    <row r="1397" spans="6:13" x14ac:dyDescent="0.2">
      <c r="F1397" s="110"/>
      <c r="I1397" s="213"/>
      <c r="J1397" s="254">
        <f>IFERROR(VLOOKUP(G:G,'Master Data'!A:D,4,FALSE),0)</f>
        <v>0</v>
      </c>
      <c r="L1397" s="117">
        <f>IFERROR(VLOOKUP(F:F,'BW Expense Report Doc'!F:H,3,FALSE),0)</f>
        <v>0</v>
      </c>
      <c r="M1397" s="117" t="str">
        <f>IFERROR(VLOOKUP(F:F,'Payment Schedule'!AD:AE,2,FALSE),"")</f>
        <v/>
      </c>
    </row>
    <row r="1398" spans="6:13" x14ac:dyDescent="0.2">
      <c r="F1398" s="110"/>
      <c r="I1398" s="213"/>
      <c r="J1398" s="254">
        <f>IFERROR(VLOOKUP(G:G,'Master Data'!A:D,4,FALSE),0)</f>
        <v>0</v>
      </c>
      <c r="L1398" s="117">
        <f>IFERROR(VLOOKUP(F:F,'BW Expense Report Doc'!F:H,3,FALSE),0)</f>
        <v>0</v>
      </c>
      <c r="M1398" s="117" t="str">
        <f>IFERROR(VLOOKUP(F:F,'Payment Schedule'!AD:AE,2,FALSE),"")</f>
        <v/>
      </c>
    </row>
    <row r="1399" spans="6:13" x14ac:dyDescent="0.2">
      <c r="F1399" s="110"/>
      <c r="I1399" s="213"/>
      <c r="J1399" s="254">
        <f>IFERROR(VLOOKUP(G:G,'Master Data'!A:D,4,FALSE),0)</f>
        <v>0</v>
      </c>
      <c r="L1399" s="117">
        <f>IFERROR(VLOOKUP(F:F,'BW Expense Report Doc'!F:H,3,FALSE),0)</f>
        <v>0</v>
      </c>
      <c r="M1399" s="117" t="str">
        <f>IFERROR(VLOOKUP(F:F,'Payment Schedule'!AD:AE,2,FALSE),"")</f>
        <v/>
      </c>
    </row>
    <row r="1400" spans="6:13" x14ac:dyDescent="0.2">
      <c r="F1400" s="110"/>
      <c r="I1400" s="213"/>
      <c r="J1400" s="254">
        <f>IFERROR(VLOOKUP(G:G,'Master Data'!A:D,4,FALSE),0)</f>
        <v>0</v>
      </c>
      <c r="L1400" s="117">
        <f>IFERROR(VLOOKUP(F:F,'BW Expense Report Doc'!F:H,3,FALSE),0)</f>
        <v>0</v>
      </c>
      <c r="M1400" s="117" t="str">
        <f>IFERROR(VLOOKUP(F:F,'Payment Schedule'!AD:AE,2,FALSE),"")</f>
        <v/>
      </c>
    </row>
    <row r="1401" spans="6:13" x14ac:dyDescent="0.2">
      <c r="F1401" s="110"/>
      <c r="I1401" s="213"/>
      <c r="J1401" s="254">
        <f>IFERROR(VLOOKUP(G:G,'Master Data'!A:D,4,FALSE),0)</f>
        <v>0</v>
      </c>
      <c r="L1401" s="117">
        <f>IFERROR(VLOOKUP(F:F,'BW Expense Report Doc'!F:H,3,FALSE),0)</f>
        <v>0</v>
      </c>
      <c r="M1401" s="117" t="str">
        <f>IFERROR(VLOOKUP(F:F,'Payment Schedule'!AD:AE,2,FALSE),"")</f>
        <v/>
      </c>
    </row>
    <row r="1402" spans="6:13" x14ac:dyDescent="0.2">
      <c r="F1402" s="110"/>
      <c r="I1402" s="213"/>
      <c r="J1402" s="254">
        <f>IFERROR(VLOOKUP(G:G,'Master Data'!A:D,4,FALSE),0)</f>
        <v>0</v>
      </c>
      <c r="L1402" s="117">
        <f>IFERROR(VLOOKUP(F:F,'BW Expense Report Doc'!F:H,3,FALSE),0)</f>
        <v>0</v>
      </c>
      <c r="M1402" s="117" t="str">
        <f>IFERROR(VLOOKUP(F:F,'Payment Schedule'!AD:AE,2,FALSE),"")</f>
        <v/>
      </c>
    </row>
    <row r="1403" spans="6:13" x14ac:dyDescent="0.2">
      <c r="F1403" s="110"/>
      <c r="I1403" s="213"/>
      <c r="J1403" s="254">
        <f>IFERROR(VLOOKUP(G:G,'Master Data'!A:D,4,FALSE),0)</f>
        <v>0</v>
      </c>
      <c r="L1403" s="117">
        <f>IFERROR(VLOOKUP(F:F,'BW Expense Report Doc'!F:H,3,FALSE),0)</f>
        <v>0</v>
      </c>
      <c r="M1403" s="117" t="str">
        <f>IFERROR(VLOOKUP(F:F,'Payment Schedule'!AD:AE,2,FALSE),"")</f>
        <v/>
      </c>
    </row>
    <row r="1404" spans="6:13" x14ac:dyDescent="0.2">
      <c r="F1404" s="110"/>
      <c r="I1404" s="213"/>
      <c r="J1404" s="254">
        <f>IFERROR(VLOOKUP(G:G,'Master Data'!A:D,4,FALSE),0)</f>
        <v>0</v>
      </c>
      <c r="L1404" s="117">
        <f>IFERROR(VLOOKUP(F:F,'BW Expense Report Doc'!F:H,3,FALSE),0)</f>
        <v>0</v>
      </c>
      <c r="M1404" s="117" t="str">
        <f>IFERROR(VLOOKUP(F:F,'Payment Schedule'!AD:AE,2,FALSE),"")</f>
        <v/>
      </c>
    </row>
    <row r="1405" spans="6:13" x14ac:dyDescent="0.2">
      <c r="F1405" s="110"/>
      <c r="I1405" s="213"/>
      <c r="J1405" s="254">
        <f>IFERROR(VLOOKUP(G:G,'Master Data'!A:D,4,FALSE),0)</f>
        <v>0</v>
      </c>
      <c r="L1405" s="117">
        <f>IFERROR(VLOOKUP(F:F,'BW Expense Report Doc'!F:H,3,FALSE),0)</f>
        <v>0</v>
      </c>
      <c r="M1405" s="117" t="str">
        <f>IFERROR(VLOOKUP(F:F,'Payment Schedule'!AD:AE,2,FALSE),"")</f>
        <v/>
      </c>
    </row>
    <row r="1406" spans="6:13" x14ac:dyDescent="0.2">
      <c r="F1406" s="110"/>
      <c r="I1406" s="213"/>
      <c r="J1406" s="254">
        <f>IFERROR(VLOOKUP(G:G,'Master Data'!A:D,4,FALSE),0)</f>
        <v>0</v>
      </c>
      <c r="L1406" s="117">
        <f>IFERROR(VLOOKUP(F:F,'BW Expense Report Doc'!F:H,3,FALSE),0)</f>
        <v>0</v>
      </c>
      <c r="M1406" s="117" t="str">
        <f>IFERROR(VLOOKUP(F:F,'Payment Schedule'!AD:AE,2,FALSE),"")</f>
        <v/>
      </c>
    </row>
    <row r="1407" spans="6:13" x14ac:dyDescent="0.2">
      <c r="F1407" s="110"/>
      <c r="I1407" s="213"/>
      <c r="J1407" s="254">
        <f>IFERROR(VLOOKUP(G:G,'Master Data'!A:D,4,FALSE),0)</f>
        <v>0</v>
      </c>
      <c r="L1407" s="117">
        <f>IFERROR(VLOOKUP(F:F,'BW Expense Report Doc'!F:H,3,FALSE),0)</f>
        <v>0</v>
      </c>
      <c r="M1407" s="117" t="str">
        <f>IFERROR(VLOOKUP(F:F,'Payment Schedule'!AD:AE,2,FALSE),"")</f>
        <v/>
      </c>
    </row>
    <row r="1408" spans="6:13" x14ac:dyDescent="0.2">
      <c r="F1408" s="110"/>
      <c r="I1408" s="213"/>
      <c r="J1408" s="254">
        <f>IFERROR(VLOOKUP(G:G,'Master Data'!A:D,4,FALSE),0)</f>
        <v>0</v>
      </c>
      <c r="L1408" s="117">
        <f>IFERROR(VLOOKUP(F:F,'BW Expense Report Doc'!F:H,3,FALSE),0)</f>
        <v>0</v>
      </c>
      <c r="M1408" s="117" t="str">
        <f>IFERROR(VLOOKUP(F:F,'Payment Schedule'!AD:AE,2,FALSE),"")</f>
        <v/>
      </c>
    </row>
    <row r="1409" spans="6:13" x14ac:dyDescent="0.2">
      <c r="F1409" s="110"/>
      <c r="I1409" s="213"/>
      <c r="J1409" s="254">
        <f>IFERROR(VLOOKUP(G:G,'Master Data'!A:D,4,FALSE),0)</f>
        <v>0</v>
      </c>
      <c r="L1409" s="117">
        <f>IFERROR(VLOOKUP(F:F,'BW Expense Report Doc'!F:H,3,FALSE),0)</f>
        <v>0</v>
      </c>
      <c r="M1409" s="117" t="str">
        <f>IFERROR(VLOOKUP(F:F,'Payment Schedule'!AD:AE,2,FALSE),"")</f>
        <v/>
      </c>
    </row>
    <row r="1410" spans="6:13" x14ac:dyDescent="0.2">
      <c r="F1410" s="110"/>
      <c r="I1410" s="213"/>
      <c r="J1410" s="254">
        <f>IFERROR(VLOOKUP(G:G,'Master Data'!A:D,4,FALSE),0)</f>
        <v>0</v>
      </c>
      <c r="L1410" s="117">
        <f>IFERROR(VLOOKUP(F:F,'BW Expense Report Doc'!F:H,3,FALSE),0)</f>
        <v>0</v>
      </c>
      <c r="M1410" s="117" t="str">
        <f>IFERROR(VLOOKUP(F:F,'Payment Schedule'!AD:AE,2,FALSE),"")</f>
        <v/>
      </c>
    </row>
    <row r="1411" spans="6:13" x14ac:dyDescent="0.2">
      <c r="F1411" s="110"/>
      <c r="I1411" s="213"/>
      <c r="J1411" s="254">
        <f>IFERROR(VLOOKUP(G:G,'Master Data'!A:D,4,FALSE),0)</f>
        <v>0</v>
      </c>
      <c r="L1411" s="117">
        <f>IFERROR(VLOOKUP(F:F,'BW Expense Report Doc'!F:H,3,FALSE),0)</f>
        <v>0</v>
      </c>
      <c r="M1411" s="117" t="str">
        <f>IFERROR(VLOOKUP(F:F,'Payment Schedule'!AD:AE,2,FALSE),"")</f>
        <v/>
      </c>
    </row>
    <row r="1412" spans="6:13" x14ac:dyDescent="0.2">
      <c r="F1412" s="110"/>
      <c r="I1412" s="213"/>
      <c r="J1412" s="254">
        <f>IFERROR(VLOOKUP(G:G,'Master Data'!A:D,4,FALSE),0)</f>
        <v>0</v>
      </c>
      <c r="L1412" s="117">
        <f>IFERROR(VLOOKUP(F:F,'BW Expense Report Doc'!F:H,3,FALSE),0)</f>
        <v>0</v>
      </c>
      <c r="M1412" s="117" t="str">
        <f>IFERROR(VLOOKUP(F:F,'Payment Schedule'!AD:AE,2,FALSE),"")</f>
        <v/>
      </c>
    </row>
    <row r="1413" spans="6:13" x14ac:dyDescent="0.2">
      <c r="F1413" s="110"/>
      <c r="I1413" s="213"/>
      <c r="J1413" s="254">
        <f>IFERROR(VLOOKUP(G:G,'Master Data'!A:D,4,FALSE),0)</f>
        <v>0</v>
      </c>
      <c r="L1413" s="117">
        <f>IFERROR(VLOOKUP(F:F,'BW Expense Report Doc'!F:H,3,FALSE),0)</f>
        <v>0</v>
      </c>
      <c r="M1413" s="117" t="str">
        <f>IFERROR(VLOOKUP(F:F,'Payment Schedule'!AD:AE,2,FALSE),"")</f>
        <v/>
      </c>
    </row>
    <row r="1414" spans="6:13" x14ac:dyDescent="0.2">
      <c r="F1414" s="110"/>
      <c r="I1414" s="213"/>
      <c r="J1414" s="254">
        <f>IFERROR(VLOOKUP(G:G,'Master Data'!A:D,4,FALSE),0)</f>
        <v>0</v>
      </c>
      <c r="L1414" s="117">
        <f>IFERROR(VLOOKUP(F:F,'BW Expense Report Doc'!F:H,3,FALSE),0)</f>
        <v>0</v>
      </c>
      <c r="M1414" s="117" t="str">
        <f>IFERROR(VLOOKUP(F:F,'Payment Schedule'!AD:AE,2,FALSE),"")</f>
        <v/>
      </c>
    </row>
    <row r="1415" spans="6:13" x14ac:dyDescent="0.2">
      <c r="F1415" s="110"/>
      <c r="I1415" s="213"/>
      <c r="J1415" s="254">
        <f>IFERROR(VLOOKUP(G:G,'Master Data'!A:D,4,FALSE),0)</f>
        <v>0</v>
      </c>
      <c r="L1415" s="117">
        <f>IFERROR(VLOOKUP(F:F,'BW Expense Report Doc'!F:H,3,FALSE),0)</f>
        <v>0</v>
      </c>
      <c r="M1415" s="117" t="str">
        <f>IFERROR(VLOOKUP(F:F,'Payment Schedule'!AD:AE,2,FALSE),"")</f>
        <v/>
      </c>
    </row>
    <row r="1416" spans="6:13" x14ac:dyDescent="0.2">
      <c r="F1416" s="110"/>
      <c r="I1416" s="213"/>
      <c r="J1416" s="254">
        <f>IFERROR(VLOOKUP(G:G,'Master Data'!A:D,4,FALSE),0)</f>
        <v>0</v>
      </c>
      <c r="L1416" s="117">
        <f>IFERROR(VLOOKUP(F:F,'BW Expense Report Doc'!F:H,3,FALSE),0)</f>
        <v>0</v>
      </c>
      <c r="M1416" s="117" t="str">
        <f>IFERROR(VLOOKUP(F:F,'Payment Schedule'!AD:AE,2,FALSE),"")</f>
        <v/>
      </c>
    </row>
    <row r="1417" spans="6:13" x14ac:dyDescent="0.2">
      <c r="F1417" s="110"/>
      <c r="I1417" s="213"/>
      <c r="J1417" s="254">
        <f>IFERROR(VLOOKUP(G:G,'Master Data'!A:D,4,FALSE),0)</f>
        <v>0</v>
      </c>
      <c r="L1417" s="117">
        <f>IFERROR(VLOOKUP(F:F,'BW Expense Report Doc'!F:H,3,FALSE),0)</f>
        <v>0</v>
      </c>
      <c r="M1417" s="117" t="str">
        <f>IFERROR(VLOOKUP(F:F,'Payment Schedule'!AD:AE,2,FALSE),"")</f>
        <v/>
      </c>
    </row>
    <row r="1418" spans="6:13" x14ac:dyDescent="0.2">
      <c r="F1418" s="110"/>
      <c r="I1418" s="213"/>
      <c r="J1418" s="254">
        <f>IFERROR(VLOOKUP(G:G,'Master Data'!A:D,4,FALSE),0)</f>
        <v>0</v>
      </c>
      <c r="L1418" s="117">
        <f>IFERROR(VLOOKUP(F:F,'BW Expense Report Doc'!F:H,3,FALSE),0)</f>
        <v>0</v>
      </c>
      <c r="M1418" s="117" t="str">
        <f>IFERROR(VLOOKUP(F:F,'Payment Schedule'!AD:AE,2,FALSE),"")</f>
        <v/>
      </c>
    </row>
    <row r="1419" spans="6:13" x14ac:dyDescent="0.2">
      <c r="F1419" s="110"/>
      <c r="I1419" s="213"/>
      <c r="J1419" s="254">
        <f>IFERROR(VLOOKUP(G:G,'Master Data'!A:D,4,FALSE),0)</f>
        <v>0</v>
      </c>
      <c r="L1419" s="117">
        <f>IFERROR(VLOOKUP(F:F,'BW Expense Report Doc'!F:H,3,FALSE),0)</f>
        <v>0</v>
      </c>
      <c r="M1419" s="117" t="str">
        <f>IFERROR(VLOOKUP(F:F,'Payment Schedule'!AD:AE,2,FALSE),"")</f>
        <v/>
      </c>
    </row>
    <row r="1420" spans="6:13" x14ac:dyDescent="0.2">
      <c r="F1420" s="110"/>
      <c r="I1420" s="213"/>
      <c r="J1420" s="254">
        <f>IFERROR(VLOOKUP(G:G,'Master Data'!A:D,4,FALSE),0)</f>
        <v>0</v>
      </c>
      <c r="L1420" s="117">
        <f>IFERROR(VLOOKUP(F:F,'BW Expense Report Doc'!F:H,3,FALSE),0)</f>
        <v>0</v>
      </c>
      <c r="M1420" s="117" t="str">
        <f>IFERROR(VLOOKUP(F:F,'Payment Schedule'!AD:AE,2,FALSE),"")</f>
        <v/>
      </c>
    </row>
    <row r="1421" spans="6:13" x14ac:dyDescent="0.2">
      <c r="F1421" s="110"/>
      <c r="I1421" s="213"/>
      <c r="J1421" s="254">
        <f>IFERROR(VLOOKUP(G:G,'Master Data'!A:D,4,FALSE),0)</f>
        <v>0</v>
      </c>
      <c r="L1421" s="117">
        <f>IFERROR(VLOOKUP(F:F,'BW Expense Report Doc'!F:H,3,FALSE),0)</f>
        <v>0</v>
      </c>
      <c r="M1421" s="117" t="str">
        <f>IFERROR(VLOOKUP(F:F,'Payment Schedule'!AD:AE,2,FALSE),"")</f>
        <v/>
      </c>
    </row>
    <row r="1422" spans="6:13" x14ac:dyDescent="0.2">
      <c r="F1422" s="110"/>
      <c r="I1422" s="213"/>
      <c r="J1422" s="254">
        <f>IFERROR(VLOOKUP(G:G,'Master Data'!A:D,4,FALSE),0)</f>
        <v>0</v>
      </c>
      <c r="L1422" s="117">
        <f>IFERROR(VLOOKUP(F:F,'BW Expense Report Doc'!F:H,3,FALSE),0)</f>
        <v>0</v>
      </c>
      <c r="M1422" s="117" t="str">
        <f>IFERROR(VLOOKUP(F:F,'Payment Schedule'!AD:AE,2,FALSE),"")</f>
        <v/>
      </c>
    </row>
    <row r="1423" spans="6:13" x14ac:dyDescent="0.2">
      <c r="F1423" s="110"/>
      <c r="I1423" s="213"/>
      <c r="J1423" s="254">
        <f>IFERROR(VLOOKUP(G:G,'Master Data'!A:D,4,FALSE),0)</f>
        <v>0</v>
      </c>
      <c r="L1423" s="117">
        <f>IFERROR(VLOOKUP(F:F,'BW Expense Report Doc'!F:H,3,FALSE),0)</f>
        <v>0</v>
      </c>
      <c r="M1423" s="117" t="str">
        <f>IFERROR(VLOOKUP(F:F,'Payment Schedule'!AD:AE,2,FALSE),"")</f>
        <v/>
      </c>
    </row>
    <row r="1424" spans="6:13" x14ac:dyDescent="0.2">
      <c r="F1424" s="110"/>
      <c r="I1424" s="213"/>
      <c r="J1424" s="254">
        <f>IFERROR(VLOOKUP(G:G,'Master Data'!A:D,4,FALSE),0)</f>
        <v>0</v>
      </c>
      <c r="L1424" s="117">
        <f>IFERROR(VLOOKUP(F:F,'BW Expense Report Doc'!F:H,3,FALSE),0)</f>
        <v>0</v>
      </c>
      <c r="M1424" s="117" t="str">
        <f>IFERROR(VLOOKUP(F:F,'Payment Schedule'!AD:AE,2,FALSE),"")</f>
        <v/>
      </c>
    </row>
    <row r="1425" spans="6:13" x14ac:dyDescent="0.2">
      <c r="F1425" s="110"/>
      <c r="I1425" s="213"/>
      <c r="J1425" s="254">
        <f>IFERROR(VLOOKUP(G:G,'Master Data'!A:D,4,FALSE),0)</f>
        <v>0</v>
      </c>
      <c r="L1425" s="117">
        <f>IFERROR(VLOOKUP(F:F,'BW Expense Report Doc'!F:H,3,FALSE),0)</f>
        <v>0</v>
      </c>
      <c r="M1425" s="117" t="str">
        <f>IFERROR(VLOOKUP(F:F,'Payment Schedule'!AD:AE,2,FALSE),"")</f>
        <v/>
      </c>
    </row>
    <row r="1426" spans="6:13" x14ac:dyDescent="0.2">
      <c r="F1426" s="110"/>
      <c r="I1426" s="213"/>
      <c r="J1426" s="254">
        <f>IFERROR(VLOOKUP(G:G,'Master Data'!A:D,4,FALSE),0)</f>
        <v>0</v>
      </c>
      <c r="L1426" s="117">
        <f>IFERROR(VLOOKUP(F:F,'BW Expense Report Doc'!F:H,3,FALSE),0)</f>
        <v>0</v>
      </c>
      <c r="M1426" s="117" t="str">
        <f>IFERROR(VLOOKUP(F:F,'Payment Schedule'!AD:AE,2,FALSE),"")</f>
        <v/>
      </c>
    </row>
    <row r="1427" spans="6:13" x14ac:dyDescent="0.2">
      <c r="F1427" s="110"/>
      <c r="I1427" s="213"/>
      <c r="J1427" s="254">
        <f>IFERROR(VLOOKUP(G:G,'Master Data'!A:D,4,FALSE),0)</f>
        <v>0</v>
      </c>
      <c r="L1427" s="117">
        <f>IFERROR(VLOOKUP(F:F,'BW Expense Report Doc'!F:H,3,FALSE),0)</f>
        <v>0</v>
      </c>
      <c r="M1427" s="117" t="str">
        <f>IFERROR(VLOOKUP(F:F,'Payment Schedule'!AD:AE,2,FALSE),"")</f>
        <v/>
      </c>
    </row>
    <row r="1428" spans="6:13" x14ac:dyDescent="0.2">
      <c r="F1428" s="110"/>
      <c r="I1428" s="213"/>
      <c r="J1428" s="254">
        <f>IFERROR(VLOOKUP(G:G,'Master Data'!A:D,4,FALSE),0)</f>
        <v>0</v>
      </c>
      <c r="L1428" s="117">
        <f>IFERROR(VLOOKUP(F:F,'BW Expense Report Doc'!F:H,3,FALSE),0)</f>
        <v>0</v>
      </c>
      <c r="M1428" s="117" t="str">
        <f>IFERROR(VLOOKUP(F:F,'Payment Schedule'!AD:AE,2,FALSE),"")</f>
        <v/>
      </c>
    </row>
    <row r="1429" spans="6:13" x14ac:dyDescent="0.2">
      <c r="F1429" s="110"/>
      <c r="I1429" s="213"/>
      <c r="J1429" s="254">
        <f>IFERROR(VLOOKUP(G:G,'Master Data'!A:D,4,FALSE),0)</f>
        <v>0</v>
      </c>
      <c r="L1429" s="117">
        <f>IFERROR(VLOOKUP(F:F,'BW Expense Report Doc'!F:H,3,FALSE),0)</f>
        <v>0</v>
      </c>
      <c r="M1429" s="117" t="str">
        <f>IFERROR(VLOOKUP(F:F,'Payment Schedule'!AD:AE,2,FALSE),"")</f>
        <v/>
      </c>
    </row>
    <row r="1430" spans="6:13" x14ac:dyDescent="0.2">
      <c r="F1430" s="110"/>
      <c r="I1430" s="213"/>
      <c r="J1430" s="254">
        <f>IFERROR(VLOOKUP(G:G,'Master Data'!A:D,4,FALSE),0)</f>
        <v>0</v>
      </c>
      <c r="L1430" s="117">
        <f>IFERROR(VLOOKUP(F:F,'BW Expense Report Doc'!F:H,3,FALSE),0)</f>
        <v>0</v>
      </c>
      <c r="M1430" s="117" t="str">
        <f>IFERROR(VLOOKUP(F:F,'Payment Schedule'!AD:AE,2,FALSE),"")</f>
        <v/>
      </c>
    </row>
    <row r="1431" spans="6:13" x14ac:dyDescent="0.2">
      <c r="F1431" s="110"/>
      <c r="I1431" s="213"/>
      <c r="J1431" s="254">
        <f>IFERROR(VLOOKUP(G:G,'Master Data'!A:D,4,FALSE),0)</f>
        <v>0</v>
      </c>
      <c r="L1431" s="117">
        <f>IFERROR(VLOOKUP(F:F,'BW Expense Report Doc'!F:H,3,FALSE),0)</f>
        <v>0</v>
      </c>
      <c r="M1431" s="117" t="str">
        <f>IFERROR(VLOOKUP(F:F,'Payment Schedule'!AD:AE,2,FALSE),"")</f>
        <v/>
      </c>
    </row>
    <row r="1432" spans="6:13" x14ac:dyDescent="0.2">
      <c r="F1432" s="110"/>
      <c r="I1432" s="213"/>
      <c r="J1432" s="254">
        <f>IFERROR(VLOOKUP(G:G,'Master Data'!A:D,4,FALSE),0)</f>
        <v>0</v>
      </c>
      <c r="L1432" s="117">
        <f>IFERROR(VLOOKUP(F:F,'BW Expense Report Doc'!F:H,3,FALSE),0)</f>
        <v>0</v>
      </c>
      <c r="M1432" s="117" t="str">
        <f>IFERROR(VLOOKUP(F:F,'Payment Schedule'!AD:AE,2,FALSE),"")</f>
        <v/>
      </c>
    </row>
    <row r="1433" spans="6:13" x14ac:dyDescent="0.2">
      <c r="F1433" s="110"/>
      <c r="I1433" s="213"/>
      <c r="J1433" s="254">
        <f>IFERROR(VLOOKUP(G:G,'Master Data'!A:D,4,FALSE),0)</f>
        <v>0</v>
      </c>
      <c r="L1433" s="117">
        <f>IFERROR(VLOOKUP(F:F,'BW Expense Report Doc'!F:H,3,FALSE),0)</f>
        <v>0</v>
      </c>
      <c r="M1433" s="117" t="str">
        <f>IFERROR(VLOOKUP(F:F,'Payment Schedule'!AD:AE,2,FALSE),"")</f>
        <v/>
      </c>
    </row>
    <row r="1434" spans="6:13" x14ac:dyDescent="0.2">
      <c r="F1434" s="110"/>
      <c r="I1434" s="213"/>
      <c r="J1434" s="254">
        <f>IFERROR(VLOOKUP(G:G,'Master Data'!A:D,4,FALSE),0)</f>
        <v>0</v>
      </c>
      <c r="L1434" s="117">
        <f>IFERROR(VLOOKUP(F:F,'BW Expense Report Doc'!F:H,3,FALSE),0)</f>
        <v>0</v>
      </c>
      <c r="M1434" s="117" t="str">
        <f>IFERROR(VLOOKUP(F:F,'Payment Schedule'!AD:AE,2,FALSE),"")</f>
        <v/>
      </c>
    </row>
    <row r="1435" spans="6:13" x14ac:dyDescent="0.2">
      <c r="F1435" s="110"/>
      <c r="I1435" s="213"/>
      <c r="J1435" s="254">
        <f>IFERROR(VLOOKUP(G:G,'Master Data'!A:D,4,FALSE),0)</f>
        <v>0</v>
      </c>
      <c r="L1435" s="117">
        <f>IFERROR(VLOOKUP(F:F,'BW Expense Report Doc'!F:H,3,FALSE),0)</f>
        <v>0</v>
      </c>
      <c r="M1435" s="117" t="str">
        <f>IFERROR(VLOOKUP(F:F,'Payment Schedule'!AD:AE,2,FALSE),"")</f>
        <v/>
      </c>
    </row>
    <row r="1436" spans="6:13" x14ac:dyDescent="0.2">
      <c r="F1436" s="110"/>
      <c r="I1436" s="213"/>
      <c r="J1436" s="254">
        <f>IFERROR(VLOOKUP(G:G,'Master Data'!A:D,4,FALSE),0)</f>
        <v>0</v>
      </c>
      <c r="L1436" s="117">
        <f>IFERROR(VLOOKUP(F:F,'BW Expense Report Doc'!F:H,3,FALSE),0)</f>
        <v>0</v>
      </c>
      <c r="M1436" s="117" t="str">
        <f>IFERROR(VLOOKUP(F:F,'Payment Schedule'!AD:AE,2,FALSE),"")</f>
        <v/>
      </c>
    </row>
    <row r="1437" spans="6:13" x14ac:dyDescent="0.2">
      <c r="F1437" s="110"/>
      <c r="I1437" s="213"/>
      <c r="J1437" s="254">
        <f>IFERROR(VLOOKUP(G:G,'Master Data'!A:D,4,FALSE),0)</f>
        <v>0</v>
      </c>
      <c r="L1437" s="117">
        <f>IFERROR(VLOOKUP(F:F,'BW Expense Report Doc'!F:H,3,FALSE),0)</f>
        <v>0</v>
      </c>
      <c r="M1437" s="117" t="str">
        <f>IFERROR(VLOOKUP(F:F,'Payment Schedule'!AD:AE,2,FALSE),"")</f>
        <v/>
      </c>
    </row>
    <row r="1438" spans="6:13" x14ac:dyDescent="0.2">
      <c r="F1438" s="110"/>
      <c r="I1438" s="213"/>
      <c r="J1438" s="254">
        <f>IFERROR(VLOOKUP(G:G,'Master Data'!A:D,4,FALSE),0)</f>
        <v>0</v>
      </c>
      <c r="L1438" s="117">
        <f>IFERROR(VLOOKUP(F:F,'BW Expense Report Doc'!F:H,3,FALSE),0)</f>
        <v>0</v>
      </c>
      <c r="M1438" s="117" t="str">
        <f>IFERROR(VLOOKUP(F:F,'Payment Schedule'!AD:AE,2,FALSE),"")</f>
        <v/>
      </c>
    </row>
    <row r="1439" spans="6:13" x14ac:dyDescent="0.2">
      <c r="F1439" s="110"/>
      <c r="I1439" s="213"/>
      <c r="J1439" s="254">
        <f>IFERROR(VLOOKUP(G:G,'Master Data'!A:D,4,FALSE),0)</f>
        <v>0</v>
      </c>
      <c r="L1439" s="117">
        <f>IFERROR(VLOOKUP(F:F,'BW Expense Report Doc'!F:H,3,FALSE),0)</f>
        <v>0</v>
      </c>
      <c r="M1439" s="117" t="str">
        <f>IFERROR(VLOOKUP(F:F,'Payment Schedule'!AD:AE,2,FALSE),"")</f>
        <v/>
      </c>
    </row>
    <row r="1440" spans="6:13" x14ac:dyDescent="0.2">
      <c r="F1440" s="110"/>
      <c r="I1440" s="213"/>
      <c r="J1440" s="254">
        <f>IFERROR(VLOOKUP(G:G,'Master Data'!A:D,4,FALSE),0)</f>
        <v>0</v>
      </c>
      <c r="L1440" s="117">
        <f>IFERROR(VLOOKUP(F:F,'BW Expense Report Doc'!F:H,3,FALSE),0)</f>
        <v>0</v>
      </c>
      <c r="M1440" s="117" t="str">
        <f>IFERROR(VLOOKUP(F:F,'Payment Schedule'!AD:AE,2,FALSE),"")</f>
        <v/>
      </c>
    </row>
    <row r="1441" spans="6:13" x14ac:dyDescent="0.2">
      <c r="F1441" s="110"/>
      <c r="I1441" s="213"/>
      <c r="J1441" s="254">
        <f>IFERROR(VLOOKUP(G:G,'Master Data'!A:D,4,FALSE),0)</f>
        <v>0</v>
      </c>
      <c r="L1441" s="117">
        <f>IFERROR(VLOOKUP(F:F,'BW Expense Report Doc'!F:H,3,FALSE),0)</f>
        <v>0</v>
      </c>
      <c r="M1441" s="117" t="str">
        <f>IFERROR(VLOOKUP(F:F,'Payment Schedule'!AD:AE,2,FALSE),"")</f>
        <v/>
      </c>
    </row>
    <row r="1442" spans="6:13" x14ac:dyDescent="0.2">
      <c r="F1442" s="110"/>
      <c r="I1442" s="213"/>
      <c r="J1442" s="254">
        <f>IFERROR(VLOOKUP(G:G,'Master Data'!A:D,4,FALSE),0)</f>
        <v>0</v>
      </c>
      <c r="L1442" s="117">
        <f>IFERROR(VLOOKUP(F:F,'BW Expense Report Doc'!F:H,3,FALSE),0)</f>
        <v>0</v>
      </c>
      <c r="M1442" s="117" t="str">
        <f>IFERROR(VLOOKUP(F:F,'Payment Schedule'!AD:AE,2,FALSE),"")</f>
        <v/>
      </c>
    </row>
    <row r="1443" spans="6:13" x14ac:dyDescent="0.2">
      <c r="F1443" s="110"/>
      <c r="I1443" s="213"/>
      <c r="J1443" s="254">
        <f>IFERROR(VLOOKUP(G:G,'Master Data'!A:D,4,FALSE),0)</f>
        <v>0</v>
      </c>
      <c r="L1443" s="117">
        <f>IFERROR(VLOOKUP(F:F,'BW Expense Report Doc'!F:H,3,FALSE),0)</f>
        <v>0</v>
      </c>
      <c r="M1443" s="117" t="str">
        <f>IFERROR(VLOOKUP(F:F,'Payment Schedule'!AD:AE,2,FALSE),"")</f>
        <v/>
      </c>
    </row>
    <row r="1444" spans="6:13" x14ac:dyDescent="0.2">
      <c r="F1444" s="110"/>
      <c r="I1444" s="213"/>
      <c r="J1444" s="254">
        <f>IFERROR(VLOOKUP(G:G,'Master Data'!A:D,4,FALSE),0)</f>
        <v>0</v>
      </c>
      <c r="L1444" s="117">
        <f>IFERROR(VLOOKUP(F:F,'BW Expense Report Doc'!F:H,3,FALSE),0)</f>
        <v>0</v>
      </c>
      <c r="M1444" s="117" t="str">
        <f>IFERROR(VLOOKUP(F:F,'Payment Schedule'!AD:AE,2,FALSE),"")</f>
        <v/>
      </c>
    </row>
    <row r="1445" spans="6:13" x14ac:dyDescent="0.2">
      <c r="F1445" s="110"/>
      <c r="I1445" s="213"/>
      <c r="J1445" s="254">
        <f>IFERROR(VLOOKUP(G:G,'Master Data'!A:D,4,FALSE),0)</f>
        <v>0</v>
      </c>
      <c r="L1445" s="117">
        <f>IFERROR(VLOOKUP(F:F,'BW Expense Report Doc'!F:H,3,FALSE),0)</f>
        <v>0</v>
      </c>
      <c r="M1445" s="117" t="str">
        <f>IFERROR(VLOOKUP(F:F,'Payment Schedule'!AD:AE,2,FALSE),"")</f>
        <v/>
      </c>
    </row>
    <row r="1446" spans="6:13" x14ac:dyDescent="0.2">
      <c r="F1446" s="110"/>
      <c r="I1446" s="213"/>
      <c r="J1446" s="254">
        <f>IFERROR(VLOOKUP(G:G,'Master Data'!A:D,4,FALSE),0)</f>
        <v>0</v>
      </c>
      <c r="L1446" s="117">
        <f>IFERROR(VLOOKUP(F:F,'BW Expense Report Doc'!F:H,3,FALSE),0)</f>
        <v>0</v>
      </c>
      <c r="M1446" s="117" t="str">
        <f>IFERROR(VLOOKUP(F:F,'Payment Schedule'!AD:AE,2,FALSE),"")</f>
        <v/>
      </c>
    </row>
    <row r="1447" spans="6:13" x14ac:dyDescent="0.2">
      <c r="F1447" s="110"/>
      <c r="I1447" s="213"/>
      <c r="J1447" s="254">
        <f>IFERROR(VLOOKUP(G:G,'Master Data'!A:D,4,FALSE),0)</f>
        <v>0</v>
      </c>
      <c r="L1447" s="117">
        <f>IFERROR(VLOOKUP(F:F,'BW Expense Report Doc'!F:H,3,FALSE),0)</f>
        <v>0</v>
      </c>
      <c r="M1447" s="117" t="str">
        <f>IFERROR(VLOOKUP(F:F,'Payment Schedule'!AD:AE,2,FALSE),"")</f>
        <v/>
      </c>
    </row>
    <row r="1448" spans="6:13" x14ac:dyDescent="0.2">
      <c r="F1448" s="110"/>
      <c r="I1448" s="213"/>
      <c r="J1448" s="254">
        <f>IFERROR(VLOOKUP(G:G,'Master Data'!A:D,4,FALSE),0)</f>
        <v>0</v>
      </c>
      <c r="L1448" s="117">
        <f>IFERROR(VLOOKUP(F:F,'BW Expense Report Doc'!F:H,3,FALSE),0)</f>
        <v>0</v>
      </c>
      <c r="M1448" s="117" t="str">
        <f>IFERROR(VLOOKUP(F:F,'Payment Schedule'!AD:AE,2,FALSE),"")</f>
        <v/>
      </c>
    </row>
    <row r="1449" spans="6:13" x14ac:dyDescent="0.2">
      <c r="F1449" s="110"/>
      <c r="I1449" s="213"/>
      <c r="J1449" s="254">
        <f>IFERROR(VLOOKUP(G:G,'Master Data'!A:D,4,FALSE),0)</f>
        <v>0</v>
      </c>
      <c r="L1449" s="117">
        <f>IFERROR(VLOOKUP(F:F,'BW Expense Report Doc'!F:H,3,FALSE),0)</f>
        <v>0</v>
      </c>
      <c r="M1449" s="117" t="str">
        <f>IFERROR(VLOOKUP(F:F,'Payment Schedule'!AD:AE,2,FALSE),"")</f>
        <v/>
      </c>
    </row>
    <row r="1450" spans="6:13" x14ac:dyDescent="0.2">
      <c r="F1450" s="110"/>
      <c r="I1450" s="213"/>
      <c r="J1450" s="254">
        <f>IFERROR(VLOOKUP(G:G,'Master Data'!A:D,4,FALSE),0)</f>
        <v>0</v>
      </c>
      <c r="L1450" s="117">
        <f>IFERROR(VLOOKUP(F:F,'BW Expense Report Doc'!F:H,3,FALSE),0)</f>
        <v>0</v>
      </c>
      <c r="M1450" s="117" t="str">
        <f>IFERROR(VLOOKUP(F:F,'Payment Schedule'!AD:AE,2,FALSE),"")</f>
        <v/>
      </c>
    </row>
    <row r="1451" spans="6:13" x14ac:dyDescent="0.2">
      <c r="F1451" s="110"/>
      <c r="I1451" s="213"/>
      <c r="J1451" s="254">
        <f>IFERROR(VLOOKUP(G:G,'Master Data'!A:D,4,FALSE),0)</f>
        <v>0</v>
      </c>
      <c r="L1451" s="117">
        <f>IFERROR(VLOOKUP(F:F,'BW Expense Report Doc'!F:H,3,FALSE),0)</f>
        <v>0</v>
      </c>
      <c r="M1451" s="117" t="str">
        <f>IFERROR(VLOOKUP(F:F,'Payment Schedule'!AD:AE,2,FALSE),"")</f>
        <v/>
      </c>
    </row>
    <row r="1452" spans="6:13" x14ac:dyDescent="0.2">
      <c r="F1452" s="110"/>
      <c r="I1452" s="213"/>
      <c r="J1452" s="254">
        <f>IFERROR(VLOOKUP(G:G,'Master Data'!A:D,4,FALSE),0)</f>
        <v>0</v>
      </c>
      <c r="L1452" s="117">
        <f>IFERROR(VLOOKUP(F:F,'BW Expense Report Doc'!F:H,3,FALSE),0)</f>
        <v>0</v>
      </c>
      <c r="M1452" s="117" t="str">
        <f>IFERROR(VLOOKUP(F:F,'Payment Schedule'!AD:AE,2,FALSE),"")</f>
        <v/>
      </c>
    </row>
    <row r="1453" spans="6:13" x14ac:dyDescent="0.2">
      <c r="F1453" s="110"/>
      <c r="I1453" s="213"/>
      <c r="J1453" s="254">
        <f>IFERROR(VLOOKUP(G:G,'Master Data'!A:D,4,FALSE),0)</f>
        <v>0</v>
      </c>
      <c r="L1453" s="117">
        <f>IFERROR(VLOOKUP(F:F,'BW Expense Report Doc'!F:H,3,FALSE),0)</f>
        <v>0</v>
      </c>
      <c r="M1453" s="117" t="str">
        <f>IFERROR(VLOOKUP(F:F,'Payment Schedule'!AD:AE,2,FALSE),"")</f>
        <v/>
      </c>
    </row>
    <row r="1454" spans="6:13" x14ac:dyDescent="0.2">
      <c r="F1454" s="110"/>
      <c r="I1454" s="213"/>
      <c r="J1454" s="254">
        <f>IFERROR(VLOOKUP(G:G,'Master Data'!A:D,4,FALSE),0)</f>
        <v>0</v>
      </c>
      <c r="L1454" s="117">
        <f>IFERROR(VLOOKUP(F:F,'BW Expense Report Doc'!F:H,3,FALSE),0)</f>
        <v>0</v>
      </c>
      <c r="M1454" s="117" t="str">
        <f>IFERROR(VLOOKUP(F:F,'Payment Schedule'!AD:AE,2,FALSE),"")</f>
        <v/>
      </c>
    </row>
    <row r="1455" spans="6:13" x14ac:dyDescent="0.2">
      <c r="F1455" s="110"/>
      <c r="I1455" s="213"/>
      <c r="J1455" s="254">
        <f>IFERROR(VLOOKUP(G:G,'Master Data'!A:D,4,FALSE),0)</f>
        <v>0</v>
      </c>
      <c r="L1455" s="117">
        <f>IFERROR(VLOOKUP(F:F,'BW Expense Report Doc'!F:H,3,FALSE),0)</f>
        <v>0</v>
      </c>
      <c r="M1455" s="117" t="str">
        <f>IFERROR(VLOOKUP(F:F,'Payment Schedule'!AD:AE,2,FALSE),"")</f>
        <v/>
      </c>
    </row>
    <row r="1456" spans="6:13" x14ac:dyDescent="0.2">
      <c r="F1456" s="110"/>
      <c r="I1456" s="213"/>
      <c r="J1456" s="254">
        <f>IFERROR(VLOOKUP(G:G,'Master Data'!A:D,4,FALSE),0)</f>
        <v>0</v>
      </c>
      <c r="L1456" s="117">
        <f>IFERROR(VLOOKUP(F:F,'BW Expense Report Doc'!F:H,3,FALSE),0)</f>
        <v>0</v>
      </c>
      <c r="M1456" s="117" t="str">
        <f>IFERROR(VLOOKUP(F:F,'Payment Schedule'!AD:AE,2,FALSE),"")</f>
        <v/>
      </c>
    </row>
    <row r="1457" spans="6:13" x14ac:dyDescent="0.2">
      <c r="F1457" s="110"/>
      <c r="I1457" s="213"/>
      <c r="J1457" s="254">
        <f>IFERROR(VLOOKUP(G:G,'Master Data'!A:D,4,FALSE),0)</f>
        <v>0</v>
      </c>
      <c r="L1457" s="117">
        <f>IFERROR(VLOOKUP(F:F,'BW Expense Report Doc'!F:H,3,FALSE),0)</f>
        <v>0</v>
      </c>
      <c r="M1457" s="117" t="str">
        <f>IFERROR(VLOOKUP(F:F,'Payment Schedule'!AD:AE,2,FALSE),"")</f>
        <v/>
      </c>
    </row>
    <row r="1458" spans="6:13" x14ac:dyDescent="0.2">
      <c r="F1458" s="110"/>
      <c r="I1458" s="213"/>
      <c r="J1458" s="254">
        <f>IFERROR(VLOOKUP(G:G,'Master Data'!A:D,4,FALSE),0)</f>
        <v>0</v>
      </c>
      <c r="L1458" s="117">
        <f>IFERROR(VLOOKUP(F:F,'BW Expense Report Doc'!F:H,3,FALSE),0)</f>
        <v>0</v>
      </c>
      <c r="M1458" s="117" t="str">
        <f>IFERROR(VLOOKUP(F:F,'Payment Schedule'!AD:AE,2,FALSE),"")</f>
        <v/>
      </c>
    </row>
    <row r="1459" spans="6:13" x14ac:dyDescent="0.2">
      <c r="F1459" s="110"/>
      <c r="I1459" s="213"/>
      <c r="J1459" s="254">
        <f>IFERROR(VLOOKUP(G:G,'Master Data'!A:D,4,FALSE),0)</f>
        <v>0</v>
      </c>
      <c r="L1459" s="117">
        <f>IFERROR(VLOOKUP(F:F,'BW Expense Report Doc'!F:H,3,FALSE),0)</f>
        <v>0</v>
      </c>
      <c r="M1459" s="117" t="str">
        <f>IFERROR(VLOOKUP(F:F,'Payment Schedule'!AD:AE,2,FALSE),"")</f>
        <v/>
      </c>
    </row>
    <row r="1460" spans="6:13" x14ac:dyDescent="0.2">
      <c r="F1460" s="110"/>
      <c r="I1460" s="213"/>
      <c r="J1460" s="254">
        <f>IFERROR(VLOOKUP(G:G,'Master Data'!A:D,4,FALSE),0)</f>
        <v>0</v>
      </c>
      <c r="L1460" s="117">
        <f>IFERROR(VLOOKUP(F:F,'BW Expense Report Doc'!F:H,3,FALSE),0)</f>
        <v>0</v>
      </c>
      <c r="M1460" s="117" t="str">
        <f>IFERROR(VLOOKUP(F:F,'Payment Schedule'!AD:AE,2,FALSE),"")</f>
        <v/>
      </c>
    </row>
    <row r="1461" spans="6:13" x14ac:dyDescent="0.2">
      <c r="F1461" s="110"/>
      <c r="I1461" s="213"/>
      <c r="J1461" s="254">
        <f>IFERROR(VLOOKUP(G:G,'Master Data'!A:D,4,FALSE),0)</f>
        <v>0</v>
      </c>
      <c r="L1461" s="117">
        <f>IFERROR(VLOOKUP(F:F,'BW Expense Report Doc'!F:H,3,FALSE),0)</f>
        <v>0</v>
      </c>
      <c r="M1461" s="117" t="str">
        <f>IFERROR(VLOOKUP(F:F,'Payment Schedule'!AD:AE,2,FALSE),"")</f>
        <v/>
      </c>
    </row>
    <row r="1462" spans="6:13" x14ac:dyDescent="0.2">
      <c r="F1462" s="110"/>
      <c r="I1462" s="213"/>
      <c r="J1462" s="254">
        <f>IFERROR(VLOOKUP(G:G,'Master Data'!A:D,4,FALSE),0)</f>
        <v>0</v>
      </c>
      <c r="L1462" s="117">
        <f>IFERROR(VLOOKUP(F:F,'BW Expense Report Doc'!F:H,3,FALSE),0)</f>
        <v>0</v>
      </c>
      <c r="M1462" s="117" t="str">
        <f>IFERROR(VLOOKUP(F:F,'Payment Schedule'!AD:AE,2,FALSE),"")</f>
        <v/>
      </c>
    </row>
    <row r="1463" spans="6:13" x14ac:dyDescent="0.2">
      <c r="F1463" s="110"/>
      <c r="I1463" s="213"/>
      <c r="J1463" s="254">
        <f>IFERROR(VLOOKUP(G:G,'Master Data'!A:D,4,FALSE),0)</f>
        <v>0</v>
      </c>
      <c r="L1463" s="117">
        <f>IFERROR(VLOOKUP(F:F,'BW Expense Report Doc'!F:H,3,FALSE),0)</f>
        <v>0</v>
      </c>
      <c r="M1463" s="117" t="str">
        <f>IFERROR(VLOOKUP(F:F,'Payment Schedule'!AD:AE,2,FALSE),"")</f>
        <v/>
      </c>
    </row>
    <row r="1464" spans="6:13" x14ac:dyDescent="0.2">
      <c r="F1464" s="110"/>
      <c r="I1464" s="213"/>
      <c r="J1464" s="254">
        <f>IFERROR(VLOOKUP(G:G,'Master Data'!A:D,4,FALSE),0)</f>
        <v>0</v>
      </c>
      <c r="L1464" s="117">
        <f>IFERROR(VLOOKUP(F:F,'BW Expense Report Doc'!F:H,3,FALSE),0)</f>
        <v>0</v>
      </c>
      <c r="M1464" s="117" t="str">
        <f>IFERROR(VLOOKUP(F:F,'Payment Schedule'!AD:AE,2,FALSE),"")</f>
        <v/>
      </c>
    </row>
    <row r="1465" spans="6:13" x14ac:dyDescent="0.2">
      <c r="F1465" s="110"/>
      <c r="I1465" s="213"/>
      <c r="J1465" s="254">
        <f>IFERROR(VLOOKUP(G:G,'Master Data'!A:D,4,FALSE),0)</f>
        <v>0</v>
      </c>
      <c r="L1465" s="117">
        <f>IFERROR(VLOOKUP(F:F,'BW Expense Report Doc'!F:H,3,FALSE),0)</f>
        <v>0</v>
      </c>
      <c r="M1465" s="117" t="str">
        <f>IFERROR(VLOOKUP(F:F,'Payment Schedule'!AD:AE,2,FALSE),"")</f>
        <v/>
      </c>
    </row>
    <row r="1466" spans="6:13" x14ac:dyDescent="0.2">
      <c r="F1466" s="110"/>
      <c r="I1466" s="213"/>
      <c r="J1466" s="254">
        <f>IFERROR(VLOOKUP(G:G,'Master Data'!A:D,4,FALSE),0)</f>
        <v>0</v>
      </c>
      <c r="L1466" s="117">
        <f>IFERROR(VLOOKUP(F:F,'BW Expense Report Doc'!F:H,3,FALSE),0)</f>
        <v>0</v>
      </c>
      <c r="M1466" s="117" t="str">
        <f>IFERROR(VLOOKUP(F:F,'Payment Schedule'!AD:AE,2,FALSE),"")</f>
        <v/>
      </c>
    </row>
    <row r="1467" spans="6:13" x14ac:dyDescent="0.2">
      <c r="F1467" s="110"/>
      <c r="I1467" s="213"/>
      <c r="J1467" s="254">
        <f>IFERROR(VLOOKUP(G:G,'Master Data'!A:D,4,FALSE),0)</f>
        <v>0</v>
      </c>
      <c r="L1467" s="117">
        <f>IFERROR(VLOOKUP(F:F,'BW Expense Report Doc'!F:H,3,FALSE),0)</f>
        <v>0</v>
      </c>
      <c r="M1467" s="117" t="str">
        <f>IFERROR(VLOOKUP(F:F,'Payment Schedule'!AD:AE,2,FALSE),"")</f>
        <v/>
      </c>
    </row>
    <row r="1468" spans="6:13" x14ac:dyDescent="0.2">
      <c r="F1468" s="110"/>
      <c r="I1468" s="213"/>
      <c r="J1468" s="254">
        <f>IFERROR(VLOOKUP(G:G,'Master Data'!A:D,4,FALSE),0)</f>
        <v>0</v>
      </c>
      <c r="L1468" s="117">
        <f>IFERROR(VLOOKUP(F:F,'BW Expense Report Doc'!F:H,3,FALSE),0)</f>
        <v>0</v>
      </c>
      <c r="M1468" s="117" t="str">
        <f>IFERROR(VLOOKUP(F:F,'Payment Schedule'!AD:AE,2,FALSE),"")</f>
        <v/>
      </c>
    </row>
    <row r="1469" spans="6:13" x14ac:dyDescent="0.2">
      <c r="F1469" s="110"/>
      <c r="I1469" s="213"/>
      <c r="J1469" s="254">
        <f>IFERROR(VLOOKUP(G:G,'Master Data'!A:D,4,FALSE),0)</f>
        <v>0</v>
      </c>
      <c r="L1469" s="117">
        <f>IFERROR(VLOOKUP(F:F,'BW Expense Report Doc'!F:H,3,FALSE),0)</f>
        <v>0</v>
      </c>
      <c r="M1469" s="117" t="str">
        <f>IFERROR(VLOOKUP(F:F,'Payment Schedule'!AD:AE,2,FALSE),"")</f>
        <v/>
      </c>
    </row>
    <row r="1470" spans="6:13" x14ac:dyDescent="0.2">
      <c r="F1470" s="110"/>
      <c r="I1470" s="213"/>
      <c r="J1470" s="254">
        <f>IFERROR(VLOOKUP(G:G,'Master Data'!A:D,4,FALSE),0)</f>
        <v>0</v>
      </c>
      <c r="L1470" s="117">
        <f>IFERROR(VLOOKUP(F:F,'BW Expense Report Doc'!F:H,3,FALSE),0)</f>
        <v>0</v>
      </c>
      <c r="M1470" s="117" t="str">
        <f>IFERROR(VLOOKUP(F:F,'Payment Schedule'!AD:AE,2,FALSE),"")</f>
        <v/>
      </c>
    </row>
    <row r="1471" spans="6:13" x14ac:dyDescent="0.2">
      <c r="F1471" s="110"/>
      <c r="I1471" s="213"/>
      <c r="J1471" s="254">
        <f>IFERROR(VLOOKUP(G:G,'Master Data'!A:D,4,FALSE),0)</f>
        <v>0</v>
      </c>
      <c r="L1471" s="117">
        <f>IFERROR(VLOOKUP(F:F,'BW Expense Report Doc'!F:H,3,FALSE),0)</f>
        <v>0</v>
      </c>
      <c r="M1471" s="117" t="str">
        <f>IFERROR(VLOOKUP(F:F,'Payment Schedule'!AD:AE,2,FALSE),"")</f>
        <v/>
      </c>
    </row>
    <row r="1472" spans="6:13" x14ac:dyDescent="0.2">
      <c r="F1472" s="110"/>
      <c r="I1472" s="213"/>
      <c r="J1472" s="254">
        <f>IFERROR(VLOOKUP(G:G,'Master Data'!A:D,4,FALSE),0)</f>
        <v>0</v>
      </c>
      <c r="L1472" s="117">
        <f>IFERROR(VLOOKUP(F:F,'BW Expense Report Doc'!F:H,3,FALSE),0)</f>
        <v>0</v>
      </c>
      <c r="M1472" s="117" t="str">
        <f>IFERROR(VLOOKUP(F:F,'Payment Schedule'!AD:AE,2,FALSE),"")</f>
        <v/>
      </c>
    </row>
    <row r="1473" spans="6:13" x14ac:dyDescent="0.2">
      <c r="F1473" s="110"/>
      <c r="I1473" s="213"/>
      <c r="J1473" s="254">
        <f>IFERROR(VLOOKUP(G:G,'Master Data'!A:D,4,FALSE),0)</f>
        <v>0</v>
      </c>
      <c r="L1473" s="117">
        <f>IFERROR(VLOOKUP(F:F,'BW Expense Report Doc'!F:H,3,FALSE),0)</f>
        <v>0</v>
      </c>
      <c r="M1473" s="117" t="str">
        <f>IFERROR(VLOOKUP(F:F,'Payment Schedule'!AD:AE,2,FALSE),"")</f>
        <v/>
      </c>
    </row>
    <row r="1474" spans="6:13" x14ac:dyDescent="0.2">
      <c r="F1474" s="110"/>
      <c r="I1474" s="213"/>
      <c r="J1474" s="254">
        <f>IFERROR(VLOOKUP(G:G,'Master Data'!A:D,4,FALSE),0)</f>
        <v>0</v>
      </c>
      <c r="L1474" s="117">
        <f>IFERROR(VLOOKUP(F:F,'BW Expense Report Doc'!F:H,3,FALSE),0)</f>
        <v>0</v>
      </c>
      <c r="M1474" s="117" t="str">
        <f>IFERROR(VLOOKUP(F:F,'Payment Schedule'!AD:AE,2,FALSE),"")</f>
        <v/>
      </c>
    </row>
    <row r="1475" spans="6:13" x14ac:dyDescent="0.2">
      <c r="F1475" s="110"/>
      <c r="I1475" s="213"/>
      <c r="J1475" s="254">
        <f>IFERROR(VLOOKUP(G:G,'Master Data'!A:D,4,FALSE),0)</f>
        <v>0</v>
      </c>
      <c r="L1475" s="117">
        <f>IFERROR(VLOOKUP(F:F,'BW Expense Report Doc'!F:H,3,FALSE),0)</f>
        <v>0</v>
      </c>
      <c r="M1475" s="117" t="str">
        <f>IFERROR(VLOOKUP(F:F,'Payment Schedule'!AD:AE,2,FALSE),"")</f>
        <v/>
      </c>
    </row>
    <row r="1476" spans="6:13" x14ac:dyDescent="0.2">
      <c r="F1476" s="110"/>
      <c r="I1476" s="213"/>
      <c r="J1476" s="254">
        <f>IFERROR(VLOOKUP(G:G,'Master Data'!A:D,4,FALSE),0)</f>
        <v>0</v>
      </c>
      <c r="L1476" s="117">
        <f>IFERROR(VLOOKUP(F:F,'BW Expense Report Doc'!F:H,3,FALSE),0)</f>
        <v>0</v>
      </c>
      <c r="M1476" s="117" t="str">
        <f>IFERROR(VLOOKUP(F:F,'Payment Schedule'!AD:AE,2,FALSE),"")</f>
        <v/>
      </c>
    </row>
    <row r="1477" spans="6:13" x14ac:dyDescent="0.2">
      <c r="F1477" s="110"/>
      <c r="I1477" s="213"/>
      <c r="J1477" s="254">
        <f>IFERROR(VLOOKUP(G:G,'Master Data'!A:D,4,FALSE),0)</f>
        <v>0</v>
      </c>
      <c r="L1477" s="117">
        <f>IFERROR(VLOOKUP(F:F,'BW Expense Report Doc'!F:H,3,FALSE),0)</f>
        <v>0</v>
      </c>
      <c r="M1477" s="117" t="str">
        <f>IFERROR(VLOOKUP(F:F,'Payment Schedule'!AD:AE,2,FALSE),"")</f>
        <v/>
      </c>
    </row>
    <row r="1478" spans="6:13" x14ac:dyDescent="0.2">
      <c r="F1478" s="110"/>
      <c r="I1478" s="213"/>
      <c r="J1478" s="254">
        <f>IFERROR(VLOOKUP(G:G,'Master Data'!A:D,4,FALSE),0)</f>
        <v>0</v>
      </c>
      <c r="L1478" s="117">
        <f>IFERROR(VLOOKUP(F:F,'BW Expense Report Doc'!F:H,3,FALSE),0)</f>
        <v>0</v>
      </c>
      <c r="M1478" s="117" t="str">
        <f>IFERROR(VLOOKUP(F:F,'Payment Schedule'!AD:AE,2,FALSE),"")</f>
        <v/>
      </c>
    </row>
    <row r="1479" spans="6:13" x14ac:dyDescent="0.2">
      <c r="F1479" s="110"/>
      <c r="I1479" s="213"/>
      <c r="J1479" s="254">
        <f>IFERROR(VLOOKUP(G:G,'Master Data'!A:D,4,FALSE),0)</f>
        <v>0</v>
      </c>
      <c r="L1479" s="117">
        <f>IFERROR(VLOOKUP(F:F,'BW Expense Report Doc'!F:H,3,FALSE),0)</f>
        <v>0</v>
      </c>
      <c r="M1479" s="117" t="str">
        <f>IFERROR(VLOOKUP(F:F,'Payment Schedule'!AD:AE,2,FALSE),"")</f>
        <v/>
      </c>
    </row>
    <row r="1480" spans="6:13" x14ac:dyDescent="0.2">
      <c r="F1480" s="110"/>
      <c r="I1480" s="213"/>
      <c r="J1480" s="254">
        <f>IFERROR(VLOOKUP(G:G,'Master Data'!A:D,4,FALSE),0)</f>
        <v>0</v>
      </c>
      <c r="L1480" s="117">
        <f>IFERROR(VLOOKUP(F:F,'BW Expense Report Doc'!F:H,3,FALSE),0)</f>
        <v>0</v>
      </c>
      <c r="M1480" s="117" t="str">
        <f>IFERROR(VLOOKUP(F:F,'Payment Schedule'!AD:AE,2,FALSE),"")</f>
        <v/>
      </c>
    </row>
    <row r="1481" spans="6:13" x14ac:dyDescent="0.2">
      <c r="F1481" s="110"/>
      <c r="I1481" s="213"/>
      <c r="J1481" s="254">
        <f>IFERROR(VLOOKUP(G:G,'Master Data'!A:D,4,FALSE),0)</f>
        <v>0</v>
      </c>
      <c r="L1481" s="117">
        <f>IFERROR(VLOOKUP(F:F,'BW Expense Report Doc'!F:H,3,FALSE),0)</f>
        <v>0</v>
      </c>
      <c r="M1481" s="117" t="str">
        <f>IFERROR(VLOOKUP(F:F,'Payment Schedule'!AD:AE,2,FALSE),"")</f>
        <v/>
      </c>
    </row>
    <row r="1482" spans="6:13" x14ac:dyDescent="0.2">
      <c r="F1482" s="110"/>
      <c r="I1482" s="213"/>
      <c r="J1482" s="254">
        <f>IFERROR(VLOOKUP(G:G,'Master Data'!A:D,4,FALSE),0)</f>
        <v>0</v>
      </c>
      <c r="L1482" s="117">
        <f>IFERROR(VLOOKUP(F:F,'BW Expense Report Doc'!F:H,3,FALSE),0)</f>
        <v>0</v>
      </c>
      <c r="M1482" s="117" t="str">
        <f>IFERROR(VLOOKUP(F:F,'Payment Schedule'!AD:AE,2,FALSE),"")</f>
        <v/>
      </c>
    </row>
    <row r="1483" spans="6:13" x14ac:dyDescent="0.2">
      <c r="F1483" s="110"/>
      <c r="I1483" s="213"/>
      <c r="J1483" s="254">
        <f>IFERROR(VLOOKUP(G:G,'Master Data'!A:D,4,FALSE),0)</f>
        <v>0</v>
      </c>
      <c r="L1483" s="117">
        <f>IFERROR(VLOOKUP(F:F,'BW Expense Report Doc'!F:H,3,FALSE),0)</f>
        <v>0</v>
      </c>
      <c r="M1483" s="117" t="str">
        <f>IFERROR(VLOOKUP(F:F,'Payment Schedule'!AD:AE,2,FALSE),"")</f>
        <v/>
      </c>
    </row>
    <row r="1484" spans="6:13" x14ac:dyDescent="0.2">
      <c r="F1484" s="110"/>
      <c r="I1484" s="213"/>
      <c r="J1484" s="254">
        <f>IFERROR(VLOOKUP(G:G,'Master Data'!A:D,4,FALSE),0)</f>
        <v>0</v>
      </c>
      <c r="L1484" s="117">
        <f>IFERROR(VLOOKUP(F:F,'BW Expense Report Doc'!F:H,3,FALSE),0)</f>
        <v>0</v>
      </c>
      <c r="M1484" s="117" t="str">
        <f>IFERROR(VLOOKUP(F:F,'Payment Schedule'!AD:AE,2,FALSE),"")</f>
        <v/>
      </c>
    </row>
    <row r="1485" spans="6:13" x14ac:dyDescent="0.2">
      <c r="F1485" s="110"/>
      <c r="I1485" s="213"/>
      <c r="J1485" s="254">
        <f>IFERROR(VLOOKUP(G:G,'Master Data'!A:D,4,FALSE),0)</f>
        <v>0</v>
      </c>
      <c r="L1485" s="117">
        <f>IFERROR(VLOOKUP(F:F,'BW Expense Report Doc'!F:H,3,FALSE),0)</f>
        <v>0</v>
      </c>
      <c r="M1485" s="117" t="str">
        <f>IFERROR(VLOOKUP(F:F,'Payment Schedule'!AD:AE,2,FALSE),"")</f>
        <v/>
      </c>
    </row>
    <row r="1486" spans="6:13" x14ac:dyDescent="0.2">
      <c r="F1486" s="110"/>
      <c r="I1486" s="213"/>
      <c r="J1486" s="254">
        <f>IFERROR(VLOOKUP(G:G,'Master Data'!A:D,4,FALSE),0)</f>
        <v>0</v>
      </c>
      <c r="L1486" s="117">
        <f>IFERROR(VLOOKUP(F:F,'BW Expense Report Doc'!F:H,3,FALSE),0)</f>
        <v>0</v>
      </c>
      <c r="M1486" s="117" t="str">
        <f>IFERROR(VLOOKUP(F:F,'Payment Schedule'!AD:AE,2,FALSE),"")</f>
        <v/>
      </c>
    </row>
    <row r="1487" spans="6:13" x14ac:dyDescent="0.2">
      <c r="F1487" s="110"/>
      <c r="I1487" s="213"/>
      <c r="J1487" s="254">
        <f>IFERROR(VLOOKUP(G:G,'Master Data'!A:D,4,FALSE),0)</f>
        <v>0</v>
      </c>
      <c r="L1487" s="117">
        <f>IFERROR(VLOOKUP(F:F,'BW Expense Report Doc'!F:H,3,FALSE),0)</f>
        <v>0</v>
      </c>
      <c r="M1487" s="117" t="str">
        <f>IFERROR(VLOOKUP(F:F,'Payment Schedule'!AD:AE,2,FALSE),"")</f>
        <v/>
      </c>
    </row>
    <row r="1488" spans="6:13" x14ac:dyDescent="0.2">
      <c r="F1488" s="110"/>
      <c r="I1488" s="213"/>
      <c r="J1488" s="254">
        <f>IFERROR(VLOOKUP(G:G,'Master Data'!A:D,4,FALSE),0)</f>
        <v>0</v>
      </c>
      <c r="L1488" s="117">
        <f>IFERROR(VLOOKUP(F:F,'BW Expense Report Doc'!F:H,3,FALSE),0)</f>
        <v>0</v>
      </c>
      <c r="M1488" s="117" t="str">
        <f>IFERROR(VLOOKUP(F:F,'Payment Schedule'!AD:AE,2,FALSE),"")</f>
        <v/>
      </c>
    </row>
    <row r="1489" spans="6:13" x14ac:dyDescent="0.2">
      <c r="F1489" s="110"/>
      <c r="I1489" s="213"/>
      <c r="J1489" s="254">
        <f>IFERROR(VLOOKUP(G:G,'Master Data'!A:D,4,FALSE),0)</f>
        <v>0</v>
      </c>
      <c r="L1489" s="117">
        <f>IFERROR(VLOOKUP(F:F,'BW Expense Report Doc'!F:H,3,FALSE),0)</f>
        <v>0</v>
      </c>
      <c r="M1489" s="117" t="str">
        <f>IFERROR(VLOOKUP(F:F,'Payment Schedule'!AD:AE,2,FALSE),"")</f>
        <v/>
      </c>
    </row>
    <row r="1490" spans="6:13" x14ac:dyDescent="0.2">
      <c r="F1490" s="110"/>
      <c r="I1490" s="213"/>
      <c r="J1490" s="254">
        <f>IFERROR(VLOOKUP(G:G,'Master Data'!A:D,4,FALSE),0)</f>
        <v>0</v>
      </c>
      <c r="L1490" s="117">
        <f>IFERROR(VLOOKUP(F:F,'BW Expense Report Doc'!F:H,3,FALSE),0)</f>
        <v>0</v>
      </c>
      <c r="M1490" s="117" t="str">
        <f>IFERROR(VLOOKUP(F:F,'Payment Schedule'!AD:AE,2,FALSE),"")</f>
        <v/>
      </c>
    </row>
    <row r="1491" spans="6:13" x14ac:dyDescent="0.2">
      <c r="F1491" s="110"/>
      <c r="I1491" s="213"/>
      <c r="J1491" s="254">
        <f>IFERROR(VLOOKUP(G:G,'Master Data'!A:D,4,FALSE),0)</f>
        <v>0</v>
      </c>
      <c r="L1491" s="117">
        <f>IFERROR(VLOOKUP(F:F,'BW Expense Report Doc'!F:H,3,FALSE),0)</f>
        <v>0</v>
      </c>
      <c r="M1491" s="117" t="str">
        <f>IFERROR(VLOOKUP(F:F,'Payment Schedule'!AD:AE,2,FALSE),"")</f>
        <v/>
      </c>
    </row>
    <row r="1492" spans="6:13" x14ac:dyDescent="0.2">
      <c r="F1492" s="110"/>
      <c r="I1492" s="213"/>
      <c r="J1492" s="254">
        <f>IFERROR(VLOOKUP(G:G,'Master Data'!A:D,4,FALSE),0)</f>
        <v>0</v>
      </c>
      <c r="L1492" s="117">
        <f>IFERROR(VLOOKUP(F:F,'BW Expense Report Doc'!F:H,3,FALSE),0)</f>
        <v>0</v>
      </c>
      <c r="M1492" s="117" t="str">
        <f>IFERROR(VLOOKUP(F:F,'Payment Schedule'!AD:AE,2,FALSE),"")</f>
        <v/>
      </c>
    </row>
    <row r="1493" spans="6:13" x14ac:dyDescent="0.2">
      <c r="F1493" s="110"/>
      <c r="I1493" s="213"/>
      <c r="J1493" s="254">
        <f>IFERROR(VLOOKUP(G:G,'Master Data'!A:D,4,FALSE),0)</f>
        <v>0</v>
      </c>
      <c r="L1493" s="117">
        <f>IFERROR(VLOOKUP(F:F,'BW Expense Report Doc'!F:H,3,FALSE),0)</f>
        <v>0</v>
      </c>
      <c r="M1493" s="117" t="str">
        <f>IFERROR(VLOOKUP(F:F,'Payment Schedule'!AD:AE,2,FALSE),"")</f>
        <v/>
      </c>
    </row>
    <row r="1494" spans="6:13" x14ac:dyDescent="0.2">
      <c r="F1494" s="110"/>
      <c r="I1494" s="213"/>
      <c r="J1494" s="254">
        <f>IFERROR(VLOOKUP(G:G,'Master Data'!A:D,4,FALSE),0)</f>
        <v>0</v>
      </c>
      <c r="L1494" s="117">
        <f>IFERROR(VLOOKUP(F:F,'BW Expense Report Doc'!F:H,3,FALSE),0)</f>
        <v>0</v>
      </c>
      <c r="M1494" s="117" t="str">
        <f>IFERROR(VLOOKUP(F:F,'Payment Schedule'!AD:AE,2,FALSE),"")</f>
        <v/>
      </c>
    </row>
    <row r="1495" spans="6:13" x14ac:dyDescent="0.2">
      <c r="F1495" s="110"/>
      <c r="I1495" s="213"/>
      <c r="J1495" s="254">
        <f>IFERROR(VLOOKUP(G:G,'Master Data'!A:D,4,FALSE),0)</f>
        <v>0</v>
      </c>
      <c r="L1495" s="117">
        <f>IFERROR(VLOOKUP(F:F,'BW Expense Report Doc'!F:H,3,FALSE),0)</f>
        <v>0</v>
      </c>
      <c r="M1495" s="117" t="str">
        <f>IFERROR(VLOOKUP(F:F,'Payment Schedule'!AD:AE,2,FALSE),"")</f>
        <v/>
      </c>
    </row>
    <row r="1496" spans="6:13" x14ac:dyDescent="0.2">
      <c r="F1496" s="110"/>
      <c r="I1496" s="213"/>
      <c r="J1496" s="254">
        <f>IFERROR(VLOOKUP(G:G,'Master Data'!A:D,4,FALSE),0)</f>
        <v>0</v>
      </c>
      <c r="L1496" s="117">
        <f>IFERROR(VLOOKUP(F:F,'BW Expense Report Doc'!F:H,3,FALSE),0)</f>
        <v>0</v>
      </c>
      <c r="M1496" s="117" t="str">
        <f>IFERROR(VLOOKUP(F:F,'Payment Schedule'!AD:AE,2,FALSE),"")</f>
        <v/>
      </c>
    </row>
    <row r="1497" spans="6:13" x14ac:dyDescent="0.2">
      <c r="F1497" s="110"/>
      <c r="I1497" s="213"/>
      <c r="J1497" s="254">
        <f>IFERROR(VLOOKUP(G:G,'Master Data'!A:D,4,FALSE),0)</f>
        <v>0</v>
      </c>
      <c r="L1497" s="117">
        <f>IFERROR(VLOOKUP(F:F,'BW Expense Report Doc'!F:H,3,FALSE),0)</f>
        <v>0</v>
      </c>
      <c r="M1497" s="117" t="str">
        <f>IFERROR(VLOOKUP(F:F,'Payment Schedule'!AD:AE,2,FALSE),"")</f>
        <v/>
      </c>
    </row>
    <row r="1498" spans="6:13" x14ac:dyDescent="0.2">
      <c r="F1498" s="110"/>
      <c r="I1498" s="213"/>
      <c r="J1498" s="254">
        <f>IFERROR(VLOOKUP(G:G,'Master Data'!A:D,4,FALSE),0)</f>
        <v>0</v>
      </c>
      <c r="L1498" s="117">
        <f>IFERROR(VLOOKUP(F:F,'BW Expense Report Doc'!F:H,3,FALSE),0)</f>
        <v>0</v>
      </c>
      <c r="M1498" s="117" t="str">
        <f>IFERROR(VLOOKUP(F:F,'Payment Schedule'!AD:AE,2,FALSE),"")</f>
        <v/>
      </c>
    </row>
    <row r="1499" spans="6:13" x14ac:dyDescent="0.2">
      <c r="F1499" s="110"/>
      <c r="I1499" s="213"/>
      <c r="J1499" s="254">
        <f>IFERROR(VLOOKUP(G:G,'Master Data'!A:D,4,FALSE),0)</f>
        <v>0</v>
      </c>
      <c r="L1499" s="117">
        <f>IFERROR(VLOOKUP(F:F,'BW Expense Report Doc'!F:H,3,FALSE),0)</f>
        <v>0</v>
      </c>
      <c r="M1499" s="117" t="str">
        <f>IFERROR(VLOOKUP(F:F,'Payment Schedule'!AD:AE,2,FALSE),"")</f>
        <v/>
      </c>
    </row>
    <row r="1500" spans="6:13" x14ac:dyDescent="0.2">
      <c r="F1500" s="110"/>
      <c r="I1500" s="213"/>
      <c r="J1500" s="254">
        <f>IFERROR(VLOOKUP(G:G,'Master Data'!A:D,4,FALSE),0)</f>
        <v>0</v>
      </c>
      <c r="L1500" s="117">
        <f>IFERROR(VLOOKUP(F:F,'BW Expense Report Doc'!F:H,3,FALSE),0)</f>
        <v>0</v>
      </c>
      <c r="M1500" s="117" t="str">
        <f>IFERROR(VLOOKUP(F:F,'Payment Schedule'!AD:AE,2,FALSE),"")</f>
        <v/>
      </c>
    </row>
    <row r="1501" spans="6:13" x14ac:dyDescent="0.2">
      <c r="F1501" s="110"/>
      <c r="I1501" s="213"/>
      <c r="J1501" s="254">
        <f>IFERROR(VLOOKUP(G:G,'Master Data'!A:D,4,FALSE),0)</f>
        <v>0</v>
      </c>
      <c r="L1501" s="117">
        <f>IFERROR(VLOOKUP(F:F,'BW Expense Report Doc'!F:H,3,FALSE),0)</f>
        <v>0</v>
      </c>
      <c r="M1501" s="117" t="str">
        <f>IFERROR(VLOOKUP(F:F,'Payment Schedule'!AD:AE,2,FALSE),"")</f>
        <v/>
      </c>
    </row>
    <row r="1502" spans="6:13" x14ac:dyDescent="0.2">
      <c r="F1502" s="110"/>
      <c r="I1502" s="213"/>
      <c r="J1502" s="254">
        <f>IFERROR(VLOOKUP(G:G,'Master Data'!A:D,4,FALSE),0)</f>
        <v>0</v>
      </c>
      <c r="L1502" s="117">
        <f>IFERROR(VLOOKUP(F:F,'BW Expense Report Doc'!F:H,3,FALSE),0)</f>
        <v>0</v>
      </c>
      <c r="M1502" s="117" t="str">
        <f>IFERROR(VLOOKUP(F:F,'Payment Schedule'!AD:AE,2,FALSE),"")</f>
        <v/>
      </c>
    </row>
    <row r="1503" spans="6:13" x14ac:dyDescent="0.2">
      <c r="F1503" s="110"/>
      <c r="I1503" s="213"/>
      <c r="J1503" s="254">
        <f>IFERROR(VLOOKUP(G:G,'Master Data'!A:D,4,FALSE),0)</f>
        <v>0</v>
      </c>
      <c r="L1503" s="117">
        <f>IFERROR(VLOOKUP(F:F,'BW Expense Report Doc'!F:H,3,FALSE),0)</f>
        <v>0</v>
      </c>
      <c r="M1503" s="117" t="str">
        <f>IFERROR(VLOOKUP(F:F,'Payment Schedule'!AD:AE,2,FALSE),"")</f>
        <v/>
      </c>
    </row>
    <row r="1504" spans="6:13" x14ac:dyDescent="0.2">
      <c r="F1504" s="110"/>
      <c r="I1504" s="213"/>
      <c r="J1504" s="254">
        <f>IFERROR(VLOOKUP(G:G,'Master Data'!A:D,4,FALSE),0)</f>
        <v>0</v>
      </c>
      <c r="L1504" s="117">
        <f>IFERROR(VLOOKUP(F:F,'BW Expense Report Doc'!F:H,3,FALSE),0)</f>
        <v>0</v>
      </c>
      <c r="M1504" s="117" t="str">
        <f>IFERROR(VLOOKUP(F:F,'Payment Schedule'!AD:AE,2,FALSE),"")</f>
        <v/>
      </c>
    </row>
    <row r="1505" spans="6:13" x14ac:dyDescent="0.2">
      <c r="F1505" s="110"/>
      <c r="I1505" s="213"/>
      <c r="J1505" s="254">
        <f>IFERROR(VLOOKUP(G:G,'Master Data'!A:D,4,FALSE),0)</f>
        <v>0</v>
      </c>
      <c r="L1505" s="117">
        <f>IFERROR(VLOOKUP(F:F,'BW Expense Report Doc'!F:H,3,FALSE),0)</f>
        <v>0</v>
      </c>
      <c r="M1505" s="117" t="str">
        <f>IFERROR(VLOOKUP(F:F,'Payment Schedule'!AD:AE,2,FALSE),"")</f>
        <v/>
      </c>
    </row>
    <row r="1506" spans="6:13" x14ac:dyDescent="0.2">
      <c r="F1506" s="110"/>
      <c r="I1506" s="213"/>
      <c r="J1506" s="254">
        <f>IFERROR(VLOOKUP(G:G,'Master Data'!A:D,4,FALSE),0)</f>
        <v>0</v>
      </c>
      <c r="L1506" s="117">
        <f>IFERROR(VLOOKUP(F:F,'BW Expense Report Doc'!F:H,3,FALSE),0)</f>
        <v>0</v>
      </c>
      <c r="M1506" s="117" t="str">
        <f>IFERROR(VLOOKUP(F:F,'Payment Schedule'!AD:AE,2,FALSE),"")</f>
        <v/>
      </c>
    </row>
    <row r="1507" spans="6:13" x14ac:dyDescent="0.2">
      <c r="F1507" s="110"/>
      <c r="I1507" s="213"/>
      <c r="J1507" s="254">
        <f>IFERROR(VLOOKUP(G:G,'Master Data'!A:D,4,FALSE),0)</f>
        <v>0</v>
      </c>
      <c r="L1507" s="117">
        <f>IFERROR(VLOOKUP(F:F,'BW Expense Report Doc'!F:H,3,FALSE),0)</f>
        <v>0</v>
      </c>
      <c r="M1507" s="117" t="str">
        <f>IFERROR(VLOOKUP(F:F,'Payment Schedule'!AD:AE,2,FALSE),"")</f>
        <v/>
      </c>
    </row>
    <row r="1508" spans="6:13" x14ac:dyDescent="0.2">
      <c r="F1508" s="110"/>
      <c r="I1508" s="213"/>
      <c r="J1508" s="254">
        <f>IFERROR(VLOOKUP(G:G,'Master Data'!A:D,4,FALSE),0)</f>
        <v>0</v>
      </c>
      <c r="L1508" s="117">
        <f>IFERROR(VLOOKUP(F:F,'BW Expense Report Doc'!F:H,3,FALSE),0)</f>
        <v>0</v>
      </c>
      <c r="M1508" s="117" t="str">
        <f>IFERROR(VLOOKUP(F:F,'Payment Schedule'!AD:AE,2,FALSE),"")</f>
        <v/>
      </c>
    </row>
    <row r="1509" spans="6:13" x14ac:dyDescent="0.2">
      <c r="F1509" s="110"/>
      <c r="I1509" s="213"/>
      <c r="J1509" s="254">
        <f>IFERROR(VLOOKUP(G:G,'Master Data'!A:D,4,FALSE),0)</f>
        <v>0</v>
      </c>
      <c r="L1509" s="117">
        <f>IFERROR(VLOOKUP(F:F,'BW Expense Report Doc'!F:H,3,FALSE),0)</f>
        <v>0</v>
      </c>
      <c r="M1509" s="117" t="str">
        <f>IFERROR(VLOOKUP(F:F,'Payment Schedule'!AD:AE,2,FALSE),"")</f>
        <v/>
      </c>
    </row>
    <row r="1510" spans="6:13" x14ac:dyDescent="0.2">
      <c r="F1510" s="110"/>
      <c r="I1510" s="213"/>
      <c r="J1510" s="254">
        <f>IFERROR(VLOOKUP(G:G,'Master Data'!A:D,4,FALSE),0)</f>
        <v>0</v>
      </c>
      <c r="L1510" s="117">
        <f>IFERROR(VLOOKUP(F:F,'BW Expense Report Doc'!F:H,3,FALSE),0)</f>
        <v>0</v>
      </c>
      <c r="M1510" s="117" t="str">
        <f>IFERROR(VLOOKUP(F:F,'Payment Schedule'!AD:AE,2,FALSE),"")</f>
        <v/>
      </c>
    </row>
    <row r="1511" spans="6:13" x14ac:dyDescent="0.2">
      <c r="F1511" s="110"/>
      <c r="I1511" s="213"/>
      <c r="J1511" s="254">
        <f>IFERROR(VLOOKUP(G:G,'Master Data'!A:D,4,FALSE),0)</f>
        <v>0</v>
      </c>
      <c r="L1511" s="117">
        <f>IFERROR(VLOOKUP(F:F,'BW Expense Report Doc'!F:H,3,FALSE),0)</f>
        <v>0</v>
      </c>
      <c r="M1511" s="117" t="str">
        <f>IFERROR(VLOOKUP(F:F,'Payment Schedule'!AD:AE,2,FALSE),"")</f>
        <v/>
      </c>
    </row>
    <row r="1512" spans="6:13" x14ac:dyDescent="0.2">
      <c r="F1512" s="110"/>
      <c r="I1512" s="213"/>
      <c r="J1512" s="254">
        <f>IFERROR(VLOOKUP(G:G,'Master Data'!A:D,4,FALSE),0)</f>
        <v>0</v>
      </c>
      <c r="L1512" s="117">
        <f>IFERROR(VLOOKUP(F:F,'BW Expense Report Doc'!F:H,3,FALSE),0)</f>
        <v>0</v>
      </c>
      <c r="M1512" s="117" t="str">
        <f>IFERROR(VLOOKUP(F:F,'Payment Schedule'!AD:AE,2,FALSE),"")</f>
        <v/>
      </c>
    </row>
    <row r="1513" spans="6:13" x14ac:dyDescent="0.2">
      <c r="F1513" s="110"/>
      <c r="I1513" s="213"/>
      <c r="J1513" s="254">
        <f>IFERROR(VLOOKUP(G:G,'Master Data'!A:D,4,FALSE),0)</f>
        <v>0</v>
      </c>
      <c r="L1513" s="117">
        <f>IFERROR(VLOOKUP(F:F,'BW Expense Report Doc'!F:H,3,FALSE),0)</f>
        <v>0</v>
      </c>
      <c r="M1513" s="117" t="str">
        <f>IFERROR(VLOOKUP(F:F,'Payment Schedule'!AD:AE,2,FALSE),"")</f>
        <v/>
      </c>
    </row>
    <row r="1514" spans="6:13" x14ac:dyDescent="0.2">
      <c r="F1514" s="110"/>
      <c r="I1514" s="213"/>
      <c r="J1514" s="254">
        <f>IFERROR(VLOOKUP(G:G,'Master Data'!A:D,4,FALSE),0)</f>
        <v>0</v>
      </c>
      <c r="L1514" s="117">
        <f>IFERROR(VLOOKUP(F:F,'BW Expense Report Doc'!F:H,3,FALSE),0)</f>
        <v>0</v>
      </c>
      <c r="M1514" s="117" t="str">
        <f>IFERROR(VLOOKUP(F:F,'Payment Schedule'!AD:AE,2,FALSE),"")</f>
        <v/>
      </c>
    </row>
    <row r="1515" spans="6:13" x14ac:dyDescent="0.2">
      <c r="F1515" s="110"/>
      <c r="I1515" s="213"/>
      <c r="J1515" s="254">
        <f>IFERROR(VLOOKUP(G:G,'Master Data'!A:D,4,FALSE),0)</f>
        <v>0</v>
      </c>
      <c r="L1515" s="117">
        <f>IFERROR(VLOOKUP(F:F,'BW Expense Report Doc'!F:H,3,FALSE),0)</f>
        <v>0</v>
      </c>
      <c r="M1515" s="117" t="str">
        <f>IFERROR(VLOOKUP(F:F,'Payment Schedule'!AD:AE,2,FALSE),"")</f>
        <v/>
      </c>
    </row>
    <row r="1516" spans="6:13" x14ac:dyDescent="0.2">
      <c r="F1516" s="110"/>
      <c r="I1516" s="213"/>
      <c r="J1516" s="254">
        <f>IFERROR(VLOOKUP(G:G,'Master Data'!A:D,4,FALSE),0)</f>
        <v>0</v>
      </c>
      <c r="L1516" s="117">
        <f>IFERROR(VLOOKUP(F:F,'BW Expense Report Doc'!F:H,3,FALSE),0)</f>
        <v>0</v>
      </c>
      <c r="M1516" s="117" t="str">
        <f>IFERROR(VLOOKUP(F:F,'Payment Schedule'!AD:AE,2,FALSE),"")</f>
        <v/>
      </c>
    </row>
    <row r="1517" spans="6:13" x14ac:dyDescent="0.2">
      <c r="F1517" s="110"/>
      <c r="I1517" s="213"/>
      <c r="J1517" s="254">
        <f>IFERROR(VLOOKUP(G:G,'Master Data'!A:D,4,FALSE),0)</f>
        <v>0</v>
      </c>
      <c r="L1517" s="117">
        <f>IFERROR(VLOOKUP(F:F,'BW Expense Report Doc'!F:H,3,FALSE),0)</f>
        <v>0</v>
      </c>
      <c r="M1517" s="117" t="str">
        <f>IFERROR(VLOOKUP(F:F,'Payment Schedule'!AD:AE,2,FALSE),"")</f>
        <v/>
      </c>
    </row>
    <row r="1518" spans="6:13" x14ac:dyDescent="0.2">
      <c r="F1518" s="110"/>
      <c r="I1518" s="213"/>
      <c r="J1518" s="254">
        <f>IFERROR(VLOOKUP(G:G,'Master Data'!A:D,4,FALSE),0)</f>
        <v>0</v>
      </c>
      <c r="L1518" s="117">
        <f>IFERROR(VLOOKUP(F:F,'BW Expense Report Doc'!F:H,3,FALSE),0)</f>
        <v>0</v>
      </c>
      <c r="M1518" s="117" t="str">
        <f>IFERROR(VLOOKUP(F:F,'Payment Schedule'!AD:AE,2,FALSE),"")</f>
        <v/>
      </c>
    </row>
    <row r="1519" spans="6:13" x14ac:dyDescent="0.2">
      <c r="F1519" s="110"/>
      <c r="I1519" s="213"/>
      <c r="J1519" s="254">
        <f>IFERROR(VLOOKUP(G:G,'Master Data'!A:D,4,FALSE),0)</f>
        <v>0</v>
      </c>
      <c r="L1519" s="117">
        <f>IFERROR(VLOOKUP(F:F,'BW Expense Report Doc'!F:H,3,FALSE),0)</f>
        <v>0</v>
      </c>
      <c r="M1519" s="117" t="str">
        <f>IFERROR(VLOOKUP(F:F,'Payment Schedule'!AD:AE,2,FALSE),"")</f>
        <v/>
      </c>
    </row>
    <row r="1520" spans="6:13" x14ac:dyDescent="0.2">
      <c r="F1520" s="110"/>
      <c r="I1520" s="213"/>
      <c r="J1520" s="254">
        <f>IFERROR(VLOOKUP(G:G,'Master Data'!A:D,4,FALSE),0)</f>
        <v>0</v>
      </c>
      <c r="L1520" s="117">
        <f>IFERROR(VLOOKUP(F:F,'BW Expense Report Doc'!F:H,3,FALSE),0)</f>
        <v>0</v>
      </c>
      <c r="M1520" s="117" t="str">
        <f>IFERROR(VLOOKUP(F:F,'Payment Schedule'!AD:AE,2,FALSE),"")</f>
        <v/>
      </c>
    </row>
    <row r="1521" spans="6:13" x14ac:dyDescent="0.2">
      <c r="F1521" s="110"/>
      <c r="I1521" s="213"/>
      <c r="J1521" s="254">
        <f>IFERROR(VLOOKUP(G:G,'Master Data'!A:D,4,FALSE),0)</f>
        <v>0</v>
      </c>
      <c r="L1521" s="117">
        <f>IFERROR(VLOOKUP(F:F,'BW Expense Report Doc'!F:H,3,FALSE),0)</f>
        <v>0</v>
      </c>
      <c r="M1521" s="117" t="str">
        <f>IFERROR(VLOOKUP(F:F,'Payment Schedule'!AD:AE,2,FALSE),"")</f>
        <v/>
      </c>
    </row>
    <row r="1522" spans="6:13" x14ac:dyDescent="0.2">
      <c r="F1522" s="110"/>
      <c r="I1522" s="213"/>
      <c r="J1522" s="254">
        <f>IFERROR(VLOOKUP(G:G,'Master Data'!A:D,4,FALSE),0)</f>
        <v>0</v>
      </c>
      <c r="L1522" s="117">
        <f>IFERROR(VLOOKUP(F:F,'BW Expense Report Doc'!F:H,3,FALSE),0)</f>
        <v>0</v>
      </c>
      <c r="M1522" s="117" t="str">
        <f>IFERROR(VLOOKUP(F:F,'Payment Schedule'!AD:AE,2,FALSE),"")</f>
        <v/>
      </c>
    </row>
    <row r="1523" spans="6:13" x14ac:dyDescent="0.2">
      <c r="F1523" s="110"/>
      <c r="I1523" s="213"/>
      <c r="J1523" s="254">
        <f>IFERROR(VLOOKUP(G:G,'Master Data'!A:D,4,FALSE),0)</f>
        <v>0</v>
      </c>
      <c r="L1523" s="117">
        <f>IFERROR(VLOOKUP(F:F,'BW Expense Report Doc'!F:H,3,FALSE),0)</f>
        <v>0</v>
      </c>
      <c r="M1523" s="117" t="str">
        <f>IFERROR(VLOOKUP(F:F,'Payment Schedule'!AD:AE,2,FALSE),"")</f>
        <v/>
      </c>
    </row>
    <row r="1524" spans="6:13" x14ac:dyDescent="0.2">
      <c r="F1524" s="110"/>
      <c r="I1524" s="213"/>
      <c r="J1524" s="254">
        <f>IFERROR(VLOOKUP(G:G,'Master Data'!A:D,4,FALSE),0)</f>
        <v>0</v>
      </c>
      <c r="L1524" s="117">
        <f>IFERROR(VLOOKUP(F:F,'BW Expense Report Doc'!F:H,3,FALSE),0)</f>
        <v>0</v>
      </c>
      <c r="M1524" s="117" t="str">
        <f>IFERROR(VLOOKUP(F:F,'Payment Schedule'!AD:AE,2,FALSE),"")</f>
        <v/>
      </c>
    </row>
    <row r="1525" spans="6:13" x14ac:dyDescent="0.2">
      <c r="F1525" s="110"/>
      <c r="I1525" s="213"/>
      <c r="J1525" s="254">
        <f>IFERROR(VLOOKUP(G:G,'Master Data'!A:D,4,FALSE),0)</f>
        <v>0</v>
      </c>
      <c r="L1525" s="117">
        <f>IFERROR(VLOOKUP(F:F,'BW Expense Report Doc'!F:H,3,FALSE),0)</f>
        <v>0</v>
      </c>
      <c r="M1525" s="117" t="str">
        <f>IFERROR(VLOOKUP(F:F,'Payment Schedule'!AD:AE,2,FALSE),"")</f>
        <v/>
      </c>
    </row>
    <row r="1526" spans="6:13" x14ac:dyDescent="0.2">
      <c r="F1526" s="110"/>
      <c r="I1526" s="213"/>
      <c r="J1526" s="254">
        <f>IFERROR(VLOOKUP(G:G,'Master Data'!A:D,4,FALSE),0)</f>
        <v>0</v>
      </c>
      <c r="L1526" s="117">
        <f>IFERROR(VLOOKUP(F:F,'BW Expense Report Doc'!F:H,3,FALSE),0)</f>
        <v>0</v>
      </c>
      <c r="M1526" s="117" t="str">
        <f>IFERROR(VLOOKUP(F:F,'Payment Schedule'!AD:AE,2,FALSE),"")</f>
        <v/>
      </c>
    </row>
    <row r="1527" spans="6:13" x14ac:dyDescent="0.2">
      <c r="F1527" s="110"/>
      <c r="I1527" s="213"/>
      <c r="J1527" s="254">
        <f>IFERROR(VLOOKUP(G:G,'Master Data'!A:D,4,FALSE),0)</f>
        <v>0</v>
      </c>
      <c r="L1527" s="117">
        <f>IFERROR(VLOOKUP(F:F,'BW Expense Report Doc'!F:H,3,FALSE),0)</f>
        <v>0</v>
      </c>
      <c r="M1527" s="117" t="str">
        <f>IFERROR(VLOOKUP(F:F,'Payment Schedule'!AD:AE,2,FALSE),"")</f>
        <v/>
      </c>
    </row>
    <row r="1528" spans="6:13" x14ac:dyDescent="0.2">
      <c r="F1528" s="110"/>
      <c r="I1528" s="213"/>
      <c r="J1528" s="254">
        <f>IFERROR(VLOOKUP(G:G,'Master Data'!A:D,4,FALSE),0)</f>
        <v>0</v>
      </c>
      <c r="L1528" s="117">
        <f>IFERROR(VLOOKUP(F:F,'BW Expense Report Doc'!F:H,3,FALSE),0)</f>
        <v>0</v>
      </c>
      <c r="M1528" s="117" t="str">
        <f>IFERROR(VLOOKUP(F:F,'Payment Schedule'!AD:AE,2,FALSE),"")</f>
        <v/>
      </c>
    </row>
    <row r="1529" spans="6:13" x14ac:dyDescent="0.2">
      <c r="F1529" s="110"/>
      <c r="I1529" s="213"/>
      <c r="J1529" s="254">
        <f>IFERROR(VLOOKUP(G:G,'Master Data'!A:D,4,FALSE),0)</f>
        <v>0</v>
      </c>
      <c r="L1529" s="117">
        <f>IFERROR(VLOOKUP(F:F,'BW Expense Report Doc'!F:H,3,FALSE),0)</f>
        <v>0</v>
      </c>
      <c r="M1529" s="117" t="str">
        <f>IFERROR(VLOOKUP(F:F,'Payment Schedule'!AD:AE,2,FALSE),"")</f>
        <v/>
      </c>
    </row>
    <row r="1530" spans="6:13" x14ac:dyDescent="0.2">
      <c r="F1530" s="110"/>
      <c r="I1530" s="213"/>
      <c r="J1530" s="254">
        <f>IFERROR(VLOOKUP(G:G,'Master Data'!A:D,4,FALSE),0)</f>
        <v>0</v>
      </c>
      <c r="L1530" s="117">
        <f>IFERROR(VLOOKUP(F:F,'BW Expense Report Doc'!F:H,3,FALSE),0)</f>
        <v>0</v>
      </c>
      <c r="M1530" s="117" t="str">
        <f>IFERROR(VLOOKUP(F:F,'Payment Schedule'!AD:AE,2,FALSE),"")</f>
        <v/>
      </c>
    </row>
    <row r="1531" spans="6:13" x14ac:dyDescent="0.2">
      <c r="F1531" s="110"/>
      <c r="I1531" s="213"/>
      <c r="J1531" s="254">
        <f>IFERROR(VLOOKUP(G:G,'Master Data'!A:D,4,FALSE),0)</f>
        <v>0</v>
      </c>
      <c r="L1531" s="117">
        <f>IFERROR(VLOOKUP(F:F,'BW Expense Report Doc'!F:H,3,FALSE),0)</f>
        <v>0</v>
      </c>
      <c r="M1531" s="117" t="str">
        <f>IFERROR(VLOOKUP(F:F,'Payment Schedule'!AD:AE,2,FALSE),"")</f>
        <v/>
      </c>
    </row>
    <row r="1532" spans="6:13" x14ac:dyDescent="0.2">
      <c r="F1532" s="110"/>
      <c r="I1532" s="213"/>
      <c r="J1532" s="254">
        <f>IFERROR(VLOOKUP(G:G,'Master Data'!A:D,4,FALSE),0)</f>
        <v>0</v>
      </c>
      <c r="L1532" s="117">
        <f>IFERROR(VLOOKUP(F:F,'BW Expense Report Doc'!F:H,3,FALSE),0)</f>
        <v>0</v>
      </c>
      <c r="M1532" s="117" t="str">
        <f>IFERROR(VLOOKUP(F:F,'Payment Schedule'!AD:AE,2,FALSE),"")</f>
        <v/>
      </c>
    </row>
    <row r="1533" spans="6:13" x14ac:dyDescent="0.2">
      <c r="F1533" s="110"/>
      <c r="I1533" s="213"/>
      <c r="J1533" s="254">
        <f>IFERROR(VLOOKUP(G:G,'Master Data'!A:D,4,FALSE),0)</f>
        <v>0</v>
      </c>
      <c r="L1533" s="117">
        <f>IFERROR(VLOOKUP(F:F,'BW Expense Report Doc'!F:H,3,FALSE),0)</f>
        <v>0</v>
      </c>
      <c r="M1533" s="117" t="str">
        <f>IFERROR(VLOOKUP(F:F,'Payment Schedule'!AD:AE,2,FALSE),"")</f>
        <v/>
      </c>
    </row>
    <row r="1534" spans="6:13" x14ac:dyDescent="0.2">
      <c r="F1534" s="110"/>
      <c r="I1534" s="213"/>
      <c r="J1534" s="254">
        <f>IFERROR(VLOOKUP(G:G,'Master Data'!A:D,4,FALSE),0)</f>
        <v>0</v>
      </c>
      <c r="L1534" s="117">
        <f>IFERROR(VLOOKUP(F:F,'BW Expense Report Doc'!F:H,3,FALSE),0)</f>
        <v>0</v>
      </c>
      <c r="M1534" s="117" t="str">
        <f>IFERROR(VLOOKUP(F:F,'Payment Schedule'!AD:AE,2,FALSE),"")</f>
        <v/>
      </c>
    </row>
    <row r="1535" spans="6:13" x14ac:dyDescent="0.2">
      <c r="F1535" s="110"/>
      <c r="I1535" s="213"/>
      <c r="J1535" s="254">
        <f>IFERROR(VLOOKUP(G:G,'Master Data'!A:D,4,FALSE),0)</f>
        <v>0</v>
      </c>
      <c r="L1535" s="117">
        <f>IFERROR(VLOOKUP(F:F,'BW Expense Report Doc'!F:H,3,FALSE),0)</f>
        <v>0</v>
      </c>
      <c r="M1535" s="117" t="str">
        <f>IFERROR(VLOOKUP(F:F,'Payment Schedule'!AD:AE,2,FALSE),"")</f>
        <v/>
      </c>
    </row>
    <row r="1536" spans="6:13" x14ac:dyDescent="0.2">
      <c r="F1536" s="110"/>
      <c r="I1536" s="213"/>
      <c r="J1536" s="254">
        <f>IFERROR(VLOOKUP(G:G,'Master Data'!A:D,4,FALSE),0)</f>
        <v>0</v>
      </c>
      <c r="L1536" s="117">
        <f>IFERROR(VLOOKUP(F:F,'BW Expense Report Doc'!F:H,3,FALSE),0)</f>
        <v>0</v>
      </c>
      <c r="M1536" s="117" t="str">
        <f>IFERROR(VLOOKUP(F:F,'Payment Schedule'!AD:AE,2,FALSE),"")</f>
        <v/>
      </c>
    </row>
    <row r="1537" spans="6:13" x14ac:dyDescent="0.2">
      <c r="F1537" s="110"/>
      <c r="I1537" s="213"/>
      <c r="J1537" s="254">
        <f>IFERROR(VLOOKUP(G:G,'Master Data'!A:D,4,FALSE),0)</f>
        <v>0</v>
      </c>
      <c r="L1537" s="117">
        <f>IFERROR(VLOOKUP(F:F,'BW Expense Report Doc'!F:H,3,FALSE),0)</f>
        <v>0</v>
      </c>
      <c r="M1537" s="117" t="str">
        <f>IFERROR(VLOOKUP(F:F,'Payment Schedule'!AD:AE,2,FALSE),"")</f>
        <v/>
      </c>
    </row>
    <row r="1538" spans="6:13" x14ac:dyDescent="0.2">
      <c r="F1538" s="110"/>
      <c r="I1538" s="213"/>
      <c r="J1538" s="254">
        <f>IFERROR(VLOOKUP(G:G,'Master Data'!A:D,4,FALSE),0)</f>
        <v>0</v>
      </c>
      <c r="L1538" s="117">
        <f>IFERROR(VLOOKUP(F:F,'BW Expense Report Doc'!F:H,3,FALSE),0)</f>
        <v>0</v>
      </c>
      <c r="M1538" s="117" t="str">
        <f>IFERROR(VLOOKUP(F:F,'Payment Schedule'!AD:AE,2,FALSE),"")</f>
        <v/>
      </c>
    </row>
    <row r="1539" spans="6:13" x14ac:dyDescent="0.2">
      <c r="F1539" s="110"/>
      <c r="I1539" s="213"/>
      <c r="J1539" s="254">
        <f>IFERROR(VLOOKUP(G:G,'Master Data'!A:D,4,FALSE),0)</f>
        <v>0</v>
      </c>
      <c r="L1539" s="117">
        <f>IFERROR(VLOOKUP(F:F,'BW Expense Report Doc'!F:H,3,FALSE),0)</f>
        <v>0</v>
      </c>
      <c r="M1539" s="117" t="str">
        <f>IFERROR(VLOOKUP(F:F,'Payment Schedule'!AD:AE,2,FALSE),"")</f>
        <v/>
      </c>
    </row>
    <row r="1540" spans="6:13" x14ac:dyDescent="0.2">
      <c r="F1540" s="110"/>
      <c r="I1540" s="213"/>
      <c r="J1540" s="254">
        <f>IFERROR(VLOOKUP(G:G,'Master Data'!A:D,4,FALSE),0)</f>
        <v>0</v>
      </c>
      <c r="L1540" s="117">
        <f>IFERROR(VLOOKUP(F:F,'BW Expense Report Doc'!F:H,3,FALSE),0)</f>
        <v>0</v>
      </c>
      <c r="M1540" s="117" t="str">
        <f>IFERROR(VLOOKUP(F:F,'Payment Schedule'!AD:AE,2,FALSE),"")</f>
        <v/>
      </c>
    </row>
    <row r="1541" spans="6:13" x14ac:dyDescent="0.2">
      <c r="F1541" s="110"/>
      <c r="I1541" s="213"/>
      <c r="J1541" s="254">
        <f>IFERROR(VLOOKUP(G:G,'Master Data'!A:D,4,FALSE),0)</f>
        <v>0</v>
      </c>
      <c r="L1541" s="117">
        <f>IFERROR(VLOOKUP(F:F,'BW Expense Report Doc'!F:H,3,FALSE),0)</f>
        <v>0</v>
      </c>
      <c r="M1541" s="117" t="str">
        <f>IFERROR(VLOOKUP(F:F,'Payment Schedule'!AD:AE,2,FALSE),"")</f>
        <v/>
      </c>
    </row>
    <row r="1542" spans="6:13" x14ac:dyDescent="0.2">
      <c r="F1542" s="110"/>
      <c r="I1542" s="213"/>
      <c r="J1542" s="254">
        <f>IFERROR(VLOOKUP(G:G,'Master Data'!A:D,4,FALSE),0)</f>
        <v>0</v>
      </c>
      <c r="L1542" s="117">
        <f>IFERROR(VLOOKUP(F:F,'BW Expense Report Doc'!F:H,3,FALSE),0)</f>
        <v>0</v>
      </c>
      <c r="M1542" s="117" t="str">
        <f>IFERROR(VLOOKUP(F:F,'Payment Schedule'!AD:AE,2,FALSE),"")</f>
        <v/>
      </c>
    </row>
    <row r="1543" spans="6:13" x14ac:dyDescent="0.2">
      <c r="F1543" s="110"/>
      <c r="I1543" s="213"/>
      <c r="J1543" s="254">
        <f>IFERROR(VLOOKUP(G:G,'Master Data'!A:D,4,FALSE),0)</f>
        <v>0</v>
      </c>
      <c r="L1543" s="117">
        <f>IFERROR(VLOOKUP(F:F,'BW Expense Report Doc'!F:H,3,FALSE),0)</f>
        <v>0</v>
      </c>
      <c r="M1543" s="117" t="str">
        <f>IFERROR(VLOOKUP(F:F,'Payment Schedule'!AD:AE,2,FALSE),"")</f>
        <v/>
      </c>
    </row>
    <row r="1544" spans="6:13" x14ac:dyDescent="0.2">
      <c r="F1544" s="110"/>
      <c r="I1544" s="213"/>
      <c r="J1544" s="254">
        <f>IFERROR(VLOOKUP(G:G,'Master Data'!A:D,4,FALSE),0)</f>
        <v>0</v>
      </c>
      <c r="L1544" s="117">
        <f>IFERROR(VLOOKUP(F:F,'BW Expense Report Doc'!F:H,3,FALSE),0)</f>
        <v>0</v>
      </c>
      <c r="M1544" s="117" t="str">
        <f>IFERROR(VLOOKUP(F:F,'Payment Schedule'!AD:AE,2,FALSE),"")</f>
        <v/>
      </c>
    </row>
    <row r="1545" spans="6:13" x14ac:dyDescent="0.2">
      <c r="F1545" s="110"/>
      <c r="I1545" s="213"/>
      <c r="J1545" s="254">
        <f>IFERROR(VLOOKUP(G:G,'Master Data'!A:D,4,FALSE),0)</f>
        <v>0</v>
      </c>
      <c r="L1545" s="117">
        <f>IFERROR(VLOOKUP(F:F,'BW Expense Report Doc'!F:H,3,FALSE),0)</f>
        <v>0</v>
      </c>
      <c r="M1545" s="117" t="str">
        <f>IFERROR(VLOOKUP(F:F,'Payment Schedule'!AD:AE,2,FALSE),"")</f>
        <v/>
      </c>
    </row>
    <row r="1546" spans="6:13" x14ac:dyDescent="0.2">
      <c r="F1546" s="110"/>
      <c r="I1546" s="213"/>
      <c r="J1546" s="254">
        <f>IFERROR(VLOOKUP(G:G,'Master Data'!A:D,4,FALSE),0)</f>
        <v>0</v>
      </c>
      <c r="L1546" s="117">
        <f>IFERROR(VLOOKUP(F:F,'BW Expense Report Doc'!F:H,3,FALSE),0)</f>
        <v>0</v>
      </c>
      <c r="M1546" s="117" t="str">
        <f>IFERROR(VLOOKUP(F:F,'Payment Schedule'!AD:AE,2,FALSE),"")</f>
        <v/>
      </c>
    </row>
    <row r="1547" spans="6:13" x14ac:dyDescent="0.2">
      <c r="F1547" s="110"/>
      <c r="I1547" s="213"/>
      <c r="J1547" s="254">
        <f>IFERROR(VLOOKUP(G:G,'Master Data'!A:D,4,FALSE),0)</f>
        <v>0</v>
      </c>
      <c r="L1547" s="117">
        <f>IFERROR(VLOOKUP(F:F,'BW Expense Report Doc'!F:H,3,FALSE),0)</f>
        <v>0</v>
      </c>
      <c r="M1547" s="117" t="str">
        <f>IFERROR(VLOOKUP(F:F,'Payment Schedule'!AD:AE,2,FALSE),"")</f>
        <v/>
      </c>
    </row>
    <row r="1548" spans="6:13" x14ac:dyDescent="0.2">
      <c r="F1548" s="110"/>
      <c r="I1548" s="213"/>
      <c r="J1548" s="254">
        <f>IFERROR(VLOOKUP(G:G,'Master Data'!A:D,4,FALSE),0)</f>
        <v>0</v>
      </c>
      <c r="L1548" s="117">
        <f>IFERROR(VLOOKUP(F:F,'BW Expense Report Doc'!F:H,3,FALSE),0)</f>
        <v>0</v>
      </c>
      <c r="M1548" s="117" t="str">
        <f>IFERROR(VLOOKUP(F:F,'Payment Schedule'!AD:AE,2,FALSE),"")</f>
        <v/>
      </c>
    </row>
    <row r="1549" spans="6:13" x14ac:dyDescent="0.2">
      <c r="F1549" s="110"/>
      <c r="I1549" s="213"/>
      <c r="J1549" s="254">
        <f>IFERROR(VLOOKUP(G:G,'Master Data'!A:D,4,FALSE),0)</f>
        <v>0</v>
      </c>
      <c r="L1549" s="117">
        <f>IFERROR(VLOOKUP(F:F,'BW Expense Report Doc'!F:H,3,FALSE),0)</f>
        <v>0</v>
      </c>
      <c r="M1549" s="117" t="str">
        <f>IFERROR(VLOOKUP(F:F,'Payment Schedule'!AD:AE,2,FALSE),"")</f>
        <v/>
      </c>
    </row>
    <row r="1550" spans="6:13" x14ac:dyDescent="0.2">
      <c r="F1550" s="110"/>
      <c r="I1550" s="213"/>
      <c r="J1550" s="254">
        <f>IFERROR(VLOOKUP(G:G,'Master Data'!A:D,4,FALSE),0)</f>
        <v>0</v>
      </c>
      <c r="L1550" s="117">
        <f>IFERROR(VLOOKUP(F:F,'BW Expense Report Doc'!F:H,3,FALSE),0)</f>
        <v>0</v>
      </c>
      <c r="M1550" s="117" t="str">
        <f>IFERROR(VLOOKUP(F:F,'Payment Schedule'!AD:AE,2,FALSE),"")</f>
        <v/>
      </c>
    </row>
    <row r="1551" spans="6:13" x14ac:dyDescent="0.2">
      <c r="F1551" s="110"/>
      <c r="I1551" s="213"/>
      <c r="J1551" s="254">
        <f>IFERROR(VLOOKUP(G:G,'Master Data'!A:D,4,FALSE),0)</f>
        <v>0</v>
      </c>
      <c r="L1551" s="117">
        <f>IFERROR(VLOOKUP(F:F,'BW Expense Report Doc'!F:H,3,FALSE),0)</f>
        <v>0</v>
      </c>
      <c r="M1551" s="117" t="str">
        <f>IFERROR(VLOOKUP(F:F,'Payment Schedule'!AD:AE,2,FALSE),"")</f>
        <v/>
      </c>
    </row>
    <row r="1552" spans="6:13" x14ac:dyDescent="0.2">
      <c r="F1552" s="110"/>
      <c r="I1552" s="213"/>
      <c r="J1552" s="254">
        <f>IFERROR(VLOOKUP(G:G,'Master Data'!A:D,4,FALSE),0)</f>
        <v>0</v>
      </c>
      <c r="L1552" s="117">
        <f>IFERROR(VLOOKUP(F:F,'BW Expense Report Doc'!F:H,3,FALSE),0)</f>
        <v>0</v>
      </c>
      <c r="M1552" s="117" t="str">
        <f>IFERROR(VLOOKUP(F:F,'Payment Schedule'!AD:AE,2,FALSE),"")</f>
        <v/>
      </c>
    </row>
    <row r="1553" spans="6:13" x14ac:dyDescent="0.2">
      <c r="F1553" s="110"/>
      <c r="I1553" s="213"/>
      <c r="J1553" s="254">
        <f>IFERROR(VLOOKUP(G:G,'Master Data'!A:D,4,FALSE),0)</f>
        <v>0</v>
      </c>
      <c r="L1553" s="117">
        <f>IFERROR(VLOOKUP(F:F,'BW Expense Report Doc'!F:H,3,FALSE),0)</f>
        <v>0</v>
      </c>
      <c r="M1553" s="117" t="str">
        <f>IFERROR(VLOOKUP(F:F,'Payment Schedule'!AD:AE,2,FALSE),"")</f>
        <v/>
      </c>
    </row>
    <row r="1554" spans="6:13" x14ac:dyDescent="0.2">
      <c r="F1554" s="110"/>
      <c r="I1554" s="213"/>
      <c r="J1554" s="254">
        <f>IFERROR(VLOOKUP(G:G,'Master Data'!A:D,4,FALSE),0)</f>
        <v>0</v>
      </c>
      <c r="L1554" s="117">
        <f>IFERROR(VLOOKUP(F:F,'BW Expense Report Doc'!F:H,3,FALSE),0)</f>
        <v>0</v>
      </c>
      <c r="M1554" s="117" t="str">
        <f>IFERROR(VLOOKUP(F:F,'Payment Schedule'!AD:AE,2,FALSE),"")</f>
        <v/>
      </c>
    </row>
    <row r="1555" spans="6:13" x14ac:dyDescent="0.2">
      <c r="F1555" s="110"/>
      <c r="I1555" s="213"/>
      <c r="J1555" s="254">
        <f>IFERROR(VLOOKUP(G:G,'Master Data'!A:D,4,FALSE),0)</f>
        <v>0</v>
      </c>
      <c r="L1555" s="117">
        <f>IFERROR(VLOOKUP(F:F,'BW Expense Report Doc'!F:H,3,FALSE),0)</f>
        <v>0</v>
      </c>
      <c r="M1555" s="117" t="str">
        <f>IFERROR(VLOOKUP(F:F,'Payment Schedule'!AD:AE,2,FALSE),"")</f>
        <v/>
      </c>
    </row>
    <row r="1556" spans="6:13" x14ac:dyDescent="0.2">
      <c r="F1556" s="110"/>
      <c r="I1556" s="213"/>
      <c r="J1556" s="254">
        <f>IFERROR(VLOOKUP(G:G,'Master Data'!A:D,4,FALSE),0)</f>
        <v>0</v>
      </c>
      <c r="L1556" s="117">
        <f>IFERROR(VLOOKUP(F:F,'BW Expense Report Doc'!F:H,3,FALSE),0)</f>
        <v>0</v>
      </c>
      <c r="M1556" s="117" t="str">
        <f>IFERROR(VLOOKUP(F:F,'Payment Schedule'!AD:AE,2,FALSE),"")</f>
        <v/>
      </c>
    </row>
    <row r="1557" spans="6:13" x14ac:dyDescent="0.2">
      <c r="F1557" s="110"/>
      <c r="I1557" s="213"/>
      <c r="J1557" s="254">
        <f>IFERROR(VLOOKUP(G:G,'Master Data'!A:D,4,FALSE),0)</f>
        <v>0</v>
      </c>
      <c r="L1557" s="117">
        <f>IFERROR(VLOOKUP(F:F,'BW Expense Report Doc'!F:H,3,FALSE),0)</f>
        <v>0</v>
      </c>
      <c r="M1557" s="117" t="str">
        <f>IFERROR(VLOOKUP(F:F,'Payment Schedule'!AD:AE,2,FALSE),"")</f>
        <v/>
      </c>
    </row>
    <row r="1558" spans="6:13" x14ac:dyDescent="0.2">
      <c r="F1558" s="110"/>
      <c r="I1558" s="213"/>
      <c r="J1558" s="254">
        <f>IFERROR(VLOOKUP(G:G,'Master Data'!A:D,4,FALSE),0)</f>
        <v>0</v>
      </c>
      <c r="L1558" s="117">
        <f>IFERROR(VLOOKUP(F:F,'BW Expense Report Doc'!F:H,3,FALSE),0)</f>
        <v>0</v>
      </c>
      <c r="M1558" s="117" t="str">
        <f>IFERROR(VLOOKUP(F:F,'Payment Schedule'!AD:AE,2,FALSE),"")</f>
        <v/>
      </c>
    </row>
    <row r="1559" spans="6:13" x14ac:dyDescent="0.2">
      <c r="F1559" s="110"/>
      <c r="I1559" s="213"/>
      <c r="J1559" s="254">
        <f>IFERROR(VLOOKUP(G:G,'Master Data'!A:D,4,FALSE),0)</f>
        <v>0</v>
      </c>
      <c r="L1559" s="117">
        <f>IFERROR(VLOOKUP(F:F,'BW Expense Report Doc'!F:H,3,FALSE),0)</f>
        <v>0</v>
      </c>
      <c r="M1559" s="117" t="str">
        <f>IFERROR(VLOOKUP(F:F,'Payment Schedule'!AD:AE,2,FALSE),"")</f>
        <v/>
      </c>
    </row>
    <row r="1560" spans="6:13" x14ac:dyDescent="0.2">
      <c r="F1560" s="110"/>
      <c r="I1560" s="213"/>
      <c r="J1560" s="254">
        <f>IFERROR(VLOOKUP(G:G,'Master Data'!A:D,4,FALSE),0)</f>
        <v>0</v>
      </c>
      <c r="L1560" s="117">
        <f>IFERROR(VLOOKUP(F:F,'BW Expense Report Doc'!F:H,3,FALSE),0)</f>
        <v>0</v>
      </c>
      <c r="M1560" s="117" t="str">
        <f>IFERROR(VLOOKUP(F:F,'Payment Schedule'!AD:AE,2,FALSE),"")</f>
        <v/>
      </c>
    </row>
    <row r="1561" spans="6:13" x14ac:dyDescent="0.2">
      <c r="F1561" s="110"/>
      <c r="I1561" s="213"/>
      <c r="J1561" s="254">
        <f>IFERROR(VLOOKUP(G:G,'Master Data'!A:D,4,FALSE),0)</f>
        <v>0</v>
      </c>
      <c r="L1561" s="117">
        <f>IFERROR(VLOOKUP(F:F,'BW Expense Report Doc'!F:H,3,FALSE),0)</f>
        <v>0</v>
      </c>
      <c r="M1561" s="117" t="str">
        <f>IFERROR(VLOOKUP(F:F,'Payment Schedule'!AD:AE,2,FALSE),"")</f>
        <v/>
      </c>
    </row>
    <row r="1562" spans="6:13" x14ac:dyDescent="0.2">
      <c r="F1562" s="110"/>
      <c r="I1562" s="213"/>
      <c r="J1562" s="254">
        <f>IFERROR(VLOOKUP(G:G,'Master Data'!A:D,4,FALSE),0)</f>
        <v>0</v>
      </c>
      <c r="L1562" s="117">
        <f>IFERROR(VLOOKUP(F:F,'BW Expense Report Doc'!F:H,3,FALSE),0)</f>
        <v>0</v>
      </c>
      <c r="M1562" s="117" t="str">
        <f>IFERROR(VLOOKUP(F:F,'Payment Schedule'!AD:AE,2,FALSE),"")</f>
        <v/>
      </c>
    </row>
    <row r="1563" spans="6:13" x14ac:dyDescent="0.2">
      <c r="F1563" s="110"/>
      <c r="I1563" s="213"/>
      <c r="J1563" s="254">
        <f>IFERROR(VLOOKUP(G:G,'Master Data'!A:D,4,FALSE),0)</f>
        <v>0</v>
      </c>
      <c r="L1563" s="117">
        <f>IFERROR(VLOOKUP(F:F,'BW Expense Report Doc'!F:H,3,FALSE),0)</f>
        <v>0</v>
      </c>
      <c r="M1563" s="117" t="str">
        <f>IFERROR(VLOOKUP(F:F,'Payment Schedule'!AD:AE,2,FALSE),"")</f>
        <v/>
      </c>
    </row>
    <row r="1564" spans="6:13" x14ac:dyDescent="0.2">
      <c r="F1564" s="110"/>
      <c r="I1564" s="213"/>
      <c r="J1564" s="254">
        <f>IFERROR(VLOOKUP(G:G,'Master Data'!A:D,4,FALSE),0)</f>
        <v>0</v>
      </c>
      <c r="L1564" s="117">
        <f>IFERROR(VLOOKUP(F:F,'BW Expense Report Doc'!F:H,3,FALSE),0)</f>
        <v>0</v>
      </c>
      <c r="M1564" s="117" t="str">
        <f>IFERROR(VLOOKUP(F:F,'Payment Schedule'!AD:AE,2,FALSE),"")</f>
        <v/>
      </c>
    </row>
    <row r="1565" spans="6:13" x14ac:dyDescent="0.2">
      <c r="F1565" s="110"/>
      <c r="I1565" s="213"/>
      <c r="J1565" s="254">
        <f>IFERROR(VLOOKUP(G:G,'Master Data'!A:D,4,FALSE),0)</f>
        <v>0</v>
      </c>
      <c r="L1565" s="117">
        <f>IFERROR(VLOOKUP(F:F,'BW Expense Report Doc'!F:H,3,FALSE),0)</f>
        <v>0</v>
      </c>
      <c r="M1565" s="117" t="str">
        <f>IFERROR(VLOOKUP(F:F,'Payment Schedule'!AD:AE,2,FALSE),"")</f>
        <v/>
      </c>
    </row>
    <row r="1566" spans="6:13" x14ac:dyDescent="0.2">
      <c r="F1566" s="110"/>
      <c r="I1566" s="213"/>
      <c r="J1566" s="254">
        <f>IFERROR(VLOOKUP(G:G,'Master Data'!A:D,4,FALSE),0)</f>
        <v>0</v>
      </c>
      <c r="L1566" s="117">
        <f>IFERROR(VLOOKUP(F:F,'BW Expense Report Doc'!F:H,3,FALSE),0)</f>
        <v>0</v>
      </c>
      <c r="M1566" s="117" t="str">
        <f>IFERROR(VLOOKUP(F:F,'Payment Schedule'!AD:AE,2,FALSE),"")</f>
        <v/>
      </c>
    </row>
    <row r="1567" spans="6:13" x14ac:dyDescent="0.2">
      <c r="F1567" s="110"/>
      <c r="I1567" s="213"/>
      <c r="J1567" s="254">
        <f>IFERROR(VLOOKUP(G:G,'Master Data'!A:D,4,FALSE),0)</f>
        <v>0</v>
      </c>
      <c r="L1567" s="117">
        <f>IFERROR(VLOOKUP(F:F,'BW Expense Report Doc'!F:H,3,FALSE),0)</f>
        <v>0</v>
      </c>
      <c r="M1567" s="117" t="str">
        <f>IFERROR(VLOOKUP(F:F,'Payment Schedule'!AD:AE,2,FALSE),"")</f>
        <v/>
      </c>
    </row>
    <row r="1568" spans="6:13" x14ac:dyDescent="0.2">
      <c r="F1568" s="110"/>
      <c r="I1568" s="213"/>
      <c r="J1568" s="254">
        <f>IFERROR(VLOOKUP(G:G,'Master Data'!A:D,4,FALSE),0)</f>
        <v>0</v>
      </c>
      <c r="L1568" s="117">
        <f>IFERROR(VLOOKUP(F:F,'BW Expense Report Doc'!F:H,3,FALSE),0)</f>
        <v>0</v>
      </c>
      <c r="M1568" s="117" t="str">
        <f>IFERROR(VLOOKUP(F:F,'Payment Schedule'!AD:AE,2,FALSE),"")</f>
        <v/>
      </c>
    </row>
    <row r="1569" spans="6:13" x14ac:dyDescent="0.2">
      <c r="F1569" s="110"/>
      <c r="I1569" s="213"/>
      <c r="J1569" s="254">
        <f>IFERROR(VLOOKUP(G:G,'Master Data'!A:D,4,FALSE),0)</f>
        <v>0</v>
      </c>
      <c r="L1569" s="117">
        <f>IFERROR(VLOOKUP(F:F,'BW Expense Report Doc'!F:H,3,FALSE),0)</f>
        <v>0</v>
      </c>
      <c r="M1569" s="117" t="str">
        <f>IFERROR(VLOOKUP(F:F,'Payment Schedule'!AD:AE,2,FALSE),"")</f>
        <v/>
      </c>
    </row>
    <row r="1570" spans="6:13" x14ac:dyDescent="0.2">
      <c r="F1570" s="110"/>
      <c r="I1570" s="213"/>
      <c r="J1570" s="254">
        <f>IFERROR(VLOOKUP(G:G,'Master Data'!A:D,4,FALSE),0)</f>
        <v>0</v>
      </c>
      <c r="L1570" s="117">
        <f>IFERROR(VLOOKUP(F:F,'BW Expense Report Doc'!F:H,3,FALSE),0)</f>
        <v>0</v>
      </c>
      <c r="M1570" s="117" t="str">
        <f>IFERROR(VLOOKUP(F:F,'Payment Schedule'!AD:AE,2,FALSE),"")</f>
        <v/>
      </c>
    </row>
    <row r="1571" spans="6:13" x14ac:dyDescent="0.2">
      <c r="F1571" s="110"/>
      <c r="I1571" s="213"/>
      <c r="J1571" s="254">
        <f>IFERROR(VLOOKUP(G:G,'Master Data'!A:D,4,FALSE),0)</f>
        <v>0</v>
      </c>
      <c r="L1571" s="117">
        <f>IFERROR(VLOOKUP(F:F,'BW Expense Report Doc'!F:H,3,FALSE),0)</f>
        <v>0</v>
      </c>
      <c r="M1571" s="117" t="str">
        <f>IFERROR(VLOOKUP(F:F,'Payment Schedule'!AD:AE,2,FALSE),"")</f>
        <v/>
      </c>
    </row>
    <row r="1572" spans="6:13" x14ac:dyDescent="0.2">
      <c r="F1572" s="110"/>
      <c r="I1572" s="213"/>
      <c r="J1572" s="254">
        <f>IFERROR(VLOOKUP(G:G,'Master Data'!A:D,4,FALSE),0)</f>
        <v>0</v>
      </c>
      <c r="L1572" s="117">
        <f>IFERROR(VLOOKUP(F:F,'BW Expense Report Doc'!F:H,3,FALSE),0)</f>
        <v>0</v>
      </c>
      <c r="M1572" s="117" t="str">
        <f>IFERROR(VLOOKUP(F:F,'Payment Schedule'!AD:AE,2,FALSE),"")</f>
        <v/>
      </c>
    </row>
    <row r="1573" spans="6:13" x14ac:dyDescent="0.2">
      <c r="F1573" s="110"/>
      <c r="I1573" s="213"/>
      <c r="J1573" s="254">
        <f>IFERROR(VLOOKUP(G:G,'Master Data'!A:D,4,FALSE),0)</f>
        <v>0</v>
      </c>
      <c r="L1573" s="117">
        <f>IFERROR(VLOOKUP(F:F,'BW Expense Report Doc'!F:H,3,FALSE),0)</f>
        <v>0</v>
      </c>
      <c r="M1573" s="117" t="str">
        <f>IFERROR(VLOOKUP(F:F,'Payment Schedule'!AD:AE,2,FALSE),"")</f>
        <v/>
      </c>
    </row>
    <row r="1574" spans="6:13" x14ac:dyDescent="0.2">
      <c r="F1574" s="110"/>
      <c r="I1574" s="213"/>
      <c r="J1574" s="254">
        <f>IFERROR(VLOOKUP(G:G,'Master Data'!A:D,4,FALSE),0)</f>
        <v>0</v>
      </c>
      <c r="L1574" s="117">
        <f>IFERROR(VLOOKUP(F:F,'BW Expense Report Doc'!F:H,3,FALSE),0)</f>
        <v>0</v>
      </c>
      <c r="M1574" s="117" t="str">
        <f>IFERROR(VLOOKUP(F:F,'Payment Schedule'!AD:AE,2,FALSE),"")</f>
        <v/>
      </c>
    </row>
    <row r="1575" spans="6:13" x14ac:dyDescent="0.2">
      <c r="F1575" s="110"/>
      <c r="I1575" s="213"/>
      <c r="J1575" s="254">
        <f>IFERROR(VLOOKUP(G:G,'Master Data'!A:D,4,FALSE),0)</f>
        <v>0</v>
      </c>
      <c r="L1575" s="117">
        <f>IFERROR(VLOOKUP(F:F,'BW Expense Report Doc'!F:H,3,FALSE),0)</f>
        <v>0</v>
      </c>
      <c r="M1575" s="117" t="str">
        <f>IFERROR(VLOOKUP(F:F,'Payment Schedule'!AD:AE,2,FALSE),"")</f>
        <v/>
      </c>
    </row>
    <row r="1576" spans="6:13" x14ac:dyDescent="0.2">
      <c r="F1576" s="110"/>
      <c r="I1576" s="213"/>
      <c r="J1576" s="254">
        <f>IFERROR(VLOOKUP(G:G,'Master Data'!A:D,4,FALSE),0)</f>
        <v>0</v>
      </c>
      <c r="L1576" s="117">
        <f>IFERROR(VLOOKUP(F:F,'BW Expense Report Doc'!F:H,3,FALSE),0)</f>
        <v>0</v>
      </c>
      <c r="M1576" s="117" t="str">
        <f>IFERROR(VLOOKUP(F:F,'Payment Schedule'!AD:AE,2,FALSE),"")</f>
        <v/>
      </c>
    </row>
    <row r="1577" spans="6:13" x14ac:dyDescent="0.2">
      <c r="F1577" s="110"/>
      <c r="I1577" s="213"/>
      <c r="J1577" s="254">
        <f>IFERROR(VLOOKUP(G:G,'Master Data'!A:D,4,FALSE),0)</f>
        <v>0</v>
      </c>
      <c r="L1577" s="117">
        <f>IFERROR(VLOOKUP(F:F,'BW Expense Report Doc'!F:H,3,FALSE),0)</f>
        <v>0</v>
      </c>
      <c r="M1577" s="117" t="str">
        <f>IFERROR(VLOOKUP(F:F,'Payment Schedule'!AD:AE,2,FALSE),"")</f>
        <v/>
      </c>
    </row>
    <row r="1578" spans="6:13" x14ac:dyDescent="0.2">
      <c r="F1578" s="110"/>
      <c r="I1578" s="213"/>
      <c r="J1578" s="254">
        <f>IFERROR(VLOOKUP(G:G,'Master Data'!A:D,4,FALSE),0)</f>
        <v>0</v>
      </c>
      <c r="L1578" s="117">
        <f>IFERROR(VLOOKUP(F:F,'BW Expense Report Doc'!F:H,3,FALSE),0)</f>
        <v>0</v>
      </c>
      <c r="M1578" s="117" t="str">
        <f>IFERROR(VLOOKUP(F:F,'Payment Schedule'!AD:AE,2,FALSE),"")</f>
        <v/>
      </c>
    </row>
    <row r="1579" spans="6:13" x14ac:dyDescent="0.2">
      <c r="F1579" s="110"/>
      <c r="I1579" s="213"/>
      <c r="J1579" s="254">
        <f>IFERROR(VLOOKUP(G:G,'Master Data'!A:D,4,FALSE),0)</f>
        <v>0</v>
      </c>
      <c r="L1579" s="117">
        <f>IFERROR(VLOOKUP(F:F,'BW Expense Report Doc'!F:H,3,FALSE),0)</f>
        <v>0</v>
      </c>
      <c r="M1579" s="117" t="str">
        <f>IFERROR(VLOOKUP(F:F,'Payment Schedule'!AD:AE,2,FALSE),"")</f>
        <v/>
      </c>
    </row>
    <row r="1580" spans="6:13" x14ac:dyDescent="0.2">
      <c r="F1580" s="110"/>
      <c r="I1580" s="213"/>
      <c r="J1580" s="254">
        <f>IFERROR(VLOOKUP(G:G,'Master Data'!A:D,4,FALSE),0)</f>
        <v>0</v>
      </c>
      <c r="L1580" s="117">
        <f>IFERROR(VLOOKUP(F:F,'BW Expense Report Doc'!F:H,3,FALSE),0)</f>
        <v>0</v>
      </c>
      <c r="M1580" s="117" t="str">
        <f>IFERROR(VLOOKUP(F:F,'Payment Schedule'!AD:AE,2,FALSE),"")</f>
        <v/>
      </c>
    </row>
    <row r="1581" spans="6:13" x14ac:dyDescent="0.2">
      <c r="F1581" s="110"/>
      <c r="I1581" s="213"/>
      <c r="J1581" s="254">
        <f>IFERROR(VLOOKUP(G:G,'Master Data'!A:D,4,FALSE),0)</f>
        <v>0</v>
      </c>
      <c r="L1581" s="117">
        <f>IFERROR(VLOOKUP(F:F,'BW Expense Report Doc'!F:H,3,FALSE),0)</f>
        <v>0</v>
      </c>
      <c r="M1581" s="117" t="str">
        <f>IFERROR(VLOOKUP(F:F,'Payment Schedule'!AD:AE,2,FALSE),"")</f>
        <v/>
      </c>
    </row>
    <row r="1582" spans="6:13" x14ac:dyDescent="0.2">
      <c r="F1582" s="110"/>
      <c r="I1582" s="213"/>
      <c r="J1582" s="254">
        <f>IFERROR(VLOOKUP(G:G,'Master Data'!A:D,4,FALSE),0)</f>
        <v>0</v>
      </c>
      <c r="L1582" s="117">
        <f>IFERROR(VLOOKUP(F:F,'BW Expense Report Doc'!F:H,3,FALSE),0)</f>
        <v>0</v>
      </c>
      <c r="M1582" s="117" t="str">
        <f>IFERROR(VLOOKUP(F:F,'Payment Schedule'!AD:AE,2,FALSE),"")</f>
        <v/>
      </c>
    </row>
    <row r="1583" spans="6:13" x14ac:dyDescent="0.2">
      <c r="F1583" s="110"/>
      <c r="I1583" s="213"/>
      <c r="J1583" s="254">
        <f>IFERROR(VLOOKUP(G:G,'Master Data'!A:D,4,FALSE),0)</f>
        <v>0</v>
      </c>
      <c r="L1583" s="117">
        <f>IFERROR(VLOOKUP(F:F,'BW Expense Report Doc'!F:H,3,FALSE),0)</f>
        <v>0</v>
      </c>
      <c r="M1583" s="117" t="str">
        <f>IFERROR(VLOOKUP(F:F,'Payment Schedule'!AD:AE,2,FALSE),"")</f>
        <v/>
      </c>
    </row>
    <row r="1584" spans="6:13" x14ac:dyDescent="0.2">
      <c r="F1584" s="110"/>
      <c r="I1584" s="213"/>
      <c r="J1584" s="254">
        <f>IFERROR(VLOOKUP(G:G,'Master Data'!A:D,4,FALSE),0)</f>
        <v>0</v>
      </c>
      <c r="L1584" s="117">
        <f>IFERROR(VLOOKUP(F:F,'BW Expense Report Doc'!F:H,3,FALSE),0)</f>
        <v>0</v>
      </c>
      <c r="M1584" s="117" t="str">
        <f>IFERROR(VLOOKUP(F:F,'Payment Schedule'!AD:AE,2,FALSE),"")</f>
        <v/>
      </c>
    </row>
    <row r="1585" spans="6:13" x14ac:dyDescent="0.2">
      <c r="F1585" s="110"/>
      <c r="I1585" s="213"/>
      <c r="J1585" s="254">
        <f>IFERROR(VLOOKUP(G:G,'Master Data'!A:D,4,FALSE),0)</f>
        <v>0</v>
      </c>
      <c r="L1585" s="117">
        <f>IFERROR(VLOOKUP(F:F,'BW Expense Report Doc'!F:H,3,FALSE),0)</f>
        <v>0</v>
      </c>
      <c r="M1585" s="117" t="str">
        <f>IFERROR(VLOOKUP(F:F,'Payment Schedule'!AD:AE,2,FALSE),"")</f>
        <v/>
      </c>
    </row>
    <row r="1586" spans="6:13" x14ac:dyDescent="0.2">
      <c r="F1586" s="110"/>
      <c r="I1586" s="213"/>
      <c r="J1586" s="254">
        <f>IFERROR(VLOOKUP(G:G,'Master Data'!A:D,4,FALSE),0)</f>
        <v>0</v>
      </c>
      <c r="L1586" s="117">
        <f>IFERROR(VLOOKUP(F:F,'BW Expense Report Doc'!F:H,3,FALSE),0)</f>
        <v>0</v>
      </c>
      <c r="M1586" s="117" t="str">
        <f>IFERROR(VLOOKUP(F:F,'Payment Schedule'!AD:AE,2,FALSE),"")</f>
        <v/>
      </c>
    </row>
    <row r="1587" spans="6:13" x14ac:dyDescent="0.2">
      <c r="F1587" s="110"/>
      <c r="I1587" s="213"/>
      <c r="J1587" s="254">
        <f>IFERROR(VLOOKUP(G:G,'Master Data'!A:D,4,FALSE),0)</f>
        <v>0</v>
      </c>
      <c r="L1587" s="117">
        <f>IFERROR(VLOOKUP(F:F,'BW Expense Report Doc'!F:H,3,FALSE),0)</f>
        <v>0</v>
      </c>
      <c r="M1587" s="117" t="str">
        <f>IFERROR(VLOOKUP(F:F,'Payment Schedule'!AD:AE,2,FALSE),"")</f>
        <v/>
      </c>
    </row>
    <row r="1588" spans="6:13" x14ac:dyDescent="0.2">
      <c r="F1588" s="110"/>
      <c r="I1588" s="213"/>
      <c r="J1588" s="254">
        <f>IFERROR(VLOOKUP(G:G,'Master Data'!A:D,4,FALSE),0)</f>
        <v>0</v>
      </c>
      <c r="L1588" s="117">
        <f>IFERROR(VLOOKUP(F:F,'BW Expense Report Doc'!F:H,3,FALSE),0)</f>
        <v>0</v>
      </c>
      <c r="M1588" s="117" t="str">
        <f>IFERROR(VLOOKUP(F:F,'Payment Schedule'!AD:AE,2,FALSE),"")</f>
        <v/>
      </c>
    </row>
    <row r="1589" spans="6:13" x14ac:dyDescent="0.2">
      <c r="F1589" s="110"/>
      <c r="I1589" s="213"/>
      <c r="J1589" s="254">
        <f>IFERROR(VLOOKUP(G:G,'Master Data'!A:D,4,FALSE),0)</f>
        <v>0</v>
      </c>
      <c r="L1589" s="117">
        <f>IFERROR(VLOOKUP(F:F,'BW Expense Report Doc'!F:H,3,FALSE),0)</f>
        <v>0</v>
      </c>
      <c r="M1589" s="117" t="str">
        <f>IFERROR(VLOOKUP(F:F,'Payment Schedule'!AD:AE,2,FALSE),"")</f>
        <v/>
      </c>
    </row>
    <row r="1590" spans="6:13" x14ac:dyDescent="0.2">
      <c r="F1590" s="110"/>
      <c r="I1590" s="213"/>
      <c r="J1590" s="254">
        <f>IFERROR(VLOOKUP(G:G,'Master Data'!A:D,4,FALSE),0)</f>
        <v>0</v>
      </c>
      <c r="L1590" s="117">
        <f>IFERROR(VLOOKUP(F:F,'BW Expense Report Doc'!F:H,3,FALSE),0)</f>
        <v>0</v>
      </c>
      <c r="M1590" s="117" t="str">
        <f>IFERROR(VLOOKUP(F:F,'Payment Schedule'!AD:AE,2,FALSE),"")</f>
        <v/>
      </c>
    </row>
    <row r="1591" spans="6:13" x14ac:dyDescent="0.2">
      <c r="F1591" s="110"/>
      <c r="I1591" s="213"/>
      <c r="J1591" s="254">
        <f>IFERROR(VLOOKUP(G:G,'Master Data'!A:D,4,FALSE),0)</f>
        <v>0</v>
      </c>
      <c r="L1591" s="117">
        <f>IFERROR(VLOOKUP(F:F,'BW Expense Report Doc'!F:H,3,FALSE),0)</f>
        <v>0</v>
      </c>
      <c r="M1591" s="117" t="str">
        <f>IFERROR(VLOOKUP(F:F,'Payment Schedule'!AD:AE,2,FALSE),"")</f>
        <v/>
      </c>
    </row>
    <row r="1592" spans="6:13" x14ac:dyDescent="0.2">
      <c r="F1592" s="110"/>
      <c r="I1592" s="213"/>
      <c r="J1592" s="254">
        <f>IFERROR(VLOOKUP(G:G,'Master Data'!A:D,4,FALSE),0)</f>
        <v>0</v>
      </c>
      <c r="L1592" s="117">
        <f>IFERROR(VLOOKUP(F:F,'BW Expense Report Doc'!F:H,3,FALSE),0)</f>
        <v>0</v>
      </c>
      <c r="M1592" s="117" t="str">
        <f>IFERROR(VLOOKUP(F:F,'Payment Schedule'!AD:AE,2,FALSE),"")</f>
        <v/>
      </c>
    </row>
    <row r="1593" spans="6:13" x14ac:dyDescent="0.2">
      <c r="F1593" s="110"/>
      <c r="I1593" s="213"/>
      <c r="J1593" s="254">
        <f>IFERROR(VLOOKUP(G:G,'Master Data'!A:D,4,FALSE),0)</f>
        <v>0</v>
      </c>
      <c r="L1593" s="117">
        <f>IFERROR(VLOOKUP(F:F,'BW Expense Report Doc'!F:H,3,FALSE),0)</f>
        <v>0</v>
      </c>
      <c r="M1593" s="117" t="str">
        <f>IFERROR(VLOOKUP(F:F,'Payment Schedule'!AD:AE,2,FALSE),"")</f>
        <v/>
      </c>
    </row>
    <row r="1594" spans="6:13" x14ac:dyDescent="0.2">
      <c r="F1594" s="110"/>
      <c r="I1594" s="213"/>
      <c r="J1594" s="254">
        <f>IFERROR(VLOOKUP(G:G,'Master Data'!A:D,4,FALSE),0)</f>
        <v>0</v>
      </c>
      <c r="L1594" s="117">
        <f>IFERROR(VLOOKUP(F:F,'BW Expense Report Doc'!F:H,3,FALSE),0)</f>
        <v>0</v>
      </c>
      <c r="M1594" s="117" t="str">
        <f>IFERROR(VLOOKUP(F:F,'Payment Schedule'!AD:AE,2,FALSE),"")</f>
        <v/>
      </c>
    </row>
    <row r="1595" spans="6:13" x14ac:dyDescent="0.2">
      <c r="F1595" s="110"/>
      <c r="I1595" s="213"/>
      <c r="J1595" s="254">
        <f>IFERROR(VLOOKUP(G:G,'Master Data'!A:D,4,FALSE),0)</f>
        <v>0</v>
      </c>
      <c r="L1595" s="117">
        <f>IFERROR(VLOOKUP(F:F,'BW Expense Report Doc'!F:H,3,FALSE),0)</f>
        <v>0</v>
      </c>
      <c r="M1595" s="117" t="str">
        <f>IFERROR(VLOOKUP(F:F,'Payment Schedule'!AD:AE,2,FALSE),"")</f>
        <v/>
      </c>
    </row>
    <row r="1596" spans="6:13" x14ac:dyDescent="0.2">
      <c r="F1596" s="110"/>
      <c r="I1596" s="213"/>
      <c r="J1596" s="254">
        <f>IFERROR(VLOOKUP(G:G,'Master Data'!A:D,4,FALSE),0)</f>
        <v>0</v>
      </c>
      <c r="L1596" s="117">
        <f>IFERROR(VLOOKUP(F:F,'BW Expense Report Doc'!F:H,3,FALSE),0)</f>
        <v>0</v>
      </c>
      <c r="M1596" s="117" t="str">
        <f>IFERROR(VLOOKUP(F:F,'Payment Schedule'!AD:AE,2,FALSE),"")</f>
        <v/>
      </c>
    </row>
    <row r="1597" spans="6:13" x14ac:dyDescent="0.2">
      <c r="F1597" s="110"/>
      <c r="I1597" s="213"/>
      <c r="J1597" s="254">
        <f>IFERROR(VLOOKUP(G:G,'Master Data'!A:D,4,FALSE),0)</f>
        <v>0</v>
      </c>
      <c r="L1597" s="117">
        <f>IFERROR(VLOOKUP(F:F,'BW Expense Report Doc'!F:H,3,FALSE),0)</f>
        <v>0</v>
      </c>
      <c r="M1597" s="117" t="str">
        <f>IFERROR(VLOOKUP(F:F,'Payment Schedule'!AD:AE,2,FALSE),"")</f>
        <v/>
      </c>
    </row>
    <row r="1598" spans="6:13" x14ac:dyDescent="0.2">
      <c r="F1598" s="110"/>
      <c r="I1598" s="213"/>
      <c r="J1598" s="254">
        <f>IFERROR(VLOOKUP(G:G,'Master Data'!A:D,4,FALSE),0)</f>
        <v>0</v>
      </c>
      <c r="L1598" s="117">
        <f>IFERROR(VLOOKUP(F:F,'BW Expense Report Doc'!F:H,3,FALSE),0)</f>
        <v>0</v>
      </c>
      <c r="M1598" s="117" t="str">
        <f>IFERROR(VLOOKUP(F:F,'Payment Schedule'!AD:AE,2,FALSE),"")</f>
        <v/>
      </c>
    </row>
    <row r="1599" spans="6:13" x14ac:dyDescent="0.2">
      <c r="F1599" s="110"/>
      <c r="I1599" s="213"/>
      <c r="J1599" s="254">
        <f>IFERROR(VLOOKUP(G:G,'Master Data'!A:D,4,FALSE),0)</f>
        <v>0</v>
      </c>
      <c r="L1599" s="117">
        <f>IFERROR(VLOOKUP(F:F,'BW Expense Report Doc'!F:H,3,FALSE),0)</f>
        <v>0</v>
      </c>
      <c r="M1599" s="117" t="str">
        <f>IFERROR(VLOOKUP(F:F,'Payment Schedule'!AD:AE,2,FALSE),"")</f>
        <v/>
      </c>
    </row>
    <row r="1600" spans="6:13" x14ac:dyDescent="0.2">
      <c r="F1600" s="110"/>
      <c r="I1600" s="213"/>
      <c r="J1600" s="254">
        <f>IFERROR(VLOOKUP(G:G,'Master Data'!A:D,4,FALSE),0)</f>
        <v>0</v>
      </c>
      <c r="L1600" s="117">
        <f>IFERROR(VLOOKUP(F:F,'BW Expense Report Doc'!F:H,3,FALSE),0)</f>
        <v>0</v>
      </c>
      <c r="M1600" s="117" t="str">
        <f>IFERROR(VLOOKUP(F:F,'Payment Schedule'!AD:AE,2,FALSE),"")</f>
        <v/>
      </c>
    </row>
    <row r="1601" spans="6:13" x14ac:dyDescent="0.2">
      <c r="F1601" s="110"/>
      <c r="I1601" s="213"/>
      <c r="J1601" s="254">
        <f>IFERROR(VLOOKUP(G:G,'Master Data'!A:D,4,FALSE),0)</f>
        <v>0</v>
      </c>
      <c r="L1601" s="117">
        <f>IFERROR(VLOOKUP(F:F,'BW Expense Report Doc'!F:H,3,FALSE),0)</f>
        <v>0</v>
      </c>
      <c r="M1601" s="117" t="str">
        <f>IFERROR(VLOOKUP(F:F,'Payment Schedule'!AD:AE,2,FALSE),"")</f>
        <v/>
      </c>
    </row>
    <row r="1602" spans="6:13" x14ac:dyDescent="0.2">
      <c r="F1602" s="110"/>
      <c r="I1602" s="213"/>
      <c r="J1602" s="254">
        <f>IFERROR(VLOOKUP(G:G,'Master Data'!A:D,4,FALSE),0)</f>
        <v>0</v>
      </c>
      <c r="L1602" s="117">
        <f>IFERROR(VLOOKUP(F:F,'BW Expense Report Doc'!F:H,3,FALSE),0)</f>
        <v>0</v>
      </c>
      <c r="M1602" s="117" t="str">
        <f>IFERROR(VLOOKUP(F:F,'Payment Schedule'!AD:AE,2,FALSE),"")</f>
        <v/>
      </c>
    </row>
    <row r="1603" spans="6:13" x14ac:dyDescent="0.2">
      <c r="F1603" s="110"/>
      <c r="I1603" s="213"/>
      <c r="J1603" s="254">
        <f>IFERROR(VLOOKUP(G:G,'Master Data'!A:D,4,FALSE),0)</f>
        <v>0</v>
      </c>
      <c r="L1603" s="117">
        <f>IFERROR(VLOOKUP(F:F,'BW Expense Report Doc'!F:H,3,FALSE),0)</f>
        <v>0</v>
      </c>
      <c r="M1603" s="117" t="str">
        <f>IFERROR(VLOOKUP(F:F,'Payment Schedule'!AD:AE,2,FALSE),"")</f>
        <v/>
      </c>
    </row>
    <row r="1604" spans="6:13" x14ac:dyDescent="0.2">
      <c r="F1604" s="110"/>
      <c r="I1604" s="213"/>
      <c r="J1604" s="254">
        <f>IFERROR(VLOOKUP(G:G,'Master Data'!A:D,4,FALSE),0)</f>
        <v>0</v>
      </c>
      <c r="L1604" s="117">
        <f>IFERROR(VLOOKUP(F:F,'BW Expense Report Doc'!F:H,3,FALSE),0)</f>
        <v>0</v>
      </c>
      <c r="M1604" s="117" t="str">
        <f>IFERROR(VLOOKUP(F:F,'Payment Schedule'!AD:AE,2,FALSE),"")</f>
        <v/>
      </c>
    </row>
    <row r="1605" spans="6:13" x14ac:dyDescent="0.2">
      <c r="F1605" s="110"/>
      <c r="I1605" s="213"/>
      <c r="J1605" s="254">
        <f>IFERROR(VLOOKUP(G:G,'Master Data'!A:D,4,FALSE),0)</f>
        <v>0</v>
      </c>
      <c r="L1605" s="117">
        <f>IFERROR(VLOOKUP(F:F,'BW Expense Report Doc'!F:H,3,FALSE),0)</f>
        <v>0</v>
      </c>
      <c r="M1605" s="117" t="str">
        <f>IFERROR(VLOOKUP(F:F,'Payment Schedule'!AD:AE,2,FALSE),"")</f>
        <v/>
      </c>
    </row>
    <row r="1606" spans="6:13" x14ac:dyDescent="0.2">
      <c r="F1606" s="110"/>
      <c r="I1606" s="213"/>
      <c r="J1606" s="254">
        <f>IFERROR(VLOOKUP(G:G,'Master Data'!A:D,4,FALSE),0)</f>
        <v>0</v>
      </c>
      <c r="L1606" s="117">
        <f>IFERROR(VLOOKUP(F:F,'BW Expense Report Doc'!F:H,3,FALSE),0)</f>
        <v>0</v>
      </c>
      <c r="M1606" s="117" t="str">
        <f>IFERROR(VLOOKUP(F:F,'Payment Schedule'!AD:AE,2,FALSE),"")</f>
        <v/>
      </c>
    </row>
    <row r="1607" spans="6:13" x14ac:dyDescent="0.2">
      <c r="F1607" s="110"/>
      <c r="I1607" s="213"/>
      <c r="J1607" s="254">
        <f>IFERROR(VLOOKUP(G:G,'Master Data'!A:D,4,FALSE),0)</f>
        <v>0</v>
      </c>
      <c r="L1607" s="117">
        <f>IFERROR(VLOOKUP(F:F,'BW Expense Report Doc'!F:H,3,FALSE),0)</f>
        <v>0</v>
      </c>
      <c r="M1607" s="117" t="str">
        <f>IFERROR(VLOOKUP(F:F,'Payment Schedule'!AD:AE,2,FALSE),"")</f>
        <v/>
      </c>
    </row>
    <row r="1608" spans="6:13" x14ac:dyDescent="0.2">
      <c r="F1608" s="110"/>
      <c r="I1608" s="213"/>
      <c r="J1608" s="254">
        <f>IFERROR(VLOOKUP(G:G,'Master Data'!A:D,4,FALSE),0)</f>
        <v>0</v>
      </c>
      <c r="L1608" s="117">
        <f>IFERROR(VLOOKUP(F:F,'BW Expense Report Doc'!F:H,3,FALSE),0)</f>
        <v>0</v>
      </c>
      <c r="M1608" s="117" t="str">
        <f>IFERROR(VLOOKUP(F:F,'Payment Schedule'!AD:AE,2,FALSE),"")</f>
        <v/>
      </c>
    </row>
    <row r="1609" spans="6:13" x14ac:dyDescent="0.2">
      <c r="F1609" s="110"/>
      <c r="I1609" s="213"/>
      <c r="J1609" s="254">
        <f>IFERROR(VLOOKUP(G:G,'Master Data'!A:D,4,FALSE),0)</f>
        <v>0</v>
      </c>
      <c r="L1609" s="117">
        <f>IFERROR(VLOOKUP(F:F,'BW Expense Report Doc'!F:H,3,FALSE),0)</f>
        <v>0</v>
      </c>
      <c r="M1609" s="117" t="str">
        <f>IFERROR(VLOOKUP(F:F,'Payment Schedule'!AD:AE,2,FALSE),"")</f>
        <v/>
      </c>
    </row>
    <row r="1610" spans="6:13" x14ac:dyDescent="0.2">
      <c r="F1610" s="110"/>
      <c r="I1610" s="213"/>
      <c r="J1610" s="254">
        <f>IFERROR(VLOOKUP(G:G,'Master Data'!A:D,4,FALSE),0)</f>
        <v>0</v>
      </c>
      <c r="L1610" s="117">
        <f>IFERROR(VLOOKUP(F:F,'BW Expense Report Doc'!F:H,3,FALSE),0)</f>
        <v>0</v>
      </c>
      <c r="M1610" s="117" t="str">
        <f>IFERROR(VLOOKUP(F:F,'Payment Schedule'!AD:AE,2,FALSE),"")</f>
        <v/>
      </c>
    </row>
    <row r="1611" spans="6:13" x14ac:dyDescent="0.2">
      <c r="F1611" s="110"/>
      <c r="I1611" s="213"/>
      <c r="J1611" s="254">
        <f>IFERROR(VLOOKUP(G:G,'Master Data'!A:D,4,FALSE),0)</f>
        <v>0</v>
      </c>
      <c r="L1611" s="117">
        <f>IFERROR(VLOOKUP(F:F,'BW Expense Report Doc'!F:H,3,FALSE),0)</f>
        <v>0</v>
      </c>
      <c r="M1611" s="117" t="str">
        <f>IFERROR(VLOOKUP(F:F,'Payment Schedule'!AD:AE,2,FALSE),"")</f>
        <v/>
      </c>
    </row>
    <row r="1612" spans="6:13" x14ac:dyDescent="0.2">
      <c r="F1612" s="110"/>
      <c r="I1612" s="213"/>
      <c r="J1612" s="254">
        <f>IFERROR(VLOOKUP(G:G,'Master Data'!A:D,4,FALSE),0)</f>
        <v>0</v>
      </c>
      <c r="L1612" s="117">
        <f>IFERROR(VLOOKUP(F:F,'BW Expense Report Doc'!F:H,3,FALSE),0)</f>
        <v>0</v>
      </c>
      <c r="M1612" s="117" t="str">
        <f>IFERROR(VLOOKUP(F:F,'Payment Schedule'!AD:AE,2,FALSE),"")</f>
        <v/>
      </c>
    </row>
    <row r="1613" spans="6:13" x14ac:dyDescent="0.2">
      <c r="F1613" s="110"/>
      <c r="I1613" s="213"/>
      <c r="J1613" s="254">
        <f>IFERROR(VLOOKUP(G:G,'Master Data'!A:D,4,FALSE),0)</f>
        <v>0</v>
      </c>
      <c r="L1613" s="117">
        <f>IFERROR(VLOOKUP(F:F,'BW Expense Report Doc'!F:H,3,FALSE),0)</f>
        <v>0</v>
      </c>
      <c r="M1613" s="117" t="str">
        <f>IFERROR(VLOOKUP(F:F,'Payment Schedule'!AD:AE,2,FALSE),"")</f>
        <v/>
      </c>
    </row>
    <row r="1614" spans="6:13" x14ac:dyDescent="0.2">
      <c r="F1614" s="110"/>
      <c r="I1614" s="213"/>
      <c r="J1614" s="254">
        <f>IFERROR(VLOOKUP(G:G,'Master Data'!A:D,4,FALSE),0)</f>
        <v>0</v>
      </c>
      <c r="L1614" s="117">
        <f>IFERROR(VLOOKUP(F:F,'BW Expense Report Doc'!F:H,3,FALSE),0)</f>
        <v>0</v>
      </c>
      <c r="M1614" s="117" t="str">
        <f>IFERROR(VLOOKUP(F:F,'Payment Schedule'!AD:AE,2,FALSE),"")</f>
        <v/>
      </c>
    </row>
    <row r="1615" spans="6:13" x14ac:dyDescent="0.2">
      <c r="F1615" s="110"/>
      <c r="I1615" s="213"/>
      <c r="J1615" s="254">
        <f>IFERROR(VLOOKUP(G:G,'Master Data'!A:D,4,FALSE),0)</f>
        <v>0</v>
      </c>
      <c r="L1615" s="117">
        <f>IFERROR(VLOOKUP(F:F,'BW Expense Report Doc'!F:H,3,FALSE),0)</f>
        <v>0</v>
      </c>
      <c r="M1615" s="117" t="str">
        <f>IFERROR(VLOOKUP(F:F,'Payment Schedule'!AD:AE,2,FALSE),"")</f>
        <v/>
      </c>
    </row>
    <row r="1616" spans="6:13" x14ac:dyDescent="0.2">
      <c r="F1616" s="110"/>
      <c r="I1616" s="213"/>
      <c r="J1616" s="254">
        <f>IFERROR(VLOOKUP(G:G,'Master Data'!A:D,4,FALSE),0)</f>
        <v>0</v>
      </c>
      <c r="L1616" s="117">
        <f>IFERROR(VLOOKUP(F:F,'BW Expense Report Doc'!F:H,3,FALSE),0)</f>
        <v>0</v>
      </c>
      <c r="M1616" s="117" t="str">
        <f>IFERROR(VLOOKUP(F:F,'Payment Schedule'!AD:AE,2,FALSE),"")</f>
        <v/>
      </c>
    </row>
    <row r="1617" spans="6:13" x14ac:dyDescent="0.2">
      <c r="F1617" s="110"/>
      <c r="I1617" s="213"/>
      <c r="J1617" s="254">
        <f>IFERROR(VLOOKUP(G:G,'Master Data'!A:D,4,FALSE),0)</f>
        <v>0</v>
      </c>
      <c r="L1617" s="117">
        <f>IFERROR(VLOOKUP(F:F,'BW Expense Report Doc'!F:H,3,FALSE),0)</f>
        <v>0</v>
      </c>
      <c r="M1617" s="117" t="str">
        <f>IFERROR(VLOOKUP(F:F,'Payment Schedule'!AD:AE,2,FALSE),"")</f>
        <v/>
      </c>
    </row>
    <row r="1618" spans="6:13" x14ac:dyDescent="0.2">
      <c r="F1618" s="110"/>
      <c r="I1618" s="213"/>
      <c r="J1618" s="254">
        <f>IFERROR(VLOOKUP(G:G,'Master Data'!A:D,4,FALSE),0)</f>
        <v>0</v>
      </c>
      <c r="L1618" s="117">
        <f>IFERROR(VLOOKUP(F:F,'BW Expense Report Doc'!F:H,3,FALSE),0)</f>
        <v>0</v>
      </c>
      <c r="M1618" s="117" t="str">
        <f>IFERROR(VLOOKUP(F:F,'Payment Schedule'!AD:AE,2,FALSE),"")</f>
        <v/>
      </c>
    </row>
    <row r="1619" spans="6:13" x14ac:dyDescent="0.2">
      <c r="F1619" s="110"/>
      <c r="I1619" s="213"/>
      <c r="J1619" s="254">
        <f>IFERROR(VLOOKUP(G:G,'Master Data'!A:D,4,FALSE),0)</f>
        <v>0</v>
      </c>
      <c r="L1619" s="117">
        <f>IFERROR(VLOOKUP(F:F,'BW Expense Report Doc'!F:H,3,FALSE),0)</f>
        <v>0</v>
      </c>
      <c r="M1619" s="117" t="str">
        <f>IFERROR(VLOOKUP(F:F,'Payment Schedule'!AD:AE,2,FALSE),"")</f>
        <v/>
      </c>
    </row>
    <row r="1620" spans="6:13" x14ac:dyDescent="0.2">
      <c r="F1620" s="110"/>
      <c r="I1620" s="213"/>
      <c r="J1620" s="254">
        <f>IFERROR(VLOOKUP(G:G,'Master Data'!A:D,4,FALSE),0)</f>
        <v>0</v>
      </c>
      <c r="L1620" s="117">
        <f>IFERROR(VLOOKUP(F:F,'BW Expense Report Doc'!F:H,3,FALSE),0)</f>
        <v>0</v>
      </c>
      <c r="M1620" s="117" t="str">
        <f>IFERROR(VLOOKUP(F:F,'Payment Schedule'!AD:AE,2,FALSE),"")</f>
        <v/>
      </c>
    </row>
    <row r="1621" spans="6:13" x14ac:dyDescent="0.2">
      <c r="F1621" s="110"/>
      <c r="I1621" s="213"/>
      <c r="J1621" s="254">
        <f>IFERROR(VLOOKUP(G:G,'Master Data'!A:D,4,FALSE),0)</f>
        <v>0</v>
      </c>
      <c r="L1621" s="117">
        <f>IFERROR(VLOOKUP(F:F,'BW Expense Report Doc'!F:H,3,FALSE),0)</f>
        <v>0</v>
      </c>
      <c r="M1621" s="117" t="str">
        <f>IFERROR(VLOOKUP(F:F,'Payment Schedule'!AD:AE,2,FALSE),"")</f>
        <v/>
      </c>
    </row>
    <row r="1622" spans="6:13" x14ac:dyDescent="0.2">
      <c r="F1622" s="110"/>
      <c r="I1622" s="213"/>
      <c r="J1622" s="254">
        <f>IFERROR(VLOOKUP(G:G,'Master Data'!A:D,4,FALSE),0)</f>
        <v>0</v>
      </c>
      <c r="L1622" s="117">
        <f>IFERROR(VLOOKUP(F:F,'BW Expense Report Doc'!F:H,3,FALSE),0)</f>
        <v>0</v>
      </c>
      <c r="M1622" s="117" t="str">
        <f>IFERROR(VLOOKUP(F:F,'Payment Schedule'!AD:AE,2,FALSE),"")</f>
        <v/>
      </c>
    </row>
    <row r="1623" spans="6:13" x14ac:dyDescent="0.2">
      <c r="F1623" s="110"/>
      <c r="I1623" s="213"/>
      <c r="J1623" s="254">
        <f>IFERROR(VLOOKUP(G:G,'Master Data'!A:D,4,FALSE),0)</f>
        <v>0</v>
      </c>
      <c r="L1623" s="117">
        <f>IFERROR(VLOOKUP(F:F,'BW Expense Report Doc'!F:H,3,FALSE),0)</f>
        <v>0</v>
      </c>
      <c r="M1623" s="117" t="str">
        <f>IFERROR(VLOOKUP(F:F,'Payment Schedule'!AD:AE,2,FALSE),"")</f>
        <v/>
      </c>
    </row>
    <row r="1624" spans="6:13" x14ac:dyDescent="0.2">
      <c r="F1624" s="110"/>
      <c r="I1624" s="213"/>
      <c r="J1624" s="254">
        <f>IFERROR(VLOOKUP(G:G,'Master Data'!A:D,4,FALSE),0)</f>
        <v>0</v>
      </c>
      <c r="L1624" s="117">
        <f>IFERROR(VLOOKUP(F:F,'BW Expense Report Doc'!F:H,3,FALSE),0)</f>
        <v>0</v>
      </c>
      <c r="M1624" s="117" t="str">
        <f>IFERROR(VLOOKUP(F:F,'Payment Schedule'!AD:AE,2,FALSE),"")</f>
        <v/>
      </c>
    </row>
    <row r="1625" spans="6:13" x14ac:dyDescent="0.2">
      <c r="F1625" s="110"/>
      <c r="I1625" s="213"/>
      <c r="J1625" s="254">
        <f>IFERROR(VLOOKUP(G:G,'Master Data'!A:D,4,FALSE),0)</f>
        <v>0</v>
      </c>
      <c r="L1625" s="117">
        <f>IFERROR(VLOOKUP(F:F,'BW Expense Report Doc'!F:H,3,FALSE),0)</f>
        <v>0</v>
      </c>
      <c r="M1625" s="117" t="str">
        <f>IFERROR(VLOOKUP(F:F,'Payment Schedule'!AD:AE,2,FALSE),"")</f>
        <v/>
      </c>
    </row>
    <row r="1626" spans="6:13" x14ac:dyDescent="0.2">
      <c r="F1626" s="110"/>
      <c r="I1626" s="213"/>
      <c r="J1626" s="254">
        <f>IFERROR(VLOOKUP(G:G,'Master Data'!A:D,4,FALSE),0)</f>
        <v>0</v>
      </c>
      <c r="L1626" s="117">
        <f>IFERROR(VLOOKUP(F:F,'BW Expense Report Doc'!F:H,3,FALSE),0)</f>
        <v>0</v>
      </c>
      <c r="M1626" s="117" t="str">
        <f>IFERROR(VLOOKUP(F:F,'Payment Schedule'!AD:AE,2,FALSE),"")</f>
        <v/>
      </c>
    </row>
    <row r="1627" spans="6:13" x14ac:dyDescent="0.2">
      <c r="F1627" s="110"/>
      <c r="I1627" s="213"/>
      <c r="J1627" s="254">
        <f>IFERROR(VLOOKUP(G:G,'Master Data'!A:D,4,FALSE),0)</f>
        <v>0</v>
      </c>
      <c r="L1627" s="117">
        <f>IFERROR(VLOOKUP(F:F,'BW Expense Report Doc'!F:H,3,FALSE),0)</f>
        <v>0</v>
      </c>
      <c r="M1627" s="117" t="str">
        <f>IFERROR(VLOOKUP(F:F,'Payment Schedule'!AD:AE,2,FALSE),"")</f>
        <v/>
      </c>
    </row>
    <row r="1628" spans="6:13" x14ac:dyDescent="0.2">
      <c r="F1628" s="110"/>
      <c r="I1628" s="213"/>
      <c r="J1628" s="254">
        <f>IFERROR(VLOOKUP(G:G,'Master Data'!A:D,4,FALSE),0)</f>
        <v>0</v>
      </c>
      <c r="L1628" s="117">
        <f>IFERROR(VLOOKUP(F:F,'BW Expense Report Doc'!F:H,3,FALSE),0)</f>
        <v>0</v>
      </c>
      <c r="M1628" s="117" t="str">
        <f>IFERROR(VLOOKUP(F:F,'Payment Schedule'!AD:AE,2,FALSE),"")</f>
        <v/>
      </c>
    </row>
    <row r="1629" spans="6:13" x14ac:dyDescent="0.2">
      <c r="F1629" s="110"/>
      <c r="I1629" s="213"/>
      <c r="J1629" s="254">
        <f>IFERROR(VLOOKUP(G:G,'Master Data'!A:D,4,FALSE),0)</f>
        <v>0</v>
      </c>
      <c r="L1629" s="117">
        <f>IFERROR(VLOOKUP(F:F,'BW Expense Report Doc'!F:H,3,FALSE),0)</f>
        <v>0</v>
      </c>
      <c r="M1629" s="117" t="str">
        <f>IFERROR(VLOOKUP(F:F,'Payment Schedule'!AD:AE,2,FALSE),"")</f>
        <v/>
      </c>
    </row>
    <row r="1630" spans="6:13" x14ac:dyDescent="0.2">
      <c r="F1630" s="110"/>
      <c r="I1630" s="213"/>
      <c r="J1630" s="254">
        <f>IFERROR(VLOOKUP(G:G,'Master Data'!A:D,4,FALSE),0)</f>
        <v>0</v>
      </c>
      <c r="L1630" s="117">
        <f>IFERROR(VLOOKUP(F:F,'BW Expense Report Doc'!F:H,3,FALSE),0)</f>
        <v>0</v>
      </c>
      <c r="M1630" s="117" t="str">
        <f>IFERROR(VLOOKUP(F:F,'Payment Schedule'!AD:AE,2,FALSE),"")</f>
        <v/>
      </c>
    </row>
    <row r="1631" spans="6:13" x14ac:dyDescent="0.2">
      <c r="F1631" s="110"/>
      <c r="I1631" s="213"/>
      <c r="J1631" s="254">
        <f>IFERROR(VLOOKUP(G:G,'Master Data'!A:D,4,FALSE),0)</f>
        <v>0</v>
      </c>
      <c r="L1631" s="117">
        <f>IFERROR(VLOOKUP(F:F,'BW Expense Report Doc'!F:H,3,FALSE),0)</f>
        <v>0</v>
      </c>
      <c r="M1631" s="117" t="str">
        <f>IFERROR(VLOOKUP(F:F,'Payment Schedule'!AD:AE,2,FALSE),"")</f>
        <v/>
      </c>
    </row>
    <row r="1632" spans="6:13" x14ac:dyDescent="0.2">
      <c r="F1632" s="110"/>
      <c r="I1632" s="213"/>
      <c r="J1632" s="254">
        <f>IFERROR(VLOOKUP(G:G,'Master Data'!A:D,4,FALSE),0)</f>
        <v>0</v>
      </c>
      <c r="L1632" s="117">
        <f>IFERROR(VLOOKUP(F:F,'BW Expense Report Doc'!F:H,3,FALSE),0)</f>
        <v>0</v>
      </c>
      <c r="M1632" s="117" t="str">
        <f>IFERROR(VLOOKUP(F:F,'Payment Schedule'!AD:AE,2,FALSE),"")</f>
        <v/>
      </c>
    </row>
    <row r="1633" spans="6:13" x14ac:dyDescent="0.2">
      <c r="F1633" s="110"/>
      <c r="I1633" s="213"/>
      <c r="J1633" s="254">
        <f>IFERROR(VLOOKUP(G:G,'Master Data'!A:D,4,FALSE),0)</f>
        <v>0</v>
      </c>
      <c r="L1633" s="117">
        <f>IFERROR(VLOOKUP(F:F,'BW Expense Report Doc'!F:H,3,FALSE),0)</f>
        <v>0</v>
      </c>
      <c r="M1633" s="117" t="str">
        <f>IFERROR(VLOOKUP(F:F,'Payment Schedule'!AD:AE,2,FALSE),"")</f>
        <v/>
      </c>
    </row>
    <row r="1634" spans="6:13" x14ac:dyDescent="0.2">
      <c r="F1634" s="110"/>
      <c r="I1634" s="213"/>
      <c r="J1634" s="254">
        <f>IFERROR(VLOOKUP(G:G,'Master Data'!A:D,4,FALSE),0)</f>
        <v>0</v>
      </c>
      <c r="L1634" s="117">
        <f>IFERROR(VLOOKUP(F:F,'BW Expense Report Doc'!F:H,3,FALSE),0)</f>
        <v>0</v>
      </c>
      <c r="M1634" s="117" t="str">
        <f>IFERROR(VLOOKUP(F:F,'Payment Schedule'!AD:AE,2,FALSE),"")</f>
        <v/>
      </c>
    </row>
    <row r="1635" spans="6:13" x14ac:dyDescent="0.2">
      <c r="F1635" s="110"/>
      <c r="I1635" s="213"/>
      <c r="J1635" s="254">
        <f>IFERROR(VLOOKUP(G:G,'Master Data'!A:D,4,FALSE),0)</f>
        <v>0</v>
      </c>
      <c r="L1635" s="117">
        <f>IFERROR(VLOOKUP(F:F,'BW Expense Report Doc'!F:H,3,FALSE),0)</f>
        <v>0</v>
      </c>
      <c r="M1635" s="117" t="str">
        <f>IFERROR(VLOOKUP(F:F,'Payment Schedule'!AD:AE,2,FALSE),"")</f>
        <v/>
      </c>
    </row>
    <row r="1636" spans="6:13" x14ac:dyDescent="0.2">
      <c r="F1636" s="110"/>
      <c r="I1636" s="213"/>
      <c r="J1636" s="254">
        <f>IFERROR(VLOOKUP(G:G,'Master Data'!A:D,4,FALSE),0)</f>
        <v>0</v>
      </c>
      <c r="L1636" s="117">
        <f>IFERROR(VLOOKUP(F:F,'BW Expense Report Doc'!F:H,3,FALSE),0)</f>
        <v>0</v>
      </c>
      <c r="M1636" s="117" t="str">
        <f>IFERROR(VLOOKUP(F:F,'Payment Schedule'!AD:AE,2,FALSE),"")</f>
        <v/>
      </c>
    </row>
    <row r="1637" spans="6:13" x14ac:dyDescent="0.2">
      <c r="F1637" s="110"/>
      <c r="I1637" s="213"/>
      <c r="J1637" s="254">
        <f>IFERROR(VLOOKUP(G:G,'Master Data'!A:D,4,FALSE),0)</f>
        <v>0</v>
      </c>
      <c r="L1637" s="117">
        <f>IFERROR(VLOOKUP(F:F,'BW Expense Report Doc'!F:H,3,FALSE),0)</f>
        <v>0</v>
      </c>
      <c r="M1637" s="117" t="str">
        <f>IFERROR(VLOOKUP(F:F,'Payment Schedule'!AD:AE,2,FALSE),"")</f>
        <v/>
      </c>
    </row>
    <row r="1638" spans="6:13" x14ac:dyDescent="0.2">
      <c r="F1638" s="110"/>
      <c r="I1638" s="213"/>
      <c r="J1638" s="254">
        <f>IFERROR(VLOOKUP(G:G,'Master Data'!A:D,4,FALSE),0)</f>
        <v>0</v>
      </c>
      <c r="L1638" s="117">
        <f>IFERROR(VLOOKUP(F:F,'BW Expense Report Doc'!F:H,3,FALSE),0)</f>
        <v>0</v>
      </c>
      <c r="M1638" s="117" t="str">
        <f>IFERROR(VLOOKUP(F:F,'Payment Schedule'!AD:AE,2,FALSE),"")</f>
        <v/>
      </c>
    </row>
    <row r="1639" spans="6:13" x14ac:dyDescent="0.2">
      <c r="F1639" s="110"/>
      <c r="I1639" s="213"/>
      <c r="J1639" s="254">
        <f>IFERROR(VLOOKUP(G:G,'Master Data'!A:D,4,FALSE),0)</f>
        <v>0</v>
      </c>
      <c r="L1639" s="117">
        <f>IFERROR(VLOOKUP(F:F,'BW Expense Report Doc'!F:H,3,FALSE),0)</f>
        <v>0</v>
      </c>
      <c r="M1639" s="117" t="str">
        <f>IFERROR(VLOOKUP(F:F,'Payment Schedule'!AD:AE,2,FALSE),"")</f>
        <v/>
      </c>
    </row>
    <row r="1640" spans="6:13" x14ac:dyDescent="0.2">
      <c r="F1640" s="110"/>
      <c r="I1640" s="213"/>
      <c r="J1640" s="254">
        <f>IFERROR(VLOOKUP(G:G,'Master Data'!A:D,4,FALSE),0)</f>
        <v>0</v>
      </c>
      <c r="L1640" s="117">
        <f>IFERROR(VLOOKUP(F:F,'BW Expense Report Doc'!F:H,3,FALSE),0)</f>
        <v>0</v>
      </c>
      <c r="M1640" s="117" t="str">
        <f>IFERROR(VLOOKUP(F:F,'Payment Schedule'!AD:AE,2,FALSE),"")</f>
        <v/>
      </c>
    </row>
    <row r="1641" spans="6:13" x14ac:dyDescent="0.2">
      <c r="F1641" s="110"/>
      <c r="I1641" s="213"/>
      <c r="J1641" s="254">
        <f>IFERROR(VLOOKUP(G:G,'Master Data'!A:D,4,FALSE),0)</f>
        <v>0</v>
      </c>
      <c r="L1641" s="117">
        <f>IFERROR(VLOOKUP(F:F,'BW Expense Report Doc'!F:H,3,FALSE),0)</f>
        <v>0</v>
      </c>
      <c r="M1641" s="117" t="str">
        <f>IFERROR(VLOOKUP(F:F,'Payment Schedule'!AD:AE,2,FALSE),"")</f>
        <v/>
      </c>
    </row>
    <row r="1642" spans="6:13" x14ac:dyDescent="0.2">
      <c r="F1642" s="110"/>
      <c r="I1642" s="213"/>
      <c r="J1642" s="254">
        <f>IFERROR(VLOOKUP(G:G,'Master Data'!A:D,4,FALSE),0)</f>
        <v>0</v>
      </c>
      <c r="L1642" s="117">
        <f>IFERROR(VLOOKUP(F:F,'BW Expense Report Doc'!F:H,3,FALSE),0)</f>
        <v>0</v>
      </c>
      <c r="M1642" s="117" t="str">
        <f>IFERROR(VLOOKUP(F:F,'Payment Schedule'!AD:AE,2,FALSE),"")</f>
        <v/>
      </c>
    </row>
    <row r="1643" spans="6:13" x14ac:dyDescent="0.2">
      <c r="F1643" s="110"/>
      <c r="I1643" s="213"/>
      <c r="J1643" s="254">
        <f>IFERROR(VLOOKUP(G:G,'Master Data'!A:D,4,FALSE),0)</f>
        <v>0</v>
      </c>
      <c r="L1643" s="117">
        <f>IFERROR(VLOOKUP(F:F,'BW Expense Report Doc'!F:H,3,FALSE),0)</f>
        <v>0</v>
      </c>
      <c r="M1643" s="117" t="str">
        <f>IFERROR(VLOOKUP(F:F,'Payment Schedule'!AD:AE,2,FALSE),"")</f>
        <v/>
      </c>
    </row>
    <row r="1644" spans="6:13" x14ac:dyDescent="0.2">
      <c r="F1644" s="110"/>
      <c r="I1644" s="213"/>
      <c r="J1644" s="254">
        <f>IFERROR(VLOOKUP(G:G,'Master Data'!A:D,4,FALSE),0)</f>
        <v>0</v>
      </c>
      <c r="L1644" s="117">
        <f>IFERROR(VLOOKUP(F:F,'BW Expense Report Doc'!F:H,3,FALSE),0)</f>
        <v>0</v>
      </c>
      <c r="M1644" s="117" t="str">
        <f>IFERROR(VLOOKUP(F:F,'Payment Schedule'!AD:AE,2,FALSE),"")</f>
        <v/>
      </c>
    </row>
    <row r="1645" spans="6:13" x14ac:dyDescent="0.2">
      <c r="F1645" s="110"/>
      <c r="I1645" s="213"/>
      <c r="J1645" s="254">
        <f>IFERROR(VLOOKUP(G:G,'Master Data'!A:D,4,FALSE),0)</f>
        <v>0</v>
      </c>
      <c r="L1645" s="117">
        <f>IFERROR(VLOOKUP(F:F,'BW Expense Report Doc'!F:H,3,FALSE),0)</f>
        <v>0</v>
      </c>
      <c r="M1645" s="117" t="str">
        <f>IFERROR(VLOOKUP(F:F,'Payment Schedule'!AD:AE,2,FALSE),"")</f>
        <v/>
      </c>
    </row>
    <row r="1646" spans="6:13" x14ac:dyDescent="0.2">
      <c r="F1646" s="110"/>
      <c r="I1646" s="213"/>
      <c r="J1646" s="254">
        <f>IFERROR(VLOOKUP(G:G,'Master Data'!A:D,4,FALSE),0)</f>
        <v>0</v>
      </c>
      <c r="L1646" s="117">
        <f>IFERROR(VLOOKUP(F:F,'BW Expense Report Doc'!F:H,3,FALSE),0)</f>
        <v>0</v>
      </c>
      <c r="M1646" s="117" t="str">
        <f>IFERROR(VLOOKUP(F:F,'Payment Schedule'!AD:AE,2,FALSE),"")</f>
        <v/>
      </c>
    </row>
    <row r="1647" spans="6:13" x14ac:dyDescent="0.2">
      <c r="F1647" s="110"/>
      <c r="I1647" s="213"/>
      <c r="J1647" s="254">
        <f>IFERROR(VLOOKUP(G:G,'Master Data'!A:D,4,FALSE),0)</f>
        <v>0</v>
      </c>
      <c r="L1647" s="117">
        <f>IFERROR(VLOOKUP(F:F,'BW Expense Report Doc'!F:H,3,FALSE),0)</f>
        <v>0</v>
      </c>
      <c r="M1647" s="117" t="str">
        <f>IFERROR(VLOOKUP(F:F,'Payment Schedule'!AD:AE,2,FALSE),"")</f>
        <v/>
      </c>
    </row>
    <row r="1648" spans="6:13" x14ac:dyDescent="0.2">
      <c r="F1648" s="110"/>
      <c r="I1648" s="213"/>
      <c r="J1648" s="254">
        <f>IFERROR(VLOOKUP(G:G,'Master Data'!A:D,4,FALSE),0)</f>
        <v>0</v>
      </c>
      <c r="L1648" s="117">
        <f>IFERROR(VLOOKUP(F:F,'BW Expense Report Doc'!F:H,3,FALSE),0)</f>
        <v>0</v>
      </c>
      <c r="M1648" s="117" t="str">
        <f>IFERROR(VLOOKUP(F:F,'Payment Schedule'!AD:AE,2,FALSE),"")</f>
        <v/>
      </c>
    </row>
    <row r="1649" spans="6:13" x14ac:dyDescent="0.2">
      <c r="F1649" s="110"/>
      <c r="I1649" s="213"/>
      <c r="J1649" s="254">
        <f>IFERROR(VLOOKUP(G:G,'Master Data'!A:D,4,FALSE),0)</f>
        <v>0</v>
      </c>
      <c r="L1649" s="117">
        <f>IFERROR(VLOOKUP(F:F,'BW Expense Report Doc'!F:H,3,FALSE),0)</f>
        <v>0</v>
      </c>
      <c r="M1649" s="117" t="str">
        <f>IFERROR(VLOOKUP(F:F,'Payment Schedule'!AD:AE,2,FALSE),"")</f>
        <v/>
      </c>
    </row>
    <row r="1650" spans="6:13" x14ac:dyDescent="0.2">
      <c r="F1650" s="110"/>
      <c r="I1650" s="213"/>
      <c r="J1650" s="254">
        <f>IFERROR(VLOOKUP(G:G,'Master Data'!A:D,4,FALSE),0)</f>
        <v>0</v>
      </c>
      <c r="L1650" s="117">
        <f>IFERROR(VLOOKUP(F:F,'BW Expense Report Doc'!F:H,3,FALSE),0)</f>
        <v>0</v>
      </c>
      <c r="M1650" s="117" t="str">
        <f>IFERROR(VLOOKUP(F:F,'Payment Schedule'!AD:AE,2,FALSE),"")</f>
        <v/>
      </c>
    </row>
    <row r="1651" spans="6:13" x14ac:dyDescent="0.2">
      <c r="F1651" s="110"/>
      <c r="I1651" s="213"/>
      <c r="J1651" s="254">
        <f>IFERROR(VLOOKUP(G:G,'Master Data'!A:D,4,FALSE),0)</f>
        <v>0</v>
      </c>
      <c r="L1651" s="117">
        <f>IFERROR(VLOOKUP(F:F,'BW Expense Report Doc'!F:H,3,FALSE),0)</f>
        <v>0</v>
      </c>
      <c r="M1651" s="117" t="str">
        <f>IFERROR(VLOOKUP(F:F,'Payment Schedule'!AD:AE,2,FALSE),"")</f>
        <v/>
      </c>
    </row>
    <row r="1652" spans="6:13" x14ac:dyDescent="0.2">
      <c r="F1652" s="110"/>
      <c r="I1652" s="213"/>
      <c r="J1652" s="254">
        <f>IFERROR(VLOOKUP(G:G,'Master Data'!A:D,4,FALSE),0)</f>
        <v>0</v>
      </c>
      <c r="L1652" s="117">
        <f>IFERROR(VLOOKUP(F:F,'BW Expense Report Doc'!F:H,3,FALSE),0)</f>
        <v>0</v>
      </c>
      <c r="M1652" s="117" t="str">
        <f>IFERROR(VLOOKUP(F:F,'Payment Schedule'!AD:AE,2,FALSE),"")</f>
        <v/>
      </c>
    </row>
    <row r="1653" spans="6:13" x14ac:dyDescent="0.2">
      <c r="F1653" s="110"/>
      <c r="I1653" s="213"/>
      <c r="J1653" s="254">
        <f>IFERROR(VLOOKUP(G:G,'Master Data'!A:D,4,FALSE),0)</f>
        <v>0</v>
      </c>
      <c r="L1653" s="117">
        <f>IFERROR(VLOOKUP(F:F,'BW Expense Report Doc'!F:H,3,FALSE),0)</f>
        <v>0</v>
      </c>
      <c r="M1653" s="117" t="str">
        <f>IFERROR(VLOOKUP(F:F,'Payment Schedule'!AD:AE,2,FALSE),"")</f>
        <v/>
      </c>
    </row>
    <row r="1654" spans="6:13" x14ac:dyDescent="0.2">
      <c r="F1654" s="110"/>
      <c r="I1654" s="213"/>
      <c r="J1654" s="254">
        <f>IFERROR(VLOOKUP(G:G,'Master Data'!A:D,4,FALSE),0)</f>
        <v>0</v>
      </c>
      <c r="L1654" s="117">
        <f>IFERROR(VLOOKUP(F:F,'BW Expense Report Doc'!F:H,3,FALSE),0)</f>
        <v>0</v>
      </c>
      <c r="M1654" s="117" t="str">
        <f>IFERROR(VLOOKUP(F:F,'Payment Schedule'!AD:AE,2,FALSE),"")</f>
        <v/>
      </c>
    </row>
    <row r="1655" spans="6:13" x14ac:dyDescent="0.2">
      <c r="F1655" s="110"/>
      <c r="I1655" s="213"/>
      <c r="J1655" s="254">
        <f>IFERROR(VLOOKUP(G:G,'Master Data'!A:D,4,FALSE),0)</f>
        <v>0</v>
      </c>
      <c r="L1655" s="117">
        <f>IFERROR(VLOOKUP(F:F,'BW Expense Report Doc'!F:H,3,FALSE),0)</f>
        <v>0</v>
      </c>
      <c r="M1655" s="117" t="str">
        <f>IFERROR(VLOOKUP(F:F,'Payment Schedule'!AD:AE,2,FALSE),"")</f>
        <v/>
      </c>
    </row>
    <row r="1656" spans="6:13" x14ac:dyDescent="0.2">
      <c r="F1656" s="110"/>
      <c r="I1656" s="213"/>
      <c r="J1656" s="254">
        <f>IFERROR(VLOOKUP(G:G,'Master Data'!A:D,4,FALSE),0)</f>
        <v>0</v>
      </c>
      <c r="L1656" s="117">
        <f>IFERROR(VLOOKUP(F:F,'BW Expense Report Doc'!F:H,3,FALSE),0)</f>
        <v>0</v>
      </c>
      <c r="M1656" s="117" t="str">
        <f>IFERROR(VLOOKUP(F:F,'Payment Schedule'!AD:AE,2,FALSE),"")</f>
        <v/>
      </c>
    </row>
    <row r="1657" spans="6:13" x14ac:dyDescent="0.2">
      <c r="F1657" s="110"/>
      <c r="I1657" s="213"/>
      <c r="J1657" s="254">
        <f>IFERROR(VLOOKUP(G:G,'Master Data'!A:D,4,FALSE),0)</f>
        <v>0</v>
      </c>
      <c r="L1657" s="117">
        <f>IFERROR(VLOOKUP(F:F,'BW Expense Report Doc'!F:H,3,FALSE),0)</f>
        <v>0</v>
      </c>
      <c r="M1657" s="117" t="str">
        <f>IFERROR(VLOOKUP(F:F,'Payment Schedule'!AD:AE,2,FALSE),"")</f>
        <v/>
      </c>
    </row>
    <row r="1658" spans="6:13" x14ac:dyDescent="0.2">
      <c r="F1658" s="110"/>
      <c r="I1658" s="213"/>
      <c r="J1658" s="254">
        <f>IFERROR(VLOOKUP(G:G,'Master Data'!A:D,4,FALSE),0)</f>
        <v>0</v>
      </c>
      <c r="L1658" s="117">
        <f>IFERROR(VLOOKUP(F:F,'BW Expense Report Doc'!F:H,3,FALSE),0)</f>
        <v>0</v>
      </c>
      <c r="M1658" s="117" t="str">
        <f>IFERROR(VLOOKUP(F:F,'Payment Schedule'!AD:AE,2,FALSE),"")</f>
        <v/>
      </c>
    </row>
    <row r="1659" spans="6:13" x14ac:dyDescent="0.2">
      <c r="F1659" s="110"/>
      <c r="I1659" s="213"/>
      <c r="J1659" s="254">
        <f>IFERROR(VLOOKUP(G:G,'Master Data'!A:D,4,FALSE),0)</f>
        <v>0</v>
      </c>
      <c r="L1659" s="117">
        <f>IFERROR(VLOOKUP(F:F,'BW Expense Report Doc'!F:H,3,FALSE),0)</f>
        <v>0</v>
      </c>
      <c r="M1659" s="117" t="str">
        <f>IFERROR(VLOOKUP(F:F,'Payment Schedule'!AD:AE,2,FALSE),"")</f>
        <v/>
      </c>
    </row>
    <row r="1660" spans="6:13" x14ac:dyDescent="0.2">
      <c r="F1660" s="110"/>
      <c r="I1660" s="213"/>
      <c r="J1660" s="254">
        <f>IFERROR(VLOOKUP(G:G,'Master Data'!A:D,4,FALSE),0)</f>
        <v>0</v>
      </c>
      <c r="L1660" s="117">
        <f>IFERROR(VLOOKUP(F:F,'BW Expense Report Doc'!F:H,3,FALSE),0)</f>
        <v>0</v>
      </c>
      <c r="M1660" s="117" t="str">
        <f>IFERROR(VLOOKUP(F:F,'Payment Schedule'!AD:AE,2,FALSE),"")</f>
        <v/>
      </c>
    </row>
    <row r="1661" spans="6:13" x14ac:dyDescent="0.2">
      <c r="F1661" s="110"/>
      <c r="I1661" s="213"/>
      <c r="J1661" s="254">
        <f>IFERROR(VLOOKUP(G:G,'Master Data'!A:D,4,FALSE),0)</f>
        <v>0</v>
      </c>
      <c r="L1661" s="117">
        <f>IFERROR(VLOOKUP(F:F,'BW Expense Report Doc'!F:H,3,FALSE),0)</f>
        <v>0</v>
      </c>
      <c r="M1661" s="117" t="str">
        <f>IFERROR(VLOOKUP(F:F,'Payment Schedule'!AD:AE,2,FALSE),"")</f>
        <v/>
      </c>
    </row>
    <row r="1662" spans="6:13" x14ac:dyDescent="0.2">
      <c r="F1662" s="110"/>
      <c r="I1662" s="213"/>
      <c r="J1662" s="254">
        <f>IFERROR(VLOOKUP(G:G,'Master Data'!A:D,4,FALSE),0)</f>
        <v>0</v>
      </c>
      <c r="L1662" s="117">
        <f>IFERROR(VLOOKUP(F:F,'BW Expense Report Doc'!F:H,3,FALSE),0)</f>
        <v>0</v>
      </c>
      <c r="M1662" s="117" t="str">
        <f>IFERROR(VLOOKUP(F:F,'Payment Schedule'!AD:AE,2,FALSE),"")</f>
        <v/>
      </c>
    </row>
    <row r="1663" spans="6:13" x14ac:dyDescent="0.2">
      <c r="F1663" s="110"/>
      <c r="I1663" s="213"/>
      <c r="J1663" s="254">
        <f>IFERROR(VLOOKUP(G:G,'Master Data'!A:D,4,FALSE),0)</f>
        <v>0</v>
      </c>
      <c r="L1663" s="117">
        <f>IFERROR(VLOOKUP(F:F,'BW Expense Report Doc'!F:H,3,FALSE),0)</f>
        <v>0</v>
      </c>
      <c r="M1663" s="117" t="str">
        <f>IFERROR(VLOOKUP(F:F,'Payment Schedule'!AD:AE,2,FALSE),"")</f>
        <v/>
      </c>
    </row>
    <row r="1664" spans="6:13" x14ac:dyDescent="0.2">
      <c r="F1664" s="110"/>
      <c r="I1664" s="213"/>
      <c r="J1664" s="254">
        <f>IFERROR(VLOOKUP(G:G,'Master Data'!A:D,4,FALSE),0)</f>
        <v>0</v>
      </c>
      <c r="L1664" s="117">
        <f>IFERROR(VLOOKUP(F:F,'BW Expense Report Doc'!F:H,3,FALSE),0)</f>
        <v>0</v>
      </c>
      <c r="M1664" s="117" t="str">
        <f>IFERROR(VLOOKUP(F:F,'Payment Schedule'!AD:AE,2,FALSE),"")</f>
        <v/>
      </c>
    </row>
    <row r="1665" spans="6:13" x14ac:dyDescent="0.2">
      <c r="F1665" s="110"/>
      <c r="I1665" s="213"/>
      <c r="J1665" s="254">
        <f>IFERROR(VLOOKUP(G:G,'Master Data'!A:D,4,FALSE),0)</f>
        <v>0</v>
      </c>
      <c r="L1665" s="117">
        <f>IFERROR(VLOOKUP(F:F,'BW Expense Report Doc'!F:H,3,FALSE),0)</f>
        <v>0</v>
      </c>
      <c r="M1665" s="117" t="str">
        <f>IFERROR(VLOOKUP(F:F,'Payment Schedule'!AD:AE,2,FALSE),"")</f>
        <v/>
      </c>
    </row>
    <row r="1666" spans="6:13" x14ac:dyDescent="0.2">
      <c r="F1666" s="110"/>
      <c r="I1666" s="213"/>
      <c r="J1666" s="254">
        <f>IFERROR(VLOOKUP(G:G,'Master Data'!A:D,4,FALSE),0)</f>
        <v>0</v>
      </c>
      <c r="L1666" s="117">
        <f>IFERROR(VLOOKUP(F:F,'BW Expense Report Doc'!F:H,3,FALSE),0)</f>
        <v>0</v>
      </c>
      <c r="M1666" s="117" t="str">
        <f>IFERROR(VLOOKUP(F:F,'Payment Schedule'!AD:AE,2,FALSE),"")</f>
        <v/>
      </c>
    </row>
    <row r="1667" spans="6:13" x14ac:dyDescent="0.2">
      <c r="F1667" s="110"/>
      <c r="I1667" s="213"/>
      <c r="J1667" s="254">
        <f>IFERROR(VLOOKUP(G:G,'Master Data'!A:D,4,FALSE),0)</f>
        <v>0</v>
      </c>
      <c r="L1667" s="117">
        <f>IFERROR(VLOOKUP(F:F,'BW Expense Report Doc'!F:H,3,FALSE),0)</f>
        <v>0</v>
      </c>
      <c r="M1667" s="117" t="str">
        <f>IFERROR(VLOOKUP(F:F,'Payment Schedule'!AD:AE,2,FALSE),"")</f>
        <v/>
      </c>
    </row>
    <row r="1668" spans="6:13" x14ac:dyDescent="0.2">
      <c r="F1668" s="110"/>
      <c r="I1668" s="213"/>
      <c r="J1668" s="254">
        <f>IFERROR(VLOOKUP(G:G,'Master Data'!A:D,4,FALSE),0)</f>
        <v>0</v>
      </c>
      <c r="L1668" s="117">
        <f>IFERROR(VLOOKUP(F:F,'BW Expense Report Doc'!F:H,3,FALSE),0)</f>
        <v>0</v>
      </c>
      <c r="M1668" s="117" t="str">
        <f>IFERROR(VLOOKUP(F:F,'Payment Schedule'!AD:AE,2,FALSE),"")</f>
        <v/>
      </c>
    </row>
    <row r="1669" spans="6:13" x14ac:dyDescent="0.2">
      <c r="F1669" s="110"/>
      <c r="I1669" s="213"/>
      <c r="J1669" s="254">
        <f>IFERROR(VLOOKUP(G:G,'Master Data'!A:D,4,FALSE),0)</f>
        <v>0</v>
      </c>
      <c r="L1669" s="117">
        <f>IFERROR(VLOOKUP(F:F,'BW Expense Report Doc'!F:H,3,FALSE),0)</f>
        <v>0</v>
      </c>
      <c r="M1669" s="117" t="str">
        <f>IFERROR(VLOOKUP(F:F,'Payment Schedule'!AD:AE,2,FALSE),"")</f>
        <v/>
      </c>
    </row>
    <row r="1670" spans="6:13" x14ac:dyDescent="0.2">
      <c r="F1670" s="110"/>
      <c r="I1670" s="213"/>
      <c r="J1670" s="254">
        <f>IFERROR(VLOOKUP(G:G,'Master Data'!A:D,4,FALSE),0)</f>
        <v>0</v>
      </c>
      <c r="L1670" s="117">
        <f>IFERROR(VLOOKUP(F:F,'BW Expense Report Doc'!F:H,3,FALSE),0)</f>
        <v>0</v>
      </c>
      <c r="M1670" s="117" t="str">
        <f>IFERROR(VLOOKUP(F:F,'Payment Schedule'!AD:AE,2,FALSE),"")</f>
        <v/>
      </c>
    </row>
    <row r="1671" spans="6:13" x14ac:dyDescent="0.2">
      <c r="F1671" s="110"/>
      <c r="I1671" s="213"/>
      <c r="J1671" s="254">
        <f>IFERROR(VLOOKUP(G:G,'Master Data'!A:D,4,FALSE),0)</f>
        <v>0</v>
      </c>
      <c r="L1671" s="117">
        <f>IFERROR(VLOOKUP(F:F,'BW Expense Report Doc'!F:H,3,FALSE),0)</f>
        <v>0</v>
      </c>
      <c r="M1671" s="117" t="str">
        <f>IFERROR(VLOOKUP(F:F,'Payment Schedule'!AD:AE,2,FALSE),"")</f>
        <v/>
      </c>
    </row>
    <row r="1672" spans="6:13" x14ac:dyDescent="0.2">
      <c r="F1672" s="110"/>
      <c r="I1672" s="213"/>
      <c r="J1672" s="254">
        <f>IFERROR(VLOOKUP(G:G,'Master Data'!A:D,4,FALSE),0)</f>
        <v>0</v>
      </c>
      <c r="L1672" s="117">
        <f>IFERROR(VLOOKUP(F:F,'BW Expense Report Doc'!F:H,3,FALSE),0)</f>
        <v>0</v>
      </c>
      <c r="M1672" s="117" t="str">
        <f>IFERROR(VLOOKUP(F:F,'Payment Schedule'!AD:AE,2,FALSE),"")</f>
        <v/>
      </c>
    </row>
    <row r="1673" spans="6:13" x14ac:dyDescent="0.2">
      <c r="F1673" s="110"/>
      <c r="I1673" s="213"/>
      <c r="J1673" s="254">
        <f>IFERROR(VLOOKUP(G:G,'Master Data'!A:D,4,FALSE),0)</f>
        <v>0</v>
      </c>
      <c r="L1673" s="117">
        <f>IFERROR(VLOOKUP(F:F,'BW Expense Report Doc'!F:H,3,FALSE),0)</f>
        <v>0</v>
      </c>
      <c r="M1673" s="117" t="str">
        <f>IFERROR(VLOOKUP(F:F,'Payment Schedule'!AD:AE,2,FALSE),"")</f>
        <v/>
      </c>
    </row>
    <row r="1674" spans="6:13" x14ac:dyDescent="0.2">
      <c r="F1674" s="110"/>
      <c r="I1674" s="213"/>
      <c r="J1674" s="254">
        <f>IFERROR(VLOOKUP(G:G,'Master Data'!A:D,4,FALSE),0)</f>
        <v>0</v>
      </c>
      <c r="L1674" s="117">
        <f>IFERROR(VLOOKUP(F:F,'BW Expense Report Doc'!F:H,3,FALSE),0)</f>
        <v>0</v>
      </c>
      <c r="M1674" s="117" t="str">
        <f>IFERROR(VLOOKUP(F:F,'Payment Schedule'!AD:AE,2,FALSE),"")</f>
        <v/>
      </c>
    </row>
    <row r="1675" spans="6:13" x14ac:dyDescent="0.2">
      <c r="F1675" s="110"/>
      <c r="I1675" s="213"/>
      <c r="J1675" s="254">
        <f>IFERROR(VLOOKUP(G:G,'Master Data'!A:D,4,FALSE),0)</f>
        <v>0</v>
      </c>
      <c r="L1675" s="117">
        <f>IFERROR(VLOOKUP(F:F,'BW Expense Report Doc'!F:H,3,FALSE),0)</f>
        <v>0</v>
      </c>
      <c r="M1675" s="117" t="str">
        <f>IFERROR(VLOOKUP(F:F,'Payment Schedule'!AD:AE,2,FALSE),"")</f>
        <v/>
      </c>
    </row>
    <row r="1676" spans="6:13" x14ac:dyDescent="0.2">
      <c r="F1676" s="110"/>
      <c r="I1676" s="213"/>
      <c r="J1676" s="254">
        <f>IFERROR(VLOOKUP(G:G,'Master Data'!A:D,4,FALSE),0)</f>
        <v>0</v>
      </c>
      <c r="L1676" s="117">
        <f>IFERROR(VLOOKUP(F:F,'BW Expense Report Doc'!F:H,3,FALSE),0)</f>
        <v>0</v>
      </c>
      <c r="M1676" s="117" t="str">
        <f>IFERROR(VLOOKUP(F:F,'Payment Schedule'!AD:AE,2,FALSE),"")</f>
        <v/>
      </c>
    </row>
    <row r="1677" spans="6:13" x14ac:dyDescent="0.2">
      <c r="F1677" s="110"/>
      <c r="I1677" s="213"/>
      <c r="J1677" s="254">
        <f>IFERROR(VLOOKUP(G:G,'Master Data'!A:D,4,FALSE),0)</f>
        <v>0</v>
      </c>
      <c r="L1677" s="117">
        <f>IFERROR(VLOOKUP(F:F,'BW Expense Report Doc'!F:H,3,FALSE),0)</f>
        <v>0</v>
      </c>
      <c r="M1677" s="117" t="str">
        <f>IFERROR(VLOOKUP(F:F,'Payment Schedule'!AD:AE,2,FALSE),"")</f>
        <v/>
      </c>
    </row>
    <row r="1678" spans="6:13" x14ac:dyDescent="0.2">
      <c r="F1678" s="110"/>
      <c r="I1678" s="213"/>
      <c r="J1678" s="254">
        <f>IFERROR(VLOOKUP(G:G,'Master Data'!A:D,4,FALSE),0)</f>
        <v>0</v>
      </c>
      <c r="L1678" s="117">
        <f>IFERROR(VLOOKUP(F:F,'BW Expense Report Doc'!F:H,3,FALSE),0)</f>
        <v>0</v>
      </c>
      <c r="M1678" s="117" t="str">
        <f>IFERROR(VLOOKUP(F:F,'Payment Schedule'!AD:AE,2,FALSE),"")</f>
        <v/>
      </c>
    </row>
    <row r="1679" spans="6:13" x14ac:dyDescent="0.2">
      <c r="F1679" s="110"/>
      <c r="I1679" s="213"/>
      <c r="J1679" s="254">
        <f>IFERROR(VLOOKUP(G:G,'Master Data'!A:D,4,FALSE),0)</f>
        <v>0</v>
      </c>
      <c r="L1679" s="117">
        <f>IFERROR(VLOOKUP(F:F,'BW Expense Report Doc'!F:H,3,FALSE),0)</f>
        <v>0</v>
      </c>
      <c r="M1679" s="117" t="str">
        <f>IFERROR(VLOOKUP(F:F,'Payment Schedule'!AD:AE,2,FALSE),"")</f>
        <v/>
      </c>
    </row>
    <row r="1680" spans="6:13" x14ac:dyDescent="0.2">
      <c r="F1680" s="110"/>
      <c r="I1680" s="213"/>
      <c r="J1680" s="254">
        <f>IFERROR(VLOOKUP(G:G,'Master Data'!A:D,4,FALSE),0)</f>
        <v>0</v>
      </c>
      <c r="L1680" s="117">
        <f>IFERROR(VLOOKUP(F:F,'BW Expense Report Doc'!F:H,3,FALSE),0)</f>
        <v>0</v>
      </c>
      <c r="M1680" s="117" t="str">
        <f>IFERROR(VLOOKUP(F:F,'Payment Schedule'!AD:AE,2,FALSE),"")</f>
        <v/>
      </c>
    </row>
    <row r="1681" spans="6:13" x14ac:dyDescent="0.2">
      <c r="F1681" s="110"/>
      <c r="I1681" s="213"/>
      <c r="J1681" s="254">
        <f>IFERROR(VLOOKUP(G:G,'Master Data'!A:D,4,FALSE),0)</f>
        <v>0</v>
      </c>
      <c r="L1681" s="117">
        <f>IFERROR(VLOOKUP(F:F,'BW Expense Report Doc'!F:H,3,FALSE),0)</f>
        <v>0</v>
      </c>
      <c r="M1681" s="117" t="str">
        <f>IFERROR(VLOOKUP(F:F,'Payment Schedule'!AD:AE,2,FALSE),"")</f>
        <v/>
      </c>
    </row>
    <row r="1682" spans="6:13" x14ac:dyDescent="0.2">
      <c r="F1682" s="110"/>
      <c r="I1682" s="213"/>
      <c r="J1682" s="254">
        <f>IFERROR(VLOOKUP(G:G,'Master Data'!A:D,4,FALSE),0)</f>
        <v>0</v>
      </c>
      <c r="L1682" s="117">
        <f>IFERROR(VLOOKUP(F:F,'BW Expense Report Doc'!F:H,3,FALSE),0)</f>
        <v>0</v>
      </c>
      <c r="M1682" s="117" t="str">
        <f>IFERROR(VLOOKUP(F:F,'Payment Schedule'!AD:AE,2,FALSE),"")</f>
        <v/>
      </c>
    </row>
    <row r="1683" spans="6:13" x14ac:dyDescent="0.2">
      <c r="F1683" s="110"/>
      <c r="I1683" s="213"/>
      <c r="J1683" s="254">
        <f>IFERROR(VLOOKUP(G:G,'Master Data'!A:D,4,FALSE),0)</f>
        <v>0</v>
      </c>
      <c r="L1683" s="117">
        <f>IFERROR(VLOOKUP(F:F,'BW Expense Report Doc'!F:H,3,FALSE),0)</f>
        <v>0</v>
      </c>
      <c r="M1683" s="117" t="str">
        <f>IFERROR(VLOOKUP(F:F,'Payment Schedule'!AD:AE,2,FALSE),"")</f>
        <v/>
      </c>
    </row>
    <row r="1684" spans="6:13" x14ac:dyDescent="0.2">
      <c r="F1684" s="110"/>
      <c r="I1684" s="213"/>
      <c r="J1684" s="254">
        <f>IFERROR(VLOOKUP(G:G,'Master Data'!A:D,4,FALSE),0)</f>
        <v>0</v>
      </c>
      <c r="L1684" s="117">
        <f>IFERROR(VLOOKUP(F:F,'BW Expense Report Doc'!F:H,3,FALSE),0)</f>
        <v>0</v>
      </c>
      <c r="M1684" s="117" t="str">
        <f>IFERROR(VLOOKUP(F:F,'Payment Schedule'!AD:AE,2,FALSE),"")</f>
        <v/>
      </c>
    </row>
    <row r="1685" spans="6:13" x14ac:dyDescent="0.2">
      <c r="F1685" s="110"/>
      <c r="I1685" s="213"/>
      <c r="J1685" s="254">
        <f>IFERROR(VLOOKUP(G:G,'Master Data'!A:D,4,FALSE),0)</f>
        <v>0</v>
      </c>
      <c r="L1685" s="117">
        <f>IFERROR(VLOOKUP(F:F,'BW Expense Report Doc'!F:H,3,FALSE),0)</f>
        <v>0</v>
      </c>
      <c r="M1685" s="117" t="str">
        <f>IFERROR(VLOOKUP(F:F,'Payment Schedule'!AD:AE,2,FALSE),"")</f>
        <v/>
      </c>
    </row>
    <row r="1686" spans="6:13" x14ac:dyDescent="0.2">
      <c r="F1686" s="110"/>
      <c r="I1686" s="213"/>
      <c r="J1686" s="254">
        <f>IFERROR(VLOOKUP(G:G,'Master Data'!A:D,4,FALSE),0)</f>
        <v>0</v>
      </c>
      <c r="L1686" s="117">
        <f>IFERROR(VLOOKUP(F:F,'BW Expense Report Doc'!F:H,3,FALSE),0)</f>
        <v>0</v>
      </c>
      <c r="M1686" s="117" t="str">
        <f>IFERROR(VLOOKUP(F:F,'Payment Schedule'!AD:AE,2,FALSE),"")</f>
        <v/>
      </c>
    </row>
    <row r="1687" spans="6:13" x14ac:dyDescent="0.2">
      <c r="F1687" s="110"/>
      <c r="I1687" s="213"/>
      <c r="J1687" s="254">
        <f>IFERROR(VLOOKUP(G:G,'Master Data'!A:D,4,FALSE),0)</f>
        <v>0</v>
      </c>
      <c r="L1687" s="117">
        <f>IFERROR(VLOOKUP(F:F,'BW Expense Report Doc'!F:H,3,FALSE),0)</f>
        <v>0</v>
      </c>
      <c r="M1687" s="117" t="str">
        <f>IFERROR(VLOOKUP(F:F,'Payment Schedule'!AD:AE,2,FALSE),"")</f>
        <v/>
      </c>
    </row>
    <row r="1688" spans="6:13" x14ac:dyDescent="0.2">
      <c r="F1688" s="110"/>
      <c r="I1688" s="213"/>
      <c r="J1688" s="254">
        <f>IFERROR(VLOOKUP(G:G,'Master Data'!A:D,4,FALSE),0)</f>
        <v>0</v>
      </c>
      <c r="L1688" s="117">
        <f>IFERROR(VLOOKUP(F:F,'BW Expense Report Doc'!F:H,3,FALSE),0)</f>
        <v>0</v>
      </c>
      <c r="M1688" s="117" t="str">
        <f>IFERROR(VLOOKUP(F:F,'Payment Schedule'!AD:AE,2,FALSE),"")</f>
        <v/>
      </c>
    </row>
    <row r="1689" spans="6:13" x14ac:dyDescent="0.2">
      <c r="F1689" s="110"/>
      <c r="I1689" s="213"/>
      <c r="J1689" s="254">
        <f>IFERROR(VLOOKUP(G:G,'Master Data'!A:D,4,FALSE),0)</f>
        <v>0</v>
      </c>
      <c r="L1689" s="117">
        <f>IFERROR(VLOOKUP(F:F,'BW Expense Report Doc'!F:H,3,FALSE),0)</f>
        <v>0</v>
      </c>
      <c r="M1689" s="117" t="str">
        <f>IFERROR(VLOOKUP(F:F,'Payment Schedule'!AD:AE,2,FALSE),"")</f>
        <v/>
      </c>
    </row>
    <row r="1690" spans="6:13" x14ac:dyDescent="0.2">
      <c r="F1690" s="110"/>
      <c r="I1690" s="213"/>
      <c r="J1690" s="254">
        <f>IFERROR(VLOOKUP(G:G,'Master Data'!A:D,4,FALSE),0)</f>
        <v>0</v>
      </c>
      <c r="L1690" s="117">
        <f>IFERROR(VLOOKUP(F:F,'BW Expense Report Doc'!F:H,3,FALSE),0)</f>
        <v>0</v>
      </c>
      <c r="M1690" s="117" t="str">
        <f>IFERROR(VLOOKUP(F:F,'Payment Schedule'!AD:AE,2,FALSE),"")</f>
        <v/>
      </c>
    </row>
    <row r="1691" spans="6:13" x14ac:dyDescent="0.2">
      <c r="F1691" s="110"/>
      <c r="I1691" s="213"/>
      <c r="J1691" s="254">
        <f>IFERROR(VLOOKUP(G:G,'Master Data'!A:D,4,FALSE),0)</f>
        <v>0</v>
      </c>
      <c r="L1691" s="117">
        <f>IFERROR(VLOOKUP(F:F,'BW Expense Report Doc'!F:H,3,FALSE),0)</f>
        <v>0</v>
      </c>
      <c r="M1691" s="117" t="str">
        <f>IFERROR(VLOOKUP(F:F,'Payment Schedule'!AD:AE,2,FALSE),"")</f>
        <v/>
      </c>
    </row>
    <row r="1692" spans="6:13" x14ac:dyDescent="0.2">
      <c r="F1692" s="110"/>
      <c r="I1692" s="213"/>
      <c r="J1692" s="254">
        <f>IFERROR(VLOOKUP(G:G,'Master Data'!A:D,4,FALSE),0)</f>
        <v>0</v>
      </c>
      <c r="L1692" s="117">
        <f>IFERROR(VLOOKUP(F:F,'BW Expense Report Doc'!F:H,3,FALSE),0)</f>
        <v>0</v>
      </c>
      <c r="M1692" s="117" t="str">
        <f>IFERROR(VLOOKUP(F:F,'Payment Schedule'!AD:AE,2,FALSE),"")</f>
        <v/>
      </c>
    </row>
    <row r="1693" spans="6:13" x14ac:dyDescent="0.2">
      <c r="F1693" s="110"/>
      <c r="I1693" s="213"/>
      <c r="J1693" s="254">
        <f>IFERROR(VLOOKUP(G:G,'Master Data'!A:D,4,FALSE),0)</f>
        <v>0</v>
      </c>
      <c r="L1693" s="117">
        <f>IFERROR(VLOOKUP(F:F,'BW Expense Report Doc'!F:H,3,FALSE),0)</f>
        <v>0</v>
      </c>
      <c r="M1693" s="117" t="str">
        <f>IFERROR(VLOOKUP(F:F,'Payment Schedule'!AD:AE,2,FALSE),"")</f>
        <v/>
      </c>
    </row>
    <row r="1694" spans="6:13" x14ac:dyDescent="0.2">
      <c r="F1694" s="110"/>
      <c r="I1694" s="213"/>
      <c r="J1694" s="254">
        <f>IFERROR(VLOOKUP(G:G,'Master Data'!A:D,4,FALSE),0)</f>
        <v>0</v>
      </c>
      <c r="L1694" s="117">
        <f>IFERROR(VLOOKUP(F:F,'BW Expense Report Doc'!F:H,3,FALSE),0)</f>
        <v>0</v>
      </c>
      <c r="M1694" s="117" t="str">
        <f>IFERROR(VLOOKUP(F:F,'Payment Schedule'!AD:AE,2,FALSE),"")</f>
        <v/>
      </c>
    </row>
    <row r="1695" spans="6:13" x14ac:dyDescent="0.2">
      <c r="F1695" s="110"/>
      <c r="I1695" s="213"/>
      <c r="J1695" s="254">
        <f>IFERROR(VLOOKUP(G:G,'Master Data'!A:D,4,FALSE),0)</f>
        <v>0</v>
      </c>
      <c r="L1695" s="117">
        <f>IFERROR(VLOOKUP(F:F,'BW Expense Report Doc'!F:H,3,FALSE),0)</f>
        <v>0</v>
      </c>
      <c r="M1695" s="117" t="str">
        <f>IFERROR(VLOOKUP(F:F,'Payment Schedule'!AD:AE,2,FALSE),"")</f>
        <v/>
      </c>
    </row>
    <row r="1696" spans="6:13" x14ac:dyDescent="0.2">
      <c r="F1696" s="110"/>
      <c r="I1696" s="213"/>
      <c r="J1696" s="254">
        <f>IFERROR(VLOOKUP(G:G,'Master Data'!A:D,4,FALSE),0)</f>
        <v>0</v>
      </c>
      <c r="L1696" s="117">
        <f>IFERROR(VLOOKUP(F:F,'BW Expense Report Doc'!F:H,3,FALSE),0)</f>
        <v>0</v>
      </c>
      <c r="M1696" s="117" t="str">
        <f>IFERROR(VLOOKUP(F:F,'Payment Schedule'!AD:AE,2,FALSE),"")</f>
        <v/>
      </c>
    </row>
    <row r="1697" spans="6:13" x14ac:dyDescent="0.2">
      <c r="F1697" s="110"/>
      <c r="I1697" s="213"/>
      <c r="J1697" s="254">
        <f>IFERROR(VLOOKUP(G:G,'Master Data'!A:D,4,FALSE),0)</f>
        <v>0</v>
      </c>
      <c r="L1697" s="117">
        <f>IFERROR(VLOOKUP(F:F,'BW Expense Report Doc'!F:H,3,FALSE),0)</f>
        <v>0</v>
      </c>
      <c r="M1697" s="117" t="str">
        <f>IFERROR(VLOOKUP(F:F,'Payment Schedule'!AD:AE,2,FALSE),"")</f>
        <v/>
      </c>
    </row>
    <row r="1698" spans="6:13" x14ac:dyDescent="0.2">
      <c r="F1698" s="110"/>
      <c r="I1698" s="213"/>
      <c r="J1698" s="254">
        <f>IFERROR(VLOOKUP(G:G,'Master Data'!A:D,4,FALSE),0)</f>
        <v>0</v>
      </c>
      <c r="L1698" s="117">
        <f>IFERROR(VLOOKUP(F:F,'BW Expense Report Doc'!F:H,3,FALSE),0)</f>
        <v>0</v>
      </c>
      <c r="M1698" s="117" t="str">
        <f>IFERROR(VLOOKUP(F:F,'Payment Schedule'!AD:AE,2,FALSE),"")</f>
        <v/>
      </c>
    </row>
    <row r="1699" spans="6:13" x14ac:dyDescent="0.2">
      <c r="F1699" s="110"/>
      <c r="I1699" s="213"/>
      <c r="J1699" s="254">
        <f>IFERROR(VLOOKUP(G:G,'Master Data'!A:D,4,FALSE),0)</f>
        <v>0</v>
      </c>
      <c r="L1699" s="117">
        <f>IFERROR(VLOOKUP(F:F,'BW Expense Report Doc'!F:H,3,FALSE),0)</f>
        <v>0</v>
      </c>
      <c r="M1699" s="117" t="str">
        <f>IFERROR(VLOOKUP(F:F,'Payment Schedule'!AD:AE,2,FALSE),"")</f>
        <v/>
      </c>
    </row>
    <row r="1700" spans="6:13" x14ac:dyDescent="0.2">
      <c r="F1700" s="110"/>
      <c r="I1700" s="213"/>
      <c r="J1700" s="254">
        <f>IFERROR(VLOOKUP(G:G,'Master Data'!A:D,4,FALSE),0)</f>
        <v>0</v>
      </c>
      <c r="L1700" s="117">
        <f>IFERROR(VLOOKUP(F:F,'BW Expense Report Doc'!F:H,3,FALSE),0)</f>
        <v>0</v>
      </c>
      <c r="M1700" s="117" t="str">
        <f>IFERROR(VLOOKUP(F:F,'Payment Schedule'!AD:AE,2,FALSE),"")</f>
        <v/>
      </c>
    </row>
    <row r="1701" spans="6:13" x14ac:dyDescent="0.2">
      <c r="F1701" s="110"/>
      <c r="I1701" s="213"/>
      <c r="J1701" s="254">
        <f>IFERROR(VLOOKUP(G:G,'Master Data'!A:D,4,FALSE),0)</f>
        <v>0</v>
      </c>
      <c r="L1701" s="117">
        <f>IFERROR(VLOOKUP(F:F,'BW Expense Report Doc'!F:H,3,FALSE),0)</f>
        <v>0</v>
      </c>
      <c r="M1701" s="117" t="str">
        <f>IFERROR(VLOOKUP(F:F,'Payment Schedule'!AD:AE,2,FALSE),"")</f>
        <v/>
      </c>
    </row>
    <row r="1702" spans="6:13" x14ac:dyDescent="0.2">
      <c r="F1702" s="110"/>
      <c r="I1702" s="213"/>
      <c r="J1702" s="254">
        <f>IFERROR(VLOOKUP(G:G,'Master Data'!A:D,4,FALSE),0)</f>
        <v>0</v>
      </c>
      <c r="L1702" s="117">
        <f>IFERROR(VLOOKUP(F:F,'BW Expense Report Doc'!F:H,3,FALSE),0)</f>
        <v>0</v>
      </c>
      <c r="M1702" s="117" t="str">
        <f>IFERROR(VLOOKUP(F:F,'Payment Schedule'!AD:AE,2,FALSE),"")</f>
        <v/>
      </c>
    </row>
    <row r="1703" spans="6:13" x14ac:dyDescent="0.2">
      <c r="F1703" s="110"/>
      <c r="I1703" s="213"/>
      <c r="J1703" s="254">
        <f>IFERROR(VLOOKUP(G:G,'Master Data'!A:D,4,FALSE),0)</f>
        <v>0</v>
      </c>
      <c r="L1703" s="117">
        <f>IFERROR(VLOOKUP(F:F,'BW Expense Report Doc'!F:H,3,FALSE),0)</f>
        <v>0</v>
      </c>
      <c r="M1703" s="117" t="str">
        <f>IFERROR(VLOOKUP(F:F,'Payment Schedule'!AD:AE,2,FALSE),"")</f>
        <v/>
      </c>
    </row>
    <row r="1704" spans="6:13" x14ac:dyDescent="0.2">
      <c r="F1704" s="110"/>
      <c r="I1704" s="213"/>
      <c r="J1704" s="254">
        <f>IFERROR(VLOOKUP(G:G,'Master Data'!A:D,4,FALSE),0)</f>
        <v>0</v>
      </c>
      <c r="L1704" s="117">
        <f>IFERROR(VLOOKUP(F:F,'BW Expense Report Doc'!F:H,3,FALSE),0)</f>
        <v>0</v>
      </c>
      <c r="M1704" s="117" t="str">
        <f>IFERROR(VLOOKUP(F:F,'Payment Schedule'!AD:AE,2,FALSE),"")</f>
        <v/>
      </c>
    </row>
    <row r="1705" spans="6:13" x14ac:dyDescent="0.2">
      <c r="F1705" s="110"/>
      <c r="I1705" s="213"/>
      <c r="J1705" s="254">
        <f>IFERROR(VLOOKUP(G:G,'Master Data'!A:D,4,FALSE),0)</f>
        <v>0</v>
      </c>
      <c r="L1705" s="117">
        <f>IFERROR(VLOOKUP(F:F,'BW Expense Report Doc'!F:H,3,FALSE),0)</f>
        <v>0</v>
      </c>
      <c r="M1705" s="117" t="str">
        <f>IFERROR(VLOOKUP(F:F,'Payment Schedule'!AD:AE,2,FALSE),"")</f>
        <v/>
      </c>
    </row>
    <row r="1706" spans="6:13" x14ac:dyDescent="0.2">
      <c r="F1706" s="110"/>
      <c r="I1706" s="213"/>
      <c r="J1706" s="254">
        <f>IFERROR(VLOOKUP(G:G,'Master Data'!A:D,4,FALSE),0)</f>
        <v>0</v>
      </c>
      <c r="L1706" s="117">
        <f>IFERROR(VLOOKUP(F:F,'BW Expense Report Doc'!F:H,3,FALSE),0)</f>
        <v>0</v>
      </c>
      <c r="M1706" s="117" t="str">
        <f>IFERROR(VLOOKUP(F:F,'Payment Schedule'!AD:AE,2,FALSE),"")</f>
        <v/>
      </c>
    </row>
    <row r="1707" spans="6:13" x14ac:dyDescent="0.2">
      <c r="F1707" s="110"/>
      <c r="I1707" s="213"/>
      <c r="J1707" s="254">
        <f>IFERROR(VLOOKUP(G:G,'Master Data'!A:D,4,FALSE),0)</f>
        <v>0</v>
      </c>
      <c r="L1707" s="117">
        <f>IFERROR(VLOOKUP(F:F,'BW Expense Report Doc'!F:H,3,FALSE),0)</f>
        <v>0</v>
      </c>
      <c r="M1707" s="117" t="str">
        <f>IFERROR(VLOOKUP(F:F,'Payment Schedule'!AD:AE,2,FALSE),"")</f>
        <v/>
      </c>
    </row>
    <row r="1708" spans="6:13" x14ac:dyDescent="0.2">
      <c r="F1708" s="110"/>
      <c r="I1708" s="213"/>
      <c r="J1708" s="254">
        <f>IFERROR(VLOOKUP(G:G,'Master Data'!A:D,4,FALSE),0)</f>
        <v>0</v>
      </c>
      <c r="L1708" s="117">
        <f>IFERROR(VLOOKUP(F:F,'BW Expense Report Doc'!F:H,3,FALSE),0)</f>
        <v>0</v>
      </c>
      <c r="M1708" s="117" t="str">
        <f>IFERROR(VLOOKUP(F:F,'Payment Schedule'!AD:AE,2,FALSE),"")</f>
        <v/>
      </c>
    </row>
    <row r="1709" spans="6:13" x14ac:dyDescent="0.2">
      <c r="F1709" s="110"/>
      <c r="I1709" s="213"/>
      <c r="J1709" s="254">
        <f>IFERROR(VLOOKUP(G:G,'Master Data'!A:D,4,FALSE),0)</f>
        <v>0</v>
      </c>
      <c r="L1709" s="117">
        <f>IFERROR(VLOOKUP(F:F,'BW Expense Report Doc'!F:H,3,FALSE),0)</f>
        <v>0</v>
      </c>
      <c r="M1709" s="117" t="str">
        <f>IFERROR(VLOOKUP(F:F,'Payment Schedule'!AD:AE,2,FALSE),"")</f>
        <v/>
      </c>
    </row>
    <row r="1710" spans="6:13" x14ac:dyDescent="0.2">
      <c r="F1710" s="110"/>
      <c r="I1710" s="213"/>
      <c r="J1710" s="254">
        <f>IFERROR(VLOOKUP(G:G,'Master Data'!A:D,4,FALSE),0)</f>
        <v>0</v>
      </c>
      <c r="L1710" s="117">
        <f>IFERROR(VLOOKUP(F:F,'BW Expense Report Doc'!F:H,3,FALSE),0)</f>
        <v>0</v>
      </c>
      <c r="M1710" s="117" t="str">
        <f>IFERROR(VLOOKUP(F:F,'Payment Schedule'!AD:AE,2,FALSE),"")</f>
        <v/>
      </c>
    </row>
    <row r="1711" spans="6:13" x14ac:dyDescent="0.2">
      <c r="F1711" s="110"/>
      <c r="I1711" s="213"/>
      <c r="J1711" s="254">
        <f>IFERROR(VLOOKUP(G:G,'Master Data'!A:D,4,FALSE),0)</f>
        <v>0</v>
      </c>
      <c r="L1711" s="117">
        <f>IFERROR(VLOOKUP(F:F,'BW Expense Report Doc'!F:H,3,FALSE),0)</f>
        <v>0</v>
      </c>
      <c r="M1711" s="117" t="str">
        <f>IFERROR(VLOOKUP(F:F,'Payment Schedule'!AD:AE,2,FALSE),"")</f>
        <v/>
      </c>
    </row>
    <row r="1712" spans="6:13" x14ac:dyDescent="0.2">
      <c r="F1712" s="110"/>
      <c r="I1712" s="213"/>
      <c r="J1712" s="254">
        <f>IFERROR(VLOOKUP(G:G,'Master Data'!A:D,4,FALSE),0)</f>
        <v>0</v>
      </c>
      <c r="L1712" s="117">
        <f>IFERROR(VLOOKUP(F:F,'BW Expense Report Doc'!F:H,3,FALSE),0)</f>
        <v>0</v>
      </c>
      <c r="M1712" s="117" t="str">
        <f>IFERROR(VLOOKUP(F:F,'Payment Schedule'!AD:AE,2,FALSE),"")</f>
        <v/>
      </c>
    </row>
    <row r="1713" spans="6:13" x14ac:dyDescent="0.2">
      <c r="F1713" s="110"/>
      <c r="I1713" s="213"/>
      <c r="J1713" s="254">
        <f>IFERROR(VLOOKUP(G:G,'Master Data'!A:D,4,FALSE),0)</f>
        <v>0</v>
      </c>
      <c r="L1713" s="117">
        <f>IFERROR(VLOOKUP(F:F,'BW Expense Report Doc'!F:H,3,FALSE),0)</f>
        <v>0</v>
      </c>
      <c r="M1713" s="117" t="str">
        <f>IFERROR(VLOOKUP(F:F,'Payment Schedule'!AD:AE,2,FALSE),"")</f>
        <v/>
      </c>
    </row>
    <row r="1714" spans="6:13" x14ac:dyDescent="0.2">
      <c r="F1714" s="110"/>
      <c r="I1714" s="213"/>
      <c r="J1714" s="254">
        <f>IFERROR(VLOOKUP(G:G,'Master Data'!A:D,4,FALSE),0)</f>
        <v>0</v>
      </c>
      <c r="L1714" s="117">
        <f>IFERROR(VLOOKUP(F:F,'BW Expense Report Doc'!F:H,3,FALSE),0)</f>
        <v>0</v>
      </c>
      <c r="M1714" s="117" t="str">
        <f>IFERROR(VLOOKUP(F:F,'Payment Schedule'!AD:AE,2,FALSE),"")</f>
        <v/>
      </c>
    </row>
    <row r="1715" spans="6:13" x14ac:dyDescent="0.2">
      <c r="F1715" s="110"/>
      <c r="I1715" s="213"/>
      <c r="J1715" s="254">
        <f>IFERROR(VLOOKUP(G:G,'Master Data'!A:D,4,FALSE),0)</f>
        <v>0</v>
      </c>
      <c r="L1715" s="117">
        <f>IFERROR(VLOOKUP(F:F,'BW Expense Report Doc'!F:H,3,FALSE),0)</f>
        <v>0</v>
      </c>
      <c r="M1715" s="117" t="str">
        <f>IFERROR(VLOOKUP(F:F,'Payment Schedule'!AD:AE,2,FALSE),"")</f>
        <v/>
      </c>
    </row>
    <row r="1716" spans="6:13" x14ac:dyDescent="0.2">
      <c r="F1716" s="110"/>
      <c r="I1716" s="213"/>
      <c r="J1716" s="254">
        <f>IFERROR(VLOOKUP(G:G,'Master Data'!A:D,4,FALSE),0)</f>
        <v>0</v>
      </c>
      <c r="L1716" s="117">
        <f>IFERROR(VLOOKUP(F:F,'BW Expense Report Doc'!F:H,3,FALSE),0)</f>
        <v>0</v>
      </c>
      <c r="M1716" s="117" t="str">
        <f>IFERROR(VLOOKUP(F:F,'Payment Schedule'!AD:AE,2,FALSE),"")</f>
        <v/>
      </c>
    </row>
    <row r="1717" spans="6:13" x14ac:dyDescent="0.2">
      <c r="F1717" s="110"/>
      <c r="I1717" s="213"/>
      <c r="J1717" s="254">
        <f>IFERROR(VLOOKUP(G:G,'Master Data'!A:D,4,FALSE),0)</f>
        <v>0</v>
      </c>
      <c r="L1717" s="117">
        <f>IFERROR(VLOOKUP(F:F,'BW Expense Report Doc'!F:H,3,FALSE),0)</f>
        <v>0</v>
      </c>
      <c r="M1717" s="117" t="str">
        <f>IFERROR(VLOOKUP(F:F,'Payment Schedule'!AD:AE,2,FALSE),"")</f>
        <v/>
      </c>
    </row>
    <row r="1718" spans="6:13" x14ac:dyDescent="0.2">
      <c r="F1718" s="110"/>
      <c r="I1718" s="213"/>
      <c r="J1718" s="254">
        <f>IFERROR(VLOOKUP(G:G,'Master Data'!A:D,4,FALSE),0)</f>
        <v>0</v>
      </c>
      <c r="L1718" s="117">
        <f>IFERROR(VLOOKUP(F:F,'BW Expense Report Doc'!F:H,3,FALSE),0)</f>
        <v>0</v>
      </c>
      <c r="M1718" s="117" t="str">
        <f>IFERROR(VLOOKUP(F:F,'Payment Schedule'!AD:AE,2,FALSE),"")</f>
        <v/>
      </c>
    </row>
    <row r="1719" spans="6:13" x14ac:dyDescent="0.2">
      <c r="F1719" s="110"/>
      <c r="I1719" s="213"/>
      <c r="J1719" s="254">
        <f>IFERROR(VLOOKUP(G:G,'Master Data'!A:D,4,FALSE),0)</f>
        <v>0</v>
      </c>
      <c r="L1719" s="117">
        <f>IFERROR(VLOOKUP(F:F,'BW Expense Report Doc'!F:H,3,FALSE),0)</f>
        <v>0</v>
      </c>
      <c r="M1719" s="117" t="str">
        <f>IFERROR(VLOOKUP(F:F,'Payment Schedule'!AD:AE,2,FALSE),"")</f>
        <v/>
      </c>
    </row>
    <row r="1720" spans="6:13" x14ac:dyDescent="0.2">
      <c r="F1720" s="110"/>
      <c r="I1720" s="213"/>
      <c r="J1720" s="254">
        <f>IFERROR(VLOOKUP(G:G,'Master Data'!A:D,4,FALSE),0)</f>
        <v>0</v>
      </c>
      <c r="L1720" s="117">
        <f>IFERROR(VLOOKUP(F:F,'BW Expense Report Doc'!F:H,3,FALSE),0)</f>
        <v>0</v>
      </c>
      <c r="M1720" s="117" t="str">
        <f>IFERROR(VLOOKUP(F:F,'Payment Schedule'!AD:AE,2,FALSE),"")</f>
        <v/>
      </c>
    </row>
    <row r="1721" spans="6:13" x14ac:dyDescent="0.2">
      <c r="F1721" s="110"/>
      <c r="I1721" s="213"/>
      <c r="J1721" s="254">
        <f>IFERROR(VLOOKUP(G:G,'Master Data'!A:D,4,FALSE),0)</f>
        <v>0</v>
      </c>
      <c r="L1721" s="117">
        <f>IFERROR(VLOOKUP(F:F,'BW Expense Report Doc'!F:H,3,FALSE),0)</f>
        <v>0</v>
      </c>
      <c r="M1721" s="117" t="str">
        <f>IFERROR(VLOOKUP(F:F,'Payment Schedule'!AD:AE,2,FALSE),"")</f>
        <v/>
      </c>
    </row>
    <row r="1722" spans="6:13" x14ac:dyDescent="0.2">
      <c r="F1722" s="110"/>
      <c r="I1722" s="213"/>
      <c r="J1722" s="254">
        <f>IFERROR(VLOOKUP(G:G,'Master Data'!A:D,4,FALSE),0)</f>
        <v>0</v>
      </c>
      <c r="L1722" s="117">
        <f>IFERROR(VLOOKUP(F:F,'BW Expense Report Doc'!F:H,3,FALSE),0)</f>
        <v>0</v>
      </c>
      <c r="M1722" s="117" t="str">
        <f>IFERROR(VLOOKUP(F:F,'Payment Schedule'!AD:AE,2,FALSE),"")</f>
        <v/>
      </c>
    </row>
    <row r="1723" spans="6:13" x14ac:dyDescent="0.2">
      <c r="F1723" s="110"/>
      <c r="I1723" s="213"/>
      <c r="J1723" s="254">
        <f>IFERROR(VLOOKUP(G:G,'Master Data'!A:D,4,FALSE),0)</f>
        <v>0</v>
      </c>
      <c r="L1723" s="117">
        <f>IFERROR(VLOOKUP(F:F,'BW Expense Report Doc'!F:H,3,FALSE),0)</f>
        <v>0</v>
      </c>
      <c r="M1723" s="117" t="str">
        <f>IFERROR(VLOOKUP(F:F,'Payment Schedule'!AD:AE,2,FALSE),"")</f>
        <v/>
      </c>
    </row>
    <row r="1724" spans="6:13" x14ac:dyDescent="0.2">
      <c r="F1724" s="110"/>
      <c r="I1724" s="213"/>
      <c r="J1724" s="254">
        <f>IFERROR(VLOOKUP(G:G,'Master Data'!A:D,4,FALSE),0)</f>
        <v>0</v>
      </c>
      <c r="L1724" s="117">
        <f>IFERROR(VLOOKUP(F:F,'BW Expense Report Doc'!F:H,3,FALSE),0)</f>
        <v>0</v>
      </c>
      <c r="M1724" s="117" t="str">
        <f>IFERROR(VLOOKUP(F:F,'Payment Schedule'!AD:AE,2,FALSE),"")</f>
        <v/>
      </c>
    </row>
    <row r="1725" spans="6:13" x14ac:dyDescent="0.2">
      <c r="F1725" s="110"/>
      <c r="I1725" s="213"/>
      <c r="J1725" s="254">
        <f>IFERROR(VLOOKUP(G:G,'Master Data'!A:D,4,FALSE),0)</f>
        <v>0</v>
      </c>
      <c r="L1725" s="117">
        <f>IFERROR(VLOOKUP(F:F,'BW Expense Report Doc'!F:H,3,FALSE),0)</f>
        <v>0</v>
      </c>
      <c r="M1725" s="117" t="str">
        <f>IFERROR(VLOOKUP(F:F,'Payment Schedule'!AD:AE,2,FALSE),"")</f>
        <v/>
      </c>
    </row>
    <row r="1726" spans="6:13" x14ac:dyDescent="0.2">
      <c r="F1726" s="110"/>
      <c r="I1726" s="213"/>
      <c r="J1726" s="254">
        <f>IFERROR(VLOOKUP(G:G,'Master Data'!A:D,4,FALSE),0)</f>
        <v>0</v>
      </c>
      <c r="L1726" s="117">
        <f>IFERROR(VLOOKUP(F:F,'BW Expense Report Doc'!F:H,3,FALSE),0)</f>
        <v>0</v>
      </c>
      <c r="M1726" s="117" t="str">
        <f>IFERROR(VLOOKUP(F:F,'Payment Schedule'!AD:AE,2,FALSE),"")</f>
        <v/>
      </c>
    </row>
    <row r="1727" spans="6:13" x14ac:dyDescent="0.2">
      <c r="F1727" s="110"/>
      <c r="I1727" s="213"/>
      <c r="J1727" s="254">
        <f>IFERROR(VLOOKUP(G:G,'Master Data'!A:D,4,FALSE),0)</f>
        <v>0</v>
      </c>
      <c r="L1727" s="117">
        <f>IFERROR(VLOOKUP(F:F,'BW Expense Report Doc'!F:H,3,FALSE),0)</f>
        <v>0</v>
      </c>
      <c r="M1727" s="117" t="str">
        <f>IFERROR(VLOOKUP(F:F,'Payment Schedule'!AD:AE,2,FALSE),"")</f>
        <v/>
      </c>
    </row>
    <row r="1728" spans="6:13" x14ac:dyDescent="0.2">
      <c r="F1728" s="110"/>
      <c r="I1728" s="213"/>
      <c r="J1728" s="254">
        <f>IFERROR(VLOOKUP(G:G,'Master Data'!A:D,4,FALSE),0)</f>
        <v>0</v>
      </c>
      <c r="L1728" s="117">
        <f>IFERROR(VLOOKUP(F:F,'BW Expense Report Doc'!F:H,3,FALSE),0)</f>
        <v>0</v>
      </c>
      <c r="M1728" s="117" t="str">
        <f>IFERROR(VLOOKUP(F:F,'Payment Schedule'!AD:AE,2,FALSE),"")</f>
        <v/>
      </c>
    </row>
    <row r="1729" spans="6:13" x14ac:dyDescent="0.2">
      <c r="F1729" s="110"/>
      <c r="I1729" s="213"/>
      <c r="J1729" s="254">
        <f>IFERROR(VLOOKUP(G:G,'Master Data'!A:D,4,FALSE),0)</f>
        <v>0</v>
      </c>
      <c r="L1729" s="117">
        <f>IFERROR(VLOOKUP(F:F,'BW Expense Report Doc'!F:H,3,FALSE),0)</f>
        <v>0</v>
      </c>
      <c r="M1729" s="117" t="str">
        <f>IFERROR(VLOOKUP(F:F,'Payment Schedule'!AD:AE,2,FALSE),"")</f>
        <v/>
      </c>
    </row>
    <row r="1730" spans="6:13" x14ac:dyDescent="0.2">
      <c r="F1730" s="110"/>
      <c r="I1730" s="213"/>
      <c r="J1730" s="254">
        <f>IFERROR(VLOOKUP(G:G,'Master Data'!A:D,4,FALSE),0)</f>
        <v>0</v>
      </c>
      <c r="L1730" s="117">
        <f>IFERROR(VLOOKUP(F:F,'BW Expense Report Doc'!F:H,3,FALSE),0)</f>
        <v>0</v>
      </c>
      <c r="M1730" s="117" t="str">
        <f>IFERROR(VLOOKUP(F:F,'Payment Schedule'!AD:AE,2,FALSE),"")</f>
        <v/>
      </c>
    </row>
    <row r="1731" spans="6:13" x14ac:dyDescent="0.2">
      <c r="F1731" s="110"/>
      <c r="I1731" s="213"/>
      <c r="J1731" s="254">
        <f>IFERROR(VLOOKUP(G:G,'Master Data'!A:D,4,FALSE),0)</f>
        <v>0</v>
      </c>
      <c r="L1731" s="117">
        <f>IFERROR(VLOOKUP(F:F,'BW Expense Report Doc'!F:H,3,FALSE),0)</f>
        <v>0</v>
      </c>
      <c r="M1731" s="117" t="str">
        <f>IFERROR(VLOOKUP(F:F,'Payment Schedule'!AD:AE,2,FALSE),"")</f>
        <v/>
      </c>
    </row>
    <row r="1732" spans="6:13" x14ac:dyDescent="0.2">
      <c r="F1732" s="110"/>
      <c r="I1732" s="213"/>
      <c r="J1732" s="254">
        <f>IFERROR(VLOOKUP(G:G,'Master Data'!A:D,4,FALSE),0)</f>
        <v>0</v>
      </c>
      <c r="L1732" s="117">
        <f>IFERROR(VLOOKUP(F:F,'BW Expense Report Doc'!F:H,3,FALSE),0)</f>
        <v>0</v>
      </c>
      <c r="M1732" s="117" t="str">
        <f>IFERROR(VLOOKUP(F:F,'Payment Schedule'!AD:AE,2,FALSE),"")</f>
        <v/>
      </c>
    </row>
    <row r="1733" spans="6:13" x14ac:dyDescent="0.2">
      <c r="F1733" s="110"/>
      <c r="I1733" s="213"/>
      <c r="J1733" s="254">
        <f>IFERROR(VLOOKUP(G:G,'Master Data'!A:D,4,FALSE),0)</f>
        <v>0</v>
      </c>
      <c r="L1733" s="117">
        <f>IFERROR(VLOOKUP(F:F,'BW Expense Report Doc'!F:H,3,FALSE),0)</f>
        <v>0</v>
      </c>
      <c r="M1733" s="117" t="str">
        <f>IFERROR(VLOOKUP(F:F,'Payment Schedule'!AD:AE,2,FALSE),"")</f>
        <v/>
      </c>
    </row>
    <row r="1734" spans="6:13" x14ac:dyDescent="0.2">
      <c r="F1734" s="110"/>
      <c r="I1734" s="213"/>
      <c r="J1734" s="254">
        <f>IFERROR(VLOOKUP(G:G,'Master Data'!A:D,4,FALSE),0)</f>
        <v>0</v>
      </c>
      <c r="L1734" s="117">
        <f>IFERROR(VLOOKUP(F:F,'BW Expense Report Doc'!F:H,3,FALSE),0)</f>
        <v>0</v>
      </c>
      <c r="M1734" s="117" t="str">
        <f>IFERROR(VLOOKUP(F:F,'Payment Schedule'!AD:AE,2,FALSE),"")</f>
        <v/>
      </c>
    </row>
    <row r="1735" spans="6:13" x14ac:dyDescent="0.2">
      <c r="F1735" s="110"/>
      <c r="I1735" s="213"/>
      <c r="J1735" s="254">
        <f>IFERROR(VLOOKUP(G:G,'Master Data'!A:D,4,FALSE),0)</f>
        <v>0</v>
      </c>
      <c r="L1735" s="117">
        <f>IFERROR(VLOOKUP(F:F,'BW Expense Report Doc'!F:H,3,FALSE),0)</f>
        <v>0</v>
      </c>
      <c r="M1735" s="117" t="str">
        <f>IFERROR(VLOOKUP(F:F,'Payment Schedule'!AD:AE,2,FALSE),"")</f>
        <v/>
      </c>
    </row>
    <row r="1736" spans="6:13" x14ac:dyDescent="0.2">
      <c r="F1736" s="110"/>
      <c r="I1736" s="213"/>
      <c r="J1736" s="254">
        <f>IFERROR(VLOOKUP(G:G,'Master Data'!A:D,4,FALSE),0)</f>
        <v>0</v>
      </c>
      <c r="L1736" s="117">
        <f>IFERROR(VLOOKUP(F:F,'BW Expense Report Doc'!F:H,3,FALSE),0)</f>
        <v>0</v>
      </c>
      <c r="M1736" s="117" t="str">
        <f>IFERROR(VLOOKUP(F:F,'Payment Schedule'!AD:AE,2,FALSE),"")</f>
        <v/>
      </c>
    </row>
    <row r="1737" spans="6:13" x14ac:dyDescent="0.2">
      <c r="F1737" s="110"/>
      <c r="I1737" s="213"/>
      <c r="J1737" s="254">
        <f>IFERROR(VLOOKUP(G:G,'Master Data'!A:D,4,FALSE),0)</f>
        <v>0</v>
      </c>
      <c r="L1737" s="117">
        <f>IFERROR(VLOOKUP(F:F,'BW Expense Report Doc'!F:H,3,FALSE),0)</f>
        <v>0</v>
      </c>
      <c r="M1737" s="117" t="str">
        <f>IFERROR(VLOOKUP(F:F,'Payment Schedule'!AD:AE,2,FALSE),"")</f>
        <v/>
      </c>
    </row>
    <row r="1738" spans="6:13" x14ac:dyDescent="0.2">
      <c r="F1738" s="110"/>
      <c r="I1738" s="213"/>
      <c r="J1738" s="254">
        <f>IFERROR(VLOOKUP(G:G,'Master Data'!A:D,4,FALSE),0)</f>
        <v>0</v>
      </c>
      <c r="L1738" s="117">
        <f>IFERROR(VLOOKUP(F:F,'BW Expense Report Doc'!F:H,3,FALSE),0)</f>
        <v>0</v>
      </c>
      <c r="M1738" s="117" t="str">
        <f>IFERROR(VLOOKUP(F:F,'Payment Schedule'!AD:AE,2,FALSE),"")</f>
        <v/>
      </c>
    </row>
    <row r="1739" spans="6:13" x14ac:dyDescent="0.2">
      <c r="F1739" s="110"/>
      <c r="I1739" s="213"/>
      <c r="J1739" s="254">
        <f>IFERROR(VLOOKUP(G:G,'Master Data'!A:D,4,FALSE),0)</f>
        <v>0</v>
      </c>
      <c r="L1739" s="117">
        <f>IFERROR(VLOOKUP(F:F,'BW Expense Report Doc'!F:H,3,FALSE),0)</f>
        <v>0</v>
      </c>
      <c r="M1739" s="117" t="str">
        <f>IFERROR(VLOOKUP(F:F,'Payment Schedule'!AD:AE,2,FALSE),"")</f>
        <v/>
      </c>
    </row>
    <row r="1740" spans="6:13" x14ac:dyDescent="0.2">
      <c r="F1740" s="110"/>
      <c r="I1740" s="213"/>
      <c r="J1740" s="254">
        <f>IFERROR(VLOOKUP(G:G,'Master Data'!A:D,4,FALSE),0)</f>
        <v>0</v>
      </c>
      <c r="L1740" s="117">
        <f>IFERROR(VLOOKUP(F:F,'BW Expense Report Doc'!F:H,3,FALSE),0)</f>
        <v>0</v>
      </c>
      <c r="M1740" s="117" t="str">
        <f>IFERROR(VLOOKUP(F:F,'Payment Schedule'!AD:AE,2,FALSE),"")</f>
        <v/>
      </c>
    </row>
    <row r="1741" spans="6:13" x14ac:dyDescent="0.2">
      <c r="F1741" s="110"/>
      <c r="I1741" s="213"/>
      <c r="J1741" s="254">
        <f>IFERROR(VLOOKUP(G:G,'Master Data'!A:D,4,FALSE),0)</f>
        <v>0</v>
      </c>
      <c r="L1741" s="117">
        <f>IFERROR(VLOOKUP(F:F,'BW Expense Report Doc'!F:H,3,FALSE),0)</f>
        <v>0</v>
      </c>
      <c r="M1741" s="117" t="str">
        <f>IFERROR(VLOOKUP(F:F,'Payment Schedule'!AD:AE,2,FALSE),"")</f>
        <v/>
      </c>
    </row>
    <row r="1742" spans="6:13" x14ac:dyDescent="0.2">
      <c r="F1742" s="110"/>
      <c r="I1742" s="213"/>
      <c r="J1742" s="254">
        <f>IFERROR(VLOOKUP(G:G,'Master Data'!A:D,4,FALSE),0)</f>
        <v>0</v>
      </c>
      <c r="L1742" s="117">
        <f>IFERROR(VLOOKUP(F:F,'BW Expense Report Doc'!F:H,3,FALSE),0)</f>
        <v>0</v>
      </c>
      <c r="M1742" s="117" t="str">
        <f>IFERROR(VLOOKUP(F:F,'Payment Schedule'!AD:AE,2,FALSE),"")</f>
        <v/>
      </c>
    </row>
    <row r="1743" spans="6:13" x14ac:dyDescent="0.2">
      <c r="F1743" s="110"/>
      <c r="I1743" s="213"/>
      <c r="J1743" s="254">
        <f>IFERROR(VLOOKUP(G:G,'Master Data'!A:D,4,FALSE),0)</f>
        <v>0</v>
      </c>
      <c r="L1743" s="117">
        <f>IFERROR(VLOOKUP(F:F,'BW Expense Report Doc'!F:H,3,FALSE),0)</f>
        <v>0</v>
      </c>
      <c r="M1743" s="117" t="str">
        <f>IFERROR(VLOOKUP(F:F,'Payment Schedule'!AD:AE,2,FALSE),"")</f>
        <v/>
      </c>
    </row>
    <row r="1744" spans="6:13" x14ac:dyDescent="0.2">
      <c r="F1744" s="110"/>
      <c r="I1744" s="213"/>
      <c r="J1744" s="254">
        <f>IFERROR(VLOOKUP(G:G,'Master Data'!A:D,4,FALSE),0)</f>
        <v>0</v>
      </c>
      <c r="L1744" s="117">
        <f>IFERROR(VLOOKUP(F:F,'BW Expense Report Doc'!F:H,3,FALSE),0)</f>
        <v>0</v>
      </c>
      <c r="M1744" s="117" t="str">
        <f>IFERROR(VLOOKUP(F:F,'Payment Schedule'!AD:AE,2,FALSE),"")</f>
        <v/>
      </c>
    </row>
    <row r="1745" spans="6:13" x14ac:dyDescent="0.2">
      <c r="F1745" s="110"/>
      <c r="I1745" s="213"/>
      <c r="J1745" s="254">
        <f>IFERROR(VLOOKUP(G:G,'Master Data'!A:D,4,FALSE),0)</f>
        <v>0</v>
      </c>
      <c r="L1745" s="117">
        <f>IFERROR(VLOOKUP(F:F,'BW Expense Report Doc'!F:H,3,FALSE),0)</f>
        <v>0</v>
      </c>
      <c r="M1745" s="117" t="str">
        <f>IFERROR(VLOOKUP(F:F,'Payment Schedule'!AD:AE,2,FALSE),"")</f>
        <v/>
      </c>
    </row>
    <row r="1746" spans="6:13" x14ac:dyDescent="0.2">
      <c r="F1746" s="110"/>
      <c r="I1746" s="213"/>
      <c r="J1746" s="254">
        <f>IFERROR(VLOOKUP(G:G,'Master Data'!A:D,4,FALSE),0)</f>
        <v>0</v>
      </c>
      <c r="L1746" s="117">
        <f>IFERROR(VLOOKUP(F:F,'BW Expense Report Doc'!F:H,3,FALSE),0)</f>
        <v>0</v>
      </c>
      <c r="M1746" s="117" t="str">
        <f>IFERROR(VLOOKUP(F:F,'Payment Schedule'!AD:AE,2,FALSE),"")</f>
        <v/>
      </c>
    </row>
    <row r="1747" spans="6:13" x14ac:dyDescent="0.2">
      <c r="F1747" s="110"/>
      <c r="I1747" s="213"/>
      <c r="J1747" s="254">
        <f>IFERROR(VLOOKUP(G:G,'Master Data'!A:D,4,FALSE),0)</f>
        <v>0</v>
      </c>
      <c r="L1747" s="117">
        <f>IFERROR(VLOOKUP(F:F,'BW Expense Report Doc'!F:H,3,FALSE),0)</f>
        <v>0</v>
      </c>
      <c r="M1747" s="117" t="str">
        <f>IFERROR(VLOOKUP(F:F,'Payment Schedule'!AD:AE,2,FALSE),"")</f>
        <v/>
      </c>
    </row>
    <row r="1748" spans="6:13" x14ac:dyDescent="0.2">
      <c r="F1748" s="110"/>
      <c r="I1748" s="213"/>
      <c r="J1748" s="254">
        <f>IFERROR(VLOOKUP(G:G,'Master Data'!A:D,4,FALSE),0)</f>
        <v>0</v>
      </c>
      <c r="L1748" s="117">
        <f>IFERROR(VLOOKUP(F:F,'BW Expense Report Doc'!F:H,3,FALSE),0)</f>
        <v>0</v>
      </c>
      <c r="M1748" s="117" t="str">
        <f>IFERROR(VLOOKUP(F:F,'Payment Schedule'!AD:AE,2,FALSE),"")</f>
        <v/>
      </c>
    </row>
    <row r="1749" spans="6:13" x14ac:dyDescent="0.2">
      <c r="F1749" s="110"/>
      <c r="I1749" s="213"/>
      <c r="J1749" s="254">
        <f>IFERROR(VLOOKUP(G:G,'Master Data'!A:D,4,FALSE),0)</f>
        <v>0</v>
      </c>
      <c r="L1749" s="117">
        <f>IFERROR(VLOOKUP(F:F,'BW Expense Report Doc'!F:H,3,FALSE),0)</f>
        <v>0</v>
      </c>
      <c r="M1749" s="117" t="str">
        <f>IFERROR(VLOOKUP(F:F,'Payment Schedule'!AD:AE,2,FALSE),"")</f>
        <v/>
      </c>
    </row>
    <row r="1750" spans="6:13" x14ac:dyDescent="0.2">
      <c r="F1750" s="110"/>
      <c r="I1750" s="213"/>
      <c r="J1750" s="254">
        <f>IFERROR(VLOOKUP(G:G,'Master Data'!A:D,4,FALSE),0)</f>
        <v>0</v>
      </c>
      <c r="L1750" s="117">
        <f>IFERROR(VLOOKUP(F:F,'BW Expense Report Doc'!F:H,3,FALSE),0)</f>
        <v>0</v>
      </c>
      <c r="M1750" s="117" t="str">
        <f>IFERROR(VLOOKUP(F:F,'Payment Schedule'!AD:AE,2,FALSE),"")</f>
        <v/>
      </c>
    </row>
    <row r="1751" spans="6:13" x14ac:dyDescent="0.2">
      <c r="F1751" s="110"/>
      <c r="I1751" s="213"/>
      <c r="J1751" s="254">
        <f>IFERROR(VLOOKUP(G:G,'Master Data'!A:D,4,FALSE),0)</f>
        <v>0</v>
      </c>
      <c r="L1751" s="117">
        <f>IFERROR(VLOOKUP(F:F,'BW Expense Report Doc'!F:H,3,FALSE),0)</f>
        <v>0</v>
      </c>
      <c r="M1751" s="117" t="str">
        <f>IFERROR(VLOOKUP(F:F,'Payment Schedule'!AD:AE,2,FALSE),"")</f>
        <v/>
      </c>
    </row>
    <row r="1752" spans="6:13" x14ac:dyDescent="0.2">
      <c r="F1752" s="110"/>
      <c r="I1752" s="213"/>
      <c r="J1752" s="254">
        <f>IFERROR(VLOOKUP(G:G,'Master Data'!A:D,4,FALSE),0)</f>
        <v>0</v>
      </c>
      <c r="L1752" s="117">
        <f>IFERROR(VLOOKUP(F:F,'BW Expense Report Doc'!F:H,3,FALSE),0)</f>
        <v>0</v>
      </c>
      <c r="M1752" s="117" t="str">
        <f>IFERROR(VLOOKUP(F:F,'Payment Schedule'!AD:AE,2,FALSE),"")</f>
        <v/>
      </c>
    </row>
    <row r="1753" spans="6:13" x14ac:dyDescent="0.2">
      <c r="F1753" s="110"/>
      <c r="I1753" s="213"/>
      <c r="J1753" s="254">
        <f>IFERROR(VLOOKUP(G:G,'Master Data'!A:D,4,FALSE),0)</f>
        <v>0</v>
      </c>
      <c r="L1753" s="117">
        <f>IFERROR(VLOOKUP(F:F,'BW Expense Report Doc'!F:H,3,FALSE),0)</f>
        <v>0</v>
      </c>
      <c r="M1753" s="117" t="str">
        <f>IFERROR(VLOOKUP(F:F,'Payment Schedule'!AD:AE,2,FALSE),"")</f>
        <v/>
      </c>
    </row>
    <row r="1754" spans="6:13" x14ac:dyDescent="0.2">
      <c r="F1754" s="110"/>
      <c r="I1754" s="213"/>
      <c r="J1754" s="254">
        <f>IFERROR(VLOOKUP(G:G,'Master Data'!A:D,4,FALSE),0)</f>
        <v>0</v>
      </c>
      <c r="L1754" s="117">
        <f>IFERROR(VLOOKUP(F:F,'BW Expense Report Doc'!F:H,3,FALSE),0)</f>
        <v>0</v>
      </c>
      <c r="M1754" s="117" t="str">
        <f>IFERROR(VLOOKUP(F:F,'Payment Schedule'!AD:AE,2,FALSE),"")</f>
        <v/>
      </c>
    </row>
    <row r="1755" spans="6:13" x14ac:dyDescent="0.2">
      <c r="F1755" s="110"/>
      <c r="I1755" s="213"/>
      <c r="J1755" s="254">
        <f>IFERROR(VLOOKUP(G:G,'Master Data'!A:D,4,FALSE),0)</f>
        <v>0</v>
      </c>
      <c r="L1755" s="117">
        <f>IFERROR(VLOOKUP(F:F,'BW Expense Report Doc'!F:H,3,FALSE),0)</f>
        <v>0</v>
      </c>
      <c r="M1755" s="117" t="str">
        <f>IFERROR(VLOOKUP(F:F,'Payment Schedule'!AD:AE,2,FALSE),"")</f>
        <v/>
      </c>
    </row>
    <row r="1756" spans="6:13" x14ac:dyDescent="0.2">
      <c r="F1756" s="110"/>
      <c r="I1756" s="213"/>
      <c r="J1756" s="254">
        <f>IFERROR(VLOOKUP(G:G,'Master Data'!A:D,4,FALSE),0)</f>
        <v>0</v>
      </c>
      <c r="L1756" s="117">
        <f>IFERROR(VLOOKUP(F:F,'BW Expense Report Doc'!F:H,3,FALSE),0)</f>
        <v>0</v>
      </c>
      <c r="M1756" s="117" t="str">
        <f>IFERROR(VLOOKUP(F:F,'Payment Schedule'!AD:AE,2,FALSE),"")</f>
        <v/>
      </c>
    </row>
    <row r="1757" spans="6:13" x14ac:dyDescent="0.2">
      <c r="F1757" s="110"/>
      <c r="I1757" s="213"/>
      <c r="J1757" s="254">
        <f>IFERROR(VLOOKUP(G:G,'Master Data'!A:D,4,FALSE),0)</f>
        <v>0</v>
      </c>
      <c r="L1757" s="117">
        <f>IFERROR(VLOOKUP(F:F,'BW Expense Report Doc'!F:H,3,FALSE),0)</f>
        <v>0</v>
      </c>
      <c r="M1757" s="117" t="str">
        <f>IFERROR(VLOOKUP(F:F,'Payment Schedule'!AD:AE,2,FALSE),"")</f>
        <v/>
      </c>
    </row>
    <row r="1758" spans="6:13" x14ac:dyDescent="0.2">
      <c r="F1758" s="110"/>
      <c r="I1758" s="213"/>
      <c r="J1758" s="254">
        <f>IFERROR(VLOOKUP(G:G,'Master Data'!A:D,4,FALSE),0)</f>
        <v>0</v>
      </c>
      <c r="L1758" s="117">
        <f>IFERROR(VLOOKUP(F:F,'BW Expense Report Doc'!F:H,3,FALSE),0)</f>
        <v>0</v>
      </c>
      <c r="M1758" s="117" t="str">
        <f>IFERROR(VLOOKUP(F:F,'Payment Schedule'!AD:AE,2,FALSE),"")</f>
        <v/>
      </c>
    </row>
    <row r="1759" spans="6:13" x14ac:dyDescent="0.2">
      <c r="F1759" s="110"/>
      <c r="I1759" s="213"/>
      <c r="J1759" s="254">
        <f>IFERROR(VLOOKUP(G:G,'Master Data'!A:D,4,FALSE),0)</f>
        <v>0</v>
      </c>
      <c r="L1759" s="117">
        <f>IFERROR(VLOOKUP(F:F,'BW Expense Report Doc'!F:H,3,FALSE),0)</f>
        <v>0</v>
      </c>
      <c r="M1759" s="117" t="str">
        <f>IFERROR(VLOOKUP(F:F,'Payment Schedule'!AD:AE,2,FALSE),"")</f>
        <v/>
      </c>
    </row>
    <row r="1760" spans="6:13" x14ac:dyDescent="0.2">
      <c r="F1760" s="110"/>
      <c r="I1760" s="213"/>
      <c r="J1760" s="254">
        <f>IFERROR(VLOOKUP(G:G,'Master Data'!A:D,4,FALSE),0)</f>
        <v>0</v>
      </c>
      <c r="L1760" s="117">
        <f>IFERROR(VLOOKUP(F:F,'BW Expense Report Doc'!F:H,3,FALSE),0)</f>
        <v>0</v>
      </c>
      <c r="M1760" s="117" t="str">
        <f>IFERROR(VLOOKUP(F:F,'Payment Schedule'!AD:AE,2,FALSE),"")</f>
        <v/>
      </c>
    </row>
    <row r="1761" spans="6:13" x14ac:dyDescent="0.2">
      <c r="F1761" s="110"/>
      <c r="I1761" s="213"/>
      <c r="J1761" s="254">
        <f>IFERROR(VLOOKUP(G:G,'Master Data'!A:D,4,FALSE),0)</f>
        <v>0</v>
      </c>
      <c r="L1761" s="117">
        <f>IFERROR(VLOOKUP(F:F,'BW Expense Report Doc'!F:H,3,FALSE),0)</f>
        <v>0</v>
      </c>
      <c r="M1761" s="117" t="str">
        <f>IFERROR(VLOOKUP(F:F,'Payment Schedule'!AD:AE,2,FALSE),"")</f>
        <v/>
      </c>
    </row>
    <row r="1762" spans="6:13" x14ac:dyDescent="0.2">
      <c r="F1762" s="110"/>
      <c r="I1762" s="213"/>
      <c r="J1762" s="254">
        <f>IFERROR(VLOOKUP(G:G,'Master Data'!A:D,4,FALSE),0)</f>
        <v>0</v>
      </c>
      <c r="L1762" s="117">
        <f>IFERROR(VLOOKUP(F:F,'BW Expense Report Doc'!F:H,3,FALSE),0)</f>
        <v>0</v>
      </c>
      <c r="M1762" s="117" t="str">
        <f>IFERROR(VLOOKUP(F:F,'Payment Schedule'!AD:AE,2,FALSE),"")</f>
        <v/>
      </c>
    </row>
    <row r="1763" spans="6:13" x14ac:dyDescent="0.2">
      <c r="F1763" s="110"/>
      <c r="I1763" s="213"/>
      <c r="J1763" s="254">
        <f>IFERROR(VLOOKUP(G:G,'Master Data'!A:D,4,FALSE),0)</f>
        <v>0</v>
      </c>
      <c r="L1763" s="117">
        <f>IFERROR(VLOOKUP(F:F,'BW Expense Report Doc'!F:H,3,FALSE),0)</f>
        <v>0</v>
      </c>
      <c r="M1763" s="117" t="str">
        <f>IFERROR(VLOOKUP(F:F,'Payment Schedule'!AD:AE,2,FALSE),"")</f>
        <v/>
      </c>
    </row>
    <row r="1764" spans="6:13" x14ac:dyDescent="0.2">
      <c r="F1764" s="110"/>
      <c r="I1764" s="213"/>
      <c r="J1764" s="254">
        <f>IFERROR(VLOOKUP(G:G,'Master Data'!A:D,4,FALSE),0)</f>
        <v>0</v>
      </c>
      <c r="L1764" s="117">
        <f>IFERROR(VLOOKUP(F:F,'BW Expense Report Doc'!F:H,3,FALSE),0)</f>
        <v>0</v>
      </c>
      <c r="M1764" s="117" t="str">
        <f>IFERROR(VLOOKUP(F:F,'Payment Schedule'!AD:AE,2,FALSE),"")</f>
        <v/>
      </c>
    </row>
    <row r="1765" spans="6:13" x14ac:dyDescent="0.2">
      <c r="F1765" s="110"/>
      <c r="I1765" s="213"/>
      <c r="J1765" s="254">
        <f>IFERROR(VLOOKUP(G:G,'Master Data'!A:D,4,FALSE),0)</f>
        <v>0</v>
      </c>
      <c r="L1765" s="117">
        <f>IFERROR(VLOOKUP(F:F,'BW Expense Report Doc'!F:H,3,FALSE),0)</f>
        <v>0</v>
      </c>
      <c r="M1765" s="117" t="str">
        <f>IFERROR(VLOOKUP(F:F,'Payment Schedule'!AD:AE,2,FALSE),"")</f>
        <v/>
      </c>
    </row>
    <row r="1766" spans="6:13" x14ac:dyDescent="0.2">
      <c r="F1766" s="110"/>
      <c r="I1766" s="213"/>
      <c r="J1766" s="254">
        <f>IFERROR(VLOOKUP(G:G,'Master Data'!A:D,4,FALSE),0)</f>
        <v>0</v>
      </c>
      <c r="L1766" s="117">
        <f>IFERROR(VLOOKUP(F:F,'BW Expense Report Doc'!F:H,3,FALSE),0)</f>
        <v>0</v>
      </c>
      <c r="M1766" s="117" t="str">
        <f>IFERROR(VLOOKUP(F:F,'Payment Schedule'!AD:AE,2,FALSE),"")</f>
        <v/>
      </c>
    </row>
    <row r="1767" spans="6:13" x14ac:dyDescent="0.2">
      <c r="F1767" s="110"/>
      <c r="I1767" s="213"/>
      <c r="J1767" s="254">
        <f>IFERROR(VLOOKUP(G:G,'Master Data'!A:D,4,FALSE),0)</f>
        <v>0</v>
      </c>
      <c r="L1767" s="117">
        <f>IFERROR(VLOOKUP(F:F,'BW Expense Report Doc'!F:H,3,FALSE),0)</f>
        <v>0</v>
      </c>
      <c r="M1767" s="117" t="str">
        <f>IFERROR(VLOOKUP(F:F,'Payment Schedule'!AD:AE,2,FALSE),"")</f>
        <v/>
      </c>
    </row>
    <row r="1768" spans="6:13" x14ac:dyDescent="0.2">
      <c r="F1768" s="110"/>
      <c r="I1768" s="213"/>
      <c r="J1768" s="254">
        <f>IFERROR(VLOOKUP(G:G,'Master Data'!A:D,4,FALSE),0)</f>
        <v>0</v>
      </c>
      <c r="L1768" s="117">
        <f>IFERROR(VLOOKUP(F:F,'BW Expense Report Doc'!F:H,3,FALSE),0)</f>
        <v>0</v>
      </c>
      <c r="M1768" s="117" t="str">
        <f>IFERROR(VLOOKUP(F:F,'Payment Schedule'!AD:AE,2,FALSE),"")</f>
        <v/>
      </c>
    </row>
    <row r="1769" spans="6:13" x14ac:dyDescent="0.2">
      <c r="F1769" s="110"/>
      <c r="I1769" s="213"/>
      <c r="J1769" s="254">
        <f>IFERROR(VLOOKUP(G:G,'Master Data'!A:D,4,FALSE),0)</f>
        <v>0</v>
      </c>
      <c r="L1769" s="117">
        <f>IFERROR(VLOOKUP(F:F,'BW Expense Report Doc'!F:H,3,FALSE),0)</f>
        <v>0</v>
      </c>
      <c r="M1769" s="117" t="str">
        <f>IFERROR(VLOOKUP(F:F,'Payment Schedule'!AD:AE,2,FALSE),"")</f>
        <v/>
      </c>
    </row>
    <row r="1770" spans="6:13" x14ac:dyDescent="0.2">
      <c r="F1770" s="110"/>
      <c r="I1770" s="213"/>
      <c r="J1770" s="254">
        <f>IFERROR(VLOOKUP(G:G,'Master Data'!A:D,4,FALSE),0)</f>
        <v>0</v>
      </c>
      <c r="L1770" s="117">
        <f>IFERROR(VLOOKUP(F:F,'BW Expense Report Doc'!F:H,3,FALSE),0)</f>
        <v>0</v>
      </c>
      <c r="M1770" s="117" t="str">
        <f>IFERROR(VLOOKUP(F:F,'Payment Schedule'!AD:AE,2,FALSE),"")</f>
        <v/>
      </c>
    </row>
    <row r="1771" spans="6:13" x14ac:dyDescent="0.2">
      <c r="F1771" s="110"/>
      <c r="I1771" s="213"/>
      <c r="J1771" s="254">
        <f>IFERROR(VLOOKUP(G:G,'Master Data'!A:D,4,FALSE),0)</f>
        <v>0</v>
      </c>
      <c r="L1771" s="117">
        <f>IFERROR(VLOOKUP(F:F,'BW Expense Report Doc'!F:H,3,FALSE),0)</f>
        <v>0</v>
      </c>
      <c r="M1771" s="117" t="str">
        <f>IFERROR(VLOOKUP(F:F,'Payment Schedule'!AD:AE,2,FALSE),"")</f>
        <v/>
      </c>
    </row>
    <row r="1772" spans="6:13" x14ac:dyDescent="0.2">
      <c r="F1772" s="110"/>
      <c r="I1772" s="213"/>
      <c r="J1772" s="254">
        <f>IFERROR(VLOOKUP(G:G,'Master Data'!A:D,4,FALSE),0)</f>
        <v>0</v>
      </c>
      <c r="L1772" s="117">
        <f>IFERROR(VLOOKUP(F:F,'BW Expense Report Doc'!F:H,3,FALSE),0)</f>
        <v>0</v>
      </c>
      <c r="M1772" s="117" t="str">
        <f>IFERROR(VLOOKUP(F:F,'Payment Schedule'!AD:AE,2,FALSE),"")</f>
        <v/>
      </c>
    </row>
    <row r="1773" spans="6:13" x14ac:dyDescent="0.2">
      <c r="F1773" s="110"/>
      <c r="I1773" s="213"/>
      <c r="J1773" s="254">
        <f>IFERROR(VLOOKUP(G:G,'Master Data'!A:D,4,FALSE),0)</f>
        <v>0</v>
      </c>
      <c r="L1773" s="117">
        <f>IFERROR(VLOOKUP(F:F,'BW Expense Report Doc'!F:H,3,FALSE),0)</f>
        <v>0</v>
      </c>
      <c r="M1773" s="117" t="str">
        <f>IFERROR(VLOOKUP(F:F,'Payment Schedule'!AD:AE,2,FALSE),"")</f>
        <v/>
      </c>
    </row>
    <row r="1774" spans="6:13" x14ac:dyDescent="0.2">
      <c r="F1774" s="110"/>
      <c r="I1774" s="213"/>
      <c r="J1774" s="254">
        <f>IFERROR(VLOOKUP(G:G,'Master Data'!A:D,4,FALSE),0)</f>
        <v>0</v>
      </c>
      <c r="L1774" s="117">
        <f>IFERROR(VLOOKUP(F:F,'BW Expense Report Doc'!F:H,3,FALSE),0)</f>
        <v>0</v>
      </c>
      <c r="M1774" s="117" t="str">
        <f>IFERROR(VLOOKUP(F:F,'Payment Schedule'!AD:AE,2,FALSE),"")</f>
        <v/>
      </c>
    </row>
    <row r="1775" spans="6:13" x14ac:dyDescent="0.2">
      <c r="F1775" s="110"/>
      <c r="I1775" s="213"/>
      <c r="J1775" s="254">
        <f>IFERROR(VLOOKUP(G:G,'Master Data'!A:D,4,FALSE),0)</f>
        <v>0</v>
      </c>
      <c r="L1775" s="117">
        <f>IFERROR(VLOOKUP(F:F,'BW Expense Report Doc'!F:H,3,FALSE),0)</f>
        <v>0</v>
      </c>
      <c r="M1775" s="117" t="str">
        <f>IFERROR(VLOOKUP(F:F,'Payment Schedule'!AD:AE,2,FALSE),"")</f>
        <v/>
      </c>
    </row>
    <row r="1776" spans="6:13" x14ac:dyDescent="0.2">
      <c r="F1776" s="110"/>
      <c r="I1776" s="213"/>
      <c r="J1776" s="254">
        <f>IFERROR(VLOOKUP(G:G,'Master Data'!A:D,4,FALSE),0)</f>
        <v>0</v>
      </c>
      <c r="L1776" s="117">
        <f>IFERROR(VLOOKUP(F:F,'BW Expense Report Doc'!F:H,3,FALSE),0)</f>
        <v>0</v>
      </c>
      <c r="M1776" s="117" t="str">
        <f>IFERROR(VLOOKUP(F:F,'Payment Schedule'!AD:AE,2,FALSE),"")</f>
        <v/>
      </c>
    </row>
    <row r="1777" spans="6:13" x14ac:dyDescent="0.2">
      <c r="F1777" s="110"/>
      <c r="I1777" s="213"/>
      <c r="J1777" s="254">
        <f>IFERROR(VLOOKUP(G:G,'Master Data'!A:D,4,FALSE),0)</f>
        <v>0</v>
      </c>
      <c r="L1777" s="117">
        <f>IFERROR(VLOOKUP(F:F,'BW Expense Report Doc'!F:H,3,FALSE),0)</f>
        <v>0</v>
      </c>
      <c r="M1777" s="117" t="str">
        <f>IFERROR(VLOOKUP(F:F,'Payment Schedule'!AD:AE,2,FALSE),"")</f>
        <v/>
      </c>
    </row>
    <row r="1778" spans="6:13" x14ac:dyDescent="0.2">
      <c r="F1778" s="110"/>
      <c r="I1778" s="213"/>
      <c r="J1778" s="254">
        <f>IFERROR(VLOOKUP(G:G,'Master Data'!A:D,4,FALSE),0)</f>
        <v>0</v>
      </c>
      <c r="L1778" s="117">
        <f>IFERROR(VLOOKUP(F:F,'BW Expense Report Doc'!F:H,3,FALSE),0)</f>
        <v>0</v>
      </c>
      <c r="M1778" s="117" t="str">
        <f>IFERROR(VLOOKUP(F:F,'Payment Schedule'!AD:AE,2,FALSE),"")</f>
        <v/>
      </c>
    </row>
    <row r="1779" spans="6:13" x14ac:dyDescent="0.2">
      <c r="F1779" s="110"/>
      <c r="I1779" s="213"/>
      <c r="J1779" s="254">
        <f>IFERROR(VLOOKUP(G:G,'Master Data'!A:D,4,FALSE),0)</f>
        <v>0</v>
      </c>
      <c r="L1779" s="117">
        <f>IFERROR(VLOOKUP(F:F,'BW Expense Report Doc'!F:H,3,FALSE),0)</f>
        <v>0</v>
      </c>
      <c r="M1779" s="117" t="str">
        <f>IFERROR(VLOOKUP(F:F,'Payment Schedule'!AD:AE,2,FALSE),"")</f>
        <v/>
      </c>
    </row>
    <row r="1780" spans="6:13" x14ac:dyDescent="0.2">
      <c r="F1780" s="110"/>
      <c r="I1780" s="213"/>
      <c r="J1780" s="254">
        <f>IFERROR(VLOOKUP(G:G,'Master Data'!A:D,4,FALSE),0)</f>
        <v>0</v>
      </c>
      <c r="L1780" s="117">
        <f>IFERROR(VLOOKUP(F:F,'BW Expense Report Doc'!F:H,3,FALSE),0)</f>
        <v>0</v>
      </c>
      <c r="M1780" s="117" t="str">
        <f>IFERROR(VLOOKUP(F:F,'Payment Schedule'!AD:AE,2,FALSE),"")</f>
        <v/>
      </c>
    </row>
    <row r="1781" spans="6:13" x14ac:dyDescent="0.2">
      <c r="F1781" s="110"/>
      <c r="I1781" s="213"/>
      <c r="J1781" s="254">
        <f>IFERROR(VLOOKUP(G:G,'Master Data'!A:D,4,FALSE),0)</f>
        <v>0</v>
      </c>
      <c r="L1781" s="117">
        <f>IFERROR(VLOOKUP(F:F,'BW Expense Report Doc'!F:H,3,FALSE),0)</f>
        <v>0</v>
      </c>
      <c r="M1781" s="117" t="str">
        <f>IFERROR(VLOOKUP(F:F,'Payment Schedule'!AD:AE,2,FALSE),"")</f>
        <v/>
      </c>
    </row>
    <row r="1782" spans="6:13" x14ac:dyDescent="0.2">
      <c r="F1782" s="110"/>
      <c r="I1782" s="213"/>
      <c r="J1782" s="254">
        <f>IFERROR(VLOOKUP(G:G,'Master Data'!A:D,4,FALSE),0)</f>
        <v>0</v>
      </c>
      <c r="L1782" s="117">
        <f>IFERROR(VLOOKUP(F:F,'BW Expense Report Doc'!F:H,3,FALSE),0)</f>
        <v>0</v>
      </c>
      <c r="M1782" s="117" t="str">
        <f>IFERROR(VLOOKUP(F:F,'Payment Schedule'!AD:AE,2,FALSE),"")</f>
        <v/>
      </c>
    </row>
    <row r="1783" spans="6:13" x14ac:dyDescent="0.2">
      <c r="F1783" s="110"/>
      <c r="I1783" s="213"/>
      <c r="J1783" s="254">
        <f>IFERROR(VLOOKUP(G:G,'Master Data'!A:D,4,FALSE),0)</f>
        <v>0</v>
      </c>
      <c r="L1783" s="117">
        <f>IFERROR(VLOOKUP(F:F,'BW Expense Report Doc'!F:H,3,FALSE),0)</f>
        <v>0</v>
      </c>
      <c r="M1783" s="117" t="str">
        <f>IFERROR(VLOOKUP(F:F,'Payment Schedule'!AD:AE,2,FALSE),"")</f>
        <v/>
      </c>
    </row>
    <row r="1784" spans="6:13" x14ac:dyDescent="0.2">
      <c r="F1784" s="110"/>
      <c r="I1784" s="213"/>
      <c r="J1784" s="254">
        <f>IFERROR(VLOOKUP(G:G,'Master Data'!A:D,4,FALSE),0)</f>
        <v>0</v>
      </c>
      <c r="L1784" s="117">
        <f>IFERROR(VLOOKUP(F:F,'BW Expense Report Doc'!F:H,3,FALSE),0)</f>
        <v>0</v>
      </c>
      <c r="M1784" s="117" t="str">
        <f>IFERROR(VLOOKUP(F:F,'Payment Schedule'!AD:AE,2,FALSE),"")</f>
        <v/>
      </c>
    </row>
    <row r="1785" spans="6:13" x14ac:dyDescent="0.2">
      <c r="F1785" s="110"/>
      <c r="I1785" s="213"/>
      <c r="J1785" s="254">
        <f>IFERROR(VLOOKUP(G:G,'Master Data'!A:D,4,FALSE),0)</f>
        <v>0</v>
      </c>
      <c r="L1785" s="117">
        <f>IFERROR(VLOOKUP(F:F,'BW Expense Report Doc'!F:H,3,FALSE),0)</f>
        <v>0</v>
      </c>
      <c r="M1785" s="117" t="str">
        <f>IFERROR(VLOOKUP(F:F,'Payment Schedule'!AD:AE,2,FALSE),"")</f>
        <v/>
      </c>
    </row>
    <row r="1786" spans="6:13" x14ac:dyDescent="0.2">
      <c r="F1786" s="110"/>
      <c r="I1786" s="213"/>
      <c r="J1786" s="254">
        <f>IFERROR(VLOOKUP(G:G,'Master Data'!A:D,4,FALSE),0)</f>
        <v>0</v>
      </c>
      <c r="L1786" s="117">
        <f>IFERROR(VLOOKUP(F:F,'BW Expense Report Doc'!F:H,3,FALSE),0)</f>
        <v>0</v>
      </c>
      <c r="M1786" s="117" t="str">
        <f>IFERROR(VLOOKUP(F:F,'Payment Schedule'!AD:AE,2,FALSE),"")</f>
        <v/>
      </c>
    </row>
    <row r="1787" spans="6:13" x14ac:dyDescent="0.2">
      <c r="F1787" s="110"/>
      <c r="I1787" s="213"/>
      <c r="J1787" s="254">
        <f>IFERROR(VLOOKUP(G:G,'Master Data'!A:D,4,FALSE),0)</f>
        <v>0</v>
      </c>
      <c r="L1787" s="117">
        <f>IFERROR(VLOOKUP(F:F,'BW Expense Report Doc'!F:H,3,FALSE),0)</f>
        <v>0</v>
      </c>
      <c r="M1787" s="117" t="str">
        <f>IFERROR(VLOOKUP(F:F,'Payment Schedule'!AD:AE,2,FALSE),"")</f>
        <v/>
      </c>
    </row>
    <row r="1788" spans="6:13" x14ac:dyDescent="0.2">
      <c r="F1788" s="110"/>
      <c r="I1788" s="213"/>
      <c r="J1788" s="254">
        <f>IFERROR(VLOOKUP(G:G,'Master Data'!A:D,4,FALSE),0)</f>
        <v>0</v>
      </c>
      <c r="L1788" s="117">
        <f>IFERROR(VLOOKUP(F:F,'BW Expense Report Doc'!F:H,3,FALSE),0)</f>
        <v>0</v>
      </c>
      <c r="M1788" s="117" t="str">
        <f>IFERROR(VLOOKUP(F:F,'Payment Schedule'!AD:AE,2,FALSE),"")</f>
        <v/>
      </c>
    </row>
    <row r="1789" spans="6:13" x14ac:dyDescent="0.2">
      <c r="F1789" s="110"/>
      <c r="I1789" s="213"/>
      <c r="J1789" s="254">
        <f>IFERROR(VLOOKUP(G:G,'Master Data'!A:D,4,FALSE),0)</f>
        <v>0</v>
      </c>
      <c r="L1789" s="117">
        <f>IFERROR(VLOOKUP(F:F,'BW Expense Report Doc'!F:H,3,FALSE),0)</f>
        <v>0</v>
      </c>
      <c r="M1789" s="117" t="str">
        <f>IFERROR(VLOOKUP(F:F,'Payment Schedule'!AD:AE,2,FALSE),"")</f>
        <v/>
      </c>
    </row>
    <row r="1790" spans="6:13" x14ac:dyDescent="0.2">
      <c r="F1790" s="110"/>
      <c r="I1790" s="213"/>
      <c r="J1790" s="254">
        <f>IFERROR(VLOOKUP(G:G,'Master Data'!A:D,4,FALSE),0)</f>
        <v>0</v>
      </c>
      <c r="L1790" s="117">
        <f>IFERROR(VLOOKUP(F:F,'BW Expense Report Doc'!F:H,3,FALSE),0)</f>
        <v>0</v>
      </c>
      <c r="M1790" s="117" t="str">
        <f>IFERROR(VLOOKUP(F:F,'Payment Schedule'!AD:AE,2,FALSE),"")</f>
        <v/>
      </c>
    </row>
    <row r="1791" spans="6:13" x14ac:dyDescent="0.2">
      <c r="F1791" s="110"/>
      <c r="I1791" s="213"/>
      <c r="J1791" s="254">
        <f>IFERROR(VLOOKUP(G:G,'Master Data'!A:D,4,FALSE),0)</f>
        <v>0</v>
      </c>
      <c r="L1791" s="117">
        <f>IFERROR(VLOOKUP(F:F,'BW Expense Report Doc'!F:H,3,FALSE),0)</f>
        <v>0</v>
      </c>
      <c r="M1791" s="117" t="str">
        <f>IFERROR(VLOOKUP(F:F,'Payment Schedule'!AD:AE,2,FALSE),"")</f>
        <v/>
      </c>
    </row>
    <row r="1792" spans="6:13" x14ac:dyDescent="0.2">
      <c r="F1792" s="110"/>
      <c r="I1792" s="213"/>
      <c r="J1792" s="254">
        <f>IFERROR(VLOOKUP(G:G,'Master Data'!A:D,4,FALSE),0)</f>
        <v>0</v>
      </c>
      <c r="L1792" s="117">
        <f>IFERROR(VLOOKUP(F:F,'BW Expense Report Doc'!F:H,3,FALSE),0)</f>
        <v>0</v>
      </c>
      <c r="M1792" s="117" t="str">
        <f>IFERROR(VLOOKUP(F:F,'Payment Schedule'!AD:AE,2,FALSE),"")</f>
        <v/>
      </c>
    </row>
    <row r="1793" spans="6:13" x14ac:dyDescent="0.2">
      <c r="F1793" s="110"/>
      <c r="I1793" s="213"/>
      <c r="J1793" s="254">
        <f>IFERROR(VLOOKUP(G:G,'Master Data'!A:D,4,FALSE),0)</f>
        <v>0</v>
      </c>
      <c r="L1793" s="117">
        <f>IFERROR(VLOOKUP(F:F,'BW Expense Report Doc'!F:H,3,FALSE),0)</f>
        <v>0</v>
      </c>
      <c r="M1793" s="117" t="str">
        <f>IFERROR(VLOOKUP(F:F,'Payment Schedule'!AD:AE,2,FALSE),"")</f>
        <v/>
      </c>
    </row>
    <row r="1794" spans="6:13" x14ac:dyDescent="0.2">
      <c r="F1794" s="110"/>
      <c r="I1794" s="213"/>
      <c r="J1794" s="254">
        <f>IFERROR(VLOOKUP(G:G,'Master Data'!A:D,4,FALSE),0)</f>
        <v>0</v>
      </c>
      <c r="L1794" s="117">
        <f>IFERROR(VLOOKUP(F:F,'BW Expense Report Doc'!F:H,3,FALSE),0)</f>
        <v>0</v>
      </c>
      <c r="M1794" s="117" t="str">
        <f>IFERROR(VLOOKUP(F:F,'Payment Schedule'!AD:AE,2,FALSE),"")</f>
        <v/>
      </c>
    </row>
    <row r="1795" spans="6:13" x14ac:dyDescent="0.2">
      <c r="F1795" s="110"/>
      <c r="I1795" s="213"/>
      <c r="J1795" s="254">
        <f>IFERROR(VLOOKUP(G:G,'Master Data'!A:D,4,FALSE),0)</f>
        <v>0</v>
      </c>
      <c r="L1795" s="117">
        <f>IFERROR(VLOOKUP(F:F,'BW Expense Report Doc'!F:H,3,FALSE),0)</f>
        <v>0</v>
      </c>
      <c r="M1795" s="117" t="str">
        <f>IFERROR(VLOOKUP(F:F,'Payment Schedule'!AD:AE,2,FALSE),"")</f>
        <v/>
      </c>
    </row>
    <row r="1796" spans="6:13" x14ac:dyDescent="0.2">
      <c r="F1796" s="110"/>
      <c r="I1796" s="213"/>
      <c r="J1796" s="254">
        <f>IFERROR(VLOOKUP(G:G,'Master Data'!A:D,4,FALSE),0)</f>
        <v>0</v>
      </c>
      <c r="L1796" s="117">
        <f>IFERROR(VLOOKUP(F:F,'BW Expense Report Doc'!F:H,3,FALSE),0)</f>
        <v>0</v>
      </c>
      <c r="M1796" s="117" t="str">
        <f>IFERROR(VLOOKUP(F:F,'Payment Schedule'!AD:AE,2,FALSE),"")</f>
        <v/>
      </c>
    </row>
    <row r="1797" spans="6:13" x14ac:dyDescent="0.2">
      <c r="F1797" s="110"/>
      <c r="I1797" s="213"/>
      <c r="J1797" s="254">
        <f>IFERROR(VLOOKUP(G:G,'Master Data'!A:D,4,FALSE),0)</f>
        <v>0</v>
      </c>
      <c r="L1797" s="117">
        <f>IFERROR(VLOOKUP(F:F,'BW Expense Report Doc'!F:H,3,FALSE),0)</f>
        <v>0</v>
      </c>
      <c r="M1797" s="117" t="str">
        <f>IFERROR(VLOOKUP(F:F,'Payment Schedule'!AD:AE,2,FALSE),"")</f>
        <v/>
      </c>
    </row>
    <row r="1798" spans="6:13" x14ac:dyDescent="0.2">
      <c r="F1798" s="110"/>
      <c r="I1798" s="213"/>
      <c r="J1798" s="254">
        <f>IFERROR(VLOOKUP(G:G,'Master Data'!A:D,4,FALSE),0)</f>
        <v>0</v>
      </c>
      <c r="L1798" s="117">
        <f>IFERROR(VLOOKUP(F:F,'BW Expense Report Doc'!F:H,3,FALSE),0)</f>
        <v>0</v>
      </c>
      <c r="M1798" s="117" t="str">
        <f>IFERROR(VLOOKUP(F:F,'Payment Schedule'!AD:AE,2,FALSE),"")</f>
        <v/>
      </c>
    </row>
    <row r="1799" spans="6:13" x14ac:dyDescent="0.2">
      <c r="F1799" s="110"/>
      <c r="I1799" s="213"/>
      <c r="J1799" s="254">
        <f>IFERROR(VLOOKUP(G:G,'Master Data'!A:D,4,FALSE),0)</f>
        <v>0</v>
      </c>
      <c r="L1799" s="117">
        <f>IFERROR(VLOOKUP(F:F,'BW Expense Report Doc'!F:H,3,FALSE),0)</f>
        <v>0</v>
      </c>
      <c r="M1799" s="117" t="str">
        <f>IFERROR(VLOOKUP(F:F,'Payment Schedule'!AD:AE,2,FALSE),"")</f>
        <v/>
      </c>
    </row>
    <row r="1800" spans="6:13" x14ac:dyDescent="0.2">
      <c r="F1800" s="110"/>
      <c r="I1800" s="213"/>
      <c r="J1800" s="254">
        <f>IFERROR(VLOOKUP(G:G,'Master Data'!A:D,4,FALSE),0)</f>
        <v>0</v>
      </c>
      <c r="L1800" s="117">
        <f>IFERROR(VLOOKUP(F:F,'BW Expense Report Doc'!F:H,3,FALSE),0)</f>
        <v>0</v>
      </c>
      <c r="M1800" s="117" t="str">
        <f>IFERROR(VLOOKUP(F:F,'Payment Schedule'!AD:AE,2,FALSE),"")</f>
        <v/>
      </c>
    </row>
    <row r="1801" spans="6:13" x14ac:dyDescent="0.2">
      <c r="F1801" s="110"/>
      <c r="I1801" s="213"/>
      <c r="J1801" s="254">
        <f>IFERROR(VLOOKUP(G:G,'Master Data'!A:D,4,FALSE),0)</f>
        <v>0</v>
      </c>
      <c r="L1801" s="117">
        <f>IFERROR(VLOOKUP(F:F,'BW Expense Report Doc'!F:H,3,FALSE),0)</f>
        <v>0</v>
      </c>
      <c r="M1801" s="117" t="str">
        <f>IFERROR(VLOOKUP(F:F,'Payment Schedule'!AD:AE,2,FALSE),"")</f>
        <v/>
      </c>
    </row>
    <row r="1802" spans="6:13" x14ac:dyDescent="0.2">
      <c r="F1802" s="110"/>
      <c r="I1802" s="213"/>
      <c r="J1802" s="254">
        <f>IFERROR(VLOOKUP(G:G,'Master Data'!A:D,4,FALSE),0)</f>
        <v>0</v>
      </c>
      <c r="L1802" s="117">
        <f>IFERROR(VLOOKUP(F:F,'BW Expense Report Doc'!F:H,3,FALSE),0)</f>
        <v>0</v>
      </c>
      <c r="M1802" s="117" t="str">
        <f>IFERROR(VLOOKUP(F:F,'Payment Schedule'!AD:AE,2,FALSE),"")</f>
        <v/>
      </c>
    </row>
    <row r="1803" spans="6:13" x14ac:dyDescent="0.2">
      <c r="F1803" s="110"/>
      <c r="I1803" s="213"/>
      <c r="J1803" s="254">
        <f>IFERROR(VLOOKUP(G:G,'Master Data'!A:D,4,FALSE),0)</f>
        <v>0</v>
      </c>
      <c r="L1803" s="117">
        <f>IFERROR(VLOOKUP(F:F,'BW Expense Report Doc'!F:H,3,FALSE),0)</f>
        <v>0</v>
      </c>
      <c r="M1803" s="117" t="str">
        <f>IFERROR(VLOOKUP(F:F,'Payment Schedule'!AD:AE,2,FALSE),"")</f>
        <v/>
      </c>
    </row>
    <row r="1804" spans="6:13" x14ac:dyDescent="0.2">
      <c r="F1804" s="110"/>
      <c r="I1804" s="213"/>
      <c r="J1804" s="254">
        <f>IFERROR(VLOOKUP(G:G,'Master Data'!A:D,4,FALSE),0)</f>
        <v>0</v>
      </c>
      <c r="L1804" s="117">
        <f>IFERROR(VLOOKUP(F:F,'BW Expense Report Doc'!F:H,3,FALSE),0)</f>
        <v>0</v>
      </c>
      <c r="M1804" s="117" t="str">
        <f>IFERROR(VLOOKUP(F:F,'Payment Schedule'!AD:AE,2,FALSE),"")</f>
        <v/>
      </c>
    </row>
    <row r="1805" spans="6:13" x14ac:dyDescent="0.2">
      <c r="F1805" s="110"/>
      <c r="I1805" s="213"/>
      <c r="J1805" s="254">
        <f>IFERROR(VLOOKUP(G:G,'Master Data'!A:D,4,FALSE),0)</f>
        <v>0</v>
      </c>
      <c r="L1805" s="117">
        <f>IFERROR(VLOOKUP(F:F,'BW Expense Report Doc'!F:H,3,FALSE),0)</f>
        <v>0</v>
      </c>
      <c r="M1805" s="117" t="str">
        <f>IFERROR(VLOOKUP(F:F,'Payment Schedule'!AD:AE,2,FALSE),"")</f>
        <v/>
      </c>
    </row>
    <row r="1806" spans="6:13" x14ac:dyDescent="0.2">
      <c r="F1806" s="110"/>
      <c r="I1806" s="213"/>
      <c r="J1806" s="254">
        <f>IFERROR(VLOOKUP(G:G,'Master Data'!A:D,4,FALSE),0)</f>
        <v>0</v>
      </c>
      <c r="L1806" s="117">
        <f>IFERROR(VLOOKUP(F:F,'BW Expense Report Doc'!F:H,3,FALSE),0)</f>
        <v>0</v>
      </c>
      <c r="M1806" s="117" t="str">
        <f>IFERROR(VLOOKUP(F:F,'Payment Schedule'!AD:AE,2,FALSE),"")</f>
        <v/>
      </c>
    </row>
    <row r="1807" spans="6:13" x14ac:dyDescent="0.2">
      <c r="F1807" s="110"/>
      <c r="I1807" s="213"/>
      <c r="J1807" s="254">
        <f>IFERROR(VLOOKUP(G:G,'Master Data'!A:D,4,FALSE),0)</f>
        <v>0</v>
      </c>
      <c r="L1807" s="117">
        <f>IFERROR(VLOOKUP(F:F,'BW Expense Report Doc'!F:H,3,FALSE),0)</f>
        <v>0</v>
      </c>
      <c r="M1807" s="117" t="str">
        <f>IFERROR(VLOOKUP(F:F,'Payment Schedule'!AD:AE,2,FALSE),"")</f>
        <v/>
      </c>
    </row>
    <row r="1808" spans="6:13" x14ac:dyDescent="0.2">
      <c r="F1808" s="110"/>
      <c r="I1808" s="213"/>
      <c r="J1808" s="254">
        <f>IFERROR(VLOOKUP(G:G,'Master Data'!A:D,4,FALSE),0)</f>
        <v>0</v>
      </c>
      <c r="L1808" s="117">
        <f>IFERROR(VLOOKUP(F:F,'BW Expense Report Doc'!F:H,3,FALSE),0)</f>
        <v>0</v>
      </c>
      <c r="M1808" s="117" t="str">
        <f>IFERROR(VLOOKUP(F:F,'Payment Schedule'!AD:AE,2,FALSE),"")</f>
        <v/>
      </c>
    </row>
    <row r="1809" spans="6:13" x14ac:dyDescent="0.2">
      <c r="F1809" s="110"/>
      <c r="I1809" s="213"/>
      <c r="J1809" s="254">
        <f>IFERROR(VLOOKUP(G:G,'Master Data'!A:D,4,FALSE),0)</f>
        <v>0</v>
      </c>
      <c r="L1809" s="117">
        <f>IFERROR(VLOOKUP(F:F,'BW Expense Report Doc'!F:H,3,FALSE),0)</f>
        <v>0</v>
      </c>
      <c r="M1809" s="117" t="str">
        <f>IFERROR(VLOOKUP(F:F,'Payment Schedule'!AD:AE,2,FALSE),"")</f>
        <v/>
      </c>
    </row>
    <row r="1810" spans="6:13" x14ac:dyDescent="0.2">
      <c r="F1810" s="110"/>
      <c r="I1810" s="213"/>
      <c r="J1810" s="254">
        <f>IFERROR(VLOOKUP(G:G,'Master Data'!A:D,4,FALSE),0)</f>
        <v>0</v>
      </c>
      <c r="L1810" s="117">
        <f>IFERROR(VLOOKUP(F:F,'BW Expense Report Doc'!F:H,3,FALSE),0)</f>
        <v>0</v>
      </c>
      <c r="M1810" s="117" t="str">
        <f>IFERROR(VLOOKUP(F:F,'Payment Schedule'!AD:AE,2,FALSE),"")</f>
        <v/>
      </c>
    </row>
    <row r="1811" spans="6:13" x14ac:dyDescent="0.2">
      <c r="F1811" s="110"/>
      <c r="I1811" s="213"/>
      <c r="J1811" s="254">
        <f>IFERROR(VLOOKUP(G:G,'Master Data'!A:D,4,FALSE),0)</f>
        <v>0</v>
      </c>
      <c r="L1811" s="117">
        <f>IFERROR(VLOOKUP(F:F,'BW Expense Report Doc'!F:H,3,FALSE),0)</f>
        <v>0</v>
      </c>
      <c r="M1811" s="117" t="str">
        <f>IFERROR(VLOOKUP(F:F,'Payment Schedule'!AD:AE,2,FALSE),"")</f>
        <v/>
      </c>
    </row>
    <row r="1812" spans="6:13" x14ac:dyDescent="0.2">
      <c r="F1812" s="110"/>
      <c r="I1812" s="213"/>
      <c r="J1812" s="254">
        <f>IFERROR(VLOOKUP(G:G,'Master Data'!A:D,4,FALSE),0)</f>
        <v>0</v>
      </c>
      <c r="L1812" s="117">
        <f>IFERROR(VLOOKUP(F:F,'BW Expense Report Doc'!F:H,3,FALSE),0)</f>
        <v>0</v>
      </c>
      <c r="M1812" s="117" t="str">
        <f>IFERROR(VLOOKUP(F:F,'Payment Schedule'!AD:AE,2,FALSE),"")</f>
        <v/>
      </c>
    </row>
    <row r="1813" spans="6:13" x14ac:dyDescent="0.2">
      <c r="F1813" s="110"/>
      <c r="I1813" s="213"/>
      <c r="J1813" s="254">
        <f>IFERROR(VLOOKUP(G:G,'Master Data'!A:D,4,FALSE),0)</f>
        <v>0</v>
      </c>
      <c r="L1813" s="117">
        <f>IFERROR(VLOOKUP(F:F,'BW Expense Report Doc'!F:H,3,FALSE),0)</f>
        <v>0</v>
      </c>
      <c r="M1813" s="117" t="str">
        <f>IFERROR(VLOOKUP(F:F,'Payment Schedule'!AD:AE,2,FALSE),"")</f>
        <v/>
      </c>
    </row>
    <row r="1814" spans="6:13" x14ac:dyDescent="0.2">
      <c r="F1814" s="110"/>
      <c r="I1814" s="213"/>
      <c r="J1814" s="254">
        <f>IFERROR(VLOOKUP(G:G,'Master Data'!A:D,4,FALSE),0)</f>
        <v>0</v>
      </c>
      <c r="L1814" s="117">
        <f>IFERROR(VLOOKUP(F:F,'BW Expense Report Doc'!F:H,3,FALSE),0)</f>
        <v>0</v>
      </c>
      <c r="M1814" s="117" t="str">
        <f>IFERROR(VLOOKUP(F:F,'Payment Schedule'!AD:AE,2,FALSE),"")</f>
        <v/>
      </c>
    </row>
    <row r="1815" spans="6:13" x14ac:dyDescent="0.2">
      <c r="F1815" s="110"/>
      <c r="I1815" s="213"/>
      <c r="J1815" s="254">
        <f>IFERROR(VLOOKUP(G:G,'Master Data'!A:D,4,FALSE),0)</f>
        <v>0</v>
      </c>
      <c r="L1815" s="117">
        <f>IFERROR(VLOOKUP(F:F,'BW Expense Report Doc'!F:H,3,FALSE),0)</f>
        <v>0</v>
      </c>
      <c r="M1815" s="117" t="str">
        <f>IFERROR(VLOOKUP(F:F,'Payment Schedule'!AD:AE,2,FALSE),"")</f>
        <v/>
      </c>
    </row>
    <row r="1816" spans="6:13" x14ac:dyDescent="0.2">
      <c r="F1816" s="110"/>
      <c r="I1816" s="213"/>
      <c r="J1816" s="254">
        <f>IFERROR(VLOOKUP(G:G,'Master Data'!A:D,4,FALSE),0)</f>
        <v>0</v>
      </c>
      <c r="L1816" s="117">
        <f>IFERROR(VLOOKUP(F:F,'BW Expense Report Doc'!F:H,3,FALSE),0)</f>
        <v>0</v>
      </c>
      <c r="M1816" s="117" t="str">
        <f>IFERROR(VLOOKUP(F:F,'Payment Schedule'!AD:AE,2,FALSE),"")</f>
        <v/>
      </c>
    </row>
    <row r="1817" spans="6:13" x14ac:dyDescent="0.2">
      <c r="F1817" s="110"/>
      <c r="I1817" s="213"/>
      <c r="J1817" s="254">
        <f>IFERROR(VLOOKUP(G:G,'Master Data'!A:D,4,FALSE),0)</f>
        <v>0</v>
      </c>
      <c r="L1817" s="117">
        <f>IFERROR(VLOOKUP(F:F,'BW Expense Report Doc'!F:H,3,FALSE),0)</f>
        <v>0</v>
      </c>
      <c r="M1817" s="117" t="str">
        <f>IFERROR(VLOOKUP(F:F,'Payment Schedule'!AD:AE,2,FALSE),"")</f>
        <v/>
      </c>
    </row>
    <row r="1818" spans="6:13" x14ac:dyDescent="0.2">
      <c r="F1818" s="110"/>
      <c r="I1818" s="213"/>
      <c r="J1818" s="254">
        <f>IFERROR(VLOOKUP(G:G,'Master Data'!A:D,4,FALSE),0)</f>
        <v>0</v>
      </c>
      <c r="L1818" s="117">
        <f>IFERROR(VLOOKUP(F:F,'BW Expense Report Doc'!F:H,3,FALSE),0)</f>
        <v>0</v>
      </c>
      <c r="M1818" s="117" t="str">
        <f>IFERROR(VLOOKUP(F:F,'Payment Schedule'!AD:AE,2,FALSE),"")</f>
        <v/>
      </c>
    </row>
    <row r="1819" spans="6:13" x14ac:dyDescent="0.2">
      <c r="F1819" s="110"/>
      <c r="I1819" s="213"/>
      <c r="J1819" s="254">
        <f>IFERROR(VLOOKUP(G:G,'Master Data'!A:D,4,FALSE),0)</f>
        <v>0</v>
      </c>
      <c r="L1819" s="117">
        <f>IFERROR(VLOOKUP(F:F,'BW Expense Report Doc'!F:H,3,FALSE),0)</f>
        <v>0</v>
      </c>
      <c r="M1819" s="117" t="str">
        <f>IFERROR(VLOOKUP(F:F,'Payment Schedule'!AD:AE,2,FALSE),"")</f>
        <v/>
      </c>
    </row>
    <row r="1820" spans="6:13" x14ac:dyDescent="0.2">
      <c r="F1820" s="110"/>
      <c r="I1820" s="213"/>
      <c r="J1820" s="254">
        <f>IFERROR(VLOOKUP(G:G,'Master Data'!A:D,4,FALSE),0)</f>
        <v>0</v>
      </c>
      <c r="L1820" s="117">
        <f>IFERROR(VLOOKUP(F:F,'BW Expense Report Doc'!F:H,3,FALSE),0)</f>
        <v>0</v>
      </c>
      <c r="M1820" s="117" t="str">
        <f>IFERROR(VLOOKUP(F:F,'Payment Schedule'!AD:AE,2,FALSE),"")</f>
        <v/>
      </c>
    </row>
    <row r="1821" spans="6:13" x14ac:dyDescent="0.2">
      <c r="F1821" s="110"/>
      <c r="I1821" s="213"/>
      <c r="J1821" s="254">
        <f>IFERROR(VLOOKUP(G:G,'Master Data'!A:D,4,FALSE),0)</f>
        <v>0</v>
      </c>
      <c r="L1821" s="117">
        <f>IFERROR(VLOOKUP(F:F,'BW Expense Report Doc'!F:H,3,FALSE),0)</f>
        <v>0</v>
      </c>
      <c r="M1821" s="117" t="str">
        <f>IFERROR(VLOOKUP(F:F,'Payment Schedule'!AD:AE,2,FALSE),"")</f>
        <v/>
      </c>
    </row>
    <row r="1822" spans="6:13" x14ac:dyDescent="0.2">
      <c r="F1822" s="110"/>
      <c r="I1822" s="213"/>
      <c r="J1822" s="254">
        <f>IFERROR(VLOOKUP(G:G,'Master Data'!A:D,4,FALSE),0)</f>
        <v>0</v>
      </c>
      <c r="L1822" s="117">
        <f>IFERROR(VLOOKUP(F:F,'BW Expense Report Doc'!F:H,3,FALSE),0)</f>
        <v>0</v>
      </c>
      <c r="M1822" s="117" t="str">
        <f>IFERROR(VLOOKUP(F:F,'Payment Schedule'!AD:AE,2,FALSE),"")</f>
        <v/>
      </c>
    </row>
    <row r="1823" spans="6:13" x14ac:dyDescent="0.2">
      <c r="F1823" s="110"/>
      <c r="I1823" s="213"/>
      <c r="J1823" s="254">
        <f>IFERROR(VLOOKUP(G:G,'Master Data'!A:D,4,FALSE),0)</f>
        <v>0</v>
      </c>
      <c r="L1823" s="117">
        <f>IFERROR(VLOOKUP(F:F,'BW Expense Report Doc'!F:H,3,FALSE),0)</f>
        <v>0</v>
      </c>
      <c r="M1823" s="117" t="str">
        <f>IFERROR(VLOOKUP(F:F,'Payment Schedule'!AD:AE,2,FALSE),"")</f>
        <v/>
      </c>
    </row>
    <row r="1824" spans="6:13" x14ac:dyDescent="0.2">
      <c r="F1824" s="110"/>
      <c r="I1824" s="213"/>
      <c r="J1824" s="254">
        <f>IFERROR(VLOOKUP(G:G,'Master Data'!A:D,4,FALSE),0)</f>
        <v>0</v>
      </c>
      <c r="L1824" s="117">
        <f>IFERROR(VLOOKUP(F:F,'BW Expense Report Doc'!F:H,3,FALSE),0)</f>
        <v>0</v>
      </c>
      <c r="M1824" s="117" t="str">
        <f>IFERROR(VLOOKUP(F:F,'Payment Schedule'!AD:AE,2,FALSE),"")</f>
        <v/>
      </c>
    </row>
    <row r="1825" spans="6:13" x14ac:dyDescent="0.2">
      <c r="F1825" s="110"/>
      <c r="I1825" s="213"/>
      <c r="J1825" s="254">
        <f>IFERROR(VLOOKUP(G:G,'Master Data'!A:D,4,FALSE),0)</f>
        <v>0</v>
      </c>
      <c r="L1825" s="117">
        <f>IFERROR(VLOOKUP(F:F,'BW Expense Report Doc'!F:H,3,FALSE),0)</f>
        <v>0</v>
      </c>
      <c r="M1825" s="117" t="str">
        <f>IFERROR(VLOOKUP(F:F,'Payment Schedule'!AD:AE,2,FALSE),"")</f>
        <v/>
      </c>
    </row>
    <row r="1826" spans="6:13" x14ac:dyDescent="0.2">
      <c r="F1826" s="110"/>
      <c r="I1826" s="213"/>
      <c r="J1826" s="254">
        <f>IFERROR(VLOOKUP(G:G,'Master Data'!A:D,4,FALSE),0)</f>
        <v>0</v>
      </c>
      <c r="L1826" s="117">
        <f>IFERROR(VLOOKUP(F:F,'BW Expense Report Doc'!F:H,3,FALSE),0)</f>
        <v>0</v>
      </c>
      <c r="M1826" s="117" t="str">
        <f>IFERROR(VLOOKUP(F:F,'Payment Schedule'!AD:AE,2,FALSE),"")</f>
        <v/>
      </c>
    </row>
    <row r="1827" spans="6:13" x14ac:dyDescent="0.2">
      <c r="F1827" s="110"/>
      <c r="I1827" s="213"/>
      <c r="J1827" s="254">
        <f>IFERROR(VLOOKUP(G:G,'Master Data'!A:D,4,FALSE),0)</f>
        <v>0</v>
      </c>
      <c r="L1827" s="117">
        <f>IFERROR(VLOOKUP(F:F,'BW Expense Report Doc'!F:H,3,FALSE),0)</f>
        <v>0</v>
      </c>
      <c r="M1827" s="117" t="str">
        <f>IFERROR(VLOOKUP(F:F,'Payment Schedule'!AD:AE,2,FALSE),"")</f>
        <v/>
      </c>
    </row>
    <row r="1828" spans="6:13" x14ac:dyDescent="0.2">
      <c r="F1828" s="110"/>
      <c r="I1828" s="213"/>
      <c r="J1828" s="254">
        <f>IFERROR(VLOOKUP(G:G,'Master Data'!A:D,4,FALSE),0)</f>
        <v>0</v>
      </c>
      <c r="L1828" s="117">
        <f>IFERROR(VLOOKUP(F:F,'BW Expense Report Doc'!F:H,3,FALSE),0)</f>
        <v>0</v>
      </c>
      <c r="M1828" s="117" t="str">
        <f>IFERROR(VLOOKUP(F:F,'Payment Schedule'!AD:AE,2,FALSE),"")</f>
        <v/>
      </c>
    </row>
    <row r="1829" spans="6:13" x14ac:dyDescent="0.2">
      <c r="F1829" s="110"/>
      <c r="I1829" s="213"/>
      <c r="J1829" s="254">
        <f>IFERROR(VLOOKUP(G:G,'Master Data'!A:D,4,FALSE),0)</f>
        <v>0</v>
      </c>
      <c r="L1829" s="117">
        <f>IFERROR(VLOOKUP(F:F,'BW Expense Report Doc'!F:H,3,FALSE),0)</f>
        <v>0</v>
      </c>
      <c r="M1829" s="117" t="str">
        <f>IFERROR(VLOOKUP(F:F,'Payment Schedule'!AD:AE,2,FALSE),"")</f>
        <v/>
      </c>
    </row>
    <row r="1830" spans="6:13" x14ac:dyDescent="0.2">
      <c r="F1830" s="110"/>
      <c r="I1830" s="213"/>
      <c r="J1830" s="254">
        <f>IFERROR(VLOOKUP(G:G,'Master Data'!A:D,4,FALSE),0)</f>
        <v>0</v>
      </c>
      <c r="L1830" s="117">
        <f>IFERROR(VLOOKUP(F:F,'BW Expense Report Doc'!F:H,3,FALSE),0)</f>
        <v>0</v>
      </c>
      <c r="M1830" s="117" t="str">
        <f>IFERROR(VLOOKUP(F:F,'Payment Schedule'!AD:AE,2,FALSE),"")</f>
        <v/>
      </c>
    </row>
    <row r="1831" spans="6:13" x14ac:dyDescent="0.2">
      <c r="F1831" s="110"/>
      <c r="I1831" s="213"/>
      <c r="J1831" s="254">
        <f>IFERROR(VLOOKUP(G:G,'Master Data'!A:D,4,FALSE),0)</f>
        <v>0</v>
      </c>
      <c r="L1831" s="117">
        <f>IFERROR(VLOOKUP(F:F,'BW Expense Report Doc'!F:H,3,FALSE),0)</f>
        <v>0</v>
      </c>
      <c r="M1831" s="117" t="str">
        <f>IFERROR(VLOOKUP(F:F,'Payment Schedule'!AD:AE,2,FALSE),"")</f>
        <v/>
      </c>
    </row>
    <row r="1832" spans="6:13" x14ac:dyDescent="0.2">
      <c r="F1832" s="110"/>
      <c r="I1832" s="213"/>
      <c r="J1832" s="254">
        <f>IFERROR(VLOOKUP(G:G,'Master Data'!A:D,4,FALSE),0)</f>
        <v>0</v>
      </c>
      <c r="L1832" s="117">
        <f>IFERROR(VLOOKUP(F:F,'BW Expense Report Doc'!F:H,3,FALSE),0)</f>
        <v>0</v>
      </c>
      <c r="M1832" s="117" t="str">
        <f>IFERROR(VLOOKUP(F:F,'Payment Schedule'!AD:AE,2,FALSE),"")</f>
        <v/>
      </c>
    </row>
    <row r="1833" spans="6:13" x14ac:dyDescent="0.2">
      <c r="F1833" s="110"/>
      <c r="I1833" s="213"/>
      <c r="J1833" s="254">
        <f>IFERROR(VLOOKUP(G:G,'Master Data'!A:D,4,FALSE),0)</f>
        <v>0</v>
      </c>
      <c r="L1833" s="117">
        <f>IFERROR(VLOOKUP(F:F,'BW Expense Report Doc'!F:H,3,FALSE),0)</f>
        <v>0</v>
      </c>
      <c r="M1833" s="117" t="str">
        <f>IFERROR(VLOOKUP(F:F,'Payment Schedule'!AD:AE,2,FALSE),"")</f>
        <v/>
      </c>
    </row>
    <row r="1834" spans="6:13" x14ac:dyDescent="0.2">
      <c r="F1834" s="110"/>
      <c r="I1834" s="213"/>
      <c r="J1834" s="254">
        <f>IFERROR(VLOOKUP(G:G,'Master Data'!A:D,4,FALSE),0)</f>
        <v>0</v>
      </c>
      <c r="L1834" s="117">
        <f>IFERROR(VLOOKUP(F:F,'BW Expense Report Doc'!F:H,3,FALSE),0)</f>
        <v>0</v>
      </c>
      <c r="M1834" s="117" t="str">
        <f>IFERROR(VLOOKUP(F:F,'Payment Schedule'!AD:AE,2,FALSE),"")</f>
        <v/>
      </c>
    </row>
    <row r="1835" spans="6:13" x14ac:dyDescent="0.2">
      <c r="F1835" s="110"/>
      <c r="I1835" s="213"/>
      <c r="J1835" s="254">
        <f>IFERROR(VLOOKUP(G:G,'Master Data'!A:D,4,FALSE),0)</f>
        <v>0</v>
      </c>
      <c r="L1835" s="117">
        <f>IFERROR(VLOOKUP(F:F,'BW Expense Report Doc'!F:H,3,FALSE),0)</f>
        <v>0</v>
      </c>
      <c r="M1835" s="117" t="str">
        <f>IFERROR(VLOOKUP(F:F,'Payment Schedule'!AD:AE,2,FALSE),"")</f>
        <v/>
      </c>
    </row>
    <row r="1836" spans="6:13" x14ac:dyDescent="0.2">
      <c r="F1836" s="110"/>
      <c r="I1836" s="213"/>
      <c r="J1836" s="254">
        <f>IFERROR(VLOOKUP(G:G,'Master Data'!A:D,4,FALSE),0)</f>
        <v>0</v>
      </c>
      <c r="L1836" s="117">
        <f>IFERROR(VLOOKUP(F:F,'BW Expense Report Doc'!F:H,3,FALSE),0)</f>
        <v>0</v>
      </c>
      <c r="M1836" s="117" t="str">
        <f>IFERROR(VLOOKUP(F:F,'Payment Schedule'!AD:AE,2,FALSE),"")</f>
        <v/>
      </c>
    </row>
    <row r="1837" spans="6:13" x14ac:dyDescent="0.2">
      <c r="F1837" s="110"/>
      <c r="I1837" s="213"/>
      <c r="J1837" s="254">
        <f>IFERROR(VLOOKUP(G:G,'Master Data'!A:D,4,FALSE),0)</f>
        <v>0</v>
      </c>
      <c r="L1837" s="117">
        <f>IFERROR(VLOOKUP(F:F,'BW Expense Report Doc'!F:H,3,FALSE),0)</f>
        <v>0</v>
      </c>
      <c r="M1837" s="117" t="str">
        <f>IFERROR(VLOOKUP(F:F,'Payment Schedule'!AD:AE,2,FALSE),"")</f>
        <v/>
      </c>
    </row>
    <row r="1838" spans="6:13" x14ac:dyDescent="0.2">
      <c r="F1838" s="110"/>
      <c r="I1838" s="213"/>
      <c r="J1838" s="254">
        <f>IFERROR(VLOOKUP(G:G,'Master Data'!A:D,4,FALSE),0)</f>
        <v>0</v>
      </c>
      <c r="L1838" s="117">
        <f>IFERROR(VLOOKUP(F:F,'BW Expense Report Doc'!F:H,3,FALSE),0)</f>
        <v>0</v>
      </c>
      <c r="M1838" s="117" t="str">
        <f>IFERROR(VLOOKUP(F:F,'Payment Schedule'!AD:AE,2,FALSE),"")</f>
        <v/>
      </c>
    </row>
    <row r="1839" spans="6:13" x14ac:dyDescent="0.2">
      <c r="F1839" s="110"/>
      <c r="I1839" s="213"/>
      <c r="J1839" s="254">
        <f>IFERROR(VLOOKUP(G:G,'Master Data'!A:D,4,FALSE),0)</f>
        <v>0</v>
      </c>
      <c r="L1839" s="117">
        <f>IFERROR(VLOOKUP(F:F,'BW Expense Report Doc'!F:H,3,FALSE),0)</f>
        <v>0</v>
      </c>
      <c r="M1839" s="117" t="str">
        <f>IFERROR(VLOOKUP(F:F,'Payment Schedule'!AD:AE,2,FALSE),"")</f>
        <v/>
      </c>
    </row>
    <row r="1840" spans="6:13" x14ac:dyDescent="0.2">
      <c r="F1840" s="110"/>
      <c r="I1840" s="213"/>
      <c r="J1840" s="254">
        <f>IFERROR(VLOOKUP(G:G,'Master Data'!A:D,4,FALSE),0)</f>
        <v>0</v>
      </c>
      <c r="L1840" s="117">
        <f>IFERROR(VLOOKUP(F:F,'BW Expense Report Doc'!F:H,3,FALSE),0)</f>
        <v>0</v>
      </c>
      <c r="M1840" s="117" t="str">
        <f>IFERROR(VLOOKUP(F:F,'Payment Schedule'!AD:AE,2,FALSE),"")</f>
        <v/>
      </c>
    </row>
    <row r="1841" spans="6:13" x14ac:dyDescent="0.2">
      <c r="F1841" s="110"/>
      <c r="I1841" s="213"/>
      <c r="J1841" s="254">
        <f>IFERROR(VLOOKUP(G:G,'Master Data'!A:D,4,FALSE),0)</f>
        <v>0</v>
      </c>
      <c r="L1841" s="117">
        <f>IFERROR(VLOOKUP(F:F,'BW Expense Report Doc'!F:H,3,FALSE),0)</f>
        <v>0</v>
      </c>
      <c r="M1841" s="117" t="str">
        <f>IFERROR(VLOOKUP(F:F,'Payment Schedule'!AD:AE,2,FALSE),"")</f>
        <v/>
      </c>
    </row>
    <row r="1842" spans="6:13" x14ac:dyDescent="0.2">
      <c r="F1842" s="110"/>
      <c r="I1842" s="213"/>
      <c r="J1842" s="254">
        <f>IFERROR(VLOOKUP(G:G,'Master Data'!A:D,4,FALSE),0)</f>
        <v>0</v>
      </c>
      <c r="L1842" s="117">
        <f>IFERROR(VLOOKUP(F:F,'BW Expense Report Doc'!F:H,3,FALSE),0)</f>
        <v>0</v>
      </c>
      <c r="M1842" s="117" t="str">
        <f>IFERROR(VLOOKUP(F:F,'Payment Schedule'!AD:AE,2,FALSE),"")</f>
        <v/>
      </c>
    </row>
    <row r="1843" spans="6:13" x14ac:dyDescent="0.2">
      <c r="F1843" s="110"/>
      <c r="I1843" s="213"/>
      <c r="J1843" s="254">
        <f>IFERROR(VLOOKUP(G:G,'Master Data'!A:D,4,FALSE),0)</f>
        <v>0</v>
      </c>
      <c r="L1843" s="117">
        <f>IFERROR(VLOOKUP(F:F,'BW Expense Report Doc'!F:H,3,FALSE),0)</f>
        <v>0</v>
      </c>
      <c r="M1843" s="117" t="str">
        <f>IFERROR(VLOOKUP(F:F,'Payment Schedule'!AD:AE,2,FALSE),"")</f>
        <v/>
      </c>
    </row>
    <row r="1844" spans="6:13" x14ac:dyDescent="0.2">
      <c r="F1844" s="110"/>
      <c r="I1844" s="213"/>
      <c r="J1844" s="254">
        <f>IFERROR(VLOOKUP(G:G,'Master Data'!A:D,4,FALSE),0)</f>
        <v>0</v>
      </c>
      <c r="L1844" s="117">
        <f>IFERROR(VLOOKUP(F:F,'BW Expense Report Doc'!F:H,3,FALSE),0)</f>
        <v>0</v>
      </c>
      <c r="M1844" s="117" t="str">
        <f>IFERROR(VLOOKUP(F:F,'Payment Schedule'!AD:AE,2,FALSE),"")</f>
        <v/>
      </c>
    </row>
    <row r="1845" spans="6:13" x14ac:dyDescent="0.2">
      <c r="F1845" s="110"/>
      <c r="I1845" s="213"/>
      <c r="J1845" s="254">
        <f>IFERROR(VLOOKUP(G:G,'Master Data'!A:D,4,FALSE),0)</f>
        <v>0</v>
      </c>
      <c r="L1845" s="117">
        <f>IFERROR(VLOOKUP(F:F,'BW Expense Report Doc'!F:H,3,FALSE),0)</f>
        <v>0</v>
      </c>
      <c r="M1845" s="117" t="str">
        <f>IFERROR(VLOOKUP(F:F,'Payment Schedule'!AD:AE,2,FALSE),"")</f>
        <v/>
      </c>
    </row>
    <row r="1846" spans="6:13" x14ac:dyDescent="0.2">
      <c r="F1846" s="110"/>
      <c r="I1846" s="213"/>
      <c r="J1846" s="254">
        <f>IFERROR(VLOOKUP(G:G,'Master Data'!A:D,4,FALSE),0)</f>
        <v>0</v>
      </c>
      <c r="L1846" s="117">
        <f>IFERROR(VLOOKUP(F:F,'BW Expense Report Doc'!F:H,3,FALSE),0)</f>
        <v>0</v>
      </c>
      <c r="M1846" s="117" t="str">
        <f>IFERROR(VLOOKUP(F:F,'Payment Schedule'!AD:AE,2,FALSE),"")</f>
        <v/>
      </c>
    </row>
    <row r="1847" spans="6:13" x14ac:dyDescent="0.2">
      <c r="F1847" s="110"/>
      <c r="I1847" s="213"/>
      <c r="J1847" s="254">
        <f>IFERROR(VLOOKUP(G:G,'Master Data'!A:D,4,FALSE),0)</f>
        <v>0</v>
      </c>
      <c r="L1847" s="117">
        <f>IFERROR(VLOOKUP(F:F,'BW Expense Report Doc'!F:H,3,FALSE),0)</f>
        <v>0</v>
      </c>
      <c r="M1847" s="117" t="str">
        <f>IFERROR(VLOOKUP(F:F,'Payment Schedule'!AD:AE,2,FALSE),"")</f>
        <v/>
      </c>
    </row>
    <row r="1848" spans="6:13" x14ac:dyDescent="0.2">
      <c r="F1848" s="110"/>
      <c r="I1848" s="213"/>
      <c r="J1848" s="254">
        <f>IFERROR(VLOOKUP(G:G,'Master Data'!A:D,4,FALSE),0)</f>
        <v>0</v>
      </c>
      <c r="L1848" s="117">
        <f>IFERROR(VLOOKUP(F:F,'BW Expense Report Doc'!F:H,3,FALSE),0)</f>
        <v>0</v>
      </c>
      <c r="M1848" s="117" t="str">
        <f>IFERROR(VLOOKUP(F:F,'Payment Schedule'!AD:AE,2,FALSE),"")</f>
        <v/>
      </c>
    </row>
    <row r="1849" spans="6:13" x14ac:dyDescent="0.2">
      <c r="F1849" s="110"/>
      <c r="I1849" s="213"/>
      <c r="J1849" s="254">
        <f>IFERROR(VLOOKUP(G:G,'Master Data'!A:D,4,FALSE),0)</f>
        <v>0</v>
      </c>
      <c r="L1849" s="117">
        <f>IFERROR(VLOOKUP(F:F,'BW Expense Report Doc'!F:H,3,FALSE),0)</f>
        <v>0</v>
      </c>
      <c r="M1849" s="117" t="str">
        <f>IFERROR(VLOOKUP(F:F,'Payment Schedule'!AD:AE,2,FALSE),"")</f>
        <v/>
      </c>
    </row>
    <row r="1850" spans="6:13" x14ac:dyDescent="0.2">
      <c r="F1850" s="110"/>
      <c r="I1850" s="213"/>
      <c r="J1850" s="254">
        <f>IFERROR(VLOOKUP(G:G,'Master Data'!A:D,4,FALSE),0)</f>
        <v>0</v>
      </c>
      <c r="L1850" s="117">
        <f>IFERROR(VLOOKUP(F:F,'BW Expense Report Doc'!F:H,3,FALSE),0)</f>
        <v>0</v>
      </c>
      <c r="M1850" s="117" t="str">
        <f>IFERROR(VLOOKUP(F:F,'Payment Schedule'!AD:AE,2,FALSE),"")</f>
        <v/>
      </c>
    </row>
    <row r="1851" spans="6:13" x14ac:dyDescent="0.2">
      <c r="F1851" s="110"/>
      <c r="I1851" s="213"/>
      <c r="J1851" s="254">
        <f>IFERROR(VLOOKUP(G:G,'Master Data'!A:D,4,FALSE),0)</f>
        <v>0</v>
      </c>
      <c r="L1851" s="117">
        <f>IFERROR(VLOOKUP(F:F,'BW Expense Report Doc'!F:H,3,FALSE),0)</f>
        <v>0</v>
      </c>
      <c r="M1851" s="117" t="str">
        <f>IFERROR(VLOOKUP(F:F,'Payment Schedule'!AD:AE,2,FALSE),"")</f>
        <v/>
      </c>
    </row>
    <row r="1852" spans="6:13" x14ac:dyDescent="0.2">
      <c r="F1852" s="110"/>
      <c r="I1852" s="213"/>
      <c r="J1852" s="254">
        <f>IFERROR(VLOOKUP(G:G,'Master Data'!A:D,4,FALSE),0)</f>
        <v>0</v>
      </c>
      <c r="L1852" s="117">
        <f>IFERROR(VLOOKUP(F:F,'BW Expense Report Doc'!F:H,3,FALSE),0)</f>
        <v>0</v>
      </c>
      <c r="M1852" s="117" t="str">
        <f>IFERROR(VLOOKUP(F:F,'Payment Schedule'!AD:AE,2,FALSE),"")</f>
        <v/>
      </c>
    </row>
    <row r="1853" spans="6:13" x14ac:dyDescent="0.2">
      <c r="F1853" s="110"/>
      <c r="I1853" s="213"/>
      <c r="J1853" s="254">
        <f>IFERROR(VLOOKUP(G:G,'Master Data'!A:D,4,FALSE),0)</f>
        <v>0</v>
      </c>
      <c r="L1853" s="117">
        <f>IFERROR(VLOOKUP(F:F,'BW Expense Report Doc'!F:H,3,FALSE),0)</f>
        <v>0</v>
      </c>
      <c r="M1853" s="117" t="str">
        <f>IFERROR(VLOOKUP(F:F,'Payment Schedule'!AD:AE,2,FALSE),"")</f>
        <v/>
      </c>
    </row>
    <row r="1854" spans="6:13" x14ac:dyDescent="0.2">
      <c r="F1854" s="110"/>
      <c r="I1854" s="213"/>
      <c r="J1854" s="254">
        <f>IFERROR(VLOOKUP(G:G,'Master Data'!A:D,4,FALSE),0)</f>
        <v>0</v>
      </c>
      <c r="L1854" s="117">
        <f>IFERROR(VLOOKUP(F:F,'BW Expense Report Doc'!F:H,3,FALSE),0)</f>
        <v>0</v>
      </c>
      <c r="M1854" s="117" t="str">
        <f>IFERROR(VLOOKUP(F:F,'Payment Schedule'!AD:AE,2,FALSE),"")</f>
        <v/>
      </c>
    </row>
    <row r="1855" spans="6:13" x14ac:dyDescent="0.2">
      <c r="F1855" s="110"/>
      <c r="I1855" s="213"/>
      <c r="J1855" s="254">
        <f>IFERROR(VLOOKUP(G:G,'Master Data'!A:D,4,FALSE),0)</f>
        <v>0</v>
      </c>
      <c r="L1855" s="117">
        <f>IFERROR(VLOOKUP(F:F,'BW Expense Report Doc'!F:H,3,FALSE),0)</f>
        <v>0</v>
      </c>
      <c r="M1855" s="117" t="str">
        <f>IFERROR(VLOOKUP(F:F,'Payment Schedule'!AD:AE,2,FALSE),"")</f>
        <v/>
      </c>
    </row>
    <row r="1856" spans="6:13" x14ac:dyDescent="0.2">
      <c r="F1856" s="110"/>
      <c r="I1856" s="213"/>
      <c r="J1856" s="254">
        <f>IFERROR(VLOOKUP(G:G,'Master Data'!A:D,4,FALSE),0)</f>
        <v>0</v>
      </c>
      <c r="L1856" s="117">
        <f>IFERROR(VLOOKUP(F:F,'BW Expense Report Doc'!F:H,3,FALSE),0)</f>
        <v>0</v>
      </c>
      <c r="M1856" s="117" t="str">
        <f>IFERROR(VLOOKUP(F:F,'Payment Schedule'!AD:AE,2,FALSE),"")</f>
        <v/>
      </c>
    </row>
    <row r="1857" spans="6:13" x14ac:dyDescent="0.2">
      <c r="F1857" s="110"/>
      <c r="I1857" s="213"/>
      <c r="J1857" s="254">
        <f>IFERROR(VLOOKUP(G:G,'Master Data'!A:D,4,FALSE),0)</f>
        <v>0</v>
      </c>
      <c r="L1857" s="117">
        <f>IFERROR(VLOOKUP(F:F,'BW Expense Report Doc'!F:H,3,FALSE),0)</f>
        <v>0</v>
      </c>
      <c r="M1857" s="117" t="str">
        <f>IFERROR(VLOOKUP(F:F,'Payment Schedule'!AD:AE,2,FALSE),"")</f>
        <v/>
      </c>
    </row>
    <row r="1858" spans="6:13" x14ac:dyDescent="0.2">
      <c r="F1858" s="110"/>
      <c r="I1858" s="213"/>
      <c r="J1858" s="254">
        <f>IFERROR(VLOOKUP(G:G,'Master Data'!A:D,4,FALSE),0)</f>
        <v>0</v>
      </c>
      <c r="L1858" s="117">
        <f>IFERROR(VLOOKUP(F:F,'BW Expense Report Doc'!F:H,3,FALSE),0)</f>
        <v>0</v>
      </c>
      <c r="M1858" s="117" t="str">
        <f>IFERROR(VLOOKUP(F:F,'Payment Schedule'!AD:AE,2,FALSE),"")</f>
        <v/>
      </c>
    </row>
    <row r="1859" spans="6:13" x14ac:dyDescent="0.2">
      <c r="F1859" s="110"/>
      <c r="I1859" s="213"/>
      <c r="J1859" s="254">
        <f>IFERROR(VLOOKUP(G:G,'Master Data'!A:D,4,FALSE),0)</f>
        <v>0</v>
      </c>
      <c r="L1859" s="117">
        <f>IFERROR(VLOOKUP(F:F,'BW Expense Report Doc'!F:H,3,FALSE),0)</f>
        <v>0</v>
      </c>
      <c r="M1859" s="117" t="str">
        <f>IFERROR(VLOOKUP(F:F,'Payment Schedule'!AD:AE,2,FALSE),"")</f>
        <v/>
      </c>
    </row>
    <row r="1860" spans="6:13" x14ac:dyDescent="0.2">
      <c r="F1860" s="110"/>
      <c r="I1860" s="213"/>
      <c r="J1860" s="254">
        <f>IFERROR(VLOOKUP(G:G,'Master Data'!A:D,4,FALSE),0)</f>
        <v>0</v>
      </c>
      <c r="L1860" s="117">
        <f>IFERROR(VLOOKUP(F:F,'BW Expense Report Doc'!F:H,3,FALSE),0)</f>
        <v>0</v>
      </c>
      <c r="M1860" s="117" t="str">
        <f>IFERROR(VLOOKUP(F:F,'Payment Schedule'!AD:AE,2,FALSE),"")</f>
        <v/>
      </c>
    </row>
    <row r="1861" spans="6:13" x14ac:dyDescent="0.2">
      <c r="F1861" s="110"/>
      <c r="I1861" s="213"/>
      <c r="J1861" s="254">
        <f>IFERROR(VLOOKUP(G:G,'Master Data'!A:D,4,FALSE),0)</f>
        <v>0</v>
      </c>
      <c r="L1861" s="117">
        <f>IFERROR(VLOOKUP(F:F,'BW Expense Report Doc'!F:H,3,FALSE),0)</f>
        <v>0</v>
      </c>
      <c r="M1861" s="117" t="str">
        <f>IFERROR(VLOOKUP(F:F,'Payment Schedule'!AD:AE,2,FALSE),"")</f>
        <v/>
      </c>
    </row>
    <row r="1862" spans="6:13" x14ac:dyDescent="0.2">
      <c r="F1862" s="110"/>
      <c r="I1862" s="213"/>
      <c r="J1862" s="254">
        <f>IFERROR(VLOOKUP(G:G,'Master Data'!A:D,4,FALSE),0)</f>
        <v>0</v>
      </c>
      <c r="L1862" s="117">
        <f>IFERROR(VLOOKUP(F:F,'BW Expense Report Doc'!F:H,3,FALSE),0)</f>
        <v>0</v>
      </c>
      <c r="M1862" s="117" t="str">
        <f>IFERROR(VLOOKUP(F:F,'Payment Schedule'!AD:AE,2,FALSE),"")</f>
        <v/>
      </c>
    </row>
    <row r="1863" spans="6:13" x14ac:dyDescent="0.2">
      <c r="F1863" s="110"/>
      <c r="I1863" s="213"/>
      <c r="J1863" s="254">
        <f>IFERROR(VLOOKUP(G:G,'Master Data'!A:D,4,FALSE),0)</f>
        <v>0</v>
      </c>
      <c r="L1863" s="117">
        <f>IFERROR(VLOOKUP(F:F,'BW Expense Report Doc'!F:H,3,FALSE),0)</f>
        <v>0</v>
      </c>
      <c r="M1863" s="117" t="str">
        <f>IFERROR(VLOOKUP(F:F,'Payment Schedule'!AD:AE,2,FALSE),"")</f>
        <v/>
      </c>
    </row>
    <row r="1864" spans="6:13" x14ac:dyDescent="0.2">
      <c r="F1864" s="110"/>
      <c r="I1864" s="213"/>
      <c r="J1864" s="254">
        <f>IFERROR(VLOOKUP(G:G,'Master Data'!A:D,4,FALSE),0)</f>
        <v>0</v>
      </c>
      <c r="L1864" s="117">
        <f>IFERROR(VLOOKUP(F:F,'BW Expense Report Doc'!F:H,3,FALSE),0)</f>
        <v>0</v>
      </c>
      <c r="M1864" s="117" t="str">
        <f>IFERROR(VLOOKUP(F:F,'Payment Schedule'!AD:AE,2,FALSE),"")</f>
        <v/>
      </c>
    </row>
    <row r="1865" spans="6:13" x14ac:dyDescent="0.2">
      <c r="F1865" s="110"/>
      <c r="I1865" s="213"/>
      <c r="J1865" s="254">
        <f>IFERROR(VLOOKUP(G:G,'Master Data'!A:D,4,FALSE),0)</f>
        <v>0</v>
      </c>
      <c r="L1865" s="117">
        <f>IFERROR(VLOOKUP(F:F,'BW Expense Report Doc'!F:H,3,FALSE),0)</f>
        <v>0</v>
      </c>
      <c r="M1865" s="117" t="str">
        <f>IFERROR(VLOOKUP(F:F,'Payment Schedule'!AD:AE,2,FALSE),"")</f>
        <v/>
      </c>
    </row>
    <row r="1866" spans="6:13" x14ac:dyDescent="0.2">
      <c r="F1866" s="110"/>
      <c r="I1866" s="213"/>
      <c r="J1866" s="254">
        <f>IFERROR(VLOOKUP(G:G,'Master Data'!A:D,4,FALSE),0)</f>
        <v>0</v>
      </c>
      <c r="L1866" s="117">
        <f>IFERROR(VLOOKUP(F:F,'BW Expense Report Doc'!F:H,3,FALSE),0)</f>
        <v>0</v>
      </c>
      <c r="M1866" s="117" t="str">
        <f>IFERROR(VLOOKUP(F:F,'Payment Schedule'!AD:AE,2,FALSE),"")</f>
        <v/>
      </c>
    </row>
    <row r="1867" spans="6:13" x14ac:dyDescent="0.2">
      <c r="F1867" s="110"/>
      <c r="I1867" s="213"/>
      <c r="J1867" s="254">
        <f>IFERROR(VLOOKUP(G:G,'Master Data'!A:D,4,FALSE),0)</f>
        <v>0</v>
      </c>
      <c r="L1867" s="117">
        <f>IFERROR(VLOOKUP(F:F,'BW Expense Report Doc'!F:H,3,FALSE),0)</f>
        <v>0</v>
      </c>
      <c r="M1867" s="117" t="str">
        <f>IFERROR(VLOOKUP(F:F,'Payment Schedule'!AD:AE,2,FALSE),"")</f>
        <v/>
      </c>
    </row>
    <row r="1868" spans="6:13" x14ac:dyDescent="0.2">
      <c r="F1868" s="110"/>
      <c r="I1868" s="213"/>
      <c r="J1868" s="254">
        <f>IFERROR(VLOOKUP(G:G,'Master Data'!A:D,4,FALSE),0)</f>
        <v>0</v>
      </c>
      <c r="L1868" s="117">
        <f>IFERROR(VLOOKUP(F:F,'BW Expense Report Doc'!F:H,3,FALSE),0)</f>
        <v>0</v>
      </c>
      <c r="M1868" s="117" t="str">
        <f>IFERROR(VLOOKUP(F:F,'Payment Schedule'!AD:AE,2,FALSE),"")</f>
        <v/>
      </c>
    </row>
    <row r="1869" spans="6:13" x14ac:dyDescent="0.2">
      <c r="F1869" s="110"/>
      <c r="I1869" s="213"/>
      <c r="J1869" s="254">
        <f>IFERROR(VLOOKUP(G:G,'Master Data'!A:D,4,FALSE),0)</f>
        <v>0</v>
      </c>
      <c r="L1869" s="117">
        <f>IFERROR(VLOOKUP(F:F,'BW Expense Report Doc'!F:H,3,FALSE),0)</f>
        <v>0</v>
      </c>
      <c r="M1869" s="117" t="str">
        <f>IFERROR(VLOOKUP(F:F,'Payment Schedule'!AD:AE,2,FALSE),"")</f>
        <v/>
      </c>
    </row>
    <row r="1870" spans="6:13" x14ac:dyDescent="0.2">
      <c r="F1870" s="110"/>
      <c r="I1870" s="213"/>
      <c r="J1870" s="254">
        <f>IFERROR(VLOOKUP(G:G,'Master Data'!A:D,4,FALSE),0)</f>
        <v>0</v>
      </c>
      <c r="L1870" s="117">
        <f>IFERROR(VLOOKUP(F:F,'BW Expense Report Doc'!F:H,3,FALSE),0)</f>
        <v>0</v>
      </c>
      <c r="M1870" s="117" t="str">
        <f>IFERROR(VLOOKUP(F:F,'Payment Schedule'!AD:AE,2,FALSE),"")</f>
        <v/>
      </c>
    </row>
    <row r="1871" spans="6:13" x14ac:dyDescent="0.2">
      <c r="F1871" s="110"/>
      <c r="I1871" s="213"/>
      <c r="J1871" s="254">
        <f>IFERROR(VLOOKUP(G:G,'Master Data'!A:D,4,FALSE),0)</f>
        <v>0</v>
      </c>
      <c r="L1871" s="117">
        <f>IFERROR(VLOOKUP(F:F,'BW Expense Report Doc'!F:H,3,FALSE),0)</f>
        <v>0</v>
      </c>
      <c r="M1871" s="117" t="str">
        <f>IFERROR(VLOOKUP(F:F,'Payment Schedule'!AD:AE,2,FALSE),"")</f>
        <v/>
      </c>
    </row>
    <row r="1872" spans="6:13" x14ac:dyDescent="0.2">
      <c r="F1872" s="110"/>
      <c r="I1872" s="213"/>
      <c r="J1872" s="254">
        <f>IFERROR(VLOOKUP(G:G,'Master Data'!A:D,4,FALSE),0)</f>
        <v>0</v>
      </c>
      <c r="L1872" s="117">
        <f>IFERROR(VLOOKUP(F:F,'BW Expense Report Doc'!F:H,3,FALSE),0)</f>
        <v>0</v>
      </c>
      <c r="M1872" s="117" t="str">
        <f>IFERROR(VLOOKUP(F:F,'Payment Schedule'!AD:AE,2,FALSE),"")</f>
        <v/>
      </c>
    </row>
    <row r="1873" spans="6:13" x14ac:dyDescent="0.2">
      <c r="F1873" s="110"/>
      <c r="I1873" s="213"/>
      <c r="J1873" s="254">
        <f>IFERROR(VLOOKUP(G:G,'Master Data'!A:D,4,FALSE),0)</f>
        <v>0</v>
      </c>
      <c r="L1873" s="117">
        <f>IFERROR(VLOOKUP(F:F,'BW Expense Report Doc'!F:H,3,FALSE),0)</f>
        <v>0</v>
      </c>
      <c r="M1873" s="117" t="str">
        <f>IFERROR(VLOOKUP(F:F,'Payment Schedule'!AD:AE,2,FALSE),"")</f>
        <v/>
      </c>
    </row>
    <row r="1874" spans="6:13" x14ac:dyDescent="0.2">
      <c r="F1874" s="110"/>
      <c r="I1874" s="213"/>
      <c r="J1874" s="254">
        <f>IFERROR(VLOOKUP(G:G,'Master Data'!A:D,4,FALSE),0)</f>
        <v>0</v>
      </c>
      <c r="L1874" s="117">
        <f>IFERROR(VLOOKUP(F:F,'BW Expense Report Doc'!F:H,3,FALSE),0)</f>
        <v>0</v>
      </c>
      <c r="M1874" s="117" t="str">
        <f>IFERROR(VLOOKUP(F:F,'Payment Schedule'!AD:AE,2,FALSE),"")</f>
        <v/>
      </c>
    </row>
    <row r="1875" spans="6:13" x14ac:dyDescent="0.2">
      <c r="F1875" s="110"/>
      <c r="I1875" s="213"/>
      <c r="J1875" s="254">
        <f>IFERROR(VLOOKUP(G:G,'Master Data'!A:D,4,FALSE),0)</f>
        <v>0</v>
      </c>
      <c r="L1875" s="117">
        <f>IFERROR(VLOOKUP(F:F,'BW Expense Report Doc'!F:H,3,FALSE),0)</f>
        <v>0</v>
      </c>
      <c r="M1875" s="117" t="str">
        <f>IFERROR(VLOOKUP(F:F,'Payment Schedule'!AD:AE,2,FALSE),"")</f>
        <v/>
      </c>
    </row>
    <row r="1876" spans="6:13" x14ac:dyDescent="0.2">
      <c r="F1876" s="110"/>
      <c r="I1876" s="213"/>
      <c r="J1876" s="254">
        <f>IFERROR(VLOOKUP(G:G,'Master Data'!A:D,4,FALSE),0)</f>
        <v>0</v>
      </c>
      <c r="L1876" s="117">
        <f>IFERROR(VLOOKUP(F:F,'BW Expense Report Doc'!F:H,3,FALSE),0)</f>
        <v>0</v>
      </c>
      <c r="M1876" s="117" t="str">
        <f>IFERROR(VLOOKUP(F:F,'Payment Schedule'!AD:AE,2,FALSE),"")</f>
        <v/>
      </c>
    </row>
    <row r="1877" spans="6:13" x14ac:dyDescent="0.2">
      <c r="F1877" s="110"/>
      <c r="I1877" s="213"/>
      <c r="J1877" s="254">
        <f>IFERROR(VLOOKUP(G:G,'Master Data'!A:D,4,FALSE),0)</f>
        <v>0</v>
      </c>
      <c r="L1877" s="117">
        <f>IFERROR(VLOOKUP(F:F,'BW Expense Report Doc'!F:H,3,FALSE),0)</f>
        <v>0</v>
      </c>
      <c r="M1877" s="117" t="str">
        <f>IFERROR(VLOOKUP(F:F,'Payment Schedule'!AD:AE,2,FALSE),"")</f>
        <v/>
      </c>
    </row>
    <row r="1878" spans="6:13" x14ac:dyDescent="0.2">
      <c r="F1878" s="110"/>
      <c r="I1878" s="213"/>
      <c r="J1878" s="254">
        <f>IFERROR(VLOOKUP(G:G,'Master Data'!A:D,4,FALSE),0)</f>
        <v>0</v>
      </c>
      <c r="L1878" s="117">
        <f>IFERROR(VLOOKUP(F:F,'BW Expense Report Doc'!F:H,3,FALSE),0)</f>
        <v>0</v>
      </c>
      <c r="M1878" s="117" t="str">
        <f>IFERROR(VLOOKUP(F:F,'Payment Schedule'!AD:AE,2,FALSE),"")</f>
        <v/>
      </c>
    </row>
    <row r="1879" spans="6:13" x14ac:dyDescent="0.2">
      <c r="F1879" s="110"/>
      <c r="I1879" s="213"/>
      <c r="J1879" s="254">
        <f>IFERROR(VLOOKUP(G:G,'Master Data'!A:D,4,FALSE),0)</f>
        <v>0</v>
      </c>
      <c r="L1879" s="117">
        <f>IFERROR(VLOOKUP(F:F,'BW Expense Report Doc'!F:H,3,FALSE),0)</f>
        <v>0</v>
      </c>
      <c r="M1879" s="117" t="str">
        <f>IFERROR(VLOOKUP(F:F,'Payment Schedule'!AD:AE,2,FALSE),"")</f>
        <v/>
      </c>
    </row>
    <row r="1880" spans="6:13" x14ac:dyDescent="0.2">
      <c r="F1880" s="110"/>
      <c r="I1880" s="213"/>
      <c r="J1880" s="254">
        <f>IFERROR(VLOOKUP(G:G,'Master Data'!A:D,4,FALSE),0)</f>
        <v>0</v>
      </c>
      <c r="L1880" s="117">
        <f>IFERROR(VLOOKUP(F:F,'BW Expense Report Doc'!F:H,3,FALSE),0)</f>
        <v>0</v>
      </c>
      <c r="M1880" s="117" t="str">
        <f>IFERROR(VLOOKUP(F:F,'Payment Schedule'!AD:AE,2,FALSE),"")</f>
        <v/>
      </c>
    </row>
    <row r="1881" spans="6:13" x14ac:dyDescent="0.2">
      <c r="F1881" s="110"/>
      <c r="I1881" s="213"/>
      <c r="J1881" s="254">
        <f>IFERROR(VLOOKUP(G:G,'Master Data'!A:D,4,FALSE),0)</f>
        <v>0</v>
      </c>
      <c r="L1881" s="117">
        <f>IFERROR(VLOOKUP(F:F,'BW Expense Report Doc'!F:H,3,FALSE),0)</f>
        <v>0</v>
      </c>
      <c r="M1881" s="117" t="str">
        <f>IFERROR(VLOOKUP(F:F,'Payment Schedule'!AD:AE,2,FALSE),"")</f>
        <v/>
      </c>
    </row>
    <row r="1882" spans="6:13" x14ac:dyDescent="0.2">
      <c r="F1882" s="110"/>
      <c r="I1882" s="213"/>
      <c r="J1882" s="254">
        <f>IFERROR(VLOOKUP(G:G,'Master Data'!A:D,4,FALSE),0)</f>
        <v>0</v>
      </c>
      <c r="L1882" s="117">
        <f>IFERROR(VLOOKUP(F:F,'BW Expense Report Doc'!F:H,3,FALSE),0)</f>
        <v>0</v>
      </c>
      <c r="M1882" s="117" t="str">
        <f>IFERROR(VLOOKUP(F:F,'Payment Schedule'!AD:AE,2,FALSE),"")</f>
        <v/>
      </c>
    </row>
    <row r="1883" spans="6:13" x14ac:dyDescent="0.2">
      <c r="F1883" s="110"/>
      <c r="I1883" s="213"/>
      <c r="J1883" s="254">
        <f>IFERROR(VLOOKUP(G:G,'Master Data'!A:D,4,FALSE),0)</f>
        <v>0</v>
      </c>
      <c r="L1883" s="117">
        <f>IFERROR(VLOOKUP(F:F,'BW Expense Report Doc'!F:H,3,FALSE),0)</f>
        <v>0</v>
      </c>
      <c r="M1883" s="117" t="str">
        <f>IFERROR(VLOOKUP(F:F,'Payment Schedule'!AD:AE,2,FALSE),"")</f>
        <v/>
      </c>
    </row>
    <row r="1884" spans="6:13" x14ac:dyDescent="0.2">
      <c r="F1884" s="110"/>
      <c r="I1884" s="213"/>
      <c r="J1884" s="254">
        <f>IFERROR(VLOOKUP(G:G,'Master Data'!A:D,4,FALSE),0)</f>
        <v>0</v>
      </c>
      <c r="L1884" s="117">
        <f>IFERROR(VLOOKUP(F:F,'BW Expense Report Doc'!F:H,3,FALSE),0)</f>
        <v>0</v>
      </c>
      <c r="M1884" s="117" t="str">
        <f>IFERROR(VLOOKUP(F:F,'Payment Schedule'!AD:AE,2,FALSE),"")</f>
        <v/>
      </c>
    </row>
    <row r="1885" spans="6:13" x14ac:dyDescent="0.2">
      <c r="F1885" s="110"/>
      <c r="I1885" s="213"/>
      <c r="J1885" s="254">
        <f>IFERROR(VLOOKUP(G:G,'Master Data'!A:D,4,FALSE),0)</f>
        <v>0</v>
      </c>
      <c r="L1885" s="117">
        <f>IFERROR(VLOOKUP(F:F,'BW Expense Report Doc'!F:H,3,FALSE),0)</f>
        <v>0</v>
      </c>
      <c r="M1885" s="117" t="str">
        <f>IFERROR(VLOOKUP(F:F,'Payment Schedule'!AD:AE,2,FALSE),"")</f>
        <v/>
      </c>
    </row>
    <row r="1886" spans="6:13" x14ac:dyDescent="0.2">
      <c r="F1886" s="110"/>
      <c r="I1886" s="213"/>
      <c r="J1886" s="254">
        <f>IFERROR(VLOOKUP(G:G,'Master Data'!A:D,4,FALSE),0)</f>
        <v>0</v>
      </c>
      <c r="L1886" s="117">
        <f>IFERROR(VLOOKUP(F:F,'BW Expense Report Doc'!F:H,3,FALSE),0)</f>
        <v>0</v>
      </c>
      <c r="M1886" s="117" t="str">
        <f>IFERROR(VLOOKUP(F:F,'Payment Schedule'!AD:AE,2,FALSE),"")</f>
        <v/>
      </c>
    </row>
    <row r="1887" spans="6:13" x14ac:dyDescent="0.2">
      <c r="F1887" s="110"/>
      <c r="I1887" s="213"/>
      <c r="J1887" s="254">
        <f>IFERROR(VLOOKUP(G:G,'Master Data'!A:D,4,FALSE),0)</f>
        <v>0</v>
      </c>
      <c r="L1887" s="117">
        <f>IFERROR(VLOOKUP(F:F,'BW Expense Report Doc'!F:H,3,FALSE),0)</f>
        <v>0</v>
      </c>
      <c r="M1887" s="117" t="str">
        <f>IFERROR(VLOOKUP(F:F,'Payment Schedule'!AD:AE,2,FALSE),"")</f>
        <v/>
      </c>
    </row>
    <row r="1888" spans="6:13" x14ac:dyDescent="0.2">
      <c r="F1888" s="110"/>
      <c r="I1888" s="213"/>
      <c r="J1888" s="254">
        <f>IFERROR(VLOOKUP(G:G,'Master Data'!A:D,4,FALSE),0)</f>
        <v>0</v>
      </c>
      <c r="L1888" s="117">
        <f>IFERROR(VLOOKUP(F:F,'BW Expense Report Doc'!F:H,3,FALSE),0)</f>
        <v>0</v>
      </c>
      <c r="M1888" s="117" t="str">
        <f>IFERROR(VLOOKUP(F:F,'Payment Schedule'!AD:AE,2,FALSE),"")</f>
        <v/>
      </c>
    </row>
    <row r="1889" spans="6:13" x14ac:dyDescent="0.2">
      <c r="F1889" s="110"/>
      <c r="I1889" s="213"/>
      <c r="J1889" s="254">
        <f>IFERROR(VLOOKUP(G:G,'Master Data'!A:D,4,FALSE),0)</f>
        <v>0</v>
      </c>
      <c r="L1889" s="117">
        <f>IFERROR(VLOOKUP(F:F,'BW Expense Report Doc'!F:H,3,FALSE),0)</f>
        <v>0</v>
      </c>
      <c r="M1889" s="117" t="str">
        <f>IFERROR(VLOOKUP(F:F,'Payment Schedule'!AD:AE,2,FALSE),"")</f>
        <v/>
      </c>
    </row>
    <row r="1890" spans="6:13" x14ac:dyDescent="0.2">
      <c r="F1890" s="110"/>
      <c r="I1890" s="213"/>
      <c r="J1890" s="254">
        <f>IFERROR(VLOOKUP(G:G,'Master Data'!A:D,4,FALSE),0)</f>
        <v>0</v>
      </c>
      <c r="L1890" s="117">
        <f>IFERROR(VLOOKUP(F:F,'BW Expense Report Doc'!F:H,3,FALSE),0)</f>
        <v>0</v>
      </c>
      <c r="M1890" s="117" t="str">
        <f>IFERROR(VLOOKUP(F:F,'Payment Schedule'!AD:AE,2,FALSE),"")</f>
        <v/>
      </c>
    </row>
    <row r="1891" spans="6:13" x14ac:dyDescent="0.2">
      <c r="F1891" s="110"/>
      <c r="I1891" s="213"/>
      <c r="J1891" s="254">
        <f>IFERROR(VLOOKUP(G:G,'Master Data'!A:D,4,FALSE),0)</f>
        <v>0</v>
      </c>
      <c r="L1891" s="117">
        <f>IFERROR(VLOOKUP(F:F,'BW Expense Report Doc'!F:H,3,FALSE),0)</f>
        <v>0</v>
      </c>
      <c r="M1891" s="117" t="str">
        <f>IFERROR(VLOOKUP(F:F,'Payment Schedule'!AD:AE,2,FALSE),"")</f>
        <v/>
      </c>
    </row>
    <row r="1892" spans="6:13" x14ac:dyDescent="0.2">
      <c r="F1892" s="110"/>
      <c r="I1892" s="213"/>
      <c r="J1892" s="254">
        <f>IFERROR(VLOOKUP(G:G,'Master Data'!A:D,4,FALSE),0)</f>
        <v>0</v>
      </c>
      <c r="L1892" s="117">
        <f>IFERROR(VLOOKUP(F:F,'BW Expense Report Doc'!F:H,3,FALSE),0)</f>
        <v>0</v>
      </c>
      <c r="M1892" s="117" t="str">
        <f>IFERROR(VLOOKUP(F:F,'Payment Schedule'!AD:AE,2,FALSE),"")</f>
        <v/>
      </c>
    </row>
    <row r="1893" spans="6:13" x14ac:dyDescent="0.2">
      <c r="F1893" s="110"/>
      <c r="I1893" s="213"/>
      <c r="J1893" s="254">
        <f>IFERROR(VLOOKUP(G:G,'Master Data'!A:D,4,FALSE),0)</f>
        <v>0</v>
      </c>
      <c r="L1893" s="117">
        <f>IFERROR(VLOOKUP(F:F,'BW Expense Report Doc'!F:H,3,FALSE),0)</f>
        <v>0</v>
      </c>
      <c r="M1893" s="117" t="str">
        <f>IFERROR(VLOOKUP(F:F,'Payment Schedule'!AD:AE,2,FALSE),"")</f>
        <v/>
      </c>
    </row>
    <row r="1894" spans="6:13" x14ac:dyDescent="0.2">
      <c r="F1894" s="110"/>
      <c r="I1894" s="213"/>
      <c r="J1894" s="254">
        <f>IFERROR(VLOOKUP(G:G,'Master Data'!A:D,4,FALSE),0)</f>
        <v>0</v>
      </c>
      <c r="L1894" s="117">
        <f>IFERROR(VLOOKUP(F:F,'BW Expense Report Doc'!F:H,3,FALSE),0)</f>
        <v>0</v>
      </c>
      <c r="M1894" s="117" t="str">
        <f>IFERROR(VLOOKUP(F:F,'Payment Schedule'!AD:AE,2,FALSE),"")</f>
        <v/>
      </c>
    </row>
    <row r="1895" spans="6:13" x14ac:dyDescent="0.2">
      <c r="F1895" s="110"/>
      <c r="I1895" s="213"/>
      <c r="J1895" s="254">
        <f>IFERROR(VLOOKUP(G:G,'Master Data'!A:D,4,FALSE),0)</f>
        <v>0</v>
      </c>
      <c r="L1895" s="117">
        <f>IFERROR(VLOOKUP(F:F,'BW Expense Report Doc'!F:H,3,FALSE),0)</f>
        <v>0</v>
      </c>
      <c r="M1895" s="117" t="str">
        <f>IFERROR(VLOOKUP(F:F,'Payment Schedule'!AD:AE,2,FALSE),"")</f>
        <v/>
      </c>
    </row>
    <row r="1896" spans="6:13" x14ac:dyDescent="0.2">
      <c r="F1896" s="110"/>
      <c r="I1896" s="213"/>
      <c r="J1896" s="254">
        <f>IFERROR(VLOOKUP(G:G,'Master Data'!A:D,4,FALSE),0)</f>
        <v>0</v>
      </c>
      <c r="L1896" s="117">
        <f>IFERROR(VLOOKUP(F:F,'BW Expense Report Doc'!F:H,3,FALSE),0)</f>
        <v>0</v>
      </c>
      <c r="M1896" s="117" t="str">
        <f>IFERROR(VLOOKUP(F:F,'Payment Schedule'!AD:AE,2,FALSE),"")</f>
        <v/>
      </c>
    </row>
    <row r="1897" spans="6:13" x14ac:dyDescent="0.2">
      <c r="F1897" s="110"/>
      <c r="I1897" s="213"/>
      <c r="J1897" s="254">
        <f>IFERROR(VLOOKUP(G:G,'Master Data'!A:D,4,FALSE),0)</f>
        <v>0</v>
      </c>
      <c r="L1897" s="117">
        <f>IFERROR(VLOOKUP(F:F,'BW Expense Report Doc'!F:H,3,FALSE),0)</f>
        <v>0</v>
      </c>
      <c r="M1897" s="117" t="str">
        <f>IFERROR(VLOOKUP(F:F,'Payment Schedule'!AD:AE,2,FALSE),"")</f>
        <v/>
      </c>
    </row>
    <row r="1898" spans="6:13" x14ac:dyDescent="0.2">
      <c r="F1898" s="110"/>
      <c r="I1898" s="213"/>
      <c r="J1898" s="254">
        <f>IFERROR(VLOOKUP(G:G,'Master Data'!A:D,4,FALSE),0)</f>
        <v>0</v>
      </c>
      <c r="L1898" s="117">
        <f>IFERROR(VLOOKUP(F:F,'BW Expense Report Doc'!F:H,3,FALSE),0)</f>
        <v>0</v>
      </c>
      <c r="M1898" s="117" t="str">
        <f>IFERROR(VLOOKUP(F:F,'Payment Schedule'!AD:AE,2,FALSE),"")</f>
        <v/>
      </c>
    </row>
    <row r="1899" spans="6:13" x14ac:dyDescent="0.2">
      <c r="F1899" s="110"/>
      <c r="I1899" s="213"/>
      <c r="J1899" s="254">
        <f>IFERROR(VLOOKUP(G:G,'Master Data'!A:D,4,FALSE),0)</f>
        <v>0</v>
      </c>
      <c r="L1899" s="117">
        <f>IFERROR(VLOOKUP(F:F,'BW Expense Report Doc'!F:H,3,FALSE),0)</f>
        <v>0</v>
      </c>
      <c r="M1899" s="117" t="str">
        <f>IFERROR(VLOOKUP(F:F,'Payment Schedule'!AD:AE,2,FALSE),"")</f>
        <v/>
      </c>
    </row>
    <row r="1900" spans="6:13" x14ac:dyDescent="0.2">
      <c r="F1900" s="110"/>
      <c r="I1900" s="213"/>
      <c r="J1900" s="254">
        <f>IFERROR(VLOOKUP(G:G,'Master Data'!A:D,4,FALSE),0)</f>
        <v>0</v>
      </c>
      <c r="L1900" s="117">
        <f>IFERROR(VLOOKUP(F:F,'BW Expense Report Doc'!F:H,3,FALSE),0)</f>
        <v>0</v>
      </c>
      <c r="M1900" s="117" t="str">
        <f>IFERROR(VLOOKUP(F:F,'Payment Schedule'!AD:AE,2,FALSE),"")</f>
        <v/>
      </c>
    </row>
    <row r="1901" spans="6:13" x14ac:dyDescent="0.2">
      <c r="F1901" s="110"/>
      <c r="I1901" s="213"/>
      <c r="J1901" s="254">
        <f>IFERROR(VLOOKUP(G:G,'Master Data'!A:D,4,FALSE),0)</f>
        <v>0</v>
      </c>
      <c r="L1901" s="117">
        <f>IFERROR(VLOOKUP(F:F,'BW Expense Report Doc'!F:H,3,FALSE),0)</f>
        <v>0</v>
      </c>
      <c r="M1901" s="117" t="str">
        <f>IFERROR(VLOOKUP(F:F,'Payment Schedule'!AD:AE,2,FALSE),"")</f>
        <v/>
      </c>
    </row>
    <row r="1902" spans="6:13" x14ac:dyDescent="0.2">
      <c r="F1902" s="110"/>
      <c r="I1902" s="213"/>
      <c r="J1902" s="254">
        <f>IFERROR(VLOOKUP(G:G,'Master Data'!A:D,4,FALSE),0)</f>
        <v>0</v>
      </c>
      <c r="L1902" s="117">
        <f>IFERROR(VLOOKUP(F:F,'BW Expense Report Doc'!F:H,3,FALSE),0)</f>
        <v>0</v>
      </c>
      <c r="M1902" s="117" t="str">
        <f>IFERROR(VLOOKUP(F:F,'Payment Schedule'!AD:AE,2,FALSE),"")</f>
        <v/>
      </c>
    </row>
    <row r="1903" spans="6:13" x14ac:dyDescent="0.2">
      <c r="F1903" s="110"/>
      <c r="I1903" s="213"/>
      <c r="J1903" s="254">
        <f>IFERROR(VLOOKUP(G:G,'Master Data'!A:D,4,FALSE),0)</f>
        <v>0</v>
      </c>
      <c r="L1903" s="117">
        <f>IFERROR(VLOOKUP(F:F,'BW Expense Report Doc'!F:H,3,FALSE),0)</f>
        <v>0</v>
      </c>
      <c r="M1903" s="117" t="str">
        <f>IFERROR(VLOOKUP(F:F,'Payment Schedule'!AD:AE,2,FALSE),"")</f>
        <v/>
      </c>
    </row>
    <row r="1904" spans="6:13" x14ac:dyDescent="0.2">
      <c r="F1904" s="110"/>
      <c r="I1904" s="213"/>
      <c r="J1904" s="254">
        <f>IFERROR(VLOOKUP(G:G,'Master Data'!A:D,4,FALSE),0)</f>
        <v>0</v>
      </c>
      <c r="L1904" s="117">
        <f>IFERROR(VLOOKUP(F:F,'BW Expense Report Doc'!F:H,3,FALSE),0)</f>
        <v>0</v>
      </c>
      <c r="M1904" s="117" t="str">
        <f>IFERROR(VLOOKUP(F:F,'Payment Schedule'!AD:AE,2,FALSE),"")</f>
        <v/>
      </c>
    </row>
    <row r="1905" spans="6:13" x14ac:dyDescent="0.2">
      <c r="F1905" s="110"/>
      <c r="I1905" s="213"/>
      <c r="J1905" s="254">
        <f>IFERROR(VLOOKUP(G:G,'Master Data'!A:D,4,FALSE),0)</f>
        <v>0</v>
      </c>
      <c r="L1905" s="117">
        <f>IFERROR(VLOOKUP(F:F,'BW Expense Report Doc'!F:H,3,FALSE),0)</f>
        <v>0</v>
      </c>
      <c r="M1905" s="117" t="str">
        <f>IFERROR(VLOOKUP(F:F,'Payment Schedule'!AD:AE,2,FALSE),"")</f>
        <v/>
      </c>
    </row>
    <row r="1906" spans="6:13" x14ac:dyDescent="0.2">
      <c r="F1906" s="110"/>
      <c r="I1906" s="213"/>
      <c r="J1906" s="254">
        <f>IFERROR(VLOOKUP(G:G,'Master Data'!A:D,4,FALSE),0)</f>
        <v>0</v>
      </c>
      <c r="L1906" s="117">
        <f>IFERROR(VLOOKUP(F:F,'BW Expense Report Doc'!F:H,3,FALSE),0)</f>
        <v>0</v>
      </c>
      <c r="M1906" s="117" t="str">
        <f>IFERROR(VLOOKUP(F:F,'Payment Schedule'!AD:AE,2,FALSE),"")</f>
        <v/>
      </c>
    </row>
    <row r="1907" spans="6:13" x14ac:dyDescent="0.2">
      <c r="F1907" s="110"/>
      <c r="I1907" s="213"/>
      <c r="J1907" s="254">
        <f>IFERROR(VLOOKUP(G:G,'Master Data'!A:D,4,FALSE),0)</f>
        <v>0</v>
      </c>
      <c r="L1907" s="117">
        <f>IFERROR(VLOOKUP(F:F,'BW Expense Report Doc'!F:H,3,FALSE),0)</f>
        <v>0</v>
      </c>
      <c r="M1907" s="117" t="str">
        <f>IFERROR(VLOOKUP(F:F,'Payment Schedule'!AD:AE,2,FALSE),"")</f>
        <v/>
      </c>
    </row>
    <row r="1908" spans="6:13" x14ac:dyDescent="0.2">
      <c r="F1908" s="110"/>
      <c r="I1908" s="213"/>
      <c r="J1908" s="254">
        <f>IFERROR(VLOOKUP(G:G,'Master Data'!A:D,4,FALSE),0)</f>
        <v>0</v>
      </c>
      <c r="L1908" s="117">
        <f>IFERROR(VLOOKUP(F:F,'BW Expense Report Doc'!F:H,3,FALSE),0)</f>
        <v>0</v>
      </c>
      <c r="M1908" s="117" t="str">
        <f>IFERROR(VLOOKUP(F:F,'Payment Schedule'!AD:AE,2,FALSE),"")</f>
        <v/>
      </c>
    </row>
    <row r="1909" spans="6:13" x14ac:dyDescent="0.2">
      <c r="F1909" s="110"/>
      <c r="I1909" s="213"/>
      <c r="J1909" s="254">
        <f>IFERROR(VLOOKUP(G:G,'Master Data'!A:D,4,FALSE),0)</f>
        <v>0</v>
      </c>
      <c r="L1909" s="117">
        <f>IFERROR(VLOOKUP(F:F,'BW Expense Report Doc'!F:H,3,FALSE),0)</f>
        <v>0</v>
      </c>
      <c r="M1909" s="117" t="str">
        <f>IFERROR(VLOOKUP(F:F,'Payment Schedule'!AD:AE,2,FALSE),"")</f>
        <v/>
      </c>
    </row>
    <row r="1910" spans="6:13" x14ac:dyDescent="0.2">
      <c r="F1910" s="110"/>
      <c r="I1910" s="213"/>
      <c r="J1910" s="254">
        <f>IFERROR(VLOOKUP(G:G,'Master Data'!A:D,4,FALSE),0)</f>
        <v>0</v>
      </c>
      <c r="L1910" s="117">
        <f>IFERROR(VLOOKUP(F:F,'BW Expense Report Doc'!F:H,3,FALSE),0)</f>
        <v>0</v>
      </c>
      <c r="M1910" s="117" t="str">
        <f>IFERROR(VLOOKUP(F:F,'Payment Schedule'!AD:AE,2,FALSE),"")</f>
        <v/>
      </c>
    </row>
    <row r="1911" spans="6:13" x14ac:dyDescent="0.2">
      <c r="F1911" s="110"/>
      <c r="I1911" s="213"/>
      <c r="J1911" s="254">
        <f>IFERROR(VLOOKUP(G:G,'Master Data'!A:D,4,FALSE),0)</f>
        <v>0</v>
      </c>
      <c r="L1911" s="117">
        <f>IFERROR(VLOOKUP(F:F,'BW Expense Report Doc'!F:H,3,FALSE),0)</f>
        <v>0</v>
      </c>
      <c r="M1911" s="117" t="str">
        <f>IFERROR(VLOOKUP(F:F,'Payment Schedule'!AD:AE,2,FALSE),"")</f>
        <v/>
      </c>
    </row>
    <row r="1912" spans="6:13" x14ac:dyDescent="0.2">
      <c r="F1912" s="110"/>
      <c r="I1912" s="213"/>
      <c r="J1912" s="254">
        <f>IFERROR(VLOOKUP(G:G,'Master Data'!A:D,4,FALSE),0)</f>
        <v>0</v>
      </c>
      <c r="L1912" s="117">
        <f>IFERROR(VLOOKUP(F:F,'BW Expense Report Doc'!F:H,3,FALSE),0)</f>
        <v>0</v>
      </c>
      <c r="M1912" s="117" t="str">
        <f>IFERROR(VLOOKUP(F:F,'Payment Schedule'!AD:AE,2,FALSE),"")</f>
        <v/>
      </c>
    </row>
    <row r="1913" spans="6:13" x14ac:dyDescent="0.2">
      <c r="F1913" s="110"/>
      <c r="I1913" s="213"/>
      <c r="J1913" s="254">
        <f>IFERROR(VLOOKUP(G:G,'Master Data'!A:D,4,FALSE),0)</f>
        <v>0</v>
      </c>
      <c r="L1913" s="117">
        <f>IFERROR(VLOOKUP(F:F,'BW Expense Report Doc'!F:H,3,FALSE),0)</f>
        <v>0</v>
      </c>
      <c r="M1913" s="117" t="str">
        <f>IFERROR(VLOOKUP(F:F,'Payment Schedule'!AD:AE,2,FALSE),"")</f>
        <v/>
      </c>
    </row>
    <row r="1914" spans="6:13" x14ac:dyDescent="0.2">
      <c r="F1914" s="110"/>
      <c r="I1914" s="213"/>
      <c r="J1914" s="254">
        <f>IFERROR(VLOOKUP(G:G,'Master Data'!A:D,4,FALSE),0)</f>
        <v>0</v>
      </c>
      <c r="L1914" s="117">
        <f>IFERROR(VLOOKUP(F:F,'BW Expense Report Doc'!F:H,3,FALSE),0)</f>
        <v>0</v>
      </c>
      <c r="M1914" s="117" t="str">
        <f>IFERROR(VLOOKUP(F:F,'Payment Schedule'!AD:AE,2,FALSE),"")</f>
        <v/>
      </c>
    </row>
    <row r="1915" spans="6:13" x14ac:dyDescent="0.2">
      <c r="F1915" s="110"/>
      <c r="I1915" s="213"/>
      <c r="J1915" s="254">
        <f>IFERROR(VLOOKUP(G:G,'Master Data'!A:D,4,FALSE),0)</f>
        <v>0</v>
      </c>
      <c r="L1915" s="117">
        <f>IFERROR(VLOOKUP(F:F,'BW Expense Report Doc'!F:H,3,FALSE),0)</f>
        <v>0</v>
      </c>
      <c r="M1915" s="117" t="str">
        <f>IFERROR(VLOOKUP(F:F,'Payment Schedule'!AD:AE,2,FALSE),"")</f>
        <v/>
      </c>
    </row>
    <row r="1916" spans="6:13" x14ac:dyDescent="0.2">
      <c r="F1916" s="110"/>
      <c r="I1916" s="213"/>
      <c r="J1916" s="254">
        <f>IFERROR(VLOOKUP(G:G,'Master Data'!A:D,4,FALSE),0)</f>
        <v>0</v>
      </c>
      <c r="L1916" s="117">
        <f>IFERROR(VLOOKUP(F:F,'BW Expense Report Doc'!F:H,3,FALSE),0)</f>
        <v>0</v>
      </c>
      <c r="M1916" s="117" t="str">
        <f>IFERROR(VLOOKUP(F:F,'Payment Schedule'!AD:AE,2,FALSE),"")</f>
        <v/>
      </c>
    </row>
    <row r="1917" spans="6:13" x14ac:dyDescent="0.2">
      <c r="F1917" s="110"/>
      <c r="I1917" s="213"/>
      <c r="J1917" s="254">
        <f>IFERROR(VLOOKUP(G:G,'Master Data'!A:D,4,FALSE),0)</f>
        <v>0</v>
      </c>
      <c r="L1917" s="117">
        <f>IFERROR(VLOOKUP(F:F,'BW Expense Report Doc'!F:H,3,FALSE),0)</f>
        <v>0</v>
      </c>
      <c r="M1917" s="117" t="str">
        <f>IFERROR(VLOOKUP(F:F,'Payment Schedule'!AD:AE,2,FALSE),"")</f>
        <v/>
      </c>
    </row>
    <row r="1918" spans="6:13" x14ac:dyDescent="0.2">
      <c r="F1918" s="110"/>
      <c r="I1918" s="213"/>
      <c r="J1918" s="254">
        <f>IFERROR(VLOOKUP(G:G,'Master Data'!A:D,4,FALSE),0)</f>
        <v>0</v>
      </c>
      <c r="L1918" s="117">
        <f>IFERROR(VLOOKUP(F:F,'BW Expense Report Doc'!F:H,3,FALSE),0)</f>
        <v>0</v>
      </c>
      <c r="M1918" s="117" t="str">
        <f>IFERROR(VLOOKUP(F:F,'Payment Schedule'!AD:AE,2,FALSE),"")</f>
        <v/>
      </c>
    </row>
    <row r="1919" spans="6:13" x14ac:dyDescent="0.2">
      <c r="F1919" s="110"/>
      <c r="I1919" s="213"/>
      <c r="J1919" s="254">
        <f>IFERROR(VLOOKUP(G:G,'Master Data'!A:D,4,FALSE),0)</f>
        <v>0</v>
      </c>
      <c r="L1919" s="117">
        <f>IFERROR(VLOOKUP(F:F,'BW Expense Report Doc'!F:H,3,FALSE),0)</f>
        <v>0</v>
      </c>
      <c r="M1919" s="117" t="str">
        <f>IFERROR(VLOOKUP(F:F,'Payment Schedule'!AD:AE,2,FALSE),"")</f>
        <v/>
      </c>
    </row>
    <row r="1920" spans="6:13" x14ac:dyDescent="0.2">
      <c r="F1920" s="110"/>
      <c r="I1920" s="213"/>
      <c r="J1920" s="254">
        <f>IFERROR(VLOOKUP(G:G,'Master Data'!A:D,4,FALSE),0)</f>
        <v>0</v>
      </c>
      <c r="L1920" s="117">
        <f>IFERROR(VLOOKUP(F:F,'BW Expense Report Doc'!F:H,3,FALSE),0)</f>
        <v>0</v>
      </c>
      <c r="M1920" s="117" t="str">
        <f>IFERROR(VLOOKUP(F:F,'Payment Schedule'!AD:AE,2,FALSE),"")</f>
        <v/>
      </c>
    </row>
    <row r="1921" spans="6:13" x14ac:dyDescent="0.2">
      <c r="F1921" s="110"/>
      <c r="I1921" s="213"/>
      <c r="J1921" s="254">
        <f>IFERROR(VLOOKUP(G:G,'Master Data'!A:D,4,FALSE),0)</f>
        <v>0</v>
      </c>
      <c r="L1921" s="117">
        <f>IFERROR(VLOOKUP(F:F,'BW Expense Report Doc'!F:H,3,FALSE),0)</f>
        <v>0</v>
      </c>
      <c r="M1921" s="117" t="str">
        <f>IFERROR(VLOOKUP(F:F,'Payment Schedule'!AD:AE,2,FALSE),"")</f>
        <v/>
      </c>
    </row>
    <row r="1922" spans="6:13" x14ac:dyDescent="0.2">
      <c r="F1922" s="110"/>
      <c r="I1922" s="213"/>
      <c r="J1922" s="254">
        <f>IFERROR(VLOOKUP(G:G,'Master Data'!A:D,4,FALSE),0)</f>
        <v>0</v>
      </c>
      <c r="L1922" s="117">
        <f>IFERROR(VLOOKUP(F:F,'BW Expense Report Doc'!F:H,3,FALSE),0)</f>
        <v>0</v>
      </c>
      <c r="M1922" s="117" t="str">
        <f>IFERROR(VLOOKUP(F:F,'Payment Schedule'!AD:AE,2,FALSE),"")</f>
        <v/>
      </c>
    </row>
    <row r="1923" spans="6:13" x14ac:dyDescent="0.2">
      <c r="F1923" s="110"/>
      <c r="I1923" s="213"/>
      <c r="J1923" s="254">
        <f>IFERROR(VLOOKUP(G:G,'Master Data'!A:D,4,FALSE),0)</f>
        <v>0</v>
      </c>
      <c r="L1923" s="117">
        <f>IFERROR(VLOOKUP(F:F,'BW Expense Report Doc'!F:H,3,FALSE),0)</f>
        <v>0</v>
      </c>
      <c r="M1923" s="117" t="str">
        <f>IFERROR(VLOOKUP(F:F,'Payment Schedule'!AD:AE,2,FALSE),"")</f>
        <v/>
      </c>
    </row>
    <row r="1924" spans="6:13" x14ac:dyDescent="0.2">
      <c r="F1924" s="110"/>
      <c r="I1924" s="213"/>
      <c r="J1924" s="254">
        <f>IFERROR(VLOOKUP(G:G,'Master Data'!A:D,4,FALSE),0)</f>
        <v>0</v>
      </c>
      <c r="L1924" s="117">
        <f>IFERROR(VLOOKUP(F:F,'BW Expense Report Doc'!F:H,3,FALSE),0)</f>
        <v>0</v>
      </c>
      <c r="M1924" s="117" t="str">
        <f>IFERROR(VLOOKUP(F:F,'Payment Schedule'!AD:AE,2,FALSE),"")</f>
        <v/>
      </c>
    </row>
    <row r="1925" spans="6:13" x14ac:dyDescent="0.2">
      <c r="F1925" s="110"/>
      <c r="I1925" s="213"/>
      <c r="J1925" s="254">
        <f>IFERROR(VLOOKUP(G:G,'Master Data'!A:D,4,FALSE),0)</f>
        <v>0</v>
      </c>
      <c r="L1925" s="117">
        <f>IFERROR(VLOOKUP(F:F,'BW Expense Report Doc'!F:H,3,FALSE),0)</f>
        <v>0</v>
      </c>
      <c r="M1925" s="117" t="str">
        <f>IFERROR(VLOOKUP(F:F,'Payment Schedule'!AD:AE,2,FALSE),"")</f>
        <v/>
      </c>
    </row>
    <row r="1926" spans="6:13" x14ac:dyDescent="0.2">
      <c r="F1926" s="110"/>
      <c r="I1926" s="213"/>
      <c r="J1926" s="254">
        <f>IFERROR(VLOOKUP(G:G,'Master Data'!A:D,4,FALSE),0)</f>
        <v>0</v>
      </c>
      <c r="L1926" s="117">
        <f>IFERROR(VLOOKUP(F:F,'BW Expense Report Doc'!F:H,3,FALSE),0)</f>
        <v>0</v>
      </c>
      <c r="M1926" s="117" t="str">
        <f>IFERROR(VLOOKUP(F:F,'Payment Schedule'!AD:AE,2,FALSE),"")</f>
        <v/>
      </c>
    </row>
    <row r="1927" spans="6:13" x14ac:dyDescent="0.2">
      <c r="F1927" s="110"/>
      <c r="I1927" s="213"/>
      <c r="J1927" s="254">
        <f>IFERROR(VLOOKUP(G:G,'Master Data'!A:D,4,FALSE),0)</f>
        <v>0</v>
      </c>
      <c r="L1927" s="117">
        <f>IFERROR(VLOOKUP(F:F,'BW Expense Report Doc'!F:H,3,FALSE),0)</f>
        <v>0</v>
      </c>
      <c r="M1927" s="117" t="str">
        <f>IFERROR(VLOOKUP(F:F,'Payment Schedule'!AD:AE,2,FALSE),"")</f>
        <v/>
      </c>
    </row>
    <row r="1928" spans="6:13" x14ac:dyDescent="0.2">
      <c r="F1928" s="110"/>
      <c r="I1928" s="213"/>
      <c r="J1928" s="254">
        <f>IFERROR(VLOOKUP(G:G,'Master Data'!A:D,4,FALSE),0)</f>
        <v>0</v>
      </c>
      <c r="L1928" s="117">
        <f>IFERROR(VLOOKUP(F:F,'BW Expense Report Doc'!F:H,3,FALSE),0)</f>
        <v>0</v>
      </c>
      <c r="M1928" s="117" t="str">
        <f>IFERROR(VLOOKUP(F:F,'Payment Schedule'!AD:AE,2,FALSE),"")</f>
        <v/>
      </c>
    </row>
    <row r="1929" spans="6:13" x14ac:dyDescent="0.2">
      <c r="F1929" s="110"/>
      <c r="I1929" s="213"/>
      <c r="J1929" s="254">
        <f>IFERROR(VLOOKUP(G:G,'Master Data'!A:D,4,FALSE),0)</f>
        <v>0</v>
      </c>
      <c r="L1929" s="117">
        <f>IFERROR(VLOOKUP(F:F,'BW Expense Report Doc'!F:H,3,FALSE),0)</f>
        <v>0</v>
      </c>
      <c r="M1929" s="117" t="str">
        <f>IFERROR(VLOOKUP(F:F,'Payment Schedule'!AD:AE,2,FALSE),"")</f>
        <v/>
      </c>
    </row>
    <row r="1930" spans="6:13" x14ac:dyDescent="0.2">
      <c r="F1930" s="110"/>
      <c r="I1930" s="213"/>
      <c r="J1930" s="254">
        <f>IFERROR(VLOOKUP(G:G,'Master Data'!A:D,4,FALSE),0)</f>
        <v>0</v>
      </c>
      <c r="L1930" s="117">
        <f>IFERROR(VLOOKUP(F:F,'BW Expense Report Doc'!F:H,3,FALSE),0)</f>
        <v>0</v>
      </c>
      <c r="M1930" s="117" t="str">
        <f>IFERROR(VLOOKUP(F:F,'Payment Schedule'!AD:AE,2,FALSE),"")</f>
        <v/>
      </c>
    </row>
    <row r="1931" spans="6:13" x14ac:dyDescent="0.2">
      <c r="F1931" s="110"/>
      <c r="I1931" s="213"/>
      <c r="J1931" s="254">
        <f>IFERROR(VLOOKUP(G:G,'Master Data'!A:D,4,FALSE),0)</f>
        <v>0</v>
      </c>
      <c r="L1931" s="117">
        <f>IFERROR(VLOOKUP(F:F,'BW Expense Report Doc'!F:H,3,FALSE),0)</f>
        <v>0</v>
      </c>
      <c r="M1931" s="117" t="str">
        <f>IFERROR(VLOOKUP(F:F,'Payment Schedule'!AD:AE,2,FALSE),"")</f>
        <v/>
      </c>
    </row>
    <row r="1932" spans="6:13" x14ac:dyDescent="0.2">
      <c r="F1932" s="110"/>
      <c r="I1932" s="213"/>
      <c r="J1932" s="254">
        <f>IFERROR(VLOOKUP(G:G,'Master Data'!A:D,4,FALSE),0)</f>
        <v>0</v>
      </c>
      <c r="L1932" s="117">
        <f>IFERROR(VLOOKUP(F:F,'BW Expense Report Doc'!F:H,3,FALSE),0)</f>
        <v>0</v>
      </c>
      <c r="M1932" s="117" t="str">
        <f>IFERROR(VLOOKUP(F:F,'Payment Schedule'!AD:AE,2,FALSE),"")</f>
        <v/>
      </c>
    </row>
    <row r="1933" spans="6:13" x14ac:dyDescent="0.2">
      <c r="F1933" s="110"/>
      <c r="I1933" s="213"/>
      <c r="J1933" s="254">
        <f>IFERROR(VLOOKUP(G:G,'Master Data'!A:D,4,FALSE),0)</f>
        <v>0</v>
      </c>
      <c r="L1933" s="117">
        <f>IFERROR(VLOOKUP(F:F,'BW Expense Report Doc'!F:H,3,FALSE),0)</f>
        <v>0</v>
      </c>
      <c r="M1933" s="117" t="str">
        <f>IFERROR(VLOOKUP(F:F,'Payment Schedule'!AD:AE,2,FALSE),"")</f>
        <v/>
      </c>
    </row>
    <row r="1934" spans="6:13" x14ac:dyDescent="0.2">
      <c r="F1934" s="110"/>
      <c r="I1934" s="213"/>
      <c r="J1934" s="254">
        <f>IFERROR(VLOOKUP(G:G,'Master Data'!A:D,4,FALSE),0)</f>
        <v>0</v>
      </c>
      <c r="L1934" s="117">
        <f>IFERROR(VLOOKUP(F:F,'BW Expense Report Doc'!F:H,3,FALSE),0)</f>
        <v>0</v>
      </c>
      <c r="M1934" s="117" t="str">
        <f>IFERROR(VLOOKUP(F:F,'Payment Schedule'!AD:AE,2,FALSE),"")</f>
        <v/>
      </c>
    </row>
    <row r="1935" spans="6:13" x14ac:dyDescent="0.2">
      <c r="F1935" s="110"/>
      <c r="I1935" s="213"/>
      <c r="J1935" s="254">
        <f>IFERROR(VLOOKUP(G:G,'Master Data'!A:D,4,FALSE),0)</f>
        <v>0</v>
      </c>
      <c r="L1935" s="117">
        <f>IFERROR(VLOOKUP(F:F,'BW Expense Report Doc'!F:H,3,FALSE),0)</f>
        <v>0</v>
      </c>
      <c r="M1935" s="117" t="str">
        <f>IFERROR(VLOOKUP(F:F,'Payment Schedule'!AD:AE,2,FALSE),"")</f>
        <v/>
      </c>
    </row>
    <row r="1936" spans="6:13" x14ac:dyDescent="0.2">
      <c r="F1936" s="110"/>
      <c r="I1936" s="213"/>
      <c r="J1936" s="254">
        <f>IFERROR(VLOOKUP(G:G,'Master Data'!A:D,4,FALSE),0)</f>
        <v>0</v>
      </c>
      <c r="L1936" s="117">
        <f>IFERROR(VLOOKUP(F:F,'BW Expense Report Doc'!F:H,3,FALSE),0)</f>
        <v>0</v>
      </c>
      <c r="M1936" s="117" t="str">
        <f>IFERROR(VLOOKUP(F:F,'Payment Schedule'!AD:AE,2,FALSE),"")</f>
        <v/>
      </c>
    </row>
    <row r="1937" spans="6:13" x14ac:dyDescent="0.2">
      <c r="F1937" s="110"/>
      <c r="I1937" s="213"/>
      <c r="J1937" s="254">
        <f>IFERROR(VLOOKUP(G:G,'Master Data'!A:D,4,FALSE),0)</f>
        <v>0</v>
      </c>
      <c r="L1937" s="117">
        <f>IFERROR(VLOOKUP(F:F,'BW Expense Report Doc'!F:H,3,FALSE),0)</f>
        <v>0</v>
      </c>
      <c r="M1937" s="117" t="str">
        <f>IFERROR(VLOOKUP(F:F,'Payment Schedule'!AD:AE,2,FALSE),"")</f>
        <v/>
      </c>
    </row>
    <row r="1938" spans="6:13" x14ac:dyDescent="0.2">
      <c r="F1938" s="110"/>
      <c r="I1938" s="213"/>
      <c r="J1938" s="254">
        <f>IFERROR(VLOOKUP(G:G,'Master Data'!A:D,4,FALSE),0)</f>
        <v>0</v>
      </c>
      <c r="L1938" s="117">
        <f>IFERROR(VLOOKUP(F:F,'BW Expense Report Doc'!F:H,3,FALSE),0)</f>
        <v>0</v>
      </c>
      <c r="M1938" s="117" t="str">
        <f>IFERROR(VLOOKUP(F:F,'Payment Schedule'!AD:AE,2,FALSE),"")</f>
        <v/>
      </c>
    </row>
    <row r="1939" spans="6:13" x14ac:dyDescent="0.2">
      <c r="F1939" s="110"/>
      <c r="I1939" s="213"/>
      <c r="J1939" s="254">
        <f>IFERROR(VLOOKUP(G:G,'Master Data'!A:D,4,FALSE),0)</f>
        <v>0</v>
      </c>
      <c r="L1939" s="117">
        <f>IFERROR(VLOOKUP(F:F,'BW Expense Report Doc'!F:H,3,FALSE),0)</f>
        <v>0</v>
      </c>
      <c r="M1939" s="117" t="str">
        <f>IFERROR(VLOOKUP(F:F,'Payment Schedule'!AD:AE,2,FALSE),"")</f>
        <v/>
      </c>
    </row>
    <row r="1940" spans="6:13" x14ac:dyDescent="0.2">
      <c r="F1940" s="110"/>
      <c r="I1940" s="213"/>
      <c r="J1940" s="254">
        <f>IFERROR(VLOOKUP(G:G,'Master Data'!A:D,4,FALSE),0)</f>
        <v>0</v>
      </c>
      <c r="L1940" s="117">
        <f>IFERROR(VLOOKUP(F:F,'BW Expense Report Doc'!F:H,3,FALSE),0)</f>
        <v>0</v>
      </c>
      <c r="M1940" s="117" t="str">
        <f>IFERROR(VLOOKUP(F:F,'Payment Schedule'!AD:AE,2,FALSE),"")</f>
        <v/>
      </c>
    </row>
    <row r="1941" spans="6:13" x14ac:dyDescent="0.2">
      <c r="F1941" s="110"/>
      <c r="I1941" s="213"/>
      <c r="J1941" s="254">
        <f>IFERROR(VLOOKUP(G:G,'Master Data'!A:D,4,FALSE),0)</f>
        <v>0</v>
      </c>
      <c r="L1941" s="117">
        <f>IFERROR(VLOOKUP(F:F,'BW Expense Report Doc'!F:H,3,FALSE),0)</f>
        <v>0</v>
      </c>
      <c r="M1941" s="117" t="str">
        <f>IFERROR(VLOOKUP(F:F,'Payment Schedule'!AD:AE,2,FALSE),"")</f>
        <v/>
      </c>
    </row>
    <row r="1942" spans="6:13" x14ac:dyDescent="0.2">
      <c r="F1942" s="110"/>
      <c r="I1942" s="213"/>
      <c r="J1942" s="254">
        <f>IFERROR(VLOOKUP(G:G,'Master Data'!A:D,4,FALSE),0)</f>
        <v>0</v>
      </c>
      <c r="L1942" s="117">
        <f>IFERROR(VLOOKUP(F:F,'BW Expense Report Doc'!F:H,3,FALSE),0)</f>
        <v>0</v>
      </c>
      <c r="M1942" s="117" t="str">
        <f>IFERROR(VLOOKUP(F:F,'Payment Schedule'!AD:AE,2,FALSE),"")</f>
        <v/>
      </c>
    </row>
    <row r="1943" spans="6:13" x14ac:dyDescent="0.2">
      <c r="F1943" s="110"/>
      <c r="I1943" s="213"/>
      <c r="J1943" s="254">
        <f>IFERROR(VLOOKUP(G:G,'Master Data'!A:D,4,FALSE),0)</f>
        <v>0</v>
      </c>
      <c r="L1943" s="117">
        <f>IFERROR(VLOOKUP(F:F,'BW Expense Report Doc'!F:H,3,FALSE),0)</f>
        <v>0</v>
      </c>
      <c r="M1943" s="117" t="str">
        <f>IFERROR(VLOOKUP(F:F,'Payment Schedule'!AD:AE,2,FALSE),"")</f>
        <v/>
      </c>
    </row>
    <row r="1944" spans="6:13" x14ac:dyDescent="0.2">
      <c r="F1944" s="110"/>
      <c r="I1944" s="213"/>
      <c r="J1944" s="254">
        <f>IFERROR(VLOOKUP(G:G,'Master Data'!A:D,4,FALSE),0)</f>
        <v>0</v>
      </c>
      <c r="L1944" s="117">
        <f>IFERROR(VLOOKUP(F:F,'BW Expense Report Doc'!F:H,3,FALSE),0)</f>
        <v>0</v>
      </c>
      <c r="M1944" s="117" t="str">
        <f>IFERROR(VLOOKUP(F:F,'Payment Schedule'!AD:AE,2,FALSE),"")</f>
        <v/>
      </c>
    </row>
    <row r="1945" spans="6:13" x14ac:dyDescent="0.2">
      <c r="F1945" s="110"/>
      <c r="I1945" s="213"/>
      <c r="J1945" s="254">
        <f>IFERROR(VLOOKUP(G:G,'Master Data'!A:D,4,FALSE),0)</f>
        <v>0</v>
      </c>
      <c r="L1945" s="117">
        <f>IFERROR(VLOOKUP(F:F,'BW Expense Report Doc'!F:H,3,FALSE),0)</f>
        <v>0</v>
      </c>
      <c r="M1945" s="117" t="str">
        <f>IFERROR(VLOOKUP(F:F,'Payment Schedule'!AD:AE,2,FALSE),"")</f>
        <v/>
      </c>
    </row>
    <row r="1946" spans="6:13" x14ac:dyDescent="0.2">
      <c r="F1946" s="110"/>
      <c r="I1946" s="213"/>
      <c r="J1946" s="254">
        <f>IFERROR(VLOOKUP(G:G,'Master Data'!A:D,4,FALSE),0)</f>
        <v>0</v>
      </c>
      <c r="L1946" s="117">
        <f>IFERROR(VLOOKUP(F:F,'BW Expense Report Doc'!F:H,3,FALSE),0)</f>
        <v>0</v>
      </c>
      <c r="M1946" s="117" t="str">
        <f>IFERROR(VLOOKUP(F:F,'Payment Schedule'!AD:AE,2,FALSE),"")</f>
        <v/>
      </c>
    </row>
    <row r="1947" spans="6:13" x14ac:dyDescent="0.2">
      <c r="F1947" s="110"/>
      <c r="I1947" s="213"/>
      <c r="J1947" s="254">
        <f>IFERROR(VLOOKUP(G:G,'Master Data'!A:D,4,FALSE),0)</f>
        <v>0</v>
      </c>
      <c r="L1947" s="117">
        <f>IFERROR(VLOOKUP(F:F,'BW Expense Report Doc'!F:H,3,FALSE),0)</f>
        <v>0</v>
      </c>
      <c r="M1947" s="117" t="str">
        <f>IFERROR(VLOOKUP(F:F,'Payment Schedule'!AD:AE,2,FALSE),"")</f>
        <v/>
      </c>
    </row>
    <row r="1948" spans="6:13" x14ac:dyDescent="0.2">
      <c r="F1948" s="110"/>
      <c r="I1948" s="213"/>
      <c r="J1948" s="254">
        <f>IFERROR(VLOOKUP(G:G,'Master Data'!A:D,4,FALSE),0)</f>
        <v>0</v>
      </c>
      <c r="L1948" s="117">
        <f>IFERROR(VLOOKUP(F:F,'BW Expense Report Doc'!F:H,3,FALSE),0)</f>
        <v>0</v>
      </c>
      <c r="M1948" s="117" t="str">
        <f>IFERROR(VLOOKUP(F:F,'Payment Schedule'!AD:AE,2,FALSE),"")</f>
        <v/>
      </c>
    </row>
    <row r="1949" spans="6:13" x14ac:dyDescent="0.2">
      <c r="F1949" s="110"/>
      <c r="I1949" s="213"/>
      <c r="J1949" s="254">
        <f>IFERROR(VLOOKUP(G:G,'Master Data'!A:D,4,FALSE),0)</f>
        <v>0</v>
      </c>
      <c r="L1949" s="117">
        <f>IFERROR(VLOOKUP(F:F,'BW Expense Report Doc'!F:H,3,FALSE),0)</f>
        <v>0</v>
      </c>
      <c r="M1949" s="117" t="str">
        <f>IFERROR(VLOOKUP(F:F,'Payment Schedule'!AD:AE,2,FALSE),"")</f>
        <v/>
      </c>
    </row>
    <row r="1950" spans="6:13" x14ac:dyDescent="0.2">
      <c r="F1950" s="110"/>
      <c r="I1950" s="213"/>
      <c r="J1950" s="254">
        <f>IFERROR(VLOOKUP(G:G,'Master Data'!A:D,4,FALSE),0)</f>
        <v>0</v>
      </c>
      <c r="L1950" s="117">
        <f>IFERROR(VLOOKUP(F:F,'BW Expense Report Doc'!F:H,3,FALSE),0)</f>
        <v>0</v>
      </c>
      <c r="M1950" s="117" t="str">
        <f>IFERROR(VLOOKUP(F:F,'Payment Schedule'!AD:AE,2,FALSE),"")</f>
        <v/>
      </c>
    </row>
    <row r="1951" spans="6:13" x14ac:dyDescent="0.2">
      <c r="F1951" s="110"/>
      <c r="I1951" s="213"/>
      <c r="J1951" s="254">
        <f>IFERROR(VLOOKUP(G:G,'Master Data'!A:D,4,FALSE),0)</f>
        <v>0</v>
      </c>
      <c r="L1951" s="117">
        <f>IFERROR(VLOOKUP(F:F,'BW Expense Report Doc'!F:H,3,FALSE),0)</f>
        <v>0</v>
      </c>
      <c r="M1951" s="117" t="str">
        <f>IFERROR(VLOOKUP(F:F,'Payment Schedule'!AD:AE,2,FALSE),"")</f>
        <v/>
      </c>
    </row>
    <row r="1952" spans="6:13" x14ac:dyDescent="0.2">
      <c r="F1952" s="110"/>
      <c r="I1952" s="213"/>
      <c r="J1952" s="254">
        <f>IFERROR(VLOOKUP(G:G,'Master Data'!A:D,4,FALSE),0)</f>
        <v>0</v>
      </c>
      <c r="L1952" s="117">
        <f>IFERROR(VLOOKUP(F:F,'BW Expense Report Doc'!F:H,3,FALSE),0)</f>
        <v>0</v>
      </c>
      <c r="M1952" s="117" t="str">
        <f>IFERROR(VLOOKUP(F:F,'Payment Schedule'!AD:AE,2,FALSE),"")</f>
        <v/>
      </c>
    </row>
    <row r="1953" spans="6:13" x14ac:dyDescent="0.2">
      <c r="F1953" s="110"/>
      <c r="I1953" s="213"/>
      <c r="J1953" s="254">
        <f>IFERROR(VLOOKUP(G:G,'Master Data'!A:D,4,FALSE),0)</f>
        <v>0</v>
      </c>
      <c r="L1953" s="117">
        <f>IFERROR(VLOOKUP(F:F,'BW Expense Report Doc'!F:H,3,FALSE),0)</f>
        <v>0</v>
      </c>
      <c r="M1953" s="117" t="str">
        <f>IFERROR(VLOOKUP(F:F,'Payment Schedule'!AD:AE,2,FALSE),"")</f>
        <v/>
      </c>
    </row>
    <row r="1954" spans="6:13" x14ac:dyDescent="0.2">
      <c r="F1954" s="110"/>
      <c r="I1954" s="213"/>
      <c r="J1954" s="254">
        <f>IFERROR(VLOOKUP(G:G,'Master Data'!A:D,4,FALSE),0)</f>
        <v>0</v>
      </c>
      <c r="L1954" s="117">
        <f>IFERROR(VLOOKUP(F:F,'BW Expense Report Doc'!F:H,3,FALSE),0)</f>
        <v>0</v>
      </c>
      <c r="M1954" s="117" t="str">
        <f>IFERROR(VLOOKUP(F:F,'Payment Schedule'!AD:AE,2,FALSE),"")</f>
        <v/>
      </c>
    </row>
    <row r="1955" spans="6:13" x14ac:dyDescent="0.2">
      <c r="F1955" s="110"/>
      <c r="I1955" s="213"/>
      <c r="J1955" s="254">
        <f>IFERROR(VLOOKUP(G:G,'Master Data'!A:D,4,FALSE),0)</f>
        <v>0</v>
      </c>
      <c r="L1955" s="117">
        <f>IFERROR(VLOOKUP(F:F,'BW Expense Report Doc'!F:H,3,FALSE),0)</f>
        <v>0</v>
      </c>
      <c r="M1955" s="117" t="str">
        <f>IFERROR(VLOOKUP(F:F,'Payment Schedule'!AD:AE,2,FALSE),"")</f>
        <v/>
      </c>
    </row>
    <row r="1956" spans="6:13" x14ac:dyDescent="0.2">
      <c r="F1956" s="110"/>
      <c r="I1956" s="213"/>
      <c r="J1956" s="254">
        <f>IFERROR(VLOOKUP(G:G,'Master Data'!A:D,4,FALSE),0)</f>
        <v>0</v>
      </c>
      <c r="L1956" s="117">
        <f>IFERROR(VLOOKUP(F:F,'BW Expense Report Doc'!F:H,3,FALSE),0)</f>
        <v>0</v>
      </c>
      <c r="M1956" s="117" t="str">
        <f>IFERROR(VLOOKUP(F:F,'Payment Schedule'!AD:AE,2,FALSE),"")</f>
        <v/>
      </c>
    </row>
    <row r="1957" spans="6:13" x14ac:dyDescent="0.2">
      <c r="F1957" s="110"/>
      <c r="I1957" s="213"/>
      <c r="J1957" s="254">
        <f>IFERROR(VLOOKUP(G:G,'Master Data'!A:D,4,FALSE),0)</f>
        <v>0</v>
      </c>
      <c r="L1957" s="117">
        <f>IFERROR(VLOOKUP(F:F,'BW Expense Report Doc'!F:H,3,FALSE),0)</f>
        <v>0</v>
      </c>
      <c r="M1957" s="117" t="str">
        <f>IFERROR(VLOOKUP(F:F,'Payment Schedule'!AD:AE,2,FALSE),"")</f>
        <v/>
      </c>
    </row>
    <row r="1958" spans="6:13" x14ac:dyDescent="0.2">
      <c r="F1958" s="110"/>
      <c r="I1958" s="213"/>
      <c r="J1958" s="254">
        <f>IFERROR(VLOOKUP(G:G,'Master Data'!A:D,4,FALSE),0)</f>
        <v>0</v>
      </c>
      <c r="L1958" s="117">
        <f>IFERROR(VLOOKUP(F:F,'BW Expense Report Doc'!F:H,3,FALSE),0)</f>
        <v>0</v>
      </c>
      <c r="M1958" s="117" t="str">
        <f>IFERROR(VLOOKUP(F:F,'Payment Schedule'!AD:AE,2,FALSE),"")</f>
        <v/>
      </c>
    </row>
    <row r="1959" spans="6:13" x14ac:dyDescent="0.2">
      <c r="F1959" s="110"/>
      <c r="I1959" s="213"/>
      <c r="J1959" s="254">
        <f>IFERROR(VLOOKUP(G:G,'Master Data'!A:D,4,FALSE),0)</f>
        <v>0</v>
      </c>
      <c r="L1959" s="117">
        <f>IFERROR(VLOOKUP(F:F,'BW Expense Report Doc'!F:H,3,FALSE),0)</f>
        <v>0</v>
      </c>
      <c r="M1959" s="117" t="str">
        <f>IFERROR(VLOOKUP(F:F,'Payment Schedule'!AD:AE,2,FALSE),"")</f>
        <v/>
      </c>
    </row>
    <row r="1960" spans="6:13" x14ac:dyDescent="0.2">
      <c r="F1960" s="110"/>
      <c r="I1960" s="213"/>
      <c r="J1960" s="254">
        <f>IFERROR(VLOOKUP(G:G,'Master Data'!A:D,4,FALSE),0)</f>
        <v>0</v>
      </c>
      <c r="L1960" s="117">
        <f>IFERROR(VLOOKUP(F:F,'BW Expense Report Doc'!F:H,3,FALSE),0)</f>
        <v>0</v>
      </c>
      <c r="M1960" s="117" t="str">
        <f>IFERROR(VLOOKUP(F:F,'Payment Schedule'!AD:AE,2,FALSE),"")</f>
        <v/>
      </c>
    </row>
    <row r="1961" spans="6:13" x14ac:dyDescent="0.2">
      <c r="F1961" s="110"/>
      <c r="I1961" s="213"/>
      <c r="J1961" s="254">
        <f>IFERROR(VLOOKUP(G:G,'Master Data'!A:D,4,FALSE),0)</f>
        <v>0</v>
      </c>
      <c r="L1961" s="117">
        <f>IFERROR(VLOOKUP(F:F,'BW Expense Report Doc'!F:H,3,FALSE),0)</f>
        <v>0</v>
      </c>
      <c r="M1961" s="117" t="str">
        <f>IFERROR(VLOOKUP(F:F,'Payment Schedule'!AD:AE,2,FALSE),"")</f>
        <v/>
      </c>
    </row>
    <row r="1962" spans="6:13" x14ac:dyDescent="0.2">
      <c r="F1962" s="110"/>
      <c r="I1962" s="213"/>
      <c r="J1962" s="254">
        <f>IFERROR(VLOOKUP(G:G,'Master Data'!A:D,4,FALSE),0)</f>
        <v>0</v>
      </c>
      <c r="L1962" s="117">
        <f>IFERROR(VLOOKUP(F:F,'BW Expense Report Doc'!F:H,3,FALSE),0)</f>
        <v>0</v>
      </c>
      <c r="M1962" s="117" t="str">
        <f>IFERROR(VLOOKUP(F:F,'Payment Schedule'!AD:AE,2,FALSE),"")</f>
        <v/>
      </c>
    </row>
    <row r="1963" spans="6:13" x14ac:dyDescent="0.2">
      <c r="F1963" s="110"/>
      <c r="I1963" s="213"/>
      <c r="J1963" s="254">
        <f>IFERROR(VLOOKUP(G:G,'Master Data'!A:D,4,FALSE),0)</f>
        <v>0</v>
      </c>
      <c r="L1963" s="117">
        <f>IFERROR(VLOOKUP(F:F,'BW Expense Report Doc'!F:H,3,FALSE),0)</f>
        <v>0</v>
      </c>
      <c r="M1963" s="117" t="str">
        <f>IFERROR(VLOOKUP(F:F,'Payment Schedule'!AD:AE,2,FALSE),"")</f>
        <v/>
      </c>
    </row>
    <row r="1964" spans="6:13" x14ac:dyDescent="0.2">
      <c r="F1964" s="110"/>
      <c r="I1964" s="213"/>
      <c r="J1964" s="254">
        <f>IFERROR(VLOOKUP(G:G,'Master Data'!A:D,4,FALSE),0)</f>
        <v>0</v>
      </c>
      <c r="L1964" s="117">
        <f>IFERROR(VLOOKUP(F:F,'BW Expense Report Doc'!F:H,3,FALSE),0)</f>
        <v>0</v>
      </c>
      <c r="M1964" s="117" t="str">
        <f>IFERROR(VLOOKUP(F:F,'Payment Schedule'!AD:AE,2,FALSE),"")</f>
        <v/>
      </c>
    </row>
    <row r="1965" spans="6:13" x14ac:dyDescent="0.2">
      <c r="F1965" s="110"/>
      <c r="I1965" s="213"/>
      <c r="J1965" s="254">
        <f>IFERROR(VLOOKUP(G:G,'Master Data'!A:D,4,FALSE),0)</f>
        <v>0</v>
      </c>
      <c r="L1965" s="117">
        <f>IFERROR(VLOOKUP(F:F,'BW Expense Report Doc'!F:H,3,FALSE),0)</f>
        <v>0</v>
      </c>
      <c r="M1965" s="117" t="str">
        <f>IFERROR(VLOOKUP(F:F,'Payment Schedule'!AD:AE,2,FALSE),"")</f>
        <v/>
      </c>
    </row>
    <row r="1966" spans="6:13" x14ac:dyDescent="0.2">
      <c r="F1966" s="110"/>
      <c r="I1966" s="213"/>
      <c r="J1966" s="254">
        <f>IFERROR(VLOOKUP(G:G,'Master Data'!A:D,4,FALSE),0)</f>
        <v>0</v>
      </c>
      <c r="L1966" s="117">
        <f>IFERROR(VLOOKUP(F:F,'BW Expense Report Doc'!F:H,3,FALSE),0)</f>
        <v>0</v>
      </c>
      <c r="M1966" s="117" t="str">
        <f>IFERROR(VLOOKUP(F:F,'Payment Schedule'!AD:AE,2,FALSE),"")</f>
        <v/>
      </c>
    </row>
    <row r="1967" spans="6:13" x14ac:dyDescent="0.2">
      <c r="F1967" s="110"/>
      <c r="I1967" s="213"/>
      <c r="J1967" s="254">
        <f>IFERROR(VLOOKUP(G:G,'Master Data'!A:D,4,FALSE),0)</f>
        <v>0</v>
      </c>
      <c r="L1967" s="117">
        <f>IFERROR(VLOOKUP(F:F,'BW Expense Report Doc'!F:H,3,FALSE),0)</f>
        <v>0</v>
      </c>
      <c r="M1967" s="117" t="str">
        <f>IFERROR(VLOOKUP(F:F,'Payment Schedule'!AD:AE,2,FALSE),"")</f>
        <v/>
      </c>
    </row>
    <row r="1968" spans="6:13" x14ac:dyDescent="0.2">
      <c r="F1968" s="110"/>
      <c r="I1968" s="213"/>
      <c r="J1968" s="254">
        <f>IFERROR(VLOOKUP(G:G,'Master Data'!A:D,4,FALSE),0)</f>
        <v>0</v>
      </c>
      <c r="L1968" s="117">
        <f>IFERROR(VLOOKUP(F:F,'BW Expense Report Doc'!F:H,3,FALSE),0)</f>
        <v>0</v>
      </c>
      <c r="M1968" s="117" t="str">
        <f>IFERROR(VLOOKUP(F:F,'Payment Schedule'!AD:AE,2,FALSE),"")</f>
        <v/>
      </c>
    </row>
    <row r="1969" spans="6:13" x14ac:dyDescent="0.2">
      <c r="F1969" s="110"/>
      <c r="I1969" s="213"/>
      <c r="J1969" s="254">
        <f>IFERROR(VLOOKUP(G:G,'Master Data'!A:D,4,FALSE),0)</f>
        <v>0</v>
      </c>
      <c r="L1969" s="117">
        <f>IFERROR(VLOOKUP(F:F,'BW Expense Report Doc'!F:H,3,FALSE),0)</f>
        <v>0</v>
      </c>
      <c r="M1969" s="117" t="str">
        <f>IFERROR(VLOOKUP(F:F,'Payment Schedule'!AD:AE,2,FALSE),"")</f>
        <v/>
      </c>
    </row>
    <row r="1970" spans="6:13" x14ac:dyDescent="0.2">
      <c r="F1970" s="110"/>
      <c r="I1970" s="213"/>
      <c r="J1970" s="254">
        <f>IFERROR(VLOOKUP(G:G,'Master Data'!A:D,4,FALSE),0)</f>
        <v>0</v>
      </c>
      <c r="L1970" s="117">
        <f>IFERROR(VLOOKUP(F:F,'BW Expense Report Doc'!F:H,3,FALSE),0)</f>
        <v>0</v>
      </c>
      <c r="M1970" s="117" t="str">
        <f>IFERROR(VLOOKUP(F:F,'Payment Schedule'!AD:AE,2,FALSE),"")</f>
        <v/>
      </c>
    </row>
    <row r="1971" spans="6:13" x14ac:dyDescent="0.2">
      <c r="F1971" s="110"/>
      <c r="I1971" s="213"/>
      <c r="J1971" s="254">
        <f>IFERROR(VLOOKUP(G:G,'Master Data'!A:D,4,FALSE),0)</f>
        <v>0</v>
      </c>
      <c r="L1971" s="117">
        <f>IFERROR(VLOOKUP(F:F,'BW Expense Report Doc'!F:H,3,FALSE),0)</f>
        <v>0</v>
      </c>
      <c r="M1971" s="117" t="str">
        <f>IFERROR(VLOOKUP(F:F,'Payment Schedule'!AD:AE,2,FALSE),"")</f>
        <v/>
      </c>
    </row>
    <row r="1972" spans="6:13" x14ac:dyDescent="0.2">
      <c r="F1972" s="110"/>
      <c r="I1972" s="213"/>
      <c r="J1972" s="254">
        <f>IFERROR(VLOOKUP(G:G,'Master Data'!A:D,4,FALSE),0)</f>
        <v>0</v>
      </c>
      <c r="L1972" s="117">
        <f>IFERROR(VLOOKUP(F:F,'BW Expense Report Doc'!F:H,3,FALSE),0)</f>
        <v>0</v>
      </c>
      <c r="M1972" s="117" t="str">
        <f>IFERROR(VLOOKUP(F:F,'Payment Schedule'!AD:AE,2,FALSE),"")</f>
        <v/>
      </c>
    </row>
    <row r="1973" spans="6:13" x14ac:dyDescent="0.2">
      <c r="F1973" s="110"/>
      <c r="I1973" s="213"/>
      <c r="J1973" s="254">
        <f>IFERROR(VLOOKUP(G:G,'Master Data'!A:D,4,FALSE),0)</f>
        <v>0</v>
      </c>
      <c r="L1973" s="117">
        <f>IFERROR(VLOOKUP(F:F,'BW Expense Report Doc'!F:H,3,FALSE),0)</f>
        <v>0</v>
      </c>
      <c r="M1973" s="117" t="str">
        <f>IFERROR(VLOOKUP(F:F,'Payment Schedule'!AD:AE,2,FALSE),"")</f>
        <v/>
      </c>
    </row>
    <row r="1974" spans="6:13" x14ac:dyDescent="0.2">
      <c r="F1974" s="110"/>
      <c r="I1974" s="213"/>
      <c r="J1974" s="254">
        <f>IFERROR(VLOOKUP(G:G,'Master Data'!A:D,4,FALSE),0)</f>
        <v>0</v>
      </c>
      <c r="L1974" s="117">
        <f>IFERROR(VLOOKUP(F:F,'BW Expense Report Doc'!F:H,3,FALSE),0)</f>
        <v>0</v>
      </c>
      <c r="M1974" s="117" t="str">
        <f>IFERROR(VLOOKUP(F:F,'Payment Schedule'!AD:AE,2,FALSE),"")</f>
        <v/>
      </c>
    </row>
    <row r="1975" spans="6:13" x14ac:dyDescent="0.2">
      <c r="F1975" s="110"/>
      <c r="I1975" s="213"/>
      <c r="J1975" s="254">
        <f>IFERROR(VLOOKUP(G:G,'Master Data'!A:D,4,FALSE),0)</f>
        <v>0</v>
      </c>
      <c r="L1975" s="117">
        <f>IFERROR(VLOOKUP(F:F,'BW Expense Report Doc'!F:H,3,FALSE),0)</f>
        <v>0</v>
      </c>
      <c r="M1975" s="117" t="str">
        <f>IFERROR(VLOOKUP(F:F,'Payment Schedule'!AD:AE,2,FALSE),"")</f>
        <v/>
      </c>
    </row>
    <row r="1976" spans="6:13" x14ac:dyDescent="0.2">
      <c r="F1976" s="110"/>
      <c r="I1976" s="213"/>
      <c r="J1976" s="254">
        <f>IFERROR(VLOOKUP(G:G,'Master Data'!A:D,4,FALSE),0)</f>
        <v>0</v>
      </c>
      <c r="L1976" s="117">
        <f>IFERROR(VLOOKUP(F:F,'BW Expense Report Doc'!F:H,3,FALSE),0)</f>
        <v>0</v>
      </c>
      <c r="M1976" s="117" t="str">
        <f>IFERROR(VLOOKUP(F:F,'Payment Schedule'!AD:AE,2,FALSE),"")</f>
        <v/>
      </c>
    </row>
    <row r="1977" spans="6:13" x14ac:dyDescent="0.2">
      <c r="F1977" s="110"/>
      <c r="I1977" s="213"/>
      <c r="J1977" s="254">
        <f>IFERROR(VLOOKUP(G:G,'Master Data'!A:D,4,FALSE),0)</f>
        <v>0</v>
      </c>
      <c r="L1977" s="117">
        <f>IFERROR(VLOOKUP(F:F,'BW Expense Report Doc'!F:H,3,FALSE),0)</f>
        <v>0</v>
      </c>
      <c r="M1977" s="117" t="str">
        <f>IFERROR(VLOOKUP(F:F,'Payment Schedule'!AD:AE,2,FALSE),"")</f>
        <v/>
      </c>
    </row>
    <row r="1978" spans="6:13" x14ac:dyDescent="0.2">
      <c r="F1978" s="110"/>
      <c r="I1978" s="213"/>
      <c r="J1978" s="254">
        <f>IFERROR(VLOOKUP(G:G,'Master Data'!A:D,4,FALSE),0)</f>
        <v>0</v>
      </c>
      <c r="L1978" s="117">
        <f>IFERROR(VLOOKUP(F:F,'BW Expense Report Doc'!F:H,3,FALSE),0)</f>
        <v>0</v>
      </c>
      <c r="M1978" s="117" t="str">
        <f>IFERROR(VLOOKUP(F:F,'Payment Schedule'!AD:AE,2,FALSE),"")</f>
        <v/>
      </c>
    </row>
    <row r="1979" spans="6:13" x14ac:dyDescent="0.2">
      <c r="F1979" s="110"/>
      <c r="I1979" s="213"/>
      <c r="J1979" s="254">
        <f>IFERROR(VLOOKUP(G:G,'Master Data'!A:D,4,FALSE),0)</f>
        <v>0</v>
      </c>
      <c r="L1979" s="117">
        <f>IFERROR(VLOOKUP(F:F,'BW Expense Report Doc'!F:H,3,FALSE),0)</f>
        <v>0</v>
      </c>
      <c r="M1979" s="117" t="str">
        <f>IFERROR(VLOOKUP(F:F,'Payment Schedule'!AD:AE,2,FALSE),"")</f>
        <v/>
      </c>
    </row>
    <row r="1980" spans="6:13" x14ac:dyDescent="0.2">
      <c r="F1980" s="110"/>
      <c r="I1980" s="213"/>
      <c r="J1980" s="254">
        <f>IFERROR(VLOOKUP(G:G,'Master Data'!A:D,4,FALSE),0)</f>
        <v>0</v>
      </c>
      <c r="L1980" s="117">
        <f>IFERROR(VLOOKUP(F:F,'BW Expense Report Doc'!F:H,3,FALSE),0)</f>
        <v>0</v>
      </c>
      <c r="M1980" s="117" t="str">
        <f>IFERROR(VLOOKUP(F:F,'Payment Schedule'!AD:AE,2,FALSE),"")</f>
        <v/>
      </c>
    </row>
    <row r="1981" spans="6:13" x14ac:dyDescent="0.2">
      <c r="F1981" s="110"/>
      <c r="I1981" s="213"/>
      <c r="J1981" s="254">
        <f>IFERROR(VLOOKUP(G:G,'Master Data'!A:D,4,FALSE),0)</f>
        <v>0</v>
      </c>
      <c r="L1981" s="117">
        <f>IFERROR(VLOOKUP(F:F,'BW Expense Report Doc'!F:H,3,FALSE),0)</f>
        <v>0</v>
      </c>
      <c r="M1981" s="117" t="str">
        <f>IFERROR(VLOOKUP(F:F,'Payment Schedule'!AD:AE,2,FALSE),"")</f>
        <v/>
      </c>
    </row>
    <row r="1982" spans="6:13" x14ac:dyDescent="0.2">
      <c r="F1982" s="110"/>
      <c r="I1982" s="213"/>
      <c r="J1982" s="254">
        <f>IFERROR(VLOOKUP(G:G,'Master Data'!A:D,4,FALSE),0)</f>
        <v>0</v>
      </c>
      <c r="L1982" s="117">
        <f>IFERROR(VLOOKUP(F:F,'BW Expense Report Doc'!F:H,3,FALSE),0)</f>
        <v>0</v>
      </c>
      <c r="M1982" s="117" t="str">
        <f>IFERROR(VLOOKUP(F:F,'Payment Schedule'!AD:AE,2,FALSE),"")</f>
        <v/>
      </c>
    </row>
    <row r="1983" spans="6:13" x14ac:dyDescent="0.2">
      <c r="F1983" s="110"/>
      <c r="I1983" s="213"/>
      <c r="J1983" s="254">
        <f>IFERROR(VLOOKUP(G:G,'Master Data'!A:D,4,FALSE),0)</f>
        <v>0</v>
      </c>
      <c r="L1983" s="117">
        <f>IFERROR(VLOOKUP(F:F,'BW Expense Report Doc'!F:H,3,FALSE),0)</f>
        <v>0</v>
      </c>
      <c r="M1983" s="117" t="str">
        <f>IFERROR(VLOOKUP(F:F,'Payment Schedule'!AD:AE,2,FALSE),"")</f>
        <v/>
      </c>
    </row>
    <row r="1984" spans="6:13" x14ac:dyDescent="0.2">
      <c r="F1984" s="110"/>
      <c r="I1984" s="213"/>
      <c r="J1984" s="254">
        <f>IFERROR(VLOOKUP(G:G,'Master Data'!A:D,4,FALSE),0)</f>
        <v>0</v>
      </c>
      <c r="L1984" s="117">
        <f>IFERROR(VLOOKUP(F:F,'BW Expense Report Doc'!F:H,3,FALSE),0)</f>
        <v>0</v>
      </c>
      <c r="M1984" s="117" t="str">
        <f>IFERROR(VLOOKUP(F:F,'Payment Schedule'!AD:AE,2,FALSE),"")</f>
        <v/>
      </c>
    </row>
    <row r="1985" spans="6:13" x14ac:dyDescent="0.2">
      <c r="F1985" s="110"/>
      <c r="I1985" s="213"/>
      <c r="J1985" s="254">
        <f>IFERROR(VLOOKUP(G:G,'Master Data'!A:D,4,FALSE),0)</f>
        <v>0</v>
      </c>
      <c r="L1985" s="117">
        <f>IFERROR(VLOOKUP(F:F,'BW Expense Report Doc'!F:H,3,FALSE),0)</f>
        <v>0</v>
      </c>
      <c r="M1985" s="117" t="str">
        <f>IFERROR(VLOOKUP(F:F,'Payment Schedule'!AD:AE,2,FALSE),"")</f>
        <v/>
      </c>
    </row>
    <row r="1986" spans="6:13" x14ac:dyDescent="0.2">
      <c r="F1986" s="110"/>
      <c r="I1986" s="213"/>
      <c r="J1986" s="254">
        <f>IFERROR(VLOOKUP(G:G,'Master Data'!A:D,4,FALSE),0)</f>
        <v>0</v>
      </c>
      <c r="L1986" s="117">
        <f>IFERROR(VLOOKUP(F:F,'BW Expense Report Doc'!F:H,3,FALSE),0)</f>
        <v>0</v>
      </c>
      <c r="M1986" s="117" t="str">
        <f>IFERROR(VLOOKUP(F:F,'Payment Schedule'!AD:AE,2,FALSE),"")</f>
        <v/>
      </c>
    </row>
    <row r="1987" spans="6:13" x14ac:dyDescent="0.2">
      <c r="F1987" s="110"/>
      <c r="I1987" s="213"/>
      <c r="J1987" s="254">
        <f>IFERROR(VLOOKUP(G:G,'Master Data'!A:D,4,FALSE),0)</f>
        <v>0</v>
      </c>
      <c r="L1987" s="117">
        <f>IFERROR(VLOOKUP(F:F,'BW Expense Report Doc'!F:H,3,FALSE),0)</f>
        <v>0</v>
      </c>
      <c r="M1987" s="117" t="str">
        <f>IFERROR(VLOOKUP(F:F,'Payment Schedule'!AD:AE,2,FALSE),"")</f>
        <v/>
      </c>
    </row>
    <row r="1988" spans="6:13" x14ac:dyDescent="0.2">
      <c r="F1988" s="110"/>
      <c r="I1988" s="213"/>
      <c r="J1988" s="254">
        <f>IFERROR(VLOOKUP(G:G,'Master Data'!A:D,4,FALSE),0)</f>
        <v>0</v>
      </c>
      <c r="L1988" s="117">
        <f>IFERROR(VLOOKUP(F:F,'BW Expense Report Doc'!F:H,3,FALSE),0)</f>
        <v>0</v>
      </c>
      <c r="M1988" s="117" t="str">
        <f>IFERROR(VLOOKUP(F:F,'Payment Schedule'!AD:AE,2,FALSE),"")</f>
        <v/>
      </c>
    </row>
    <row r="1989" spans="6:13" x14ac:dyDescent="0.2">
      <c r="F1989" s="110"/>
      <c r="I1989" s="213"/>
      <c r="J1989" s="254">
        <f>IFERROR(VLOOKUP(G:G,'Master Data'!A:D,4,FALSE),0)</f>
        <v>0</v>
      </c>
      <c r="L1989" s="117">
        <f>IFERROR(VLOOKUP(F:F,'BW Expense Report Doc'!F:H,3,FALSE),0)</f>
        <v>0</v>
      </c>
      <c r="M1989" s="117" t="str">
        <f>IFERROR(VLOOKUP(F:F,'Payment Schedule'!AD:AE,2,FALSE),"")</f>
        <v/>
      </c>
    </row>
    <row r="1990" spans="6:13" x14ac:dyDescent="0.2">
      <c r="F1990" s="110"/>
      <c r="I1990" s="213"/>
      <c r="J1990" s="254">
        <f>IFERROR(VLOOKUP(G:G,'Master Data'!A:D,4,FALSE),0)</f>
        <v>0</v>
      </c>
      <c r="L1990" s="117">
        <f>IFERROR(VLOOKUP(F:F,'BW Expense Report Doc'!F:H,3,FALSE),0)</f>
        <v>0</v>
      </c>
      <c r="M1990" s="117" t="str">
        <f>IFERROR(VLOOKUP(F:F,'Payment Schedule'!AD:AE,2,FALSE),"")</f>
        <v/>
      </c>
    </row>
    <row r="1991" spans="6:13" x14ac:dyDescent="0.2">
      <c r="F1991" s="110"/>
      <c r="I1991" s="213"/>
      <c r="J1991" s="254">
        <f>IFERROR(VLOOKUP(G:G,'Master Data'!A:D,4,FALSE),0)</f>
        <v>0</v>
      </c>
      <c r="L1991" s="117">
        <f>IFERROR(VLOOKUP(F:F,'BW Expense Report Doc'!F:H,3,FALSE),0)</f>
        <v>0</v>
      </c>
      <c r="M1991" s="117" t="str">
        <f>IFERROR(VLOOKUP(F:F,'Payment Schedule'!AD:AE,2,FALSE),"")</f>
        <v/>
      </c>
    </row>
    <row r="1992" spans="6:13" x14ac:dyDescent="0.2">
      <c r="F1992" s="110"/>
      <c r="I1992" s="213"/>
      <c r="J1992" s="254">
        <f>IFERROR(VLOOKUP(G:G,'Master Data'!A:D,4,FALSE),0)</f>
        <v>0</v>
      </c>
      <c r="L1992" s="117">
        <f>IFERROR(VLOOKUP(F:F,'BW Expense Report Doc'!F:H,3,FALSE),0)</f>
        <v>0</v>
      </c>
      <c r="M1992" s="117" t="str">
        <f>IFERROR(VLOOKUP(F:F,'Payment Schedule'!AD:AE,2,FALSE),"")</f>
        <v/>
      </c>
    </row>
    <row r="1993" spans="6:13" x14ac:dyDescent="0.2">
      <c r="F1993" s="110"/>
      <c r="I1993" s="213"/>
      <c r="J1993" s="254">
        <f>IFERROR(VLOOKUP(G:G,'Master Data'!A:D,4,FALSE),0)</f>
        <v>0</v>
      </c>
      <c r="L1993" s="117">
        <f>IFERROR(VLOOKUP(F:F,'BW Expense Report Doc'!F:H,3,FALSE),0)</f>
        <v>0</v>
      </c>
      <c r="M1993" s="117" t="str">
        <f>IFERROR(VLOOKUP(F:F,'Payment Schedule'!AD:AE,2,FALSE),"")</f>
        <v/>
      </c>
    </row>
    <row r="1994" spans="6:13" x14ac:dyDescent="0.2">
      <c r="F1994" s="110"/>
      <c r="I1994" s="213"/>
      <c r="J1994" s="254">
        <f>IFERROR(VLOOKUP(G:G,'Master Data'!A:D,4,FALSE),0)</f>
        <v>0</v>
      </c>
      <c r="L1994" s="117">
        <f>IFERROR(VLOOKUP(F:F,'BW Expense Report Doc'!F:H,3,FALSE),0)</f>
        <v>0</v>
      </c>
      <c r="M1994" s="117" t="str">
        <f>IFERROR(VLOOKUP(F:F,'Payment Schedule'!AD:AE,2,FALSE),"")</f>
        <v/>
      </c>
    </row>
    <row r="1995" spans="6:13" x14ac:dyDescent="0.2">
      <c r="F1995" s="110"/>
      <c r="I1995" s="213"/>
      <c r="J1995" s="254">
        <f>IFERROR(VLOOKUP(G:G,'Master Data'!A:D,4,FALSE),0)</f>
        <v>0</v>
      </c>
      <c r="L1995" s="117">
        <f>IFERROR(VLOOKUP(F:F,'BW Expense Report Doc'!F:H,3,FALSE),0)</f>
        <v>0</v>
      </c>
      <c r="M1995" s="117" t="str">
        <f>IFERROR(VLOOKUP(F:F,'Payment Schedule'!AD:AE,2,FALSE),"")</f>
        <v/>
      </c>
    </row>
    <row r="1996" spans="6:13" x14ac:dyDescent="0.2">
      <c r="F1996" s="110"/>
      <c r="I1996" s="213"/>
      <c r="J1996" s="254">
        <f>IFERROR(VLOOKUP(G:G,'Master Data'!A:D,4,FALSE),0)</f>
        <v>0</v>
      </c>
      <c r="L1996" s="117">
        <f>IFERROR(VLOOKUP(F:F,'BW Expense Report Doc'!F:H,3,FALSE),0)</f>
        <v>0</v>
      </c>
      <c r="M1996" s="117" t="str">
        <f>IFERROR(VLOOKUP(F:F,'Payment Schedule'!AD:AE,2,FALSE),"")</f>
        <v/>
      </c>
    </row>
    <row r="1997" spans="6:13" x14ac:dyDescent="0.2">
      <c r="F1997" s="110"/>
      <c r="I1997" s="213"/>
      <c r="J1997" s="254">
        <f>IFERROR(VLOOKUP(G:G,'Master Data'!A:D,4,FALSE),0)</f>
        <v>0</v>
      </c>
      <c r="L1997" s="117">
        <f>IFERROR(VLOOKUP(F:F,'BW Expense Report Doc'!F:H,3,FALSE),0)</f>
        <v>0</v>
      </c>
      <c r="M1997" s="117" t="str">
        <f>IFERROR(VLOOKUP(F:F,'Payment Schedule'!AD:AE,2,FALSE),"")</f>
        <v/>
      </c>
    </row>
    <row r="1998" spans="6:13" x14ac:dyDescent="0.2">
      <c r="F1998" s="110"/>
      <c r="I1998" s="213"/>
      <c r="J1998" s="254">
        <f>IFERROR(VLOOKUP(G:G,'Master Data'!A:D,4,FALSE),0)</f>
        <v>0</v>
      </c>
      <c r="L1998" s="117">
        <f>IFERROR(VLOOKUP(F:F,'BW Expense Report Doc'!F:H,3,FALSE),0)</f>
        <v>0</v>
      </c>
      <c r="M1998" s="117" t="str">
        <f>IFERROR(VLOOKUP(F:F,'Payment Schedule'!AD:AE,2,FALSE),"")</f>
        <v/>
      </c>
    </row>
    <row r="1999" spans="6:13" x14ac:dyDescent="0.2">
      <c r="F1999" s="110"/>
      <c r="I1999" s="213"/>
      <c r="J1999" s="254">
        <f>IFERROR(VLOOKUP(G:G,'Master Data'!A:D,4,FALSE),0)</f>
        <v>0</v>
      </c>
      <c r="L1999" s="117">
        <f>IFERROR(VLOOKUP(F:F,'BW Expense Report Doc'!F:H,3,FALSE),0)</f>
        <v>0</v>
      </c>
      <c r="M1999" s="117" t="str">
        <f>IFERROR(VLOOKUP(F:F,'Payment Schedule'!AD:AE,2,FALSE),"")</f>
        <v/>
      </c>
    </row>
    <row r="2000" spans="6:13" x14ac:dyDescent="0.2">
      <c r="F2000" s="110"/>
      <c r="I2000" s="213"/>
      <c r="J2000" s="254">
        <f>IFERROR(VLOOKUP(G:G,'Master Data'!A:D,4,FALSE),0)</f>
        <v>0</v>
      </c>
      <c r="L2000" s="117">
        <f>IFERROR(VLOOKUP(F:F,'BW Expense Report Doc'!F:H,3,FALSE),0)</f>
        <v>0</v>
      </c>
      <c r="M2000" s="117" t="str">
        <f>IFERROR(VLOOKUP(F:F,'Payment Schedule'!AD:AE,2,FALSE),"")</f>
        <v/>
      </c>
    </row>
    <row r="2001" spans="6:13" x14ac:dyDescent="0.2">
      <c r="F2001" s="110"/>
      <c r="I2001" s="213"/>
      <c r="J2001" s="254">
        <f>IFERROR(VLOOKUP(G:G,'Master Data'!A:D,4,FALSE),0)</f>
        <v>0</v>
      </c>
      <c r="L2001" s="117">
        <f>IFERROR(VLOOKUP(F:F,'BW Expense Report Doc'!F:H,3,FALSE),0)</f>
        <v>0</v>
      </c>
      <c r="M2001" s="117" t="str">
        <f>IFERROR(VLOOKUP(F:F,'Payment Schedule'!AD:AE,2,FALSE),"")</f>
        <v/>
      </c>
    </row>
    <row r="2002" spans="6:13" x14ac:dyDescent="0.2">
      <c r="F2002" s="110"/>
      <c r="I2002" s="213"/>
      <c r="J2002" s="254">
        <f>IFERROR(VLOOKUP(G:G,'Master Data'!A:D,4,FALSE),0)</f>
        <v>0</v>
      </c>
      <c r="L2002" s="117">
        <f>IFERROR(VLOOKUP(F:F,'BW Expense Report Doc'!F:H,3,FALSE),0)</f>
        <v>0</v>
      </c>
      <c r="M2002" s="117" t="str">
        <f>IFERROR(VLOOKUP(F:F,'Payment Schedule'!AD:AE,2,FALSE),"")</f>
        <v/>
      </c>
    </row>
    <row r="2003" spans="6:13" x14ac:dyDescent="0.2">
      <c r="F2003" s="110"/>
      <c r="I2003" s="213"/>
      <c r="J2003" s="254">
        <f>IFERROR(VLOOKUP(G:G,'Master Data'!A:D,4,FALSE),0)</f>
        <v>0</v>
      </c>
      <c r="L2003" s="117">
        <f>IFERROR(VLOOKUP(F:F,'BW Expense Report Doc'!F:H,3,FALSE),0)</f>
        <v>0</v>
      </c>
      <c r="M2003" s="117" t="str">
        <f>IFERROR(VLOOKUP(F:F,'Payment Schedule'!AD:AE,2,FALSE),"")</f>
        <v/>
      </c>
    </row>
    <row r="2004" spans="6:13" x14ac:dyDescent="0.2">
      <c r="F2004" s="110"/>
      <c r="I2004" s="213"/>
      <c r="J2004" s="254">
        <f>IFERROR(VLOOKUP(G:G,'Master Data'!A:D,4,FALSE),0)</f>
        <v>0</v>
      </c>
      <c r="L2004" s="117">
        <f>IFERROR(VLOOKUP(F:F,'BW Expense Report Doc'!F:H,3,FALSE),0)</f>
        <v>0</v>
      </c>
      <c r="M2004" s="117" t="str">
        <f>IFERROR(VLOOKUP(F:F,'Payment Schedule'!AD:AE,2,FALSE),"")</f>
        <v/>
      </c>
    </row>
    <row r="2005" spans="6:13" x14ac:dyDescent="0.2">
      <c r="F2005" s="110"/>
      <c r="I2005" s="213"/>
      <c r="J2005" s="254">
        <f>IFERROR(VLOOKUP(G:G,'Master Data'!A:D,4,FALSE),0)</f>
        <v>0</v>
      </c>
      <c r="L2005" s="117">
        <f>IFERROR(VLOOKUP(F:F,'BW Expense Report Doc'!F:H,3,FALSE),0)</f>
        <v>0</v>
      </c>
      <c r="M2005" s="117" t="str">
        <f>IFERROR(VLOOKUP(F:F,'Payment Schedule'!AD:AE,2,FALSE),"")</f>
        <v/>
      </c>
    </row>
    <row r="2006" spans="6:13" x14ac:dyDescent="0.2">
      <c r="F2006" s="110"/>
      <c r="I2006" s="213"/>
      <c r="J2006" s="254">
        <f>IFERROR(VLOOKUP(G:G,'Master Data'!A:D,4,FALSE),0)</f>
        <v>0</v>
      </c>
      <c r="L2006" s="117">
        <f>IFERROR(VLOOKUP(F:F,'BW Expense Report Doc'!F:H,3,FALSE),0)</f>
        <v>0</v>
      </c>
      <c r="M2006" s="117" t="str">
        <f>IFERROR(VLOOKUP(F:F,'Payment Schedule'!AD:AE,2,FALSE),"")</f>
        <v/>
      </c>
    </row>
    <row r="2007" spans="6:13" x14ac:dyDescent="0.2">
      <c r="F2007" s="110"/>
      <c r="I2007" s="213"/>
      <c r="J2007" s="254">
        <f>IFERROR(VLOOKUP(G:G,'Master Data'!A:D,4,FALSE),0)</f>
        <v>0</v>
      </c>
      <c r="L2007" s="117">
        <f>IFERROR(VLOOKUP(F:F,'BW Expense Report Doc'!F:H,3,FALSE),0)</f>
        <v>0</v>
      </c>
      <c r="M2007" s="117" t="str">
        <f>IFERROR(VLOOKUP(F:F,'Payment Schedule'!AD:AE,2,FALSE),"")</f>
        <v/>
      </c>
    </row>
    <row r="2008" spans="6:13" x14ac:dyDescent="0.2">
      <c r="F2008" s="110"/>
      <c r="I2008" s="213"/>
      <c r="J2008" s="254">
        <f>IFERROR(VLOOKUP(G:G,'Master Data'!A:D,4,FALSE),0)</f>
        <v>0</v>
      </c>
      <c r="L2008" s="117">
        <f>IFERROR(VLOOKUP(F:F,'BW Expense Report Doc'!F:H,3,FALSE),0)</f>
        <v>0</v>
      </c>
      <c r="M2008" s="117" t="str">
        <f>IFERROR(VLOOKUP(F:F,'Payment Schedule'!AD:AE,2,FALSE),"")</f>
        <v/>
      </c>
    </row>
    <row r="2009" spans="6:13" x14ac:dyDescent="0.2">
      <c r="F2009" s="110"/>
      <c r="I2009" s="213"/>
      <c r="J2009" s="254">
        <f>IFERROR(VLOOKUP(G:G,'Master Data'!A:D,4,FALSE),0)</f>
        <v>0</v>
      </c>
      <c r="L2009" s="117">
        <f>IFERROR(VLOOKUP(F:F,'BW Expense Report Doc'!F:H,3,FALSE),0)</f>
        <v>0</v>
      </c>
      <c r="M2009" s="117" t="str">
        <f>IFERROR(VLOOKUP(F:F,'Payment Schedule'!AD:AE,2,FALSE),"")</f>
        <v/>
      </c>
    </row>
    <row r="2010" spans="6:13" x14ac:dyDescent="0.2">
      <c r="F2010" s="110"/>
      <c r="I2010" s="213"/>
      <c r="J2010" s="254">
        <f>IFERROR(VLOOKUP(G:G,'Master Data'!A:D,4,FALSE),0)</f>
        <v>0</v>
      </c>
      <c r="L2010" s="117">
        <f>IFERROR(VLOOKUP(F:F,'BW Expense Report Doc'!F:H,3,FALSE),0)</f>
        <v>0</v>
      </c>
      <c r="M2010" s="117" t="str">
        <f>IFERROR(VLOOKUP(F:F,'Payment Schedule'!AD:AE,2,FALSE),"")</f>
        <v/>
      </c>
    </row>
    <row r="2011" spans="6:13" x14ac:dyDescent="0.2">
      <c r="F2011" s="110"/>
      <c r="I2011" s="213"/>
      <c r="J2011" s="254">
        <f>IFERROR(VLOOKUP(G:G,'Master Data'!A:D,4,FALSE),0)</f>
        <v>0</v>
      </c>
      <c r="L2011" s="117">
        <f>IFERROR(VLOOKUP(F:F,'BW Expense Report Doc'!F:H,3,FALSE),0)</f>
        <v>0</v>
      </c>
      <c r="M2011" s="117" t="str">
        <f>IFERROR(VLOOKUP(F:F,'Payment Schedule'!AD:AE,2,FALSE),"")</f>
        <v/>
      </c>
    </row>
    <row r="2012" spans="6:13" x14ac:dyDescent="0.2">
      <c r="F2012" s="110"/>
      <c r="I2012" s="213"/>
      <c r="J2012" s="254">
        <f>IFERROR(VLOOKUP(G:G,'Master Data'!A:D,4,FALSE),0)</f>
        <v>0</v>
      </c>
      <c r="L2012" s="117">
        <f>IFERROR(VLOOKUP(F:F,'BW Expense Report Doc'!F:H,3,FALSE),0)</f>
        <v>0</v>
      </c>
      <c r="M2012" s="117" t="str">
        <f>IFERROR(VLOOKUP(F:F,'Payment Schedule'!AD:AE,2,FALSE),"")</f>
        <v/>
      </c>
    </row>
    <row r="2013" spans="6:13" x14ac:dyDescent="0.2">
      <c r="F2013" s="110"/>
      <c r="I2013" s="213"/>
      <c r="J2013" s="254">
        <f>IFERROR(VLOOKUP(G:G,'Master Data'!A:D,4,FALSE),0)</f>
        <v>0</v>
      </c>
      <c r="L2013" s="117">
        <f>IFERROR(VLOOKUP(F:F,'BW Expense Report Doc'!F:H,3,FALSE),0)</f>
        <v>0</v>
      </c>
      <c r="M2013" s="117" t="str">
        <f>IFERROR(VLOOKUP(F:F,'Payment Schedule'!AD:AE,2,FALSE),"")</f>
        <v/>
      </c>
    </row>
    <row r="2014" spans="6:13" x14ac:dyDescent="0.2">
      <c r="F2014" s="110"/>
      <c r="I2014" s="213"/>
      <c r="J2014" s="254">
        <f>IFERROR(VLOOKUP(G:G,'Master Data'!A:D,4,FALSE),0)</f>
        <v>0</v>
      </c>
      <c r="L2014" s="117">
        <f>IFERROR(VLOOKUP(F:F,'BW Expense Report Doc'!F:H,3,FALSE),0)</f>
        <v>0</v>
      </c>
      <c r="M2014" s="117" t="str">
        <f>IFERROR(VLOOKUP(F:F,'Payment Schedule'!AD:AE,2,FALSE),"")</f>
        <v/>
      </c>
    </row>
    <row r="2015" spans="6:13" x14ac:dyDescent="0.2">
      <c r="F2015" s="110"/>
      <c r="I2015" s="213"/>
      <c r="J2015" s="254">
        <f>IFERROR(VLOOKUP(G:G,'Master Data'!A:D,4,FALSE),0)</f>
        <v>0</v>
      </c>
      <c r="L2015" s="117">
        <f>IFERROR(VLOOKUP(F:F,'BW Expense Report Doc'!F:H,3,FALSE),0)</f>
        <v>0</v>
      </c>
      <c r="M2015" s="117" t="str">
        <f>IFERROR(VLOOKUP(F:F,'Payment Schedule'!AD:AE,2,FALSE),"")</f>
        <v/>
      </c>
    </row>
    <row r="2016" spans="6:13" x14ac:dyDescent="0.2">
      <c r="F2016" s="110"/>
      <c r="I2016" s="213"/>
      <c r="J2016" s="254">
        <f>IFERROR(VLOOKUP(G:G,'Master Data'!A:D,4,FALSE),0)</f>
        <v>0</v>
      </c>
      <c r="L2016" s="117">
        <f>IFERROR(VLOOKUP(F:F,'BW Expense Report Doc'!F:H,3,FALSE),0)</f>
        <v>0</v>
      </c>
      <c r="M2016" s="117" t="str">
        <f>IFERROR(VLOOKUP(F:F,'Payment Schedule'!AD:AE,2,FALSE),"")</f>
        <v/>
      </c>
    </row>
    <row r="2017" spans="6:13" x14ac:dyDescent="0.2">
      <c r="F2017" s="110"/>
      <c r="I2017" s="213"/>
      <c r="J2017" s="254">
        <f>IFERROR(VLOOKUP(G:G,'Master Data'!A:D,4,FALSE),0)</f>
        <v>0</v>
      </c>
      <c r="L2017" s="117">
        <f>IFERROR(VLOOKUP(F:F,'BW Expense Report Doc'!F:H,3,FALSE),0)</f>
        <v>0</v>
      </c>
      <c r="M2017" s="117" t="str">
        <f>IFERROR(VLOOKUP(F:F,'Payment Schedule'!AD:AE,2,FALSE),"")</f>
        <v/>
      </c>
    </row>
    <row r="2018" spans="6:13" x14ac:dyDescent="0.2">
      <c r="F2018" s="110"/>
      <c r="I2018" s="213"/>
      <c r="J2018" s="254">
        <f>IFERROR(VLOOKUP(G:G,'Master Data'!A:D,4,FALSE),0)</f>
        <v>0</v>
      </c>
      <c r="L2018" s="117">
        <f>IFERROR(VLOOKUP(F:F,'BW Expense Report Doc'!F:H,3,FALSE),0)</f>
        <v>0</v>
      </c>
      <c r="M2018" s="117" t="str">
        <f>IFERROR(VLOOKUP(F:F,'Payment Schedule'!AD:AE,2,FALSE),"")</f>
        <v/>
      </c>
    </row>
    <row r="2019" spans="6:13" x14ac:dyDescent="0.2">
      <c r="F2019" s="110"/>
      <c r="I2019" s="213"/>
      <c r="J2019" s="254">
        <f>IFERROR(VLOOKUP(G:G,'Master Data'!A:D,4,FALSE),0)</f>
        <v>0</v>
      </c>
      <c r="L2019" s="117">
        <f>IFERROR(VLOOKUP(F:F,'BW Expense Report Doc'!F:H,3,FALSE),0)</f>
        <v>0</v>
      </c>
      <c r="M2019" s="117" t="str">
        <f>IFERROR(VLOOKUP(F:F,'Payment Schedule'!AD:AE,2,FALSE),"")</f>
        <v/>
      </c>
    </row>
    <row r="2020" spans="6:13" x14ac:dyDescent="0.2">
      <c r="F2020" s="110"/>
      <c r="I2020" s="213"/>
      <c r="J2020" s="254">
        <f>IFERROR(VLOOKUP(G:G,'Master Data'!A:D,4,FALSE),0)</f>
        <v>0</v>
      </c>
      <c r="L2020" s="117">
        <f>IFERROR(VLOOKUP(F:F,'BW Expense Report Doc'!F:H,3,FALSE),0)</f>
        <v>0</v>
      </c>
      <c r="M2020" s="117" t="str">
        <f>IFERROR(VLOOKUP(F:F,'Payment Schedule'!AD:AE,2,FALSE),"")</f>
        <v/>
      </c>
    </row>
    <row r="2021" spans="6:13" x14ac:dyDescent="0.2">
      <c r="F2021" s="110"/>
      <c r="I2021" s="213"/>
      <c r="J2021" s="254">
        <f>IFERROR(VLOOKUP(G:G,'Master Data'!A:D,4,FALSE),0)</f>
        <v>0</v>
      </c>
      <c r="L2021" s="117">
        <f>IFERROR(VLOOKUP(F:F,'BW Expense Report Doc'!F:H,3,FALSE),0)</f>
        <v>0</v>
      </c>
      <c r="M2021" s="117" t="str">
        <f>IFERROR(VLOOKUP(F:F,'Payment Schedule'!AD:AE,2,FALSE),"")</f>
        <v/>
      </c>
    </row>
    <row r="2022" spans="6:13" x14ac:dyDescent="0.2">
      <c r="F2022" s="110"/>
      <c r="I2022" s="213"/>
      <c r="J2022" s="254">
        <f>IFERROR(VLOOKUP(G:G,'Master Data'!A:D,4,FALSE),0)</f>
        <v>0</v>
      </c>
      <c r="L2022" s="117">
        <f>IFERROR(VLOOKUP(F:F,'BW Expense Report Doc'!F:H,3,FALSE),0)</f>
        <v>0</v>
      </c>
      <c r="M2022" s="117" t="str">
        <f>IFERROR(VLOOKUP(F:F,'Payment Schedule'!AD:AE,2,FALSE),"")</f>
        <v/>
      </c>
    </row>
    <row r="2023" spans="6:13" x14ac:dyDescent="0.2">
      <c r="F2023" s="110"/>
      <c r="I2023" s="213"/>
      <c r="J2023" s="254">
        <f>IFERROR(VLOOKUP(G:G,'Master Data'!A:D,4,FALSE),0)</f>
        <v>0</v>
      </c>
      <c r="L2023" s="117">
        <f>IFERROR(VLOOKUP(F:F,'BW Expense Report Doc'!F:H,3,FALSE),0)</f>
        <v>0</v>
      </c>
      <c r="M2023" s="117" t="str">
        <f>IFERROR(VLOOKUP(F:F,'Payment Schedule'!AD:AE,2,FALSE),"")</f>
        <v/>
      </c>
    </row>
    <row r="2024" spans="6:13" x14ac:dyDescent="0.2">
      <c r="F2024" s="110"/>
      <c r="I2024" s="213"/>
      <c r="J2024" s="254">
        <f>IFERROR(VLOOKUP(G:G,'Master Data'!A:D,4,FALSE),0)</f>
        <v>0</v>
      </c>
      <c r="L2024" s="117">
        <f>IFERROR(VLOOKUP(F:F,'BW Expense Report Doc'!F:H,3,FALSE),0)</f>
        <v>0</v>
      </c>
      <c r="M2024" s="117" t="str">
        <f>IFERROR(VLOOKUP(F:F,'Payment Schedule'!AD:AE,2,FALSE),"")</f>
        <v/>
      </c>
    </row>
    <row r="2025" spans="6:13" x14ac:dyDescent="0.2">
      <c r="F2025" s="110"/>
      <c r="I2025" s="213"/>
      <c r="J2025" s="254">
        <f>IFERROR(VLOOKUP(G:G,'Master Data'!A:D,4,FALSE),0)</f>
        <v>0</v>
      </c>
      <c r="L2025" s="117">
        <f>IFERROR(VLOOKUP(F:F,'BW Expense Report Doc'!F:H,3,FALSE),0)</f>
        <v>0</v>
      </c>
      <c r="M2025" s="117" t="str">
        <f>IFERROR(VLOOKUP(F:F,'Payment Schedule'!AD:AE,2,FALSE),"")</f>
        <v/>
      </c>
    </row>
    <row r="2026" spans="6:13" x14ac:dyDescent="0.2">
      <c r="F2026" s="110"/>
      <c r="I2026" s="213"/>
      <c r="J2026" s="254">
        <f>IFERROR(VLOOKUP(G:G,'Master Data'!A:D,4,FALSE),0)</f>
        <v>0</v>
      </c>
      <c r="L2026" s="117">
        <f>IFERROR(VLOOKUP(F:F,'BW Expense Report Doc'!F:H,3,FALSE),0)</f>
        <v>0</v>
      </c>
      <c r="M2026" s="117" t="str">
        <f>IFERROR(VLOOKUP(F:F,'Payment Schedule'!AD:AE,2,FALSE),"")</f>
        <v/>
      </c>
    </row>
    <row r="2027" spans="6:13" x14ac:dyDescent="0.2">
      <c r="F2027" s="110"/>
      <c r="I2027" s="213"/>
      <c r="J2027" s="254">
        <f>IFERROR(VLOOKUP(G:G,'Master Data'!A:D,4,FALSE),0)</f>
        <v>0</v>
      </c>
      <c r="L2027" s="117">
        <f>IFERROR(VLOOKUP(F:F,'BW Expense Report Doc'!F:H,3,FALSE),0)</f>
        <v>0</v>
      </c>
      <c r="M2027" s="117" t="str">
        <f>IFERROR(VLOOKUP(F:F,'Payment Schedule'!AD:AE,2,FALSE),"")</f>
        <v/>
      </c>
    </row>
    <row r="2028" spans="6:13" x14ac:dyDescent="0.2">
      <c r="F2028" s="110"/>
      <c r="I2028" s="213"/>
      <c r="J2028" s="254">
        <f>IFERROR(VLOOKUP(G:G,'Master Data'!A:D,4,FALSE),0)</f>
        <v>0</v>
      </c>
      <c r="L2028" s="117">
        <f>IFERROR(VLOOKUP(F:F,'BW Expense Report Doc'!F:H,3,FALSE),0)</f>
        <v>0</v>
      </c>
      <c r="M2028" s="117" t="str">
        <f>IFERROR(VLOOKUP(F:F,'Payment Schedule'!AD:AE,2,FALSE),"")</f>
        <v/>
      </c>
    </row>
    <row r="2029" spans="6:13" x14ac:dyDescent="0.2">
      <c r="F2029" s="110"/>
      <c r="I2029" s="213"/>
      <c r="J2029" s="254">
        <f>IFERROR(VLOOKUP(G:G,'Master Data'!A:D,4,FALSE),0)</f>
        <v>0</v>
      </c>
      <c r="L2029" s="117">
        <f>IFERROR(VLOOKUP(F:F,'BW Expense Report Doc'!F:H,3,FALSE),0)</f>
        <v>0</v>
      </c>
      <c r="M2029" s="117" t="str">
        <f>IFERROR(VLOOKUP(F:F,'Payment Schedule'!AD:AE,2,FALSE),"")</f>
        <v/>
      </c>
    </row>
    <row r="2030" spans="6:13" x14ac:dyDescent="0.2">
      <c r="F2030" s="110"/>
      <c r="I2030" s="213"/>
      <c r="J2030" s="254">
        <f>IFERROR(VLOOKUP(G:G,'Master Data'!A:D,4,FALSE),0)</f>
        <v>0</v>
      </c>
      <c r="L2030" s="117">
        <f>IFERROR(VLOOKUP(F:F,'BW Expense Report Doc'!F:H,3,FALSE),0)</f>
        <v>0</v>
      </c>
      <c r="M2030" s="117" t="str">
        <f>IFERROR(VLOOKUP(F:F,'Payment Schedule'!AD:AE,2,FALSE),"")</f>
        <v/>
      </c>
    </row>
    <row r="2031" spans="6:13" x14ac:dyDescent="0.2">
      <c r="F2031" s="110"/>
      <c r="I2031" s="213"/>
      <c r="J2031" s="254">
        <f>IFERROR(VLOOKUP(G:G,'Master Data'!A:D,4,FALSE),0)</f>
        <v>0</v>
      </c>
      <c r="L2031" s="117">
        <f>IFERROR(VLOOKUP(F:F,'BW Expense Report Doc'!F:H,3,FALSE),0)</f>
        <v>0</v>
      </c>
      <c r="M2031" s="117" t="str">
        <f>IFERROR(VLOOKUP(F:F,'Payment Schedule'!AD:AE,2,FALSE),"")</f>
        <v/>
      </c>
    </row>
    <row r="2032" spans="6:13" x14ac:dyDescent="0.2">
      <c r="F2032" s="110"/>
      <c r="I2032" s="213"/>
      <c r="J2032" s="254">
        <f>IFERROR(VLOOKUP(G:G,'Master Data'!A:D,4,FALSE),0)</f>
        <v>0</v>
      </c>
      <c r="L2032" s="117">
        <f>IFERROR(VLOOKUP(F:F,'BW Expense Report Doc'!F:H,3,FALSE),0)</f>
        <v>0</v>
      </c>
      <c r="M2032" s="117" t="str">
        <f>IFERROR(VLOOKUP(F:F,'Payment Schedule'!AD:AE,2,FALSE),"")</f>
        <v/>
      </c>
    </row>
    <row r="2033" spans="6:13" x14ac:dyDescent="0.2">
      <c r="F2033" s="110"/>
      <c r="I2033" s="213"/>
      <c r="J2033" s="254">
        <f>IFERROR(VLOOKUP(G:G,'Master Data'!A:D,4,FALSE),0)</f>
        <v>0</v>
      </c>
      <c r="L2033" s="117">
        <f>IFERROR(VLOOKUP(F:F,'BW Expense Report Doc'!F:H,3,FALSE),0)</f>
        <v>0</v>
      </c>
      <c r="M2033" s="117" t="str">
        <f>IFERROR(VLOOKUP(F:F,'Payment Schedule'!AD:AE,2,FALSE),"")</f>
        <v/>
      </c>
    </row>
    <row r="2034" spans="6:13" x14ac:dyDescent="0.2">
      <c r="F2034" s="110"/>
      <c r="I2034" s="213"/>
      <c r="J2034" s="254">
        <f>IFERROR(VLOOKUP(G:G,'Master Data'!A:D,4,FALSE),0)</f>
        <v>0</v>
      </c>
      <c r="L2034" s="117">
        <f>IFERROR(VLOOKUP(F:F,'BW Expense Report Doc'!F:H,3,FALSE),0)</f>
        <v>0</v>
      </c>
      <c r="M2034" s="117" t="str">
        <f>IFERROR(VLOOKUP(F:F,'Payment Schedule'!AD:AE,2,FALSE),"")</f>
        <v/>
      </c>
    </row>
    <row r="2035" spans="6:13" x14ac:dyDescent="0.2">
      <c r="F2035" s="110"/>
      <c r="I2035" s="213"/>
      <c r="J2035" s="254">
        <f>IFERROR(VLOOKUP(G:G,'Master Data'!A:D,4,FALSE),0)</f>
        <v>0</v>
      </c>
      <c r="L2035" s="117">
        <f>IFERROR(VLOOKUP(F:F,'BW Expense Report Doc'!F:H,3,FALSE),0)</f>
        <v>0</v>
      </c>
      <c r="M2035" s="117" t="str">
        <f>IFERROR(VLOOKUP(F:F,'Payment Schedule'!AD:AE,2,FALSE),"")</f>
        <v/>
      </c>
    </row>
    <row r="2036" spans="6:13" x14ac:dyDescent="0.2">
      <c r="F2036" s="110"/>
      <c r="I2036" s="213"/>
      <c r="J2036" s="254">
        <f>IFERROR(VLOOKUP(G:G,'Master Data'!A:D,4,FALSE),0)</f>
        <v>0</v>
      </c>
      <c r="L2036" s="117">
        <f>IFERROR(VLOOKUP(F:F,'BW Expense Report Doc'!F:H,3,FALSE),0)</f>
        <v>0</v>
      </c>
      <c r="M2036" s="117" t="str">
        <f>IFERROR(VLOOKUP(F:F,'Payment Schedule'!AD:AE,2,FALSE),"")</f>
        <v/>
      </c>
    </row>
    <row r="2037" spans="6:13" x14ac:dyDescent="0.2">
      <c r="F2037" s="110"/>
      <c r="I2037" s="213"/>
      <c r="J2037" s="254">
        <f>IFERROR(VLOOKUP(G:G,'Master Data'!A:D,4,FALSE),0)</f>
        <v>0</v>
      </c>
      <c r="L2037" s="117">
        <f>IFERROR(VLOOKUP(F:F,'BW Expense Report Doc'!F:H,3,FALSE),0)</f>
        <v>0</v>
      </c>
      <c r="M2037" s="117" t="str">
        <f>IFERROR(VLOOKUP(F:F,'Payment Schedule'!AD:AE,2,FALSE),"")</f>
        <v/>
      </c>
    </row>
    <row r="2038" spans="6:13" x14ac:dyDescent="0.2">
      <c r="F2038" s="110"/>
      <c r="I2038" s="213"/>
      <c r="J2038" s="254">
        <f>IFERROR(VLOOKUP(G:G,'Master Data'!A:D,4,FALSE),0)</f>
        <v>0</v>
      </c>
      <c r="L2038" s="117">
        <f>IFERROR(VLOOKUP(F:F,'BW Expense Report Doc'!F:H,3,FALSE),0)</f>
        <v>0</v>
      </c>
      <c r="M2038" s="117" t="str">
        <f>IFERROR(VLOOKUP(F:F,'Payment Schedule'!AD:AE,2,FALSE),"")</f>
        <v/>
      </c>
    </row>
    <row r="2039" spans="6:13" x14ac:dyDescent="0.2">
      <c r="F2039" s="110"/>
      <c r="I2039" s="213"/>
      <c r="J2039" s="254">
        <f>IFERROR(VLOOKUP(G:G,'Master Data'!A:D,4,FALSE),0)</f>
        <v>0</v>
      </c>
      <c r="L2039" s="117">
        <f>IFERROR(VLOOKUP(F:F,'BW Expense Report Doc'!F:H,3,FALSE),0)</f>
        <v>0</v>
      </c>
      <c r="M2039" s="117" t="str">
        <f>IFERROR(VLOOKUP(F:F,'Payment Schedule'!AD:AE,2,FALSE),"")</f>
        <v/>
      </c>
    </row>
    <row r="2040" spans="6:13" x14ac:dyDescent="0.2">
      <c r="F2040" s="110"/>
      <c r="I2040" s="213"/>
      <c r="J2040" s="254">
        <f>IFERROR(VLOOKUP(G:G,'Master Data'!A:D,4,FALSE),0)</f>
        <v>0</v>
      </c>
      <c r="L2040" s="117">
        <f>IFERROR(VLOOKUP(F:F,'BW Expense Report Doc'!F:H,3,FALSE),0)</f>
        <v>0</v>
      </c>
      <c r="M2040" s="117" t="str">
        <f>IFERROR(VLOOKUP(F:F,'Payment Schedule'!AD:AE,2,FALSE),"")</f>
        <v/>
      </c>
    </row>
    <row r="2041" spans="6:13" x14ac:dyDescent="0.2">
      <c r="F2041" s="110"/>
      <c r="I2041" s="213"/>
      <c r="J2041" s="254">
        <f>IFERROR(VLOOKUP(G:G,'Master Data'!A:D,4,FALSE),0)</f>
        <v>0</v>
      </c>
      <c r="L2041" s="117">
        <f>IFERROR(VLOOKUP(F:F,'BW Expense Report Doc'!F:H,3,FALSE),0)</f>
        <v>0</v>
      </c>
      <c r="M2041" s="117" t="str">
        <f>IFERROR(VLOOKUP(F:F,'Payment Schedule'!AD:AE,2,FALSE),"")</f>
        <v/>
      </c>
    </row>
    <row r="2042" spans="6:13" x14ac:dyDescent="0.2">
      <c r="F2042" s="110"/>
      <c r="I2042" s="213"/>
      <c r="J2042" s="254">
        <f>IFERROR(VLOOKUP(G:G,'Master Data'!A:D,4,FALSE),0)</f>
        <v>0</v>
      </c>
      <c r="L2042" s="117">
        <f>IFERROR(VLOOKUP(F:F,'BW Expense Report Doc'!F:H,3,FALSE),0)</f>
        <v>0</v>
      </c>
      <c r="M2042" s="117" t="str">
        <f>IFERROR(VLOOKUP(F:F,'Payment Schedule'!AD:AE,2,FALSE),"")</f>
        <v/>
      </c>
    </row>
    <row r="2043" spans="6:13" x14ac:dyDescent="0.2">
      <c r="F2043" s="110"/>
      <c r="I2043" s="213"/>
      <c r="J2043" s="254">
        <f>IFERROR(VLOOKUP(G:G,'Master Data'!A:D,4,FALSE),0)</f>
        <v>0</v>
      </c>
      <c r="L2043" s="117">
        <f>IFERROR(VLOOKUP(F:F,'BW Expense Report Doc'!F:H,3,FALSE),0)</f>
        <v>0</v>
      </c>
      <c r="M2043" s="117" t="str">
        <f>IFERROR(VLOOKUP(F:F,'Payment Schedule'!AD:AE,2,FALSE),"")</f>
        <v/>
      </c>
    </row>
    <row r="2044" spans="6:13" x14ac:dyDescent="0.2">
      <c r="F2044" s="110"/>
      <c r="I2044" s="213"/>
      <c r="J2044" s="254">
        <f>IFERROR(VLOOKUP(G:G,'Master Data'!A:D,4,FALSE),0)</f>
        <v>0</v>
      </c>
      <c r="L2044" s="117">
        <f>IFERROR(VLOOKUP(F:F,'BW Expense Report Doc'!F:H,3,FALSE),0)</f>
        <v>0</v>
      </c>
      <c r="M2044" s="117" t="str">
        <f>IFERROR(VLOOKUP(F:F,'Payment Schedule'!AD:AE,2,FALSE),"")</f>
        <v/>
      </c>
    </row>
    <row r="2045" spans="6:13" x14ac:dyDescent="0.2">
      <c r="F2045" s="110"/>
      <c r="I2045" s="213"/>
      <c r="J2045" s="254">
        <f>IFERROR(VLOOKUP(G:G,'Master Data'!A:D,4,FALSE),0)</f>
        <v>0</v>
      </c>
      <c r="L2045" s="117">
        <f>IFERROR(VLOOKUP(F:F,'BW Expense Report Doc'!F:H,3,FALSE),0)</f>
        <v>0</v>
      </c>
      <c r="M2045" s="117" t="str">
        <f>IFERROR(VLOOKUP(F:F,'Payment Schedule'!AD:AE,2,FALSE),"")</f>
        <v/>
      </c>
    </row>
    <row r="2046" spans="6:13" x14ac:dyDescent="0.2">
      <c r="F2046" s="110"/>
      <c r="I2046" s="213"/>
      <c r="J2046" s="254">
        <f>IFERROR(VLOOKUP(G:G,'Master Data'!A:D,4,FALSE),0)</f>
        <v>0</v>
      </c>
      <c r="L2046" s="117">
        <f>IFERROR(VLOOKUP(F:F,'BW Expense Report Doc'!F:H,3,FALSE),0)</f>
        <v>0</v>
      </c>
      <c r="M2046" s="117" t="str">
        <f>IFERROR(VLOOKUP(F:F,'Payment Schedule'!AD:AE,2,FALSE),"")</f>
        <v/>
      </c>
    </row>
    <row r="2047" spans="6:13" x14ac:dyDescent="0.2">
      <c r="F2047" s="110"/>
      <c r="I2047" s="213"/>
      <c r="J2047" s="254">
        <f>IFERROR(VLOOKUP(G:G,'Master Data'!A:D,4,FALSE),0)</f>
        <v>0</v>
      </c>
      <c r="L2047" s="117">
        <f>IFERROR(VLOOKUP(F:F,'BW Expense Report Doc'!F:H,3,FALSE),0)</f>
        <v>0</v>
      </c>
      <c r="M2047" s="117" t="str">
        <f>IFERROR(VLOOKUP(F:F,'Payment Schedule'!AD:AE,2,FALSE),"")</f>
        <v/>
      </c>
    </row>
    <row r="2048" spans="6:13" x14ac:dyDescent="0.2">
      <c r="F2048" s="110"/>
      <c r="I2048" s="213"/>
      <c r="J2048" s="254">
        <f>IFERROR(VLOOKUP(G:G,'Master Data'!A:D,4,FALSE),0)</f>
        <v>0</v>
      </c>
      <c r="L2048" s="117">
        <f>IFERROR(VLOOKUP(F:F,'BW Expense Report Doc'!F:H,3,FALSE),0)</f>
        <v>0</v>
      </c>
      <c r="M2048" s="117" t="str">
        <f>IFERROR(VLOOKUP(F:F,'Payment Schedule'!AD:AE,2,FALSE),"")</f>
        <v/>
      </c>
    </row>
    <row r="2049" spans="6:13" x14ac:dyDescent="0.2">
      <c r="F2049" s="110"/>
      <c r="I2049" s="213"/>
      <c r="J2049" s="254">
        <f>IFERROR(VLOOKUP(G:G,'Master Data'!A:D,4,FALSE),0)</f>
        <v>0</v>
      </c>
      <c r="L2049" s="117">
        <f>IFERROR(VLOOKUP(F:F,'BW Expense Report Doc'!F:H,3,FALSE),0)</f>
        <v>0</v>
      </c>
      <c r="M2049" s="117" t="str">
        <f>IFERROR(VLOOKUP(F:F,'Payment Schedule'!AD:AE,2,FALSE),"")</f>
        <v/>
      </c>
    </row>
    <row r="2050" spans="6:13" x14ac:dyDescent="0.2">
      <c r="F2050" s="110"/>
      <c r="I2050" s="213"/>
      <c r="J2050" s="254">
        <f>IFERROR(VLOOKUP(G:G,'Master Data'!A:D,4,FALSE),0)</f>
        <v>0</v>
      </c>
      <c r="L2050" s="117">
        <f>IFERROR(VLOOKUP(F:F,'BW Expense Report Doc'!F:H,3,FALSE),0)</f>
        <v>0</v>
      </c>
      <c r="M2050" s="117" t="str">
        <f>IFERROR(VLOOKUP(F:F,'Payment Schedule'!AD:AE,2,FALSE),"")</f>
        <v/>
      </c>
    </row>
    <row r="2051" spans="6:13" x14ac:dyDescent="0.2">
      <c r="F2051" s="110"/>
      <c r="I2051" s="213"/>
      <c r="J2051" s="254">
        <f>IFERROR(VLOOKUP(G:G,'Master Data'!A:D,4,FALSE),0)</f>
        <v>0</v>
      </c>
      <c r="L2051" s="117">
        <f>IFERROR(VLOOKUP(F:F,'BW Expense Report Doc'!F:H,3,FALSE),0)</f>
        <v>0</v>
      </c>
      <c r="M2051" s="117" t="str">
        <f>IFERROR(VLOOKUP(F:F,'Payment Schedule'!AD:AE,2,FALSE),"")</f>
        <v/>
      </c>
    </row>
    <row r="2052" spans="6:13" x14ac:dyDescent="0.2">
      <c r="F2052" s="110"/>
      <c r="I2052" s="213"/>
      <c r="J2052" s="254">
        <f>IFERROR(VLOOKUP(G:G,'Master Data'!A:D,4,FALSE),0)</f>
        <v>0</v>
      </c>
      <c r="L2052" s="117">
        <f>IFERROR(VLOOKUP(F:F,'BW Expense Report Doc'!F:H,3,FALSE),0)</f>
        <v>0</v>
      </c>
      <c r="M2052" s="117" t="str">
        <f>IFERROR(VLOOKUP(F:F,'Payment Schedule'!AD:AE,2,FALSE),"")</f>
        <v/>
      </c>
    </row>
    <row r="2053" spans="6:13" x14ac:dyDescent="0.2">
      <c r="F2053" s="110"/>
      <c r="I2053" s="213"/>
      <c r="J2053" s="254">
        <f>IFERROR(VLOOKUP(G:G,'Master Data'!A:D,4,FALSE),0)</f>
        <v>0</v>
      </c>
      <c r="L2053" s="117">
        <f>IFERROR(VLOOKUP(F:F,'BW Expense Report Doc'!F:H,3,FALSE),0)</f>
        <v>0</v>
      </c>
      <c r="M2053" s="117" t="str">
        <f>IFERROR(VLOOKUP(F:F,'Payment Schedule'!AD:AE,2,FALSE),"")</f>
        <v/>
      </c>
    </row>
    <row r="2054" spans="6:13" x14ac:dyDescent="0.2">
      <c r="F2054" s="110"/>
      <c r="I2054" s="213"/>
      <c r="J2054" s="254">
        <f>IFERROR(VLOOKUP(G:G,'Master Data'!A:D,4,FALSE),0)</f>
        <v>0</v>
      </c>
      <c r="L2054" s="117">
        <f>IFERROR(VLOOKUP(F:F,'BW Expense Report Doc'!F:H,3,FALSE),0)</f>
        <v>0</v>
      </c>
      <c r="M2054" s="117" t="str">
        <f>IFERROR(VLOOKUP(F:F,'Payment Schedule'!AD:AE,2,FALSE),"")</f>
        <v/>
      </c>
    </row>
    <row r="2055" spans="6:13" x14ac:dyDescent="0.2">
      <c r="F2055" s="110"/>
      <c r="I2055" s="213"/>
      <c r="J2055" s="254">
        <f>IFERROR(VLOOKUP(G:G,'Master Data'!A:D,4,FALSE),0)</f>
        <v>0</v>
      </c>
      <c r="L2055" s="117">
        <f>IFERROR(VLOOKUP(F:F,'BW Expense Report Doc'!F:H,3,FALSE),0)</f>
        <v>0</v>
      </c>
      <c r="M2055" s="117" t="str">
        <f>IFERROR(VLOOKUP(F:F,'Payment Schedule'!AD:AE,2,FALSE),"")</f>
        <v/>
      </c>
    </row>
    <row r="2056" spans="6:13" x14ac:dyDescent="0.2">
      <c r="F2056" s="110"/>
      <c r="I2056" s="213"/>
      <c r="J2056" s="254">
        <f>IFERROR(VLOOKUP(G:G,'Master Data'!A:D,4,FALSE),0)</f>
        <v>0</v>
      </c>
      <c r="L2056" s="117">
        <f>IFERROR(VLOOKUP(F:F,'BW Expense Report Doc'!F:H,3,FALSE),0)</f>
        <v>0</v>
      </c>
      <c r="M2056" s="117" t="str">
        <f>IFERROR(VLOOKUP(F:F,'Payment Schedule'!AD:AE,2,FALSE),"")</f>
        <v/>
      </c>
    </row>
    <row r="2057" spans="6:13" x14ac:dyDescent="0.2">
      <c r="F2057" s="110"/>
      <c r="I2057" s="213"/>
      <c r="J2057" s="254">
        <f>IFERROR(VLOOKUP(G:G,'Master Data'!A:D,4,FALSE),0)</f>
        <v>0</v>
      </c>
      <c r="L2057" s="117">
        <f>IFERROR(VLOOKUP(F:F,'BW Expense Report Doc'!F:H,3,FALSE),0)</f>
        <v>0</v>
      </c>
      <c r="M2057" s="117" t="str">
        <f>IFERROR(VLOOKUP(F:F,'Payment Schedule'!AD:AE,2,FALSE),"")</f>
        <v/>
      </c>
    </row>
    <row r="2058" spans="6:13" x14ac:dyDescent="0.2">
      <c r="F2058" s="110"/>
      <c r="I2058" s="213"/>
      <c r="J2058" s="254">
        <f>IFERROR(VLOOKUP(G:G,'Master Data'!A:D,4,FALSE),0)</f>
        <v>0</v>
      </c>
      <c r="L2058" s="117">
        <f>IFERROR(VLOOKUP(F:F,'BW Expense Report Doc'!F:H,3,FALSE),0)</f>
        <v>0</v>
      </c>
      <c r="M2058" s="117" t="str">
        <f>IFERROR(VLOOKUP(F:F,'Payment Schedule'!AD:AE,2,FALSE),"")</f>
        <v/>
      </c>
    </row>
    <row r="2059" spans="6:13" x14ac:dyDescent="0.2">
      <c r="F2059" s="110"/>
      <c r="I2059" s="213"/>
      <c r="J2059" s="254">
        <f>IFERROR(VLOOKUP(G:G,'Master Data'!A:D,4,FALSE),0)</f>
        <v>0</v>
      </c>
      <c r="L2059" s="117">
        <f>IFERROR(VLOOKUP(F:F,'BW Expense Report Doc'!F:H,3,FALSE),0)</f>
        <v>0</v>
      </c>
      <c r="M2059" s="117" t="str">
        <f>IFERROR(VLOOKUP(F:F,'Payment Schedule'!AD:AE,2,FALSE),"")</f>
        <v/>
      </c>
    </row>
    <row r="2060" spans="6:13" x14ac:dyDescent="0.2">
      <c r="F2060" s="110"/>
      <c r="I2060" s="213"/>
      <c r="J2060" s="254">
        <f>IFERROR(VLOOKUP(G:G,'Master Data'!A:D,4,FALSE),0)</f>
        <v>0</v>
      </c>
      <c r="L2060" s="117">
        <f>IFERROR(VLOOKUP(F:F,'BW Expense Report Doc'!F:H,3,FALSE),0)</f>
        <v>0</v>
      </c>
      <c r="M2060" s="117" t="str">
        <f>IFERROR(VLOOKUP(F:F,'Payment Schedule'!AD:AE,2,FALSE),"")</f>
        <v/>
      </c>
    </row>
    <row r="2061" spans="6:13" x14ac:dyDescent="0.2">
      <c r="F2061" s="110"/>
      <c r="I2061" s="213"/>
      <c r="J2061" s="254">
        <f>IFERROR(VLOOKUP(G:G,'Master Data'!A:D,4,FALSE),0)</f>
        <v>0</v>
      </c>
      <c r="L2061" s="117">
        <f>IFERROR(VLOOKUP(F:F,'BW Expense Report Doc'!F:H,3,FALSE),0)</f>
        <v>0</v>
      </c>
      <c r="M2061" s="117" t="str">
        <f>IFERROR(VLOOKUP(F:F,'Payment Schedule'!AD:AE,2,FALSE),"")</f>
        <v/>
      </c>
    </row>
    <row r="2062" spans="6:13" x14ac:dyDescent="0.2">
      <c r="F2062" s="110"/>
      <c r="I2062" s="213"/>
      <c r="J2062" s="254">
        <f>IFERROR(VLOOKUP(G:G,'Master Data'!A:D,4,FALSE),0)</f>
        <v>0</v>
      </c>
      <c r="L2062" s="117">
        <f>IFERROR(VLOOKUP(F:F,'BW Expense Report Doc'!F:H,3,FALSE),0)</f>
        <v>0</v>
      </c>
      <c r="M2062" s="117" t="str">
        <f>IFERROR(VLOOKUP(F:F,'Payment Schedule'!AD:AE,2,FALSE),"")</f>
        <v/>
      </c>
    </row>
    <row r="2063" spans="6:13" x14ac:dyDescent="0.2">
      <c r="F2063" s="110"/>
      <c r="I2063" s="213"/>
      <c r="J2063" s="254">
        <f>IFERROR(VLOOKUP(G:G,'Master Data'!A:D,4,FALSE),0)</f>
        <v>0</v>
      </c>
      <c r="L2063" s="117">
        <f>IFERROR(VLOOKUP(F:F,'BW Expense Report Doc'!F:H,3,FALSE),0)</f>
        <v>0</v>
      </c>
      <c r="M2063" s="117" t="str">
        <f>IFERROR(VLOOKUP(F:F,'Payment Schedule'!AD:AE,2,FALSE),"")</f>
        <v/>
      </c>
    </row>
    <row r="2064" spans="6:13" x14ac:dyDescent="0.2">
      <c r="F2064" s="110"/>
      <c r="I2064" s="213"/>
      <c r="J2064" s="254">
        <f>IFERROR(VLOOKUP(G:G,'Master Data'!A:D,4,FALSE),0)</f>
        <v>0</v>
      </c>
      <c r="L2064" s="117">
        <f>IFERROR(VLOOKUP(F:F,'BW Expense Report Doc'!F:H,3,FALSE),0)</f>
        <v>0</v>
      </c>
      <c r="M2064" s="117" t="str">
        <f>IFERROR(VLOOKUP(F:F,'Payment Schedule'!AD:AE,2,FALSE),"")</f>
        <v/>
      </c>
    </row>
    <row r="2065" spans="6:13" x14ac:dyDescent="0.2">
      <c r="F2065" s="110"/>
      <c r="I2065" s="213"/>
      <c r="J2065" s="254">
        <f>IFERROR(VLOOKUP(G:G,'Master Data'!A:D,4,FALSE),0)</f>
        <v>0</v>
      </c>
      <c r="L2065" s="117">
        <f>IFERROR(VLOOKUP(F:F,'BW Expense Report Doc'!F:H,3,FALSE),0)</f>
        <v>0</v>
      </c>
      <c r="M2065" s="117" t="str">
        <f>IFERROR(VLOOKUP(F:F,'Payment Schedule'!AD:AE,2,FALSE),"")</f>
        <v/>
      </c>
    </row>
    <row r="2066" spans="6:13" x14ac:dyDescent="0.2">
      <c r="F2066" s="110"/>
      <c r="I2066" s="213"/>
      <c r="J2066" s="254">
        <f>IFERROR(VLOOKUP(G:G,'Master Data'!A:D,4,FALSE),0)</f>
        <v>0</v>
      </c>
      <c r="L2066" s="117">
        <f>IFERROR(VLOOKUP(F:F,'BW Expense Report Doc'!F:H,3,FALSE),0)</f>
        <v>0</v>
      </c>
      <c r="M2066" s="117" t="str">
        <f>IFERROR(VLOOKUP(F:F,'Payment Schedule'!AD:AE,2,FALSE),"")</f>
        <v/>
      </c>
    </row>
    <row r="2067" spans="6:13" x14ac:dyDescent="0.2">
      <c r="F2067" s="110"/>
      <c r="I2067" s="213"/>
      <c r="J2067" s="254">
        <f>IFERROR(VLOOKUP(G:G,'Master Data'!A:D,4,FALSE),0)</f>
        <v>0</v>
      </c>
      <c r="L2067" s="117">
        <f>IFERROR(VLOOKUP(F:F,'BW Expense Report Doc'!F:H,3,FALSE),0)</f>
        <v>0</v>
      </c>
      <c r="M2067" s="117" t="str">
        <f>IFERROR(VLOOKUP(F:F,'Payment Schedule'!AD:AE,2,FALSE),"")</f>
        <v/>
      </c>
    </row>
    <row r="2068" spans="6:13" x14ac:dyDescent="0.2">
      <c r="F2068" s="110"/>
      <c r="I2068" s="213"/>
      <c r="J2068" s="254">
        <f>IFERROR(VLOOKUP(G:G,'Master Data'!A:D,4,FALSE),0)</f>
        <v>0</v>
      </c>
      <c r="L2068" s="117">
        <f>IFERROR(VLOOKUP(F:F,'BW Expense Report Doc'!F:H,3,FALSE),0)</f>
        <v>0</v>
      </c>
      <c r="M2068" s="117" t="str">
        <f>IFERROR(VLOOKUP(F:F,'Payment Schedule'!AD:AE,2,FALSE),"")</f>
        <v/>
      </c>
    </row>
    <row r="2069" spans="6:13" x14ac:dyDescent="0.2">
      <c r="F2069" s="110"/>
      <c r="I2069" s="213"/>
      <c r="J2069" s="254">
        <f>IFERROR(VLOOKUP(G:G,'Master Data'!A:D,4,FALSE),0)</f>
        <v>0</v>
      </c>
      <c r="L2069" s="117">
        <f>IFERROR(VLOOKUP(F:F,'BW Expense Report Doc'!F:H,3,FALSE),0)</f>
        <v>0</v>
      </c>
      <c r="M2069" s="117" t="str">
        <f>IFERROR(VLOOKUP(F:F,'Payment Schedule'!AD:AE,2,FALSE),"")</f>
        <v/>
      </c>
    </row>
    <row r="2070" spans="6:13" x14ac:dyDescent="0.2">
      <c r="F2070" s="110"/>
      <c r="I2070" s="213"/>
      <c r="J2070" s="254">
        <f>IFERROR(VLOOKUP(G:G,'Master Data'!A:D,4,FALSE),0)</f>
        <v>0</v>
      </c>
      <c r="L2070" s="117">
        <f>IFERROR(VLOOKUP(F:F,'BW Expense Report Doc'!F:H,3,FALSE),0)</f>
        <v>0</v>
      </c>
      <c r="M2070" s="117" t="str">
        <f>IFERROR(VLOOKUP(F:F,'Payment Schedule'!AD:AE,2,FALSE),"")</f>
        <v/>
      </c>
    </row>
    <row r="2071" spans="6:13" x14ac:dyDescent="0.2">
      <c r="F2071" s="110"/>
      <c r="I2071" s="213"/>
      <c r="J2071" s="254">
        <f>IFERROR(VLOOKUP(G:G,'Master Data'!A:D,4,FALSE),0)</f>
        <v>0</v>
      </c>
      <c r="L2071" s="117">
        <f>IFERROR(VLOOKUP(F:F,'BW Expense Report Doc'!F:H,3,FALSE),0)</f>
        <v>0</v>
      </c>
      <c r="M2071" s="117" t="str">
        <f>IFERROR(VLOOKUP(F:F,'Payment Schedule'!AD:AE,2,FALSE),"")</f>
        <v/>
      </c>
    </row>
    <row r="2072" spans="6:13" x14ac:dyDescent="0.2">
      <c r="F2072" s="110"/>
      <c r="I2072" s="213"/>
      <c r="J2072" s="254">
        <f>IFERROR(VLOOKUP(G:G,'Master Data'!A:D,4,FALSE),0)</f>
        <v>0</v>
      </c>
      <c r="L2072" s="117">
        <f>IFERROR(VLOOKUP(F:F,'BW Expense Report Doc'!F:H,3,FALSE),0)</f>
        <v>0</v>
      </c>
      <c r="M2072" s="117" t="str">
        <f>IFERROR(VLOOKUP(F:F,'Payment Schedule'!AD:AE,2,FALSE),"")</f>
        <v/>
      </c>
    </row>
    <row r="2073" spans="6:13" x14ac:dyDescent="0.2">
      <c r="F2073" s="110"/>
      <c r="I2073" s="213"/>
      <c r="J2073" s="254">
        <f>IFERROR(VLOOKUP(G:G,'Master Data'!A:D,4,FALSE),0)</f>
        <v>0</v>
      </c>
      <c r="L2073" s="117">
        <f>IFERROR(VLOOKUP(F:F,'BW Expense Report Doc'!F:H,3,FALSE),0)</f>
        <v>0</v>
      </c>
      <c r="M2073" s="117" t="str">
        <f>IFERROR(VLOOKUP(F:F,'Payment Schedule'!AD:AE,2,FALSE),"")</f>
        <v/>
      </c>
    </row>
    <row r="2074" spans="6:13" x14ac:dyDescent="0.2">
      <c r="F2074" s="110"/>
      <c r="I2074" s="213"/>
      <c r="J2074" s="254">
        <f>IFERROR(VLOOKUP(G:G,'Master Data'!A:D,4,FALSE),0)</f>
        <v>0</v>
      </c>
      <c r="L2074" s="117">
        <f>IFERROR(VLOOKUP(F:F,'BW Expense Report Doc'!F:H,3,FALSE),0)</f>
        <v>0</v>
      </c>
      <c r="M2074" s="117" t="str">
        <f>IFERROR(VLOOKUP(F:F,'Payment Schedule'!AD:AE,2,FALSE),"")</f>
        <v/>
      </c>
    </row>
    <row r="2075" spans="6:13" x14ac:dyDescent="0.2">
      <c r="F2075" s="110"/>
      <c r="I2075" s="213"/>
      <c r="J2075" s="254">
        <f>IFERROR(VLOOKUP(G:G,'Master Data'!A:D,4,FALSE),0)</f>
        <v>0</v>
      </c>
      <c r="L2075" s="117">
        <f>IFERROR(VLOOKUP(F:F,'BW Expense Report Doc'!F:H,3,FALSE),0)</f>
        <v>0</v>
      </c>
      <c r="M2075" s="117" t="str">
        <f>IFERROR(VLOOKUP(F:F,'Payment Schedule'!AD:AE,2,FALSE),"")</f>
        <v/>
      </c>
    </row>
    <row r="2076" spans="6:13" x14ac:dyDescent="0.2">
      <c r="F2076" s="110"/>
      <c r="I2076" s="213"/>
      <c r="J2076" s="254">
        <f>IFERROR(VLOOKUP(G:G,'Master Data'!A:D,4,FALSE),0)</f>
        <v>0</v>
      </c>
      <c r="L2076" s="117">
        <f>IFERROR(VLOOKUP(F:F,'BW Expense Report Doc'!F:H,3,FALSE),0)</f>
        <v>0</v>
      </c>
      <c r="M2076" s="117" t="str">
        <f>IFERROR(VLOOKUP(F:F,'Payment Schedule'!AD:AE,2,FALSE),"")</f>
        <v/>
      </c>
    </row>
    <row r="2077" spans="6:13" x14ac:dyDescent="0.2">
      <c r="F2077" s="110"/>
      <c r="I2077" s="213"/>
      <c r="J2077" s="254">
        <f>IFERROR(VLOOKUP(G:G,'Master Data'!A:D,4,FALSE),0)</f>
        <v>0</v>
      </c>
      <c r="L2077" s="117">
        <f>IFERROR(VLOOKUP(F:F,'BW Expense Report Doc'!F:H,3,FALSE),0)</f>
        <v>0</v>
      </c>
      <c r="M2077" s="117" t="str">
        <f>IFERROR(VLOOKUP(F:F,'Payment Schedule'!AD:AE,2,FALSE),"")</f>
        <v/>
      </c>
    </row>
    <row r="2078" spans="6:13" x14ac:dyDescent="0.2">
      <c r="F2078" s="110"/>
      <c r="I2078" s="213"/>
      <c r="J2078" s="254">
        <f>IFERROR(VLOOKUP(G:G,'Master Data'!A:D,4,FALSE),0)</f>
        <v>0</v>
      </c>
      <c r="L2078" s="117">
        <f>IFERROR(VLOOKUP(F:F,'BW Expense Report Doc'!F:H,3,FALSE),0)</f>
        <v>0</v>
      </c>
      <c r="M2078" s="117" t="str">
        <f>IFERROR(VLOOKUP(F:F,'Payment Schedule'!AD:AE,2,FALSE),"")</f>
        <v/>
      </c>
    </row>
    <row r="2079" spans="6:13" x14ac:dyDescent="0.2">
      <c r="F2079" s="110"/>
      <c r="I2079" s="213"/>
      <c r="J2079" s="254">
        <f>IFERROR(VLOOKUP(G:G,'Master Data'!A:D,4,FALSE),0)</f>
        <v>0</v>
      </c>
      <c r="L2079" s="117">
        <f>IFERROR(VLOOKUP(F:F,'BW Expense Report Doc'!F:H,3,FALSE),0)</f>
        <v>0</v>
      </c>
      <c r="M2079" s="117" t="str">
        <f>IFERROR(VLOOKUP(F:F,'Payment Schedule'!AD:AE,2,FALSE),"")</f>
        <v/>
      </c>
    </row>
    <row r="2080" spans="6:13" x14ac:dyDescent="0.2">
      <c r="F2080" s="110"/>
      <c r="I2080" s="213"/>
      <c r="J2080" s="254">
        <f>IFERROR(VLOOKUP(G:G,'Master Data'!A:D,4,FALSE),0)</f>
        <v>0</v>
      </c>
      <c r="L2080" s="117">
        <f>IFERROR(VLOOKUP(F:F,'BW Expense Report Doc'!F:H,3,FALSE),0)</f>
        <v>0</v>
      </c>
      <c r="M2080" s="117" t="str">
        <f>IFERROR(VLOOKUP(F:F,'Payment Schedule'!AD:AE,2,FALSE),"")</f>
        <v/>
      </c>
    </row>
    <row r="2081" spans="6:13" x14ac:dyDescent="0.2">
      <c r="F2081" s="110"/>
      <c r="I2081" s="213"/>
      <c r="J2081" s="254">
        <f>IFERROR(VLOOKUP(G:G,'Master Data'!A:D,4,FALSE),0)</f>
        <v>0</v>
      </c>
      <c r="L2081" s="117">
        <f>IFERROR(VLOOKUP(F:F,'BW Expense Report Doc'!F:H,3,FALSE),0)</f>
        <v>0</v>
      </c>
      <c r="M2081" s="117" t="str">
        <f>IFERROR(VLOOKUP(F:F,'Payment Schedule'!AD:AE,2,FALSE),"")</f>
        <v/>
      </c>
    </row>
    <row r="2082" spans="6:13" x14ac:dyDescent="0.2">
      <c r="F2082" s="110"/>
      <c r="I2082" s="213"/>
      <c r="J2082" s="254">
        <f>IFERROR(VLOOKUP(G:G,'Master Data'!A:D,4,FALSE),0)</f>
        <v>0</v>
      </c>
      <c r="L2082" s="117">
        <f>IFERROR(VLOOKUP(F:F,'BW Expense Report Doc'!F:H,3,FALSE),0)</f>
        <v>0</v>
      </c>
      <c r="M2082" s="117" t="str">
        <f>IFERROR(VLOOKUP(F:F,'Payment Schedule'!AD:AE,2,FALSE),"")</f>
        <v/>
      </c>
    </row>
    <row r="2083" spans="6:13" x14ac:dyDescent="0.2">
      <c r="F2083" s="110"/>
      <c r="I2083" s="213"/>
      <c r="J2083" s="254">
        <f>IFERROR(VLOOKUP(G:G,'Master Data'!A:D,4,FALSE),0)</f>
        <v>0</v>
      </c>
      <c r="L2083" s="117">
        <f>IFERROR(VLOOKUP(F:F,'BW Expense Report Doc'!F:H,3,FALSE),0)</f>
        <v>0</v>
      </c>
      <c r="M2083" s="117" t="str">
        <f>IFERROR(VLOOKUP(F:F,'Payment Schedule'!AD:AE,2,FALSE),"")</f>
        <v/>
      </c>
    </row>
    <row r="2084" spans="6:13" x14ac:dyDescent="0.2">
      <c r="F2084" s="110"/>
      <c r="I2084" s="213"/>
      <c r="J2084" s="254">
        <f>IFERROR(VLOOKUP(G:G,'Master Data'!A:D,4,FALSE),0)</f>
        <v>0</v>
      </c>
      <c r="L2084" s="117">
        <f>IFERROR(VLOOKUP(F:F,'BW Expense Report Doc'!F:H,3,FALSE),0)</f>
        <v>0</v>
      </c>
      <c r="M2084" s="117" t="str">
        <f>IFERROR(VLOOKUP(F:F,'Payment Schedule'!AD:AE,2,FALSE),"")</f>
        <v/>
      </c>
    </row>
    <row r="2085" spans="6:13" x14ac:dyDescent="0.2">
      <c r="F2085" s="110"/>
      <c r="I2085" s="213"/>
      <c r="J2085" s="254">
        <f>IFERROR(VLOOKUP(G:G,'Master Data'!A:D,4,FALSE),0)</f>
        <v>0</v>
      </c>
      <c r="L2085" s="117">
        <f>IFERROR(VLOOKUP(F:F,'BW Expense Report Doc'!F:H,3,FALSE),0)</f>
        <v>0</v>
      </c>
      <c r="M2085" s="117" t="str">
        <f>IFERROR(VLOOKUP(F:F,'Payment Schedule'!AD:AE,2,FALSE),"")</f>
        <v/>
      </c>
    </row>
    <row r="2086" spans="6:13" x14ac:dyDescent="0.2">
      <c r="F2086" s="110"/>
      <c r="I2086" s="213"/>
      <c r="J2086" s="254">
        <f>IFERROR(VLOOKUP(G:G,'Master Data'!A:D,4,FALSE),0)</f>
        <v>0</v>
      </c>
      <c r="L2086" s="117">
        <f>IFERROR(VLOOKUP(F:F,'BW Expense Report Doc'!F:H,3,FALSE),0)</f>
        <v>0</v>
      </c>
      <c r="M2086" s="117" t="str">
        <f>IFERROR(VLOOKUP(F:F,'Payment Schedule'!AD:AE,2,FALSE),"")</f>
        <v/>
      </c>
    </row>
    <row r="2087" spans="6:13" x14ac:dyDescent="0.2">
      <c r="F2087" s="110"/>
      <c r="I2087" s="213"/>
      <c r="J2087" s="254">
        <f>IFERROR(VLOOKUP(G:G,'Master Data'!A:D,4,FALSE),0)</f>
        <v>0</v>
      </c>
      <c r="L2087" s="117">
        <f>IFERROR(VLOOKUP(F:F,'BW Expense Report Doc'!F:H,3,FALSE),0)</f>
        <v>0</v>
      </c>
      <c r="M2087" s="117" t="str">
        <f>IFERROR(VLOOKUP(F:F,'Payment Schedule'!AD:AE,2,FALSE),"")</f>
        <v/>
      </c>
    </row>
    <row r="2088" spans="6:13" x14ac:dyDescent="0.2">
      <c r="F2088" s="110"/>
      <c r="I2088" s="213"/>
      <c r="J2088" s="254">
        <f>IFERROR(VLOOKUP(G:G,'Master Data'!A:D,4,FALSE),0)</f>
        <v>0</v>
      </c>
      <c r="L2088" s="117">
        <f>IFERROR(VLOOKUP(F:F,'BW Expense Report Doc'!F:H,3,FALSE),0)</f>
        <v>0</v>
      </c>
      <c r="M2088" s="117" t="str">
        <f>IFERROR(VLOOKUP(F:F,'Payment Schedule'!AD:AE,2,FALSE),"")</f>
        <v/>
      </c>
    </row>
    <row r="2089" spans="6:13" x14ac:dyDescent="0.2">
      <c r="F2089" s="110"/>
      <c r="I2089" s="213"/>
      <c r="J2089" s="254">
        <f>IFERROR(VLOOKUP(G:G,'Master Data'!A:D,4,FALSE),0)</f>
        <v>0</v>
      </c>
      <c r="L2089" s="117">
        <f>IFERROR(VLOOKUP(F:F,'BW Expense Report Doc'!F:H,3,FALSE),0)</f>
        <v>0</v>
      </c>
      <c r="M2089" s="117" t="str">
        <f>IFERROR(VLOOKUP(F:F,'Payment Schedule'!AD:AE,2,FALSE),"")</f>
        <v/>
      </c>
    </row>
    <row r="2090" spans="6:13" x14ac:dyDescent="0.2">
      <c r="F2090" s="110"/>
      <c r="I2090" s="213"/>
      <c r="J2090" s="254">
        <f>IFERROR(VLOOKUP(G:G,'Master Data'!A:D,4,FALSE),0)</f>
        <v>0</v>
      </c>
      <c r="L2090" s="117">
        <f>IFERROR(VLOOKUP(F:F,'BW Expense Report Doc'!F:H,3,FALSE),0)</f>
        <v>0</v>
      </c>
      <c r="M2090" s="117" t="str">
        <f>IFERROR(VLOOKUP(F:F,'Payment Schedule'!AD:AE,2,FALSE),"")</f>
        <v/>
      </c>
    </row>
    <row r="2091" spans="6:13" x14ac:dyDescent="0.2">
      <c r="F2091" s="110"/>
      <c r="I2091" s="213"/>
      <c r="J2091" s="254">
        <f>IFERROR(VLOOKUP(G:G,'Master Data'!A:D,4,FALSE),0)</f>
        <v>0</v>
      </c>
      <c r="L2091" s="117">
        <f>IFERROR(VLOOKUP(F:F,'BW Expense Report Doc'!F:H,3,FALSE),0)</f>
        <v>0</v>
      </c>
      <c r="M2091" s="117" t="str">
        <f>IFERROR(VLOOKUP(F:F,'Payment Schedule'!AD:AE,2,FALSE),"")</f>
        <v/>
      </c>
    </row>
    <row r="2092" spans="6:13" x14ac:dyDescent="0.2">
      <c r="F2092" s="110"/>
      <c r="I2092" s="213"/>
      <c r="J2092" s="254">
        <f>IFERROR(VLOOKUP(G:G,'Master Data'!A:D,4,FALSE),0)</f>
        <v>0</v>
      </c>
      <c r="L2092" s="117">
        <f>IFERROR(VLOOKUP(F:F,'BW Expense Report Doc'!F:H,3,FALSE),0)</f>
        <v>0</v>
      </c>
      <c r="M2092" s="117" t="str">
        <f>IFERROR(VLOOKUP(F:F,'Payment Schedule'!AD:AE,2,FALSE),"")</f>
        <v/>
      </c>
    </row>
    <row r="2093" spans="6:13" x14ac:dyDescent="0.2">
      <c r="F2093" s="110"/>
      <c r="I2093" s="213"/>
      <c r="J2093" s="254">
        <f>IFERROR(VLOOKUP(G:G,'Master Data'!A:D,4,FALSE),0)</f>
        <v>0</v>
      </c>
      <c r="L2093" s="117">
        <f>IFERROR(VLOOKUP(F:F,'BW Expense Report Doc'!F:H,3,FALSE),0)</f>
        <v>0</v>
      </c>
      <c r="M2093" s="117" t="str">
        <f>IFERROR(VLOOKUP(F:F,'Payment Schedule'!AD:AE,2,FALSE),"")</f>
        <v/>
      </c>
    </row>
    <row r="2094" spans="6:13" x14ac:dyDescent="0.2">
      <c r="F2094" s="110"/>
      <c r="I2094" s="213"/>
      <c r="J2094" s="254">
        <f>IFERROR(VLOOKUP(G:G,'Master Data'!A:D,4,FALSE),0)</f>
        <v>0</v>
      </c>
      <c r="L2094" s="117">
        <f>IFERROR(VLOOKUP(F:F,'BW Expense Report Doc'!F:H,3,FALSE),0)</f>
        <v>0</v>
      </c>
      <c r="M2094" s="117" t="str">
        <f>IFERROR(VLOOKUP(F:F,'Payment Schedule'!AD:AE,2,FALSE),"")</f>
        <v/>
      </c>
    </row>
    <row r="2095" spans="6:13" x14ac:dyDescent="0.2">
      <c r="F2095" s="110"/>
      <c r="I2095" s="213"/>
      <c r="J2095" s="254">
        <f>IFERROR(VLOOKUP(G:G,'Master Data'!A:D,4,FALSE),0)</f>
        <v>0</v>
      </c>
      <c r="L2095" s="117">
        <f>IFERROR(VLOOKUP(F:F,'BW Expense Report Doc'!F:H,3,FALSE),0)</f>
        <v>0</v>
      </c>
      <c r="M2095" s="117" t="str">
        <f>IFERROR(VLOOKUP(F:F,'Payment Schedule'!AD:AE,2,FALSE),"")</f>
        <v/>
      </c>
    </row>
    <row r="2096" spans="6:13" x14ac:dyDescent="0.2">
      <c r="F2096" s="110"/>
      <c r="I2096" s="213"/>
      <c r="J2096" s="254">
        <f>IFERROR(VLOOKUP(G:G,'Master Data'!A:D,4,FALSE),0)</f>
        <v>0</v>
      </c>
      <c r="L2096" s="117">
        <f>IFERROR(VLOOKUP(F:F,'BW Expense Report Doc'!F:H,3,FALSE),0)</f>
        <v>0</v>
      </c>
      <c r="M2096" s="117" t="str">
        <f>IFERROR(VLOOKUP(F:F,'Payment Schedule'!AD:AE,2,FALSE),"")</f>
        <v/>
      </c>
    </row>
    <row r="2097" spans="6:13" x14ac:dyDescent="0.2">
      <c r="F2097" s="110"/>
      <c r="I2097" s="213"/>
      <c r="J2097" s="254">
        <f>IFERROR(VLOOKUP(G:G,'Master Data'!A:D,4,FALSE),0)</f>
        <v>0</v>
      </c>
      <c r="L2097" s="117">
        <f>IFERROR(VLOOKUP(F:F,'BW Expense Report Doc'!F:H,3,FALSE),0)</f>
        <v>0</v>
      </c>
      <c r="M2097" s="117" t="str">
        <f>IFERROR(VLOOKUP(F:F,'Payment Schedule'!AD:AE,2,FALSE),"")</f>
        <v/>
      </c>
    </row>
    <row r="2098" spans="6:13" x14ac:dyDescent="0.2">
      <c r="F2098" s="110"/>
      <c r="I2098" s="213"/>
      <c r="J2098" s="254">
        <f>IFERROR(VLOOKUP(G:G,'Master Data'!A:D,4,FALSE),0)</f>
        <v>0</v>
      </c>
      <c r="L2098" s="117">
        <f>IFERROR(VLOOKUP(F:F,'BW Expense Report Doc'!F:H,3,FALSE),0)</f>
        <v>0</v>
      </c>
      <c r="M2098" s="117" t="str">
        <f>IFERROR(VLOOKUP(F:F,'Payment Schedule'!AD:AE,2,FALSE),"")</f>
        <v/>
      </c>
    </row>
    <row r="2099" spans="6:13" x14ac:dyDescent="0.2">
      <c r="F2099" s="110"/>
      <c r="I2099" s="213"/>
      <c r="J2099" s="254">
        <f>IFERROR(VLOOKUP(G:G,'Master Data'!A:D,4,FALSE),0)</f>
        <v>0</v>
      </c>
      <c r="L2099" s="117">
        <f>IFERROR(VLOOKUP(F:F,'BW Expense Report Doc'!F:H,3,FALSE),0)</f>
        <v>0</v>
      </c>
      <c r="M2099" s="117" t="str">
        <f>IFERROR(VLOOKUP(F:F,'Payment Schedule'!AD:AE,2,FALSE),"")</f>
        <v/>
      </c>
    </row>
    <row r="2100" spans="6:13" x14ac:dyDescent="0.2">
      <c r="F2100" s="110"/>
      <c r="I2100" s="213"/>
      <c r="J2100" s="254">
        <f>IFERROR(VLOOKUP(G:G,'Master Data'!A:D,4,FALSE),0)</f>
        <v>0</v>
      </c>
      <c r="L2100" s="117">
        <f>IFERROR(VLOOKUP(F:F,'BW Expense Report Doc'!F:H,3,FALSE),0)</f>
        <v>0</v>
      </c>
      <c r="M2100" s="117" t="str">
        <f>IFERROR(VLOOKUP(F:F,'Payment Schedule'!AD:AE,2,FALSE),"")</f>
        <v/>
      </c>
    </row>
    <row r="2101" spans="6:13" x14ac:dyDescent="0.2">
      <c r="F2101" s="110"/>
      <c r="I2101" s="213"/>
      <c r="J2101" s="254">
        <f>IFERROR(VLOOKUP(G:G,'Master Data'!A:D,4,FALSE),0)</f>
        <v>0</v>
      </c>
      <c r="L2101" s="117">
        <f>IFERROR(VLOOKUP(F:F,'BW Expense Report Doc'!F:H,3,FALSE),0)</f>
        <v>0</v>
      </c>
      <c r="M2101" s="117" t="str">
        <f>IFERROR(VLOOKUP(F:F,'Payment Schedule'!AD:AE,2,FALSE),"")</f>
        <v/>
      </c>
    </row>
    <row r="2102" spans="6:13" x14ac:dyDescent="0.2">
      <c r="F2102" s="110"/>
      <c r="I2102" s="213"/>
      <c r="J2102" s="254">
        <f>IFERROR(VLOOKUP(G:G,'Master Data'!A:D,4,FALSE),0)</f>
        <v>0</v>
      </c>
      <c r="L2102" s="117">
        <f>IFERROR(VLOOKUP(F:F,'BW Expense Report Doc'!F:H,3,FALSE),0)</f>
        <v>0</v>
      </c>
      <c r="M2102" s="117" t="str">
        <f>IFERROR(VLOOKUP(F:F,'Payment Schedule'!AD:AE,2,FALSE),"")</f>
        <v/>
      </c>
    </row>
    <row r="2103" spans="6:13" x14ac:dyDescent="0.2">
      <c r="F2103" s="110"/>
      <c r="I2103" s="213"/>
      <c r="J2103" s="254">
        <f>IFERROR(VLOOKUP(G:G,'Master Data'!A:D,4,FALSE),0)</f>
        <v>0</v>
      </c>
      <c r="L2103" s="117">
        <f>IFERROR(VLOOKUP(F:F,'BW Expense Report Doc'!F:H,3,FALSE),0)</f>
        <v>0</v>
      </c>
      <c r="M2103" s="117" t="str">
        <f>IFERROR(VLOOKUP(F:F,'Payment Schedule'!AD:AE,2,FALSE),"")</f>
        <v/>
      </c>
    </row>
    <row r="2104" spans="6:13" x14ac:dyDescent="0.2">
      <c r="F2104" s="110"/>
      <c r="I2104" s="213"/>
      <c r="J2104" s="254">
        <f>IFERROR(VLOOKUP(G:G,'Master Data'!A:D,4,FALSE),0)</f>
        <v>0</v>
      </c>
      <c r="L2104" s="117">
        <f>IFERROR(VLOOKUP(F:F,'BW Expense Report Doc'!F:H,3,FALSE),0)</f>
        <v>0</v>
      </c>
      <c r="M2104" s="117" t="str">
        <f>IFERROR(VLOOKUP(F:F,'Payment Schedule'!AD:AE,2,FALSE),"")</f>
        <v/>
      </c>
    </row>
    <row r="2105" spans="6:13" x14ac:dyDescent="0.2">
      <c r="F2105" s="110"/>
      <c r="I2105" s="213"/>
      <c r="J2105" s="254">
        <f>IFERROR(VLOOKUP(G:G,'Master Data'!A:D,4,FALSE),0)</f>
        <v>0</v>
      </c>
      <c r="L2105" s="117">
        <f>IFERROR(VLOOKUP(F:F,'BW Expense Report Doc'!F:H,3,FALSE),0)</f>
        <v>0</v>
      </c>
      <c r="M2105" s="117" t="str">
        <f>IFERROR(VLOOKUP(F:F,'Payment Schedule'!AD:AE,2,FALSE),"")</f>
        <v/>
      </c>
    </row>
    <row r="2106" spans="6:13" x14ac:dyDescent="0.2">
      <c r="F2106" s="110"/>
      <c r="I2106" s="213"/>
      <c r="J2106" s="254">
        <f>IFERROR(VLOOKUP(G:G,'Master Data'!A:D,4,FALSE),0)</f>
        <v>0</v>
      </c>
      <c r="L2106" s="117">
        <f>IFERROR(VLOOKUP(F:F,'BW Expense Report Doc'!F:H,3,FALSE),0)</f>
        <v>0</v>
      </c>
      <c r="M2106" s="117" t="str">
        <f>IFERROR(VLOOKUP(F:F,'Payment Schedule'!AD:AE,2,FALSE),"")</f>
        <v/>
      </c>
    </row>
    <row r="2107" spans="6:13" x14ac:dyDescent="0.2">
      <c r="F2107" s="110"/>
      <c r="I2107" s="213"/>
      <c r="J2107" s="254">
        <f>IFERROR(VLOOKUP(G:G,'Master Data'!A:D,4,FALSE),0)</f>
        <v>0</v>
      </c>
      <c r="L2107" s="117">
        <f>IFERROR(VLOOKUP(F:F,'BW Expense Report Doc'!F:H,3,FALSE),0)</f>
        <v>0</v>
      </c>
      <c r="M2107" s="117" t="str">
        <f>IFERROR(VLOOKUP(F:F,'Payment Schedule'!AD:AE,2,FALSE),"")</f>
        <v/>
      </c>
    </row>
    <row r="2108" spans="6:13" x14ac:dyDescent="0.2">
      <c r="F2108" s="110"/>
      <c r="I2108" s="213"/>
      <c r="J2108" s="254">
        <f>IFERROR(VLOOKUP(G:G,'Master Data'!A:D,4,FALSE),0)</f>
        <v>0</v>
      </c>
      <c r="L2108" s="117">
        <f>IFERROR(VLOOKUP(F:F,'BW Expense Report Doc'!F:H,3,FALSE),0)</f>
        <v>0</v>
      </c>
      <c r="M2108" s="117" t="str">
        <f>IFERROR(VLOOKUP(F:F,'Payment Schedule'!AD:AE,2,FALSE),"")</f>
        <v/>
      </c>
    </row>
    <row r="2109" spans="6:13" x14ac:dyDescent="0.2">
      <c r="F2109" s="110"/>
      <c r="I2109" s="213"/>
      <c r="J2109" s="254">
        <f>IFERROR(VLOOKUP(G:G,'Master Data'!A:D,4,FALSE),0)</f>
        <v>0</v>
      </c>
      <c r="L2109" s="117">
        <f>IFERROR(VLOOKUP(F:F,'BW Expense Report Doc'!F:H,3,FALSE),0)</f>
        <v>0</v>
      </c>
      <c r="M2109" s="117" t="str">
        <f>IFERROR(VLOOKUP(F:F,'Payment Schedule'!AD:AE,2,FALSE),"")</f>
        <v/>
      </c>
    </row>
    <row r="2110" spans="6:13" x14ac:dyDescent="0.2">
      <c r="F2110" s="110"/>
      <c r="I2110" s="213"/>
      <c r="J2110" s="254">
        <f>IFERROR(VLOOKUP(G:G,'Master Data'!A:D,4,FALSE),0)</f>
        <v>0</v>
      </c>
      <c r="L2110" s="117">
        <f>IFERROR(VLOOKUP(F:F,'BW Expense Report Doc'!F:H,3,FALSE),0)</f>
        <v>0</v>
      </c>
      <c r="M2110" s="117" t="str">
        <f>IFERROR(VLOOKUP(F:F,'Payment Schedule'!AD:AE,2,FALSE),"")</f>
        <v/>
      </c>
    </row>
    <row r="2111" spans="6:13" x14ac:dyDescent="0.2">
      <c r="F2111" s="110"/>
      <c r="I2111" s="213"/>
      <c r="J2111" s="254">
        <f>IFERROR(VLOOKUP(G:G,'Master Data'!A:D,4,FALSE),0)</f>
        <v>0</v>
      </c>
      <c r="L2111" s="117">
        <f>IFERROR(VLOOKUP(F:F,'BW Expense Report Doc'!F:H,3,FALSE),0)</f>
        <v>0</v>
      </c>
      <c r="M2111" s="117" t="str">
        <f>IFERROR(VLOOKUP(F:F,'Payment Schedule'!AD:AE,2,FALSE),"")</f>
        <v/>
      </c>
    </row>
    <row r="2112" spans="6:13" x14ac:dyDescent="0.2">
      <c r="F2112" s="110"/>
      <c r="I2112" s="213"/>
      <c r="J2112" s="254">
        <f>IFERROR(VLOOKUP(G:G,'Master Data'!A:D,4,FALSE),0)</f>
        <v>0</v>
      </c>
      <c r="L2112" s="117">
        <f>IFERROR(VLOOKUP(F:F,'BW Expense Report Doc'!F:H,3,FALSE),0)</f>
        <v>0</v>
      </c>
      <c r="M2112" s="117" t="str">
        <f>IFERROR(VLOOKUP(F:F,'Payment Schedule'!AD:AE,2,FALSE),"")</f>
        <v/>
      </c>
    </row>
    <row r="2113" spans="6:13" x14ac:dyDescent="0.2">
      <c r="F2113" s="110"/>
      <c r="I2113" s="213"/>
      <c r="J2113" s="254">
        <f>IFERROR(VLOOKUP(G:G,'Master Data'!A:D,4,FALSE),0)</f>
        <v>0</v>
      </c>
      <c r="L2113" s="117">
        <f>IFERROR(VLOOKUP(F:F,'BW Expense Report Doc'!F:H,3,FALSE),0)</f>
        <v>0</v>
      </c>
      <c r="M2113" s="117" t="str">
        <f>IFERROR(VLOOKUP(F:F,'Payment Schedule'!AD:AE,2,FALSE),"")</f>
        <v/>
      </c>
    </row>
    <row r="2114" spans="6:13" x14ac:dyDescent="0.2">
      <c r="F2114" s="110"/>
      <c r="I2114" s="213"/>
      <c r="J2114" s="254">
        <f>IFERROR(VLOOKUP(G:G,'Master Data'!A:D,4,FALSE),0)</f>
        <v>0</v>
      </c>
      <c r="L2114" s="117">
        <f>IFERROR(VLOOKUP(F:F,'BW Expense Report Doc'!F:H,3,FALSE),0)</f>
        <v>0</v>
      </c>
      <c r="M2114" s="117" t="str">
        <f>IFERROR(VLOOKUP(F:F,'Payment Schedule'!AD:AE,2,FALSE),"")</f>
        <v/>
      </c>
    </row>
    <row r="2115" spans="6:13" x14ac:dyDescent="0.2">
      <c r="F2115" s="110"/>
      <c r="I2115" s="213"/>
      <c r="J2115" s="254">
        <f>IFERROR(VLOOKUP(G:G,'Master Data'!A:D,4,FALSE),0)</f>
        <v>0</v>
      </c>
      <c r="L2115" s="117">
        <f>IFERROR(VLOOKUP(F:F,'BW Expense Report Doc'!F:H,3,FALSE),0)</f>
        <v>0</v>
      </c>
      <c r="M2115" s="117" t="str">
        <f>IFERROR(VLOOKUP(F:F,'Payment Schedule'!AD:AE,2,FALSE),"")</f>
        <v/>
      </c>
    </row>
    <row r="2116" spans="6:13" x14ac:dyDescent="0.2">
      <c r="F2116" s="110"/>
      <c r="I2116" s="213"/>
      <c r="J2116" s="254">
        <f>IFERROR(VLOOKUP(G:G,'Master Data'!A:D,4,FALSE),0)</f>
        <v>0</v>
      </c>
      <c r="L2116" s="117">
        <f>IFERROR(VLOOKUP(F:F,'BW Expense Report Doc'!F:H,3,FALSE),0)</f>
        <v>0</v>
      </c>
      <c r="M2116" s="117" t="str">
        <f>IFERROR(VLOOKUP(F:F,'Payment Schedule'!AD:AE,2,FALSE),"")</f>
        <v/>
      </c>
    </row>
    <row r="2117" spans="6:13" x14ac:dyDescent="0.2">
      <c r="F2117" s="110"/>
      <c r="I2117" s="213"/>
      <c r="J2117" s="254">
        <f>IFERROR(VLOOKUP(G:G,'Master Data'!A:D,4,FALSE),0)</f>
        <v>0</v>
      </c>
      <c r="L2117" s="117">
        <f>IFERROR(VLOOKUP(F:F,'BW Expense Report Doc'!F:H,3,FALSE),0)</f>
        <v>0</v>
      </c>
      <c r="M2117" s="117" t="str">
        <f>IFERROR(VLOOKUP(F:F,'Payment Schedule'!AD:AE,2,FALSE),"")</f>
        <v/>
      </c>
    </row>
    <row r="2118" spans="6:13" x14ac:dyDescent="0.2">
      <c r="F2118" s="110"/>
      <c r="I2118" s="213"/>
      <c r="J2118" s="254">
        <f>IFERROR(VLOOKUP(G:G,'Master Data'!A:D,4,FALSE),0)</f>
        <v>0</v>
      </c>
      <c r="L2118" s="117">
        <f>IFERROR(VLOOKUP(F:F,'BW Expense Report Doc'!F:H,3,FALSE),0)</f>
        <v>0</v>
      </c>
      <c r="M2118" s="117" t="str">
        <f>IFERROR(VLOOKUP(F:F,'Payment Schedule'!AD:AE,2,FALSE),"")</f>
        <v/>
      </c>
    </row>
    <row r="2119" spans="6:13" x14ac:dyDescent="0.2">
      <c r="F2119" s="110"/>
      <c r="I2119" s="213"/>
      <c r="J2119" s="254">
        <f>IFERROR(VLOOKUP(G:G,'Master Data'!A:D,4,FALSE),0)</f>
        <v>0</v>
      </c>
      <c r="L2119" s="117">
        <f>IFERROR(VLOOKUP(F:F,'BW Expense Report Doc'!F:H,3,FALSE),0)</f>
        <v>0</v>
      </c>
      <c r="M2119" s="117" t="str">
        <f>IFERROR(VLOOKUP(F:F,'Payment Schedule'!AD:AE,2,FALSE),"")</f>
        <v/>
      </c>
    </row>
    <row r="2120" spans="6:13" x14ac:dyDescent="0.2">
      <c r="F2120" s="110"/>
      <c r="I2120" s="213"/>
      <c r="J2120" s="254">
        <f>IFERROR(VLOOKUP(G:G,'Master Data'!A:D,4,FALSE),0)</f>
        <v>0</v>
      </c>
      <c r="L2120" s="117">
        <f>IFERROR(VLOOKUP(F:F,'BW Expense Report Doc'!F:H,3,FALSE),0)</f>
        <v>0</v>
      </c>
      <c r="M2120" s="117" t="str">
        <f>IFERROR(VLOOKUP(F:F,'Payment Schedule'!AD:AE,2,FALSE),"")</f>
        <v/>
      </c>
    </row>
    <row r="2121" spans="6:13" x14ac:dyDescent="0.2">
      <c r="F2121" s="110"/>
      <c r="I2121" s="213"/>
      <c r="J2121" s="254">
        <f>IFERROR(VLOOKUP(G:G,'Master Data'!A:D,4,FALSE),0)</f>
        <v>0</v>
      </c>
      <c r="L2121" s="117">
        <f>IFERROR(VLOOKUP(F:F,'BW Expense Report Doc'!F:H,3,FALSE),0)</f>
        <v>0</v>
      </c>
      <c r="M2121" s="117" t="str">
        <f>IFERROR(VLOOKUP(F:F,'Payment Schedule'!AD:AE,2,FALSE),"")</f>
        <v/>
      </c>
    </row>
    <row r="2122" spans="6:13" x14ac:dyDescent="0.2">
      <c r="F2122" s="110"/>
      <c r="I2122" s="213"/>
      <c r="J2122" s="254">
        <f>IFERROR(VLOOKUP(G:G,'Master Data'!A:D,4,FALSE),0)</f>
        <v>0</v>
      </c>
      <c r="L2122" s="117">
        <f>IFERROR(VLOOKUP(F:F,'BW Expense Report Doc'!F:H,3,FALSE),0)</f>
        <v>0</v>
      </c>
      <c r="M2122" s="117" t="str">
        <f>IFERROR(VLOOKUP(F:F,'Payment Schedule'!AD:AE,2,FALSE),"")</f>
        <v/>
      </c>
    </row>
    <row r="2123" spans="6:13" x14ac:dyDescent="0.2">
      <c r="F2123" s="110"/>
      <c r="I2123" s="213"/>
      <c r="J2123" s="254">
        <f>IFERROR(VLOOKUP(G:G,'Master Data'!A:D,4,FALSE),0)</f>
        <v>0</v>
      </c>
      <c r="L2123" s="117">
        <f>IFERROR(VLOOKUP(F:F,'BW Expense Report Doc'!F:H,3,FALSE),0)</f>
        <v>0</v>
      </c>
      <c r="M2123" s="117" t="str">
        <f>IFERROR(VLOOKUP(F:F,'Payment Schedule'!AD:AE,2,FALSE),"")</f>
        <v/>
      </c>
    </row>
    <row r="2124" spans="6:13" x14ac:dyDescent="0.2">
      <c r="F2124" s="110"/>
      <c r="I2124" s="213"/>
      <c r="J2124" s="254">
        <f>IFERROR(VLOOKUP(G:G,'Master Data'!A:D,4,FALSE),0)</f>
        <v>0</v>
      </c>
      <c r="L2124" s="117">
        <f>IFERROR(VLOOKUP(F:F,'BW Expense Report Doc'!F:H,3,FALSE),0)</f>
        <v>0</v>
      </c>
      <c r="M2124" s="117" t="str">
        <f>IFERROR(VLOOKUP(F:F,'Payment Schedule'!AD:AE,2,FALSE),"")</f>
        <v/>
      </c>
    </row>
    <row r="2125" spans="6:13" x14ac:dyDescent="0.2">
      <c r="F2125" s="110"/>
      <c r="I2125" s="213"/>
      <c r="J2125" s="254">
        <f>IFERROR(VLOOKUP(G:G,'Master Data'!A:D,4,FALSE),0)</f>
        <v>0</v>
      </c>
      <c r="L2125" s="117">
        <f>IFERROR(VLOOKUP(F:F,'BW Expense Report Doc'!F:H,3,FALSE),0)</f>
        <v>0</v>
      </c>
      <c r="M2125" s="117" t="str">
        <f>IFERROR(VLOOKUP(F:F,'Payment Schedule'!AD:AE,2,FALSE),"")</f>
        <v/>
      </c>
    </row>
    <row r="2126" spans="6:13" x14ac:dyDescent="0.2">
      <c r="F2126" s="110"/>
      <c r="I2126" s="213"/>
      <c r="J2126" s="254">
        <f>IFERROR(VLOOKUP(G:G,'Master Data'!A:D,4,FALSE),0)</f>
        <v>0</v>
      </c>
      <c r="L2126" s="117">
        <f>IFERROR(VLOOKUP(F:F,'BW Expense Report Doc'!F:H,3,FALSE),0)</f>
        <v>0</v>
      </c>
      <c r="M2126" s="117" t="str">
        <f>IFERROR(VLOOKUP(F:F,'Payment Schedule'!AD:AE,2,FALSE),"")</f>
        <v/>
      </c>
    </row>
    <row r="2127" spans="6:13" x14ac:dyDescent="0.2">
      <c r="F2127" s="110"/>
      <c r="I2127" s="213"/>
      <c r="J2127" s="254">
        <f>IFERROR(VLOOKUP(G:G,'Master Data'!A:D,4,FALSE),0)</f>
        <v>0</v>
      </c>
      <c r="L2127" s="117">
        <f>IFERROR(VLOOKUP(F:F,'BW Expense Report Doc'!F:H,3,FALSE),0)</f>
        <v>0</v>
      </c>
      <c r="M2127" s="117" t="str">
        <f>IFERROR(VLOOKUP(F:F,'Payment Schedule'!AD:AE,2,FALSE),"")</f>
        <v/>
      </c>
    </row>
    <row r="2128" spans="6:13" x14ac:dyDescent="0.2">
      <c r="F2128" s="110"/>
      <c r="I2128" s="213"/>
      <c r="J2128" s="254">
        <f>IFERROR(VLOOKUP(G:G,'Master Data'!A:D,4,FALSE),0)</f>
        <v>0</v>
      </c>
      <c r="L2128" s="117">
        <f>IFERROR(VLOOKUP(F:F,'BW Expense Report Doc'!F:H,3,FALSE),0)</f>
        <v>0</v>
      </c>
      <c r="M2128" s="117" t="str">
        <f>IFERROR(VLOOKUP(F:F,'Payment Schedule'!AD:AE,2,FALSE),"")</f>
        <v/>
      </c>
    </row>
    <row r="2129" spans="6:13" x14ac:dyDescent="0.2">
      <c r="F2129" s="110"/>
      <c r="I2129" s="213"/>
      <c r="J2129" s="254">
        <f>IFERROR(VLOOKUP(G:G,'Master Data'!A:D,4,FALSE),0)</f>
        <v>0</v>
      </c>
      <c r="L2129" s="117">
        <f>IFERROR(VLOOKUP(F:F,'BW Expense Report Doc'!F:H,3,FALSE),0)</f>
        <v>0</v>
      </c>
      <c r="M2129" s="117" t="str">
        <f>IFERROR(VLOOKUP(F:F,'Payment Schedule'!AD:AE,2,FALSE),"")</f>
        <v/>
      </c>
    </row>
    <row r="2130" spans="6:13" x14ac:dyDescent="0.2">
      <c r="F2130" s="110"/>
      <c r="I2130" s="213"/>
      <c r="J2130" s="254">
        <f>IFERROR(VLOOKUP(G:G,'Master Data'!A:D,4,FALSE),0)</f>
        <v>0</v>
      </c>
      <c r="L2130" s="117">
        <f>IFERROR(VLOOKUP(F:F,'BW Expense Report Doc'!F:H,3,FALSE),0)</f>
        <v>0</v>
      </c>
      <c r="M2130" s="117" t="str">
        <f>IFERROR(VLOOKUP(F:F,'Payment Schedule'!AD:AE,2,FALSE),"")</f>
        <v/>
      </c>
    </row>
    <row r="2131" spans="6:13" x14ac:dyDescent="0.2">
      <c r="F2131" s="110"/>
      <c r="I2131" s="213"/>
      <c r="J2131" s="254">
        <f>IFERROR(VLOOKUP(G:G,'Master Data'!A:D,4,FALSE),0)</f>
        <v>0</v>
      </c>
      <c r="L2131" s="117">
        <f>IFERROR(VLOOKUP(F:F,'BW Expense Report Doc'!F:H,3,FALSE),0)</f>
        <v>0</v>
      </c>
      <c r="M2131" s="117" t="str">
        <f>IFERROR(VLOOKUP(F:F,'Payment Schedule'!AD:AE,2,FALSE),"")</f>
        <v/>
      </c>
    </row>
    <row r="2132" spans="6:13" x14ac:dyDescent="0.2">
      <c r="F2132" s="110"/>
      <c r="I2132" s="213"/>
      <c r="J2132" s="254">
        <f>IFERROR(VLOOKUP(G:G,'Master Data'!A:D,4,FALSE),0)</f>
        <v>0</v>
      </c>
      <c r="L2132" s="117">
        <f>IFERROR(VLOOKUP(F:F,'BW Expense Report Doc'!F:H,3,FALSE),0)</f>
        <v>0</v>
      </c>
      <c r="M2132" s="117" t="str">
        <f>IFERROR(VLOOKUP(F:F,'Payment Schedule'!AD:AE,2,FALSE),"")</f>
        <v/>
      </c>
    </row>
    <row r="2133" spans="6:13" x14ac:dyDescent="0.2">
      <c r="F2133" s="110"/>
      <c r="I2133" s="213"/>
      <c r="J2133" s="254">
        <f>IFERROR(VLOOKUP(G:G,'Master Data'!A:D,4,FALSE),0)</f>
        <v>0</v>
      </c>
      <c r="L2133" s="117">
        <f>IFERROR(VLOOKUP(F:F,'BW Expense Report Doc'!F:H,3,FALSE),0)</f>
        <v>0</v>
      </c>
      <c r="M2133" s="117" t="str">
        <f>IFERROR(VLOOKUP(F:F,'Payment Schedule'!AD:AE,2,FALSE),"")</f>
        <v/>
      </c>
    </row>
    <row r="2134" spans="6:13" x14ac:dyDescent="0.2">
      <c r="F2134" s="110"/>
      <c r="I2134" s="213"/>
      <c r="J2134" s="254">
        <f>IFERROR(VLOOKUP(G:G,'Master Data'!A:D,4,FALSE),0)</f>
        <v>0</v>
      </c>
      <c r="L2134" s="117">
        <f>IFERROR(VLOOKUP(F:F,'BW Expense Report Doc'!F:H,3,FALSE),0)</f>
        <v>0</v>
      </c>
      <c r="M2134" s="117" t="str">
        <f>IFERROR(VLOOKUP(F:F,'Payment Schedule'!AD:AE,2,FALSE),"")</f>
        <v/>
      </c>
    </row>
    <row r="2135" spans="6:13" x14ac:dyDescent="0.2">
      <c r="F2135" s="110"/>
      <c r="I2135" s="213"/>
      <c r="J2135" s="254">
        <f>IFERROR(VLOOKUP(G:G,'Master Data'!A:D,4,FALSE),0)</f>
        <v>0</v>
      </c>
      <c r="L2135" s="117">
        <f>IFERROR(VLOOKUP(F:F,'BW Expense Report Doc'!F:H,3,FALSE),0)</f>
        <v>0</v>
      </c>
      <c r="M2135" s="117" t="str">
        <f>IFERROR(VLOOKUP(F:F,'Payment Schedule'!AD:AE,2,FALSE),"")</f>
        <v/>
      </c>
    </row>
    <row r="2136" spans="6:13" x14ac:dyDescent="0.2">
      <c r="F2136" s="110"/>
      <c r="I2136" s="213"/>
      <c r="J2136" s="254">
        <f>IFERROR(VLOOKUP(G:G,'Master Data'!A:D,4,FALSE),0)</f>
        <v>0</v>
      </c>
      <c r="L2136" s="117">
        <f>IFERROR(VLOOKUP(F:F,'BW Expense Report Doc'!F:H,3,FALSE),0)</f>
        <v>0</v>
      </c>
      <c r="M2136" s="117" t="str">
        <f>IFERROR(VLOOKUP(F:F,'Payment Schedule'!AD:AE,2,FALSE),"")</f>
        <v/>
      </c>
    </row>
    <row r="2137" spans="6:13" x14ac:dyDescent="0.2">
      <c r="F2137" s="110"/>
      <c r="I2137" s="213"/>
      <c r="J2137" s="254">
        <f>IFERROR(VLOOKUP(G:G,'Master Data'!A:D,4,FALSE),0)</f>
        <v>0</v>
      </c>
      <c r="L2137" s="117">
        <f>IFERROR(VLOOKUP(F:F,'BW Expense Report Doc'!F:H,3,FALSE),0)</f>
        <v>0</v>
      </c>
      <c r="M2137" s="117" t="str">
        <f>IFERROR(VLOOKUP(F:F,'Payment Schedule'!AD:AE,2,FALSE),"")</f>
        <v/>
      </c>
    </row>
    <row r="2138" spans="6:13" x14ac:dyDescent="0.2">
      <c r="F2138" s="110"/>
      <c r="I2138" s="213"/>
      <c r="J2138" s="254">
        <f>IFERROR(VLOOKUP(G:G,'Master Data'!A:D,4,FALSE),0)</f>
        <v>0</v>
      </c>
      <c r="L2138" s="117">
        <f>IFERROR(VLOOKUP(F:F,'BW Expense Report Doc'!F:H,3,FALSE),0)</f>
        <v>0</v>
      </c>
      <c r="M2138" s="117" t="str">
        <f>IFERROR(VLOOKUP(F:F,'Payment Schedule'!AD:AE,2,FALSE),"")</f>
        <v/>
      </c>
    </row>
    <row r="2139" spans="6:13" x14ac:dyDescent="0.2">
      <c r="F2139" s="110"/>
      <c r="I2139" s="213"/>
      <c r="J2139" s="254">
        <f>IFERROR(VLOOKUP(G:G,'Master Data'!A:D,4,FALSE),0)</f>
        <v>0</v>
      </c>
      <c r="L2139" s="117">
        <f>IFERROR(VLOOKUP(F:F,'BW Expense Report Doc'!F:H,3,FALSE),0)</f>
        <v>0</v>
      </c>
      <c r="M2139" s="117" t="str">
        <f>IFERROR(VLOOKUP(F:F,'Payment Schedule'!AD:AE,2,FALSE),"")</f>
        <v/>
      </c>
    </row>
    <row r="2140" spans="6:13" x14ac:dyDescent="0.2">
      <c r="F2140" s="110"/>
      <c r="I2140" s="213"/>
      <c r="J2140" s="254">
        <f>IFERROR(VLOOKUP(G:G,'Master Data'!A:D,4,FALSE),0)</f>
        <v>0</v>
      </c>
      <c r="L2140" s="117">
        <f>IFERROR(VLOOKUP(F:F,'BW Expense Report Doc'!F:H,3,FALSE),0)</f>
        <v>0</v>
      </c>
      <c r="M2140" s="117" t="str">
        <f>IFERROR(VLOOKUP(F:F,'Payment Schedule'!AD:AE,2,FALSE),"")</f>
        <v/>
      </c>
    </row>
    <row r="2141" spans="6:13" x14ac:dyDescent="0.2">
      <c r="F2141" s="110"/>
      <c r="I2141" s="213"/>
      <c r="J2141" s="254">
        <f>IFERROR(VLOOKUP(G:G,'Master Data'!A:D,4,FALSE),0)</f>
        <v>0</v>
      </c>
      <c r="L2141" s="117">
        <f>IFERROR(VLOOKUP(F:F,'BW Expense Report Doc'!F:H,3,FALSE),0)</f>
        <v>0</v>
      </c>
      <c r="M2141" s="117" t="str">
        <f>IFERROR(VLOOKUP(F:F,'Payment Schedule'!AD:AE,2,FALSE),"")</f>
        <v/>
      </c>
    </row>
    <row r="2142" spans="6:13" x14ac:dyDescent="0.2">
      <c r="F2142" s="110"/>
      <c r="I2142" s="213"/>
      <c r="J2142" s="254">
        <f>IFERROR(VLOOKUP(G:G,'Master Data'!A:D,4,FALSE),0)</f>
        <v>0</v>
      </c>
      <c r="L2142" s="117">
        <f>IFERROR(VLOOKUP(F:F,'BW Expense Report Doc'!F:H,3,FALSE),0)</f>
        <v>0</v>
      </c>
      <c r="M2142" s="117" t="str">
        <f>IFERROR(VLOOKUP(F:F,'Payment Schedule'!AD:AE,2,FALSE),"")</f>
        <v/>
      </c>
    </row>
    <row r="2143" spans="6:13" x14ac:dyDescent="0.2">
      <c r="F2143" s="110"/>
      <c r="I2143" s="213"/>
      <c r="J2143" s="254">
        <f>IFERROR(VLOOKUP(G:G,'Master Data'!A:D,4,FALSE),0)</f>
        <v>0</v>
      </c>
      <c r="L2143" s="117">
        <f>IFERROR(VLOOKUP(F:F,'BW Expense Report Doc'!F:H,3,FALSE),0)</f>
        <v>0</v>
      </c>
      <c r="M2143" s="117" t="str">
        <f>IFERROR(VLOOKUP(F:F,'Payment Schedule'!AD:AE,2,FALSE),"")</f>
        <v/>
      </c>
    </row>
    <row r="2144" spans="6:13" x14ac:dyDescent="0.2">
      <c r="F2144" s="110"/>
      <c r="I2144" s="213"/>
      <c r="J2144" s="254">
        <f>IFERROR(VLOOKUP(G:G,'Master Data'!A:D,4,FALSE),0)</f>
        <v>0</v>
      </c>
      <c r="L2144" s="117">
        <f>IFERROR(VLOOKUP(F:F,'BW Expense Report Doc'!F:H,3,FALSE),0)</f>
        <v>0</v>
      </c>
      <c r="M2144" s="117" t="str">
        <f>IFERROR(VLOOKUP(F:F,'Payment Schedule'!AD:AE,2,FALSE),"")</f>
        <v/>
      </c>
    </row>
    <row r="2145" spans="6:13" x14ac:dyDescent="0.2">
      <c r="F2145" s="110"/>
      <c r="I2145" s="213"/>
      <c r="J2145" s="254">
        <f>IFERROR(VLOOKUP(G:G,'Master Data'!A:D,4,FALSE),0)</f>
        <v>0</v>
      </c>
      <c r="L2145" s="117">
        <f>IFERROR(VLOOKUP(F:F,'BW Expense Report Doc'!F:H,3,FALSE),0)</f>
        <v>0</v>
      </c>
      <c r="M2145" s="117" t="str">
        <f>IFERROR(VLOOKUP(F:F,'Payment Schedule'!AD:AE,2,FALSE),"")</f>
        <v/>
      </c>
    </row>
    <row r="2146" spans="6:13" x14ac:dyDescent="0.2">
      <c r="F2146" s="110"/>
      <c r="I2146" s="213"/>
      <c r="J2146" s="254">
        <f>IFERROR(VLOOKUP(G:G,'Master Data'!A:D,4,FALSE),0)</f>
        <v>0</v>
      </c>
      <c r="L2146" s="117">
        <f>IFERROR(VLOOKUP(F:F,'BW Expense Report Doc'!F:H,3,FALSE),0)</f>
        <v>0</v>
      </c>
      <c r="M2146" s="117" t="str">
        <f>IFERROR(VLOOKUP(F:F,'Payment Schedule'!AD:AE,2,FALSE),"")</f>
        <v/>
      </c>
    </row>
    <row r="2147" spans="6:13" x14ac:dyDescent="0.2">
      <c r="F2147" s="110"/>
      <c r="I2147" s="213"/>
      <c r="J2147" s="254">
        <f>IFERROR(VLOOKUP(G:G,'Master Data'!A:D,4,FALSE),0)</f>
        <v>0</v>
      </c>
      <c r="L2147" s="117">
        <f>IFERROR(VLOOKUP(F:F,'BW Expense Report Doc'!F:H,3,FALSE),0)</f>
        <v>0</v>
      </c>
      <c r="M2147" s="117" t="str">
        <f>IFERROR(VLOOKUP(F:F,'Payment Schedule'!AD:AE,2,FALSE),"")</f>
        <v/>
      </c>
    </row>
    <row r="2148" spans="6:13" x14ac:dyDescent="0.2">
      <c r="F2148" s="110"/>
      <c r="I2148" s="213"/>
      <c r="J2148" s="254">
        <f>IFERROR(VLOOKUP(G:G,'Master Data'!A:D,4,FALSE),0)</f>
        <v>0</v>
      </c>
      <c r="L2148" s="117">
        <f>IFERROR(VLOOKUP(F:F,'BW Expense Report Doc'!F:H,3,FALSE),0)</f>
        <v>0</v>
      </c>
      <c r="M2148" s="117" t="str">
        <f>IFERROR(VLOOKUP(F:F,'Payment Schedule'!AD:AE,2,FALSE),"")</f>
        <v/>
      </c>
    </row>
    <row r="2149" spans="6:13" x14ac:dyDescent="0.2">
      <c r="F2149" s="110"/>
      <c r="I2149" s="213"/>
      <c r="J2149" s="254">
        <f>IFERROR(VLOOKUP(G:G,'Master Data'!A:D,4,FALSE),0)</f>
        <v>0</v>
      </c>
      <c r="L2149" s="117">
        <f>IFERROR(VLOOKUP(F:F,'BW Expense Report Doc'!F:H,3,FALSE),0)</f>
        <v>0</v>
      </c>
      <c r="M2149" s="117" t="str">
        <f>IFERROR(VLOOKUP(F:F,'Payment Schedule'!AD:AE,2,FALSE),"")</f>
        <v/>
      </c>
    </row>
    <row r="2150" spans="6:13" x14ac:dyDescent="0.2">
      <c r="F2150" s="110"/>
      <c r="I2150" s="213"/>
      <c r="J2150" s="254">
        <f>IFERROR(VLOOKUP(G:G,'Master Data'!A:D,4,FALSE),0)</f>
        <v>0</v>
      </c>
      <c r="L2150" s="117">
        <f>IFERROR(VLOOKUP(F:F,'BW Expense Report Doc'!F:H,3,FALSE),0)</f>
        <v>0</v>
      </c>
      <c r="M2150" s="117" t="str">
        <f>IFERROR(VLOOKUP(F:F,'Payment Schedule'!AD:AE,2,FALSE),"")</f>
        <v/>
      </c>
    </row>
    <row r="2151" spans="6:13" x14ac:dyDescent="0.2">
      <c r="F2151" s="110"/>
      <c r="I2151" s="213"/>
      <c r="J2151" s="254">
        <f>IFERROR(VLOOKUP(G:G,'Master Data'!A:D,4,FALSE),0)</f>
        <v>0</v>
      </c>
      <c r="L2151" s="117">
        <f>IFERROR(VLOOKUP(F:F,'BW Expense Report Doc'!F:H,3,FALSE),0)</f>
        <v>0</v>
      </c>
      <c r="M2151" s="117" t="str">
        <f>IFERROR(VLOOKUP(F:F,'Payment Schedule'!AD:AE,2,FALSE),"")</f>
        <v/>
      </c>
    </row>
    <row r="2152" spans="6:13" x14ac:dyDescent="0.2">
      <c r="F2152" s="110"/>
      <c r="I2152" s="213"/>
      <c r="J2152" s="254">
        <f>IFERROR(VLOOKUP(G:G,'Master Data'!A:D,4,FALSE),0)</f>
        <v>0</v>
      </c>
      <c r="L2152" s="117">
        <f>IFERROR(VLOOKUP(F:F,'BW Expense Report Doc'!F:H,3,FALSE),0)</f>
        <v>0</v>
      </c>
      <c r="M2152" s="117" t="str">
        <f>IFERROR(VLOOKUP(F:F,'Payment Schedule'!AD:AE,2,FALSE),"")</f>
        <v/>
      </c>
    </row>
    <row r="2153" spans="6:13" x14ac:dyDescent="0.2">
      <c r="F2153" s="110"/>
      <c r="I2153" s="213"/>
      <c r="J2153" s="254">
        <f>IFERROR(VLOOKUP(G:G,'Master Data'!A:D,4,FALSE),0)</f>
        <v>0</v>
      </c>
      <c r="L2153" s="117">
        <f>IFERROR(VLOOKUP(F:F,'BW Expense Report Doc'!F:H,3,FALSE),0)</f>
        <v>0</v>
      </c>
      <c r="M2153" s="117" t="str">
        <f>IFERROR(VLOOKUP(F:F,'Payment Schedule'!AD:AE,2,FALSE),"")</f>
        <v/>
      </c>
    </row>
    <row r="2154" spans="6:13" x14ac:dyDescent="0.2">
      <c r="F2154" s="110"/>
      <c r="I2154" s="213"/>
      <c r="J2154" s="254">
        <f>IFERROR(VLOOKUP(G:G,'Master Data'!A:D,4,FALSE),0)</f>
        <v>0</v>
      </c>
      <c r="L2154" s="117">
        <f>IFERROR(VLOOKUP(F:F,'BW Expense Report Doc'!F:H,3,FALSE),0)</f>
        <v>0</v>
      </c>
      <c r="M2154" s="117" t="str">
        <f>IFERROR(VLOOKUP(F:F,'Payment Schedule'!AD:AE,2,FALSE),"")</f>
        <v/>
      </c>
    </row>
    <row r="2155" spans="6:13" x14ac:dyDescent="0.2">
      <c r="F2155" s="110"/>
      <c r="I2155" s="213"/>
      <c r="J2155" s="254">
        <f>IFERROR(VLOOKUP(G:G,'Master Data'!A:D,4,FALSE),0)</f>
        <v>0</v>
      </c>
      <c r="L2155" s="117">
        <f>IFERROR(VLOOKUP(F:F,'BW Expense Report Doc'!F:H,3,FALSE),0)</f>
        <v>0</v>
      </c>
      <c r="M2155" s="117" t="str">
        <f>IFERROR(VLOOKUP(F:F,'Payment Schedule'!AD:AE,2,FALSE),"")</f>
        <v/>
      </c>
    </row>
    <row r="2156" spans="6:13" x14ac:dyDescent="0.2">
      <c r="F2156" s="110"/>
      <c r="I2156" s="213"/>
      <c r="J2156" s="254">
        <f>IFERROR(VLOOKUP(G:G,'Master Data'!A:D,4,FALSE),0)</f>
        <v>0</v>
      </c>
      <c r="L2156" s="117">
        <f>IFERROR(VLOOKUP(F:F,'BW Expense Report Doc'!F:H,3,FALSE),0)</f>
        <v>0</v>
      </c>
      <c r="M2156" s="117" t="str">
        <f>IFERROR(VLOOKUP(F:F,'Payment Schedule'!AD:AE,2,FALSE),"")</f>
        <v/>
      </c>
    </row>
    <row r="2157" spans="6:13" x14ac:dyDescent="0.2">
      <c r="F2157" s="110"/>
      <c r="I2157" s="213"/>
      <c r="J2157" s="254">
        <f>IFERROR(VLOOKUP(G:G,'Master Data'!A:D,4,FALSE),0)</f>
        <v>0</v>
      </c>
      <c r="L2157" s="117">
        <f>IFERROR(VLOOKUP(F:F,'BW Expense Report Doc'!F:H,3,FALSE),0)</f>
        <v>0</v>
      </c>
      <c r="M2157" s="117" t="str">
        <f>IFERROR(VLOOKUP(F:F,'Payment Schedule'!AD:AE,2,FALSE),"")</f>
        <v/>
      </c>
    </row>
    <row r="2158" spans="6:13" x14ac:dyDescent="0.2">
      <c r="F2158" s="110"/>
      <c r="I2158" s="213"/>
      <c r="J2158" s="254">
        <f>IFERROR(VLOOKUP(G:G,'Master Data'!A:D,4,FALSE),0)</f>
        <v>0</v>
      </c>
      <c r="L2158" s="117">
        <f>IFERROR(VLOOKUP(F:F,'BW Expense Report Doc'!F:H,3,FALSE),0)</f>
        <v>0</v>
      </c>
      <c r="M2158" s="117" t="str">
        <f>IFERROR(VLOOKUP(F:F,'Payment Schedule'!AD:AE,2,FALSE),"")</f>
        <v/>
      </c>
    </row>
    <row r="2159" spans="6:13" x14ac:dyDescent="0.2">
      <c r="F2159" s="110"/>
      <c r="I2159" s="213"/>
      <c r="J2159" s="254">
        <f>IFERROR(VLOOKUP(G:G,'Master Data'!A:D,4,FALSE),0)</f>
        <v>0</v>
      </c>
      <c r="L2159" s="117">
        <f>IFERROR(VLOOKUP(F:F,'BW Expense Report Doc'!F:H,3,FALSE),0)</f>
        <v>0</v>
      </c>
      <c r="M2159" s="117" t="str">
        <f>IFERROR(VLOOKUP(F:F,'Payment Schedule'!AD:AE,2,FALSE),"")</f>
        <v/>
      </c>
    </row>
    <row r="2160" spans="6:13" x14ac:dyDescent="0.2">
      <c r="F2160" s="110"/>
      <c r="I2160" s="213"/>
      <c r="J2160" s="254">
        <f>IFERROR(VLOOKUP(G:G,'Master Data'!A:D,4,FALSE),0)</f>
        <v>0</v>
      </c>
      <c r="L2160" s="117">
        <f>IFERROR(VLOOKUP(F:F,'BW Expense Report Doc'!F:H,3,FALSE),0)</f>
        <v>0</v>
      </c>
      <c r="M2160" s="117" t="str">
        <f>IFERROR(VLOOKUP(F:F,'Payment Schedule'!AD:AE,2,FALSE),"")</f>
        <v/>
      </c>
    </row>
    <row r="2161" spans="6:13" x14ac:dyDescent="0.2">
      <c r="F2161" s="110"/>
      <c r="I2161" s="213"/>
      <c r="J2161" s="254">
        <f>IFERROR(VLOOKUP(G:G,'Master Data'!A:D,4,FALSE),0)</f>
        <v>0</v>
      </c>
      <c r="L2161" s="117">
        <f>IFERROR(VLOOKUP(F:F,'BW Expense Report Doc'!F:H,3,FALSE),0)</f>
        <v>0</v>
      </c>
      <c r="M2161" s="117" t="str">
        <f>IFERROR(VLOOKUP(F:F,'Payment Schedule'!AD:AE,2,FALSE),"")</f>
        <v/>
      </c>
    </row>
    <row r="2162" spans="6:13" x14ac:dyDescent="0.2">
      <c r="F2162" s="110"/>
      <c r="I2162" s="213"/>
      <c r="J2162" s="254">
        <f>IFERROR(VLOOKUP(G:G,'Master Data'!A:D,4,FALSE),0)</f>
        <v>0</v>
      </c>
      <c r="L2162" s="117">
        <f>IFERROR(VLOOKUP(F:F,'BW Expense Report Doc'!F:H,3,FALSE),0)</f>
        <v>0</v>
      </c>
      <c r="M2162" s="117" t="str">
        <f>IFERROR(VLOOKUP(F:F,'Payment Schedule'!AD:AE,2,FALSE),"")</f>
        <v/>
      </c>
    </row>
    <row r="2163" spans="6:13" x14ac:dyDescent="0.2">
      <c r="F2163" s="110"/>
      <c r="I2163" s="213"/>
      <c r="J2163" s="254">
        <f>IFERROR(VLOOKUP(G:G,'Master Data'!A:D,4,FALSE),0)</f>
        <v>0</v>
      </c>
      <c r="L2163" s="117">
        <f>IFERROR(VLOOKUP(F:F,'BW Expense Report Doc'!F:H,3,FALSE),0)</f>
        <v>0</v>
      </c>
      <c r="M2163" s="117" t="str">
        <f>IFERROR(VLOOKUP(F:F,'Payment Schedule'!AD:AE,2,FALSE),"")</f>
        <v/>
      </c>
    </row>
    <row r="2164" spans="6:13" x14ac:dyDescent="0.2">
      <c r="F2164" s="110"/>
      <c r="I2164" s="213"/>
      <c r="J2164" s="254">
        <f>IFERROR(VLOOKUP(G:G,'Master Data'!A:D,4,FALSE),0)</f>
        <v>0</v>
      </c>
      <c r="L2164" s="117">
        <f>IFERROR(VLOOKUP(F:F,'BW Expense Report Doc'!F:H,3,FALSE),0)</f>
        <v>0</v>
      </c>
      <c r="M2164" s="117" t="str">
        <f>IFERROR(VLOOKUP(F:F,'Payment Schedule'!AD:AE,2,FALSE),"")</f>
        <v/>
      </c>
    </row>
    <row r="2165" spans="6:13" x14ac:dyDescent="0.2">
      <c r="F2165" s="110"/>
      <c r="I2165" s="213"/>
      <c r="J2165" s="254">
        <f>IFERROR(VLOOKUP(G:G,'Master Data'!A:D,4,FALSE),0)</f>
        <v>0</v>
      </c>
      <c r="L2165" s="117">
        <f>IFERROR(VLOOKUP(F:F,'BW Expense Report Doc'!F:H,3,FALSE),0)</f>
        <v>0</v>
      </c>
      <c r="M2165" s="117" t="str">
        <f>IFERROR(VLOOKUP(F:F,'Payment Schedule'!AD:AE,2,FALSE),"")</f>
        <v/>
      </c>
    </row>
    <row r="2166" spans="6:13" x14ac:dyDescent="0.2">
      <c r="F2166" s="110"/>
      <c r="I2166" s="213"/>
      <c r="J2166" s="254">
        <f>IFERROR(VLOOKUP(G:G,'Master Data'!A:D,4,FALSE),0)</f>
        <v>0</v>
      </c>
      <c r="L2166" s="117">
        <f>IFERROR(VLOOKUP(F:F,'BW Expense Report Doc'!F:H,3,FALSE),0)</f>
        <v>0</v>
      </c>
      <c r="M2166" s="117" t="str">
        <f>IFERROR(VLOOKUP(F:F,'Payment Schedule'!AD:AE,2,FALSE),"")</f>
        <v/>
      </c>
    </row>
    <row r="2167" spans="6:13" x14ac:dyDescent="0.2">
      <c r="F2167" s="110"/>
      <c r="I2167" s="213"/>
      <c r="J2167" s="254">
        <f>IFERROR(VLOOKUP(G:G,'Master Data'!A:D,4,FALSE),0)</f>
        <v>0</v>
      </c>
      <c r="L2167" s="117">
        <f>IFERROR(VLOOKUP(F:F,'BW Expense Report Doc'!F:H,3,FALSE),0)</f>
        <v>0</v>
      </c>
      <c r="M2167" s="117" t="str">
        <f>IFERROR(VLOOKUP(F:F,'Payment Schedule'!AD:AE,2,FALSE),"")</f>
        <v/>
      </c>
    </row>
    <row r="2168" spans="6:13" x14ac:dyDescent="0.2">
      <c r="F2168" s="110"/>
      <c r="I2168" s="213"/>
      <c r="J2168" s="254">
        <f>IFERROR(VLOOKUP(G:G,'Master Data'!A:D,4,FALSE),0)</f>
        <v>0</v>
      </c>
      <c r="L2168" s="117">
        <f>IFERROR(VLOOKUP(F:F,'BW Expense Report Doc'!F:H,3,FALSE),0)</f>
        <v>0</v>
      </c>
      <c r="M2168" s="117" t="str">
        <f>IFERROR(VLOOKUP(F:F,'Payment Schedule'!AD:AE,2,FALSE),"")</f>
        <v/>
      </c>
    </row>
    <row r="2169" spans="6:13" x14ac:dyDescent="0.2">
      <c r="F2169" s="110"/>
      <c r="I2169" s="213"/>
      <c r="J2169" s="254">
        <f>IFERROR(VLOOKUP(G:G,'Master Data'!A:D,4,FALSE),0)</f>
        <v>0</v>
      </c>
      <c r="L2169" s="117">
        <f>IFERROR(VLOOKUP(F:F,'BW Expense Report Doc'!F:H,3,FALSE),0)</f>
        <v>0</v>
      </c>
      <c r="M2169" s="117" t="str">
        <f>IFERROR(VLOOKUP(F:F,'Payment Schedule'!AD:AE,2,FALSE),"")</f>
        <v/>
      </c>
    </row>
    <row r="2170" spans="6:13" x14ac:dyDescent="0.2">
      <c r="F2170" s="110"/>
      <c r="I2170" s="213"/>
      <c r="J2170" s="254">
        <f>IFERROR(VLOOKUP(G:G,'Master Data'!A:D,4,FALSE),0)</f>
        <v>0</v>
      </c>
      <c r="L2170" s="117">
        <f>IFERROR(VLOOKUP(F:F,'BW Expense Report Doc'!F:H,3,FALSE),0)</f>
        <v>0</v>
      </c>
      <c r="M2170" s="117" t="str">
        <f>IFERROR(VLOOKUP(F:F,'Payment Schedule'!AD:AE,2,FALSE),"")</f>
        <v/>
      </c>
    </row>
    <row r="2171" spans="6:13" x14ac:dyDescent="0.2">
      <c r="F2171" s="110"/>
      <c r="I2171" s="213"/>
      <c r="J2171" s="254">
        <f>IFERROR(VLOOKUP(G:G,'Master Data'!A:D,4,FALSE),0)</f>
        <v>0</v>
      </c>
      <c r="L2171" s="117">
        <f>IFERROR(VLOOKUP(F:F,'BW Expense Report Doc'!F:H,3,FALSE),0)</f>
        <v>0</v>
      </c>
      <c r="M2171" s="117" t="str">
        <f>IFERROR(VLOOKUP(F:F,'Payment Schedule'!AD:AE,2,FALSE),"")</f>
        <v/>
      </c>
    </row>
    <row r="2172" spans="6:13" x14ac:dyDescent="0.2">
      <c r="F2172" s="110"/>
      <c r="I2172" s="213"/>
      <c r="J2172" s="254">
        <f>IFERROR(VLOOKUP(G:G,'Master Data'!A:D,4,FALSE),0)</f>
        <v>0</v>
      </c>
      <c r="L2172" s="117">
        <f>IFERROR(VLOOKUP(F:F,'BW Expense Report Doc'!F:H,3,FALSE),0)</f>
        <v>0</v>
      </c>
      <c r="M2172" s="117" t="str">
        <f>IFERROR(VLOOKUP(F:F,'Payment Schedule'!AD:AE,2,FALSE),"")</f>
        <v/>
      </c>
    </row>
    <row r="2173" spans="6:13" x14ac:dyDescent="0.2">
      <c r="F2173" s="110"/>
      <c r="I2173" s="213"/>
      <c r="J2173" s="254">
        <f>IFERROR(VLOOKUP(G:G,'Master Data'!A:D,4,FALSE),0)</f>
        <v>0</v>
      </c>
      <c r="L2173" s="117">
        <f>IFERROR(VLOOKUP(F:F,'BW Expense Report Doc'!F:H,3,FALSE),0)</f>
        <v>0</v>
      </c>
      <c r="M2173" s="117" t="str">
        <f>IFERROR(VLOOKUP(F:F,'Payment Schedule'!AD:AE,2,FALSE),"")</f>
        <v/>
      </c>
    </row>
    <row r="2174" spans="6:13" x14ac:dyDescent="0.2">
      <c r="F2174" s="110"/>
      <c r="I2174" s="213"/>
      <c r="J2174" s="254">
        <f>IFERROR(VLOOKUP(G:G,'Master Data'!A:D,4,FALSE),0)</f>
        <v>0</v>
      </c>
      <c r="L2174" s="117">
        <f>IFERROR(VLOOKUP(F:F,'BW Expense Report Doc'!F:H,3,FALSE),0)</f>
        <v>0</v>
      </c>
      <c r="M2174" s="117" t="str">
        <f>IFERROR(VLOOKUP(F:F,'Payment Schedule'!AD:AE,2,FALSE),"")</f>
        <v/>
      </c>
    </row>
    <row r="2175" spans="6:13" x14ac:dyDescent="0.2">
      <c r="F2175" s="110"/>
      <c r="I2175" s="213"/>
      <c r="J2175" s="254">
        <f>IFERROR(VLOOKUP(G:G,'Master Data'!A:D,4,FALSE),0)</f>
        <v>0</v>
      </c>
      <c r="L2175" s="117">
        <f>IFERROR(VLOOKUP(F:F,'BW Expense Report Doc'!F:H,3,FALSE),0)</f>
        <v>0</v>
      </c>
      <c r="M2175" s="117" t="str">
        <f>IFERROR(VLOOKUP(F:F,'Payment Schedule'!AD:AE,2,FALSE),"")</f>
        <v/>
      </c>
    </row>
    <row r="2176" spans="6:13" x14ac:dyDescent="0.2">
      <c r="F2176" s="110"/>
      <c r="I2176" s="213"/>
      <c r="J2176" s="254">
        <f>IFERROR(VLOOKUP(G:G,'Master Data'!A:D,4,FALSE),0)</f>
        <v>0</v>
      </c>
      <c r="L2176" s="117">
        <f>IFERROR(VLOOKUP(F:F,'BW Expense Report Doc'!F:H,3,FALSE),0)</f>
        <v>0</v>
      </c>
      <c r="M2176" s="117" t="str">
        <f>IFERROR(VLOOKUP(F:F,'Payment Schedule'!AD:AE,2,FALSE),"")</f>
        <v/>
      </c>
    </row>
    <row r="2177" spans="6:13" x14ac:dyDescent="0.2">
      <c r="F2177" s="110"/>
      <c r="I2177" s="213"/>
      <c r="J2177" s="254">
        <f>IFERROR(VLOOKUP(G:G,'Master Data'!A:D,4,FALSE),0)</f>
        <v>0</v>
      </c>
      <c r="L2177" s="117">
        <f>IFERROR(VLOOKUP(F:F,'BW Expense Report Doc'!F:H,3,FALSE),0)</f>
        <v>0</v>
      </c>
      <c r="M2177" s="117" t="str">
        <f>IFERROR(VLOOKUP(F:F,'Payment Schedule'!AD:AE,2,FALSE),"")</f>
        <v/>
      </c>
    </row>
    <row r="2178" spans="6:13" x14ac:dyDescent="0.2">
      <c r="F2178" s="110"/>
      <c r="I2178" s="213"/>
      <c r="J2178" s="254">
        <f>IFERROR(VLOOKUP(G:G,'Master Data'!A:D,4,FALSE),0)</f>
        <v>0</v>
      </c>
      <c r="L2178" s="117">
        <f>IFERROR(VLOOKUP(F:F,'BW Expense Report Doc'!F:H,3,FALSE),0)</f>
        <v>0</v>
      </c>
      <c r="M2178" s="117" t="str">
        <f>IFERROR(VLOOKUP(F:F,'Payment Schedule'!AD:AE,2,FALSE),"")</f>
        <v/>
      </c>
    </row>
    <row r="2179" spans="6:13" x14ac:dyDescent="0.2">
      <c r="F2179" s="110"/>
      <c r="I2179" s="213"/>
      <c r="J2179" s="254">
        <f>IFERROR(VLOOKUP(G:G,'Master Data'!A:D,4,FALSE),0)</f>
        <v>0</v>
      </c>
      <c r="L2179" s="117">
        <f>IFERROR(VLOOKUP(F:F,'BW Expense Report Doc'!F:H,3,FALSE),0)</f>
        <v>0</v>
      </c>
      <c r="M2179" s="117" t="str">
        <f>IFERROR(VLOOKUP(F:F,'Payment Schedule'!AD:AE,2,FALSE),"")</f>
        <v/>
      </c>
    </row>
    <row r="2180" spans="6:13" x14ac:dyDescent="0.2">
      <c r="F2180" s="110"/>
      <c r="I2180" s="213"/>
      <c r="J2180" s="254">
        <f>IFERROR(VLOOKUP(G:G,'Master Data'!A:D,4,FALSE),0)</f>
        <v>0</v>
      </c>
      <c r="L2180" s="117">
        <f>IFERROR(VLOOKUP(F:F,'BW Expense Report Doc'!F:H,3,FALSE),0)</f>
        <v>0</v>
      </c>
      <c r="M2180" s="117" t="str">
        <f>IFERROR(VLOOKUP(F:F,'Payment Schedule'!AD:AE,2,FALSE),"")</f>
        <v/>
      </c>
    </row>
    <row r="2181" spans="6:13" x14ac:dyDescent="0.2">
      <c r="F2181" s="110"/>
      <c r="I2181" s="213"/>
      <c r="J2181" s="254">
        <f>IFERROR(VLOOKUP(G:G,'Master Data'!A:D,4,FALSE),0)</f>
        <v>0</v>
      </c>
      <c r="L2181" s="117">
        <f>IFERROR(VLOOKUP(F:F,'BW Expense Report Doc'!F:H,3,FALSE),0)</f>
        <v>0</v>
      </c>
      <c r="M2181" s="117" t="str">
        <f>IFERROR(VLOOKUP(F:F,'Payment Schedule'!AD:AE,2,FALSE),"")</f>
        <v/>
      </c>
    </row>
    <row r="2182" spans="6:13" x14ac:dyDescent="0.2">
      <c r="F2182" s="110"/>
      <c r="I2182" s="213"/>
      <c r="J2182" s="254">
        <f>IFERROR(VLOOKUP(G:G,'Master Data'!A:D,4,FALSE),0)</f>
        <v>0</v>
      </c>
      <c r="L2182" s="117">
        <f>IFERROR(VLOOKUP(F:F,'BW Expense Report Doc'!F:H,3,FALSE),0)</f>
        <v>0</v>
      </c>
      <c r="M2182" s="117" t="str">
        <f>IFERROR(VLOOKUP(F:F,'Payment Schedule'!AD:AE,2,FALSE),"")</f>
        <v/>
      </c>
    </row>
    <row r="2183" spans="6:13" x14ac:dyDescent="0.2">
      <c r="F2183" s="110"/>
      <c r="I2183" s="213"/>
      <c r="J2183" s="254">
        <f>IFERROR(VLOOKUP(G:G,'Master Data'!A:D,4,FALSE),0)</f>
        <v>0</v>
      </c>
      <c r="L2183" s="117">
        <f>IFERROR(VLOOKUP(F:F,'BW Expense Report Doc'!F:H,3,FALSE),0)</f>
        <v>0</v>
      </c>
      <c r="M2183" s="117" t="str">
        <f>IFERROR(VLOOKUP(F:F,'Payment Schedule'!AD:AE,2,FALSE),"")</f>
        <v/>
      </c>
    </row>
    <row r="2184" spans="6:13" x14ac:dyDescent="0.2">
      <c r="F2184" s="110"/>
      <c r="I2184" s="213"/>
      <c r="J2184" s="254">
        <f>IFERROR(VLOOKUP(G:G,'Master Data'!A:D,4,FALSE),0)</f>
        <v>0</v>
      </c>
      <c r="L2184" s="117">
        <f>IFERROR(VLOOKUP(F:F,'BW Expense Report Doc'!F:H,3,FALSE),0)</f>
        <v>0</v>
      </c>
      <c r="M2184" s="117" t="str">
        <f>IFERROR(VLOOKUP(F:F,'Payment Schedule'!AD:AE,2,FALSE),"")</f>
        <v/>
      </c>
    </row>
    <row r="2185" spans="6:13" x14ac:dyDescent="0.2">
      <c r="F2185" s="110"/>
      <c r="I2185" s="213"/>
      <c r="J2185" s="254">
        <f>IFERROR(VLOOKUP(G:G,'Master Data'!A:D,4,FALSE),0)</f>
        <v>0</v>
      </c>
      <c r="L2185" s="117">
        <f>IFERROR(VLOOKUP(F:F,'BW Expense Report Doc'!F:H,3,FALSE),0)</f>
        <v>0</v>
      </c>
      <c r="M2185" s="117" t="str">
        <f>IFERROR(VLOOKUP(F:F,'Payment Schedule'!AD:AE,2,FALSE),"")</f>
        <v/>
      </c>
    </row>
    <row r="2186" spans="6:13" x14ac:dyDescent="0.2">
      <c r="F2186" s="110"/>
      <c r="I2186" s="213"/>
      <c r="J2186" s="254">
        <f>IFERROR(VLOOKUP(G:G,'Master Data'!A:D,4,FALSE),0)</f>
        <v>0</v>
      </c>
      <c r="L2186" s="117">
        <f>IFERROR(VLOOKUP(F:F,'BW Expense Report Doc'!F:H,3,FALSE),0)</f>
        <v>0</v>
      </c>
      <c r="M2186" s="117" t="str">
        <f>IFERROR(VLOOKUP(F:F,'Payment Schedule'!AD:AE,2,FALSE),"")</f>
        <v/>
      </c>
    </row>
    <row r="2187" spans="6:13" x14ac:dyDescent="0.2">
      <c r="F2187" s="110"/>
      <c r="I2187" s="213"/>
      <c r="J2187" s="254">
        <f>IFERROR(VLOOKUP(G:G,'Master Data'!A:D,4,FALSE),0)</f>
        <v>0</v>
      </c>
      <c r="L2187" s="117">
        <f>IFERROR(VLOOKUP(F:F,'BW Expense Report Doc'!F:H,3,FALSE),0)</f>
        <v>0</v>
      </c>
      <c r="M2187" s="117" t="str">
        <f>IFERROR(VLOOKUP(F:F,'Payment Schedule'!AD:AE,2,FALSE),"")</f>
        <v/>
      </c>
    </row>
    <row r="2188" spans="6:13" x14ac:dyDescent="0.2">
      <c r="F2188" s="110"/>
      <c r="I2188" s="213"/>
      <c r="J2188" s="254">
        <f>IFERROR(VLOOKUP(G:G,'Master Data'!A:D,4,FALSE),0)</f>
        <v>0</v>
      </c>
      <c r="L2188" s="117">
        <f>IFERROR(VLOOKUP(F:F,'BW Expense Report Doc'!F:H,3,FALSE),0)</f>
        <v>0</v>
      </c>
      <c r="M2188" s="117" t="str">
        <f>IFERROR(VLOOKUP(F:F,'Payment Schedule'!AD:AE,2,FALSE),"")</f>
        <v/>
      </c>
    </row>
    <row r="2189" spans="6:13" x14ac:dyDescent="0.2">
      <c r="F2189" s="110"/>
      <c r="I2189" s="213"/>
      <c r="J2189" s="254">
        <f>IFERROR(VLOOKUP(G:G,'Master Data'!A:D,4,FALSE),0)</f>
        <v>0</v>
      </c>
      <c r="L2189" s="117">
        <f>IFERROR(VLOOKUP(F:F,'BW Expense Report Doc'!F:H,3,FALSE),0)</f>
        <v>0</v>
      </c>
      <c r="M2189" s="117" t="str">
        <f>IFERROR(VLOOKUP(F:F,'Payment Schedule'!AD:AE,2,FALSE),"")</f>
        <v/>
      </c>
    </row>
    <row r="2190" spans="6:13" x14ac:dyDescent="0.2">
      <c r="F2190" s="110"/>
      <c r="I2190" s="213"/>
      <c r="J2190" s="254">
        <f>IFERROR(VLOOKUP(G:G,'Master Data'!A:D,4,FALSE),0)</f>
        <v>0</v>
      </c>
      <c r="L2190" s="117">
        <f>IFERROR(VLOOKUP(F:F,'BW Expense Report Doc'!F:H,3,FALSE),0)</f>
        <v>0</v>
      </c>
      <c r="M2190" s="117" t="str">
        <f>IFERROR(VLOOKUP(F:F,'Payment Schedule'!AD:AE,2,FALSE),"")</f>
        <v/>
      </c>
    </row>
    <row r="2191" spans="6:13" x14ac:dyDescent="0.2">
      <c r="F2191" s="110"/>
      <c r="I2191" s="213"/>
      <c r="J2191" s="254">
        <f>IFERROR(VLOOKUP(G:G,'Master Data'!A:D,4,FALSE),0)</f>
        <v>0</v>
      </c>
      <c r="L2191" s="117">
        <f>IFERROR(VLOOKUP(F:F,'BW Expense Report Doc'!F:H,3,FALSE),0)</f>
        <v>0</v>
      </c>
      <c r="M2191" s="117" t="str">
        <f>IFERROR(VLOOKUP(F:F,'Payment Schedule'!AD:AE,2,FALSE),"")</f>
        <v/>
      </c>
    </row>
    <row r="2192" spans="6:13" x14ac:dyDescent="0.2">
      <c r="F2192" s="110"/>
      <c r="I2192" s="213"/>
      <c r="J2192" s="254">
        <f>IFERROR(VLOOKUP(G:G,'Master Data'!A:D,4,FALSE),0)</f>
        <v>0</v>
      </c>
      <c r="L2192" s="117">
        <f>IFERROR(VLOOKUP(F:F,'BW Expense Report Doc'!F:H,3,FALSE),0)</f>
        <v>0</v>
      </c>
      <c r="M2192" s="117" t="str">
        <f>IFERROR(VLOOKUP(F:F,'Payment Schedule'!AD:AE,2,FALSE),"")</f>
        <v/>
      </c>
    </row>
    <row r="2193" spans="6:13" x14ac:dyDescent="0.2">
      <c r="F2193" s="110"/>
      <c r="I2193" s="213"/>
      <c r="J2193" s="254">
        <f>IFERROR(VLOOKUP(G:G,'Master Data'!A:D,4,FALSE),0)</f>
        <v>0</v>
      </c>
      <c r="L2193" s="117">
        <f>IFERROR(VLOOKUP(F:F,'BW Expense Report Doc'!F:H,3,FALSE),0)</f>
        <v>0</v>
      </c>
      <c r="M2193" s="117" t="str">
        <f>IFERROR(VLOOKUP(F:F,'Payment Schedule'!AD:AE,2,FALSE),"")</f>
        <v/>
      </c>
    </row>
    <row r="2194" spans="6:13" x14ac:dyDescent="0.2">
      <c r="F2194" s="110"/>
      <c r="I2194" s="213"/>
      <c r="J2194" s="254">
        <f>IFERROR(VLOOKUP(G:G,'Master Data'!A:D,4,FALSE),0)</f>
        <v>0</v>
      </c>
      <c r="L2194" s="117">
        <f>IFERROR(VLOOKUP(F:F,'BW Expense Report Doc'!F:H,3,FALSE),0)</f>
        <v>0</v>
      </c>
      <c r="M2194" s="117" t="str">
        <f>IFERROR(VLOOKUP(F:F,'Payment Schedule'!AD:AE,2,FALSE),"")</f>
        <v/>
      </c>
    </row>
    <row r="2195" spans="6:13" x14ac:dyDescent="0.2">
      <c r="F2195" s="110"/>
      <c r="I2195" s="213"/>
      <c r="J2195" s="254">
        <f>IFERROR(VLOOKUP(G:G,'Master Data'!A:D,4,FALSE),0)</f>
        <v>0</v>
      </c>
      <c r="L2195" s="117">
        <f>IFERROR(VLOOKUP(F:F,'BW Expense Report Doc'!F:H,3,FALSE),0)</f>
        <v>0</v>
      </c>
      <c r="M2195" s="117" t="str">
        <f>IFERROR(VLOOKUP(F:F,'Payment Schedule'!AD:AE,2,FALSE),"")</f>
        <v/>
      </c>
    </row>
    <row r="2196" spans="6:13" x14ac:dyDescent="0.2">
      <c r="F2196" s="110"/>
      <c r="I2196" s="213"/>
      <c r="J2196" s="254">
        <f>IFERROR(VLOOKUP(G:G,'Master Data'!A:D,4,FALSE),0)</f>
        <v>0</v>
      </c>
      <c r="L2196" s="117">
        <f>IFERROR(VLOOKUP(F:F,'BW Expense Report Doc'!F:H,3,FALSE),0)</f>
        <v>0</v>
      </c>
      <c r="M2196" s="117" t="str">
        <f>IFERROR(VLOOKUP(F:F,'Payment Schedule'!AD:AE,2,FALSE),"")</f>
        <v/>
      </c>
    </row>
    <row r="2197" spans="6:13" x14ac:dyDescent="0.2">
      <c r="F2197" s="110"/>
      <c r="I2197" s="213"/>
      <c r="J2197" s="254">
        <f>IFERROR(VLOOKUP(G:G,'Master Data'!A:D,4,FALSE),0)</f>
        <v>0</v>
      </c>
      <c r="L2197" s="117">
        <f>IFERROR(VLOOKUP(F:F,'BW Expense Report Doc'!F:H,3,FALSE),0)</f>
        <v>0</v>
      </c>
      <c r="M2197" s="117" t="str">
        <f>IFERROR(VLOOKUP(F:F,'Payment Schedule'!AD:AE,2,FALSE),"")</f>
        <v/>
      </c>
    </row>
    <row r="2198" spans="6:13" x14ac:dyDescent="0.2">
      <c r="F2198" s="110"/>
      <c r="I2198" s="213"/>
      <c r="J2198" s="254">
        <f>IFERROR(VLOOKUP(G:G,'Master Data'!A:D,4,FALSE),0)</f>
        <v>0</v>
      </c>
      <c r="L2198" s="117">
        <f>IFERROR(VLOOKUP(F:F,'BW Expense Report Doc'!F:H,3,FALSE),0)</f>
        <v>0</v>
      </c>
      <c r="M2198" s="117" t="str">
        <f>IFERROR(VLOOKUP(F:F,'Payment Schedule'!AD:AE,2,FALSE),"")</f>
        <v/>
      </c>
    </row>
    <row r="2199" spans="6:13" x14ac:dyDescent="0.2">
      <c r="F2199" s="110"/>
      <c r="I2199" s="213"/>
      <c r="J2199" s="254">
        <f>IFERROR(VLOOKUP(G:G,'Master Data'!A:D,4,FALSE),0)</f>
        <v>0</v>
      </c>
      <c r="L2199" s="117">
        <f>IFERROR(VLOOKUP(F:F,'BW Expense Report Doc'!F:H,3,FALSE),0)</f>
        <v>0</v>
      </c>
      <c r="M2199" s="117" t="str">
        <f>IFERROR(VLOOKUP(F:F,'Payment Schedule'!AD:AE,2,FALSE),"")</f>
        <v/>
      </c>
    </row>
    <row r="2200" spans="6:13" x14ac:dyDescent="0.2">
      <c r="F2200" s="110"/>
      <c r="I2200" s="213"/>
      <c r="J2200" s="254">
        <f>IFERROR(VLOOKUP(G:G,'Master Data'!A:D,4,FALSE),0)</f>
        <v>0</v>
      </c>
      <c r="L2200" s="117">
        <f>IFERROR(VLOOKUP(F:F,'BW Expense Report Doc'!F:H,3,FALSE),0)</f>
        <v>0</v>
      </c>
      <c r="M2200" s="117" t="str">
        <f>IFERROR(VLOOKUP(F:F,'Payment Schedule'!AD:AE,2,FALSE),"")</f>
        <v/>
      </c>
    </row>
    <row r="2201" spans="6:13" x14ac:dyDescent="0.2">
      <c r="F2201" s="110"/>
      <c r="I2201" s="213"/>
      <c r="J2201" s="254">
        <f>IFERROR(VLOOKUP(G:G,'Master Data'!A:D,4,FALSE),0)</f>
        <v>0</v>
      </c>
      <c r="L2201" s="117">
        <f>IFERROR(VLOOKUP(F:F,'BW Expense Report Doc'!F:H,3,FALSE),0)</f>
        <v>0</v>
      </c>
      <c r="M2201" s="117" t="str">
        <f>IFERROR(VLOOKUP(F:F,'Payment Schedule'!AD:AE,2,FALSE),"")</f>
        <v/>
      </c>
    </row>
    <row r="2202" spans="6:13" x14ac:dyDescent="0.2">
      <c r="F2202" s="110"/>
      <c r="I2202" s="213"/>
      <c r="J2202" s="254">
        <f>IFERROR(VLOOKUP(G:G,'Master Data'!A:D,4,FALSE),0)</f>
        <v>0</v>
      </c>
      <c r="L2202" s="117">
        <f>IFERROR(VLOOKUP(F:F,'BW Expense Report Doc'!F:H,3,FALSE),0)</f>
        <v>0</v>
      </c>
      <c r="M2202" s="117" t="str">
        <f>IFERROR(VLOOKUP(F:F,'Payment Schedule'!AD:AE,2,FALSE),"")</f>
        <v/>
      </c>
    </row>
    <row r="2203" spans="6:13" x14ac:dyDescent="0.2">
      <c r="F2203" s="110"/>
      <c r="I2203" s="213"/>
      <c r="J2203" s="254">
        <f>IFERROR(VLOOKUP(G:G,'Master Data'!A:D,4,FALSE),0)</f>
        <v>0</v>
      </c>
      <c r="L2203" s="117">
        <f>IFERROR(VLOOKUP(F:F,'BW Expense Report Doc'!F:H,3,FALSE),0)</f>
        <v>0</v>
      </c>
      <c r="M2203" s="117" t="str">
        <f>IFERROR(VLOOKUP(F:F,'Payment Schedule'!AD:AE,2,FALSE),"")</f>
        <v/>
      </c>
    </row>
    <row r="2204" spans="6:13" x14ac:dyDescent="0.2">
      <c r="F2204" s="110"/>
      <c r="I2204" s="213"/>
      <c r="J2204" s="254">
        <f>IFERROR(VLOOKUP(G:G,'Master Data'!A:D,4,FALSE),0)</f>
        <v>0</v>
      </c>
      <c r="L2204" s="117">
        <f>IFERROR(VLOOKUP(F:F,'BW Expense Report Doc'!F:H,3,FALSE),0)</f>
        <v>0</v>
      </c>
      <c r="M2204" s="117" t="str">
        <f>IFERROR(VLOOKUP(F:F,'Payment Schedule'!AD:AE,2,FALSE),"")</f>
        <v/>
      </c>
    </row>
    <row r="2205" spans="6:13" x14ac:dyDescent="0.2">
      <c r="F2205" s="110"/>
      <c r="I2205" s="213"/>
      <c r="J2205" s="254">
        <f>IFERROR(VLOOKUP(G:G,'Master Data'!A:D,4,FALSE),0)</f>
        <v>0</v>
      </c>
      <c r="L2205" s="117">
        <f>IFERROR(VLOOKUP(F:F,'BW Expense Report Doc'!F:H,3,FALSE),0)</f>
        <v>0</v>
      </c>
      <c r="M2205" s="117" t="str">
        <f>IFERROR(VLOOKUP(F:F,'Payment Schedule'!AD:AE,2,FALSE),"")</f>
        <v/>
      </c>
    </row>
    <row r="2206" spans="6:13" x14ac:dyDescent="0.2">
      <c r="F2206" s="110"/>
      <c r="I2206" s="213"/>
      <c r="J2206" s="254">
        <f>IFERROR(VLOOKUP(G:G,'Master Data'!A:D,4,FALSE),0)</f>
        <v>0</v>
      </c>
      <c r="L2206" s="117">
        <f>IFERROR(VLOOKUP(F:F,'BW Expense Report Doc'!F:H,3,FALSE),0)</f>
        <v>0</v>
      </c>
      <c r="M2206" s="117" t="str">
        <f>IFERROR(VLOOKUP(F:F,'Payment Schedule'!AD:AE,2,FALSE),"")</f>
        <v/>
      </c>
    </row>
    <row r="2207" spans="6:13" x14ac:dyDescent="0.2">
      <c r="F2207" s="110"/>
      <c r="I2207" s="213"/>
      <c r="J2207" s="254">
        <f>IFERROR(VLOOKUP(G:G,'Master Data'!A:D,4,FALSE),0)</f>
        <v>0</v>
      </c>
      <c r="L2207" s="117">
        <f>IFERROR(VLOOKUP(F:F,'BW Expense Report Doc'!F:H,3,FALSE),0)</f>
        <v>0</v>
      </c>
      <c r="M2207" s="117" t="str">
        <f>IFERROR(VLOOKUP(F:F,'Payment Schedule'!AD:AE,2,FALSE),"")</f>
        <v/>
      </c>
    </row>
    <row r="2208" spans="6:13" x14ac:dyDescent="0.2">
      <c r="F2208" s="110"/>
      <c r="I2208" s="213"/>
      <c r="J2208" s="254">
        <f>IFERROR(VLOOKUP(G:G,'Master Data'!A:D,4,FALSE),0)</f>
        <v>0</v>
      </c>
      <c r="L2208" s="117">
        <f>IFERROR(VLOOKUP(F:F,'BW Expense Report Doc'!F:H,3,FALSE),0)</f>
        <v>0</v>
      </c>
      <c r="M2208" s="117" t="str">
        <f>IFERROR(VLOOKUP(F:F,'Payment Schedule'!AD:AE,2,FALSE),"")</f>
        <v/>
      </c>
    </row>
    <row r="2209" spans="6:13" x14ac:dyDescent="0.2">
      <c r="F2209" s="110"/>
      <c r="I2209" s="213"/>
      <c r="J2209" s="254">
        <f>IFERROR(VLOOKUP(G:G,'Master Data'!A:D,4,FALSE),0)</f>
        <v>0</v>
      </c>
      <c r="L2209" s="117">
        <f>IFERROR(VLOOKUP(F:F,'BW Expense Report Doc'!F:H,3,FALSE),0)</f>
        <v>0</v>
      </c>
      <c r="M2209" s="117" t="str">
        <f>IFERROR(VLOOKUP(F:F,'Payment Schedule'!AD:AE,2,FALSE),"")</f>
        <v/>
      </c>
    </row>
    <row r="2210" spans="6:13" x14ac:dyDescent="0.2">
      <c r="F2210" s="110"/>
      <c r="I2210" s="213"/>
      <c r="J2210" s="254">
        <f>IFERROR(VLOOKUP(G:G,'Master Data'!A:D,4,FALSE),0)</f>
        <v>0</v>
      </c>
      <c r="L2210" s="117">
        <f>IFERROR(VLOOKUP(F:F,'BW Expense Report Doc'!F:H,3,FALSE),0)</f>
        <v>0</v>
      </c>
      <c r="M2210" s="117" t="str">
        <f>IFERROR(VLOOKUP(F:F,'Payment Schedule'!AD:AE,2,FALSE),"")</f>
        <v/>
      </c>
    </row>
    <row r="2211" spans="6:13" x14ac:dyDescent="0.2">
      <c r="F2211" s="110"/>
      <c r="I2211" s="213"/>
      <c r="J2211" s="254">
        <f>IFERROR(VLOOKUP(G:G,'Master Data'!A:D,4,FALSE),0)</f>
        <v>0</v>
      </c>
      <c r="L2211" s="117">
        <f>IFERROR(VLOOKUP(F:F,'BW Expense Report Doc'!F:H,3,FALSE),0)</f>
        <v>0</v>
      </c>
      <c r="M2211" s="117" t="str">
        <f>IFERROR(VLOOKUP(F:F,'Payment Schedule'!AD:AE,2,FALSE),"")</f>
        <v/>
      </c>
    </row>
    <row r="2212" spans="6:13" x14ac:dyDescent="0.2">
      <c r="F2212" s="110"/>
      <c r="I2212" s="213"/>
      <c r="J2212" s="254">
        <f>IFERROR(VLOOKUP(G:G,'Master Data'!A:D,4,FALSE),0)</f>
        <v>0</v>
      </c>
      <c r="L2212" s="117">
        <f>IFERROR(VLOOKUP(F:F,'BW Expense Report Doc'!F:H,3,FALSE),0)</f>
        <v>0</v>
      </c>
      <c r="M2212" s="117" t="str">
        <f>IFERROR(VLOOKUP(F:F,'Payment Schedule'!AD:AE,2,FALSE),"")</f>
        <v/>
      </c>
    </row>
    <row r="2213" spans="6:13" x14ac:dyDescent="0.2">
      <c r="F2213" s="110"/>
      <c r="I2213" s="213"/>
      <c r="J2213" s="254">
        <f>IFERROR(VLOOKUP(G:G,'Master Data'!A:D,4,FALSE),0)</f>
        <v>0</v>
      </c>
      <c r="L2213" s="117">
        <f>IFERROR(VLOOKUP(F:F,'BW Expense Report Doc'!F:H,3,FALSE),0)</f>
        <v>0</v>
      </c>
      <c r="M2213" s="117" t="str">
        <f>IFERROR(VLOOKUP(F:F,'Payment Schedule'!AD:AE,2,FALSE),"")</f>
        <v/>
      </c>
    </row>
    <row r="2214" spans="6:13" x14ac:dyDescent="0.2">
      <c r="F2214" s="110"/>
      <c r="I2214" s="213"/>
      <c r="J2214" s="254">
        <f>IFERROR(VLOOKUP(G:G,'Master Data'!A:D,4,FALSE),0)</f>
        <v>0</v>
      </c>
      <c r="L2214" s="117">
        <f>IFERROR(VLOOKUP(F:F,'BW Expense Report Doc'!F:H,3,FALSE),0)</f>
        <v>0</v>
      </c>
      <c r="M2214" s="117" t="str">
        <f>IFERROR(VLOOKUP(F:F,'Payment Schedule'!AD:AE,2,FALSE),"")</f>
        <v/>
      </c>
    </row>
    <row r="2215" spans="6:13" x14ac:dyDescent="0.2">
      <c r="F2215" s="110"/>
      <c r="I2215" s="213"/>
      <c r="J2215" s="254">
        <f>IFERROR(VLOOKUP(G:G,'Master Data'!A:D,4,FALSE),0)</f>
        <v>0</v>
      </c>
      <c r="L2215" s="117">
        <f>IFERROR(VLOOKUP(F:F,'BW Expense Report Doc'!F:H,3,FALSE),0)</f>
        <v>0</v>
      </c>
      <c r="M2215" s="117" t="str">
        <f>IFERROR(VLOOKUP(F:F,'Payment Schedule'!AD:AE,2,FALSE),"")</f>
        <v/>
      </c>
    </row>
    <row r="2216" spans="6:13" x14ac:dyDescent="0.2">
      <c r="F2216" s="110"/>
      <c r="I2216" s="213"/>
      <c r="J2216" s="254">
        <f>IFERROR(VLOOKUP(G:G,'Master Data'!A:D,4,FALSE),0)</f>
        <v>0</v>
      </c>
      <c r="L2216" s="117">
        <f>IFERROR(VLOOKUP(F:F,'BW Expense Report Doc'!F:H,3,FALSE),0)</f>
        <v>0</v>
      </c>
      <c r="M2216" s="117" t="str">
        <f>IFERROR(VLOOKUP(F:F,'Payment Schedule'!AD:AE,2,FALSE),"")</f>
        <v/>
      </c>
    </row>
    <row r="2217" spans="6:13" x14ac:dyDescent="0.2">
      <c r="F2217" s="110"/>
      <c r="I2217" s="213"/>
      <c r="J2217" s="254">
        <f>IFERROR(VLOOKUP(G:G,'Master Data'!A:D,4,FALSE),0)</f>
        <v>0</v>
      </c>
      <c r="L2217" s="117">
        <f>IFERROR(VLOOKUP(F:F,'BW Expense Report Doc'!F:H,3,FALSE),0)</f>
        <v>0</v>
      </c>
      <c r="M2217" s="117" t="str">
        <f>IFERROR(VLOOKUP(F:F,'Payment Schedule'!AD:AE,2,FALSE),"")</f>
        <v/>
      </c>
    </row>
    <row r="2218" spans="6:13" x14ac:dyDescent="0.2">
      <c r="F2218" s="110"/>
      <c r="I2218" s="213"/>
      <c r="J2218" s="254">
        <f>IFERROR(VLOOKUP(G:G,'Master Data'!A:D,4,FALSE),0)</f>
        <v>0</v>
      </c>
      <c r="L2218" s="117">
        <f>IFERROR(VLOOKUP(F:F,'BW Expense Report Doc'!F:H,3,FALSE),0)</f>
        <v>0</v>
      </c>
      <c r="M2218" s="117" t="str">
        <f>IFERROR(VLOOKUP(F:F,'Payment Schedule'!AD:AE,2,FALSE),"")</f>
        <v/>
      </c>
    </row>
    <row r="2219" spans="6:13" x14ac:dyDescent="0.2">
      <c r="F2219" s="110"/>
      <c r="I2219" s="213"/>
      <c r="J2219" s="254">
        <f>IFERROR(VLOOKUP(G:G,'Master Data'!A:D,4,FALSE),0)</f>
        <v>0</v>
      </c>
      <c r="L2219" s="117">
        <f>IFERROR(VLOOKUP(F:F,'BW Expense Report Doc'!F:H,3,FALSE),0)</f>
        <v>0</v>
      </c>
      <c r="M2219" s="117" t="str">
        <f>IFERROR(VLOOKUP(F:F,'Payment Schedule'!AD:AE,2,FALSE),"")</f>
        <v/>
      </c>
    </row>
    <row r="2220" spans="6:13" x14ac:dyDescent="0.2">
      <c r="F2220" s="110"/>
      <c r="I2220" s="213"/>
      <c r="J2220" s="254">
        <f>IFERROR(VLOOKUP(G:G,'Master Data'!A:D,4,FALSE),0)</f>
        <v>0</v>
      </c>
      <c r="L2220" s="117">
        <f>IFERROR(VLOOKUP(F:F,'BW Expense Report Doc'!F:H,3,FALSE),0)</f>
        <v>0</v>
      </c>
      <c r="M2220" s="117" t="str">
        <f>IFERROR(VLOOKUP(F:F,'Payment Schedule'!AD:AE,2,FALSE),"")</f>
        <v/>
      </c>
    </row>
    <row r="2221" spans="6:13" x14ac:dyDescent="0.2">
      <c r="F2221" s="110"/>
      <c r="I2221" s="213"/>
      <c r="J2221" s="254">
        <f>IFERROR(VLOOKUP(G:G,'Master Data'!A:D,4,FALSE),0)</f>
        <v>0</v>
      </c>
      <c r="L2221" s="117">
        <f>IFERROR(VLOOKUP(F:F,'BW Expense Report Doc'!F:H,3,FALSE),0)</f>
        <v>0</v>
      </c>
      <c r="M2221" s="117" t="str">
        <f>IFERROR(VLOOKUP(F:F,'Payment Schedule'!AD:AE,2,FALSE),"")</f>
        <v/>
      </c>
    </row>
    <row r="2222" spans="6:13" x14ac:dyDescent="0.2">
      <c r="F2222" s="110"/>
      <c r="I2222" s="213"/>
      <c r="J2222" s="254">
        <f>IFERROR(VLOOKUP(G:G,'Master Data'!A:D,4,FALSE),0)</f>
        <v>0</v>
      </c>
      <c r="L2222" s="117">
        <f>IFERROR(VLOOKUP(F:F,'BW Expense Report Doc'!F:H,3,FALSE),0)</f>
        <v>0</v>
      </c>
      <c r="M2222" s="117" t="str">
        <f>IFERROR(VLOOKUP(F:F,'Payment Schedule'!AD:AE,2,FALSE),"")</f>
        <v/>
      </c>
    </row>
    <row r="2223" spans="6:13" x14ac:dyDescent="0.2">
      <c r="F2223" s="110"/>
      <c r="I2223" s="213"/>
      <c r="J2223" s="254">
        <f>IFERROR(VLOOKUP(G:G,'Master Data'!A:D,4,FALSE),0)</f>
        <v>0</v>
      </c>
      <c r="L2223" s="117">
        <f>IFERROR(VLOOKUP(F:F,'BW Expense Report Doc'!F:H,3,FALSE),0)</f>
        <v>0</v>
      </c>
      <c r="M2223" s="117" t="str">
        <f>IFERROR(VLOOKUP(F:F,'Payment Schedule'!AD:AE,2,FALSE),"")</f>
        <v/>
      </c>
    </row>
    <row r="2224" spans="6:13" x14ac:dyDescent="0.2">
      <c r="F2224" s="110"/>
      <c r="I2224" s="213"/>
      <c r="J2224" s="254">
        <f>IFERROR(VLOOKUP(G:G,'Master Data'!A:D,4,FALSE),0)</f>
        <v>0</v>
      </c>
      <c r="L2224" s="117">
        <f>IFERROR(VLOOKUP(F:F,'BW Expense Report Doc'!F:H,3,FALSE),0)</f>
        <v>0</v>
      </c>
      <c r="M2224" s="117" t="str">
        <f>IFERROR(VLOOKUP(F:F,'Payment Schedule'!AD:AE,2,FALSE),"")</f>
        <v/>
      </c>
    </row>
    <row r="2225" spans="6:13" x14ac:dyDescent="0.2">
      <c r="F2225" s="110"/>
      <c r="I2225" s="213"/>
      <c r="J2225" s="254">
        <f>IFERROR(VLOOKUP(G:G,'Master Data'!A:D,4,FALSE),0)</f>
        <v>0</v>
      </c>
      <c r="L2225" s="117">
        <f>IFERROR(VLOOKUP(F:F,'BW Expense Report Doc'!F:H,3,FALSE),0)</f>
        <v>0</v>
      </c>
      <c r="M2225" s="117" t="str">
        <f>IFERROR(VLOOKUP(F:F,'Payment Schedule'!AD:AE,2,FALSE),"")</f>
        <v/>
      </c>
    </row>
    <row r="2226" spans="6:13" x14ac:dyDescent="0.2">
      <c r="F2226" s="110"/>
      <c r="I2226" s="213"/>
      <c r="J2226" s="254">
        <f>IFERROR(VLOOKUP(G:G,'Master Data'!A:D,4,FALSE),0)</f>
        <v>0</v>
      </c>
      <c r="L2226" s="117">
        <f>IFERROR(VLOOKUP(F:F,'BW Expense Report Doc'!F:H,3,FALSE),0)</f>
        <v>0</v>
      </c>
      <c r="M2226" s="117" t="str">
        <f>IFERROR(VLOOKUP(F:F,'Payment Schedule'!AD:AE,2,FALSE),"")</f>
        <v/>
      </c>
    </row>
    <row r="2227" spans="6:13" x14ac:dyDescent="0.2">
      <c r="F2227" s="110"/>
      <c r="I2227" s="213"/>
      <c r="J2227" s="254">
        <f>IFERROR(VLOOKUP(G:G,'Master Data'!A:D,4,FALSE),0)</f>
        <v>0</v>
      </c>
      <c r="L2227" s="117">
        <f>IFERROR(VLOOKUP(F:F,'BW Expense Report Doc'!F:H,3,FALSE),0)</f>
        <v>0</v>
      </c>
      <c r="M2227" s="117" t="str">
        <f>IFERROR(VLOOKUP(F:F,'Payment Schedule'!AD:AE,2,FALSE),"")</f>
        <v/>
      </c>
    </row>
    <row r="2228" spans="6:13" x14ac:dyDescent="0.2">
      <c r="F2228" s="110"/>
      <c r="I2228" s="213"/>
      <c r="J2228" s="254">
        <f>IFERROR(VLOOKUP(G:G,'Master Data'!A:D,4,FALSE),0)</f>
        <v>0</v>
      </c>
      <c r="L2228" s="117">
        <f>IFERROR(VLOOKUP(F:F,'BW Expense Report Doc'!F:H,3,FALSE),0)</f>
        <v>0</v>
      </c>
      <c r="M2228" s="117" t="str">
        <f>IFERROR(VLOOKUP(F:F,'Payment Schedule'!AD:AE,2,FALSE),"")</f>
        <v/>
      </c>
    </row>
    <row r="2229" spans="6:13" x14ac:dyDescent="0.2">
      <c r="F2229" s="110"/>
      <c r="I2229" s="213"/>
      <c r="J2229" s="254">
        <f>IFERROR(VLOOKUP(G:G,'Master Data'!A:D,4,FALSE),0)</f>
        <v>0</v>
      </c>
      <c r="L2229" s="117">
        <f>IFERROR(VLOOKUP(F:F,'BW Expense Report Doc'!F:H,3,FALSE),0)</f>
        <v>0</v>
      </c>
      <c r="M2229" s="117" t="str">
        <f>IFERROR(VLOOKUP(F:F,'Payment Schedule'!AD:AE,2,FALSE),"")</f>
        <v/>
      </c>
    </row>
    <row r="2230" spans="6:13" x14ac:dyDescent="0.2">
      <c r="F2230" s="110"/>
      <c r="I2230" s="213"/>
      <c r="J2230" s="254">
        <f>IFERROR(VLOOKUP(G:G,'Master Data'!A:D,4,FALSE),0)</f>
        <v>0</v>
      </c>
      <c r="L2230" s="117">
        <f>IFERROR(VLOOKUP(F:F,'BW Expense Report Doc'!F:H,3,FALSE),0)</f>
        <v>0</v>
      </c>
      <c r="M2230" s="117" t="str">
        <f>IFERROR(VLOOKUP(F:F,'Payment Schedule'!AD:AE,2,FALSE),"")</f>
        <v/>
      </c>
    </row>
    <row r="2231" spans="6:13" x14ac:dyDescent="0.2">
      <c r="F2231" s="110"/>
      <c r="I2231" s="213"/>
      <c r="J2231" s="254">
        <f>IFERROR(VLOOKUP(G:G,'Master Data'!A:D,4,FALSE),0)</f>
        <v>0</v>
      </c>
      <c r="L2231" s="117">
        <f>IFERROR(VLOOKUP(F:F,'BW Expense Report Doc'!F:H,3,FALSE),0)</f>
        <v>0</v>
      </c>
      <c r="M2231" s="117" t="str">
        <f>IFERROR(VLOOKUP(F:F,'Payment Schedule'!AD:AE,2,FALSE),"")</f>
        <v/>
      </c>
    </row>
    <row r="2232" spans="6:13" x14ac:dyDescent="0.2">
      <c r="F2232" s="110"/>
      <c r="I2232" s="213"/>
      <c r="J2232" s="254">
        <f>IFERROR(VLOOKUP(G:G,'Master Data'!A:D,4,FALSE),0)</f>
        <v>0</v>
      </c>
      <c r="L2232" s="117">
        <f>IFERROR(VLOOKUP(F:F,'BW Expense Report Doc'!F:H,3,FALSE),0)</f>
        <v>0</v>
      </c>
      <c r="M2232" s="117" t="str">
        <f>IFERROR(VLOOKUP(F:F,'Payment Schedule'!AD:AE,2,FALSE),"")</f>
        <v/>
      </c>
    </row>
    <row r="2233" spans="6:13" x14ac:dyDescent="0.2">
      <c r="F2233" s="110"/>
      <c r="I2233" s="213"/>
      <c r="J2233" s="254">
        <f>IFERROR(VLOOKUP(G:G,'Master Data'!A:D,4,FALSE),0)</f>
        <v>0</v>
      </c>
      <c r="L2233" s="117">
        <f>IFERROR(VLOOKUP(F:F,'BW Expense Report Doc'!F:H,3,FALSE),0)</f>
        <v>0</v>
      </c>
      <c r="M2233" s="117" t="str">
        <f>IFERROR(VLOOKUP(F:F,'Payment Schedule'!AD:AE,2,FALSE),"")</f>
        <v/>
      </c>
    </row>
    <row r="2234" spans="6:13" x14ac:dyDescent="0.2">
      <c r="F2234" s="110"/>
      <c r="I2234" s="213"/>
      <c r="J2234" s="254">
        <f>IFERROR(VLOOKUP(G:G,'Master Data'!A:D,4,FALSE),0)</f>
        <v>0</v>
      </c>
      <c r="L2234" s="117">
        <f>IFERROR(VLOOKUP(F:F,'BW Expense Report Doc'!F:H,3,FALSE),0)</f>
        <v>0</v>
      </c>
      <c r="M2234" s="117" t="str">
        <f>IFERROR(VLOOKUP(F:F,'Payment Schedule'!AD:AE,2,FALSE),"")</f>
        <v/>
      </c>
    </row>
    <row r="2235" spans="6:13" x14ac:dyDescent="0.2">
      <c r="F2235" s="110"/>
      <c r="I2235" s="213"/>
      <c r="J2235" s="254">
        <f>IFERROR(VLOOKUP(G:G,'Master Data'!A:D,4,FALSE),0)</f>
        <v>0</v>
      </c>
      <c r="L2235" s="117">
        <f>IFERROR(VLOOKUP(F:F,'BW Expense Report Doc'!F:H,3,FALSE),0)</f>
        <v>0</v>
      </c>
      <c r="M2235" s="117" t="str">
        <f>IFERROR(VLOOKUP(F:F,'Payment Schedule'!AD:AE,2,FALSE),"")</f>
        <v/>
      </c>
    </row>
    <row r="2236" spans="6:13" x14ac:dyDescent="0.2">
      <c r="F2236" s="110"/>
      <c r="I2236" s="213"/>
      <c r="J2236" s="254">
        <f>IFERROR(VLOOKUP(G:G,'Master Data'!A:D,4,FALSE),0)</f>
        <v>0</v>
      </c>
      <c r="L2236" s="117">
        <f>IFERROR(VLOOKUP(F:F,'BW Expense Report Doc'!F:H,3,FALSE),0)</f>
        <v>0</v>
      </c>
      <c r="M2236" s="117" t="str">
        <f>IFERROR(VLOOKUP(F:F,'Payment Schedule'!AD:AE,2,FALSE),"")</f>
        <v/>
      </c>
    </row>
    <row r="2237" spans="6:13" x14ac:dyDescent="0.2">
      <c r="F2237" s="110"/>
      <c r="I2237" s="213"/>
      <c r="J2237" s="254">
        <f>IFERROR(VLOOKUP(G:G,'Master Data'!A:D,4,FALSE),0)</f>
        <v>0</v>
      </c>
      <c r="L2237" s="117">
        <f>IFERROR(VLOOKUP(F:F,'BW Expense Report Doc'!F:H,3,FALSE),0)</f>
        <v>0</v>
      </c>
      <c r="M2237" s="117" t="str">
        <f>IFERROR(VLOOKUP(F:F,'Payment Schedule'!AD:AE,2,FALSE),"")</f>
        <v/>
      </c>
    </row>
    <row r="2238" spans="6:13" x14ac:dyDescent="0.2">
      <c r="F2238" s="110"/>
      <c r="I2238" s="213"/>
      <c r="J2238" s="254">
        <f>IFERROR(VLOOKUP(G:G,'Master Data'!A:D,4,FALSE),0)</f>
        <v>0</v>
      </c>
      <c r="L2238" s="117">
        <f>IFERROR(VLOOKUP(F:F,'BW Expense Report Doc'!F:H,3,FALSE),0)</f>
        <v>0</v>
      </c>
      <c r="M2238" s="117" t="str">
        <f>IFERROR(VLOOKUP(F:F,'Payment Schedule'!AD:AE,2,FALSE),"")</f>
        <v/>
      </c>
    </row>
    <row r="2239" spans="6:13" x14ac:dyDescent="0.2">
      <c r="F2239" s="110"/>
      <c r="I2239" s="213"/>
      <c r="J2239" s="254">
        <f>IFERROR(VLOOKUP(G:G,'Master Data'!A:D,4,FALSE),0)</f>
        <v>0</v>
      </c>
      <c r="L2239" s="117">
        <f>IFERROR(VLOOKUP(F:F,'BW Expense Report Doc'!F:H,3,FALSE),0)</f>
        <v>0</v>
      </c>
      <c r="M2239" s="117" t="str">
        <f>IFERROR(VLOOKUP(F:F,'Payment Schedule'!AD:AE,2,FALSE),"")</f>
        <v/>
      </c>
    </row>
    <row r="2240" spans="6:13" x14ac:dyDescent="0.2">
      <c r="F2240" s="110"/>
      <c r="I2240" s="213"/>
      <c r="J2240" s="254">
        <f>IFERROR(VLOOKUP(G:G,'Master Data'!A:D,4,FALSE),0)</f>
        <v>0</v>
      </c>
      <c r="L2240" s="117">
        <f>IFERROR(VLOOKUP(F:F,'BW Expense Report Doc'!F:H,3,FALSE),0)</f>
        <v>0</v>
      </c>
      <c r="M2240" s="117" t="str">
        <f>IFERROR(VLOOKUP(F:F,'Payment Schedule'!AD:AE,2,FALSE),"")</f>
        <v/>
      </c>
    </row>
    <row r="2241" spans="6:13" x14ac:dyDescent="0.2">
      <c r="F2241" s="110"/>
      <c r="I2241" s="213"/>
      <c r="J2241" s="254">
        <f>IFERROR(VLOOKUP(G:G,'Master Data'!A:D,4,FALSE),0)</f>
        <v>0</v>
      </c>
      <c r="L2241" s="117">
        <f>IFERROR(VLOOKUP(F:F,'BW Expense Report Doc'!F:H,3,FALSE),0)</f>
        <v>0</v>
      </c>
      <c r="M2241" s="117" t="str">
        <f>IFERROR(VLOOKUP(F:F,'Payment Schedule'!AD:AE,2,FALSE),"")</f>
        <v/>
      </c>
    </row>
    <row r="2242" spans="6:13" x14ac:dyDescent="0.2">
      <c r="F2242" s="110"/>
      <c r="I2242" s="213"/>
      <c r="J2242" s="254">
        <f>IFERROR(VLOOKUP(G:G,'Master Data'!A:D,4,FALSE),0)</f>
        <v>0</v>
      </c>
      <c r="L2242" s="117">
        <f>IFERROR(VLOOKUP(F:F,'BW Expense Report Doc'!F:H,3,FALSE),0)</f>
        <v>0</v>
      </c>
      <c r="M2242" s="117" t="str">
        <f>IFERROR(VLOOKUP(F:F,'Payment Schedule'!AD:AE,2,FALSE),"")</f>
        <v/>
      </c>
    </row>
    <row r="2243" spans="6:13" x14ac:dyDescent="0.2">
      <c r="F2243" s="110"/>
      <c r="I2243" s="213"/>
      <c r="J2243" s="254">
        <f>IFERROR(VLOOKUP(G:G,'Master Data'!A:D,4,FALSE),0)</f>
        <v>0</v>
      </c>
      <c r="L2243" s="117">
        <f>IFERROR(VLOOKUP(F:F,'BW Expense Report Doc'!F:H,3,FALSE),0)</f>
        <v>0</v>
      </c>
      <c r="M2243" s="117" t="str">
        <f>IFERROR(VLOOKUP(F:F,'Payment Schedule'!AD:AE,2,FALSE),"")</f>
        <v/>
      </c>
    </row>
    <row r="2244" spans="6:13" x14ac:dyDescent="0.2">
      <c r="F2244" s="110"/>
      <c r="I2244" s="213"/>
      <c r="J2244" s="254">
        <f>IFERROR(VLOOKUP(G:G,'Master Data'!A:D,4,FALSE),0)</f>
        <v>0</v>
      </c>
      <c r="L2244" s="117">
        <f>IFERROR(VLOOKUP(F:F,'BW Expense Report Doc'!F:H,3,FALSE),0)</f>
        <v>0</v>
      </c>
      <c r="M2244" s="117" t="str">
        <f>IFERROR(VLOOKUP(F:F,'Payment Schedule'!AD:AE,2,FALSE),"")</f>
        <v/>
      </c>
    </row>
    <row r="2245" spans="6:13" x14ac:dyDescent="0.2">
      <c r="F2245" s="110"/>
      <c r="I2245" s="213"/>
      <c r="J2245" s="254">
        <f>IFERROR(VLOOKUP(G:G,'Master Data'!A:D,4,FALSE),0)</f>
        <v>0</v>
      </c>
      <c r="L2245" s="117">
        <f>IFERROR(VLOOKUP(F:F,'BW Expense Report Doc'!F:H,3,FALSE),0)</f>
        <v>0</v>
      </c>
      <c r="M2245" s="117" t="str">
        <f>IFERROR(VLOOKUP(F:F,'Payment Schedule'!AD:AE,2,FALSE),"")</f>
        <v/>
      </c>
    </row>
    <row r="2246" spans="6:13" x14ac:dyDescent="0.2">
      <c r="F2246" s="110"/>
      <c r="I2246" s="213"/>
      <c r="J2246" s="254">
        <f>IFERROR(VLOOKUP(G:G,'Master Data'!A:D,4,FALSE),0)</f>
        <v>0</v>
      </c>
      <c r="L2246" s="117">
        <f>IFERROR(VLOOKUP(F:F,'BW Expense Report Doc'!F:H,3,FALSE),0)</f>
        <v>0</v>
      </c>
      <c r="M2246" s="117" t="str">
        <f>IFERROR(VLOOKUP(F:F,'Payment Schedule'!AD:AE,2,FALSE),"")</f>
        <v/>
      </c>
    </row>
    <row r="2247" spans="6:13" x14ac:dyDescent="0.2">
      <c r="F2247" s="110"/>
      <c r="I2247" s="213"/>
      <c r="J2247" s="254">
        <f>IFERROR(VLOOKUP(G:G,'Master Data'!A:D,4,FALSE),0)</f>
        <v>0</v>
      </c>
      <c r="L2247" s="117">
        <f>IFERROR(VLOOKUP(F:F,'BW Expense Report Doc'!F:H,3,FALSE),0)</f>
        <v>0</v>
      </c>
      <c r="M2247" s="117" t="str">
        <f>IFERROR(VLOOKUP(F:F,'Payment Schedule'!AD:AE,2,FALSE),"")</f>
        <v/>
      </c>
    </row>
    <row r="2248" spans="6:13" x14ac:dyDescent="0.2">
      <c r="F2248" s="110"/>
      <c r="I2248" s="213"/>
      <c r="J2248" s="254">
        <f>IFERROR(VLOOKUP(G:G,'Master Data'!A:D,4,FALSE),0)</f>
        <v>0</v>
      </c>
      <c r="L2248" s="117">
        <f>IFERROR(VLOOKUP(F:F,'BW Expense Report Doc'!F:H,3,FALSE),0)</f>
        <v>0</v>
      </c>
      <c r="M2248" s="117" t="str">
        <f>IFERROR(VLOOKUP(F:F,'Payment Schedule'!AD:AE,2,FALSE),"")</f>
        <v/>
      </c>
    </row>
    <row r="2249" spans="6:13" x14ac:dyDescent="0.2">
      <c r="F2249" s="110"/>
      <c r="I2249" s="213"/>
      <c r="J2249" s="254">
        <f>IFERROR(VLOOKUP(G:G,'Master Data'!A:D,4,FALSE),0)</f>
        <v>0</v>
      </c>
      <c r="L2249" s="117">
        <f>IFERROR(VLOOKUP(F:F,'BW Expense Report Doc'!F:H,3,FALSE),0)</f>
        <v>0</v>
      </c>
      <c r="M2249" s="117" t="str">
        <f>IFERROR(VLOOKUP(F:F,'Payment Schedule'!AD:AE,2,FALSE),"")</f>
        <v/>
      </c>
    </row>
    <row r="2250" spans="6:13" x14ac:dyDescent="0.2">
      <c r="F2250" s="110"/>
      <c r="I2250" s="213"/>
      <c r="J2250" s="254">
        <f>IFERROR(VLOOKUP(G:G,'Master Data'!A:D,4,FALSE),0)</f>
        <v>0</v>
      </c>
      <c r="L2250" s="117">
        <f>IFERROR(VLOOKUP(F:F,'BW Expense Report Doc'!F:H,3,FALSE),0)</f>
        <v>0</v>
      </c>
      <c r="M2250" s="117" t="str">
        <f>IFERROR(VLOOKUP(F:F,'Payment Schedule'!AD:AE,2,FALSE),"")</f>
        <v/>
      </c>
    </row>
    <row r="2251" spans="6:13" x14ac:dyDescent="0.2">
      <c r="F2251" s="110"/>
      <c r="I2251" s="213"/>
      <c r="J2251" s="254">
        <f>IFERROR(VLOOKUP(G:G,'Master Data'!A:D,4,FALSE),0)</f>
        <v>0</v>
      </c>
      <c r="L2251" s="117">
        <f>IFERROR(VLOOKUP(F:F,'BW Expense Report Doc'!F:H,3,FALSE),0)</f>
        <v>0</v>
      </c>
      <c r="M2251" s="117" t="str">
        <f>IFERROR(VLOOKUP(F:F,'Payment Schedule'!AD:AE,2,FALSE),"")</f>
        <v/>
      </c>
    </row>
    <row r="2252" spans="6:13" x14ac:dyDescent="0.2">
      <c r="F2252" s="110"/>
      <c r="I2252" s="213"/>
      <c r="J2252" s="254">
        <f>IFERROR(VLOOKUP(G:G,'Master Data'!A:D,4,FALSE),0)</f>
        <v>0</v>
      </c>
      <c r="L2252" s="117">
        <f>IFERROR(VLOOKUP(F:F,'BW Expense Report Doc'!F:H,3,FALSE),0)</f>
        <v>0</v>
      </c>
      <c r="M2252" s="117" t="str">
        <f>IFERROR(VLOOKUP(F:F,'Payment Schedule'!AD:AE,2,FALSE),"")</f>
        <v/>
      </c>
    </row>
    <row r="2253" spans="6:13" x14ac:dyDescent="0.2">
      <c r="F2253" s="110"/>
      <c r="I2253" s="213"/>
      <c r="J2253" s="254">
        <f>IFERROR(VLOOKUP(G:G,'Master Data'!A:D,4,FALSE),0)</f>
        <v>0</v>
      </c>
      <c r="L2253" s="117">
        <f>IFERROR(VLOOKUP(F:F,'BW Expense Report Doc'!F:H,3,FALSE),0)</f>
        <v>0</v>
      </c>
      <c r="M2253" s="117" t="str">
        <f>IFERROR(VLOOKUP(F:F,'Payment Schedule'!AD:AE,2,FALSE),"")</f>
        <v/>
      </c>
    </row>
    <row r="2254" spans="6:13" x14ac:dyDescent="0.2">
      <c r="F2254" s="110"/>
      <c r="I2254" s="213"/>
      <c r="J2254" s="254">
        <f>IFERROR(VLOOKUP(G:G,'Master Data'!A:D,4,FALSE),0)</f>
        <v>0</v>
      </c>
      <c r="L2254" s="117">
        <f>IFERROR(VLOOKUP(F:F,'BW Expense Report Doc'!F:H,3,FALSE),0)</f>
        <v>0</v>
      </c>
      <c r="M2254" s="117" t="str">
        <f>IFERROR(VLOOKUP(F:F,'Payment Schedule'!AD:AE,2,FALSE),"")</f>
        <v/>
      </c>
    </row>
    <row r="2255" spans="6:13" x14ac:dyDescent="0.2">
      <c r="F2255" s="110"/>
      <c r="I2255" s="213"/>
      <c r="J2255" s="254">
        <f>IFERROR(VLOOKUP(G:G,'Master Data'!A:D,4,FALSE),0)</f>
        <v>0</v>
      </c>
      <c r="L2255" s="117">
        <f>IFERROR(VLOOKUP(F:F,'BW Expense Report Doc'!F:H,3,FALSE),0)</f>
        <v>0</v>
      </c>
      <c r="M2255" s="117" t="str">
        <f>IFERROR(VLOOKUP(F:F,'Payment Schedule'!AD:AE,2,FALSE),"")</f>
        <v/>
      </c>
    </row>
    <row r="2256" spans="6:13" x14ac:dyDescent="0.2">
      <c r="F2256" s="110"/>
      <c r="I2256" s="213"/>
      <c r="J2256" s="254">
        <f>IFERROR(VLOOKUP(G:G,'Master Data'!A:D,4,FALSE),0)</f>
        <v>0</v>
      </c>
      <c r="L2256" s="117">
        <f>IFERROR(VLOOKUP(F:F,'BW Expense Report Doc'!F:H,3,FALSE),0)</f>
        <v>0</v>
      </c>
      <c r="M2256" s="117" t="str">
        <f>IFERROR(VLOOKUP(F:F,'Payment Schedule'!AD:AE,2,FALSE),"")</f>
        <v/>
      </c>
    </row>
    <row r="2257" spans="6:13" x14ac:dyDescent="0.2">
      <c r="F2257" s="110"/>
      <c r="I2257" s="213"/>
      <c r="J2257" s="254">
        <f>IFERROR(VLOOKUP(G:G,'Master Data'!A:D,4,FALSE),0)</f>
        <v>0</v>
      </c>
      <c r="L2257" s="117">
        <f>IFERROR(VLOOKUP(F:F,'BW Expense Report Doc'!F:H,3,FALSE),0)</f>
        <v>0</v>
      </c>
      <c r="M2257" s="117" t="str">
        <f>IFERROR(VLOOKUP(F:F,'Payment Schedule'!AD:AE,2,FALSE),"")</f>
        <v/>
      </c>
    </row>
    <row r="2258" spans="6:13" x14ac:dyDescent="0.2">
      <c r="F2258" s="110"/>
      <c r="I2258" s="213"/>
      <c r="J2258" s="254">
        <f>IFERROR(VLOOKUP(G:G,'Master Data'!A:D,4,FALSE),0)</f>
        <v>0</v>
      </c>
      <c r="L2258" s="117">
        <f>IFERROR(VLOOKUP(F:F,'BW Expense Report Doc'!F:H,3,FALSE),0)</f>
        <v>0</v>
      </c>
      <c r="M2258" s="117" t="str">
        <f>IFERROR(VLOOKUP(F:F,'Payment Schedule'!AD:AE,2,FALSE),"")</f>
        <v/>
      </c>
    </row>
    <row r="2259" spans="6:13" x14ac:dyDescent="0.2">
      <c r="F2259" s="110"/>
      <c r="I2259" s="213"/>
      <c r="J2259" s="254">
        <f>IFERROR(VLOOKUP(G:G,'Master Data'!A:D,4,FALSE),0)</f>
        <v>0</v>
      </c>
      <c r="L2259" s="117">
        <f>IFERROR(VLOOKUP(F:F,'BW Expense Report Doc'!F:H,3,FALSE),0)</f>
        <v>0</v>
      </c>
      <c r="M2259" s="117" t="str">
        <f>IFERROR(VLOOKUP(F:F,'Payment Schedule'!AD:AE,2,FALSE),"")</f>
        <v/>
      </c>
    </row>
    <row r="2260" spans="6:13" x14ac:dyDescent="0.2">
      <c r="F2260" s="110"/>
      <c r="I2260" s="213"/>
      <c r="J2260" s="254">
        <f>IFERROR(VLOOKUP(G:G,'Master Data'!A:D,4,FALSE),0)</f>
        <v>0</v>
      </c>
      <c r="L2260" s="117">
        <f>IFERROR(VLOOKUP(F:F,'BW Expense Report Doc'!F:H,3,FALSE),0)</f>
        <v>0</v>
      </c>
      <c r="M2260" s="117" t="str">
        <f>IFERROR(VLOOKUP(F:F,'Payment Schedule'!AD:AE,2,FALSE),"")</f>
        <v/>
      </c>
    </row>
    <row r="2261" spans="6:13" x14ac:dyDescent="0.2">
      <c r="F2261" s="110"/>
      <c r="I2261" s="213"/>
      <c r="J2261" s="254">
        <f>IFERROR(VLOOKUP(G:G,'Master Data'!A:D,4,FALSE),0)</f>
        <v>0</v>
      </c>
      <c r="L2261" s="117">
        <f>IFERROR(VLOOKUP(F:F,'BW Expense Report Doc'!F:H,3,FALSE),0)</f>
        <v>0</v>
      </c>
      <c r="M2261" s="117" t="str">
        <f>IFERROR(VLOOKUP(F:F,'Payment Schedule'!AD:AE,2,FALSE),"")</f>
        <v/>
      </c>
    </row>
    <row r="2262" spans="6:13" x14ac:dyDescent="0.2">
      <c r="F2262" s="110"/>
      <c r="I2262" s="213"/>
      <c r="J2262" s="254">
        <f>IFERROR(VLOOKUP(G:G,'Master Data'!A:D,4,FALSE),0)</f>
        <v>0</v>
      </c>
      <c r="L2262" s="117">
        <f>IFERROR(VLOOKUP(F:F,'BW Expense Report Doc'!F:H,3,FALSE),0)</f>
        <v>0</v>
      </c>
      <c r="M2262" s="117" t="str">
        <f>IFERROR(VLOOKUP(F:F,'Payment Schedule'!AD:AE,2,FALSE),"")</f>
        <v/>
      </c>
    </row>
    <row r="2263" spans="6:13" x14ac:dyDescent="0.2">
      <c r="F2263" s="110"/>
      <c r="I2263" s="213"/>
      <c r="J2263" s="254">
        <f>IFERROR(VLOOKUP(G:G,'Master Data'!A:D,4,FALSE),0)</f>
        <v>0</v>
      </c>
      <c r="L2263" s="117">
        <f>IFERROR(VLOOKUP(F:F,'BW Expense Report Doc'!F:H,3,FALSE),0)</f>
        <v>0</v>
      </c>
      <c r="M2263" s="117" t="str">
        <f>IFERROR(VLOOKUP(F:F,'Payment Schedule'!AD:AE,2,FALSE),"")</f>
        <v/>
      </c>
    </row>
    <row r="2264" spans="6:13" x14ac:dyDescent="0.2">
      <c r="F2264" s="110"/>
      <c r="I2264" s="213"/>
      <c r="J2264" s="254">
        <f>IFERROR(VLOOKUP(G:G,'Master Data'!A:D,4,FALSE),0)</f>
        <v>0</v>
      </c>
      <c r="L2264" s="117">
        <f>IFERROR(VLOOKUP(F:F,'BW Expense Report Doc'!F:H,3,FALSE),0)</f>
        <v>0</v>
      </c>
      <c r="M2264" s="117" t="str">
        <f>IFERROR(VLOOKUP(F:F,'Payment Schedule'!AD:AE,2,FALSE),"")</f>
        <v/>
      </c>
    </row>
    <row r="2265" spans="6:13" x14ac:dyDescent="0.2">
      <c r="F2265" s="110"/>
      <c r="I2265" s="213"/>
      <c r="J2265" s="254">
        <f>IFERROR(VLOOKUP(G:G,'Master Data'!A:D,4,FALSE),0)</f>
        <v>0</v>
      </c>
      <c r="L2265" s="117">
        <f>IFERROR(VLOOKUP(F:F,'BW Expense Report Doc'!F:H,3,FALSE),0)</f>
        <v>0</v>
      </c>
      <c r="M2265" s="117" t="str">
        <f>IFERROR(VLOOKUP(F:F,'Payment Schedule'!AD:AE,2,FALSE),"")</f>
        <v/>
      </c>
    </row>
    <row r="2266" spans="6:13" x14ac:dyDescent="0.2">
      <c r="F2266" s="110"/>
      <c r="I2266" s="213"/>
      <c r="J2266" s="254">
        <f>IFERROR(VLOOKUP(G:G,'Master Data'!A:D,4,FALSE),0)</f>
        <v>0</v>
      </c>
      <c r="L2266" s="117">
        <f>IFERROR(VLOOKUP(F:F,'BW Expense Report Doc'!F:H,3,FALSE),0)</f>
        <v>0</v>
      </c>
      <c r="M2266" s="117" t="str">
        <f>IFERROR(VLOOKUP(F:F,'Payment Schedule'!AD:AE,2,FALSE),"")</f>
        <v/>
      </c>
    </row>
    <row r="2267" spans="6:13" x14ac:dyDescent="0.2">
      <c r="F2267" s="110"/>
      <c r="I2267" s="213"/>
      <c r="J2267" s="254">
        <f>IFERROR(VLOOKUP(G:G,'Master Data'!A:D,4,FALSE),0)</f>
        <v>0</v>
      </c>
      <c r="L2267" s="117">
        <f>IFERROR(VLOOKUP(F:F,'BW Expense Report Doc'!F:H,3,FALSE),0)</f>
        <v>0</v>
      </c>
      <c r="M2267" s="117" t="str">
        <f>IFERROR(VLOOKUP(F:F,'Payment Schedule'!AD:AE,2,FALSE),"")</f>
        <v/>
      </c>
    </row>
    <row r="2268" spans="6:13" x14ac:dyDescent="0.2">
      <c r="F2268" s="110"/>
      <c r="I2268" s="213"/>
      <c r="J2268" s="254">
        <f>IFERROR(VLOOKUP(G:G,'Master Data'!A:D,4,FALSE),0)</f>
        <v>0</v>
      </c>
      <c r="L2268" s="117">
        <f>IFERROR(VLOOKUP(F:F,'BW Expense Report Doc'!F:H,3,FALSE),0)</f>
        <v>0</v>
      </c>
      <c r="M2268" s="117" t="str">
        <f>IFERROR(VLOOKUP(F:F,'Payment Schedule'!AD:AE,2,FALSE),"")</f>
        <v/>
      </c>
    </row>
    <row r="2269" spans="6:13" x14ac:dyDescent="0.2">
      <c r="F2269" s="110"/>
      <c r="I2269" s="213"/>
      <c r="J2269" s="254">
        <f>IFERROR(VLOOKUP(G:G,'Master Data'!A:D,4,FALSE),0)</f>
        <v>0</v>
      </c>
      <c r="L2269" s="117">
        <f>IFERROR(VLOOKUP(F:F,'BW Expense Report Doc'!F:H,3,FALSE),0)</f>
        <v>0</v>
      </c>
      <c r="M2269" s="117" t="str">
        <f>IFERROR(VLOOKUP(F:F,'Payment Schedule'!AD:AE,2,FALSE),"")</f>
        <v/>
      </c>
    </row>
    <row r="2270" spans="6:13" x14ac:dyDescent="0.2">
      <c r="F2270" s="110"/>
      <c r="I2270" s="213"/>
      <c r="J2270" s="254">
        <f>IFERROR(VLOOKUP(G:G,'Master Data'!A:D,4,FALSE),0)</f>
        <v>0</v>
      </c>
      <c r="L2270" s="117">
        <f>IFERROR(VLOOKUP(F:F,'BW Expense Report Doc'!F:H,3,FALSE),0)</f>
        <v>0</v>
      </c>
      <c r="M2270" s="117" t="str">
        <f>IFERROR(VLOOKUP(F:F,'Payment Schedule'!AD:AE,2,FALSE),"")</f>
        <v/>
      </c>
    </row>
    <row r="2271" spans="6:13" x14ac:dyDescent="0.2">
      <c r="F2271" s="110"/>
      <c r="I2271" s="213"/>
      <c r="J2271" s="254">
        <f>IFERROR(VLOOKUP(G:G,'Master Data'!A:D,4,FALSE),0)</f>
        <v>0</v>
      </c>
      <c r="L2271" s="117">
        <f>IFERROR(VLOOKUP(F:F,'BW Expense Report Doc'!F:H,3,FALSE),0)</f>
        <v>0</v>
      </c>
      <c r="M2271" s="117" t="str">
        <f>IFERROR(VLOOKUP(F:F,'Payment Schedule'!AD:AE,2,FALSE),"")</f>
        <v/>
      </c>
    </row>
    <row r="2272" spans="6:13" x14ac:dyDescent="0.2">
      <c r="F2272" s="110"/>
      <c r="I2272" s="213"/>
      <c r="J2272" s="254">
        <f>IFERROR(VLOOKUP(G:G,'Master Data'!A:D,4,FALSE),0)</f>
        <v>0</v>
      </c>
      <c r="L2272" s="117">
        <f>IFERROR(VLOOKUP(F:F,'BW Expense Report Doc'!F:H,3,FALSE),0)</f>
        <v>0</v>
      </c>
      <c r="M2272" s="117" t="str">
        <f>IFERROR(VLOOKUP(F:F,'Payment Schedule'!AD:AE,2,FALSE),"")</f>
        <v/>
      </c>
    </row>
    <row r="2273" spans="6:13" x14ac:dyDescent="0.2">
      <c r="F2273" s="110"/>
      <c r="I2273" s="213"/>
      <c r="J2273" s="254">
        <f>IFERROR(VLOOKUP(G:G,'Master Data'!A:D,4,FALSE),0)</f>
        <v>0</v>
      </c>
      <c r="L2273" s="117">
        <f>IFERROR(VLOOKUP(F:F,'BW Expense Report Doc'!F:H,3,FALSE),0)</f>
        <v>0</v>
      </c>
      <c r="M2273" s="117" t="str">
        <f>IFERROR(VLOOKUP(F:F,'Payment Schedule'!AD:AE,2,FALSE),"")</f>
        <v/>
      </c>
    </row>
    <row r="2274" spans="6:13" x14ac:dyDescent="0.2">
      <c r="F2274" s="110"/>
      <c r="I2274" s="213"/>
      <c r="J2274" s="254">
        <f>IFERROR(VLOOKUP(G:G,'Master Data'!A:D,4,FALSE),0)</f>
        <v>0</v>
      </c>
      <c r="L2274" s="117">
        <f>IFERROR(VLOOKUP(F:F,'BW Expense Report Doc'!F:H,3,FALSE),0)</f>
        <v>0</v>
      </c>
      <c r="M2274" s="117" t="str">
        <f>IFERROR(VLOOKUP(F:F,'Payment Schedule'!AD:AE,2,FALSE),"")</f>
        <v/>
      </c>
    </row>
    <row r="2275" spans="6:13" x14ac:dyDescent="0.2">
      <c r="F2275" s="110"/>
      <c r="I2275" s="213"/>
      <c r="J2275" s="254">
        <f>IFERROR(VLOOKUP(G:G,'Master Data'!A:D,4,FALSE),0)</f>
        <v>0</v>
      </c>
      <c r="L2275" s="117">
        <f>IFERROR(VLOOKUP(F:F,'BW Expense Report Doc'!F:H,3,FALSE),0)</f>
        <v>0</v>
      </c>
      <c r="M2275" s="117" t="str">
        <f>IFERROR(VLOOKUP(F:F,'Payment Schedule'!AD:AE,2,FALSE),"")</f>
        <v/>
      </c>
    </row>
    <row r="2276" spans="6:13" x14ac:dyDescent="0.2">
      <c r="F2276" s="110"/>
      <c r="I2276" s="213"/>
      <c r="J2276" s="254">
        <f>IFERROR(VLOOKUP(G:G,'Master Data'!A:D,4,FALSE),0)</f>
        <v>0</v>
      </c>
      <c r="L2276" s="117">
        <f>IFERROR(VLOOKUP(F:F,'BW Expense Report Doc'!F:H,3,FALSE),0)</f>
        <v>0</v>
      </c>
      <c r="M2276" s="117" t="str">
        <f>IFERROR(VLOOKUP(F:F,'Payment Schedule'!AD:AE,2,FALSE),"")</f>
        <v/>
      </c>
    </row>
    <row r="2277" spans="6:13" x14ac:dyDescent="0.2">
      <c r="F2277" s="110"/>
      <c r="I2277" s="213"/>
      <c r="J2277" s="254">
        <f>IFERROR(VLOOKUP(G:G,'Master Data'!A:D,4,FALSE),0)</f>
        <v>0</v>
      </c>
      <c r="L2277" s="117">
        <f>IFERROR(VLOOKUP(F:F,'BW Expense Report Doc'!F:H,3,FALSE),0)</f>
        <v>0</v>
      </c>
      <c r="M2277" s="117" t="str">
        <f>IFERROR(VLOOKUP(F:F,'Payment Schedule'!AD:AE,2,FALSE),"")</f>
        <v/>
      </c>
    </row>
    <row r="2278" spans="6:13" x14ac:dyDescent="0.2">
      <c r="F2278" s="110"/>
      <c r="I2278" s="213"/>
      <c r="J2278" s="254">
        <f>IFERROR(VLOOKUP(G:G,'Master Data'!A:D,4,FALSE),0)</f>
        <v>0</v>
      </c>
      <c r="L2278" s="117">
        <f>IFERROR(VLOOKUP(F:F,'BW Expense Report Doc'!F:H,3,FALSE),0)</f>
        <v>0</v>
      </c>
      <c r="M2278" s="117" t="str">
        <f>IFERROR(VLOOKUP(F:F,'Payment Schedule'!AD:AE,2,FALSE),"")</f>
        <v/>
      </c>
    </row>
    <row r="2279" spans="6:13" x14ac:dyDescent="0.2">
      <c r="F2279" s="110"/>
      <c r="I2279" s="213"/>
      <c r="J2279" s="254">
        <f>IFERROR(VLOOKUP(G:G,'Master Data'!A:D,4,FALSE),0)</f>
        <v>0</v>
      </c>
      <c r="L2279" s="117">
        <f>IFERROR(VLOOKUP(F:F,'BW Expense Report Doc'!F:H,3,FALSE),0)</f>
        <v>0</v>
      </c>
      <c r="M2279" s="117" t="str">
        <f>IFERROR(VLOOKUP(F:F,'Payment Schedule'!AD:AE,2,FALSE),"")</f>
        <v/>
      </c>
    </row>
    <row r="2280" spans="6:13" x14ac:dyDescent="0.2">
      <c r="F2280" s="110"/>
      <c r="I2280" s="213"/>
      <c r="J2280" s="254">
        <f>IFERROR(VLOOKUP(G:G,'Master Data'!A:D,4,FALSE),0)</f>
        <v>0</v>
      </c>
      <c r="L2280" s="117">
        <f>IFERROR(VLOOKUP(F:F,'BW Expense Report Doc'!F:H,3,FALSE),0)</f>
        <v>0</v>
      </c>
      <c r="M2280" s="117" t="str">
        <f>IFERROR(VLOOKUP(F:F,'Payment Schedule'!AD:AE,2,FALSE),"")</f>
        <v/>
      </c>
    </row>
    <row r="2281" spans="6:13" x14ac:dyDescent="0.2">
      <c r="F2281" s="110"/>
      <c r="I2281" s="213"/>
      <c r="J2281" s="254">
        <f>IFERROR(VLOOKUP(G:G,'Master Data'!A:D,4,FALSE),0)</f>
        <v>0</v>
      </c>
      <c r="L2281" s="117">
        <f>IFERROR(VLOOKUP(F:F,'BW Expense Report Doc'!F:H,3,FALSE),0)</f>
        <v>0</v>
      </c>
      <c r="M2281" s="117" t="str">
        <f>IFERROR(VLOOKUP(F:F,'Payment Schedule'!AD:AE,2,FALSE),"")</f>
        <v/>
      </c>
    </row>
    <row r="2282" spans="6:13" x14ac:dyDescent="0.2">
      <c r="F2282" s="110"/>
      <c r="I2282" s="213"/>
      <c r="J2282" s="254">
        <f>IFERROR(VLOOKUP(G:G,'Master Data'!A:D,4,FALSE),0)</f>
        <v>0</v>
      </c>
      <c r="L2282" s="117">
        <f>IFERROR(VLOOKUP(F:F,'BW Expense Report Doc'!F:H,3,FALSE),0)</f>
        <v>0</v>
      </c>
      <c r="M2282" s="117" t="str">
        <f>IFERROR(VLOOKUP(F:F,'Payment Schedule'!AD:AE,2,FALSE),"")</f>
        <v/>
      </c>
    </row>
    <row r="2283" spans="6:13" x14ac:dyDescent="0.2">
      <c r="F2283" s="110"/>
      <c r="I2283" s="213"/>
      <c r="J2283" s="254">
        <f>IFERROR(VLOOKUP(G:G,'Master Data'!A:D,4,FALSE),0)</f>
        <v>0</v>
      </c>
      <c r="L2283" s="117">
        <f>IFERROR(VLOOKUP(F:F,'BW Expense Report Doc'!F:H,3,FALSE),0)</f>
        <v>0</v>
      </c>
      <c r="M2283" s="117" t="str">
        <f>IFERROR(VLOOKUP(F:F,'Payment Schedule'!AD:AE,2,FALSE),"")</f>
        <v/>
      </c>
    </row>
    <row r="2284" spans="6:13" x14ac:dyDescent="0.2">
      <c r="F2284" s="110"/>
      <c r="I2284" s="213"/>
      <c r="J2284" s="254">
        <f>IFERROR(VLOOKUP(G:G,'Master Data'!A:D,4,FALSE),0)</f>
        <v>0</v>
      </c>
      <c r="L2284" s="117">
        <f>IFERROR(VLOOKUP(F:F,'BW Expense Report Doc'!F:H,3,FALSE),0)</f>
        <v>0</v>
      </c>
      <c r="M2284" s="117" t="str">
        <f>IFERROR(VLOOKUP(F:F,'Payment Schedule'!AD:AE,2,FALSE),"")</f>
        <v/>
      </c>
    </row>
    <row r="2285" spans="6:13" x14ac:dyDescent="0.2">
      <c r="F2285" s="110"/>
      <c r="I2285" s="213"/>
      <c r="J2285" s="254">
        <f>IFERROR(VLOOKUP(G:G,'Master Data'!A:D,4,FALSE),0)</f>
        <v>0</v>
      </c>
      <c r="L2285" s="117">
        <f>IFERROR(VLOOKUP(F:F,'BW Expense Report Doc'!F:H,3,FALSE),0)</f>
        <v>0</v>
      </c>
      <c r="M2285" s="117" t="str">
        <f>IFERROR(VLOOKUP(F:F,'Payment Schedule'!AD:AE,2,FALSE),"")</f>
        <v/>
      </c>
    </row>
    <row r="2286" spans="6:13" x14ac:dyDescent="0.2">
      <c r="F2286" s="110"/>
      <c r="I2286" s="213"/>
      <c r="J2286" s="254">
        <f>IFERROR(VLOOKUP(G:G,'Master Data'!A:D,4,FALSE),0)</f>
        <v>0</v>
      </c>
      <c r="L2286" s="117">
        <f>IFERROR(VLOOKUP(F:F,'BW Expense Report Doc'!F:H,3,FALSE),0)</f>
        <v>0</v>
      </c>
      <c r="M2286" s="117" t="str">
        <f>IFERROR(VLOOKUP(F:F,'Payment Schedule'!AD:AE,2,FALSE),"")</f>
        <v/>
      </c>
    </row>
    <row r="2287" spans="6:13" x14ac:dyDescent="0.2">
      <c r="F2287" s="110"/>
      <c r="I2287" s="213"/>
      <c r="J2287" s="254">
        <f>IFERROR(VLOOKUP(G:G,'Master Data'!A:D,4,FALSE),0)</f>
        <v>0</v>
      </c>
      <c r="L2287" s="117">
        <f>IFERROR(VLOOKUP(F:F,'BW Expense Report Doc'!F:H,3,FALSE),0)</f>
        <v>0</v>
      </c>
      <c r="M2287" s="117" t="str">
        <f>IFERROR(VLOOKUP(F:F,'Payment Schedule'!AD:AE,2,FALSE),"")</f>
        <v/>
      </c>
    </row>
    <row r="2288" spans="6:13" x14ac:dyDescent="0.2">
      <c r="F2288" s="110"/>
      <c r="I2288" s="213"/>
      <c r="J2288" s="254">
        <f>IFERROR(VLOOKUP(G:G,'Master Data'!A:D,4,FALSE),0)</f>
        <v>0</v>
      </c>
      <c r="L2288" s="117">
        <f>IFERROR(VLOOKUP(F:F,'BW Expense Report Doc'!F:H,3,FALSE),0)</f>
        <v>0</v>
      </c>
      <c r="M2288" s="117" t="str">
        <f>IFERROR(VLOOKUP(F:F,'Payment Schedule'!AD:AE,2,FALSE),"")</f>
        <v/>
      </c>
    </row>
    <row r="2289" spans="6:13" x14ac:dyDescent="0.2">
      <c r="F2289" s="110"/>
      <c r="I2289" s="213"/>
      <c r="J2289" s="254">
        <f>IFERROR(VLOOKUP(G:G,'Master Data'!A:D,4,FALSE),0)</f>
        <v>0</v>
      </c>
      <c r="L2289" s="117">
        <f>IFERROR(VLOOKUP(F:F,'BW Expense Report Doc'!F:H,3,FALSE),0)</f>
        <v>0</v>
      </c>
      <c r="M2289" s="117" t="str">
        <f>IFERROR(VLOOKUP(F:F,'Payment Schedule'!AD:AE,2,FALSE),"")</f>
        <v/>
      </c>
    </row>
    <row r="2290" spans="6:13" x14ac:dyDescent="0.2">
      <c r="F2290" s="110"/>
      <c r="I2290" s="213"/>
      <c r="J2290" s="254">
        <f>IFERROR(VLOOKUP(G:G,'Master Data'!A:D,4,FALSE),0)</f>
        <v>0</v>
      </c>
      <c r="L2290" s="117">
        <f>IFERROR(VLOOKUP(F:F,'BW Expense Report Doc'!F:H,3,FALSE),0)</f>
        <v>0</v>
      </c>
      <c r="M2290" s="117" t="str">
        <f>IFERROR(VLOOKUP(F:F,'Payment Schedule'!AD:AE,2,FALSE),"")</f>
        <v/>
      </c>
    </row>
    <row r="2291" spans="6:13" x14ac:dyDescent="0.2">
      <c r="F2291" s="110"/>
      <c r="I2291" s="213"/>
      <c r="J2291" s="254">
        <f>IFERROR(VLOOKUP(G:G,'Master Data'!A:D,4,FALSE),0)</f>
        <v>0</v>
      </c>
      <c r="L2291" s="117">
        <f>IFERROR(VLOOKUP(F:F,'BW Expense Report Doc'!F:H,3,FALSE),0)</f>
        <v>0</v>
      </c>
      <c r="M2291" s="117" t="str">
        <f>IFERROR(VLOOKUP(F:F,'Payment Schedule'!AD:AE,2,FALSE),"")</f>
        <v/>
      </c>
    </row>
    <row r="2292" spans="6:13" x14ac:dyDescent="0.2">
      <c r="F2292" s="110"/>
      <c r="I2292" s="213"/>
      <c r="J2292" s="254">
        <f>IFERROR(VLOOKUP(G:G,'Master Data'!A:D,4,FALSE),0)</f>
        <v>0</v>
      </c>
      <c r="L2292" s="117">
        <f>IFERROR(VLOOKUP(F:F,'BW Expense Report Doc'!F:H,3,FALSE),0)</f>
        <v>0</v>
      </c>
      <c r="M2292" s="117" t="str">
        <f>IFERROR(VLOOKUP(F:F,'Payment Schedule'!AD:AE,2,FALSE),"")</f>
        <v/>
      </c>
    </row>
    <row r="2293" spans="6:13" x14ac:dyDescent="0.2">
      <c r="F2293" s="110"/>
      <c r="I2293" s="213"/>
      <c r="J2293" s="254">
        <f>IFERROR(VLOOKUP(G:G,'Master Data'!A:D,4,FALSE),0)</f>
        <v>0</v>
      </c>
      <c r="L2293" s="117">
        <f>IFERROR(VLOOKUP(F:F,'BW Expense Report Doc'!F:H,3,FALSE),0)</f>
        <v>0</v>
      </c>
      <c r="M2293" s="117" t="str">
        <f>IFERROR(VLOOKUP(F:F,'Payment Schedule'!AD:AE,2,FALSE),"")</f>
        <v/>
      </c>
    </row>
    <row r="2294" spans="6:13" x14ac:dyDescent="0.2">
      <c r="F2294" s="110"/>
      <c r="I2294" s="213"/>
      <c r="J2294" s="254">
        <f>IFERROR(VLOOKUP(G:G,'Master Data'!A:D,4,FALSE),0)</f>
        <v>0</v>
      </c>
      <c r="L2294" s="117">
        <f>IFERROR(VLOOKUP(F:F,'BW Expense Report Doc'!F:H,3,FALSE),0)</f>
        <v>0</v>
      </c>
      <c r="M2294" s="117" t="str">
        <f>IFERROR(VLOOKUP(F:F,'Payment Schedule'!AD:AE,2,FALSE),"")</f>
        <v/>
      </c>
    </row>
    <row r="2295" spans="6:13" x14ac:dyDescent="0.2">
      <c r="F2295" s="110"/>
      <c r="I2295" s="213"/>
      <c r="J2295" s="254">
        <f>IFERROR(VLOOKUP(G:G,'Master Data'!A:D,4,FALSE),0)</f>
        <v>0</v>
      </c>
      <c r="L2295" s="117">
        <f>IFERROR(VLOOKUP(F:F,'BW Expense Report Doc'!F:H,3,FALSE),0)</f>
        <v>0</v>
      </c>
      <c r="M2295" s="117" t="str">
        <f>IFERROR(VLOOKUP(F:F,'Payment Schedule'!AD:AE,2,FALSE),"")</f>
        <v/>
      </c>
    </row>
    <row r="2296" spans="6:13" x14ac:dyDescent="0.2">
      <c r="F2296" s="110"/>
      <c r="I2296" s="213"/>
      <c r="J2296" s="254">
        <f>IFERROR(VLOOKUP(G:G,'Master Data'!A:D,4,FALSE),0)</f>
        <v>0</v>
      </c>
      <c r="L2296" s="117">
        <f>IFERROR(VLOOKUP(F:F,'BW Expense Report Doc'!F:H,3,FALSE),0)</f>
        <v>0</v>
      </c>
      <c r="M2296" s="117" t="str">
        <f>IFERROR(VLOOKUP(F:F,'Payment Schedule'!AD:AE,2,FALSE),"")</f>
        <v/>
      </c>
    </row>
    <row r="2297" spans="6:13" x14ac:dyDescent="0.2">
      <c r="F2297" s="110"/>
      <c r="I2297" s="213"/>
      <c r="J2297" s="254">
        <f>IFERROR(VLOOKUP(G:G,'Master Data'!A:D,4,FALSE),0)</f>
        <v>0</v>
      </c>
      <c r="L2297" s="117">
        <f>IFERROR(VLOOKUP(F:F,'BW Expense Report Doc'!F:H,3,FALSE),0)</f>
        <v>0</v>
      </c>
      <c r="M2297" s="117" t="str">
        <f>IFERROR(VLOOKUP(F:F,'Payment Schedule'!AD:AE,2,FALSE),"")</f>
        <v/>
      </c>
    </row>
    <row r="2298" spans="6:13" x14ac:dyDescent="0.2">
      <c r="F2298" s="110"/>
      <c r="I2298" s="213"/>
      <c r="J2298" s="254">
        <f>IFERROR(VLOOKUP(G:G,'Master Data'!A:D,4,FALSE),0)</f>
        <v>0</v>
      </c>
      <c r="L2298" s="117">
        <f>IFERROR(VLOOKUP(F:F,'BW Expense Report Doc'!F:H,3,FALSE),0)</f>
        <v>0</v>
      </c>
      <c r="M2298" s="117" t="str">
        <f>IFERROR(VLOOKUP(F:F,'Payment Schedule'!AD:AE,2,FALSE),"")</f>
        <v/>
      </c>
    </row>
    <row r="2299" spans="6:13" x14ac:dyDescent="0.2">
      <c r="F2299" s="110"/>
      <c r="I2299" s="213"/>
      <c r="J2299" s="254">
        <f>IFERROR(VLOOKUP(G:G,'Master Data'!A:D,4,FALSE),0)</f>
        <v>0</v>
      </c>
      <c r="L2299" s="117">
        <f>IFERROR(VLOOKUP(F:F,'BW Expense Report Doc'!F:H,3,FALSE),0)</f>
        <v>0</v>
      </c>
      <c r="M2299" s="117" t="str">
        <f>IFERROR(VLOOKUP(F:F,'Payment Schedule'!AD:AE,2,FALSE),"")</f>
        <v/>
      </c>
    </row>
    <row r="2300" spans="6:13" x14ac:dyDescent="0.2">
      <c r="F2300" s="110"/>
      <c r="I2300" s="213"/>
      <c r="J2300" s="254">
        <f>IFERROR(VLOOKUP(G:G,'Master Data'!A:D,4,FALSE),0)</f>
        <v>0</v>
      </c>
      <c r="L2300" s="117">
        <f>IFERROR(VLOOKUP(F:F,'BW Expense Report Doc'!F:H,3,FALSE),0)</f>
        <v>0</v>
      </c>
      <c r="M2300" s="117" t="str">
        <f>IFERROR(VLOOKUP(F:F,'Payment Schedule'!AD:AE,2,FALSE),"")</f>
        <v/>
      </c>
    </row>
    <row r="2301" spans="6:13" x14ac:dyDescent="0.2">
      <c r="F2301" s="110"/>
      <c r="I2301" s="213"/>
      <c r="J2301" s="254">
        <f>IFERROR(VLOOKUP(G:G,'Master Data'!A:D,4,FALSE),0)</f>
        <v>0</v>
      </c>
      <c r="L2301" s="117">
        <f>IFERROR(VLOOKUP(F:F,'BW Expense Report Doc'!F:H,3,FALSE),0)</f>
        <v>0</v>
      </c>
      <c r="M2301" s="117" t="str">
        <f>IFERROR(VLOOKUP(F:F,'Payment Schedule'!AD:AE,2,FALSE),"")</f>
        <v/>
      </c>
    </row>
    <row r="2302" spans="6:13" x14ac:dyDescent="0.2">
      <c r="F2302" s="110"/>
      <c r="I2302" s="213"/>
      <c r="J2302" s="254">
        <f>IFERROR(VLOOKUP(G:G,'Master Data'!A:D,4,FALSE),0)</f>
        <v>0</v>
      </c>
      <c r="L2302" s="117">
        <f>IFERROR(VLOOKUP(F:F,'BW Expense Report Doc'!F:H,3,FALSE),0)</f>
        <v>0</v>
      </c>
      <c r="M2302" s="117" t="str">
        <f>IFERROR(VLOOKUP(F:F,'Payment Schedule'!AD:AE,2,FALSE),"")</f>
        <v/>
      </c>
    </row>
    <row r="2303" spans="6:13" x14ac:dyDescent="0.2">
      <c r="F2303" s="110"/>
      <c r="I2303" s="213"/>
      <c r="J2303" s="254">
        <f>IFERROR(VLOOKUP(G:G,'Master Data'!A:D,4,FALSE),0)</f>
        <v>0</v>
      </c>
      <c r="L2303" s="117">
        <f>IFERROR(VLOOKUP(F:F,'BW Expense Report Doc'!F:H,3,FALSE),0)</f>
        <v>0</v>
      </c>
      <c r="M2303" s="117" t="str">
        <f>IFERROR(VLOOKUP(F:F,'Payment Schedule'!AD:AE,2,FALSE),"")</f>
        <v/>
      </c>
    </row>
    <row r="2304" spans="6:13" x14ac:dyDescent="0.2">
      <c r="F2304" s="110"/>
      <c r="I2304" s="213"/>
      <c r="J2304" s="254">
        <f>IFERROR(VLOOKUP(G:G,'Master Data'!A:D,4,FALSE),0)</f>
        <v>0</v>
      </c>
      <c r="L2304" s="117">
        <f>IFERROR(VLOOKUP(F:F,'BW Expense Report Doc'!F:H,3,FALSE),0)</f>
        <v>0</v>
      </c>
      <c r="M2304" s="117" t="str">
        <f>IFERROR(VLOOKUP(F:F,'Payment Schedule'!AD:AE,2,FALSE),"")</f>
        <v/>
      </c>
    </row>
    <row r="2305" spans="6:13" x14ac:dyDescent="0.2">
      <c r="F2305" s="110"/>
      <c r="I2305" s="213"/>
      <c r="J2305" s="254">
        <f>IFERROR(VLOOKUP(G:G,'Master Data'!A:D,4,FALSE),0)</f>
        <v>0</v>
      </c>
      <c r="L2305" s="117">
        <f>IFERROR(VLOOKUP(F:F,'BW Expense Report Doc'!F:H,3,FALSE),0)</f>
        <v>0</v>
      </c>
      <c r="M2305" s="117" t="str">
        <f>IFERROR(VLOOKUP(F:F,'Payment Schedule'!AD:AE,2,FALSE),"")</f>
        <v/>
      </c>
    </row>
    <row r="2306" spans="6:13" x14ac:dyDescent="0.2">
      <c r="F2306" s="110"/>
      <c r="I2306" s="213"/>
      <c r="J2306" s="254">
        <f>IFERROR(VLOOKUP(G:G,'Master Data'!A:D,4,FALSE),0)</f>
        <v>0</v>
      </c>
      <c r="L2306" s="117">
        <f>IFERROR(VLOOKUP(F:F,'BW Expense Report Doc'!F:H,3,FALSE),0)</f>
        <v>0</v>
      </c>
      <c r="M2306" s="117" t="str">
        <f>IFERROR(VLOOKUP(F:F,'Payment Schedule'!AD:AE,2,FALSE),"")</f>
        <v/>
      </c>
    </row>
    <row r="2307" spans="6:13" x14ac:dyDescent="0.2">
      <c r="F2307" s="110"/>
      <c r="I2307" s="213"/>
      <c r="J2307" s="254">
        <f>IFERROR(VLOOKUP(G:G,'Master Data'!A:D,4,FALSE),0)</f>
        <v>0</v>
      </c>
      <c r="L2307" s="117">
        <f>IFERROR(VLOOKUP(F:F,'BW Expense Report Doc'!F:H,3,FALSE),0)</f>
        <v>0</v>
      </c>
      <c r="M2307" s="117" t="str">
        <f>IFERROR(VLOOKUP(F:F,'Payment Schedule'!AD:AE,2,FALSE),"")</f>
        <v/>
      </c>
    </row>
    <row r="2308" spans="6:13" x14ac:dyDescent="0.2">
      <c r="F2308" s="110"/>
      <c r="I2308" s="213"/>
      <c r="J2308" s="254">
        <f>IFERROR(VLOOKUP(G:G,'Master Data'!A:D,4,FALSE),0)</f>
        <v>0</v>
      </c>
      <c r="L2308" s="117">
        <f>IFERROR(VLOOKUP(F:F,'BW Expense Report Doc'!F:H,3,FALSE),0)</f>
        <v>0</v>
      </c>
      <c r="M2308" s="117" t="str">
        <f>IFERROR(VLOOKUP(F:F,'Payment Schedule'!AD:AE,2,FALSE),"")</f>
        <v/>
      </c>
    </row>
    <row r="2309" spans="6:13" x14ac:dyDescent="0.2">
      <c r="F2309" s="110"/>
      <c r="I2309" s="213"/>
      <c r="J2309" s="254">
        <f>IFERROR(VLOOKUP(G:G,'Master Data'!A:D,4,FALSE),0)</f>
        <v>0</v>
      </c>
      <c r="L2309" s="117">
        <f>IFERROR(VLOOKUP(F:F,'BW Expense Report Doc'!F:H,3,FALSE),0)</f>
        <v>0</v>
      </c>
      <c r="M2309" s="117" t="str">
        <f>IFERROR(VLOOKUP(F:F,'Payment Schedule'!AD:AE,2,FALSE),"")</f>
        <v/>
      </c>
    </row>
    <row r="2310" spans="6:13" x14ac:dyDescent="0.2">
      <c r="F2310" s="110"/>
      <c r="I2310" s="213"/>
      <c r="J2310" s="254">
        <f>IFERROR(VLOOKUP(G:G,'Master Data'!A:D,4,FALSE),0)</f>
        <v>0</v>
      </c>
      <c r="L2310" s="117">
        <f>IFERROR(VLOOKUP(F:F,'BW Expense Report Doc'!F:H,3,FALSE),0)</f>
        <v>0</v>
      </c>
      <c r="M2310" s="117" t="str">
        <f>IFERROR(VLOOKUP(F:F,'Payment Schedule'!AD:AE,2,FALSE),"")</f>
        <v/>
      </c>
    </row>
    <row r="2311" spans="6:13" x14ac:dyDescent="0.2">
      <c r="F2311" s="110"/>
      <c r="I2311" s="213"/>
      <c r="J2311" s="254">
        <f>IFERROR(VLOOKUP(G:G,'Master Data'!A:D,4,FALSE),0)</f>
        <v>0</v>
      </c>
      <c r="L2311" s="117">
        <f>IFERROR(VLOOKUP(F:F,'BW Expense Report Doc'!F:H,3,FALSE),0)</f>
        <v>0</v>
      </c>
      <c r="M2311" s="117" t="str">
        <f>IFERROR(VLOOKUP(F:F,'Payment Schedule'!AD:AE,2,FALSE),"")</f>
        <v/>
      </c>
    </row>
    <row r="2312" spans="6:13" x14ac:dyDescent="0.2">
      <c r="F2312" s="110"/>
      <c r="I2312" s="213"/>
      <c r="J2312" s="254">
        <f>IFERROR(VLOOKUP(G:G,'Master Data'!A:D,4,FALSE),0)</f>
        <v>0</v>
      </c>
      <c r="L2312" s="117">
        <f>IFERROR(VLOOKUP(F:F,'BW Expense Report Doc'!F:H,3,FALSE),0)</f>
        <v>0</v>
      </c>
      <c r="M2312" s="117" t="str">
        <f>IFERROR(VLOOKUP(F:F,'Payment Schedule'!AD:AE,2,FALSE),"")</f>
        <v/>
      </c>
    </row>
    <row r="2313" spans="6:13" x14ac:dyDescent="0.2">
      <c r="F2313" s="110"/>
      <c r="I2313" s="213"/>
      <c r="J2313" s="254">
        <f>IFERROR(VLOOKUP(G:G,'Master Data'!A:D,4,FALSE),0)</f>
        <v>0</v>
      </c>
      <c r="L2313" s="117">
        <f>IFERROR(VLOOKUP(F:F,'BW Expense Report Doc'!F:H,3,FALSE),0)</f>
        <v>0</v>
      </c>
      <c r="M2313" s="117" t="str">
        <f>IFERROR(VLOOKUP(F:F,'Payment Schedule'!AD:AE,2,FALSE),"")</f>
        <v/>
      </c>
    </row>
    <row r="2314" spans="6:13" x14ac:dyDescent="0.2">
      <c r="F2314" s="110"/>
      <c r="I2314" s="213"/>
      <c r="J2314" s="254">
        <f>IFERROR(VLOOKUP(G:G,'Master Data'!A:D,4,FALSE),0)</f>
        <v>0</v>
      </c>
      <c r="L2314" s="117">
        <f>IFERROR(VLOOKUP(F:F,'BW Expense Report Doc'!F:H,3,FALSE),0)</f>
        <v>0</v>
      </c>
      <c r="M2314" s="117" t="str">
        <f>IFERROR(VLOOKUP(F:F,'Payment Schedule'!AD:AE,2,FALSE),"")</f>
        <v/>
      </c>
    </row>
    <row r="2315" spans="6:13" x14ac:dyDescent="0.2">
      <c r="F2315" s="110"/>
      <c r="I2315" s="213"/>
      <c r="J2315" s="254">
        <f>IFERROR(VLOOKUP(G:G,'Master Data'!A:D,4,FALSE),0)</f>
        <v>0</v>
      </c>
      <c r="L2315" s="117">
        <f>IFERROR(VLOOKUP(F:F,'BW Expense Report Doc'!F:H,3,FALSE),0)</f>
        <v>0</v>
      </c>
      <c r="M2315" s="117" t="str">
        <f>IFERROR(VLOOKUP(F:F,'Payment Schedule'!AD:AE,2,FALSE),"")</f>
        <v/>
      </c>
    </row>
    <row r="2316" spans="6:13" x14ac:dyDescent="0.2">
      <c r="F2316" s="110"/>
      <c r="I2316" s="213"/>
      <c r="J2316" s="254">
        <f>IFERROR(VLOOKUP(G:G,'Master Data'!A:D,4,FALSE),0)</f>
        <v>0</v>
      </c>
      <c r="L2316" s="117">
        <f>IFERROR(VLOOKUP(F:F,'BW Expense Report Doc'!F:H,3,FALSE),0)</f>
        <v>0</v>
      </c>
      <c r="M2316" s="117" t="str">
        <f>IFERROR(VLOOKUP(F:F,'Payment Schedule'!AD:AE,2,FALSE),"")</f>
        <v/>
      </c>
    </row>
    <row r="2317" spans="6:13" x14ac:dyDescent="0.2">
      <c r="F2317" s="110"/>
      <c r="I2317" s="213"/>
      <c r="J2317" s="254">
        <f>IFERROR(VLOOKUP(G:G,'Master Data'!A:D,4,FALSE),0)</f>
        <v>0</v>
      </c>
      <c r="L2317" s="117">
        <f>IFERROR(VLOOKUP(F:F,'BW Expense Report Doc'!F:H,3,FALSE),0)</f>
        <v>0</v>
      </c>
      <c r="M2317" s="117" t="str">
        <f>IFERROR(VLOOKUP(F:F,'Payment Schedule'!AD:AE,2,FALSE),"")</f>
        <v/>
      </c>
    </row>
    <row r="2318" spans="6:13" x14ac:dyDescent="0.2">
      <c r="F2318" s="110"/>
      <c r="I2318" s="213"/>
      <c r="J2318" s="254">
        <f>IFERROR(VLOOKUP(G:G,'Master Data'!A:D,4,FALSE),0)</f>
        <v>0</v>
      </c>
      <c r="L2318" s="117">
        <f>IFERROR(VLOOKUP(F:F,'BW Expense Report Doc'!F:H,3,FALSE),0)</f>
        <v>0</v>
      </c>
      <c r="M2318" s="117" t="str">
        <f>IFERROR(VLOOKUP(F:F,'Payment Schedule'!AD:AE,2,FALSE),"")</f>
        <v/>
      </c>
    </row>
    <row r="2319" spans="6:13" x14ac:dyDescent="0.2">
      <c r="F2319" s="110"/>
      <c r="I2319" s="213"/>
      <c r="J2319" s="254">
        <f>IFERROR(VLOOKUP(G:G,'Master Data'!A:D,4,FALSE),0)</f>
        <v>0</v>
      </c>
      <c r="L2319" s="117">
        <f>IFERROR(VLOOKUP(F:F,'BW Expense Report Doc'!F:H,3,FALSE),0)</f>
        <v>0</v>
      </c>
      <c r="M2319" s="117" t="str">
        <f>IFERROR(VLOOKUP(F:F,'Payment Schedule'!AD:AE,2,FALSE),"")</f>
        <v/>
      </c>
    </row>
    <row r="2320" spans="6:13" x14ac:dyDescent="0.2">
      <c r="F2320" s="110"/>
      <c r="I2320" s="213"/>
      <c r="J2320" s="254">
        <f>IFERROR(VLOOKUP(G:G,'Master Data'!A:D,4,FALSE),0)</f>
        <v>0</v>
      </c>
      <c r="L2320" s="117">
        <f>IFERROR(VLOOKUP(F:F,'BW Expense Report Doc'!F:H,3,FALSE),0)</f>
        <v>0</v>
      </c>
      <c r="M2320" s="117" t="str">
        <f>IFERROR(VLOOKUP(F:F,'Payment Schedule'!AD:AE,2,FALSE),"")</f>
        <v/>
      </c>
    </row>
    <row r="2321" spans="6:13" x14ac:dyDescent="0.2">
      <c r="F2321" s="110"/>
      <c r="I2321" s="213"/>
      <c r="J2321" s="254">
        <f>IFERROR(VLOOKUP(G:G,'Master Data'!A:D,4,FALSE),0)</f>
        <v>0</v>
      </c>
      <c r="L2321" s="117">
        <f>IFERROR(VLOOKUP(F:F,'BW Expense Report Doc'!F:H,3,FALSE),0)</f>
        <v>0</v>
      </c>
      <c r="M2321" s="117" t="str">
        <f>IFERROR(VLOOKUP(F:F,'Payment Schedule'!AD:AE,2,FALSE),"")</f>
        <v/>
      </c>
    </row>
    <row r="2322" spans="6:13" x14ac:dyDescent="0.2">
      <c r="F2322" s="110"/>
      <c r="I2322" s="213"/>
      <c r="J2322" s="254">
        <f>IFERROR(VLOOKUP(G:G,'Master Data'!A:D,4,FALSE),0)</f>
        <v>0</v>
      </c>
      <c r="L2322" s="117">
        <f>IFERROR(VLOOKUP(F:F,'BW Expense Report Doc'!F:H,3,FALSE),0)</f>
        <v>0</v>
      </c>
      <c r="M2322" s="117" t="str">
        <f>IFERROR(VLOOKUP(F:F,'Payment Schedule'!AD:AE,2,FALSE),"")</f>
        <v/>
      </c>
    </row>
    <row r="2323" spans="6:13" x14ac:dyDescent="0.2">
      <c r="F2323" s="110"/>
      <c r="I2323" s="213"/>
      <c r="J2323" s="254">
        <f>IFERROR(VLOOKUP(G:G,'Master Data'!A:D,4,FALSE),0)</f>
        <v>0</v>
      </c>
      <c r="L2323" s="117">
        <f>IFERROR(VLOOKUP(F:F,'BW Expense Report Doc'!F:H,3,FALSE),0)</f>
        <v>0</v>
      </c>
      <c r="M2323" s="117" t="str">
        <f>IFERROR(VLOOKUP(F:F,'Payment Schedule'!AD:AE,2,FALSE),"")</f>
        <v/>
      </c>
    </row>
    <row r="2324" spans="6:13" x14ac:dyDescent="0.2">
      <c r="F2324" s="110"/>
      <c r="I2324" s="213"/>
      <c r="J2324" s="254">
        <f>IFERROR(VLOOKUP(G:G,'Master Data'!A:D,4,FALSE),0)</f>
        <v>0</v>
      </c>
      <c r="L2324" s="117">
        <f>IFERROR(VLOOKUP(F:F,'BW Expense Report Doc'!F:H,3,FALSE),0)</f>
        <v>0</v>
      </c>
      <c r="M2324" s="117" t="str">
        <f>IFERROR(VLOOKUP(F:F,'Payment Schedule'!AD:AE,2,FALSE),"")</f>
        <v/>
      </c>
    </row>
    <row r="2325" spans="6:13" x14ac:dyDescent="0.2">
      <c r="F2325" s="110"/>
      <c r="I2325" s="213"/>
      <c r="J2325" s="254">
        <f>IFERROR(VLOOKUP(G:G,'Master Data'!A:D,4,FALSE),0)</f>
        <v>0</v>
      </c>
      <c r="L2325" s="117">
        <f>IFERROR(VLOOKUP(F:F,'BW Expense Report Doc'!F:H,3,FALSE),0)</f>
        <v>0</v>
      </c>
      <c r="M2325" s="117" t="str">
        <f>IFERROR(VLOOKUP(F:F,'Payment Schedule'!AD:AE,2,FALSE),"")</f>
        <v/>
      </c>
    </row>
    <row r="2326" spans="6:13" x14ac:dyDescent="0.2">
      <c r="F2326" s="110"/>
      <c r="I2326" s="213"/>
      <c r="J2326" s="254">
        <f>IFERROR(VLOOKUP(G:G,'Master Data'!A:D,4,FALSE),0)</f>
        <v>0</v>
      </c>
      <c r="L2326" s="117">
        <f>IFERROR(VLOOKUP(F:F,'BW Expense Report Doc'!F:H,3,FALSE),0)</f>
        <v>0</v>
      </c>
      <c r="M2326" s="117" t="str">
        <f>IFERROR(VLOOKUP(F:F,'Payment Schedule'!AD:AE,2,FALSE),"")</f>
        <v/>
      </c>
    </row>
    <row r="2327" spans="6:13" x14ac:dyDescent="0.2">
      <c r="F2327" s="110"/>
      <c r="I2327" s="213"/>
      <c r="J2327" s="254">
        <f>IFERROR(VLOOKUP(G:G,'Master Data'!A:D,4,FALSE),0)</f>
        <v>0</v>
      </c>
      <c r="L2327" s="117">
        <f>IFERROR(VLOOKUP(F:F,'BW Expense Report Doc'!F:H,3,FALSE),0)</f>
        <v>0</v>
      </c>
      <c r="M2327" s="117" t="str">
        <f>IFERROR(VLOOKUP(F:F,'Payment Schedule'!AD:AE,2,FALSE),"")</f>
        <v/>
      </c>
    </row>
    <row r="2328" spans="6:13" x14ac:dyDescent="0.2">
      <c r="F2328" s="110"/>
      <c r="I2328" s="213"/>
      <c r="J2328" s="254">
        <f>IFERROR(VLOOKUP(G:G,'Master Data'!A:D,4,FALSE),0)</f>
        <v>0</v>
      </c>
      <c r="L2328" s="117">
        <f>IFERROR(VLOOKUP(F:F,'BW Expense Report Doc'!F:H,3,FALSE),0)</f>
        <v>0</v>
      </c>
      <c r="M2328" s="117" t="str">
        <f>IFERROR(VLOOKUP(F:F,'Payment Schedule'!AD:AE,2,FALSE),"")</f>
        <v/>
      </c>
    </row>
    <row r="2329" spans="6:13" x14ac:dyDescent="0.2">
      <c r="F2329" s="110"/>
      <c r="I2329" s="213"/>
      <c r="J2329" s="254">
        <f>IFERROR(VLOOKUP(G:G,'Master Data'!A:D,4,FALSE),0)</f>
        <v>0</v>
      </c>
      <c r="L2329" s="117">
        <f>IFERROR(VLOOKUP(F:F,'BW Expense Report Doc'!F:H,3,FALSE),0)</f>
        <v>0</v>
      </c>
      <c r="M2329" s="117" t="str">
        <f>IFERROR(VLOOKUP(F:F,'Payment Schedule'!AD:AE,2,FALSE),"")</f>
        <v/>
      </c>
    </row>
    <row r="2330" spans="6:13" x14ac:dyDescent="0.2">
      <c r="F2330" s="110"/>
      <c r="I2330" s="213"/>
      <c r="J2330" s="254">
        <f>IFERROR(VLOOKUP(G:G,'Master Data'!A:D,4,FALSE),0)</f>
        <v>0</v>
      </c>
      <c r="L2330" s="117">
        <f>IFERROR(VLOOKUP(F:F,'BW Expense Report Doc'!F:H,3,FALSE),0)</f>
        <v>0</v>
      </c>
      <c r="M2330" s="117" t="str">
        <f>IFERROR(VLOOKUP(F:F,'Payment Schedule'!AD:AE,2,FALSE),"")</f>
        <v/>
      </c>
    </row>
    <row r="2331" spans="6:13" x14ac:dyDescent="0.2">
      <c r="F2331" s="110"/>
      <c r="I2331" s="213"/>
      <c r="J2331" s="254">
        <f>IFERROR(VLOOKUP(G:G,'Master Data'!A:D,4,FALSE),0)</f>
        <v>0</v>
      </c>
      <c r="L2331" s="117">
        <f>IFERROR(VLOOKUP(F:F,'BW Expense Report Doc'!F:H,3,FALSE),0)</f>
        <v>0</v>
      </c>
      <c r="M2331" s="117" t="str">
        <f>IFERROR(VLOOKUP(F:F,'Payment Schedule'!AD:AE,2,FALSE),"")</f>
        <v/>
      </c>
    </row>
    <row r="2332" spans="6:13" x14ac:dyDescent="0.2">
      <c r="F2332" s="110"/>
      <c r="I2332" s="213"/>
      <c r="J2332" s="254">
        <f>IFERROR(VLOOKUP(G:G,'Master Data'!A:D,4,FALSE),0)</f>
        <v>0</v>
      </c>
      <c r="L2332" s="117">
        <f>IFERROR(VLOOKUP(F:F,'BW Expense Report Doc'!F:H,3,FALSE),0)</f>
        <v>0</v>
      </c>
      <c r="M2332" s="117" t="str">
        <f>IFERROR(VLOOKUP(F:F,'Payment Schedule'!AD:AE,2,FALSE),"")</f>
        <v/>
      </c>
    </row>
    <row r="2333" spans="6:13" x14ac:dyDescent="0.2">
      <c r="F2333" s="110"/>
      <c r="I2333" s="213"/>
      <c r="J2333" s="254">
        <f>IFERROR(VLOOKUP(G:G,'Master Data'!A:D,4,FALSE),0)</f>
        <v>0</v>
      </c>
      <c r="L2333" s="117">
        <f>IFERROR(VLOOKUP(F:F,'BW Expense Report Doc'!F:H,3,FALSE),0)</f>
        <v>0</v>
      </c>
      <c r="M2333" s="117" t="str">
        <f>IFERROR(VLOOKUP(F:F,'Payment Schedule'!AD:AE,2,FALSE),"")</f>
        <v/>
      </c>
    </row>
    <row r="2334" spans="6:13" x14ac:dyDescent="0.2">
      <c r="F2334" s="110"/>
      <c r="I2334" s="213"/>
      <c r="J2334" s="254">
        <f>IFERROR(VLOOKUP(G:G,'Master Data'!A:D,4,FALSE),0)</f>
        <v>0</v>
      </c>
      <c r="L2334" s="117">
        <f>IFERROR(VLOOKUP(F:F,'BW Expense Report Doc'!F:H,3,FALSE),0)</f>
        <v>0</v>
      </c>
      <c r="M2334" s="117" t="str">
        <f>IFERROR(VLOOKUP(F:F,'Payment Schedule'!AD:AE,2,FALSE),"")</f>
        <v/>
      </c>
    </row>
    <row r="2335" spans="6:13" x14ac:dyDescent="0.2">
      <c r="F2335" s="110"/>
      <c r="I2335" s="213"/>
      <c r="J2335" s="254">
        <f>IFERROR(VLOOKUP(G:G,'Master Data'!A:D,4,FALSE),0)</f>
        <v>0</v>
      </c>
      <c r="L2335" s="117">
        <f>IFERROR(VLOOKUP(F:F,'BW Expense Report Doc'!F:H,3,FALSE),0)</f>
        <v>0</v>
      </c>
      <c r="M2335" s="117" t="str">
        <f>IFERROR(VLOOKUP(F:F,'Payment Schedule'!AD:AE,2,FALSE),"")</f>
        <v/>
      </c>
    </row>
    <row r="2336" spans="6:13" x14ac:dyDescent="0.2">
      <c r="F2336" s="110"/>
      <c r="I2336" s="213"/>
      <c r="J2336" s="254">
        <f>IFERROR(VLOOKUP(G:G,'Master Data'!A:D,4,FALSE),0)</f>
        <v>0</v>
      </c>
      <c r="L2336" s="117">
        <f>IFERROR(VLOOKUP(F:F,'BW Expense Report Doc'!F:H,3,FALSE),0)</f>
        <v>0</v>
      </c>
      <c r="M2336" s="117" t="str">
        <f>IFERROR(VLOOKUP(F:F,'Payment Schedule'!AD:AE,2,FALSE),"")</f>
        <v/>
      </c>
    </row>
    <row r="2337" spans="6:13" x14ac:dyDescent="0.2">
      <c r="F2337" s="110"/>
      <c r="I2337" s="213"/>
      <c r="J2337" s="254">
        <f>IFERROR(VLOOKUP(G:G,'Master Data'!A:D,4,FALSE),0)</f>
        <v>0</v>
      </c>
      <c r="L2337" s="117">
        <f>IFERROR(VLOOKUP(F:F,'BW Expense Report Doc'!F:H,3,FALSE),0)</f>
        <v>0</v>
      </c>
      <c r="M2337" s="117" t="str">
        <f>IFERROR(VLOOKUP(F:F,'Payment Schedule'!AD:AE,2,FALSE),"")</f>
        <v/>
      </c>
    </row>
    <row r="2338" spans="6:13" x14ac:dyDescent="0.2">
      <c r="F2338" s="110"/>
      <c r="I2338" s="213"/>
      <c r="J2338" s="254">
        <f>IFERROR(VLOOKUP(G:G,'Master Data'!A:D,4,FALSE),0)</f>
        <v>0</v>
      </c>
      <c r="L2338" s="117">
        <f>IFERROR(VLOOKUP(F:F,'BW Expense Report Doc'!F:H,3,FALSE),0)</f>
        <v>0</v>
      </c>
      <c r="M2338" s="117" t="str">
        <f>IFERROR(VLOOKUP(F:F,'Payment Schedule'!AD:AE,2,FALSE),"")</f>
        <v/>
      </c>
    </row>
    <row r="2339" spans="6:13" x14ac:dyDescent="0.2">
      <c r="F2339" s="110"/>
      <c r="I2339" s="213"/>
      <c r="J2339" s="254">
        <f>IFERROR(VLOOKUP(G:G,'Master Data'!A:D,4,FALSE),0)</f>
        <v>0</v>
      </c>
      <c r="L2339" s="117">
        <f>IFERROR(VLOOKUP(F:F,'BW Expense Report Doc'!F:H,3,FALSE),0)</f>
        <v>0</v>
      </c>
      <c r="M2339" s="117" t="str">
        <f>IFERROR(VLOOKUP(F:F,'Payment Schedule'!AD:AE,2,FALSE),"")</f>
        <v/>
      </c>
    </row>
    <row r="2340" spans="6:13" x14ac:dyDescent="0.2">
      <c r="F2340" s="110"/>
      <c r="I2340" s="213"/>
      <c r="J2340" s="254">
        <f>IFERROR(VLOOKUP(G:G,'Master Data'!A:D,4,FALSE),0)</f>
        <v>0</v>
      </c>
      <c r="L2340" s="117">
        <f>IFERROR(VLOOKUP(F:F,'BW Expense Report Doc'!F:H,3,FALSE),0)</f>
        <v>0</v>
      </c>
      <c r="M2340" s="117" t="str">
        <f>IFERROR(VLOOKUP(F:F,'Payment Schedule'!AD:AE,2,FALSE),"")</f>
        <v/>
      </c>
    </row>
    <row r="2341" spans="6:13" x14ac:dyDescent="0.2">
      <c r="F2341" s="110"/>
      <c r="I2341" s="213"/>
      <c r="J2341" s="254">
        <f>IFERROR(VLOOKUP(G:G,'Master Data'!A:D,4,FALSE),0)</f>
        <v>0</v>
      </c>
      <c r="L2341" s="117">
        <f>IFERROR(VLOOKUP(F:F,'BW Expense Report Doc'!F:H,3,FALSE),0)</f>
        <v>0</v>
      </c>
      <c r="M2341" s="117" t="str">
        <f>IFERROR(VLOOKUP(F:F,'Payment Schedule'!AD:AE,2,FALSE),"")</f>
        <v/>
      </c>
    </row>
    <row r="2342" spans="6:13" x14ac:dyDescent="0.2">
      <c r="F2342" s="110"/>
      <c r="I2342" s="213"/>
      <c r="J2342" s="254">
        <f>IFERROR(VLOOKUP(G:G,'Master Data'!A:D,4,FALSE),0)</f>
        <v>0</v>
      </c>
      <c r="L2342" s="117">
        <f>IFERROR(VLOOKUP(F:F,'BW Expense Report Doc'!F:H,3,FALSE),0)</f>
        <v>0</v>
      </c>
      <c r="M2342" s="117" t="str">
        <f>IFERROR(VLOOKUP(F:F,'Payment Schedule'!AD:AE,2,FALSE),"")</f>
        <v/>
      </c>
    </row>
    <row r="2343" spans="6:13" x14ac:dyDescent="0.2">
      <c r="F2343" s="110"/>
      <c r="I2343" s="213"/>
      <c r="J2343" s="254">
        <f>IFERROR(VLOOKUP(G:G,'Master Data'!A:D,4,FALSE),0)</f>
        <v>0</v>
      </c>
      <c r="L2343" s="117">
        <f>IFERROR(VLOOKUP(F:F,'BW Expense Report Doc'!F:H,3,FALSE),0)</f>
        <v>0</v>
      </c>
      <c r="M2343" s="117" t="str">
        <f>IFERROR(VLOOKUP(F:F,'Payment Schedule'!AD:AE,2,FALSE),"")</f>
        <v/>
      </c>
    </row>
    <row r="2344" spans="6:13" x14ac:dyDescent="0.2">
      <c r="F2344" s="110"/>
      <c r="I2344" s="213"/>
      <c r="J2344" s="254">
        <f>IFERROR(VLOOKUP(G:G,'Master Data'!A:D,4,FALSE),0)</f>
        <v>0</v>
      </c>
      <c r="L2344" s="117">
        <f>IFERROR(VLOOKUP(F:F,'BW Expense Report Doc'!F:H,3,FALSE),0)</f>
        <v>0</v>
      </c>
      <c r="M2344" s="117" t="str">
        <f>IFERROR(VLOOKUP(F:F,'Payment Schedule'!AD:AE,2,FALSE),"")</f>
        <v/>
      </c>
    </row>
    <row r="2345" spans="6:13" x14ac:dyDescent="0.2">
      <c r="F2345" s="110"/>
      <c r="I2345" s="213"/>
      <c r="J2345" s="254">
        <f>IFERROR(VLOOKUP(G:G,'Master Data'!A:D,4,FALSE),0)</f>
        <v>0</v>
      </c>
      <c r="L2345" s="117">
        <f>IFERROR(VLOOKUP(F:F,'BW Expense Report Doc'!F:H,3,FALSE),0)</f>
        <v>0</v>
      </c>
      <c r="M2345" s="117" t="str">
        <f>IFERROR(VLOOKUP(F:F,'Payment Schedule'!AD:AE,2,FALSE),"")</f>
        <v/>
      </c>
    </row>
    <row r="2346" spans="6:13" x14ac:dyDescent="0.2">
      <c r="F2346" s="110"/>
      <c r="I2346" s="213"/>
      <c r="J2346" s="254">
        <f>IFERROR(VLOOKUP(G:G,'Master Data'!A:D,4,FALSE),0)</f>
        <v>0</v>
      </c>
      <c r="L2346" s="117">
        <f>IFERROR(VLOOKUP(F:F,'BW Expense Report Doc'!F:H,3,FALSE),0)</f>
        <v>0</v>
      </c>
      <c r="M2346" s="117" t="str">
        <f>IFERROR(VLOOKUP(F:F,'Payment Schedule'!AD:AE,2,FALSE),"")</f>
        <v/>
      </c>
    </row>
    <row r="2347" spans="6:13" x14ac:dyDescent="0.2">
      <c r="F2347" s="110"/>
      <c r="I2347" s="213"/>
      <c r="J2347" s="254">
        <f>IFERROR(VLOOKUP(G:G,'Master Data'!A:D,4,FALSE),0)</f>
        <v>0</v>
      </c>
      <c r="L2347" s="117">
        <f>IFERROR(VLOOKUP(F:F,'BW Expense Report Doc'!F:H,3,FALSE),0)</f>
        <v>0</v>
      </c>
      <c r="M2347" s="117" t="str">
        <f>IFERROR(VLOOKUP(F:F,'Payment Schedule'!AD:AE,2,FALSE),"")</f>
        <v/>
      </c>
    </row>
    <row r="2348" spans="6:13" x14ac:dyDescent="0.2">
      <c r="F2348" s="110"/>
      <c r="I2348" s="213"/>
      <c r="J2348" s="254">
        <f>IFERROR(VLOOKUP(G:G,'Master Data'!A:D,4,FALSE),0)</f>
        <v>0</v>
      </c>
      <c r="L2348" s="117">
        <f>IFERROR(VLOOKUP(F:F,'BW Expense Report Doc'!F:H,3,FALSE),0)</f>
        <v>0</v>
      </c>
      <c r="M2348" s="117" t="str">
        <f>IFERROR(VLOOKUP(F:F,'Payment Schedule'!AD:AE,2,FALSE),"")</f>
        <v/>
      </c>
    </row>
    <row r="2349" spans="6:13" x14ac:dyDescent="0.2">
      <c r="F2349" s="110"/>
      <c r="I2349" s="213"/>
      <c r="J2349" s="254">
        <f>IFERROR(VLOOKUP(G:G,'Master Data'!A:D,4,FALSE),0)</f>
        <v>0</v>
      </c>
      <c r="L2349" s="117">
        <f>IFERROR(VLOOKUP(F:F,'BW Expense Report Doc'!F:H,3,FALSE),0)</f>
        <v>0</v>
      </c>
      <c r="M2349" s="117" t="str">
        <f>IFERROR(VLOOKUP(F:F,'Payment Schedule'!AD:AE,2,FALSE),"")</f>
        <v/>
      </c>
    </row>
    <row r="2350" spans="6:13" x14ac:dyDescent="0.2">
      <c r="F2350" s="110"/>
      <c r="I2350" s="213"/>
      <c r="J2350" s="254">
        <f>IFERROR(VLOOKUP(G:G,'Master Data'!A:D,4,FALSE),0)</f>
        <v>0</v>
      </c>
      <c r="L2350" s="117">
        <f>IFERROR(VLOOKUP(F:F,'BW Expense Report Doc'!F:H,3,FALSE),0)</f>
        <v>0</v>
      </c>
      <c r="M2350" s="117" t="str">
        <f>IFERROR(VLOOKUP(F:F,'Payment Schedule'!AD:AE,2,FALSE),"")</f>
        <v/>
      </c>
    </row>
    <row r="2351" spans="6:13" x14ac:dyDescent="0.2">
      <c r="F2351" s="110"/>
      <c r="I2351" s="213"/>
      <c r="J2351" s="254">
        <f>IFERROR(VLOOKUP(G:G,'Master Data'!A:D,4,FALSE),0)</f>
        <v>0</v>
      </c>
      <c r="L2351" s="117">
        <f>IFERROR(VLOOKUP(F:F,'BW Expense Report Doc'!F:H,3,FALSE),0)</f>
        <v>0</v>
      </c>
      <c r="M2351" s="117" t="str">
        <f>IFERROR(VLOOKUP(F:F,'Payment Schedule'!AD:AE,2,FALSE),"")</f>
        <v/>
      </c>
    </row>
    <row r="2352" spans="6:13" x14ac:dyDescent="0.2">
      <c r="F2352" s="110"/>
      <c r="I2352" s="213"/>
      <c r="J2352" s="254">
        <f>IFERROR(VLOOKUP(G:G,'Master Data'!A:D,4,FALSE),0)</f>
        <v>0</v>
      </c>
      <c r="L2352" s="117">
        <f>IFERROR(VLOOKUP(F:F,'BW Expense Report Doc'!F:H,3,FALSE),0)</f>
        <v>0</v>
      </c>
      <c r="M2352" s="117" t="str">
        <f>IFERROR(VLOOKUP(F:F,'Payment Schedule'!AD:AE,2,FALSE),"")</f>
        <v/>
      </c>
    </row>
    <row r="2353" spans="6:13" x14ac:dyDescent="0.2">
      <c r="F2353" s="110"/>
      <c r="I2353" s="213"/>
      <c r="J2353" s="254">
        <f>IFERROR(VLOOKUP(G:G,'Master Data'!A:D,4,FALSE),0)</f>
        <v>0</v>
      </c>
      <c r="L2353" s="117">
        <f>IFERROR(VLOOKUP(F:F,'BW Expense Report Doc'!F:H,3,FALSE),0)</f>
        <v>0</v>
      </c>
      <c r="M2353" s="117" t="str">
        <f>IFERROR(VLOOKUP(F:F,'Payment Schedule'!AD:AE,2,FALSE),"")</f>
        <v/>
      </c>
    </row>
    <row r="2354" spans="6:13" x14ac:dyDescent="0.2">
      <c r="F2354" s="110"/>
      <c r="I2354" s="213"/>
      <c r="J2354" s="254">
        <f>IFERROR(VLOOKUP(G:G,'Master Data'!A:D,4,FALSE),0)</f>
        <v>0</v>
      </c>
      <c r="L2354" s="117">
        <f>IFERROR(VLOOKUP(F:F,'BW Expense Report Doc'!F:H,3,FALSE),0)</f>
        <v>0</v>
      </c>
      <c r="M2354" s="117" t="str">
        <f>IFERROR(VLOOKUP(F:F,'Payment Schedule'!AD:AE,2,FALSE),"")</f>
        <v/>
      </c>
    </row>
    <row r="2355" spans="6:13" x14ac:dyDescent="0.2">
      <c r="F2355" s="110"/>
      <c r="I2355" s="213"/>
      <c r="J2355" s="254">
        <f>IFERROR(VLOOKUP(G:G,'Master Data'!A:D,4,FALSE),0)</f>
        <v>0</v>
      </c>
      <c r="L2355" s="117">
        <f>IFERROR(VLOOKUP(F:F,'BW Expense Report Doc'!F:H,3,FALSE),0)</f>
        <v>0</v>
      </c>
      <c r="M2355" s="117" t="str">
        <f>IFERROR(VLOOKUP(F:F,'Payment Schedule'!AD:AE,2,FALSE),"")</f>
        <v/>
      </c>
    </row>
    <row r="2356" spans="6:13" x14ac:dyDescent="0.2">
      <c r="F2356" s="110"/>
      <c r="I2356" s="213"/>
      <c r="J2356" s="254">
        <f>IFERROR(VLOOKUP(G:G,'Master Data'!A:D,4,FALSE),0)</f>
        <v>0</v>
      </c>
      <c r="L2356" s="117">
        <f>IFERROR(VLOOKUP(F:F,'BW Expense Report Doc'!F:H,3,FALSE),0)</f>
        <v>0</v>
      </c>
      <c r="M2356" s="117" t="str">
        <f>IFERROR(VLOOKUP(F:F,'Payment Schedule'!AD:AE,2,FALSE),"")</f>
        <v/>
      </c>
    </row>
    <row r="2357" spans="6:13" x14ac:dyDescent="0.2">
      <c r="F2357" s="110"/>
      <c r="I2357" s="213"/>
      <c r="J2357" s="254">
        <f>IFERROR(VLOOKUP(G:G,'Master Data'!A:D,4,FALSE),0)</f>
        <v>0</v>
      </c>
      <c r="L2357" s="117">
        <f>IFERROR(VLOOKUP(F:F,'BW Expense Report Doc'!F:H,3,FALSE),0)</f>
        <v>0</v>
      </c>
      <c r="M2357" s="117" t="str">
        <f>IFERROR(VLOOKUP(F:F,'Payment Schedule'!AD:AE,2,FALSE),"")</f>
        <v/>
      </c>
    </row>
    <row r="2358" spans="6:13" x14ac:dyDescent="0.2">
      <c r="F2358" s="110"/>
      <c r="I2358" s="213"/>
      <c r="J2358" s="254">
        <f>IFERROR(VLOOKUP(G:G,'Master Data'!A:D,4,FALSE),0)</f>
        <v>0</v>
      </c>
      <c r="L2358" s="117">
        <f>IFERROR(VLOOKUP(F:F,'BW Expense Report Doc'!F:H,3,FALSE),0)</f>
        <v>0</v>
      </c>
      <c r="M2358" s="117" t="str">
        <f>IFERROR(VLOOKUP(F:F,'Payment Schedule'!AD:AE,2,FALSE),"")</f>
        <v/>
      </c>
    </row>
    <row r="2359" spans="6:13" x14ac:dyDescent="0.2">
      <c r="F2359" s="110"/>
      <c r="I2359" s="213"/>
      <c r="J2359" s="254">
        <f>IFERROR(VLOOKUP(G:G,'Master Data'!A:D,4,FALSE),0)</f>
        <v>0</v>
      </c>
      <c r="L2359" s="117">
        <f>IFERROR(VLOOKUP(F:F,'BW Expense Report Doc'!F:H,3,FALSE),0)</f>
        <v>0</v>
      </c>
      <c r="M2359" s="117" t="str">
        <f>IFERROR(VLOOKUP(F:F,'Payment Schedule'!AD:AE,2,FALSE),"")</f>
        <v/>
      </c>
    </row>
    <row r="2360" spans="6:13" x14ac:dyDescent="0.2">
      <c r="F2360" s="110"/>
      <c r="I2360" s="213"/>
      <c r="J2360" s="254">
        <f>IFERROR(VLOOKUP(G:G,'Master Data'!A:D,4,FALSE),0)</f>
        <v>0</v>
      </c>
      <c r="L2360" s="117">
        <f>IFERROR(VLOOKUP(F:F,'BW Expense Report Doc'!F:H,3,FALSE),0)</f>
        <v>0</v>
      </c>
      <c r="M2360" s="117" t="str">
        <f>IFERROR(VLOOKUP(F:F,'Payment Schedule'!AD:AE,2,FALSE),"")</f>
        <v/>
      </c>
    </row>
    <row r="2361" spans="6:13" x14ac:dyDescent="0.2">
      <c r="F2361" s="110"/>
      <c r="I2361" s="213"/>
      <c r="J2361" s="254">
        <f>IFERROR(VLOOKUP(G:G,'Master Data'!A:D,4,FALSE),0)</f>
        <v>0</v>
      </c>
      <c r="L2361" s="117">
        <f>IFERROR(VLOOKUP(F:F,'BW Expense Report Doc'!F:H,3,FALSE),0)</f>
        <v>0</v>
      </c>
      <c r="M2361" s="117" t="str">
        <f>IFERROR(VLOOKUP(F:F,'Payment Schedule'!AD:AE,2,FALSE),"")</f>
        <v/>
      </c>
    </row>
    <row r="2362" spans="6:13" x14ac:dyDescent="0.2">
      <c r="F2362" s="110"/>
      <c r="I2362" s="213"/>
      <c r="J2362" s="254">
        <f>IFERROR(VLOOKUP(G:G,'Master Data'!A:D,4,FALSE),0)</f>
        <v>0</v>
      </c>
      <c r="L2362" s="117">
        <f>IFERROR(VLOOKUP(F:F,'BW Expense Report Doc'!F:H,3,FALSE),0)</f>
        <v>0</v>
      </c>
      <c r="M2362" s="117" t="str">
        <f>IFERROR(VLOOKUP(F:F,'Payment Schedule'!AD:AE,2,FALSE),"")</f>
        <v/>
      </c>
    </row>
    <row r="2363" spans="6:13" x14ac:dyDescent="0.2">
      <c r="F2363" s="110"/>
      <c r="I2363" s="213"/>
      <c r="J2363" s="254">
        <f>IFERROR(VLOOKUP(G:G,'Master Data'!A:D,4,FALSE),0)</f>
        <v>0</v>
      </c>
      <c r="L2363" s="117">
        <f>IFERROR(VLOOKUP(F:F,'BW Expense Report Doc'!F:H,3,FALSE),0)</f>
        <v>0</v>
      </c>
      <c r="M2363" s="117" t="str">
        <f>IFERROR(VLOOKUP(F:F,'Payment Schedule'!AD:AE,2,FALSE),"")</f>
        <v/>
      </c>
    </row>
    <row r="2364" spans="6:13" x14ac:dyDescent="0.2">
      <c r="F2364" s="110"/>
      <c r="I2364" s="213"/>
      <c r="J2364" s="254">
        <f>IFERROR(VLOOKUP(G:G,'Master Data'!A:D,4,FALSE),0)</f>
        <v>0</v>
      </c>
      <c r="L2364" s="117">
        <f>IFERROR(VLOOKUP(F:F,'BW Expense Report Doc'!F:H,3,FALSE),0)</f>
        <v>0</v>
      </c>
      <c r="M2364" s="117" t="str">
        <f>IFERROR(VLOOKUP(F:F,'Payment Schedule'!AD:AE,2,FALSE),"")</f>
        <v/>
      </c>
    </row>
    <row r="2365" spans="6:13" x14ac:dyDescent="0.2">
      <c r="F2365" s="110"/>
      <c r="I2365" s="213"/>
      <c r="J2365" s="254">
        <f>IFERROR(VLOOKUP(G:G,'Master Data'!A:D,4,FALSE),0)</f>
        <v>0</v>
      </c>
      <c r="L2365" s="117">
        <f>IFERROR(VLOOKUP(F:F,'BW Expense Report Doc'!F:H,3,FALSE),0)</f>
        <v>0</v>
      </c>
      <c r="M2365" s="117" t="str">
        <f>IFERROR(VLOOKUP(F:F,'Payment Schedule'!AD:AE,2,FALSE),"")</f>
        <v/>
      </c>
    </row>
    <row r="2366" spans="6:13" x14ac:dyDescent="0.2">
      <c r="F2366" s="110"/>
      <c r="I2366" s="213"/>
      <c r="J2366" s="254">
        <f>IFERROR(VLOOKUP(G:G,'Master Data'!A:D,4,FALSE),0)</f>
        <v>0</v>
      </c>
      <c r="L2366" s="117">
        <f>IFERROR(VLOOKUP(F:F,'BW Expense Report Doc'!F:H,3,FALSE),0)</f>
        <v>0</v>
      </c>
      <c r="M2366" s="117" t="str">
        <f>IFERROR(VLOOKUP(F:F,'Payment Schedule'!AD:AE,2,FALSE),"")</f>
        <v/>
      </c>
    </row>
    <row r="2367" spans="6:13" x14ac:dyDescent="0.2">
      <c r="F2367" s="110"/>
      <c r="I2367" s="213"/>
      <c r="J2367" s="254">
        <f>IFERROR(VLOOKUP(G:G,'Master Data'!A:D,4,FALSE),0)</f>
        <v>0</v>
      </c>
      <c r="L2367" s="117">
        <f>IFERROR(VLOOKUP(F:F,'BW Expense Report Doc'!F:H,3,FALSE),0)</f>
        <v>0</v>
      </c>
      <c r="M2367" s="117" t="str">
        <f>IFERROR(VLOOKUP(F:F,'Payment Schedule'!AD:AE,2,FALSE),"")</f>
        <v/>
      </c>
    </row>
    <row r="2368" spans="6:13" x14ac:dyDescent="0.2">
      <c r="F2368" s="110"/>
      <c r="I2368" s="213"/>
      <c r="J2368" s="254">
        <f>IFERROR(VLOOKUP(G:G,'Master Data'!A:D,4,FALSE),0)</f>
        <v>0</v>
      </c>
      <c r="L2368" s="117">
        <f>IFERROR(VLOOKUP(F:F,'BW Expense Report Doc'!F:H,3,FALSE),0)</f>
        <v>0</v>
      </c>
      <c r="M2368" s="117" t="str">
        <f>IFERROR(VLOOKUP(F:F,'Payment Schedule'!AD:AE,2,FALSE),"")</f>
        <v/>
      </c>
    </row>
    <row r="2369" spans="6:13" x14ac:dyDescent="0.2">
      <c r="F2369" s="110"/>
      <c r="I2369" s="213"/>
      <c r="J2369" s="254">
        <f>IFERROR(VLOOKUP(G:G,'Master Data'!A:D,4,FALSE),0)</f>
        <v>0</v>
      </c>
      <c r="L2369" s="117">
        <f>IFERROR(VLOOKUP(F:F,'BW Expense Report Doc'!F:H,3,FALSE),0)</f>
        <v>0</v>
      </c>
      <c r="M2369" s="117" t="str">
        <f>IFERROR(VLOOKUP(F:F,'Payment Schedule'!AD:AE,2,FALSE),"")</f>
        <v/>
      </c>
    </row>
    <row r="2370" spans="6:13" x14ac:dyDescent="0.2">
      <c r="F2370" s="110"/>
      <c r="I2370" s="213"/>
      <c r="J2370" s="254">
        <f>IFERROR(VLOOKUP(G:G,'Master Data'!A:D,4,FALSE),0)</f>
        <v>0</v>
      </c>
      <c r="L2370" s="117">
        <f>IFERROR(VLOOKUP(F:F,'BW Expense Report Doc'!F:H,3,FALSE),0)</f>
        <v>0</v>
      </c>
      <c r="M2370" s="117" t="str">
        <f>IFERROR(VLOOKUP(F:F,'Payment Schedule'!AD:AE,2,FALSE),"")</f>
        <v/>
      </c>
    </row>
    <row r="2371" spans="6:13" x14ac:dyDescent="0.2">
      <c r="F2371" s="110"/>
      <c r="I2371" s="213"/>
      <c r="J2371" s="254">
        <f>IFERROR(VLOOKUP(G:G,'Master Data'!A:D,4,FALSE),0)</f>
        <v>0</v>
      </c>
      <c r="L2371" s="117">
        <f>IFERROR(VLOOKUP(F:F,'BW Expense Report Doc'!F:H,3,FALSE),0)</f>
        <v>0</v>
      </c>
      <c r="M2371" s="117" t="str">
        <f>IFERROR(VLOOKUP(F:F,'Payment Schedule'!AD:AE,2,FALSE),"")</f>
        <v/>
      </c>
    </row>
    <row r="2372" spans="6:13" x14ac:dyDescent="0.2">
      <c r="F2372" s="110"/>
      <c r="I2372" s="213"/>
      <c r="J2372" s="254">
        <f>IFERROR(VLOOKUP(G:G,'Master Data'!A:D,4,FALSE),0)</f>
        <v>0</v>
      </c>
      <c r="L2372" s="117">
        <f>IFERROR(VLOOKUP(F:F,'BW Expense Report Doc'!F:H,3,FALSE),0)</f>
        <v>0</v>
      </c>
      <c r="M2372" s="117" t="str">
        <f>IFERROR(VLOOKUP(F:F,'Payment Schedule'!AD:AE,2,FALSE),"")</f>
        <v/>
      </c>
    </row>
    <row r="2373" spans="6:13" x14ac:dyDescent="0.2">
      <c r="F2373" s="110"/>
      <c r="I2373" s="213"/>
      <c r="J2373" s="254">
        <f>IFERROR(VLOOKUP(G:G,'Master Data'!A:D,4,FALSE),0)</f>
        <v>0</v>
      </c>
      <c r="L2373" s="117">
        <f>IFERROR(VLOOKUP(F:F,'BW Expense Report Doc'!F:H,3,FALSE),0)</f>
        <v>0</v>
      </c>
      <c r="M2373" s="117" t="str">
        <f>IFERROR(VLOOKUP(F:F,'Payment Schedule'!AD:AE,2,FALSE),"")</f>
        <v/>
      </c>
    </row>
    <row r="2374" spans="6:13" x14ac:dyDescent="0.2">
      <c r="F2374" s="110"/>
      <c r="I2374" s="213"/>
      <c r="J2374" s="254">
        <f>IFERROR(VLOOKUP(G:G,'Master Data'!A:D,4,FALSE),0)</f>
        <v>0</v>
      </c>
      <c r="L2374" s="117">
        <f>IFERROR(VLOOKUP(F:F,'BW Expense Report Doc'!F:H,3,FALSE),0)</f>
        <v>0</v>
      </c>
      <c r="M2374" s="117" t="str">
        <f>IFERROR(VLOOKUP(F:F,'Payment Schedule'!AD:AE,2,FALSE),"")</f>
        <v/>
      </c>
    </row>
    <row r="2375" spans="6:13" x14ac:dyDescent="0.2">
      <c r="F2375" s="110"/>
      <c r="I2375" s="213"/>
      <c r="J2375" s="254">
        <f>IFERROR(VLOOKUP(G:G,'Master Data'!A:D,4,FALSE),0)</f>
        <v>0</v>
      </c>
      <c r="L2375" s="117">
        <f>IFERROR(VLOOKUP(F:F,'BW Expense Report Doc'!F:H,3,FALSE),0)</f>
        <v>0</v>
      </c>
      <c r="M2375" s="117" t="str">
        <f>IFERROR(VLOOKUP(F:F,'Payment Schedule'!AD:AE,2,FALSE),"")</f>
        <v/>
      </c>
    </row>
    <row r="2376" spans="6:13" x14ac:dyDescent="0.2">
      <c r="F2376" s="110"/>
      <c r="I2376" s="213"/>
      <c r="J2376" s="254">
        <f>IFERROR(VLOOKUP(G:G,'Master Data'!A:D,4,FALSE),0)</f>
        <v>0</v>
      </c>
      <c r="L2376" s="117">
        <f>IFERROR(VLOOKUP(F:F,'BW Expense Report Doc'!F:H,3,FALSE),0)</f>
        <v>0</v>
      </c>
      <c r="M2376" s="117" t="str">
        <f>IFERROR(VLOOKUP(F:F,'Payment Schedule'!AD:AE,2,FALSE),"")</f>
        <v/>
      </c>
    </row>
    <row r="2377" spans="6:13" x14ac:dyDescent="0.2">
      <c r="F2377" s="110"/>
      <c r="I2377" s="213"/>
      <c r="J2377" s="254">
        <f>IFERROR(VLOOKUP(G:G,'Master Data'!A:D,4,FALSE),0)</f>
        <v>0</v>
      </c>
      <c r="L2377" s="117">
        <f>IFERROR(VLOOKUP(F:F,'BW Expense Report Doc'!F:H,3,FALSE),0)</f>
        <v>0</v>
      </c>
      <c r="M2377" s="117" t="str">
        <f>IFERROR(VLOOKUP(F:F,'Payment Schedule'!AD:AE,2,FALSE),"")</f>
        <v/>
      </c>
    </row>
    <row r="2378" spans="6:13" x14ac:dyDescent="0.2">
      <c r="F2378" s="110"/>
      <c r="I2378" s="213"/>
      <c r="J2378" s="254">
        <f>IFERROR(VLOOKUP(G:G,'Master Data'!A:D,4,FALSE),0)</f>
        <v>0</v>
      </c>
      <c r="L2378" s="117">
        <f>IFERROR(VLOOKUP(F:F,'BW Expense Report Doc'!F:H,3,FALSE),0)</f>
        <v>0</v>
      </c>
      <c r="M2378" s="117" t="str">
        <f>IFERROR(VLOOKUP(F:F,'Payment Schedule'!AD:AE,2,FALSE),"")</f>
        <v/>
      </c>
    </row>
    <row r="2379" spans="6:13" x14ac:dyDescent="0.2">
      <c r="F2379" s="110"/>
      <c r="I2379" s="213"/>
      <c r="J2379" s="254">
        <f>IFERROR(VLOOKUP(G:G,'Master Data'!A:D,4,FALSE),0)</f>
        <v>0</v>
      </c>
      <c r="L2379" s="117">
        <f>IFERROR(VLOOKUP(F:F,'BW Expense Report Doc'!F:H,3,FALSE),0)</f>
        <v>0</v>
      </c>
      <c r="M2379" s="117" t="str">
        <f>IFERROR(VLOOKUP(F:F,'Payment Schedule'!AD:AE,2,FALSE),"")</f>
        <v/>
      </c>
    </row>
    <row r="2380" spans="6:13" x14ac:dyDescent="0.2">
      <c r="F2380" s="110"/>
      <c r="I2380" s="213"/>
      <c r="J2380" s="254">
        <f>IFERROR(VLOOKUP(G:G,'Master Data'!A:D,4,FALSE),0)</f>
        <v>0</v>
      </c>
      <c r="L2380" s="117">
        <f>IFERROR(VLOOKUP(F:F,'BW Expense Report Doc'!F:H,3,FALSE),0)</f>
        <v>0</v>
      </c>
      <c r="M2380" s="117" t="str">
        <f>IFERROR(VLOOKUP(F:F,'Payment Schedule'!AD:AE,2,FALSE),"")</f>
        <v/>
      </c>
    </row>
    <row r="2381" spans="6:13" x14ac:dyDescent="0.2">
      <c r="F2381" s="110"/>
      <c r="I2381" s="213"/>
      <c r="J2381" s="254">
        <f>IFERROR(VLOOKUP(G:G,'Master Data'!A:D,4,FALSE),0)</f>
        <v>0</v>
      </c>
      <c r="L2381" s="117">
        <f>IFERROR(VLOOKUP(F:F,'BW Expense Report Doc'!F:H,3,FALSE),0)</f>
        <v>0</v>
      </c>
      <c r="M2381" s="117" t="str">
        <f>IFERROR(VLOOKUP(F:F,'Payment Schedule'!AD:AE,2,FALSE),"")</f>
        <v/>
      </c>
    </row>
    <row r="2382" spans="6:13" x14ac:dyDescent="0.2">
      <c r="F2382" s="110"/>
      <c r="I2382" s="213"/>
      <c r="J2382" s="254">
        <f>IFERROR(VLOOKUP(G:G,'Master Data'!A:D,4,FALSE),0)</f>
        <v>0</v>
      </c>
      <c r="L2382" s="117">
        <f>IFERROR(VLOOKUP(F:F,'BW Expense Report Doc'!F:H,3,FALSE),0)</f>
        <v>0</v>
      </c>
      <c r="M2382" s="117" t="str">
        <f>IFERROR(VLOOKUP(F:F,'Payment Schedule'!AD:AE,2,FALSE),"")</f>
        <v/>
      </c>
    </row>
    <row r="2383" spans="6:13" x14ac:dyDescent="0.2">
      <c r="F2383" s="110"/>
      <c r="I2383" s="213"/>
      <c r="J2383" s="254">
        <f>IFERROR(VLOOKUP(G:G,'Master Data'!A:D,4,FALSE),0)</f>
        <v>0</v>
      </c>
      <c r="L2383" s="117">
        <f>IFERROR(VLOOKUP(F:F,'BW Expense Report Doc'!F:H,3,FALSE),0)</f>
        <v>0</v>
      </c>
      <c r="M2383" s="117" t="str">
        <f>IFERROR(VLOOKUP(F:F,'Payment Schedule'!AD:AE,2,FALSE),"")</f>
        <v/>
      </c>
    </row>
    <row r="2384" spans="6:13" x14ac:dyDescent="0.2">
      <c r="F2384" s="110"/>
      <c r="I2384" s="213"/>
      <c r="J2384" s="254">
        <f>IFERROR(VLOOKUP(G:G,'Master Data'!A:D,4,FALSE),0)</f>
        <v>0</v>
      </c>
      <c r="L2384" s="117">
        <f>IFERROR(VLOOKUP(F:F,'BW Expense Report Doc'!F:H,3,FALSE),0)</f>
        <v>0</v>
      </c>
      <c r="M2384" s="117" t="str">
        <f>IFERROR(VLOOKUP(F:F,'Payment Schedule'!AD:AE,2,FALSE),"")</f>
        <v/>
      </c>
    </row>
    <row r="2385" spans="6:13" x14ac:dyDescent="0.2">
      <c r="F2385" s="110"/>
      <c r="I2385" s="213"/>
      <c r="J2385" s="254">
        <f>IFERROR(VLOOKUP(G:G,'Master Data'!A:D,4,FALSE),0)</f>
        <v>0</v>
      </c>
      <c r="L2385" s="117">
        <f>IFERROR(VLOOKUP(F:F,'BW Expense Report Doc'!F:H,3,FALSE),0)</f>
        <v>0</v>
      </c>
      <c r="M2385" s="117" t="str">
        <f>IFERROR(VLOOKUP(F:F,'Payment Schedule'!AD:AE,2,FALSE),"")</f>
        <v/>
      </c>
    </row>
    <row r="2386" spans="6:13" x14ac:dyDescent="0.2">
      <c r="F2386" s="110"/>
      <c r="I2386" s="213"/>
      <c r="J2386" s="254">
        <f>IFERROR(VLOOKUP(G:G,'Master Data'!A:D,4,FALSE),0)</f>
        <v>0</v>
      </c>
      <c r="L2386" s="117">
        <f>IFERROR(VLOOKUP(F:F,'BW Expense Report Doc'!F:H,3,FALSE),0)</f>
        <v>0</v>
      </c>
      <c r="M2386" s="117" t="str">
        <f>IFERROR(VLOOKUP(F:F,'Payment Schedule'!AD:AE,2,FALSE),"")</f>
        <v/>
      </c>
    </row>
    <row r="2387" spans="6:13" x14ac:dyDescent="0.2">
      <c r="F2387" s="110"/>
      <c r="I2387" s="213"/>
      <c r="J2387" s="254">
        <f>IFERROR(VLOOKUP(G:G,'Master Data'!A:D,4,FALSE),0)</f>
        <v>0</v>
      </c>
      <c r="L2387" s="117">
        <f>IFERROR(VLOOKUP(F:F,'BW Expense Report Doc'!F:H,3,FALSE),0)</f>
        <v>0</v>
      </c>
      <c r="M2387" s="117" t="str">
        <f>IFERROR(VLOOKUP(F:F,'Payment Schedule'!AD:AE,2,FALSE),"")</f>
        <v/>
      </c>
    </row>
    <row r="2388" spans="6:13" x14ac:dyDescent="0.2">
      <c r="F2388" s="110"/>
      <c r="I2388" s="213"/>
      <c r="J2388" s="254">
        <f>IFERROR(VLOOKUP(G:G,'Master Data'!A:D,4,FALSE),0)</f>
        <v>0</v>
      </c>
      <c r="L2388" s="117">
        <f>IFERROR(VLOOKUP(F:F,'BW Expense Report Doc'!F:H,3,FALSE),0)</f>
        <v>0</v>
      </c>
      <c r="M2388" s="117" t="str">
        <f>IFERROR(VLOOKUP(F:F,'Payment Schedule'!AD:AE,2,FALSE),"")</f>
        <v/>
      </c>
    </row>
    <row r="2389" spans="6:13" x14ac:dyDescent="0.2">
      <c r="F2389" s="110"/>
      <c r="I2389" s="213"/>
      <c r="J2389" s="254">
        <f>IFERROR(VLOOKUP(G:G,'Master Data'!A:D,4,FALSE),0)</f>
        <v>0</v>
      </c>
      <c r="L2389" s="117">
        <f>IFERROR(VLOOKUP(F:F,'BW Expense Report Doc'!F:H,3,FALSE),0)</f>
        <v>0</v>
      </c>
      <c r="M2389" s="117" t="str">
        <f>IFERROR(VLOOKUP(F:F,'Payment Schedule'!AD:AE,2,FALSE),"")</f>
        <v/>
      </c>
    </row>
    <row r="2390" spans="6:13" x14ac:dyDescent="0.2">
      <c r="F2390" s="110"/>
      <c r="I2390" s="213"/>
      <c r="J2390" s="254">
        <f>IFERROR(VLOOKUP(G:G,'Master Data'!A:D,4,FALSE),0)</f>
        <v>0</v>
      </c>
      <c r="L2390" s="117">
        <f>IFERROR(VLOOKUP(F:F,'BW Expense Report Doc'!F:H,3,FALSE),0)</f>
        <v>0</v>
      </c>
      <c r="M2390" s="117" t="str">
        <f>IFERROR(VLOOKUP(F:F,'Payment Schedule'!AD:AE,2,FALSE),"")</f>
        <v/>
      </c>
    </row>
    <row r="2391" spans="6:13" x14ac:dyDescent="0.2">
      <c r="F2391" s="110"/>
      <c r="I2391" s="213"/>
      <c r="J2391" s="254">
        <f>IFERROR(VLOOKUP(G:G,'Master Data'!A:D,4,FALSE),0)</f>
        <v>0</v>
      </c>
      <c r="L2391" s="117">
        <f>IFERROR(VLOOKUP(F:F,'BW Expense Report Doc'!F:H,3,FALSE),0)</f>
        <v>0</v>
      </c>
      <c r="M2391" s="117" t="str">
        <f>IFERROR(VLOOKUP(F:F,'Payment Schedule'!AD:AE,2,FALSE),"")</f>
        <v/>
      </c>
    </row>
    <row r="2392" spans="6:13" x14ac:dyDescent="0.2">
      <c r="F2392" s="110"/>
      <c r="I2392" s="213"/>
      <c r="J2392" s="254">
        <f>IFERROR(VLOOKUP(G:G,'Master Data'!A:D,4,FALSE),0)</f>
        <v>0</v>
      </c>
      <c r="L2392" s="117">
        <f>IFERROR(VLOOKUP(F:F,'BW Expense Report Doc'!F:H,3,FALSE),0)</f>
        <v>0</v>
      </c>
      <c r="M2392" s="117" t="str">
        <f>IFERROR(VLOOKUP(F:F,'Payment Schedule'!AD:AE,2,FALSE),"")</f>
        <v/>
      </c>
    </row>
    <row r="2393" spans="6:13" x14ac:dyDescent="0.2">
      <c r="F2393" s="110"/>
      <c r="I2393" s="213"/>
      <c r="J2393" s="254">
        <f>IFERROR(VLOOKUP(G:G,'Master Data'!A:D,4,FALSE),0)</f>
        <v>0</v>
      </c>
      <c r="L2393" s="117">
        <f>IFERROR(VLOOKUP(F:F,'BW Expense Report Doc'!F:H,3,FALSE),0)</f>
        <v>0</v>
      </c>
      <c r="M2393" s="117" t="str">
        <f>IFERROR(VLOOKUP(F:F,'Payment Schedule'!AD:AE,2,FALSE),"")</f>
        <v/>
      </c>
    </row>
    <row r="2394" spans="6:13" x14ac:dyDescent="0.2">
      <c r="F2394" s="110"/>
      <c r="I2394" s="213"/>
      <c r="J2394" s="254">
        <f>IFERROR(VLOOKUP(G:G,'Master Data'!A:D,4,FALSE),0)</f>
        <v>0</v>
      </c>
      <c r="L2394" s="117">
        <f>IFERROR(VLOOKUP(F:F,'BW Expense Report Doc'!F:H,3,FALSE),0)</f>
        <v>0</v>
      </c>
      <c r="M2394" s="117" t="str">
        <f>IFERROR(VLOOKUP(F:F,'Payment Schedule'!AD:AE,2,FALSE),"")</f>
        <v/>
      </c>
    </row>
    <row r="2395" spans="6:13" x14ac:dyDescent="0.2">
      <c r="F2395" s="110"/>
      <c r="I2395" s="213"/>
      <c r="J2395" s="254">
        <f>IFERROR(VLOOKUP(G:G,'Master Data'!A:D,4,FALSE),0)</f>
        <v>0</v>
      </c>
      <c r="L2395" s="117">
        <f>IFERROR(VLOOKUP(F:F,'BW Expense Report Doc'!F:H,3,FALSE),0)</f>
        <v>0</v>
      </c>
      <c r="M2395" s="117" t="str">
        <f>IFERROR(VLOOKUP(F:F,'Payment Schedule'!AD:AE,2,FALSE),"")</f>
        <v/>
      </c>
    </row>
    <row r="2396" spans="6:13" x14ac:dyDescent="0.2">
      <c r="F2396" s="110"/>
      <c r="I2396" s="213"/>
      <c r="J2396" s="254">
        <f>IFERROR(VLOOKUP(G:G,'Master Data'!A:D,4,FALSE),0)</f>
        <v>0</v>
      </c>
      <c r="L2396" s="117">
        <f>IFERROR(VLOOKUP(F:F,'BW Expense Report Doc'!F:H,3,FALSE),0)</f>
        <v>0</v>
      </c>
      <c r="M2396" s="117" t="str">
        <f>IFERROR(VLOOKUP(F:F,'Payment Schedule'!AD:AE,2,FALSE),"")</f>
        <v/>
      </c>
    </row>
    <row r="2397" spans="6:13" x14ac:dyDescent="0.2">
      <c r="F2397" s="110"/>
      <c r="I2397" s="213"/>
      <c r="J2397" s="254">
        <f>IFERROR(VLOOKUP(G:G,'Master Data'!A:D,4,FALSE),0)</f>
        <v>0</v>
      </c>
      <c r="L2397" s="117">
        <f>IFERROR(VLOOKUP(F:F,'BW Expense Report Doc'!F:H,3,FALSE),0)</f>
        <v>0</v>
      </c>
      <c r="M2397" s="117" t="str">
        <f>IFERROR(VLOOKUP(F:F,'Payment Schedule'!AD:AE,2,FALSE),"")</f>
        <v/>
      </c>
    </row>
    <row r="2398" spans="6:13" x14ac:dyDescent="0.2">
      <c r="F2398" s="110"/>
      <c r="I2398" s="213"/>
      <c r="J2398" s="254">
        <f>IFERROR(VLOOKUP(G:G,'Master Data'!A:D,4,FALSE),0)</f>
        <v>0</v>
      </c>
      <c r="L2398" s="117">
        <f>IFERROR(VLOOKUP(F:F,'BW Expense Report Doc'!F:H,3,FALSE),0)</f>
        <v>0</v>
      </c>
      <c r="M2398" s="117" t="str">
        <f>IFERROR(VLOOKUP(F:F,'Payment Schedule'!AD:AE,2,FALSE),"")</f>
        <v/>
      </c>
    </row>
    <row r="2399" spans="6:13" x14ac:dyDescent="0.2">
      <c r="F2399" s="110"/>
      <c r="I2399" s="213"/>
      <c r="J2399" s="254">
        <f>IFERROR(VLOOKUP(G:G,'Master Data'!A:D,4,FALSE),0)</f>
        <v>0</v>
      </c>
      <c r="L2399" s="117">
        <f>IFERROR(VLOOKUP(F:F,'BW Expense Report Doc'!F:H,3,FALSE),0)</f>
        <v>0</v>
      </c>
      <c r="M2399" s="117" t="str">
        <f>IFERROR(VLOOKUP(F:F,'Payment Schedule'!AD:AE,2,FALSE),"")</f>
        <v/>
      </c>
    </row>
    <row r="2400" spans="6:13" x14ac:dyDescent="0.2">
      <c r="F2400" s="110"/>
      <c r="I2400" s="213"/>
      <c r="J2400" s="254">
        <f>IFERROR(VLOOKUP(G:G,'Master Data'!A:D,4,FALSE),0)</f>
        <v>0</v>
      </c>
      <c r="L2400" s="117">
        <f>IFERROR(VLOOKUP(F:F,'BW Expense Report Doc'!F:H,3,FALSE),0)</f>
        <v>0</v>
      </c>
      <c r="M2400" s="117" t="str">
        <f>IFERROR(VLOOKUP(F:F,'Payment Schedule'!AD:AE,2,FALSE),"")</f>
        <v/>
      </c>
    </row>
    <row r="2401" spans="6:13" x14ac:dyDescent="0.2">
      <c r="F2401" s="110"/>
      <c r="I2401" s="213"/>
      <c r="J2401" s="254">
        <f>IFERROR(VLOOKUP(G:G,'Master Data'!A:D,4,FALSE),0)</f>
        <v>0</v>
      </c>
      <c r="L2401" s="117">
        <f>IFERROR(VLOOKUP(F:F,'BW Expense Report Doc'!F:H,3,FALSE),0)</f>
        <v>0</v>
      </c>
      <c r="M2401" s="117" t="str">
        <f>IFERROR(VLOOKUP(F:F,'Payment Schedule'!AD:AE,2,FALSE),"")</f>
        <v/>
      </c>
    </row>
    <row r="2402" spans="6:13" x14ac:dyDescent="0.2">
      <c r="F2402" s="110"/>
      <c r="I2402" s="213"/>
      <c r="J2402" s="254">
        <f>IFERROR(VLOOKUP(G:G,'Master Data'!A:D,4,FALSE),0)</f>
        <v>0</v>
      </c>
      <c r="L2402" s="117">
        <f>IFERROR(VLOOKUP(F:F,'BW Expense Report Doc'!F:H,3,FALSE),0)</f>
        <v>0</v>
      </c>
      <c r="M2402" s="117" t="str">
        <f>IFERROR(VLOOKUP(F:F,'Payment Schedule'!AD:AE,2,FALSE),"")</f>
        <v/>
      </c>
    </row>
    <row r="2403" spans="6:13" x14ac:dyDescent="0.2">
      <c r="F2403" s="110"/>
      <c r="I2403" s="213"/>
      <c r="J2403" s="254">
        <f>IFERROR(VLOOKUP(G:G,'Master Data'!A:D,4,FALSE),0)</f>
        <v>0</v>
      </c>
      <c r="L2403" s="117">
        <f>IFERROR(VLOOKUP(F:F,'BW Expense Report Doc'!F:H,3,FALSE),0)</f>
        <v>0</v>
      </c>
      <c r="M2403" s="117" t="str">
        <f>IFERROR(VLOOKUP(F:F,'Payment Schedule'!AD:AE,2,FALSE),"")</f>
        <v/>
      </c>
    </row>
    <row r="2404" spans="6:13" x14ac:dyDescent="0.2">
      <c r="F2404" s="110"/>
      <c r="I2404" s="213"/>
      <c r="J2404" s="254">
        <f>IFERROR(VLOOKUP(G:G,'Master Data'!A:D,4,FALSE),0)</f>
        <v>0</v>
      </c>
      <c r="L2404" s="117">
        <f>IFERROR(VLOOKUP(F:F,'BW Expense Report Doc'!F:H,3,FALSE),0)</f>
        <v>0</v>
      </c>
      <c r="M2404" s="117" t="str">
        <f>IFERROR(VLOOKUP(F:F,'Payment Schedule'!AD:AE,2,FALSE),"")</f>
        <v/>
      </c>
    </row>
    <row r="2405" spans="6:13" x14ac:dyDescent="0.2">
      <c r="F2405" s="110"/>
      <c r="I2405" s="213"/>
      <c r="J2405" s="254">
        <f>IFERROR(VLOOKUP(G:G,'Master Data'!A:D,4,FALSE),0)</f>
        <v>0</v>
      </c>
      <c r="L2405" s="117">
        <f>IFERROR(VLOOKUP(F:F,'BW Expense Report Doc'!F:H,3,FALSE),0)</f>
        <v>0</v>
      </c>
      <c r="M2405" s="117" t="str">
        <f>IFERROR(VLOOKUP(F:F,'Payment Schedule'!AD:AE,2,FALSE),"")</f>
        <v/>
      </c>
    </row>
    <row r="2406" spans="6:13" x14ac:dyDescent="0.2">
      <c r="F2406" s="110"/>
      <c r="I2406" s="213"/>
      <c r="J2406" s="254">
        <f>IFERROR(VLOOKUP(G:G,'Master Data'!A:D,4,FALSE),0)</f>
        <v>0</v>
      </c>
      <c r="L2406" s="117">
        <f>IFERROR(VLOOKUP(F:F,'BW Expense Report Doc'!F:H,3,FALSE),0)</f>
        <v>0</v>
      </c>
      <c r="M2406" s="117" t="str">
        <f>IFERROR(VLOOKUP(F:F,'Payment Schedule'!AD:AE,2,FALSE),"")</f>
        <v/>
      </c>
    </row>
    <row r="2407" spans="6:13" x14ac:dyDescent="0.2">
      <c r="F2407" s="110"/>
      <c r="I2407" s="213"/>
      <c r="J2407" s="254">
        <f>IFERROR(VLOOKUP(G:G,'Master Data'!A:D,4,FALSE),0)</f>
        <v>0</v>
      </c>
      <c r="L2407" s="117">
        <f>IFERROR(VLOOKUP(F:F,'BW Expense Report Doc'!F:H,3,FALSE),0)</f>
        <v>0</v>
      </c>
      <c r="M2407" s="117" t="str">
        <f>IFERROR(VLOOKUP(F:F,'Payment Schedule'!AD:AE,2,FALSE),"")</f>
        <v/>
      </c>
    </row>
    <row r="2408" spans="6:13" x14ac:dyDescent="0.2">
      <c r="F2408" s="110"/>
      <c r="I2408" s="213"/>
      <c r="J2408" s="254">
        <f>IFERROR(VLOOKUP(G:G,'Master Data'!A:D,4,FALSE),0)</f>
        <v>0</v>
      </c>
      <c r="L2408" s="117">
        <f>IFERROR(VLOOKUP(F:F,'BW Expense Report Doc'!F:H,3,FALSE),0)</f>
        <v>0</v>
      </c>
      <c r="M2408" s="117" t="str">
        <f>IFERROR(VLOOKUP(F:F,'Payment Schedule'!AD:AE,2,FALSE),"")</f>
        <v/>
      </c>
    </row>
    <row r="2409" spans="6:13" x14ac:dyDescent="0.2">
      <c r="F2409" s="110"/>
      <c r="I2409" s="213"/>
      <c r="J2409" s="254">
        <f>IFERROR(VLOOKUP(G:G,'Master Data'!A:D,4,FALSE),0)</f>
        <v>0</v>
      </c>
      <c r="L2409" s="117">
        <f>IFERROR(VLOOKUP(F:F,'BW Expense Report Doc'!F:H,3,FALSE),0)</f>
        <v>0</v>
      </c>
      <c r="M2409" s="117" t="str">
        <f>IFERROR(VLOOKUP(F:F,'Payment Schedule'!AD:AE,2,FALSE),"")</f>
        <v/>
      </c>
    </row>
    <row r="2410" spans="6:13" x14ac:dyDescent="0.2">
      <c r="F2410" s="110"/>
      <c r="I2410" s="213"/>
      <c r="J2410" s="254">
        <f>IFERROR(VLOOKUP(G:G,'Master Data'!A:D,4,FALSE),0)</f>
        <v>0</v>
      </c>
      <c r="L2410" s="117">
        <f>IFERROR(VLOOKUP(F:F,'BW Expense Report Doc'!F:H,3,FALSE),0)</f>
        <v>0</v>
      </c>
      <c r="M2410" s="117" t="str">
        <f>IFERROR(VLOOKUP(F:F,'Payment Schedule'!AD:AE,2,FALSE),"")</f>
        <v/>
      </c>
    </row>
    <row r="2411" spans="6:13" x14ac:dyDescent="0.2">
      <c r="F2411" s="110"/>
      <c r="I2411" s="213"/>
      <c r="J2411" s="254">
        <f>IFERROR(VLOOKUP(G:G,'Master Data'!A:D,4,FALSE),0)</f>
        <v>0</v>
      </c>
      <c r="L2411" s="117">
        <f>IFERROR(VLOOKUP(F:F,'BW Expense Report Doc'!F:H,3,FALSE),0)</f>
        <v>0</v>
      </c>
      <c r="M2411" s="117" t="str">
        <f>IFERROR(VLOOKUP(F:F,'Payment Schedule'!AD:AE,2,FALSE),"")</f>
        <v/>
      </c>
    </row>
    <row r="2412" spans="6:13" x14ac:dyDescent="0.2">
      <c r="F2412" s="110"/>
      <c r="I2412" s="213"/>
      <c r="J2412" s="254">
        <f>IFERROR(VLOOKUP(G:G,'Master Data'!A:D,4,FALSE),0)</f>
        <v>0</v>
      </c>
      <c r="L2412" s="117">
        <f>IFERROR(VLOOKUP(F:F,'BW Expense Report Doc'!F:H,3,FALSE),0)</f>
        <v>0</v>
      </c>
      <c r="M2412" s="117" t="str">
        <f>IFERROR(VLOOKUP(F:F,'Payment Schedule'!AD:AE,2,FALSE),"")</f>
        <v/>
      </c>
    </row>
    <row r="2413" spans="6:13" x14ac:dyDescent="0.2">
      <c r="F2413" s="110"/>
      <c r="I2413" s="213"/>
      <c r="J2413" s="254">
        <f>IFERROR(VLOOKUP(G:G,'Master Data'!A:D,4,FALSE),0)</f>
        <v>0</v>
      </c>
      <c r="L2413" s="117">
        <f>IFERROR(VLOOKUP(F:F,'BW Expense Report Doc'!F:H,3,FALSE),0)</f>
        <v>0</v>
      </c>
      <c r="M2413" s="117" t="str">
        <f>IFERROR(VLOOKUP(F:F,'Payment Schedule'!AD:AE,2,FALSE),"")</f>
        <v/>
      </c>
    </row>
    <row r="2414" spans="6:13" x14ac:dyDescent="0.2">
      <c r="F2414" s="110"/>
      <c r="I2414" s="213"/>
      <c r="J2414" s="254">
        <f>IFERROR(VLOOKUP(G:G,'Master Data'!A:D,4,FALSE),0)</f>
        <v>0</v>
      </c>
      <c r="L2414" s="117">
        <f>IFERROR(VLOOKUP(F:F,'BW Expense Report Doc'!F:H,3,FALSE),0)</f>
        <v>0</v>
      </c>
      <c r="M2414" s="117" t="str">
        <f>IFERROR(VLOOKUP(F:F,'Payment Schedule'!AD:AE,2,FALSE),"")</f>
        <v/>
      </c>
    </row>
    <row r="2415" spans="6:13" x14ac:dyDescent="0.2">
      <c r="F2415" s="110"/>
      <c r="I2415" s="213"/>
      <c r="J2415" s="254">
        <f>IFERROR(VLOOKUP(G:G,'Master Data'!A:D,4,FALSE),0)</f>
        <v>0</v>
      </c>
      <c r="L2415" s="117">
        <f>IFERROR(VLOOKUP(F:F,'BW Expense Report Doc'!F:H,3,FALSE),0)</f>
        <v>0</v>
      </c>
      <c r="M2415" s="117" t="str">
        <f>IFERROR(VLOOKUP(F:F,'Payment Schedule'!AD:AE,2,FALSE),"")</f>
        <v/>
      </c>
    </row>
    <row r="2416" spans="6:13" x14ac:dyDescent="0.2">
      <c r="F2416" s="110"/>
      <c r="I2416" s="213"/>
      <c r="J2416" s="254">
        <f>IFERROR(VLOOKUP(G:G,'Master Data'!A:D,4,FALSE),0)</f>
        <v>0</v>
      </c>
      <c r="L2416" s="117">
        <f>IFERROR(VLOOKUP(F:F,'BW Expense Report Doc'!F:H,3,FALSE),0)</f>
        <v>0</v>
      </c>
      <c r="M2416" s="117" t="str">
        <f>IFERROR(VLOOKUP(F:F,'Payment Schedule'!AD:AE,2,FALSE),"")</f>
        <v/>
      </c>
    </row>
    <row r="2417" spans="6:13" x14ac:dyDescent="0.2">
      <c r="F2417" s="110"/>
      <c r="I2417" s="213"/>
      <c r="J2417" s="254">
        <f>IFERROR(VLOOKUP(G:G,'Master Data'!A:D,4,FALSE),0)</f>
        <v>0</v>
      </c>
      <c r="L2417" s="117">
        <f>IFERROR(VLOOKUP(F:F,'BW Expense Report Doc'!F:H,3,FALSE),0)</f>
        <v>0</v>
      </c>
      <c r="M2417" s="117" t="str">
        <f>IFERROR(VLOOKUP(F:F,'Payment Schedule'!AD:AE,2,FALSE),"")</f>
        <v/>
      </c>
    </row>
    <row r="2418" spans="6:13" x14ac:dyDescent="0.2">
      <c r="F2418" s="110"/>
      <c r="I2418" s="213"/>
      <c r="J2418" s="254">
        <f>IFERROR(VLOOKUP(G:G,'Master Data'!A:D,4,FALSE),0)</f>
        <v>0</v>
      </c>
      <c r="L2418" s="117">
        <f>IFERROR(VLOOKUP(F:F,'BW Expense Report Doc'!F:H,3,FALSE),0)</f>
        <v>0</v>
      </c>
      <c r="M2418" s="117" t="str">
        <f>IFERROR(VLOOKUP(F:F,'Payment Schedule'!AD:AE,2,FALSE),"")</f>
        <v/>
      </c>
    </row>
    <row r="2419" spans="6:13" x14ac:dyDescent="0.2">
      <c r="F2419" s="110"/>
      <c r="I2419" s="213"/>
      <c r="J2419" s="254">
        <f>IFERROR(VLOOKUP(G:G,'Master Data'!A:D,4,FALSE),0)</f>
        <v>0</v>
      </c>
      <c r="L2419" s="117">
        <f>IFERROR(VLOOKUP(F:F,'BW Expense Report Doc'!F:H,3,FALSE),0)</f>
        <v>0</v>
      </c>
      <c r="M2419" s="117" t="str">
        <f>IFERROR(VLOOKUP(F:F,'Payment Schedule'!AD:AE,2,FALSE),"")</f>
        <v/>
      </c>
    </row>
    <row r="2420" spans="6:13" x14ac:dyDescent="0.2">
      <c r="F2420" s="110"/>
      <c r="I2420" s="213"/>
      <c r="J2420" s="254">
        <f>IFERROR(VLOOKUP(G:G,'Master Data'!A:D,4,FALSE),0)</f>
        <v>0</v>
      </c>
      <c r="L2420" s="117">
        <f>IFERROR(VLOOKUP(F:F,'BW Expense Report Doc'!F:H,3,FALSE),0)</f>
        <v>0</v>
      </c>
      <c r="M2420" s="117" t="str">
        <f>IFERROR(VLOOKUP(F:F,'Payment Schedule'!AD:AE,2,FALSE),"")</f>
        <v/>
      </c>
    </row>
    <row r="2421" spans="6:13" x14ac:dyDescent="0.2">
      <c r="F2421" s="110"/>
      <c r="I2421" s="213"/>
      <c r="J2421" s="254">
        <f>IFERROR(VLOOKUP(G:G,'Master Data'!A:D,4,FALSE),0)</f>
        <v>0</v>
      </c>
      <c r="L2421" s="117">
        <f>IFERROR(VLOOKUP(F:F,'BW Expense Report Doc'!F:H,3,FALSE),0)</f>
        <v>0</v>
      </c>
      <c r="M2421" s="117" t="str">
        <f>IFERROR(VLOOKUP(F:F,'Payment Schedule'!AD:AE,2,FALSE),"")</f>
        <v/>
      </c>
    </row>
    <row r="2422" spans="6:13" x14ac:dyDescent="0.2">
      <c r="F2422" s="110"/>
      <c r="I2422" s="213"/>
      <c r="J2422" s="254">
        <f>IFERROR(VLOOKUP(G:G,'Master Data'!A:D,4,FALSE),0)</f>
        <v>0</v>
      </c>
      <c r="L2422" s="117">
        <f>IFERROR(VLOOKUP(F:F,'BW Expense Report Doc'!F:H,3,FALSE),0)</f>
        <v>0</v>
      </c>
      <c r="M2422" s="117" t="str">
        <f>IFERROR(VLOOKUP(F:F,'Payment Schedule'!AD:AE,2,FALSE),"")</f>
        <v/>
      </c>
    </row>
    <row r="2423" spans="6:13" x14ac:dyDescent="0.2">
      <c r="F2423" s="110"/>
      <c r="I2423" s="213"/>
      <c r="J2423" s="254">
        <f>IFERROR(VLOOKUP(G:G,'Master Data'!A:D,4,FALSE),0)</f>
        <v>0</v>
      </c>
      <c r="L2423" s="117">
        <f>IFERROR(VLOOKUP(F:F,'BW Expense Report Doc'!F:H,3,FALSE),0)</f>
        <v>0</v>
      </c>
      <c r="M2423" s="117" t="str">
        <f>IFERROR(VLOOKUP(F:F,'Payment Schedule'!AD:AE,2,FALSE),"")</f>
        <v/>
      </c>
    </row>
    <row r="2424" spans="6:13" x14ac:dyDescent="0.2">
      <c r="F2424" s="110"/>
      <c r="I2424" s="213"/>
      <c r="J2424" s="254">
        <f>IFERROR(VLOOKUP(G:G,'Master Data'!A:D,4,FALSE),0)</f>
        <v>0</v>
      </c>
      <c r="L2424" s="117">
        <f>IFERROR(VLOOKUP(F:F,'BW Expense Report Doc'!F:H,3,FALSE),0)</f>
        <v>0</v>
      </c>
      <c r="M2424" s="117" t="str">
        <f>IFERROR(VLOOKUP(F:F,'Payment Schedule'!AD:AE,2,FALSE),"")</f>
        <v/>
      </c>
    </row>
    <row r="2425" spans="6:13" x14ac:dyDescent="0.2">
      <c r="F2425" s="110"/>
      <c r="I2425" s="213"/>
      <c r="J2425" s="254">
        <f>IFERROR(VLOOKUP(G:G,'Master Data'!A:D,4,FALSE),0)</f>
        <v>0</v>
      </c>
      <c r="L2425" s="117">
        <f>IFERROR(VLOOKUP(F:F,'BW Expense Report Doc'!F:H,3,FALSE),0)</f>
        <v>0</v>
      </c>
      <c r="M2425" s="117" t="str">
        <f>IFERROR(VLOOKUP(F:F,'Payment Schedule'!AD:AE,2,FALSE),"")</f>
        <v/>
      </c>
    </row>
    <row r="2426" spans="6:13" x14ac:dyDescent="0.2">
      <c r="F2426" s="110"/>
      <c r="I2426" s="213"/>
      <c r="J2426" s="254">
        <f>IFERROR(VLOOKUP(G:G,'Master Data'!A:D,4,FALSE),0)</f>
        <v>0</v>
      </c>
      <c r="L2426" s="117">
        <f>IFERROR(VLOOKUP(F:F,'BW Expense Report Doc'!F:H,3,FALSE),0)</f>
        <v>0</v>
      </c>
      <c r="M2426" s="117" t="str">
        <f>IFERROR(VLOOKUP(F:F,'Payment Schedule'!AD:AE,2,FALSE),"")</f>
        <v/>
      </c>
    </row>
    <row r="2427" spans="6:13" x14ac:dyDescent="0.2">
      <c r="F2427" s="110"/>
      <c r="I2427" s="213"/>
      <c r="J2427" s="254">
        <f>IFERROR(VLOOKUP(G:G,'Master Data'!A:D,4,FALSE),0)</f>
        <v>0</v>
      </c>
      <c r="L2427" s="117">
        <f>IFERROR(VLOOKUP(F:F,'BW Expense Report Doc'!F:H,3,FALSE),0)</f>
        <v>0</v>
      </c>
      <c r="M2427" s="117" t="str">
        <f>IFERROR(VLOOKUP(F:F,'Payment Schedule'!AD:AE,2,FALSE),"")</f>
        <v/>
      </c>
    </row>
    <row r="2428" spans="6:13" x14ac:dyDescent="0.2">
      <c r="F2428" s="110"/>
      <c r="I2428" s="213"/>
      <c r="J2428" s="254">
        <f>IFERROR(VLOOKUP(G:G,'Master Data'!A:D,4,FALSE),0)</f>
        <v>0</v>
      </c>
      <c r="L2428" s="117">
        <f>IFERROR(VLOOKUP(F:F,'BW Expense Report Doc'!F:H,3,FALSE),0)</f>
        <v>0</v>
      </c>
      <c r="M2428" s="117" t="str">
        <f>IFERROR(VLOOKUP(F:F,'Payment Schedule'!AD:AE,2,FALSE),"")</f>
        <v/>
      </c>
    </row>
    <row r="2429" spans="6:13" x14ac:dyDescent="0.2">
      <c r="F2429" s="110"/>
      <c r="I2429" s="213"/>
      <c r="J2429" s="254">
        <f>IFERROR(VLOOKUP(G:G,'Master Data'!A:D,4,FALSE),0)</f>
        <v>0</v>
      </c>
      <c r="L2429" s="117">
        <f>IFERROR(VLOOKUP(F:F,'BW Expense Report Doc'!F:H,3,FALSE),0)</f>
        <v>0</v>
      </c>
      <c r="M2429" s="117" t="str">
        <f>IFERROR(VLOOKUP(F:F,'Payment Schedule'!AD:AE,2,FALSE),"")</f>
        <v/>
      </c>
    </row>
    <row r="2430" spans="6:13" x14ac:dyDescent="0.2">
      <c r="F2430" s="110"/>
      <c r="I2430" s="213"/>
      <c r="J2430" s="254">
        <f>IFERROR(VLOOKUP(G:G,'Master Data'!A:D,4,FALSE),0)</f>
        <v>0</v>
      </c>
      <c r="L2430" s="117">
        <f>IFERROR(VLOOKUP(F:F,'BW Expense Report Doc'!F:H,3,FALSE),0)</f>
        <v>0</v>
      </c>
      <c r="M2430" s="117" t="str">
        <f>IFERROR(VLOOKUP(F:F,'Payment Schedule'!AD:AE,2,FALSE),"")</f>
        <v/>
      </c>
    </row>
    <row r="2431" spans="6:13" x14ac:dyDescent="0.2">
      <c r="F2431" s="110"/>
      <c r="I2431" s="213"/>
      <c r="J2431" s="254">
        <f>IFERROR(VLOOKUP(G:G,'Master Data'!A:D,4,FALSE),0)</f>
        <v>0</v>
      </c>
      <c r="L2431" s="117">
        <f>IFERROR(VLOOKUP(F:F,'BW Expense Report Doc'!F:H,3,FALSE),0)</f>
        <v>0</v>
      </c>
      <c r="M2431" s="117" t="str">
        <f>IFERROR(VLOOKUP(F:F,'Payment Schedule'!AD:AE,2,FALSE),"")</f>
        <v/>
      </c>
    </row>
    <row r="2432" spans="6:13" x14ac:dyDescent="0.2">
      <c r="F2432" s="110"/>
      <c r="I2432" s="213"/>
      <c r="J2432" s="254">
        <f>IFERROR(VLOOKUP(G:G,'Master Data'!A:D,4,FALSE),0)</f>
        <v>0</v>
      </c>
      <c r="L2432" s="117">
        <f>IFERROR(VLOOKUP(F:F,'BW Expense Report Doc'!F:H,3,FALSE),0)</f>
        <v>0</v>
      </c>
      <c r="M2432" s="117" t="str">
        <f>IFERROR(VLOOKUP(F:F,'Payment Schedule'!AD:AE,2,FALSE),"")</f>
        <v/>
      </c>
    </row>
    <row r="2433" spans="6:13" x14ac:dyDescent="0.2">
      <c r="F2433" s="110"/>
      <c r="I2433" s="213"/>
      <c r="J2433" s="254">
        <f>IFERROR(VLOOKUP(G:G,'Master Data'!A:D,4,FALSE),0)</f>
        <v>0</v>
      </c>
      <c r="L2433" s="117">
        <f>IFERROR(VLOOKUP(F:F,'BW Expense Report Doc'!F:H,3,FALSE),0)</f>
        <v>0</v>
      </c>
      <c r="M2433" s="117" t="str">
        <f>IFERROR(VLOOKUP(F:F,'Payment Schedule'!AD:AE,2,FALSE),"")</f>
        <v/>
      </c>
    </row>
    <row r="2434" spans="6:13" x14ac:dyDescent="0.2">
      <c r="F2434" s="110"/>
      <c r="I2434" s="213"/>
      <c r="J2434" s="254">
        <f>IFERROR(VLOOKUP(G:G,'Master Data'!A:D,4,FALSE),0)</f>
        <v>0</v>
      </c>
      <c r="L2434" s="117">
        <f>IFERROR(VLOOKUP(F:F,'BW Expense Report Doc'!F:H,3,FALSE),0)</f>
        <v>0</v>
      </c>
      <c r="M2434" s="117" t="str">
        <f>IFERROR(VLOOKUP(F:F,'Payment Schedule'!AD:AE,2,FALSE),"")</f>
        <v/>
      </c>
    </row>
    <row r="2435" spans="6:13" x14ac:dyDescent="0.2">
      <c r="F2435" s="110"/>
      <c r="I2435" s="213"/>
      <c r="J2435" s="254">
        <f>IFERROR(VLOOKUP(G:G,'Master Data'!A:D,4,FALSE),0)</f>
        <v>0</v>
      </c>
      <c r="L2435" s="117">
        <f>IFERROR(VLOOKUP(F:F,'BW Expense Report Doc'!F:H,3,FALSE),0)</f>
        <v>0</v>
      </c>
      <c r="M2435" s="117" t="str">
        <f>IFERROR(VLOOKUP(F:F,'Payment Schedule'!AD:AE,2,FALSE),"")</f>
        <v/>
      </c>
    </row>
    <row r="2436" spans="6:13" x14ac:dyDescent="0.2">
      <c r="F2436" s="110"/>
      <c r="I2436" s="213"/>
      <c r="J2436" s="254">
        <f>IFERROR(VLOOKUP(G:G,'Master Data'!A:D,4,FALSE),0)</f>
        <v>0</v>
      </c>
      <c r="L2436" s="117">
        <f>IFERROR(VLOOKUP(F:F,'BW Expense Report Doc'!F:H,3,FALSE),0)</f>
        <v>0</v>
      </c>
      <c r="M2436" s="117" t="str">
        <f>IFERROR(VLOOKUP(F:F,'Payment Schedule'!AD:AE,2,FALSE),"")</f>
        <v/>
      </c>
    </row>
    <row r="2437" spans="6:13" x14ac:dyDescent="0.2">
      <c r="F2437" s="110"/>
      <c r="I2437" s="213"/>
      <c r="J2437" s="254">
        <f>IFERROR(VLOOKUP(G:G,'Master Data'!A:D,4,FALSE),0)</f>
        <v>0</v>
      </c>
      <c r="L2437" s="117">
        <f>IFERROR(VLOOKUP(F:F,'BW Expense Report Doc'!F:H,3,FALSE),0)</f>
        <v>0</v>
      </c>
      <c r="M2437" s="117" t="str">
        <f>IFERROR(VLOOKUP(F:F,'Payment Schedule'!AD:AE,2,FALSE),"")</f>
        <v/>
      </c>
    </row>
    <row r="2438" spans="6:13" x14ac:dyDescent="0.2">
      <c r="F2438" s="110"/>
      <c r="I2438" s="213"/>
      <c r="J2438" s="254">
        <f>IFERROR(VLOOKUP(G:G,'Master Data'!A:D,4,FALSE),0)</f>
        <v>0</v>
      </c>
      <c r="L2438" s="117">
        <f>IFERROR(VLOOKUP(F:F,'BW Expense Report Doc'!F:H,3,FALSE),0)</f>
        <v>0</v>
      </c>
      <c r="M2438" s="117" t="str">
        <f>IFERROR(VLOOKUP(F:F,'Payment Schedule'!AD:AE,2,FALSE),"")</f>
        <v/>
      </c>
    </row>
    <row r="2439" spans="6:13" x14ac:dyDescent="0.2">
      <c r="F2439" s="110"/>
      <c r="I2439" s="213"/>
      <c r="J2439" s="254">
        <f>IFERROR(VLOOKUP(G:G,'Master Data'!A:D,4,FALSE),0)</f>
        <v>0</v>
      </c>
      <c r="L2439" s="117">
        <f>IFERROR(VLOOKUP(F:F,'BW Expense Report Doc'!F:H,3,FALSE),0)</f>
        <v>0</v>
      </c>
      <c r="M2439" s="117" t="str">
        <f>IFERROR(VLOOKUP(F:F,'Payment Schedule'!AD:AE,2,FALSE),"")</f>
        <v/>
      </c>
    </row>
    <row r="2440" spans="6:13" x14ac:dyDescent="0.2">
      <c r="F2440" s="110"/>
      <c r="I2440" s="213"/>
      <c r="J2440" s="254">
        <f>IFERROR(VLOOKUP(G:G,'Master Data'!A:D,4,FALSE),0)</f>
        <v>0</v>
      </c>
      <c r="L2440" s="117">
        <f>IFERROR(VLOOKUP(F:F,'BW Expense Report Doc'!F:H,3,FALSE),0)</f>
        <v>0</v>
      </c>
      <c r="M2440" s="117" t="str">
        <f>IFERROR(VLOOKUP(F:F,'Payment Schedule'!AD:AE,2,FALSE),"")</f>
        <v/>
      </c>
    </row>
    <row r="2441" spans="6:13" x14ac:dyDescent="0.2">
      <c r="F2441" s="110"/>
      <c r="I2441" s="213"/>
      <c r="J2441" s="254">
        <f>IFERROR(VLOOKUP(G:G,'Master Data'!A:D,4,FALSE),0)</f>
        <v>0</v>
      </c>
      <c r="L2441" s="117">
        <f>IFERROR(VLOOKUP(F:F,'BW Expense Report Doc'!F:H,3,FALSE),0)</f>
        <v>0</v>
      </c>
      <c r="M2441" s="117" t="str">
        <f>IFERROR(VLOOKUP(F:F,'Payment Schedule'!AD:AE,2,FALSE),"")</f>
        <v/>
      </c>
    </row>
    <row r="2442" spans="6:13" x14ac:dyDescent="0.2">
      <c r="F2442" s="110"/>
      <c r="I2442" s="213"/>
      <c r="J2442" s="254">
        <f>IFERROR(VLOOKUP(G:G,'Master Data'!A:D,4,FALSE),0)</f>
        <v>0</v>
      </c>
      <c r="L2442" s="117">
        <f>IFERROR(VLOOKUP(F:F,'BW Expense Report Doc'!F:H,3,FALSE),0)</f>
        <v>0</v>
      </c>
      <c r="M2442" s="117" t="str">
        <f>IFERROR(VLOOKUP(F:F,'Payment Schedule'!AD:AE,2,FALSE),"")</f>
        <v/>
      </c>
    </row>
    <row r="2443" spans="6:13" x14ac:dyDescent="0.2">
      <c r="F2443" s="110"/>
      <c r="I2443" s="213"/>
      <c r="J2443" s="254">
        <f>IFERROR(VLOOKUP(G:G,'Master Data'!A:D,4,FALSE),0)</f>
        <v>0</v>
      </c>
      <c r="L2443" s="117">
        <f>IFERROR(VLOOKUP(F:F,'BW Expense Report Doc'!F:H,3,FALSE),0)</f>
        <v>0</v>
      </c>
      <c r="M2443" s="117" t="str">
        <f>IFERROR(VLOOKUP(F:F,'Payment Schedule'!AD:AE,2,FALSE),"")</f>
        <v/>
      </c>
    </row>
    <row r="2444" spans="6:13" x14ac:dyDescent="0.2">
      <c r="F2444" s="110"/>
      <c r="I2444" s="213"/>
      <c r="J2444" s="254">
        <f>IFERROR(VLOOKUP(G:G,'Master Data'!A:D,4,FALSE),0)</f>
        <v>0</v>
      </c>
      <c r="L2444" s="117">
        <f>IFERROR(VLOOKUP(F:F,'BW Expense Report Doc'!F:H,3,FALSE),0)</f>
        <v>0</v>
      </c>
      <c r="M2444" s="117" t="str">
        <f>IFERROR(VLOOKUP(F:F,'Payment Schedule'!AD:AE,2,FALSE),"")</f>
        <v/>
      </c>
    </row>
    <row r="2445" spans="6:13" x14ac:dyDescent="0.2">
      <c r="F2445" s="110"/>
      <c r="I2445" s="213"/>
      <c r="J2445" s="254">
        <f>IFERROR(VLOOKUP(G:G,'Master Data'!A:D,4,FALSE),0)</f>
        <v>0</v>
      </c>
      <c r="L2445" s="117">
        <f>IFERROR(VLOOKUP(F:F,'BW Expense Report Doc'!F:H,3,FALSE),0)</f>
        <v>0</v>
      </c>
      <c r="M2445" s="117" t="str">
        <f>IFERROR(VLOOKUP(F:F,'Payment Schedule'!AD:AE,2,FALSE),"")</f>
        <v/>
      </c>
    </row>
    <row r="2446" spans="6:13" x14ac:dyDescent="0.2">
      <c r="F2446" s="110"/>
      <c r="I2446" s="213"/>
      <c r="J2446" s="254">
        <f>IFERROR(VLOOKUP(G:G,'Master Data'!A:D,4,FALSE),0)</f>
        <v>0</v>
      </c>
      <c r="L2446" s="117">
        <f>IFERROR(VLOOKUP(F:F,'BW Expense Report Doc'!F:H,3,FALSE),0)</f>
        <v>0</v>
      </c>
      <c r="M2446" s="117" t="str">
        <f>IFERROR(VLOOKUP(F:F,'Payment Schedule'!AD:AE,2,FALSE),"")</f>
        <v/>
      </c>
    </row>
    <row r="2447" spans="6:13" x14ac:dyDescent="0.2">
      <c r="F2447" s="110"/>
      <c r="I2447" s="213"/>
      <c r="J2447" s="254">
        <f>IFERROR(VLOOKUP(G:G,'Master Data'!A:D,4,FALSE),0)</f>
        <v>0</v>
      </c>
      <c r="L2447" s="117">
        <f>IFERROR(VLOOKUP(F:F,'BW Expense Report Doc'!F:H,3,FALSE),0)</f>
        <v>0</v>
      </c>
      <c r="M2447" s="117" t="str">
        <f>IFERROR(VLOOKUP(F:F,'Payment Schedule'!AD:AE,2,FALSE),"")</f>
        <v/>
      </c>
    </row>
    <row r="2448" spans="6:13" x14ac:dyDescent="0.2">
      <c r="F2448" s="110"/>
      <c r="I2448" s="213"/>
      <c r="J2448" s="254">
        <f>IFERROR(VLOOKUP(G:G,'Master Data'!A:D,4,FALSE),0)</f>
        <v>0</v>
      </c>
      <c r="L2448" s="117">
        <f>IFERROR(VLOOKUP(F:F,'BW Expense Report Doc'!F:H,3,FALSE),0)</f>
        <v>0</v>
      </c>
      <c r="M2448" s="117" t="str">
        <f>IFERROR(VLOOKUP(F:F,'Payment Schedule'!AD:AE,2,FALSE),"")</f>
        <v/>
      </c>
    </row>
    <row r="2449" spans="6:13" x14ac:dyDescent="0.2">
      <c r="F2449" s="110"/>
      <c r="I2449" s="213"/>
      <c r="J2449" s="254">
        <f>IFERROR(VLOOKUP(G:G,'Master Data'!A:D,4,FALSE),0)</f>
        <v>0</v>
      </c>
      <c r="L2449" s="117">
        <f>IFERROR(VLOOKUP(F:F,'BW Expense Report Doc'!F:H,3,FALSE),0)</f>
        <v>0</v>
      </c>
      <c r="M2449" s="117" t="str">
        <f>IFERROR(VLOOKUP(F:F,'Payment Schedule'!AD:AE,2,FALSE),"")</f>
        <v/>
      </c>
    </row>
    <row r="2450" spans="6:13" x14ac:dyDescent="0.2">
      <c r="F2450" s="110"/>
      <c r="I2450" s="213"/>
      <c r="J2450" s="254">
        <f>IFERROR(VLOOKUP(G:G,'Master Data'!A:D,4,FALSE),0)</f>
        <v>0</v>
      </c>
      <c r="L2450" s="117">
        <f>IFERROR(VLOOKUP(F:F,'BW Expense Report Doc'!F:H,3,FALSE),0)</f>
        <v>0</v>
      </c>
      <c r="M2450" s="117" t="str">
        <f>IFERROR(VLOOKUP(F:F,'Payment Schedule'!AD:AE,2,FALSE),"")</f>
        <v/>
      </c>
    </row>
    <row r="2451" spans="6:13" x14ac:dyDescent="0.2">
      <c r="F2451" s="110"/>
      <c r="I2451" s="213"/>
      <c r="J2451" s="254">
        <f>IFERROR(VLOOKUP(G:G,'Master Data'!A:D,4,FALSE),0)</f>
        <v>0</v>
      </c>
      <c r="L2451" s="117">
        <f>IFERROR(VLOOKUP(F:F,'BW Expense Report Doc'!F:H,3,FALSE),0)</f>
        <v>0</v>
      </c>
      <c r="M2451" s="117" t="str">
        <f>IFERROR(VLOOKUP(F:F,'Payment Schedule'!AD:AE,2,FALSE),"")</f>
        <v/>
      </c>
    </row>
    <row r="2452" spans="6:13" x14ac:dyDescent="0.2">
      <c r="F2452" s="110"/>
      <c r="I2452" s="213"/>
      <c r="J2452" s="254">
        <f>IFERROR(VLOOKUP(G:G,'Master Data'!A:D,4,FALSE),0)</f>
        <v>0</v>
      </c>
      <c r="L2452" s="117">
        <f>IFERROR(VLOOKUP(F:F,'BW Expense Report Doc'!F:H,3,FALSE),0)</f>
        <v>0</v>
      </c>
      <c r="M2452" s="117" t="str">
        <f>IFERROR(VLOOKUP(F:F,'Payment Schedule'!AD:AE,2,FALSE),"")</f>
        <v/>
      </c>
    </row>
    <row r="2453" spans="6:13" x14ac:dyDescent="0.2">
      <c r="F2453" s="110"/>
      <c r="I2453" s="213"/>
      <c r="J2453" s="254">
        <f>IFERROR(VLOOKUP(G:G,'Master Data'!A:D,4,FALSE),0)</f>
        <v>0</v>
      </c>
      <c r="L2453" s="117">
        <f>IFERROR(VLOOKUP(F:F,'BW Expense Report Doc'!F:H,3,FALSE),0)</f>
        <v>0</v>
      </c>
      <c r="M2453" s="117" t="str">
        <f>IFERROR(VLOOKUP(F:F,'Payment Schedule'!AD:AE,2,FALSE),"")</f>
        <v/>
      </c>
    </row>
    <row r="2454" spans="6:13" x14ac:dyDescent="0.2">
      <c r="F2454" s="110"/>
      <c r="I2454" s="213"/>
      <c r="J2454" s="254">
        <f>IFERROR(VLOOKUP(G:G,'Master Data'!A:D,4,FALSE),0)</f>
        <v>0</v>
      </c>
      <c r="L2454" s="117">
        <f>IFERROR(VLOOKUP(F:F,'BW Expense Report Doc'!F:H,3,FALSE),0)</f>
        <v>0</v>
      </c>
      <c r="M2454" s="117" t="str">
        <f>IFERROR(VLOOKUP(F:F,'Payment Schedule'!AD:AE,2,FALSE),"")</f>
        <v/>
      </c>
    </row>
    <row r="2455" spans="6:13" x14ac:dyDescent="0.2">
      <c r="F2455" s="110"/>
      <c r="I2455" s="213"/>
      <c r="J2455" s="254">
        <f>IFERROR(VLOOKUP(G:G,'Master Data'!A:D,4,FALSE),0)</f>
        <v>0</v>
      </c>
      <c r="L2455" s="117">
        <f>IFERROR(VLOOKUP(F:F,'BW Expense Report Doc'!F:H,3,FALSE),0)</f>
        <v>0</v>
      </c>
      <c r="M2455" s="117" t="str">
        <f>IFERROR(VLOOKUP(F:F,'Payment Schedule'!AD:AE,2,FALSE),"")</f>
        <v/>
      </c>
    </row>
    <row r="2456" spans="6:13" x14ac:dyDescent="0.2">
      <c r="F2456" s="110"/>
      <c r="I2456" s="213"/>
      <c r="J2456" s="254">
        <f>IFERROR(VLOOKUP(G:G,'Master Data'!A:D,4,FALSE),0)</f>
        <v>0</v>
      </c>
      <c r="L2456" s="117">
        <f>IFERROR(VLOOKUP(F:F,'BW Expense Report Doc'!F:H,3,FALSE),0)</f>
        <v>0</v>
      </c>
      <c r="M2456" s="117" t="str">
        <f>IFERROR(VLOOKUP(F:F,'Payment Schedule'!AD:AE,2,FALSE),"")</f>
        <v/>
      </c>
    </row>
    <row r="2457" spans="6:13" x14ac:dyDescent="0.2">
      <c r="F2457" s="110"/>
      <c r="I2457" s="213"/>
      <c r="J2457" s="254">
        <f>IFERROR(VLOOKUP(G:G,'Master Data'!A:D,4,FALSE),0)</f>
        <v>0</v>
      </c>
      <c r="L2457" s="117">
        <f>IFERROR(VLOOKUP(F:F,'BW Expense Report Doc'!F:H,3,FALSE),0)</f>
        <v>0</v>
      </c>
      <c r="M2457" s="117" t="str">
        <f>IFERROR(VLOOKUP(F:F,'Payment Schedule'!AD:AE,2,FALSE),"")</f>
        <v/>
      </c>
    </row>
    <row r="2458" spans="6:13" x14ac:dyDescent="0.2">
      <c r="F2458" s="110"/>
      <c r="I2458" s="213"/>
      <c r="J2458" s="254">
        <f>IFERROR(VLOOKUP(G:G,'Master Data'!A:D,4,FALSE),0)</f>
        <v>0</v>
      </c>
      <c r="L2458" s="117">
        <f>IFERROR(VLOOKUP(F:F,'BW Expense Report Doc'!F:H,3,FALSE),0)</f>
        <v>0</v>
      </c>
      <c r="M2458" s="117" t="str">
        <f>IFERROR(VLOOKUP(F:F,'Payment Schedule'!AD:AE,2,FALSE),"")</f>
        <v/>
      </c>
    </row>
    <row r="2459" spans="6:13" x14ac:dyDescent="0.2">
      <c r="F2459" s="110"/>
      <c r="I2459" s="213"/>
      <c r="J2459" s="254">
        <f>IFERROR(VLOOKUP(G:G,'Master Data'!A:D,4,FALSE),0)</f>
        <v>0</v>
      </c>
      <c r="L2459" s="117">
        <f>IFERROR(VLOOKUP(F:F,'BW Expense Report Doc'!F:H,3,FALSE),0)</f>
        <v>0</v>
      </c>
      <c r="M2459" s="117" t="str">
        <f>IFERROR(VLOOKUP(F:F,'Payment Schedule'!AD:AE,2,FALSE),"")</f>
        <v/>
      </c>
    </row>
    <row r="2460" spans="6:13" x14ac:dyDescent="0.2">
      <c r="F2460" s="110"/>
      <c r="I2460" s="213"/>
      <c r="J2460" s="254">
        <f>IFERROR(VLOOKUP(G:G,'Master Data'!A:D,4,FALSE),0)</f>
        <v>0</v>
      </c>
      <c r="L2460" s="117">
        <f>IFERROR(VLOOKUP(F:F,'BW Expense Report Doc'!F:H,3,FALSE),0)</f>
        <v>0</v>
      </c>
      <c r="M2460" s="117" t="str">
        <f>IFERROR(VLOOKUP(F:F,'Payment Schedule'!AD:AE,2,FALSE),"")</f>
        <v/>
      </c>
    </row>
    <row r="2461" spans="6:13" x14ac:dyDescent="0.2">
      <c r="F2461" s="110"/>
      <c r="I2461" s="213"/>
      <c r="J2461" s="254">
        <f>IFERROR(VLOOKUP(G:G,'Master Data'!A:D,4,FALSE),0)</f>
        <v>0</v>
      </c>
      <c r="L2461" s="117">
        <f>IFERROR(VLOOKUP(F:F,'BW Expense Report Doc'!F:H,3,FALSE),0)</f>
        <v>0</v>
      </c>
      <c r="M2461" s="117" t="str">
        <f>IFERROR(VLOOKUP(F:F,'Payment Schedule'!AD:AE,2,FALSE),"")</f>
        <v/>
      </c>
    </row>
    <row r="2462" spans="6:13" x14ac:dyDescent="0.2">
      <c r="F2462" s="110"/>
      <c r="I2462" s="213"/>
      <c r="J2462" s="254">
        <f>IFERROR(VLOOKUP(G:G,'Master Data'!A:D,4,FALSE),0)</f>
        <v>0</v>
      </c>
      <c r="L2462" s="117">
        <f>IFERROR(VLOOKUP(F:F,'BW Expense Report Doc'!F:H,3,FALSE),0)</f>
        <v>0</v>
      </c>
      <c r="M2462" s="117" t="str">
        <f>IFERROR(VLOOKUP(F:F,'Payment Schedule'!AD:AE,2,FALSE),"")</f>
        <v/>
      </c>
    </row>
    <row r="2463" spans="6:13" x14ac:dyDescent="0.2">
      <c r="F2463" s="110"/>
      <c r="I2463" s="213"/>
      <c r="J2463" s="254">
        <f>IFERROR(VLOOKUP(G:G,'Master Data'!A:D,4,FALSE),0)</f>
        <v>0</v>
      </c>
      <c r="L2463" s="117">
        <f>IFERROR(VLOOKUP(F:F,'BW Expense Report Doc'!F:H,3,FALSE),0)</f>
        <v>0</v>
      </c>
      <c r="M2463" s="117" t="str">
        <f>IFERROR(VLOOKUP(F:F,'Payment Schedule'!AD:AE,2,FALSE),"")</f>
        <v/>
      </c>
    </row>
    <row r="2464" spans="6:13" x14ac:dyDescent="0.2">
      <c r="F2464" s="110"/>
      <c r="I2464" s="213"/>
      <c r="J2464" s="254">
        <f>IFERROR(VLOOKUP(G:G,'Master Data'!A:D,4,FALSE),0)</f>
        <v>0</v>
      </c>
      <c r="L2464" s="117">
        <f>IFERROR(VLOOKUP(F:F,'BW Expense Report Doc'!F:H,3,FALSE),0)</f>
        <v>0</v>
      </c>
      <c r="M2464" s="117" t="str">
        <f>IFERROR(VLOOKUP(F:F,'Payment Schedule'!AD:AE,2,FALSE),"")</f>
        <v/>
      </c>
    </row>
    <row r="2465" spans="6:13" x14ac:dyDescent="0.2">
      <c r="F2465" s="110"/>
      <c r="I2465" s="213"/>
      <c r="J2465" s="254">
        <f>IFERROR(VLOOKUP(G:G,'Master Data'!A:D,4,FALSE),0)</f>
        <v>0</v>
      </c>
      <c r="L2465" s="117">
        <f>IFERROR(VLOOKUP(F:F,'BW Expense Report Doc'!F:H,3,FALSE),0)</f>
        <v>0</v>
      </c>
      <c r="M2465" s="117" t="str">
        <f>IFERROR(VLOOKUP(F:F,'Payment Schedule'!AD:AE,2,FALSE),"")</f>
        <v/>
      </c>
    </row>
    <row r="2466" spans="6:13" x14ac:dyDescent="0.2">
      <c r="F2466" s="110"/>
      <c r="I2466" s="213"/>
      <c r="J2466" s="254">
        <f>IFERROR(VLOOKUP(G:G,'Master Data'!A:D,4,FALSE),0)</f>
        <v>0</v>
      </c>
      <c r="L2466" s="117">
        <f>IFERROR(VLOOKUP(F:F,'BW Expense Report Doc'!F:H,3,FALSE),0)</f>
        <v>0</v>
      </c>
      <c r="M2466" s="117" t="str">
        <f>IFERROR(VLOOKUP(F:F,'Payment Schedule'!AD:AE,2,FALSE),"")</f>
        <v/>
      </c>
    </row>
    <row r="2467" spans="6:13" x14ac:dyDescent="0.2">
      <c r="F2467" s="110"/>
      <c r="I2467" s="213"/>
      <c r="J2467" s="254">
        <f>IFERROR(VLOOKUP(G:G,'Master Data'!A:D,4,FALSE),0)</f>
        <v>0</v>
      </c>
      <c r="L2467" s="117">
        <f>IFERROR(VLOOKUP(F:F,'BW Expense Report Doc'!F:H,3,FALSE),0)</f>
        <v>0</v>
      </c>
      <c r="M2467" s="117" t="str">
        <f>IFERROR(VLOOKUP(F:F,'Payment Schedule'!AD:AE,2,FALSE),"")</f>
        <v/>
      </c>
    </row>
    <row r="2468" spans="6:13" x14ac:dyDescent="0.2">
      <c r="F2468" s="110"/>
      <c r="I2468" s="213"/>
      <c r="J2468" s="254">
        <f>IFERROR(VLOOKUP(G:G,'Master Data'!A:D,4,FALSE),0)</f>
        <v>0</v>
      </c>
      <c r="L2468" s="117">
        <f>IFERROR(VLOOKUP(F:F,'BW Expense Report Doc'!F:H,3,FALSE),0)</f>
        <v>0</v>
      </c>
      <c r="M2468" s="117" t="str">
        <f>IFERROR(VLOOKUP(F:F,'Payment Schedule'!AD:AE,2,FALSE),"")</f>
        <v/>
      </c>
    </row>
    <row r="2469" spans="6:13" x14ac:dyDescent="0.2">
      <c r="F2469" s="110"/>
      <c r="I2469" s="213"/>
      <c r="J2469" s="254">
        <f>IFERROR(VLOOKUP(G:G,'Master Data'!A:D,4,FALSE),0)</f>
        <v>0</v>
      </c>
      <c r="L2469" s="117">
        <f>IFERROR(VLOOKUP(F:F,'BW Expense Report Doc'!F:H,3,FALSE),0)</f>
        <v>0</v>
      </c>
      <c r="M2469" s="117" t="str">
        <f>IFERROR(VLOOKUP(F:F,'Payment Schedule'!AD:AE,2,FALSE),"")</f>
        <v/>
      </c>
    </row>
    <row r="2470" spans="6:13" x14ac:dyDescent="0.2">
      <c r="F2470" s="110"/>
      <c r="I2470" s="213"/>
      <c r="J2470" s="254">
        <f>IFERROR(VLOOKUP(G:G,'Master Data'!A:D,4,FALSE),0)</f>
        <v>0</v>
      </c>
      <c r="L2470" s="117">
        <f>IFERROR(VLOOKUP(F:F,'BW Expense Report Doc'!F:H,3,FALSE),0)</f>
        <v>0</v>
      </c>
      <c r="M2470" s="117" t="str">
        <f>IFERROR(VLOOKUP(F:F,'Payment Schedule'!AD:AE,2,FALSE),"")</f>
        <v/>
      </c>
    </row>
    <row r="2471" spans="6:13" x14ac:dyDescent="0.2">
      <c r="F2471" s="110"/>
      <c r="I2471" s="213"/>
      <c r="J2471" s="254">
        <f>IFERROR(VLOOKUP(G:G,'Master Data'!A:D,4,FALSE),0)</f>
        <v>0</v>
      </c>
      <c r="L2471" s="117">
        <f>IFERROR(VLOOKUP(F:F,'BW Expense Report Doc'!F:H,3,FALSE),0)</f>
        <v>0</v>
      </c>
      <c r="M2471" s="117" t="str">
        <f>IFERROR(VLOOKUP(F:F,'Payment Schedule'!AD:AE,2,FALSE),"")</f>
        <v/>
      </c>
    </row>
    <row r="2472" spans="6:13" x14ac:dyDescent="0.2">
      <c r="F2472" s="110"/>
      <c r="I2472" s="213"/>
      <c r="J2472" s="254">
        <f>IFERROR(VLOOKUP(G:G,'Master Data'!A:D,4,FALSE),0)</f>
        <v>0</v>
      </c>
      <c r="L2472" s="117">
        <f>IFERROR(VLOOKUP(F:F,'BW Expense Report Doc'!F:H,3,FALSE),0)</f>
        <v>0</v>
      </c>
      <c r="M2472" s="117" t="str">
        <f>IFERROR(VLOOKUP(F:F,'Payment Schedule'!AD:AE,2,FALSE),"")</f>
        <v/>
      </c>
    </row>
    <row r="2473" spans="6:13" x14ac:dyDescent="0.2">
      <c r="F2473" s="110"/>
      <c r="I2473" s="213"/>
      <c r="J2473" s="254">
        <f>IFERROR(VLOOKUP(G:G,'Master Data'!A:D,4,FALSE),0)</f>
        <v>0</v>
      </c>
      <c r="L2473" s="117">
        <f>IFERROR(VLOOKUP(F:F,'BW Expense Report Doc'!F:H,3,FALSE),0)</f>
        <v>0</v>
      </c>
      <c r="M2473" s="117" t="str">
        <f>IFERROR(VLOOKUP(F:F,'Payment Schedule'!AD:AE,2,FALSE),"")</f>
        <v/>
      </c>
    </row>
    <row r="2474" spans="6:13" x14ac:dyDescent="0.2">
      <c r="F2474" s="110"/>
      <c r="I2474" s="213"/>
      <c r="J2474" s="254">
        <f>IFERROR(VLOOKUP(G:G,'Master Data'!A:D,4,FALSE),0)</f>
        <v>0</v>
      </c>
      <c r="L2474" s="117">
        <f>IFERROR(VLOOKUP(F:F,'BW Expense Report Doc'!F:H,3,FALSE),0)</f>
        <v>0</v>
      </c>
      <c r="M2474" s="117" t="str">
        <f>IFERROR(VLOOKUP(F:F,'Payment Schedule'!AD:AE,2,FALSE),"")</f>
        <v/>
      </c>
    </row>
    <row r="2475" spans="6:13" x14ac:dyDescent="0.2">
      <c r="F2475" s="110"/>
      <c r="I2475" s="213"/>
      <c r="J2475" s="254">
        <f>IFERROR(VLOOKUP(G:G,'Master Data'!A:D,4,FALSE),0)</f>
        <v>0</v>
      </c>
      <c r="L2475" s="117">
        <f>IFERROR(VLOOKUP(F:F,'BW Expense Report Doc'!F:H,3,FALSE),0)</f>
        <v>0</v>
      </c>
      <c r="M2475" s="117" t="str">
        <f>IFERROR(VLOOKUP(F:F,'Payment Schedule'!AD:AE,2,FALSE),"")</f>
        <v/>
      </c>
    </row>
    <row r="2476" spans="6:13" x14ac:dyDescent="0.2">
      <c r="F2476" s="110"/>
      <c r="I2476" s="213"/>
      <c r="J2476" s="254">
        <f>IFERROR(VLOOKUP(G:G,'Master Data'!A:D,4,FALSE),0)</f>
        <v>0</v>
      </c>
      <c r="L2476" s="117">
        <f>IFERROR(VLOOKUP(F:F,'BW Expense Report Doc'!F:H,3,FALSE),0)</f>
        <v>0</v>
      </c>
      <c r="M2476" s="117" t="str">
        <f>IFERROR(VLOOKUP(F:F,'Payment Schedule'!AD:AE,2,FALSE),"")</f>
        <v/>
      </c>
    </row>
    <row r="2477" spans="6:13" x14ac:dyDescent="0.2">
      <c r="F2477" s="110"/>
      <c r="I2477" s="213"/>
      <c r="J2477" s="254">
        <f>IFERROR(VLOOKUP(G:G,'Master Data'!A:D,4,FALSE),0)</f>
        <v>0</v>
      </c>
      <c r="L2477" s="117">
        <f>IFERROR(VLOOKUP(F:F,'BW Expense Report Doc'!F:H,3,FALSE),0)</f>
        <v>0</v>
      </c>
      <c r="M2477" s="117" t="str">
        <f>IFERROR(VLOOKUP(F:F,'Payment Schedule'!AD:AE,2,FALSE),"")</f>
        <v/>
      </c>
    </row>
    <row r="2478" spans="6:13" x14ac:dyDescent="0.2">
      <c r="F2478" s="110"/>
      <c r="I2478" s="213"/>
      <c r="J2478" s="254">
        <f>IFERROR(VLOOKUP(G:G,'Master Data'!A:D,4,FALSE),0)</f>
        <v>0</v>
      </c>
      <c r="L2478" s="117">
        <f>IFERROR(VLOOKUP(F:F,'BW Expense Report Doc'!F:H,3,FALSE),0)</f>
        <v>0</v>
      </c>
      <c r="M2478" s="117" t="str">
        <f>IFERROR(VLOOKUP(F:F,'Payment Schedule'!AD:AE,2,FALSE),"")</f>
        <v/>
      </c>
    </row>
    <row r="2479" spans="6:13" x14ac:dyDescent="0.2">
      <c r="F2479" s="110"/>
      <c r="I2479" s="213"/>
      <c r="J2479" s="254">
        <f>IFERROR(VLOOKUP(G:G,'Master Data'!A:D,4,FALSE),0)</f>
        <v>0</v>
      </c>
      <c r="L2479" s="117">
        <f>IFERROR(VLOOKUP(F:F,'BW Expense Report Doc'!F:H,3,FALSE),0)</f>
        <v>0</v>
      </c>
      <c r="M2479" s="117" t="str">
        <f>IFERROR(VLOOKUP(F:F,'Payment Schedule'!AD:AE,2,FALSE),"")</f>
        <v/>
      </c>
    </row>
    <row r="2480" spans="6:13" x14ac:dyDescent="0.2">
      <c r="F2480" s="110"/>
      <c r="I2480" s="213"/>
      <c r="J2480" s="254">
        <f>IFERROR(VLOOKUP(G:G,'Master Data'!A:D,4,FALSE),0)</f>
        <v>0</v>
      </c>
      <c r="L2480" s="117">
        <f>IFERROR(VLOOKUP(F:F,'BW Expense Report Doc'!F:H,3,FALSE),0)</f>
        <v>0</v>
      </c>
      <c r="M2480" s="117" t="str">
        <f>IFERROR(VLOOKUP(F:F,'Payment Schedule'!AD:AE,2,FALSE),"")</f>
        <v/>
      </c>
    </row>
    <row r="2481" spans="6:13" x14ac:dyDescent="0.2">
      <c r="F2481" s="110"/>
      <c r="I2481" s="213"/>
      <c r="J2481" s="254">
        <f>IFERROR(VLOOKUP(G:G,'Master Data'!A:D,4,FALSE),0)</f>
        <v>0</v>
      </c>
      <c r="L2481" s="117">
        <f>IFERROR(VLOOKUP(F:F,'BW Expense Report Doc'!F:H,3,FALSE),0)</f>
        <v>0</v>
      </c>
      <c r="M2481" s="117" t="str">
        <f>IFERROR(VLOOKUP(F:F,'Payment Schedule'!AD:AE,2,FALSE),"")</f>
        <v/>
      </c>
    </row>
    <row r="2482" spans="6:13" x14ac:dyDescent="0.2">
      <c r="F2482" s="110"/>
      <c r="I2482" s="213"/>
      <c r="J2482" s="254">
        <f>IFERROR(VLOOKUP(G:G,'Master Data'!A:D,4,FALSE),0)</f>
        <v>0</v>
      </c>
      <c r="L2482" s="117">
        <f>IFERROR(VLOOKUP(F:F,'BW Expense Report Doc'!F:H,3,FALSE),0)</f>
        <v>0</v>
      </c>
      <c r="M2482" s="117" t="str">
        <f>IFERROR(VLOOKUP(F:F,'Payment Schedule'!AD:AE,2,FALSE),"")</f>
        <v/>
      </c>
    </row>
    <row r="2483" spans="6:13" x14ac:dyDescent="0.2">
      <c r="F2483" s="110"/>
      <c r="I2483" s="213"/>
      <c r="J2483" s="254">
        <f>IFERROR(VLOOKUP(G:G,'Master Data'!A:D,4,FALSE),0)</f>
        <v>0</v>
      </c>
      <c r="L2483" s="117">
        <f>IFERROR(VLOOKUP(F:F,'BW Expense Report Doc'!F:H,3,FALSE),0)</f>
        <v>0</v>
      </c>
      <c r="M2483" s="117" t="str">
        <f>IFERROR(VLOOKUP(F:F,'Payment Schedule'!AD:AE,2,FALSE),"")</f>
        <v/>
      </c>
    </row>
    <row r="2484" spans="6:13" x14ac:dyDescent="0.2">
      <c r="F2484" s="110"/>
      <c r="I2484" s="213"/>
      <c r="J2484" s="254">
        <f>IFERROR(VLOOKUP(G:G,'Master Data'!A:D,4,FALSE),0)</f>
        <v>0</v>
      </c>
      <c r="L2484" s="117">
        <f>IFERROR(VLOOKUP(F:F,'BW Expense Report Doc'!F:H,3,FALSE),0)</f>
        <v>0</v>
      </c>
      <c r="M2484" s="117" t="str">
        <f>IFERROR(VLOOKUP(F:F,'Payment Schedule'!AD:AE,2,FALSE),"")</f>
        <v/>
      </c>
    </row>
    <row r="2485" spans="6:13" x14ac:dyDescent="0.2">
      <c r="F2485" s="110"/>
      <c r="I2485" s="213"/>
      <c r="J2485" s="254">
        <f>IFERROR(VLOOKUP(G:G,'Master Data'!A:D,4,FALSE),0)</f>
        <v>0</v>
      </c>
      <c r="L2485" s="117">
        <f>IFERROR(VLOOKUP(F:F,'BW Expense Report Doc'!F:H,3,FALSE),0)</f>
        <v>0</v>
      </c>
      <c r="M2485" s="117" t="str">
        <f>IFERROR(VLOOKUP(F:F,'Payment Schedule'!AD:AE,2,FALSE),"")</f>
        <v/>
      </c>
    </row>
    <row r="2486" spans="6:13" x14ac:dyDescent="0.2">
      <c r="F2486" s="110"/>
      <c r="I2486" s="213"/>
      <c r="J2486" s="254">
        <f>IFERROR(VLOOKUP(G:G,'Master Data'!A:D,4,FALSE),0)</f>
        <v>0</v>
      </c>
      <c r="L2486" s="117">
        <f>IFERROR(VLOOKUP(F:F,'BW Expense Report Doc'!F:H,3,FALSE),0)</f>
        <v>0</v>
      </c>
      <c r="M2486" s="117" t="str">
        <f>IFERROR(VLOOKUP(F:F,'Payment Schedule'!AD:AE,2,FALSE),"")</f>
        <v/>
      </c>
    </row>
    <row r="2487" spans="6:13" x14ac:dyDescent="0.2">
      <c r="F2487" s="110"/>
      <c r="I2487" s="213"/>
      <c r="J2487" s="254">
        <f>IFERROR(VLOOKUP(G:G,'Master Data'!A:D,4,FALSE),0)</f>
        <v>0</v>
      </c>
      <c r="L2487" s="117">
        <f>IFERROR(VLOOKUP(F:F,'BW Expense Report Doc'!F:H,3,FALSE),0)</f>
        <v>0</v>
      </c>
      <c r="M2487" s="117" t="str">
        <f>IFERROR(VLOOKUP(F:F,'Payment Schedule'!AD:AE,2,FALSE),"")</f>
        <v/>
      </c>
    </row>
    <row r="2488" spans="6:13" x14ac:dyDescent="0.2">
      <c r="F2488" s="110"/>
      <c r="I2488" s="213"/>
      <c r="J2488" s="254">
        <f>IFERROR(VLOOKUP(G:G,'Master Data'!A:D,4,FALSE),0)</f>
        <v>0</v>
      </c>
      <c r="L2488" s="117">
        <f>IFERROR(VLOOKUP(F:F,'BW Expense Report Doc'!F:H,3,FALSE),0)</f>
        <v>0</v>
      </c>
      <c r="M2488" s="117" t="str">
        <f>IFERROR(VLOOKUP(F:F,'Payment Schedule'!AD:AE,2,FALSE),"")</f>
        <v/>
      </c>
    </row>
    <row r="2489" spans="6:13" x14ac:dyDescent="0.2">
      <c r="F2489" s="110"/>
      <c r="I2489" s="213"/>
      <c r="J2489" s="254">
        <f>IFERROR(VLOOKUP(G:G,'Master Data'!A:D,4,FALSE),0)</f>
        <v>0</v>
      </c>
      <c r="L2489" s="117">
        <f>IFERROR(VLOOKUP(F:F,'BW Expense Report Doc'!F:H,3,FALSE),0)</f>
        <v>0</v>
      </c>
      <c r="M2489" s="117" t="str">
        <f>IFERROR(VLOOKUP(F:F,'Payment Schedule'!AD:AE,2,FALSE),"")</f>
        <v/>
      </c>
    </row>
    <row r="2490" spans="6:13" x14ac:dyDescent="0.2">
      <c r="F2490" s="110"/>
      <c r="I2490" s="213"/>
      <c r="J2490" s="254">
        <f>IFERROR(VLOOKUP(G:G,'Master Data'!A:D,4,FALSE),0)</f>
        <v>0</v>
      </c>
      <c r="L2490" s="117">
        <f>IFERROR(VLOOKUP(F:F,'BW Expense Report Doc'!F:H,3,FALSE),0)</f>
        <v>0</v>
      </c>
      <c r="M2490" s="117" t="str">
        <f>IFERROR(VLOOKUP(F:F,'Payment Schedule'!AD:AE,2,FALSE),"")</f>
        <v/>
      </c>
    </row>
    <row r="2491" spans="6:13" x14ac:dyDescent="0.2">
      <c r="F2491" s="110"/>
      <c r="I2491" s="213"/>
      <c r="J2491" s="254">
        <f>IFERROR(VLOOKUP(G:G,'Master Data'!A:D,4,FALSE),0)</f>
        <v>0</v>
      </c>
      <c r="L2491" s="117">
        <f>IFERROR(VLOOKUP(F:F,'BW Expense Report Doc'!F:H,3,FALSE),0)</f>
        <v>0</v>
      </c>
      <c r="M2491" s="117" t="str">
        <f>IFERROR(VLOOKUP(F:F,'Payment Schedule'!AD:AE,2,FALSE),"")</f>
        <v/>
      </c>
    </row>
    <row r="2492" spans="6:13" x14ac:dyDescent="0.2">
      <c r="F2492" s="110"/>
      <c r="I2492" s="213"/>
      <c r="J2492" s="254">
        <f>IFERROR(VLOOKUP(G:G,'Master Data'!A:D,4,FALSE),0)</f>
        <v>0</v>
      </c>
      <c r="L2492" s="117">
        <f>IFERROR(VLOOKUP(F:F,'BW Expense Report Doc'!F:H,3,FALSE),0)</f>
        <v>0</v>
      </c>
      <c r="M2492" s="117" t="str">
        <f>IFERROR(VLOOKUP(F:F,'Payment Schedule'!AD:AE,2,FALSE),"")</f>
        <v/>
      </c>
    </row>
    <row r="2493" spans="6:13" x14ac:dyDescent="0.2">
      <c r="F2493" s="110"/>
      <c r="I2493" s="213"/>
      <c r="J2493" s="254">
        <f>IFERROR(VLOOKUP(G:G,'Master Data'!A:D,4,FALSE),0)</f>
        <v>0</v>
      </c>
      <c r="L2493" s="117">
        <f>IFERROR(VLOOKUP(F:F,'BW Expense Report Doc'!F:H,3,FALSE),0)</f>
        <v>0</v>
      </c>
      <c r="M2493" s="117" t="str">
        <f>IFERROR(VLOOKUP(F:F,'Payment Schedule'!AD:AE,2,FALSE),"")</f>
        <v/>
      </c>
    </row>
    <row r="2494" spans="6:13" x14ac:dyDescent="0.2">
      <c r="F2494" s="110"/>
      <c r="I2494" s="213"/>
      <c r="J2494" s="254">
        <f>IFERROR(VLOOKUP(G:G,'Master Data'!A:D,4,FALSE),0)</f>
        <v>0</v>
      </c>
      <c r="L2494" s="117">
        <f>IFERROR(VLOOKUP(F:F,'BW Expense Report Doc'!F:H,3,FALSE),0)</f>
        <v>0</v>
      </c>
      <c r="M2494" s="117" t="str">
        <f>IFERROR(VLOOKUP(F:F,'Payment Schedule'!AD:AE,2,FALSE),"")</f>
        <v/>
      </c>
    </row>
    <row r="2495" spans="6:13" x14ac:dyDescent="0.2">
      <c r="F2495" s="110"/>
      <c r="I2495" s="213"/>
      <c r="J2495" s="254">
        <f>IFERROR(VLOOKUP(G:G,'Master Data'!A:D,4,FALSE),0)</f>
        <v>0</v>
      </c>
      <c r="L2495" s="117">
        <f>IFERROR(VLOOKUP(F:F,'BW Expense Report Doc'!F:H,3,FALSE),0)</f>
        <v>0</v>
      </c>
      <c r="M2495" s="117" t="str">
        <f>IFERROR(VLOOKUP(F:F,'Payment Schedule'!AD:AE,2,FALSE),"")</f>
        <v/>
      </c>
    </row>
    <row r="2496" spans="6:13" x14ac:dyDescent="0.2">
      <c r="F2496" s="110"/>
      <c r="I2496" s="213"/>
      <c r="J2496" s="254">
        <f>IFERROR(VLOOKUP(G:G,'Master Data'!A:D,4,FALSE),0)</f>
        <v>0</v>
      </c>
      <c r="L2496" s="117">
        <f>IFERROR(VLOOKUP(F:F,'BW Expense Report Doc'!F:H,3,FALSE),0)</f>
        <v>0</v>
      </c>
      <c r="M2496" s="117" t="str">
        <f>IFERROR(VLOOKUP(F:F,'Payment Schedule'!AD:AE,2,FALSE),"")</f>
        <v/>
      </c>
    </row>
    <row r="2497" spans="6:13" x14ac:dyDescent="0.2">
      <c r="F2497" s="110"/>
      <c r="I2497" s="213"/>
      <c r="J2497" s="254">
        <f>IFERROR(VLOOKUP(G:G,'Master Data'!A:D,4,FALSE),0)</f>
        <v>0</v>
      </c>
      <c r="L2497" s="117">
        <f>IFERROR(VLOOKUP(F:F,'BW Expense Report Doc'!F:H,3,FALSE),0)</f>
        <v>0</v>
      </c>
      <c r="M2497" s="117" t="str">
        <f>IFERROR(VLOOKUP(F:F,'Payment Schedule'!AD:AE,2,FALSE),"")</f>
        <v/>
      </c>
    </row>
    <row r="2498" spans="6:13" x14ac:dyDescent="0.2">
      <c r="F2498" s="110"/>
      <c r="I2498" s="213"/>
      <c r="J2498" s="254">
        <f>IFERROR(VLOOKUP(G:G,'Master Data'!A:D,4,FALSE),0)</f>
        <v>0</v>
      </c>
      <c r="L2498" s="117">
        <f>IFERROR(VLOOKUP(F:F,'BW Expense Report Doc'!F:H,3,FALSE),0)</f>
        <v>0</v>
      </c>
      <c r="M2498" s="117" t="str">
        <f>IFERROR(VLOOKUP(F:F,'Payment Schedule'!AD:AE,2,FALSE),"")</f>
        <v/>
      </c>
    </row>
    <row r="2499" spans="6:13" x14ac:dyDescent="0.2">
      <c r="F2499" s="110"/>
      <c r="I2499" s="213"/>
      <c r="J2499" s="254">
        <f>IFERROR(VLOOKUP(G:G,'Master Data'!A:D,4,FALSE),0)</f>
        <v>0</v>
      </c>
      <c r="L2499" s="117">
        <f>IFERROR(VLOOKUP(F:F,'BW Expense Report Doc'!F:H,3,FALSE),0)</f>
        <v>0</v>
      </c>
      <c r="M2499" s="117" t="str">
        <f>IFERROR(VLOOKUP(F:F,'Payment Schedule'!AD:AE,2,FALSE),"")</f>
        <v/>
      </c>
    </row>
    <row r="2500" spans="6:13" x14ac:dyDescent="0.2">
      <c r="F2500" s="110"/>
      <c r="I2500" s="213"/>
      <c r="J2500" s="254">
        <f>IFERROR(VLOOKUP(G:G,'Master Data'!A:D,4,FALSE),0)</f>
        <v>0</v>
      </c>
      <c r="L2500" s="117">
        <f>IFERROR(VLOOKUP(F:F,'BW Expense Report Doc'!F:H,3,FALSE),0)</f>
        <v>0</v>
      </c>
      <c r="M2500" s="117" t="str">
        <f>IFERROR(VLOOKUP(F:F,'Payment Schedule'!AD:AE,2,FALSE),"")</f>
        <v/>
      </c>
    </row>
    <row r="2501" spans="6:13" x14ac:dyDescent="0.2">
      <c r="F2501" s="110"/>
      <c r="I2501" s="213"/>
      <c r="J2501" s="254">
        <f>IFERROR(VLOOKUP(G:G,'Master Data'!A:D,4,FALSE),0)</f>
        <v>0</v>
      </c>
      <c r="L2501" s="117">
        <f>IFERROR(VLOOKUP(F:F,'BW Expense Report Doc'!F:H,3,FALSE),0)</f>
        <v>0</v>
      </c>
      <c r="M2501" s="117" t="str">
        <f>IFERROR(VLOOKUP(F:F,'Payment Schedule'!AD:AE,2,FALSE),"")</f>
        <v/>
      </c>
    </row>
    <row r="2502" spans="6:13" x14ac:dyDescent="0.2">
      <c r="F2502" s="110"/>
      <c r="I2502" s="213"/>
      <c r="J2502" s="254">
        <f>IFERROR(VLOOKUP(G:G,'Master Data'!A:D,4,FALSE),0)</f>
        <v>0</v>
      </c>
      <c r="L2502" s="117">
        <f>IFERROR(VLOOKUP(F:F,'BW Expense Report Doc'!F:H,3,FALSE),0)</f>
        <v>0</v>
      </c>
      <c r="M2502" s="117" t="str">
        <f>IFERROR(VLOOKUP(F:F,'Payment Schedule'!AD:AE,2,FALSE),"")</f>
        <v/>
      </c>
    </row>
    <row r="2503" spans="6:13" x14ac:dyDescent="0.2">
      <c r="F2503" s="110"/>
      <c r="I2503" s="213"/>
      <c r="J2503" s="254">
        <f>IFERROR(VLOOKUP(G:G,'Master Data'!A:D,4,FALSE),0)</f>
        <v>0</v>
      </c>
      <c r="L2503" s="117">
        <f>IFERROR(VLOOKUP(F:F,'BW Expense Report Doc'!F:H,3,FALSE),0)</f>
        <v>0</v>
      </c>
      <c r="M2503" s="117" t="str">
        <f>IFERROR(VLOOKUP(F:F,'Payment Schedule'!AD:AE,2,FALSE),"")</f>
        <v/>
      </c>
    </row>
    <row r="2504" spans="6:13" x14ac:dyDescent="0.2">
      <c r="F2504" s="110"/>
      <c r="I2504" s="213"/>
      <c r="J2504" s="254">
        <f>IFERROR(VLOOKUP(G:G,'Master Data'!A:D,4,FALSE),0)</f>
        <v>0</v>
      </c>
      <c r="L2504" s="117">
        <f>IFERROR(VLOOKUP(F:F,'BW Expense Report Doc'!F:H,3,FALSE),0)</f>
        <v>0</v>
      </c>
      <c r="M2504" s="117" t="str">
        <f>IFERROR(VLOOKUP(F:F,'Payment Schedule'!AD:AE,2,FALSE),"")</f>
        <v/>
      </c>
    </row>
    <row r="2505" spans="6:13" x14ac:dyDescent="0.2">
      <c r="F2505" s="110"/>
      <c r="I2505" s="213"/>
      <c r="J2505" s="254">
        <f>IFERROR(VLOOKUP(G:G,'Master Data'!A:D,4,FALSE),0)</f>
        <v>0</v>
      </c>
      <c r="L2505" s="117">
        <f>IFERROR(VLOOKUP(F:F,'BW Expense Report Doc'!F:H,3,FALSE),0)</f>
        <v>0</v>
      </c>
      <c r="M2505" s="117" t="str">
        <f>IFERROR(VLOOKUP(F:F,'Payment Schedule'!AD:AE,2,FALSE),"")</f>
        <v/>
      </c>
    </row>
    <row r="2506" spans="6:13" x14ac:dyDescent="0.2">
      <c r="F2506" s="110"/>
      <c r="I2506" s="213"/>
      <c r="J2506" s="254">
        <f>IFERROR(VLOOKUP(G:G,'Master Data'!A:D,4,FALSE),0)</f>
        <v>0</v>
      </c>
      <c r="L2506" s="117">
        <f>IFERROR(VLOOKUP(F:F,'BW Expense Report Doc'!F:H,3,FALSE),0)</f>
        <v>0</v>
      </c>
      <c r="M2506" s="117" t="str">
        <f>IFERROR(VLOOKUP(F:F,'Payment Schedule'!AD:AE,2,FALSE),"")</f>
        <v/>
      </c>
    </row>
    <row r="2507" spans="6:13" x14ac:dyDescent="0.2">
      <c r="F2507" s="110"/>
      <c r="I2507" s="213"/>
      <c r="J2507" s="254">
        <f>IFERROR(VLOOKUP(G:G,'Master Data'!A:D,4,FALSE),0)</f>
        <v>0</v>
      </c>
      <c r="L2507" s="117">
        <f>IFERROR(VLOOKUP(F:F,'BW Expense Report Doc'!F:H,3,FALSE),0)</f>
        <v>0</v>
      </c>
      <c r="M2507" s="117" t="str">
        <f>IFERROR(VLOOKUP(F:F,'Payment Schedule'!AD:AE,2,FALSE),"")</f>
        <v/>
      </c>
    </row>
    <row r="2508" spans="6:13" x14ac:dyDescent="0.2">
      <c r="F2508" s="110"/>
      <c r="I2508" s="213"/>
      <c r="J2508" s="254">
        <f>IFERROR(VLOOKUP(G:G,'Master Data'!A:D,4,FALSE),0)</f>
        <v>0</v>
      </c>
      <c r="L2508" s="117">
        <f>IFERROR(VLOOKUP(F:F,'BW Expense Report Doc'!F:H,3,FALSE),0)</f>
        <v>0</v>
      </c>
      <c r="M2508" s="117" t="str">
        <f>IFERROR(VLOOKUP(F:F,'Payment Schedule'!AD:AE,2,FALSE),"")</f>
        <v/>
      </c>
    </row>
    <row r="2509" spans="6:13" x14ac:dyDescent="0.2">
      <c r="F2509" s="110"/>
      <c r="I2509" s="213"/>
      <c r="J2509" s="254">
        <f>IFERROR(VLOOKUP(G:G,'Master Data'!A:D,4,FALSE),0)</f>
        <v>0</v>
      </c>
      <c r="L2509" s="117">
        <f>IFERROR(VLOOKUP(F:F,'BW Expense Report Doc'!F:H,3,FALSE),0)</f>
        <v>0</v>
      </c>
      <c r="M2509" s="117" t="str">
        <f>IFERROR(VLOOKUP(F:F,'Payment Schedule'!AD:AE,2,FALSE),"")</f>
        <v/>
      </c>
    </row>
    <row r="2510" spans="6:13" x14ac:dyDescent="0.2">
      <c r="F2510" s="110"/>
      <c r="I2510" s="213"/>
      <c r="J2510" s="254">
        <f>IFERROR(VLOOKUP(G:G,'Master Data'!A:D,4,FALSE),0)</f>
        <v>0</v>
      </c>
      <c r="L2510" s="117">
        <f>IFERROR(VLOOKUP(F:F,'BW Expense Report Doc'!F:H,3,FALSE),0)</f>
        <v>0</v>
      </c>
      <c r="M2510" s="117" t="str">
        <f>IFERROR(VLOOKUP(F:F,'Payment Schedule'!AD:AE,2,FALSE),"")</f>
        <v/>
      </c>
    </row>
    <row r="2511" spans="6:13" x14ac:dyDescent="0.2">
      <c r="F2511" s="110"/>
      <c r="I2511" s="213"/>
      <c r="J2511" s="254">
        <f>IFERROR(VLOOKUP(G:G,'Master Data'!A:D,4,FALSE),0)</f>
        <v>0</v>
      </c>
      <c r="L2511" s="117">
        <f>IFERROR(VLOOKUP(F:F,'BW Expense Report Doc'!F:H,3,FALSE),0)</f>
        <v>0</v>
      </c>
      <c r="M2511" s="117" t="str">
        <f>IFERROR(VLOOKUP(F:F,'Payment Schedule'!AD:AE,2,FALSE),"")</f>
        <v/>
      </c>
    </row>
    <row r="2512" spans="6:13" x14ac:dyDescent="0.2">
      <c r="F2512" s="110"/>
      <c r="I2512" s="213"/>
      <c r="J2512" s="254">
        <f>IFERROR(VLOOKUP(G:G,'Master Data'!A:D,4,FALSE),0)</f>
        <v>0</v>
      </c>
      <c r="L2512" s="117">
        <f>IFERROR(VLOOKUP(F:F,'BW Expense Report Doc'!F:H,3,FALSE),0)</f>
        <v>0</v>
      </c>
      <c r="M2512" s="117" t="str">
        <f>IFERROR(VLOOKUP(F:F,'Payment Schedule'!AD:AE,2,FALSE),"")</f>
        <v/>
      </c>
    </row>
    <row r="2513" spans="6:13" x14ac:dyDescent="0.2">
      <c r="F2513" s="110"/>
      <c r="I2513" s="213"/>
      <c r="J2513" s="254">
        <f>IFERROR(VLOOKUP(G:G,'Master Data'!A:D,4,FALSE),0)</f>
        <v>0</v>
      </c>
      <c r="L2513" s="117">
        <f>IFERROR(VLOOKUP(F:F,'BW Expense Report Doc'!F:H,3,FALSE),0)</f>
        <v>0</v>
      </c>
      <c r="M2513" s="117" t="str">
        <f>IFERROR(VLOOKUP(F:F,'Payment Schedule'!AD:AE,2,FALSE),"")</f>
        <v/>
      </c>
    </row>
    <row r="2514" spans="6:13" x14ac:dyDescent="0.2">
      <c r="F2514" s="110"/>
      <c r="I2514" s="213"/>
      <c r="J2514" s="254">
        <f>IFERROR(VLOOKUP(G:G,'Master Data'!A:D,4,FALSE),0)</f>
        <v>0</v>
      </c>
      <c r="L2514" s="117">
        <f>IFERROR(VLOOKUP(F:F,'BW Expense Report Doc'!F:H,3,FALSE),0)</f>
        <v>0</v>
      </c>
      <c r="M2514" s="117" t="str">
        <f>IFERROR(VLOOKUP(F:F,'Payment Schedule'!AD:AE,2,FALSE),"")</f>
        <v/>
      </c>
    </row>
    <row r="2515" spans="6:13" x14ac:dyDescent="0.2">
      <c r="F2515" s="110"/>
      <c r="I2515" s="213"/>
      <c r="J2515" s="254">
        <f>IFERROR(VLOOKUP(G:G,'Master Data'!A:D,4,FALSE),0)</f>
        <v>0</v>
      </c>
      <c r="L2515" s="117">
        <f>IFERROR(VLOOKUP(F:F,'BW Expense Report Doc'!F:H,3,FALSE),0)</f>
        <v>0</v>
      </c>
      <c r="M2515" s="117" t="str">
        <f>IFERROR(VLOOKUP(F:F,'Payment Schedule'!AD:AE,2,FALSE),"")</f>
        <v/>
      </c>
    </row>
    <row r="2516" spans="6:13" x14ac:dyDescent="0.2">
      <c r="F2516" s="110"/>
      <c r="I2516" s="213"/>
      <c r="J2516" s="254">
        <f>IFERROR(VLOOKUP(G:G,'Master Data'!A:D,4,FALSE),0)</f>
        <v>0</v>
      </c>
      <c r="L2516" s="117">
        <f>IFERROR(VLOOKUP(F:F,'BW Expense Report Doc'!F:H,3,FALSE),0)</f>
        <v>0</v>
      </c>
      <c r="M2516" s="117" t="str">
        <f>IFERROR(VLOOKUP(F:F,'Payment Schedule'!AD:AE,2,FALSE),"")</f>
        <v/>
      </c>
    </row>
    <row r="2517" spans="6:13" x14ac:dyDescent="0.2">
      <c r="F2517" s="110"/>
      <c r="I2517" s="213"/>
      <c r="J2517" s="254">
        <f>IFERROR(VLOOKUP(G:G,'Master Data'!A:D,4,FALSE),0)</f>
        <v>0</v>
      </c>
      <c r="L2517" s="117">
        <f>IFERROR(VLOOKUP(F:F,'BW Expense Report Doc'!F:H,3,FALSE),0)</f>
        <v>0</v>
      </c>
      <c r="M2517" s="117" t="str">
        <f>IFERROR(VLOOKUP(F:F,'Payment Schedule'!AD:AE,2,FALSE),"")</f>
        <v/>
      </c>
    </row>
    <row r="2518" spans="6:13" x14ac:dyDescent="0.2">
      <c r="F2518" s="110"/>
      <c r="I2518" s="213"/>
      <c r="J2518" s="254">
        <f>IFERROR(VLOOKUP(G:G,'Master Data'!A:D,4,FALSE),0)</f>
        <v>0</v>
      </c>
      <c r="L2518" s="117">
        <f>IFERROR(VLOOKUP(F:F,'BW Expense Report Doc'!F:H,3,FALSE),0)</f>
        <v>0</v>
      </c>
      <c r="M2518" s="117" t="str">
        <f>IFERROR(VLOOKUP(F:F,'Payment Schedule'!AD:AE,2,FALSE),"")</f>
        <v/>
      </c>
    </row>
    <row r="2519" spans="6:13" x14ac:dyDescent="0.2">
      <c r="F2519" s="110"/>
      <c r="I2519" s="213"/>
      <c r="J2519" s="254">
        <f>IFERROR(VLOOKUP(G:G,'Master Data'!A:D,4,FALSE),0)</f>
        <v>0</v>
      </c>
      <c r="L2519" s="117">
        <f>IFERROR(VLOOKUP(F:F,'BW Expense Report Doc'!F:H,3,FALSE),0)</f>
        <v>0</v>
      </c>
      <c r="M2519" s="117" t="str">
        <f>IFERROR(VLOOKUP(F:F,'Payment Schedule'!AD:AE,2,FALSE),"")</f>
        <v/>
      </c>
    </row>
    <row r="2520" spans="6:13" x14ac:dyDescent="0.2">
      <c r="F2520" s="110"/>
      <c r="I2520" s="213"/>
      <c r="J2520" s="254">
        <f>IFERROR(VLOOKUP(G:G,'Master Data'!A:D,4,FALSE),0)</f>
        <v>0</v>
      </c>
      <c r="L2520" s="117">
        <f>IFERROR(VLOOKUP(F:F,'BW Expense Report Doc'!F:H,3,FALSE),0)</f>
        <v>0</v>
      </c>
      <c r="M2520" s="117" t="str">
        <f>IFERROR(VLOOKUP(F:F,'Payment Schedule'!AD:AE,2,FALSE),"")</f>
        <v/>
      </c>
    </row>
    <row r="2521" spans="6:13" x14ac:dyDescent="0.2">
      <c r="F2521" s="110"/>
      <c r="I2521" s="213"/>
      <c r="J2521" s="254">
        <f>IFERROR(VLOOKUP(G:G,'Master Data'!A:D,4,FALSE),0)</f>
        <v>0</v>
      </c>
      <c r="L2521" s="117">
        <f>IFERROR(VLOOKUP(F:F,'BW Expense Report Doc'!F:H,3,FALSE),0)</f>
        <v>0</v>
      </c>
      <c r="M2521" s="117" t="str">
        <f>IFERROR(VLOOKUP(F:F,'Payment Schedule'!AD:AE,2,FALSE),"")</f>
        <v/>
      </c>
    </row>
    <row r="2522" spans="6:13" x14ac:dyDescent="0.2">
      <c r="F2522" s="110"/>
      <c r="I2522" s="213"/>
      <c r="J2522" s="254">
        <f>IFERROR(VLOOKUP(G:G,'Master Data'!A:D,4,FALSE),0)</f>
        <v>0</v>
      </c>
      <c r="L2522" s="117">
        <f>IFERROR(VLOOKUP(F:F,'BW Expense Report Doc'!F:H,3,FALSE),0)</f>
        <v>0</v>
      </c>
      <c r="M2522" s="117" t="str">
        <f>IFERROR(VLOOKUP(F:F,'Payment Schedule'!AD:AE,2,FALSE),"")</f>
        <v/>
      </c>
    </row>
    <row r="2523" spans="6:13" x14ac:dyDescent="0.2">
      <c r="F2523" s="110"/>
      <c r="I2523" s="213"/>
      <c r="J2523" s="254">
        <f>IFERROR(VLOOKUP(G:G,'Master Data'!A:D,4,FALSE),0)</f>
        <v>0</v>
      </c>
      <c r="L2523" s="117">
        <f>IFERROR(VLOOKUP(F:F,'BW Expense Report Doc'!F:H,3,FALSE),0)</f>
        <v>0</v>
      </c>
      <c r="M2523" s="117" t="str">
        <f>IFERROR(VLOOKUP(F:F,'Payment Schedule'!AD:AE,2,FALSE),"")</f>
        <v/>
      </c>
    </row>
    <row r="2524" spans="6:13" x14ac:dyDescent="0.2">
      <c r="F2524" s="110"/>
      <c r="I2524" s="213"/>
      <c r="J2524" s="254">
        <f>IFERROR(VLOOKUP(G:G,'Master Data'!A:D,4,FALSE),0)</f>
        <v>0</v>
      </c>
      <c r="L2524" s="117">
        <f>IFERROR(VLOOKUP(F:F,'BW Expense Report Doc'!F:H,3,FALSE),0)</f>
        <v>0</v>
      </c>
      <c r="M2524" s="117" t="str">
        <f>IFERROR(VLOOKUP(F:F,'Payment Schedule'!AD:AE,2,FALSE),"")</f>
        <v/>
      </c>
    </row>
    <row r="2525" spans="6:13" x14ac:dyDescent="0.2">
      <c r="F2525" s="110"/>
      <c r="I2525" s="213"/>
      <c r="J2525" s="254">
        <f>IFERROR(VLOOKUP(G:G,'Master Data'!A:D,4,FALSE),0)</f>
        <v>0</v>
      </c>
      <c r="L2525" s="117">
        <f>IFERROR(VLOOKUP(F:F,'BW Expense Report Doc'!F:H,3,FALSE),0)</f>
        <v>0</v>
      </c>
      <c r="M2525" s="117" t="str">
        <f>IFERROR(VLOOKUP(F:F,'Payment Schedule'!AD:AE,2,FALSE),"")</f>
        <v/>
      </c>
    </row>
    <row r="2526" spans="6:13" x14ac:dyDescent="0.2">
      <c r="F2526" s="110"/>
      <c r="I2526" s="213"/>
      <c r="J2526" s="254">
        <f>IFERROR(VLOOKUP(G:G,'Master Data'!A:D,4,FALSE),0)</f>
        <v>0</v>
      </c>
      <c r="L2526" s="117">
        <f>IFERROR(VLOOKUP(F:F,'BW Expense Report Doc'!F:H,3,FALSE),0)</f>
        <v>0</v>
      </c>
      <c r="M2526" s="117" t="str">
        <f>IFERROR(VLOOKUP(F:F,'Payment Schedule'!AD:AE,2,FALSE),"")</f>
        <v/>
      </c>
    </row>
    <row r="2527" spans="6:13" x14ac:dyDescent="0.2">
      <c r="F2527" s="110"/>
      <c r="I2527" s="213"/>
      <c r="J2527" s="254">
        <f>IFERROR(VLOOKUP(G:G,'Master Data'!A:D,4,FALSE),0)</f>
        <v>0</v>
      </c>
      <c r="L2527" s="117">
        <f>IFERROR(VLOOKUP(F:F,'BW Expense Report Doc'!F:H,3,FALSE),0)</f>
        <v>0</v>
      </c>
      <c r="M2527" s="117" t="str">
        <f>IFERROR(VLOOKUP(F:F,'Payment Schedule'!AD:AE,2,FALSE),"")</f>
        <v/>
      </c>
    </row>
    <row r="2528" spans="6:13" x14ac:dyDescent="0.2">
      <c r="F2528" s="110"/>
      <c r="I2528" s="213"/>
      <c r="J2528" s="254">
        <f>IFERROR(VLOOKUP(G:G,'Master Data'!A:D,4,FALSE),0)</f>
        <v>0</v>
      </c>
      <c r="L2528" s="117">
        <f>IFERROR(VLOOKUP(F:F,'BW Expense Report Doc'!F:H,3,FALSE),0)</f>
        <v>0</v>
      </c>
      <c r="M2528" s="117" t="str">
        <f>IFERROR(VLOOKUP(F:F,'Payment Schedule'!AD:AE,2,FALSE),"")</f>
        <v/>
      </c>
    </row>
    <row r="2529" spans="6:13" x14ac:dyDescent="0.2">
      <c r="F2529" s="110"/>
      <c r="I2529" s="213"/>
      <c r="J2529" s="254">
        <f>IFERROR(VLOOKUP(G:G,'Master Data'!A:D,4,FALSE),0)</f>
        <v>0</v>
      </c>
      <c r="L2529" s="117">
        <f>IFERROR(VLOOKUP(F:F,'BW Expense Report Doc'!F:H,3,FALSE),0)</f>
        <v>0</v>
      </c>
      <c r="M2529" s="117" t="str">
        <f>IFERROR(VLOOKUP(F:F,'Payment Schedule'!AD:AE,2,FALSE),"")</f>
        <v/>
      </c>
    </row>
    <row r="2530" spans="6:13" x14ac:dyDescent="0.2">
      <c r="F2530" s="110"/>
      <c r="I2530" s="213"/>
      <c r="J2530" s="254">
        <f>IFERROR(VLOOKUP(G:G,'Master Data'!A:D,4,FALSE),0)</f>
        <v>0</v>
      </c>
      <c r="L2530" s="117">
        <f>IFERROR(VLOOKUP(F:F,'BW Expense Report Doc'!F:H,3,FALSE),0)</f>
        <v>0</v>
      </c>
      <c r="M2530" s="117" t="str">
        <f>IFERROR(VLOOKUP(F:F,'Payment Schedule'!AD:AE,2,FALSE),"")</f>
        <v/>
      </c>
    </row>
    <row r="2531" spans="6:13" x14ac:dyDescent="0.2">
      <c r="F2531" s="110"/>
      <c r="I2531" s="213"/>
      <c r="J2531" s="254">
        <f>IFERROR(VLOOKUP(G:G,'Master Data'!A:D,4,FALSE),0)</f>
        <v>0</v>
      </c>
      <c r="L2531" s="117">
        <f>IFERROR(VLOOKUP(F:F,'BW Expense Report Doc'!F:H,3,FALSE),0)</f>
        <v>0</v>
      </c>
      <c r="M2531" s="117" t="str">
        <f>IFERROR(VLOOKUP(F:F,'Payment Schedule'!AD:AE,2,FALSE),"")</f>
        <v/>
      </c>
    </row>
    <row r="2532" spans="6:13" x14ac:dyDescent="0.2">
      <c r="F2532" s="110"/>
      <c r="I2532" s="213"/>
      <c r="J2532" s="254">
        <f>IFERROR(VLOOKUP(G:G,'Master Data'!A:D,4,FALSE),0)</f>
        <v>0</v>
      </c>
      <c r="L2532" s="117">
        <f>IFERROR(VLOOKUP(F:F,'BW Expense Report Doc'!F:H,3,FALSE),0)</f>
        <v>0</v>
      </c>
      <c r="M2532" s="117" t="str">
        <f>IFERROR(VLOOKUP(F:F,'Payment Schedule'!AD:AE,2,FALSE),"")</f>
        <v/>
      </c>
    </row>
    <row r="2533" spans="6:13" x14ac:dyDescent="0.2">
      <c r="F2533" s="110"/>
      <c r="I2533" s="213"/>
      <c r="J2533" s="254">
        <f>IFERROR(VLOOKUP(G:G,'Master Data'!A:D,4,FALSE),0)</f>
        <v>0</v>
      </c>
      <c r="L2533" s="117">
        <f>IFERROR(VLOOKUP(F:F,'BW Expense Report Doc'!F:H,3,FALSE),0)</f>
        <v>0</v>
      </c>
      <c r="M2533" s="117" t="str">
        <f>IFERROR(VLOOKUP(F:F,'Payment Schedule'!AD:AE,2,FALSE),"")</f>
        <v/>
      </c>
    </row>
    <row r="2534" spans="6:13" x14ac:dyDescent="0.2">
      <c r="F2534" s="110"/>
      <c r="I2534" s="213"/>
      <c r="J2534" s="254">
        <f>IFERROR(VLOOKUP(G:G,'Master Data'!A:D,4,FALSE),0)</f>
        <v>0</v>
      </c>
      <c r="L2534" s="117">
        <f>IFERROR(VLOOKUP(F:F,'BW Expense Report Doc'!F:H,3,FALSE),0)</f>
        <v>0</v>
      </c>
      <c r="M2534" s="117" t="str">
        <f>IFERROR(VLOOKUP(F:F,'Payment Schedule'!AD:AE,2,FALSE),"")</f>
        <v/>
      </c>
    </row>
    <row r="2535" spans="6:13" x14ac:dyDescent="0.2">
      <c r="F2535" s="110"/>
      <c r="I2535" s="213"/>
      <c r="J2535" s="254">
        <f>IFERROR(VLOOKUP(G:G,'Master Data'!A:D,4,FALSE),0)</f>
        <v>0</v>
      </c>
      <c r="L2535" s="117">
        <f>IFERROR(VLOOKUP(F:F,'BW Expense Report Doc'!F:H,3,FALSE),0)</f>
        <v>0</v>
      </c>
      <c r="M2535" s="117" t="str">
        <f>IFERROR(VLOOKUP(F:F,'Payment Schedule'!AD:AE,2,FALSE),"")</f>
        <v/>
      </c>
    </row>
    <row r="2536" spans="6:13" x14ac:dyDescent="0.2">
      <c r="F2536" s="110"/>
      <c r="I2536" s="213"/>
      <c r="J2536" s="254">
        <f>IFERROR(VLOOKUP(G:G,'Master Data'!A:D,4,FALSE),0)</f>
        <v>0</v>
      </c>
      <c r="L2536" s="117">
        <f>IFERROR(VLOOKUP(F:F,'BW Expense Report Doc'!F:H,3,FALSE),0)</f>
        <v>0</v>
      </c>
      <c r="M2536" s="117" t="str">
        <f>IFERROR(VLOOKUP(F:F,'Payment Schedule'!AD:AE,2,FALSE),"")</f>
        <v/>
      </c>
    </row>
    <row r="2537" spans="6:13" x14ac:dyDescent="0.2">
      <c r="F2537" s="110"/>
      <c r="I2537" s="213"/>
      <c r="J2537" s="254">
        <f>IFERROR(VLOOKUP(G:G,'Master Data'!A:D,4,FALSE),0)</f>
        <v>0</v>
      </c>
      <c r="L2537" s="117">
        <f>IFERROR(VLOOKUP(F:F,'BW Expense Report Doc'!F:H,3,FALSE),0)</f>
        <v>0</v>
      </c>
      <c r="M2537" s="117" t="str">
        <f>IFERROR(VLOOKUP(F:F,'Payment Schedule'!AD:AE,2,FALSE),"")</f>
        <v/>
      </c>
    </row>
    <row r="2538" spans="6:13" x14ac:dyDescent="0.2">
      <c r="F2538" s="110"/>
      <c r="I2538" s="213"/>
      <c r="J2538" s="254">
        <f>IFERROR(VLOOKUP(G:G,'Master Data'!A:D,4,FALSE),0)</f>
        <v>0</v>
      </c>
      <c r="L2538" s="117">
        <f>IFERROR(VLOOKUP(F:F,'BW Expense Report Doc'!F:H,3,FALSE),0)</f>
        <v>0</v>
      </c>
      <c r="M2538" s="117" t="str">
        <f>IFERROR(VLOOKUP(F:F,'Payment Schedule'!AD:AE,2,FALSE),"")</f>
        <v/>
      </c>
    </row>
    <row r="2539" spans="6:13" x14ac:dyDescent="0.2">
      <c r="F2539" s="110"/>
      <c r="I2539" s="213"/>
      <c r="J2539" s="254">
        <f>IFERROR(VLOOKUP(G:G,'Master Data'!A:D,4,FALSE),0)</f>
        <v>0</v>
      </c>
      <c r="L2539" s="117">
        <f>IFERROR(VLOOKUP(F:F,'BW Expense Report Doc'!F:H,3,FALSE),0)</f>
        <v>0</v>
      </c>
      <c r="M2539" s="117" t="str">
        <f>IFERROR(VLOOKUP(F:F,'Payment Schedule'!AD:AE,2,FALSE),"")</f>
        <v/>
      </c>
    </row>
    <row r="2540" spans="6:13" x14ac:dyDescent="0.2">
      <c r="F2540" s="110"/>
      <c r="I2540" s="213"/>
      <c r="J2540" s="254">
        <f>IFERROR(VLOOKUP(G:G,'Master Data'!A:D,4,FALSE),0)</f>
        <v>0</v>
      </c>
      <c r="L2540" s="117">
        <f>IFERROR(VLOOKUP(F:F,'BW Expense Report Doc'!F:H,3,FALSE),0)</f>
        <v>0</v>
      </c>
      <c r="M2540" s="117" t="str">
        <f>IFERROR(VLOOKUP(F:F,'Payment Schedule'!AD:AE,2,FALSE),"")</f>
        <v/>
      </c>
    </row>
    <row r="2541" spans="6:13" x14ac:dyDescent="0.2">
      <c r="F2541" s="110"/>
      <c r="I2541" s="213"/>
      <c r="J2541" s="254">
        <f>IFERROR(VLOOKUP(G:G,'Master Data'!A:D,4,FALSE),0)</f>
        <v>0</v>
      </c>
      <c r="L2541" s="117">
        <f>IFERROR(VLOOKUP(F:F,'BW Expense Report Doc'!F:H,3,FALSE),0)</f>
        <v>0</v>
      </c>
      <c r="M2541" s="117" t="str">
        <f>IFERROR(VLOOKUP(F:F,'Payment Schedule'!AD:AE,2,FALSE),"")</f>
        <v/>
      </c>
    </row>
    <row r="2542" spans="6:13" x14ac:dyDescent="0.2">
      <c r="F2542" s="110"/>
      <c r="I2542" s="213"/>
      <c r="J2542" s="254">
        <f>IFERROR(VLOOKUP(G:G,'Master Data'!A:D,4,FALSE),0)</f>
        <v>0</v>
      </c>
      <c r="L2542" s="117">
        <f>IFERROR(VLOOKUP(F:F,'BW Expense Report Doc'!F:H,3,FALSE),0)</f>
        <v>0</v>
      </c>
      <c r="M2542" s="117" t="str">
        <f>IFERROR(VLOOKUP(F:F,'Payment Schedule'!AD:AE,2,FALSE),"")</f>
        <v/>
      </c>
    </row>
    <row r="2543" spans="6:13" x14ac:dyDescent="0.2">
      <c r="F2543" s="110"/>
      <c r="I2543" s="213"/>
      <c r="J2543" s="254">
        <f>IFERROR(VLOOKUP(G:G,'Master Data'!A:D,4,FALSE),0)</f>
        <v>0</v>
      </c>
      <c r="L2543" s="117">
        <f>IFERROR(VLOOKUP(F:F,'BW Expense Report Doc'!F:H,3,FALSE),0)</f>
        <v>0</v>
      </c>
      <c r="M2543" s="117" t="str">
        <f>IFERROR(VLOOKUP(F:F,'Payment Schedule'!AD:AE,2,FALSE),"")</f>
        <v/>
      </c>
    </row>
    <row r="2544" spans="6:13" x14ac:dyDescent="0.2">
      <c r="F2544" s="110"/>
      <c r="I2544" s="213"/>
      <c r="J2544" s="254">
        <f>IFERROR(VLOOKUP(G:G,'Master Data'!A:D,4,FALSE),0)</f>
        <v>0</v>
      </c>
      <c r="L2544" s="117">
        <f>IFERROR(VLOOKUP(F:F,'BW Expense Report Doc'!F:H,3,FALSE),0)</f>
        <v>0</v>
      </c>
      <c r="M2544" s="117" t="str">
        <f>IFERROR(VLOOKUP(F:F,'Payment Schedule'!AD:AE,2,FALSE),"")</f>
        <v/>
      </c>
    </row>
    <row r="2545" spans="6:13" x14ac:dyDescent="0.2">
      <c r="F2545" s="110"/>
      <c r="I2545" s="213"/>
      <c r="J2545" s="254">
        <f>IFERROR(VLOOKUP(G:G,'Master Data'!A:D,4,FALSE),0)</f>
        <v>0</v>
      </c>
      <c r="L2545" s="117">
        <f>IFERROR(VLOOKUP(F:F,'BW Expense Report Doc'!F:H,3,FALSE),0)</f>
        <v>0</v>
      </c>
      <c r="M2545" s="117" t="str">
        <f>IFERROR(VLOOKUP(F:F,'Payment Schedule'!AD:AE,2,FALSE),"")</f>
        <v/>
      </c>
    </row>
    <row r="2546" spans="6:13" x14ac:dyDescent="0.2">
      <c r="F2546" s="110"/>
      <c r="I2546" s="213"/>
      <c r="J2546" s="254">
        <f>IFERROR(VLOOKUP(G:G,'Master Data'!A:D,4,FALSE),0)</f>
        <v>0</v>
      </c>
      <c r="L2546" s="117">
        <f>IFERROR(VLOOKUP(F:F,'BW Expense Report Doc'!F:H,3,FALSE),0)</f>
        <v>0</v>
      </c>
      <c r="M2546" s="117" t="str">
        <f>IFERROR(VLOOKUP(F:F,'Payment Schedule'!AD:AE,2,FALSE),"")</f>
        <v/>
      </c>
    </row>
    <row r="2547" spans="6:13" x14ac:dyDescent="0.2">
      <c r="F2547" s="110"/>
      <c r="I2547" s="213"/>
      <c r="J2547" s="254">
        <f>IFERROR(VLOOKUP(G:G,'Master Data'!A:D,4,FALSE),0)</f>
        <v>0</v>
      </c>
      <c r="L2547" s="117">
        <f>IFERROR(VLOOKUP(F:F,'BW Expense Report Doc'!F:H,3,FALSE),0)</f>
        <v>0</v>
      </c>
      <c r="M2547" s="117" t="str">
        <f>IFERROR(VLOOKUP(F:F,'Payment Schedule'!AD:AE,2,FALSE),"")</f>
        <v/>
      </c>
    </row>
    <row r="2548" spans="6:13" x14ac:dyDescent="0.2">
      <c r="F2548" s="110"/>
      <c r="I2548" s="213"/>
      <c r="J2548" s="254">
        <f>IFERROR(VLOOKUP(G:G,'Master Data'!A:D,4,FALSE),0)</f>
        <v>0</v>
      </c>
      <c r="L2548" s="117">
        <f>IFERROR(VLOOKUP(F:F,'BW Expense Report Doc'!F:H,3,FALSE),0)</f>
        <v>0</v>
      </c>
      <c r="M2548" s="117" t="str">
        <f>IFERROR(VLOOKUP(F:F,'Payment Schedule'!AD:AE,2,FALSE),"")</f>
        <v/>
      </c>
    </row>
    <row r="2549" spans="6:13" x14ac:dyDescent="0.2">
      <c r="F2549" s="110"/>
      <c r="I2549" s="213"/>
      <c r="J2549" s="254">
        <f>IFERROR(VLOOKUP(G:G,'Master Data'!A:D,4,FALSE),0)</f>
        <v>0</v>
      </c>
      <c r="L2549" s="117">
        <f>IFERROR(VLOOKUP(F:F,'BW Expense Report Doc'!F:H,3,FALSE),0)</f>
        <v>0</v>
      </c>
      <c r="M2549" s="117" t="str">
        <f>IFERROR(VLOOKUP(F:F,'Payment Schedule'!AD:AE,2,FALSE),"")</f>
        <v/>
      </c>
    </row>
    <row r="2550" spans="6:13" x14ac:dyDescent="0.2">
      <c r="F2550" s="110"/>
      <c r="I2550" s="213"/>
      <c r="J2550" s="254">
        <f>IFERROR(VLOOKUP(G:G,'Master Data'!A:D,4,FALSE),0)</f>
        <v>0</v>
      </c>
      <c r="L2550" s="117">
        <f>IFERROR(VLOOKUP(F:F,'BW Expense Report Doc'!F:H,3,FALSE),0)</f>
        <v>0</v>
      </c>
      <c r="M2550" s="117" t="str">
        <f>IFERROR(VLOOKUP(F:F,'Payment Schedule'!AD:AE,2,FALSE),"")</f>
        <v/>
      </c>
    </row>
    <row r="2551" spans="6:13" x14ac:dyDescent="0.2">
      <c r="F2551" s="110"/>
      <c r="I2551" s="213"/>
      <c r="J2551" s="254">
        <f>IFERROR(VLOOKUP(G:G,'Master Data'!A:D,4,FALSE),0)</f>
        <v>0</v>
      </c>
      <c r="L2551" s="117">
        <f>IFERROR(VLOOKUP(F:F,'BW Expense Report Doc'!F:H,3,FALSE),0)</f>
        <v>0</v>
      </c>
      <c r="M2551" s="117" t="str">
        <f>IFERROR(VLOOKUP(F:F,'Payment Schedule'!AD:AE,2,FALSE),"")</f>
        <v/>
      </c>
    </row>
    <row r="2552" spans="6:13" x14ac:dyDescent="0.2">
      <c r="F2552" s="110"/>
      <c r="I2552" s="213"/>
      <c r="J2552" s="254">
        <f>IFERROR(VLOOKUP(G:G,'Master Data'!A:D,4,FALSE),0)</f>
        <v>0</v>
      </c>
      <c r="L2552" s="117">
        <f>IFERROR(VLOOKUP(F:F,'BW Expense Report Doc'!F:H,3,FALSE),0)</f>
        <v>0</v>
      </c>
      <c r="M2552" s="117" t="str">
        <f>IFERROR(VLOOKUP(F:F,'Payment Schedule'!AD:AE,2,FALSE),"")</f>
        <v/>
      </c>
    </row>
    <row r="2553" spans="6:13" x14ac:dyDescent="0.2">
      <c r="F2553" s="110"/>
      <c r="I2553" s="213"/>
      <c r="J2553" s="254">
        <f>IFERROR(VLOOKUP(G:G,'Master Data'!A:D,4,FALSE),0)</f>
        <v>0</v>
      </c>
      <c r="L2553" s="117">
        <f>IFERROR(VLOOKUP(F:F,'BW Expense Report Doc'!F:H,3,FALSE),0)</f>
        <v>0</v>
      </c>
      <c r="M2553" s="117" t="str">
        <f>IFERROR(VLOOKUP(F:F,'Payment Schedule'!AD:AE,2,FALSE),"")</f>
        <v/>
      </c>
    </row>
    <row r="2554" spans="6:13" x14ac:dyDescent="0.2">
      <c r="F2554" s="110"/>
      <c r="I2554" s="213"/>
      <c r="J2554" s="254">
        <f>IFERROR(VLOOKUP(G:G,'Master Data'!A:D,4,FALSE),0)</f>
        <v>0</v>
      </c>
      <c r="L2554" s="117">
        <f>IFERROR(VLOOKUP(F:F,'BW Expense Report Doc'!F:H,3,FALSE),0)</f>
        <v>0</v>
      </c>
      <c r="M2554" s="117" t="str">
        <f>IFERROR(VLOOKUP(F:F,'Payment Schedule'!AD:AE,2,FALSE),"")</f>
        <v/>
      </c>
    </row>
    <row r="2555" spans="6:13" x14ac:dyDescent="0.2">
      <c r="F2555" s="110"/>
      <c r="I2555" s="213"/>
      <c r="J2555" s="254">
        <f>IFERROR(VLOOKUP(G:G,'Master Data'!A:D,4,FALSE),0)</f>
        <v>0</v>
      </c>
      <c r="L2555" s="117">
        <f>IFERROR(VLOOKUP(F:F,'BW Expense Report Doc'!F:H,3,FALSE),0)</f>
        <v>0</v>
      </c>
      <c r="M2555" s="117" t="str">
        <f>IFERROR(VLOOKUP(F:F,'Payment Schedule'!AD:AE,2,FALSE),"")</f>
        <v/>
      </c>
    </row>
    <row r="2556" spans="6:13" x14ac:dyDescent="0.2">
      <c r="F2556" s="110"/>
      <c r="I2556" s="213"/>
      <c r="J2556" s="254">
        <f>IFERROR(VLOOKUP(G:G,'Master Data'!A:D,4,FALSE),0)</f>
        <v>0</v>
      </c>
      <c r="L2556" s="117">
        <f>IFERROR(VLOOKUP(F:F,'BW Expense Report Doc'!F:H,3,FALSE),0)</f>
        <v>0</v>
      </c>
      <c r="M2556" s="117" t="str">
        <f>IFERROR(VLOOKUP(F:F,'Payment Schedule'!AD:AE,2,FALSE),"")</f>
        <v/>
      </c>
    </row>
    <row r="2557" spans="6:13" x14ac:dyDescent="0.2">
      <c r="F2557" s="110"/>
      <c r="I2557" s="213"/>
      <c r="J2557" s="254">
        <f>IFERROR(VLOOKUP(G:G,'Master Data'!A:D,4,FALSE),0)</f>
        <v>0</v>
      </c>
      <c r="L2557" s="117">
        <f>IFERROR(VLOOKUP(F:F,'BW Expense Report Doc'!F:H,3,FALSE),0)</f>
        <v>0</v>
      </c>
      <c r="M2557" s="117" t="str">
        <f>IFERROR(VLOOKUP(F:F,'Payment Schedule'!AD:AE,2,FALSE),"")</f>
        <v/>
      </c>
    </row>
    <row r="2558" spans="6:13" x14ac:dyDescent="0.2">
      <c r="F2558" s="110"/>
      <c r="I2558" s="213"/>
      <c r="J2558" s="254">
        <f>IFERROR(VLOOKUP(G:G,'Master Data'!A:D,4,FALSE),0)</f>
        <v>0</v>
      </c>
      <c r="L2558" s="117">
        <f>IFERROR(VLOOKUP(F:F,'BW Expense Report Doc'!F:H,3,FALSE),0)</f>
        <v>0</v>
      </c>
      <c r="M2558" s="117" t="str">
        <f>IFERROR(VLOOKUP(F:F,'Payment Schedule'!AD:AE,2,FALSE),"")</f>
        <v/>
      </c>
    </row>
    <row r="2559" spans="6:13" x14ac:dyDescent="0.2">
      <c r="F2559" s="110"/>
      <c r="I2559" s="213"/>
      <c r="J2559" s="254">
        <f>IFERROR(VLOOKUP(G:G,'Master Data'!A:D,4,FALSE),0)</f>
        <v>0</v>
      </c>
      <c r="L2559" s="117">
        <f>IFERROR(VLOOKUP(F:F,'BW Expense Report Doc'!F:H,3,FALSE),0)</f>
        <v>0</v>
      </c>
      <c r="M2559" s="117" t="str">
        <f>IFERROR(VLOOKUP(F:F,'Payment Schedule'!AD:AE,2,FALSE),"")</f>
        <v/>
      </c>
    </row>
    <row r="2560" spans="6:13" x14ac:dyDescent="0.2">
      <c r="F2560" s="110"/>
      <c r="I2560" s="213"/>
      <c r="J2560" s="254">
        <f>IFERROR(VLOOKUP(G:G,'Master Data'!A:D,4,FALSE),0)</f>
        <v>0</v>
      </c>
      <c r="L2560" s="117">
        <f>IFERROR(VLOOKUP(F:F,'BW Expense Report Doc'!F:H,3,FALSE),0)</f>
        <v>0</v>
      </c>
      <c r="M2560" s="117" t="str">
        <f>IFERROR(VLOOKUP(F:F,'Payment Schedule'!AD:AE,2,FALSE),"")</f>
        <v/>
      </c>
    </row>
    <row r="2561" spans="6:13" x14ac:dyDescent="0.2">
      <c r="F2561" s="110"/>
      <c r="I2561" s="213"/>
      <c r="J2561" s="254">
        <f>IFERROR(VLOOKUP(G:G,'Master Data'!A:D,4,FALSE),0)</f>
        <v>0</v>
      </c>
      <c r="L2561" s="117">
        <f>IFERROR(VLOOKUP(F:F,'BW Expense Report Doc'!F:H,3,FALSE),0)</f>
        <v>0</v>
      </c>
      <c r="M2561" s="117" t="str">
        <f>IFERROR(VLOOKUP(F:F,'Payment Schedule'!AD:AE,2,FALSE),"")</f>
        <v/>
      </c>
    </row>
    <row r="2562" spans="6:13" x14ac:dyDescent="0.2">
      <c r="F2562" s="110"/>
      <c r="I2562" s="213"/>
      <c r="J2562" s="254">
        <f>IFERROR(VLOOKUP(G:G,'Master Data'!A:D,4,FALSE),0)</f>
        <v>0</v>
      </c>
      <c r="L2562" s="117">
        <f>IFERROR(VLOOKUP(F:F,'BW Expense Report Doc'!F:H,3,FALSE),0)</f>
        <v>0</v>
      </c>
      <c r="M2562" s="117" t="str">
        <f>IFERROR(VLOOKUP(F:F,'Payment Schedule'!AD:AE,2,FALSE),"")</f>
        <v/>
      </c>
    </row>
    <row r="2563" spans="6:13" x14ac:dyDescent="0.2">
      <c r="F2563" s="110"/>
      <c r="I2563" s="213"/>
      <c r="J2563" s="254">
        <f>IFERROR(VLOOKUP(G:G,'Master Data'!A:D,4,FALSE),0)</f>
        <v>0</v>
      </c>
      <c r="L2563" s="117">
        <f>IFERROR(VLOOKUP(F:F,'BW Expense Report Doc'!F:H,3,FALSE),0)</f>
        <v>0</v>
      </c>
      <c r="M2563" s="117" t="str">
        <f>IFERROR(VLOOKUP(F:F,'Payment Schedule'!AD:AE,2,FALSE),"")</f>
        <v/>
      </c>
    </row>
    <row r="2564" spans="6:13" x14ac:dyDescent="0.2">
      <c r="F2564" s="110"/>
      <c r="I2564" s="213"/>
      <c r="J2564" s="254">
        <f>IFERROR(VLOOKUP(G:G,'Master Data'!A:D,4,FALSE),0)</f>
        <v>0</v>
      </c>
      <c r="L2564" s="117">
        <f>IFERROR(VLOOKUP(F:F,'BW Expense Report Doc'!F:H,3,FALSE),0)</f>
        <v>0</v>
      </c>
      <c r="M2564" s="117" t="str">
        <f>IFERROR(VLOOKUP(F:F,'Payment Schedule'!AD:AE,2,FALSE),"")</f>
        <v/>
      </c>
    </row>
    <row r="2565" spans="6:13" x14ac:dyDescent="0.2">
      <c r="F2565" s="110"/>
      <c r="I2565" s="213"/>
      <c r="J2565" s="254">
        <f>IFERROR(VLOOKUP(G:G,'Master Data'!A:D,4,FALSE),0)</f>
        <v>0</v>
      </c>
      <c r="L2565" s="117">
        <f>IFERROR(VLOOKUP(F:F,'BW Expense Report Doc'!F:H,3,FALSE),0)</f>
        <v>0</v>
      </c>
      <c r="M2565" s="117" t="str">
        <f>IFERROR(VLOOKUP(F:F,'Payment Schedule'!AD:AE,2,FALSE),"")</f>
        <v/>
      </c>
    </row>
    <row r="2566" spans="6:13" x14ac:dyDescent="0.2">
      <c r="F2566" s="110"/>
      <c r="I2566" s="213"/>
      <c r="J2566" s="254">
        <f>IFERROR(VLOOKUP(G:G,'Master Data'!A:D,4,FALSE),0)</f>
        <v>0</v>
      </c>
      <c r="L2566" s="117">
        <f>IFERROR(VLOOKUP(F:F,'BW Expense Report Doc'!F:H,3,FALSE),0)</f>
        <v>0</v>
      </c>
      <c r="M2566" s="117" t="str">
        <f>IFERROR(VLOOKUP(F:F,'Payment Schedule'!AD:AE,2,FALSE),"")</f>
        <v/>
      </c>
    </row>
    <row r="2567" spans="6:13" x14ac:dyDescent="0.2">
      <c r="F2567" s="110"/>
      <c r="I2567" s="213"/>
      <c r="J2567" s="254">
        <f>IFERROR(VLOOKUP(G:G,'Master Data'!A:D,4,FALSE),0)</f>
        <v>0</v>
      </c>
      <c r="L2567" s="117">
        <f>IFERROR(VLOOKUP(F:F,'BW Expense Report Doc'!F:H,3,FALSE),0)</f>
        <v>0</v>
      </c>
      <c r="M2567" s="117" t="str">
        <f>IFERROR(VLOOKUP(F:F,'Payment Schedule'!AD:AE,2,FALSE),"")</f>
        <v/>
      </c>
    </row>
    <row r="2568" spans="6:13" x14ac:dyDescent="0.2">
      <c r="F2568" s="110"/>
      <c r="I2568" s="213"/>
      <c r="J2568" s="254">
        <f>IFERROR(VLOOKUP(G:G,'Master Data'!A:D,4,FALSE),0)</f>
        <v>0</v>
      </c>
      <c r="L2568" s="117">
        <f>IFERROR(VLOOKUP(F:F,'BW Expense Report Doc'!F:H,3,FALSE),0)</f>
        <v>0</v>
      </c>
      <c r="M2568" s="117" t="str">
        <f>IFERROR(VLOOKUP(F:F,'Payment Schedule'!AD:AE,2,FALSE),"")</f>
        <v/>
      </c>
    </row>
    <row r="2569" spans="6:13" x14ac:dyDescent="0.2">
      <c r="F2569" s="110"/>
      <c r="I2569" s="213"/>
      <c r="J2569" s="254">
        <f>IFERROR(VLOOKUP(G:G,'Master Data'!A:D,4,FALSE),0)</f>
        <v>0</v>
      </c>
      <c r="L2569" s="117">
        <f>IFERROR(VLOOKUP(F:F,'BW Expense Report Doc'!F:H,3,FALSE),0)</f>
        <v>0</v>
      </c>
      <c r="M2569" s="117" t="str">
        <f>IFERROR(VLOOKUP(F:F,'Payment Schedule'!AD:AE,2,FALSE),"")</f>
        <v/>
      </c>
    </row>
    <row r="2570" spans="6:13" x14ac:dyDescent="0.2">
      <c r="F2570" s="110"/>
      <c r="I2570" s="213"/>
      <c r="J2570" s="254">
        <f>IFERROR(VLOOKUP(G:G,'Master Data'!A:D,4,FALSE),0)</f>
        <v>0</v>
      </c>
      <c r="L2570" s="117">
        <f>IFERROR(VLOOKUP(F:F,'BW Expense Report Doc'!F:H,3,FALSE),0)</f>
        <v>0</v>
      </c>
      <c r="M2570" s="117" t="str">
        <f>IFERROR(VLOOKUP(F:F,'Payment Schedule'!AD:AE,2,FALSE),"")</f>
        <v/>
      </c>
    </row>
    <row r="2571" spans="6:13" x14ac:dyDescent="0.2">
      <c r="F2571" s="110"/>
      <c r="I2571" s="213"/>
      <c r="J2571" s="254">
        <f>IFERROR(VLOOKUP(G:G,'Master Data'!A:D,4,FALSE),0)</f>
        <v>0</v>
      </c>
      <c r="L2571" s="117">
        <f>IFERROR(VLOOKUP(F:F,'BW Expense Report Doc'!F:H,3,FALSE),0)</f>
        <v>0</v>
      </c>
      <c r="M2571" s="117" t="str">
        <f>IFERROR(VLOOKUP(F:F,'Payment Schedule'!AD:AE,2,FALSE),"")</f>
        <v/>
      </c>
    </row>
    <row r="2572" spans="6:13" x14ac:dyDescent="0.2">
      <c r="F2572" s="110"/>
      <c r="I2572" s="213"/>
      <c r="J2572" s="254">
        <f>IFERROR(VLOOKUP(G:G,'Master Data'!A:D,4,FALSE),0)</f>
        <v>0</v>
      </c>
      <c r="L2572" s="117">
        <f>IFERROR(VLOOKUP(F:F,'BW Expense Report Doc'!F:H,3,FALSE),0)</f>
        <v>0</v>
      </c>
      <c r="M2572" s="117" t="str">
        <f>IFERROR(VLOOKUP(F:F,'Payment Schedule'!AD:AE,2,FALSE),"")</f>
        <v/>
      </c>
    </row>
    <row r="2573" spans="6:13" x14ac:dyDescent="0.2">
      <c r="F2573" s="110"/>
      <c r="I2573" s="213"/>
      <c r="J2573" s="254">
        <f>IFERROR(VLOOKUP(G:G,'Master Data'!A:D,4,FALSE),0)</f>
        <v>0</v>
      </c>
      <c r="L2573" s="117">
        <f>IFERROR(VLOOKUP(F:F,'BW Expense Report Doc'!F:H,3,FALSE),0)</f>
        <v>0</v>
      </c>
      <c r="M2573" s="117" t="str">
        <f>IFERROR(VLOOKUP(F:F,'Payment Schedule'!AD:AE,2,FALSE),"")</f>
        <v/>
      </c>
    </row>
    <row r="2574" spans="6:13" x14ac:dyDescent="0.2">
      <c r="F2574" s="110"/>
      <c r="I2574" s="213"/>
      <c r="J2574" s="254">
        <f>IFERROR(VLOOKUP(G:G,'Master Data'!A:D,4,FALSE),0)</f>
        <v>0</v>
      </c>
      <c r="L2574" s="117">
        <f>IFERROR(VLOOKUP(F:F,'BW Expense Report Doc'!F:H,3,FALSE),0)</f>
        <v>0</v>
      </c>
      <c r="M2574" s="117" t="str">
        <f>IFERROR(VLOOKUP(F:F,'Payment Schedule'!AD:AE,2,FALSE),"")</f>
        <v/>
      </c>
    </row>
    <row r="2575" spans="6:13" x14ac:dyDescent="0.2">
      <c r="F2575" s="110"/>
      <c r="I2575" s="213"/>
      <c r="J2575" s="254">
        <f>IFERROR(VLOOKUP(G:G,'Master Data'!A:D,4,FALSE),0)</f>
        <v>0</v>
      </c>
      <c r="L2575" s="117">
        <f>IFERROR(VLOOKUP(F:F,'BW Expense Report Doc'!F:H,3,FALSE),0)</f>
        <v>0</v>
      </c>
      <c r="M2575" s="117" t="str">
        <f>IFERROR(VLOOKUP(F:F,'Payment Schedule'!AD:AE,2,FALSE),"")</f>
        <v/>
      </c>
    </row>
    <row r="2576" spans="6:13" x14ac:dyDescent="0.2">
      <c r="F2576" s="110"/>
      <c r="I2576" s="213"/>
      <c r="J2576" s="254">
        <f>IFERROR(VLOOKUP(G:G,'Master Data'!A:D,4,FALSE),0)</f>
        <v>0</v>
      </c>
      <c r="L2576" s="117">
        <f>IFERROR(VLOOKUP(F:F,'BW Expense Report Doc'!F:H,3,FALSE),0)</f>
        <v>0</v>
      </c>
      <c r="M2576" s="117" t="str">
        <f>IFERROR(VLOOKUP(F:F,'Payment Schedule'!AD:AE,2,FALSE),"")</f>
        <v/>
      </c>
    </row>
    <row r="2577" spans="6:13" x14ac:dyDescent="0.2">
      <c r="F2577" s="110"/>
      <c r="I2577" s="213"/>
      <c r="J2577" s="254">
        <f>IFERROR(VLOOKUP(G:G,'Master Data'!A:D,4,FALSE),0)</f>
        <v>0</v>
      </c>
      <c r="L2577" s="117">
        <f>IFERROR(VLOOKUP(F:F,'BW Expense Report Doc'!F:H,3,FALSE),0)</f>
        <v>0</v>
      </c>
      <c r="M2577" s="117" t="str">
        <f>IFERROR(VLOOKUP(F:F,'Payment Schedule'!AD:AE,2,FALSE),"")</f>
        <v/>
      </c>
    </row>
    <row r="2578" spans="6:13" x14ac:dyDescent="0.2">
      <c r="F2578" s="110"/>
      <c r="I2578" s="213"/>
      <c r="J2578" s="254">
        <f>IFERROR(VLOOKUP(G:G,'Master Data'!A:D,4,FALSE),0)</f>
        <v>0</v>
      </c>
      <c r="L2578" s="117">
        <f>IFERROR(VLOOKUP(F:F,'BW Expense Report Doc'!F:H,3,FALSE),0)</f>
        <v>0</v>
      </c>
      <c r="M2578" s="117" t="str">
        <f>IFERROR(VLOOKUP(F:F,'Payment Schedule'!AD:AE,2,FALSE),"")</f>
        <v/>
      </c>
    </row>
    <row r="2579" spans="6:13" x14ac:dyDescent="0.2">
      <c r="F2579" s="110"/>
      <c r="I2579" s="213"/>
      <c r="J2579" s="254">
        <f>IFERROR(VLOOKUP(G:G,'Master Data'!A:D,4,FALSE),0)</f>
        <v>0</v>
      </c>
      <c r="L2579" s="117">
        <f>IFERROR(VLOOKUP(F:F,'BW Expense Report Doc'!F:H,3,FALSE),0)</f>
        <v>0</v>
      </c>
      <c r="M2579" s="117" t="str">
        <f>IFERROR(VLOOKUP(F:F,'Payment Schedule'!AD:AE,2,FALSE),"")</f>
        <v/>
      </c>
    </row>
    <row r="2580" spans="6:13" x14ac:dyDescent="0.2">
      <c r="F2580" s="110"/>
      <c r="I2580" s="213"/>
      <c r="J2580" s="254">
        <f>IFERROR(VLOOKUP(G:G,'Master Data'!A:D,4,FALSE),0)</f>
        <v>0</v>
      </c>
      <c r="L2580" s="117">
        <f>IFERROR(VLOOKUP(F:F,'BW Expense Report Doc'!F:H,3,FALSE),0)</f>
        <v>0</v>
      </c>
      <c r="M2580" s="117" t="str">
        <f>IFERROR(VLOOKUP(F:F,'Payment Schedule'!AD:AE,2,FALSE),"")</f>
        <v/>
      </c>
    </row>
    <row r="2581" spans="6:13" x14ac:dyDescent="0.2">
      <c r="F2581" s="110"/>
      <c r="I2581" s="213"/>
      <c r="J2581" s="254">
        <f>IFERROR(VLOOKUP(G:G,'Master Data'!A:D,4,FALSE),0)</f>
        <v>0</v>
      </c>
      <c r="L2581" s="117">
        <f>IFERROR(VLOOKUP(F:F,'BW Expense Report Doc'!F:H,3,FALSE),0)</f>
        <v>0</v>
      </c>
      <c r="M2581" s="117" t="str">
        <f>IFERROR(VLOOKUP(F:F,'Payment Schedule'!AD:AE,2,FALSE),"")</f>
        <v/>
      </c>
    </row>
    <row r="2582" spans="6:13" x14ac:dyDescent="0.2">
      <c r="F2582" s="110"/>
      <c r="I2582" s="213"/>
      <c r="J2582" s="254">
        <f>IFERROR(VLOOKUP(G:G,'Master Data'!A:D,4,FALSE),0)</f>
        <v>0</v>
      </c>
      <c r="L2582" s="117">
        <f>IFERROR(VLOOKUP(F:F,'BW Expense Report Doc'!F:H,3,FALSE),0)</f>
        <v>0</v>
      </c>
      <c r="M2582" s="117" t="str">
        <f>IFERROR(VLOOKUP(F:F,'Payment Schedule'!AD:AE,2,FALSE),"")</f>
        <v/>
      </c>
    </row>
    <row r="2583" spans="6:13" x14ac:dyDescent="0.2">
      <c r="F2583" s="110"/>
      <c r="I2583" s="213"/>
      <c r="J2583" s="254">
        <f>IFERROR(VLOOKUP(G:G,'Master Data'!A:D,4,FALSE),0)</f>
        <v>0</v>
      </c>
      <c r="L2583" s="117">
        <f>IFERROR(VLOOKUP(F:F,'BW Expense Report Doc'!F:H,3,FALSE),0)</f>
        <v>0</v>
      </c>
      <c r="M2583" s="117" t="str">
        <f>IFERROR(VLOOKUP(F:F,'Payment Schedule'!AD:AE,2,FALSE),"")</f>
        <v/>
      </c>
    </row>
    <row r="2584" spans="6:13" x14ac:dyDescent="0.2">
      <c r="F2584" s="110"/>
      <c r="I2584" s="213"/>
      <c r="J2584" s="254">
        <f>IFERROR(VLOOKUP(G:G,'Master Data'!A:D,4,FALSE),0)</f>
        <v>0</v>
      </c>
      <c r="L2584" s="117">
        <f>IFERROR(VLOOKUP(F:F,'BW Expense Report Doc'!F:H,3,FALSE),0)</f>
        <v>0</v>
      </c>
      <c r="M2584" s="117" t="str">
        <f>IFERROR(VLOOKUP(F:F,'Payment Schedule'!AD:AE,2,FALSE),"")</f>
        <v/>
      </c>
    </row>
    <row r="2585" spans="6:13" x14ac:dyDescent="0.2">
      <c r="F2585" s="110"/>
      <c r="I2585" s="213"/>
      <c r="J2585" s="254">
        <f>IFERROR(VLOOKUP(G:G,'Master Data'!A:D,4,FALSE),0)</f>
        <v>0</v>
      </c>
      <c r="L2585" s="117">
        <f>IFERROR(VLOOKUP(F:F,'BW Expense Report Doc'!F:H,3,FALSE),0)</f>
        <v>0</v>
      </c>
      <c r="M2585" s="117" t="str">
        <f>IFERROR(VLOOKUP(F:F,'Payment Schedule'!AD:AE,2,FALSE),"")</f>
        <v/>
      </c>
    </row>
    <row r="2586" spans="6:13" x14ac:dyDescent="0.2">
      <c r="F2586" s="110"/>
      <c r="I2586" s="213"/>
      <c r="J2586" s="254">
        <f>IFERROR(VLOOKUP(G:G,'Master Data'!A:D,4,FALSE),0)</f>
        <v>0</v>
      </c>
      <c r="L2586" s="117">
        <f>IFERROR(VLOOKUP(F:F,'BW Expense Report Doc'!F:H,3,FALSE),0)</f>
        <v>0</v>
      </c>
      <c r="M2586" s="117" t="str">
        <f>IFERROR(VLOOKUP(F:F,'Payment Schedule'!AD:AE,2,FALSE),"")</f>
        <v/>
      </c>
    </row>
    <row r="2587" spans="6:13" x14ac:dyDescent="0.2">
      <c r="F2587" s="110"/>
      <c r="I2587" s="213"/>
      <c r="J2587" s="254">
        <f>IFERROR(VLOOKUP(G:G,'Master Data'!A:D,4,FALSE),0)</f>
        <v>0</v>
      </c>
      <c r="L2587" s="117">
        <f>IFERROR(VLOOKUP(F:F,'BW Expense Report Doc'!F:H,3,FALSE),0)</f>
        <v>0</v>
      </c>
      <c r="M2587" s="117" t="str">
        <f>IFERROR(VLOOKUP(F:F,'Payment Schedule'!AD:AE,2,FALSE),"")</f>
        <v/>
      </c>
    </row>
    <row r="2588" spans="6:13" x14ac:dyDescent="0.2">
      <c r="F2588" s="110"/>
      <c r="I2588" s="213"/>
      <c r="J2588" s="254">
        <f>IFERROR(VLOOKUP(G:G,'Master Data'!A:D,4,FALSE),0)</f>
        <v>0</v>
      </c>
      <c r="L2588" s="117">
        <f>IFERROR(VLOOKUP(F:F,'BW Expense Report Doc'!F:H,3,FALSE),0)</f>
        <v>0</v>
      </c>
      <c r="M2588" s="117" t="str">
        <f>IFERROR(VLOOKUP(F:F,'Payment Schedule'!AD:AE,2,FALSE),"")</f>
        <v/>
      </c>
    </row>
    <row r="2589" spans="6:13" x14ac:dyDescent="0.2">
      <c r="F2589" s="110"/>
      <c r="I2589" s="213"/>
      <c r="J2589" s="254">
        <f>IFERROR(VLOOKUP(G:G,'Master Data'!A:D,4,FALSE),0)</f>
        <v>0</v>
      </c>
      <c r="L2589" s="117">
        <f>IFERROR(VLOOKUP(F:F,'BW Expense Report Doc'!F:H,3,FALSE),0)</f>
        <v>0</v>
      </c>
      <c r="M2589" s="117" t="str">
        <f>IFERROR(VLOOKUP(F:F,'Payment Schedule'!AD:AE,2,FALSE),"")</f>
        <v/>
      </c>
    </row>
    <row r="2590" spans="6:13" x14ac:dyDescent="0.2">
      <c r="F2590" s="110"/>
      <c r="I2590" s="213"/>
      <c r="J2590" s="254">
        <f>IFERROR(VLOOKUP(G:G,'Master Data'!A:D,4,FALSE),0)</f>
        <v>0</v>
      </c>
      <c r="L2590" s="117">
        <f>IFERROR(VLOOKUP(F:F,'BW Expense Report Doc'!F:H,3,FALSE),0)</f>
        <v>0</v>
      </c>
      <c r="M2590" s="117" t="str">
        <f>IFERROR(VLOOKUP(F:F,'Payment Schedule'!AD:AE,2,FALSE),"")</f>
        <v/>
      </c>
    </row>
    <row r="2591" spans="6:13" x14ac:dyDescent="0.2">
      <c r="F2591" s="110"/>
      <c r="I2591" s="213"/>
      <c r="J2591" s="254">
        <f>IFERROR(VLOOKUP(G:G,'Master Data'!A:D,4,FALSE),0)</f>
        <v>0</v>
      </c>
      <c r="L2591" s="117">
        <f>IFERROR(VLOOKUP(F:F,'BW Expense Report Doc'!F:H,3,FALSE),0)</f>
        <v>0</v>
      </c>
      <c r="M2591" s="117" t="str">
        <f>IFERROR(VLOOKUP(F:F,'Payment Schedule'!AD:AE,2,FALSE),"")</f>
        <v/>
      </c>
    </row>
    <row r="2592" spans="6:13" x14ac:dyDescent="0.2">
      <c r="F2592" s="110"/>
      <c r="I2592" s="213"/>
      <c r="J2592" s="254">
        <f>IFERROR(VLOOKUP(G:G,'Master Data'!A:D,4,FALSE),0)</f>
        <v>0</v>
      </c>
      <c r="L2592" s="117">
        <f>IFERROR(VLOOKUP(F:F,'BW Expense Report Doc'!F:H,3,FALSE),0)</f>
        <v>0</v>
      </c>
      <c r="M2592" s="117" t="str">
        <f>IFERROR(VLOOKUP(F:F,'Payment Schedule'!AD:AE,2,FALSE),"")</f>
        <v/>
      </c>
    </row>
    <row r="2593" spans="6:13" x14ac:dyDescent="0.2">
      <c r="F2593" s="110"/>
      <c r="I2593" s="213"/>
      <c r="J2593" s="254">
        <f>IFERROR(VLOOKUP(G:G,'Master Data'!A:D,4,FALSE),0)</f>
        <v>0</v>
      </c>
      <c r="L2593" s="117">
        <f>IFERROR(VLOOKUP(F:F,'BW Expense Report Doc'!F:H,3,FALSE),0)</f>
        <v>0</v>
      </c>
      <c r="M2593" s="117" t="str">
        <f>IFERROR(VLOOKUP(F:F,'Payment Schedule'!AD:AE,2,FALSE),"")</f>
        <v/>
      </c>
    </row>
    <row r="2594" spans="6:13" x14ac:dyDescent="0.2">
      <c r="F2594" s="110"/>
      <c r="I2594" s="213"/>
      <c r="J2594" s="254">
        <f>IFERROR(VLOOKUP(G:G,'Master Data'!A:D,4,FALSE),0)</f>
        <v>0</v>
      </c>
      <c r="L2594" s="117">
        <f>IFERROR(VLOOKUP(F:F,'BW Expense Report Doc'!F:H,3,FALSE),0)</f>
        <v>0</v>
      </c>
      <c r="M2594" s="117" t="str">
        <f>IFERROR(VLOOKUP(F:F,'Payment Schedule'!AD:AE,2,FALSE),"")</f>
        <v/>
      </c>
    </row>
    <row r="2595" spans="6:13" x14ac:dyDescent="0.2">
      <c r="F2595" s="110"/>
      <c r="I2595" s="213"/>
      <c r="J2595" s="254">
        <f>IFERROR(VLOOKUP(G:G,'Master Data'!A:D,4,FALSE),0)</f>
        <v>0</v>
      </c>
      <c r="L2595" s="117">
        <f>IFERROR(VLOOKUP(F:F,'BW Expense Report Doc'!F:H,3,FALSE),0)</f>
        <v>0</v>
      </c>
      <c r="M2595" s="117" t="str">
        <f>IFERROR(VLOOKUP(F:F,'Payment Schedule'!AD:AE,2,FALSE),"")</f>
        <v/>
      </c>
    </row>
    <row r="2596" spans="6:13" x14ac:dyDescent="0.2">
      <c r="F2596" s="110"/>
      <c r="I2596" s="213"/>
      <c r="J2596" s="254">
        <f>IFERROR(VLOOKUP(G:G,'Master Data'!A:D,4,FALSE),0)</f>
        <v>0</v>
      </c>
      <c r="L2596" s="117">
        <f>IFERROR(VLOOKUP(F:F,'BW Expense Report Doc'!F:H,3,FALSE),0)</f>
        <v>0</v>
      </c>
      <c r="M2596" s="117" t="str">
        <f>IFERROR(VLOOKUP(F:F,'Payment Schedule'!AD:AE,2,FALSE),"")</f>
        <v/>
      </c>
    </row>
    <row r="2597" spans="6:13" x14ac:dyDescent="0.2">
      <c r="F2597" s="110"/>
      <c r="I2597" s="213"/>
      <c r="J2597" s="254">
        <f>IFERROR(VLOOKUP(G:G,'Master Data'!A:D,4,FALSE),0)</f>
        <v>0</v>
      </c>
      <c r="L2597" s="117">
        <f>IFERROR(VLOOKUP(F:F,'BW Expense Report Doc'!F:H,3,FALSE),0)</f>
        <v>0</v>
      </c>
      <c r="M2597" s="117" t="str">
        <f>IFERROR(VLOOKUP(F:F,'Payment Schedule'!AD:AE,2,FALSE),"")</f>
        <v/>
      </c>
    </row>
    <row r="2598" spans="6:13" x14ac:dyDescent="0.2">
      <c r="F2598" s="110"/>
      <c r="I2598" s="213"/>
      <c r="J2598" s="254">
        <f>IFERROR(VLOOKUP(G:G,'Master Data'!A:D,4,FALSE),0)</f>
        <v>0</v>
      </c>
      <c r="L2598" s="117">
        <f>IFERROR(VLOOKUP(F:F,'BW Expense Report Doc'!F:H,3,FALSE),0)</f>
        <v>0</v>
      </c>
      <c r="M2598" s="117" t="str">
        <f>IFERROR(VLOOKUP(F:F,'Payment Schedule'!AD:AE,2,FALSE),"")</f>
        <v/>
      </c>
    </row>
    <row r="2599" spans="6:13" x14ac:dyDescent="0.2">
      <c r="F2599" s="110"/>
      <c r="I2599" s="213"/>
      <c r="J2599" s="254">
        <f>IFERROR(VLOOKUP(G:G,'Master Data'!A:D,4,FALSE),0)</f>
        <v>0</v>
      </c>
      <c r="L2599" s="117">
        <f>IFERROR(VLOOKUP(F:F,'BW Expense Report Doc'!F:H,3,FALSE),0)</f>
        <v>0</v>
      </c>
      <c r="M2599" s="117" t="str">
        <f>IFERROR(VLOOKUP(F:F,'Payment Schedule'!AD:AE,2,FALSE),"")</f>
        <v/>
      </c>
    </row>
    <row r="2600" spans="6:13" x14ac:dyDescent="0.2">
      <c r="F2600" s="110"/>
      <c r="I2600" s="213"/>
      <c r="J2600" s="254">
        <f>IFERROR(VLOOKUP(G:G,'Master Data'!A:D,4,FALSE),0)</f>
        <v>0</v>
      </c>
      <c r="L2600" s="117">
        <f>IFERROR(VLOOKUP(F:F,'BW Expense Report Doc'!F:H,3,FALSE),0)</f>
        <v>0</v>
      </c>
      <c r="M2600" s="117" t="str">
        <f>IFERROR(VLOOKUP(F:F,'Payment Schedule'!AD:AE,2,FALSE),"")</f>
        <v/>
      </c>
    </row>
    <row r="2601" spans="6:13" x14ac:dyDescent="0.2">
      <c r="F2601" s="110"/>
      <c r="I2601" s="213"/>
      <c r="J2601" s="254">
        <f>IFERROR(VLOOKUP(G:G,'Master Data'!A:D,4,FALSE),0)</f>
        <v>0</v>
      </c>
      <c r="L2601" s="117">
        <f>IFERROR(VLOOKUP(F:F,'BW Expense Report Doc'!F:H,3,FALSE),0)</f>
        <v>0</v>
      </c>
      <c r="M2601" s="117" t="str">
        <f>IFERROR(VLOOKUP(F:F,'Payment Schedule'!AD:AE,2,FALSE),"")</f>
        <v/>
      </c>
    </row>
    <row r="2602" spans="6:13" x14ac:dyDescent="0.2">
      <c r="F2602" s="110"/>
      <c r="I2602" s="213"/>
      <c r="J2602" s="254">
        <f>IFERROR(VLOOKUP(G:G,'Master Data'!A:D,4,FALSE),0)</f>
        <v>0</v>
      </c>
      <c r="L2602" s="117">
        <f>IFERROR(VLOOKUP(F:F,'BW Expense Report Doc'!F:H,3,FALSE),0)</f>
        <v>0</v>
      </c>
      <c r="M2602" s="117" t="str">
        <f>IFERROR(VLOOKUP(F:F,'Payment Schedule'!AD:AE,2,FALSE),"")</f>
        <v/>
      </c>
    </row>
    <row r="2603" spans="6:13" x14ac:dyDescent="0.2">
      <c r="F2603" s="110"/>
      <c r="I2603" s="213"/>
      <c r="J2603" s="254">
        <f>IFERROR(VLOOKUP(G:G,'Master Data'!A:D,4,FALSE),0)</f>
        <v>0</v>
      </c>
      <c r="L2603" s="117">
        <f>IFERROR(VLOOKUP(F:F,'BW Expense Report Doc'!F:H,3,FALSE),0)</f>
        <v>0</v>
      </c>
      <c r="M2603" s="117" t="str">
        <f>IFERROR(VLOOKUP(F:F,'Payment Schedule'!AD:AE,2,FALSE),"")</f>
        <v/>
      </c>
    </row>
    <row r="2604" spans="6:13" x14ac:dyDescent="0.2">
      <c r="F2604" s="110"/>
      <c r="I2604" s="213"/>
      <c r="J2604" s="254">
        <f>IFERROR(VLOOKUP(G:G,'Master Data'!A:D,4,FALSE),0)</f>
        <v>0</v>
      </c>
      <c r="L2604" s="117">
        <f>IFERROR(VLOOKUP(F:F,'BW Expense Report Doc'!F:H,3,FALSE),0)</f>
        <v>0</v>
      </c>
      <c r="M2604" s="117" t="str">
        <f>IFERROR(VLOOKUP(F:F,'Payment Schedule'!AD:AE,2,FALSE),"")</f>
        <v/>
      </c>
    </row>
    <row r="2605" spans="6:13" x14ac:dyDescent="0.2">
      <c r="F2605" s="110"/>
      <c r="I2605" s="213"/>
      <c r="J2605" s="254">
        <f>IFERROR(VLOOKUP(G:G,'Master Data'!A:D,4,FALSE),0)</f>
        <v>0</v>
      </c>
      <c r="L2605" s="117">
        <f>IFERROR(VLOOKUP(F:F,'BW Expense Report Doc'!F:H,3,FALSE),0)</f>
        <v>0</v>
      </c>
      <c r="M2605" s="117" t="str">
        <f>IFERROR(VLOOKUP(F:F,'Payment Schedule'!AD:AE,2,FALSE),"")</f>
        <v/>
      </c>
    </row>
    <row r="2606" spans="6:13" x14ac:dyDescent="0.2">
      <c r="F2606" s="110"/>
      <c r="I2606" s="213"/>
      <c r="J2606" s="254">
        <f>IFERROR(VLOOKUP(G:G,'Master Data'!A:D,4,FALSE),0)</f>
        <v>0</v>
      </c>
      <c r="L2606" s="117">
        <f>IFERROR(VLOOKUP(F:F,'BW Expense Report Doc'!F:H,3,FALSE),0)</f>
        <v>0</v>
      </c>
      <c r="M2606" s="117" t="str">
        <f>IFERROR(VLOOKUP(F:F,'Payment Schedule'!AD:AE,2,FALSE),"")</f>
        <v/>
      </c>
    </row>
    <row r="2607" spans="6:13" x14ac:dyDescent="0.2">
      <c r="F2607" s="110"/>
      <c r="I2607" s="213"/>
      <c r="J2607" s="254">
        <f>IFERROR(VLOOKUP(G:G,'Master Data'!A:D,4,FALSE),0)</f>
        <v>0</v>
      </c>
      <c r="L2607" s="117">
        <f>IFERROR(VLOOKUP(F:F,'BW Expense Report Doc'!F:H,3,FALSE),0)</f>
        <v>0</v>
      </c>
      <c r="M2607" s="117" t="str">
        <f>IFERROR(VLOOKUP(F:F,'Payment Schedule'!AD:AE,2,FALSE),"")</f>
        <v/>
      </c>
    </row>
    <row r="2608" spans="6:13" x14ac:dyDescent="0.2">
      <c r="F2608" s="110"/>
      <c r="I2608" s="213"/>
      <c r="J2608" s="254">
        <f>IFERROR(VLOOKUP(G:G,'Master Data'!A:D,4,FALSE),0)</f>
        <v>0</v>
      </c>
      <c r="L2608" s="117">
        <f>IFERROR(VLOOKUP(F:F,'BW Expense Report Doc'!F:H,3,FALSE),0)</f>
        <v>0</v>
      </c>
      <c r="M2608" s="117" t="str">
        <f>IFERROR(VLOOKUP(F:F,'Payment Schedule'!AD:AE,2,FALSE),"")</f>
        <v/>
      </c>
    </row>
    <row r="2609" spans="6:13" x14ac:dyDescent="0.2">
      <c r="F2609" s="110"/>
      <c r="I2609" s="213"/>
      <c r="J2609" s="254">
        <f>IFERROR(VLOOKUP(G:G,'Master Data'!A:D,4,FALSE),0)</f>
        <v>0</v>
      </c>
      <c r="L2609" s="117">
        <f>IFERROR(VLOOKUP(F:F,'BW Expense Report Doc'!F:H,3,FALSE),0)</f>
        <v>0</v>
      </c>
      <c r="M2609" s="117" t="str">
        <f>IFERROR(VLOOKUP(F:F,'Payment Schedule'!AD:AE,2,FALSE),"")</f>
        <v/>
      </c>
    </row>
    <row r="2610" spans="6:13" x14ac:dyDescent="0.2">
      <c r="F2610" s="110"/>
      <c r="I2610" s="213"/>
      <c r="J2610" s="254">
        <f>IFERROR(VLOOKUP(G:G,'Master Data'!A:D,4,FALSE),0)</f>
        <v>0</v>
      </c>
      <c r="L2610" s="117">
        <f>IFERROR(VLOOKUP(F:F,'BW Expense Report Doc'!F:H,3,FALSE),0)</f>
        <v>0</v>
      </c>
      <c r="M2610" s="117" t="str">
        <f>IFERROR(VLOOKUP(F:F,'Payment Schedule'!AD:AE,2,FALSE),"")</f>
        <v/>
      </c>
    </row>
    <row r="2611" spans="6:13" x14ac:dyDescent="0.2">
      <c r="F2611" s="110"/>
      <c r="I2611" s="213"/>
      <c r="J2611" s="254">
        <f>IFERROR(VLOOKUP(G:G,'Master Data'!A:D,4,FALSE),0)</f>
        <v>0</v>
      </c>
      <c r="L2611" s="117">
        <f>IFERROR(VLOOKUP(F:F,'BW Expense Report Doc'!F:H,3,FALSE),0)</f>
        <v>0</v>
      </c>
      <c r="M2611" s="117" t="str">
        <f>IFERROR(VLOOKUP(F:F,'Payment Schedule'!AD:AE,2,FALSE),"")</f>
        <v/>
      </c>
    </row>
    <row r="2612" spans="6:13" x14ac:dyDescent="0.2">
      <c r="F2612" s="110"/>
      <c r="I2612" s="213"/>
      <c r="J2612" s="254">
        <f>IFERROR(VLOOKUP(G:G,'Master Data'!A:D,4,FALSE),0)</f>
        <v>0</v>
      </c>
      <c r="L2612" s="117">
        <f>IFERROR(VLOOKUP(F:F,'BW Expense Report Doc'!F:H,3,FALSE),0)</f>
        <v>0</v>
      </c>
      <c r="M2612" s="117" t="str">
        <f>IFERROR(VLOOKUP(F:F,'Payment Schedule'!AD:AE,2,FALSE),"")</f>
        <v/>
      </c>
    </row>
    <row r="2613" spans="6:13" x14ac:dyDescent="0.2">
      <c r="F2613" s="110"/>
      <c r="I2613" s="213"/>
      <c r="J2613" s="254">
        <f>IFERROR(VLOOKUP(G:G,'Master Data'!A:D,4,FALSE),0)</f>
        <v>0</v>
      </c>
      <c r="L2613" s="117">
        <f>IFERROR(VLOOKUP(F:F,'BW Expense Report Doc'!F:H,3,FALSE),0)</f>
        <v>0</v>
      </c>
      <c r="M2613" s="117" t="str">
        <f>IFERROR(VLOOKUP(F:F,'Payment Schedule'!AD:AE,2,FALSE),"")</f>
        <v/>
      </c>
    </row>
    <row r="2614" spans="6:13" x14ac:dyDescent="0.2">
      <c r="F2614" s="110"/>
      <c r="I2614" s="213"/>
      <c r="J2614" s="254">
        <f>IFERROR(VLOOKUP(G:G,'Master Data'!A:D,4,FALSE),0)</f>
        <v>0</v>
      </c>
      <c r="L2614" s="117">
        <f>IFERROR(VLOOKUP(F:F,'BW Expense Report Doc'!F:H,3,FALSE),0)</f>
        <v>0</v>
      </c>
      <c r="M2614" s="117" t="str">
        <f>IFERROR(VLOOKUP(F:F,'Payment Schedule'!AD:AE,2,FALSE),"")</f>
        <v/>
      </c>
    </row>
    <row r="2615" spans="6:13" x14ac:dyDescent="0.2">
      <c r="F2615" s="110"/>
      <c r="I2615" s="213"/>
      <c r="J2615" s="254">
        <f>IFERROR(VLOOKUP(G:G,'Master Data'!A:D,4,FALSE),0)</f>
        <v>0</v>
      </c>
      <c r="L2615" s="117">
        <f>IFERROR(VLOOKUP(F:F,'BW Expense Report Doc'!F:H,3,FALSE),0)</f>
        <v>0</v>
      </c>
      <c r="M2615" s="117" t="str">
        <f>IFERROR(VLOOKUP(F:F,'Payment Schedule'!AD:AE,2,FALSE),"")</f>
        <v/>
      </c>
    </row>
    <row r="2616" spans="6:13" x14ac:dyDescent="0.2">
      <c r="F2616" s="110"/>
      <c r="I2616" s="213"/>
      <c r="J2616" s="254">
        <f>IFERROR(VLOOKUP(G:G,'Master Data'!A:D,4,FALSE),0)</f>
        <v>0</v>
      </c>
      <c r="L2616" s="117">
        <f>IFERROR(VLOOKUP(F:F,'BW Expense Report Doc'!F:H,3,FALSE),0)</f>
        <v>0</v>
      </c>
      <c r="M2616" s="117" t="str">
        <f>IFERROR(VLOOKUP(F:F,'Payment Schedule'!AD:AE,2,FALSE),"")</f>
        <v/>
      </c>
    </row>
    <row r="2617" spans="6:13" x14ac:dyDescent="0.2">
      <c r="F2617" s="110"/>
      <c r="I2617" s="213"/>
      <c r="J2617" s="254">
        <f>IFERROR(VLOOKUP(G:G,'Master Data'!A:D,4,FALSE),0)</f>
        <v>0</v>
      </c>
      <c r="L2617" s="117">
        <f>IFERROR(VLOOKUP(F:F,'BW Expense Report Doc'!F:H,3,FALSE),0)</f>
        <v>0</v>
      </c>
      <c r="M2617" s="117" t="str">
        <f>IFERROR(VLOOKUP(F:F,'Payment Schedule'!AD:AE,2,FALSE),"")</f>
        <v/>
      </c>
    </row>
    <row r="2618" spans="6:13" x14ac:dyDescent="0.2">
      <c r="F2618" s="110"/>
      <c r="I2618" s="213"/>
      <c r="J2618" s="254">
        <f>IFERROR(VLOOKUP(G:G,'Master Data'!A:D,4,FALSE),0)</f>
        <v>0</v>
      </c>
      <c r="L2618" s="117">
        <f>IFERROR(VLOOKUP(F:F,'BW Expense Report Doc'!F:H,3,FALSE),0)</f>
        <v>0</v>
      </c>
      <c r="M2618" s="117" t="str">
        <f>IFERROR(VLOOKUP(F:F,'Payment Schedule'!AD:AE,2,FALSE),"")</f>
        <v/>
      </c>
    </row>
    <row r="2619" spans="6:13" x14ac:dyDescent="0.2">
      <c r="F2619" s="110"/>
      <c r="I2619" s="213"/>
      <c r="J2619" s="254">
        <f>IFERROR(VLOOKUP(G:G,'Master Data'!A:D,4,FALSE),0)</f>
        <v>0</v>
      </c>
      <c r="L2619" s="117">
        <f>IFERROR(VLOOKUP(F:F,'BW Expense Report Doc'!F:H,3,FALSE),0)</f>
        <v>0</v>
      </c>
      <c r="M2619" s="117" t="str">
        <f>IFERROR(VLOOKUP(F:F,'Payment Schedule'!AD:AE,2,FALSE),"")</f>
        <v/>
      </c>
    </row>
    <row r="2620" spans="6:13" x14ac:dyDescent="0.2">
      <c r="F2620" s="110"/>
      <c r="I2620" s="213"/>
      <c r="J2620" s="254">
        <f>IFERROR(VLOOKUP(G:G,'Master Data'!A:D,4,FALSE),0)</f>
        <v>0</v>
      </c>
      <c r="L2620" s="117">
        <f>IFERROR(VLOOKUP(F:F,'BW Expense Report Doc'!F:H,3,FALSE),0)</f>
        <v>0</v>
      </c>
      <c r="M2620" s="117" t="str">
        <f>IFERROR(VLOOKUP(F:F,'Payment Schedule'!AD:AE,2,FALSE),"")</f>
        <v/>
      </c>
    </row>
    <row r="2621" spans="6:13" x14ac:dyDescent="0.2">
      <c r="F2621" s="110"/>
      <c r="I2621" s="213"/>
      <c r="J2621" s="254">
        <f>IFERROR(VLOOKUP(G:G,'Master Data'!A:D,4,FALSE),0)</f>
        <v>0</v>
      </c>
      <c r="L2621" s="117">
        <f>IFERROR(VLOOKUP(F:F,'BW Expense Report Doc'!F:H,3,FALSE),0)</f>
        <v>0</v>
      </c>
      <c r="M2621" s="117" t="str">
        <f>IFERROR(VLOOKUP(F:F,'Payment Schedule'!AD:AE,2,FALSE),"")</f>
        <v/>
      </c>
    </row>
    <row r="2622" spans="6:13" x14ac:dyDescent="0.2">
      <c r="F2622" s="110"/>
      <c r="I2622" s="213"/>
      <c r="J2622" s="254">
        <f>IFERROR(VLOOKUP(G:G,'Master Data'!A:D,4,FALSE),0)</f>
        <v>0</v>
      </c>
      <c r="L2622" s="117">
        <f>IFERROR(VLOOKUP(F:F,'BW Expense Report Doc'!F:H,3,FALSE),0)</f>
        <v>0</v>
      </c>
      <c r="M2622" s="117" t="str">
        <f>IFERROR(VLOOKUP(F:F,'Payment Schedule'!AD:AE,2,FALSE),"")</f>
        <v/>
      </c>
    </row>
    <row r="2623" spans="6:13" x14ac:dyDescent="0.2">
      <c r="F2623" s="110"/>
      <c r="I2623" s="213"/>
      <c r="J2623" s="254">
        <f>IFERROR(VLOOKUP(G:G,'Master Data'!A:D,4,FALSE),0)</f>
        <v>0</v>
      </c>
      <c r="L2623" s="117">
        <f>IFERROR(VLOOKUP(F:F,'BW Expense Report Doc'!F:H,3,FALSE),0)</f>
        <v>0</v>
      </c>
      <c r="M2623" s="117" t="str">
        <f>IFERROR(VLOOKUP(F:F,'Payment Schedule'!AD:AE,2,FALSE),"")</f>
        <v/>
      </c>
    </row>
    <row r="2624" spans="6:13" x14ac:dyDescent="0.2">
      <c r="F2624" s="110"/>
      <c r="I2624" s="213"/>
      <c r="J2624" s="254">
        <f>IFERROR(VLOOKUP(G:G,'Master Data'!A:D,4,FALSE),0)</f>
        <v>0</v>
      </c>
      <c r="L2624" s="117">
        <f>IFERROR(VLOOKUP(F:F,'BW Expense Report Doc'!F:H,3,FALSE),0)</f>
        <v>0</v>
      </c>
      <c r="M2624" s="117" t="str">
        <f>IFERROR(VLOOKUP(F:F,'Payment Schedule'!AD:AE,2,FALSE),"")</f>
        <v/>
      </c>
    </row>
    <row r="2625" spans="6:13" x14ac:dyDescent="0.2">
      <c r="F2625" s="110"/>
      <c r="I2625" s="213"/>
      <c r="J2625" s="254">
        <f>IFERROR(VLOOKUP(G:G,'Master Data'!A:D,4,FALSE),0)</f>
        <v>0</v>
      </c>
      <c r="L2625" s="117">
        <f>IFERROR(VLOOKUP(F:F,'BW Expense Report Doc'!F:H,3,FALSE),0)</f>
        <v>0</v>
      </c>
      <c r="M2625" s="117" t="str">
        <f>IFERROR(VLOOKUP(F:F,'Payment Schedule'!AD:AE,2,FALSE),"")</f>
        <v/>
      </c>
    </row>
    <row r="2626" spans="6:13" x14ac:dyDescent="0.2">
      <c r="F2626" s="110"/>
      <c r="I2626" s="213"/>
      <c r="J2626" s="254">
        <f>IFERROR(VLOOKUP(G:G,'Master Data'!A:D,4,FALSE),0)</f>
        <v>0</v>
      </c>
      <c r="L2626" s="117">
        <f>IFERROR(VLOOKUP(F:F,'BW Expense Report Doc'!F:H,3,FALSE),0)</f>
        <v>0</v>
      </c>
      <c r="M2626" s="117" t="str">
        <f>IFERROR(VLOOKUP(F:F,'Payment Schedule'!AD:AE,2,FALSE),"")</f>
        <v/>
      </c>
    </row>
    <row r="2627" spans="6:13" x14ac:dyDescent="0.2">
      <c r="F2627" s="110"/>
      <c r="I2627" s="213"/>
      <c r="J2627" s="254">
        <f>IFERROR(VLOOKUP(G:G,'Master Data'!A:D,4,FALSE),0)</f>
        <v>0</v>
      </c>
      <c r="L2627" s="117">
        <f>IFERROR(VLOOKUP(F:F,'BW Expense Report Doc'!F:H,3,FALSE),0)</f>
        <v>0</v>
      </c>
      <c r="M2627" s="117" t="str">
        <f>IFERROR(VLOOKUP(F:F,'Payment Schedule'!AD:AE,2,FALSE),"")</f>
        <v/>
      </c>
    </row>
    <row r="2628" spans="6:13" x14ac:dyDescent="0.2">
      <c r="F2628" s="110"/>
      <c r="I2628" s="213"/>
      <c r="J2628" s="254">
        <f>IFERROR(VLOOKUP(G:G,'Master Data'!A:D,4,FALSE),0)</f>
        <v>0</v>
      </c>
      <c r="L2628" s="117">
        <f>IFERROR(VLOOKUP(F:F,'BW Expense Report Doc'!F:H,3,FALSE),0)</f>
        <v>0</v>
      </c>
      <c r="M2628" s="117" t="str">
        <f>IFERROR(VLOOKUP(F:F,'Payment Schedule'!AD:AE,2,FALSE),"")</f>
        <v/>
      </c>
    </row>
    <row r="2629" spans="6:13" x14ac:dyDescent="0.2">
      <c r="F2629" s="110"/>
      <c r="I2629" s="213"/>
      <c r="J2629" s="254">
        <f>IFERROR(VLOOKUP(G:G,'Master Data'!A:D,4,FALSE),0)</f>
        <v>0</v>
      </c>
      <c r="L2629" s="117">
        <f>IFERROR(VLOOKUP(F:F,'BW Expense Report Doc'!F:H,3,FALSE),0)</f>
        <v>0</v>
      </c>
      <c r="M2629" s="117" t="str">
        <f>IFERROR(VLOOKUP(F:F,'Payment Schedule'!AD:AE,2,FALSE),"")</f>
        <v/>
      </c>
    </row>
    <row r="2630" spans="6:13" x14ac:dyDescent="0.2">
      <c r="F2630" s="110"/>
      <c r="I2630" s="213"/>
      <c r="J2630" s="254">
        <f>IFERROR(VLOOKUP(G:G,'Master Data'!A:D,4,FALSE),0)</f>
        <v>0</v>
      </c>
      <c r="L2630" s="117">
        <f>IFERROR(VLOOKUP(F:F,'BW Expense Report Doc'!F:H,3,FALSE),0)</f>
        <v>0</v>
      </c>
      <c r="M2630" s="117" t="str">
        <f>IFERROR(VLOOKUP(F:F,'Payment Schedule'!AD:AE,2,FALSE),"")</f>
        <v/>
      </c>
    </row>
    <row r="2631" spans="6:13" x14ac:dyDescent="0.2">
      <c r="F2631" s="110"/>
      <c r="I2631" s="213"/>
      <c r="J2631" s="254">
        <f>IFERROR(VLOOKUP(G:G,'Master Data'!A:D,4,FALSE),0)</f>
        <v>0</v>
      </c>
      <c r="L2631" s="117">
        <f>IFERROR(VLOOKUP(F:F,'BW Expense Report Doc'!F:H,3,FALSE),0)</f>
        <v>0</v>
      </c>
      <c r="M2631" s="117" t="str">
        <f>IFERROR(VLOOKUP(F:F,'Payment Schedule'!AD:AE,2,FALSE),"")</f>
        <v/>
      </c>
    </row>
    <row r="2632" spans="6:13" x14ac:dyDescent="0.2">
      <c r="F2632" s="110"/>
      <c r="I2632" s="213"/>
      <c r="J2632" s="254">
        <f>IFERROR(VLOOKUP(G:G,'Master Data'!A:D,4,FALSE),0)</f>
        <v>0</v>
      </c>
      <c r="L2632" s="117">
        <f>IFERROR(VLOOKUP(F:F,'BW Expense Report Doc'!F:H,3,FALSE),0)</f>
        <v>0</v>
      </c>
      <c r="M2632" s="117" t="str">
        <f>IFERROR(VLOOKUP(F:F,'Payment Schedule'!AD:AE,2,FALSE),"")</f>
        <v/>
      </c>
    </row>
    <row r="2633" spans="6:13" x14ac:dyDescent="0.2">
      <c r="F2633" s="110"/>
      <c r="I2633" s="213"/>
      <c r="J2633" s="254">
        <f>IFERROR(VLOOKUP(G:G,'Master Data'!A:D,4,FALSE),0)</f>
        <v>0</v>
      </c>
      <c r="L2633" s="117">
        <f>IFERROR(VLOOKUP(F:F,'BW Expense Report Doc'!F:H,3,FALSE),0)</f>
        <v>0</v>
      </c>
      <c r="M2633" s="117" t="str">
        <f>IFERROR(VLOOKUP(F:F,'Payment Schedule'!AD:AE,2,FALSE),"")</f>
        <v/>
      </c>
    </row>
    <row r="2634" spans="6:13" x14ac:dyDescent="0.2">
      <c r="F2634" s="110"/>
      <c r="I2634" s="213"/>
      <c r="J2634" s="254">
        <f>IFERROR(VLOOKUP(G:G,'Master Data'!A:D,4,FALSE),0)</f>
        <v>0</v>
      </c>
      <c r="L2634" s="117">
        <f>IFERROR(VLOOKUP(F:F,'BW Expense Report Doc'!F:H,3,FALSE),0)</f>
        <v>0</v>
      </c>
      <c r="M2634" s="117" t="str">
        <f>IFERROR(VLOOKUP(F:F,'Payment Schedule'!AD:AE,2,FALSE),"")</f>
        <v/>
      </c>
    </row>
    <row r="2635" spans="6:13" x14ac:dyDescent="0.2">
      <c r="F2635" s="110"/>
      <c r="I2635" s="213"/>
      <c r="J2635" s="254">
        <f>IFERROR(VLOOKUP(G:G,'Master Data'!A:D,4,FALSE),0)</f>
        <v>0</v>
      </c>
      <c r="L2635" s="117">
        <f>IFERROR(VLOOKUP(F:F,'BW Expense Report Doc'!F:H,3,FALSE),0)</f>
        <v>0</v>
      </c>
      <c r="M2635" s="117" t="str">
        <f>IFERROR(VLOOKUP(F:F,'Payment Schedule'!AD:AE,2,FALSE),"")</f>
        <v/>
      </c>
    </row>
    <row r="2636" spans="6:13" x14ac:dyDescent="0.2">
      <c r="F2636" s="110"/>
      <c r="I2636" s="213"/>
      <c r="J2636" s="254">
        <f>IFERROR(VLOOKUP(G:G,'Master Data'!A:D,4,FALSE),0)</f>
        <v>0</v>
      </c>
      <c r="L2636" s="117">
        <f>IFERROR(VLOOKUP(F:F,'BW Expense Report Doc'!F:H,3,FALSE),0)</f>
        <v>0</v>
      </c>
      <c r="M2636" s="117" t="str">
        <f>IFERROR(VLOOKUP(F:F,'Payment Schedule'!AD:AE,2,FALSE),"")</f>
        <v/>
      </c>
    </row>
    <row r="2637" spans="6:13" x14ac:dyDescent="0.2">
      <c r="F2637" s="110"/>
      <c r="I2637" s="213"/>
      <c r="J2637" s="254">
        <f>IFERROR(VLOOKUP(G:G,'Master Data'!A:D,4,FALSE),0)</f>
        <v>0</v>
      </c>
      <c r="L2637" s="117">
        <f>IFERROR(VLOOKUP(F:F,'BW Expense Report Doc'!F:H,3,FALSE),0)</f>
        <v>0</v>
      </c>
      <c r="M2637" s="117" t="str">
        <f>IFERROR(VLOOKUP(F:F,'Payment Schedule'!AD:AE,2,FALSE),"")</f>
        <v/>
      </c>
    </row>
    <row r="2638" spans="6:13" x14ac:dyDescent="0.2">
      <c r="F2638" s="110"/>
      <c r="I2638" s="213"/>
      <c r="J2638" s="254">
        <f>IFERROR(VLOOKUP(G:G,'Master Data'!A:D,4,FALSE),0)</f>
        <v>0</v>
      </c>
      <c r="L2638" s="117">
        <f>IFERROR(VLOOKUP(F:F,'BW Expense Report Doc'!F:H,3,FALSE),0)</f>
        <v>0</v>
      </c>
      <c r="M2638" s="117" t="str">
        <f>IFERROR(VLOOKUP(F:F,'Payment Schedule'!AD:AE,2,FALSE),"")</f>
        <v/>
      </c>
    </row>
    <row r="2639" spans="6:13" x14ac:dyDescent="0.2">
      <c r="F2639" s="110"/>
      <c r="I2639" s="213"/>
      <c r="J2639" s="254">
        <f>IFERROR(VLOOKUP(G:G,'Master Data'!A:D,4,FALSE),0)</f>
        <v>0</v>
      </c>
      <c r="L2639" s="117">
        <f>IFERROR(VLOOKUP(F:F,'BW Expense Report Doc'!F:H,3,FALSE),0)</f>
        <v>0</v>
      </c>
      <c r="M2639" s="117" t="str">
        <f>IFERROR(VLOOKUP(F:F,'Payment Schedule'!AD:AE,2,FALSE),"")</f>
        <v/>
      </c>
    </row>
    <row r="2640" spans="6:13" x14ac:dyDescent="0.2">
      <c r="F2640" s="110"/>
      <c r="I2640" s="213"/>
      <c r="J2640" s="254">
        <f>IFERROR(VLOOKUP(G:G,'Master Data'!A:D,4,FALSE),0)</f>
        <v>0</v>
      </c>
      <c r="L2640" s="117">
        <f>IFERROR(VLOOKUP(F:F,'BW Expense Report Doc'!F:H,3,FALSE),0)</f>
        <v>0</v>
      </c>
      <c r="M2640" s="117" t="str">
        <f>IFERROR(VLOOKUP(F:F,'Payment Schedule'!AD:AE,2,FALSE),"")</f>
        <v/>
      </c>
    </row>
    <row r="2641" spans="6:13" x14ac:dyDescent="0.2">
      <c r="F2641" s="110"/>
      <c r="I2641" s="213"/>
      <c r="J2641" s="254">
        <f>IFERROR(VLOOKUP(G:G,'Master Data'!A:D,4,FALSE),0)</f>
        <v>0</v>
      </c>
      <c r="L2641" s="117">
        <f>IFERROR(VLOOKUP(F:F,'BW Expense Report Doc'!F:H,3,FALSE),0)</f>
        <v>0</v>
      </c>
      <c r="M2641" s="117" t="str">
        <f>IFERROR(VLOOKUP(F:F,'Payment Schedule'!AD:AE,2,FALSE),"")</f>
        <v/>
      </c>
    </row>
    <row r="2642" spans="6:13" x14ac:dyDescent="0.2">
      <c r="F2642" s="110"/>
      <c r="I2642" s="213"/>
      <c r="J2642" s="254">
        <f>IFERROR(VLOOKUP(G:G,'Master Data'!A:D,4,FALSE),0)</f>
        <v>0</v>
      </c>
      <c r="L2642" s="117">
        <f>IFERROR(VLOOKUP(F:F,'BW Expense Report Doc'!F:H,3,FALSE),0)</f>
        <v>0</v>
      </c>
      <c r="M2642" s="117" t="str">
        <f>IFERROR(VLOOKUP(F:F,'Payment Schedule'!AD:AE,2,FALSE),"")</f>
        <v/>
      </c>
    </row>
    <row r="2643" spans="6:13" x14ac:dyDescent="0.2">
      <c r="F2643" s="110"/>
      <c r="I2643" s="213"/>
      <c r="J2643" s="254">
        <f>IFERROR(VLOOKUP(G:G,'Master Data'!A:D,4,FALSE),0)</f>
        <v>0</v>
      </c>
      <c r="L2643" s="117">
        <f>IFERROR(VLOOKUP(F:F,'BW Expense Report Doc'!F:H,3,FALSE),0)</f>
        <v>0</v>
      </c>
      <c r="M2643" s="117" t="str">
        <f>IFERROR(VLOOKUP(F:F,'Payment Schedule'!AD:AE,2,FALSE),"")</f>
        <v/>
      </c>
    </row>
    <row r="2644" spans="6:13" x14ac:dyDescent="0.2">
      <c r="F2644" s="110"/>
      <c r="I2644" s="213"/>
      <c r="J2644" s="254">
        <f>IFERROR(VLOOKUP(G:G,'Master Data'!A:D,4,FALSE),0)</f>
        <v>0</v>
      </c>
      <c r="L2644" s="117">
        <f>IFERROR(VLOOKUP(F:F,'BW Expense Report Doc'!F:H,3,FALSE),0)</f>
        <v>0</v>
      </c>
      <c r="M2644" s="117" t="str">
        <f>IFERROR(VLOOKUP(F:F,'Payment Schedule'!AD:AE,2,FALSE),"")</f>
        <v/>
      </c>
    </row>
    <row r="2645" spans="6:13" x14ac:dyDescent="0.2">
      <c r="F2645" s="110"/>
      <c r="I2645" s="213"/>
      <c r="J2645" s="254">
        <f>IFERROR(VLOOKUP(G:G,'Master Data'!A:D,4,FALSE),0)</f>
        <v>0</v>
      </c>
      <c r="L2645" s="117">
        <f>IFERROR(VLOOKUP(F:F,'BW Expense Report Doc'!F:H,3,FALSE),0)</f>
        <v>0</v>
      </c>
      <c r="M2645" s="117" t="str">
        <f>IFERROR(VLOOKUP(F:F,'Payment Schedule'!AD:AE,2,FALSE),"")</f>
        <v/>
      </c>
    </row>
    <row r="2646" spans="6:13" x14ac:dyDescent="0.2">
      <c r="F2646" s="110"/>
      <c r="I2646" s="213"/>
      <c r="J2646" s="254">
        <f>IFERROR(VLOOKUP(G:G,'Master Data'!A:D,4,FALSE),0)</f>
        <v>0</v>
      </c>
      <c r="L2646" s="117">
        <f>IFERROR(VLOOKUP(F:F,'BW Expense Report Doc'!F:H,3,FALSE),0)</f>
        <v>0</v>
      </c>
      <c r="M2646" s="117" t="str">
        <f>IFERROR(VLOOKUP(F:F,'Payment Schedule'!AD:AE,2,FALSE),"")</f>
        <v/>
      </c>
    </row>
    <row r="2647" spans="6:13" x14ac:dyDescent="0.2">
      <c r="F2647" s="110"/>
      <c r="I2647" s="213"/>
      <c r="J2647" s="254">
        <f>IFERROR(VLOOKUP(G:G,'Master Data'!A:D,4,FALSE),0)</f>
        <v>0</v>
      </c>
      <c r="L2647" s="117">
        <f>IFERROR(VLOOKUP(F:F,'BW Expense Report Doc'!F:H,3,FALSE),0)</f>
        <v>0</v>
      </c>
      <c r="M2647" s="117" t="str">
        <f>IFERROR(VLOOKUP(F:F,'Payment Schedule'!AD:AE,2,FALSE),"")</f>
        <v/>
      </c>
    </row>
    <row r="2648" spans="6:13" x14ac:dyDescent="0.2">
      <c r="F2648" s="110"/>
      <c r="I2648" s="213"/>
      <c r="J2648" s="254">
        <f>IFERROR(VLOOKUP(G:G,'Master Data'!A:D,4,FALSE),0)</f>
        <v>0</v>
      </c>
      <c r="L2648" s="117">
        <f>IFERROR(VLOOKUP(F:F,'BW Expense Report Doc'!F:H,3,FALSE),0)</f>
        <v>0</v>
      </c>
      <c r="M2648" s="117" t="str">
        <f>IFERROR(VLOOKUP(F:F,'Payment Schedule'!AD:AE,2,FALSE),"")</f>
        <v/>
      </c>
    </row>
    <row r="2649" spans="6:13" x14ac:dyDescent="0.2">
      <c r="F2649" s="110"/>
      <c r="I2649" s="213"/>
      <c r="J2649" s="254">
        <f>IFERROR(VLOOKUP(G:G,'Master Data'!A:D,4,FALSE),0)</f>
        <v>0</v>
      </c>
      <c r="L2649" s="117">
        <f>IFERROR(VLOOKUP(F:F,'BW Expense Report Doc'!F:H,3,FALSE),0)</f>
        <v>0</v>
      </c>
      <c r="M2649" s="117" t="str">
        <f>IFERROR(VLOOKUP(F:F,'Payment Schedule'!AD:AE,2,FALSE),"")</f>
        <v/>
      </c>
    </row>
    <row r="2650" spans="6:13" x14ac:dyDescent="0.2">
      <c r="F2650" s="110"/>
      <c r="I2650" s="213"/>
      <c r="J2650" s="254">
        <f>IFERROR(VLOOKUP(G:G,'Master Data'!A:D,4,FALSE),0)</f>
        <v>0</v>
      </c>
      <c r="L2650" s="117">
        <f>IFERROR(VLOOKUP(F:F,'BW Expense Report Doc'!F:H,3,FALSE),0)</f>
        <v>0</v>
      </c>
      <c r="M2650" s="117" t="str">
        <f>IFERROR(VLOOKUP(F:F,'Payment Schedule'!AD:AE,2,FALSE),"")</f>
        <v/>
      </c>
    </row>
    <row r="2651" spans="6:13" x14ac:dyDescent="0.2">
      <c r="F2651" s="110"/>
      <c r="I2651" s="213"/>
      <c r="J2651" s="254">
        <f>IFERROR(VLOOKUP(G:G,'Master Data'!A:D,4,FALSE),0)</f>
        <v>0</v>
      </c>
      <c r="L2651" s="117">
        <f>IFERROR(VLOOKUP(F:F,'BW Expense Report Doc'!F:H,3,FALSE),0)</f>
        <v>0</v>
      </c>
      <c r="M2651" s="117" t="str">
        <f>IFERROR(VLOOKUP(F:F,'Payment Schedule'!AD:AE,2,FALSE),"")</f>
        <v/>
      </c>
    </row>
    <row r="2652" spans="6:13" x14ac:dyDescent="0.2">
      <c r="F2652" s="110"/>
      <c r="I2652" s="213"/>
      <c r="J2652" s="254">
        <f>IFERROR(VLOOKUP(G:G,'Master Data'!A:D,4,FALSE),0)</f>
        <v>0</v>
      </c>
      <c r="L2652" s="117">
        <f>IFERROR(VLOOKUP(F:F,'BW Expense Report Doc'!F:H,3,FALSE),0)</f>
        <v>0</v>
      </c>
      <c r="M2652" s="117" t="str">
        <f>IFERROR(VLOOKUP(F:F,'Payment Schedule'!AD:AE,2,FALSE),"")</f>
        <v/>
      </c>
    </row>
    <row r="2653" spans="6:13" x14ac:dyDescent="0.2">
      <c r="F2653" s="110"/>
      <c r="I2653" s="213"/>
      <c r="J2653" s="254">
        <f>IFERROR(VLOOKUP(G:G,'Master Data'!A:D,4,FALSE),0)</f>
        <v>0</v>
      </c>
      <c r="L2653" s="117">
        <f>IFERROR(VLOOKUP(F:F,'BW Expense Report Doc'!F:H,3,FALSE),0)</f>
        <v>0</v>
      </c>
      <c r="M2653" s="117" t="str">
        <f>IFERROR(VLOOKUP(F:F,'Payment Schedule'!AD:AE,2,FALSE),"")</f>
        <v/>
      </c>
    </row>
    <row r="2654" spans="6:13" x14ac:dyDescent="0.2">
      <c r="F2654" s="110"/>
      <c r="I2654" s="213"/>
      <c r="J2654" s="254">
        <f>IFERROR(VLOOKUP(G:G,'Master Data'!A:D,4,FALSE),0)</f>
        <v>0</v>
      </c>
      <c r="L2654" s="117">
        <f>IFERROR(VLOOKUP(F:F,'BW Expense Report Doc'!F:H,3,FALSE),0)</f>
        <v>0</v>
      </c>
      <c r="M2654" s="117" t="str">
        <f>IFERROR(VLOOKUP(F:F,'Payment Schedule'!AD:AE,2,FALSE),"")</f>
        <v/>
      </c>
    </row>
    <row r="2655" spans="6:13" x14ac:dyDescent="0.2">
      <c r="F2655" s="110"/>
      <c r="I2655" s="213"/>
      <c r="J2655" s="254">
        <f>IFERROR(VLOOKUP(G:G,'Master Data'!A:D,4,FALSE),0)</f>
        <v>0</v>
      </c>
      <c r="L2655" s="117">
        <f>IFERROR(VLOOKUP(F:F,'BW Expense Report Doc'!F:H,3,FALSE),0)</f>
        <v>0</v>
      </c>
      <c r="M2655" s="117" t="str">
        <f>IFERROR(VLOOKUP(F:F,'Payment Schedule'!AD:AE,2,FALSE),"")</f>
        <v/>
      </c>
    </row>
    <row r="2656" spans="6:13" x14ac:dyDescent="0.2">
      <c r="F2656" s="110"/>
      <c r="I2656" s="213"/>
      <c r="J2656" s="254">
        <f>IFERROR(VLOOKUP(G:G,'Master Data'!A:D,4,FALSE),0)</f>
        <v>0</v>
      </c>
      <c r="L2656" s="117">
        <f>IFERROR(VLOOKUP(F:F,'BW Expense Report Doc'!F:H,3,FALSE),0)</f>
        <v>0</v>
      </c>
      <c r="M2656" s="117" t="str">
        <f>IFERROR(VLOOKUP(F:F,'Payment Schedule'!AD:AE,2,FALSE),"")</f>
        <v/>
      </c>
    </row>
    <row r="2657" spans="6:13" x14ac:dyDescent="0.2">
      <c r="F2657" s="110"/>
      <c r="I2657" s="213"/>
      <c r="J2657" s="254">
        <f>IFERROR(VLOOKUP(G:G,'Master Data'!A:D,4,FALSE),0)</f>
        <v>0</v>
      </c>
      <c r="L2657" s="117">
        <f>IFERROR(VLOOKUP(F:F,'BW Expense Report Doc'!F:H,3,FALSE),0)</f>
        <v>0</v>
      </c>
      <c r="M2657" s="117" t="str">
        <f>IFERROR(VLOOKUP(F:F,'Payment Schedule'!AD:AE,2,FALSE),"")</f>
        <v/>
      </c>
    </row>
    <row r="2658" spans="6:13" x14ac:dyDescent="0.2">
      <c r="F2658" s="110"/>
      <c r="I2658" s="213"/>
      <c r="J2658" s="254">
        <f>IFERROR(VLOOKUP(G:G,'Master Data'!A:D,4,FALSE),0)</f>
        <v>0</v>
      </c>
      <c r="L2658" s="117">
        <f>IFERROR(VLOOKUP(F:F,'BW Expense Report Doc'!F:H,3,FALSE),0)</f>
        <v>0</v>
      </c>
      <c r="M2658" s="117" t="str">
        <f>IFERROR(VLOOKUP(F:F,'Payment Schedule'!AD:AE,2,FALSE),"")</f>
        <v/>
      </c>
    </row>
    <row r="2659" spans="6:13" x14ac:dyDescent="0.2">
      <c r="F2659" s="110"/>
      <c r="I2659" s="213"/>
      <c r="J2659" s="254">
        <f>IFERROR(VLOOKUP(G:G,'Master Data'!A:D,4,FALSE),0)</f>
        <v>0</v>
      </c>
      <c r="L2659" s="117">
        <f>IFERROR(VLOOKUP(F:F,'BW Expense Report Doc'!F:H,3,FALSE),0)</f>
        <v>0</v>
      </c>
      <c r="M2659" s="117" t="str">
        <f>IFERROR(VLOOKUP(F:F,'Payment Schedule'!AD:AE,2,FALSE),"")</f>
        <v/>
      </c>
    </row>
    <row r="2660" spans="6:13" x14ac:dyDescent="0.2">
      <c r="F2660" s="110"/>
      <c r="I2660" s="213"/>
      <c r="J2660" s="254">
        <f>IFERROR(VLOOKUP(G:G,'Master Data'!A:D,4,FALSE),0)</f>
        <v>0</v>
      </c>
      <c r="L2660" s="117">
        <f>IFERROR(VLOOKUP(F:F,'BW Expense Report Doc'!F:H,3,FALSE),0)</f>
        <v>0</v>
      </c>
      <c r="M2660" s="117" t="str">
        <f>IFERROR(VLOOKUP(F:F,'Payment Schedule'!AD:AE,2,FALSE),"")</f>
        <v/>
      </c>
    </row>
    <row r="2661" spans="6:13" x14ac:dyDescent="0.2">
      <c r="F2661" s="110"/>
      <c r="I2661" s="213"/>
      <c r="J2661" s="254">
        <f>IFERROR(VLOOKUP(G:G,'Master Data'!A:D,4,FALSE),0)</f>
        <v>0</v>
      </c>
      <c r="L2661" s="117">
        <f>IFERROR(VLOOKUP(F:F,'BW Expense Report Doc'!F:H,3,FALSE),0)</f>
        <v>0</v>
      </c>
      <c r="M2661" s="117" t="str">
        <f>IFERROR(VLOOKUP(F:F,'Payment Schedule'!AD:AE,2,FALSE),"")</f>
        <v/>
      </c>
    </row>
    <row r="2662" spans="6:13" x14ac:dyDescent="0.2">
      <c r="F2662" s="110"/>
      <c r="I2662" s="213"/>
      <c r="J2662" s="254">
        <f>IFERROR(VLOOKUP(G:G,'Master Data'!A:D,4,FALSE),0)</f>
        <v>0</v>
      </c>
      <c r="L2662" s="117">
        <f>IFERROR(VLOOKUP(F:F,'BW Expense Report Doc'!F:H,3,FALSE),0)</f>
        <v>0</v>
      </c>
      <c r="M2662" s="117" t="str">
        <f>IFERROR(VLOOKUP(F:F,'Payment Schedule'!AD:AE,2,FALSE),"")</f>
        <v/>
      </c>
    </row>
    <row r="2663" spans="6:13" x14ac:dyDescent="0.2">
      <c r="F2663" s="110"/>
      <c r="I2663" s="213"/>
      <c r="J2663" s="254">
        <f>IFERROR(VLOOKUP(G:G,'Master Data'!A:D,4,FALSE),0)</f>
        <v>0</v>
      </c>
      <c r="L2663" s="117">
        <f>IFERROR(VLOOKUP(F:F,'BW Expense Report Doc'!F:H,3,FALSE),0)</f>
        <v>0</v>
      </c>
      <c r="M2663" s="117" t="str">
        <f>IFERROR(VLOOKUP(F:F,'Payment Schedule'!AD:AE,2,FALSE),"")</f>
        <v/>
      </c>
    </row>
    <row r="2664" spans="6:13" x14ac:dyDescent="0.2">
      <c r="F2664" s="110"/>
      <c r="I2664" s="213"/>
      <c r="J2664" s="254">
        <f>IFERROR(VLOOKUP(G:G,'Master Data'!A:D,4,FALSE),0)</f>
        <v>0</v>
      </c>
      <c r="L2664" s="117">
        <f>IFERROR(VLOOKUP(F:F,'BW Expense Report Doc'!F:H,3,FALSE),0)</f>
        <v>0</v>
      </c>
      <c r="M2664" s="117" t="str">
        <f>IFERROR(VLOOKUP(F:F,'Payment Schedule'!AD:AE,2,FALSE),"")</f>
        <v/>
      </c>
    </row>
    <row r="2665" spans="6:13" x14ac:dyDescent="0.2">
      <c r="F2665" s="110"/>
      <c r="I2665" s="213"/>
      <c r="J2665" s="254">
        <f>IFERROR(VLOOKUP(G:G,'Master Data'!A:D,4,FALSE),0)</f>
        <v>0</v>
      </c>
      <c r="L2665" s="117">
        <f>IFERROR(VLOOKUP(F:F,'BW Expense Report Doc'!F:H,3,FALSE),0)</f>
        <v>0</v>
      </c>
      <c r="M2665" s="117" t="str">
        <f>IFERROR(VLOOKUP(F:F,'Payment Schedule'!AD:AE,2,FALSE),"")</f>
        <v/>
      </c>
    </row>
    <row r="2666" spans="6:13" x14ac:dyDescent="0.2">
      <c r="F2666" s="110"/>
      <c r="I2666" s="213"/>
      <c r="J2666" s="254">
        <f>IFERROR(VLOOKUP(G:G,'Master Data'!A:D,4,FALSE),0)</f>
        <v>0</v>
      </c>
      <c r="L2666" s="117">
        <f>IFERROR(VLOOKUP(F:F,'BW Expense Report Doc'!F:H,3,FALSE),0)</f>
        <v>0</v>
      </c>
      <c r="M2666" s="117" t="str">
        <f>IFERROR(VLOOKUP(F:F,'Payment Schedule'!AD:AE,2,FALSE),"")</f>
        <v/>
      </c>
    </row>
    <row r="2667" spans="6:13" x14ac:dyDescent="0.2">
      <c r="F2667" s="110"/>
      <c r="I2667" s="213"/>
      <c r="J2667" s="254">
        <f>IFERROR(VLOOKUP(G:G,'Master Data'!A:D,4,FALSE),0)</f>
        <v>0</v>
      </c>
      <c r="L2667" s="117">
        <f>IFERROR(VLOOKUP(F:F,'BW Expense Report Doc'!F:H,3,FALSE),0)</f>
        <v>0</v>
      </c>
      <c r="M2667" s="117" t="str">
        <f>IFERROR(VLOOKUP(F:F,'Payment Schedule'!AD:AE,2,FALSE),"")</f>
        <v/>
      </c>
    </row>
    <row r="2668" spans="6:13" x14ac:dyDescent="0.2">
      <c r="F2668" s="110"/>
      <c r="I2668" s="213"/>
      <c r="J2668" s="254">
        <f>IFERROR(VLOOKUP(G:G,'Master Data'!A:D,4,FALSE),0)</f>
        <v>0</v>
      </c>
      <c r="L2668" s="117">
        <f>IFERROR(VLOOKUP(F:F,'BW Expense Report Doc'!F:H,3,FALSE),0)</f>
        <v>0</v>
      </c>
      <c r="M2668" s="117" t="str">
        <f>IFERROR(VLOOKUP(F:F,'Payment Schedule'!AD:AE,2,FALSE),"")</f>
        <v/>
      </c>
    </row>
    <row r="2669" spans="6:13" x14ac:dyDescent="0.2">
      <c r="F2669" s="110"/>
      <c r="I2669" s="213"/>
      <c r="J2669" s="254">
        <f>IFERROR(VLOOKUP(G:G,'Master Data'!A:D,4,FALSE),0)</f>
        <v>0</v>
      </c>
      <c r="L2669" s="117">
        <f>IFERROR(VLOOKUP(F:F,'BW Expense Report Doc'!F:H,3,FALSE),0)</f>
        <v>0</v>
      </c>
      <c r="M2669" s="117" t="str">
        <f>IFERROR(VLOOKUP(F:F,'Payment Schedule'!AD:AE,2,FALSE),"")</f>
        <v/>
      </c>
    </row>
    <row r="2670" spans="6:13" x14ac:dyDescent="0.2">
      <c r="F2670" s="110"/>
      <c r="I2670" s="213"/>
      <c r="J2670" s="254">
        <f>IFERROR(VLOOKUP(G:G,'Master Data'!A:D,4,FALSE),0)</f>
        <v>0</v>
      </c>
      <c r="L2670" s="117">
        <f>IFERROR(VLOOKUP(F:F,'BW Expense Report Doc'!F:H,3,FALSE),0)</f>
        <v>0</v>
      </c>
      <c r="M2670" s="117" t="str">
        <f>IFERROR(VLOOKUP(F:F,'Payment Schedule'!AD:AE,2,FALSE),"")</f>
        <v/>
      </c>
    </row>
    <row r="2671" spans="6:13" x14ac:dyDescent="0.2">
      <c r="F2671" s="110"/>
      <c r="I2671" s="213"/>
      <c r="J2671" s="254">
        <f>IFERROR(VLOOKUP(G:G,'Master Data'!A:D,4,FALSE),0)</f>
        <v>0</v>
      </c>
      <c r="L2671" s="117">
        <f>IFERROR(VLOOKUP(F:F,'BW Expense Report Doc'!F:H,3,FALSE),0)</f>
        <v>0</v>
      </c>
      <c r="M2671" s="117" t="str">
        <f>IFERROR(VLOOKUP(F:F,'Payment Schedule'!AD:AE,2,FALSE),"")</f>
        <v/>
      </c>
    </row>
    <row r="2672" spans="6:13" x14ac:dyDescent="0.2">
      <c r="F2672" s="110"/>
      <c r="I2672" s="213"/>
      <c r="J2672" s="254">
        <f>IFERROR(VLOOKUP(G:G,'Master Data'!A:D,4,FALSE),0)</f>
        <v>0</v>
      </c>
      <c r="L2672" s="117">
        <f>IFERROR(VLOOKUP(F:F,'BW Expense Report Doc'!F:H,3,FALSE),0)</f>
        <v>0</v>
      </c>
      <c r="M2672" s="117" t="str">
        <f>IFERROR(VLOOKUP(F:F,'Payment Schedule'!AD:AE,2,FALSE),"")</f>
        <v/>
      </c>
    </row>
    <row r="2673" spans="6:13" x14ac:dyDescent="0.2">
      <c r="F2673" s="110"/>
      <c r="I2673" s="213"/>
      <c r="J2673" s="254">
        <f>IFERROR(VLOOKUP(G:G,'Master Data'!A:D,4,FALSE),0)</f>
        <v>0</v>
      </c>
      <c r="L2673" s="117">
        <f>IFERROR(VLOOKUP(F:F,'BW Expense Report Doc'!F:H,3,FALSE),0)</f>
        <v>0</v>
      </c>
      <c r="M2673" s="117" t="str">
        <f>IFERROR(VLOOKUP(F:F,'Payment Schedule'!AD:AE,2,FALSE),"")</f>
        <v/>
      </c>
    </row>
    <row r="2674" spans="6:13" x14ac:dyDescent="0.2">
      <c r="F2674" s="110"/>
      <c r="I2674" s="213"/>
      <c r="J2674" s="254">
        <f>IFERROR(VLOOKUP(G:G,'Master Data'!A:D,4,FALSE),0)</f>
        <v>0</v>
      </c>
      <c r="L2674" s="117">
        <f>IFERROR(VLOOKUP(F:F,'BW Expense Report Doc'!F:H,3,FALSE),0)</f>
        <v>0</v>
      </c>
      <c r="M2674" s="117" t="str">
        <f>IFERROR(VLOOKUP(F:F,'Payment Schedule'!AD:AE,2,FALSE),"")</f>
        <v/>
      </c>
    </row>
    <row r="2675" spans="6:13" x14ac:dyDescent="0.2">
      <c r="F2675" s="110"/>
      <c r="I2675" s="213"/>
      <c r="J2675" s="254">
        <f>IFERROR(VLOOKUP(G:G,'Master Data'!A:D,4,FALSE),0)</f>
        <v>0</v>
      </c>
      <c r="L2675" s="117">
        <f>IFERROR(VLOOKUP(F:F,'BW Expense Report Doc'!F:H,3,FALSE),0)</f>
        <v>0</v>
      </c>
      <c r="M2675" s="117" t="str">
        <f>IFERROR(VLOOKUP(F:F,'Payment Schedule'!AD:AE,2,FALSE),"")</f>
        <v/>
      </c>
    </row>
    <row r="2676" spans="6:13" x14ac:dyDescent="0.2">
      <c r="F2676" s="110"/>
      <c r="I2676" s="213"/>
      <c r="J2676" s="254">
        <f>IFERROR(VLOOKUP(G:G,'Master Data'!A:D,4,FALSE),0)</f>
        <v>0</v>
      </c>
      <c r="L2676" s="117">
        <f>IFERROR(VLOOKUP(F:F,'BW Expense Report Doc'!F:H,3,FALSE),0)</f>
        <v>0</v>
      </c>
      <c r="M2676" s="117" t="str">
        <f>IFERROR(VLOOKUP(F:F,'Payment Schedule'!AD:AE,2,FALSE),"")</f>
        <v/>
      </c>
    </row>
    <row r="2677" spans="6:13" x14ac:dyDescent="0.2">
      <c r="F2677" s="110"/>
      <c r="I2677" s="213"/>
      <c r="J2677" s="254">
        <f>IFERROR(VLOOKUP(G:G,'Master Data'!A:D,4,FALSE),0)</f>
        <v>0</v>
      </c>
      <c r="L2677" s="117">
        <f>IFERROR(VLOOKUP(F:F,'BW Expense Report Doc'!F:H,3,FALSE),0)</f>
        <v>0</v>
      </c>
      <c r="M2677" s="117" t="str">
        <f>IFERROR(VLOOKUP(F:F,'Payment Schedule'!AD:AE,2,FALSE),"")</f>
        <v/>
      </c>
    </row>
    <row r="2678" spans="6:13" x14ac:dyDescent="0.2">
      <c r="F2678" s="110"/>
      <c r="I2678" s="213"/>
      <c r="J2678" s="254">
        <f>IFERROR(VLOOKUP(G:G,'Master Data'!A:D,4,FALSE),0)</f>
        <v>0</v>
      </c>
      <c r="L2678" s="117">
        <f>IFERROR(VLOOKUP(F:F,'BW Expense Report Doc'!F:H,3,FALSE),0)</f>
        <v>0</v>
      </c>
      <c r="M2678" s="117" t="str">
        <f>IFERROR(VLOOKUP(F:F,'Payment Schedule'!AD:AE,2,FALSE),"")</f>
        <v/>
      </c>
    </row>
    <row r="2679" spans="6:13" x14ac:dyDescent="0.2">
      <c r="F2679" s="110"/>
      <c r="I2679" s="213"/>
      <c r="J2679" s="254">
        <f>IFERROR(VLOOKUP(G:G,'Master Data'!A:D,4,FALSE),0)</f>
        <v>0</v>
      </c>
      <c r="L2679" s="117">
        <f>IFERROR(VLOOKUP(F:F,'BW Expense Report Doc'!F:H,3,FALSE),0)</f>
        <v>0</v>
      </c>
      <c r="M2679" s="117" t="str">
        <f>IFERROR(VLOOKUP(F:F,'Payment Schedule'!AD:AE,2,FALSE),"")</f>
        <v/>
      </c>
    </row>
    <row r="2680" spans="6:13" x14ac:dyDescent="0.2">
      <c r="F2680" s="110"/>
      <c r="I2680" s="213"/>
      <c r="J2680" s="254">
        <f>IFERROR(VLOOKUP(G:G,'Master Data'!A:D,4,FALSE),0)</f>
        <v>0</v>
      </c>
      <c r="L2680" s="117">
        <f>IFERROR(VLOOKUP(F:F,'BW Expense Report Doc'!F:H,3,FALSE),0)</f>
        <v>0</v>
      </c>
      <c r="M2680" s="117" t="str">
        <f>IFERROR(VLOOKUP(F:F,'Payment Schedule'!AD:AE,2,FALSE),"")</f>
        <v/>
      </c>
    </row>
    <row r="2681" spans="6:13" x14ac:dyDescent="0.2">
      <c r="F2681" s="110"/>
      <c r="I2681" s="213"/>
      <c r="J2681" s="254">
        <f>IFERROR(VLOOKUP(G:G,'Master Data'!A:D,4,FALSE),0)</f>
        <v>0</v>
      </c>
      <c r="L2681" s="117">
        <f>IFERROR(VLOOKUP(F:F,'BW Expense Report Doc'!F:H,3,FALSE),0)</f>
        <v>0</v>
      </c>
      <c r="M2681" s="117" t="str">
        <f>IFERROR(VLOOKUP(F:F,'Payment Schedule'!AD:AE,2,FALSE),"")</f>
        <v/>
      </c>
    </row>
    <row r="2682" spans="6:13" x14ac:dyDescent="0.2">
      <c r="F2682" s="110"/>
      <c r="I2682" s="213"/>
      <c r="J2682" s="254">
        <f>IFERROR(VLOOKUP(G:G,'Master Data'!A:D,4,FALSE),0)</f>
        <v>0</v>
      </c>
      <c r="L2682" s="117">
        <f>IFERROR(VLOOKUP(F:F,'BW Expense Report Doc'!F:H,3,FALSE),0)</f>
        <v>0</v>
      </c>
      <c r="M2682" s="117" t="str">
        <f>IFERROR(VLOOKUP(F:F,'Payment Schedule'!AD:AE,2,FALSE),"")</f>
        <v/>
      </c>
    </row>
    <row r="2683" spans="6:13" x14ac:dyDescent="0.2">
      <c r="F2683" s="110"/>
      <c r="I2683" s="213"/>
      <c r="J2683" s="254">
        <f>IFERROR(VLOOKUP(G:G,'Master Data'!A:D,4,FALSE),0)</f>
        <v>0</v>
      </c>
      <c r="L2683" s="117">
        <f>IFERROR(VLOOKUP(F:F,'BW Expense Report Doc'!F:H,3,FALSE),0)</f>
        <v>0</v>
      </c>
      <c r="M2683" s="117" t="str">
        <f>IFERROR(VLOOKUP(F:F,'Payment Schedule'!AD:AE,2,FALSE),"")</f>
        <v/>
      </c>
    </row>
    <row r="2684" spans="6:13" x14ac:dyDescent="0.2">
      <c r="F2684" s="110"/>
      <c r="I2684" s="213"/>
      <c r="J2684" s="254">
        <f>IFERROR(VLOOKUP(G:G,'Master Data'!A:D,4,FALSE),0)</f>
        <v>0</v>
      </c>
      <c r="L2684" s="117">
        <f>IFERROR(VLOOKUP(F:F,'BW Expense Report Doc'!F:H,3,FALSE),0)</f>
        <v>0</v>
      </c>
      <c r="M2684" s="117" t="str">
        <f>IFERROR(VLOOKUP(F:F,'Payment Schedule'!AD:AE,2,FALSE),"")</f>
        <v/>
      </c>
    </row>
    <row r="2685" spans="6:13" x14ac:dyDescent="0.2">
      <c r="F2685" s="110"/>
      <c r="I2685" s="213"/>
      <c r="J2685" s="254">
        <f>IFERROR(VLOOKUP(G:G,'Master Data'!A:D,4,FALSE),0)</f>
        <v>0</v>
      </c>
      <c r="L2685" s="117">
        <f>IFERROR(VLOOKUP(F:F,'BW Expense Report Doc'!F:H,3,FALSE),0)</f>
        <v>0</v>
      </c>
      <c r="M2685" s="117" t="str">
        <f>IFERROR(VLOOKUP(F:F,'Payment Schedule'!AD:AE,2,FALSE),"")</f>
        <v/>
      </c>
    </row>
    <row r="2686" spans="6:13" x14ac:dyDescent="0.2">
      <c r="F2686" s="110"/>
      <c r="I2686" s="213"/>
      <c r="J2686" s="254">
        <f>IFERROR(VLOOKUP(G:G,'Master Data'!A:D,4,FALSE),0)</f>
        <v>0</v>
      </c>
      <c r="L2686" s="117">
        <f>IFERROR(VLOOKUP(F:F,'BW Expense Report Doc'!F:H,3,FALSE),0)</f>
        <v>0</v>
      </c>
      <c r="M2686" s="117" t="str">
        <f>IFERROR(VLOOKUP(F:F,'Payment Schedule'!AD:AE,2,FALSE),"")</f>
        <v/>
      </c>
    </row>
    <row r="2687" spans="6:13" x14ac:dyDescent="0.2">
      <c r="F2687" s="110"/>
      <c r="I2687" s="213"/>
      <c r="J2687" s="254">
        <f>IFERROR(VLOOKUP(G:G,'Master Data'!A:D,4,FALSE),0)</f>
        <v>0</v>
      </c>
      <c r="L2687" s="117">
        <f>IFERROR(VLOOKUP(F:F,'BW Expense Report Doc'!F:H,3,FALSE),0)</f>
        <v>0</v>
      </c>
      <c r="M2687" s="117" t="str">
        <f>IFERROR(VLOOKUP(F:F,'Payment Schedule'!AD:AE,2,FALSE),"")</f>
        <v/>
      </c>
    </row>
    <row r="2688" spans="6:13" x14ac:dyDescent="0.2">
      <c r="F2688" s="110"/>
      <c r="I2688" s="213"/>
      <c r="J2688" s="254">
        <f>IFERROR(VLOOKUP(G:G,'Master Data'!A:D,4,FALSE),0)</f>
        <v>0</v>
      </c>
      <c r="L2688" s="117">
        <f>IFERROR(VLOOKUP(F:F,'BW Expense Report Doc'!F:H,3,FALSE),0)</f>
        <v>0</v>
      </c>
      <c r="M2688" s="117" t="str">
        <f>IFERROR(VLOOKUP(F:F,'Payment Schedule'!AD:AE,2,FALSE),"")</f>
        <v/>
      </c>
    </row>
    <row r="2689" spans="6:13" x14ac:dyDescent="0.2">
      <c r="F2689" s="110"/>
      <c r="I2689" s="213"/>
      <c r="J2689" s="254">
        <f>IFERROR(VLOOKUP(G:G,'Master Data'!A:D,4,FALSE),0)</f>
        <v>0</v>
      </c>
      <c r="L2689" s="117">
        <f>IFERROR(VLOOKUP(F:F,'BW Expense Report Doc'!F:H,3,FALSE),0)</f>
        <v>0</v>
      </c>
      <c r="M2689" s="117" t="str">
        <f>IFERROR(VLOOKUP(F:F,'Payment Schedule'!AD:AE,2,FALSE),"")</f>
        <v/>
      </c>
    </row>
    <row r="2690" spans="6:13" x14ac:dyDescent="0.2">
      <c r="F2690" s="110"/>
      <c r="I2690" s="213"/>
      <c r="J2690" s="254">
        <f>IFERROR(VLOOKUP(G:G,'Master Data'!A:D,4,FALSE),0)</f>
        <v>0</v>
      </c>
      <c r="L2690" s="117">
        <f>IFERROR(VLOOKUP(F:F,'BW Expense Report Doc'!F:H,3,FALSE),0)</f>
        <v>0</v>
      </c>
      <c r="M2690" s="117" t="str">
        <f>IFERROR(VLOOKUP(F:F,'Payment Schedule'!AD:AE,2,FALSE),"")</f>
        <v/>
      </c>
    </row>
    <row r="2691" spans="6:13" x14ac:dyDescent="0.2">
      <c r="F2691" s="110"/>
      <c r="I2691" s="213"/>
      <c r="J2691" s="254">
        <f>IFERROR(VLOOKUP(G:G,'Master Data'!A:D,4,FALSE),0)</f>
        <v>0</v>
      </c>
      <c r="L2691" s="117">
        <f>IFERROR(VLOOKUP(F:F,'BW Expense Report Doc'!F:H,3,FALSE),0)</f>
        <v>0</v>
      </c>
      <c r="M2691" s="117" t="str">
        <f>IFERROR(VLOOKUP(F:F,'Payment Schedule'!AD:AE,2,FALSE),"")</f>
        <v/>
      </c>
    </row>
    <row r="2692" spans="6:13" x14ac:dyDescent="0.2">
      <c r="F2692" s="110"/>
      <c r="I2692" s="213"/>
      <c r="J2692" s="254">
        <f>IFERROR(VLOOKUP(G:G,'Master Data'!A:D,4,FALSE),0)</f>
        <v>0</v>
      </c>
      <c r="L2692" s="117">
        <f>IFERROR(VLOOKUP(F:F,'BW Expense Report Doc'!F:H,3,FALSE),0)</f>
        <v>0</v>
      </c>
      <c r="M2692" s="117" t="str">
        <f>IFERROR(VLOOKUP(F:F,'Payment Schedule'!AD:AE,2,FALSE),"")</f>
        <v/>
      </c>
    </row>
    <row r="2693" spans="6:13" x14ac:dyDescent="0.2">
      <c r="F2693" s="110"/>
      <c r="I2693" s="213"/>
      <c r="J2693" s="254">
        <f>IFERROR(VLOOKUP(G:G,'Master Data'!A:D,4,FALSE),0)</f>
        <v>0</v>
      </c>
      <c r="L2693" s="117">
        <f>IFERROR(VLOOKUP(F:F,'BW Expense Report Doc'!F:H,3,FALSE),0)</f>
        <v>0</v>
      </c>
      <c r="M2693" s="117" t="str">
        <f>IFERROR(VLOOKUP(F:F,'Payment Schedule'!AD:AE,2,FALSE),"")</f>
        <v/>
      </c>
    </row>
    <row r="2694" spans="6:13" x14ac:dyDescent="0.2">
      <c r="F2694" s="110"/>
      <c r="I2694" s="213"/>
      <c r="J2694" s="254">
        <f>IFERROR(VLOOKUP(G:G,'Master Data'!A:D,4,FALSE),0)</f>
        <v>0</v>
      </c>
      <c r="L2694" s="117">
        <f>IFERROR(VLOOKUP(F:F,'BW Expense Report Doc'!F:H,3,FALSE),0)</f>
        <v>0</v>
      </c>
      <c r="M2694" s="117" t="str">
        <f>IFERROR(VLOOKUP(F:F,'Payment Schedule'!AD:AE,2,FALSE),"")</f>
        <v/>
      </c>
    </row>
    <row r="2695" spans="6:13" x14ac:dyDescent="0.2">
      <c r="F2695" s="110"/>
      <c r="I2695" s="213"/>
      <c r="J2695" s="254">
        <f>IFERROR(VLOOKUP(G:G,'Master Data'!A:D,4,FALSE),0)</f>
        <v>0</v>
      </c>
      <c r="L2695" s="117">
        <f>IFERROR(VLOOKUP(F:F,'BW Expense Report Doc'!F:H,3,FALSE),0)</f>
        <v>0</v>
      </c>
      <c r="M2695" s="117" t="str">
        <f>IFERROR(VLOOKUP(F:F,'Payment Schedule'!AD:AE,2,FALSE),"")</f>
        <v/>
      </c>
    </row>
    <row r="2696" spans="6:13" x14ac:dyDescent="0.2">
      <c r="F2696" s="110"/>
      <c r="I2696" s="213"/>
      <c r="J2696" s="254">
        <f>IFERROR(VLOOKUP(G:G,'Master Data'!A:D,4,FALSE),0)</f>
        <v>0</v>
      </c>
      <c r="L2696" s="117">
        <f>IFERROR(VLOOKUP(F:F,'BW Expense Report Doc'!F:H,3,FALSE),0)</f>
        <v>0</v>
      </c>
      <c r="M2696" s="117" t="str">
        <f>IFERROR(VLOOKUP(F:F,'Payment Schedule'!AD:AE,2,FALSE),"")</f>
        <v/>
      </c>
    </row>
    <row r="2697" spans="6:13" x14ac:dyDescent="0.2">
      <c r="F2697" s="110"/>
      <c r="I2697" s="213"/>
      <c r="J2697" s="254">
        <f>IFERROR(VLOOKUP(G:G,'Master Data'!A:D,4,FALSE),0)</f>
        <v>0</v>
      </c>
      <c r="L2697" s="117">
        <f>IFERROR(VLOOKUP(F:F,'BW Expense Report Doc'!F:H,3,FALSE),0)</f>
        <v>0</v>
      </c>
      <c r="M2697" s="117" t="str">
        <f>IFERROR(VLOOKUP(F:F,'Payment Schedule'!AD:AE,2,FALSE),"")</f>
        <v/>
      </c>
    </row>
    <row r="2698" spans="6:13" x14ac:dyDescent="0.2">
      <c r="F2698" s="110"/>
      <c r="I2698" s="213"/>
      <c r="J2698" s="254">
        <f>IFERROR(VLOOKUP(G:G,'Master Data'!A:D,4,FALSE),0)</f>
        <v>0</v>
      </c>
      <c r="L2698" s="117">
        <f>IFERROR(VLOOKUP(F:F,'BW Expense Report Doc'!F:H,3,FALSE),0)</f>
        <v>0</v>
      </c>
      <c r="M2698" s="117" t="str">
        <f>IFERROR(VLOOKUP(F:F,'Payment Schedule'!AD:AE,2,FALSE),"")</f>
        <v/>
      </c>
    </row>
    <row r="2699" spans="6:13" x14ac:dyDescent="0.2">
      <c r="F2699" s="110"/>
      <c r="I2699" s="213"/>
      <c r="J2699" s="254">
        <f>IFERROR(VLOOKUP(G:G,'Master Data'!A:D,4,FALSE),0)</f>
        <v>0</v>
      </c>
      <c r="L2699" s="117">
        <f>IFERROR(VLOOKUP(F:F,'BW Expense Report Doc'!F:H,3,FALSE),0)</f>
        <v>0</v>
      </c>
      <c r="M2699" s="117" t="str">
        <f>IFERROR(VLOOKUP(F:F,'Payment Schedule'!AD:AE,2,FALSE),"")</f>
        <v/>
      </c>
    </row>
    <row r="2700" spans="6:13" x14ac:dyDescent="0.2">
      <c r="F2700" s="110"/>
      <c r="I2700" s="213"/>
      <c r="J2700" s="254">
        <f>IFERROR(VLOOKUP(G:G,'Master Data'!A:D,4,FALSE),0)</f>
        <v>0</v>
      </c>
      <c r="L2700" s="117">
        <f>IFERROR(VLOOKUP(F:F,'BW Expense Report Doc'!F:H,3,FALSE),0)</f>
        <v>0</v>
      </c>
      <c r="M2700" s="117" t="str">
        <f>IFERROR(VLOOKUP(F:F,'Payment Schedule'!AD:AE,2,FALSE),"")</f>
        <v/>
      </c>
    </row>
    <row r="2701" spans="6:13" x14ac:dyDescent="0.2">
      <c r="F2701" s="110"/>
      <c r="I2701" s="213"/>
      <c r="J2701" s="254">
        <f>IFERROR(VLOOKUP(G:G,'Master Data'!A:D,4,FALSE),0)</f>
        <v>0</v>
      </c>
      <c r="L2701" s="117">
        <f>IFERROR(VLOOKUP(F:F,'BW Expense Report Doc'!F:H,3,FALSE),0)</f>
        <v>0</v>
      </c>
      <c r="M2701" s="117" t="str">
        <f>IFERROR(VLOOKUP(F:F,'Payment Schedule'!AD:AE,2,FALSE),"")</f>
        <v/>
      </c>
    </row>
    <row r="2702" spans="6:13" x14ac:dyDescent="0.2">
      <c r="F2702" s="110"/>
      <c r="I2702" s="213"/>
      <c r="J2702" s="254">
        <f>IFERROR(VLOOKUP(G:G,'Master Data'!A:D,4,FALSE),0)</f>
        <v>0</v>
      </c>
      <c r="L2702" s="117">
        <f>IFERROR(VLOOKUP(F:F,'BW Expense Report Doc'!F:H,3,FALSE),0)</f>
        <v>0</v>
      </c>
      <c r="M2702" s="117" t="str">
        <f>IFERROR(VLOOKUP(F:F,'Payment Schedule'!AD:AE,2,FALSE),"")</f>
        <v/>
      </c>
    </row>
    <row r="2703" spans="6:13" x14ac:dyDescent="0.2">
      <c r="F2703" s="110"/>
      <c r="I2703" s="213"/>
      <c r="J2703" s="254">
        <f>IFERROR(VLOOKUP(G:G,'Master Data'!A:D,4,FALSE),0)</f>
        <v>0</v>
      </c>
      <c r="L2703" s="117">
        <f>IFERROR(VLOOKUP(F:F,'BW Expense Report Doc'!F:H,3,FALSE),0)</f>
        <v>0</v>
      </c>
      <c r="M2703" s="117" t="str">
        <f>IFERROR(VLOOKUP(F:F,'Payment Schedule'!AD:AE,2,FALSE),"")</f>
        <v/>
      </c>
    </row>
    <row r="2704" spans="6:13" x14ac:dyDescent="0.2">
      <c r="F2704" s="110"/>
      <c r="I2704" s="213"/>
      <c r="J2704" s="254">
        <f>IFERROR(VLOOKUP(G:G,'Master Data'!A:D,4,FALSE),0)</f>
        <v>0</v>
      </c>
      <c r="L2704" s="117">
        <f>IFERROR(VLOOKUP(F:F,'BW Expense Report Doc'!F:H,3,FALSE),0)</f>
        <v>0</v>
      </c>
      <c r="M2704" s="117" t="str">
        <f>IFERROR(VLOOKUP(F:F,'Payment Schedule'!AD:AE,2,FALSE),"")</f>
        <v/>
      </c>
    </row>
    <row r="2705" spans="6:13" x14ac:dyDescent="0.2">
      <c r="F2705" s="110"/>
      <c r="I2705" s="213"/>
      <c r="J2705" s="254">
        <f>IFERROR(VLOOKUP(G:G,'Master Data'!A:D,4,FALSE),0)</f>
        <v>0</v>
      </c>
      <c r="L2705" s="117">
        <f>IFERROR(VLOOKUP(F:F,'BW Expense Report Doc'!F:H,3,FALSE),0)</f>
        <v>0</v>
      </c>
      <c r="M2705" s="117" t="str">
        <f>IFERROR(VLOOKUP(F:F,'Payment Schedule'!AD:AE,2,FALSE),"")</f>
        <v/>
      </c>
    </row>
    <row r="2706" spans="6:13" x14ac:dyDescent="0.2">
      <c r="F2706" s="110"/>
      <c r="I2706" s="213"/>
      <c r="J2706" s="254">
        <f>IFERROR(VLOOKUP(G:G,'Master Data'!A:D,4,FALSE),0)</f>
        <v>0</v>
      </c>
      <c r="L2706" s="117">
        <f>IFERROR(VLOOKUP(F:F,'BW Expense Report Doc'!F:H,3,FALSE),0)</f>
        <v>0</v>
      </c>
      <c r="M2706" s="117" t="str">
        <f>IFERROR(VLOOKUP(F:F,'Payment Schedule'!AD:AE,2,FALSE),"")</f>
        <v/>
      </c>
    </row>
    <row r="2707" spans="6:13" x14ac:dyDescent="0.2">
      <c r="F2707" s="110"/>
      <c r="I2707" s="213"/>
      <c r="J2707" s="254">
        <f>IFERROR(VLOOKUP(G:G,'Master Data'!A:D,4,FALSE),0)</f>
        <v>0</v>
      </c>
      <c r="L2707" s="117">
        <f>IFERROR(VLOOKUP(F:F,'BW Expense Report Doc'!F:H,3,FALSE),0)</f>
        <v>0</v>
      </c>
      <c r="M2707" s="117" t="str">
        <f>IFERROR(VLOOKUP(F:F,'Payment Schedule'!AD:AE,2,FALSE),"")</f>
        <v/>
      </c>
    </row>
    <row r="2708" spans="6:13" x14ac:dyDescent="0.2">
      <c r="F2708" s="110"/>
      <c r="I2708" s="213"/>
      <c r="J2708" s="254">
        <f>IFERROR(VLOOKUP(G:G,'Master Data'!A:D,4,FALSE),0)</f>
        <v>0</v>
      </c>
      <c r="L2708" s="117">
        <f>IFERROR(VLOOKUP(F:F,'BW Expense Report Doc'!F:H,3,FALSE),0)</f>
        <v>0</v>
      </c>
      <c r="M2708" s="117" t="str">
        <f>IFERROR(VLOOKUP(F:F,'Payment Schedule'!AD:AE,2,FALSE),"")</f>
        <v/>
      </c>
    </row>
    <row r="2709" spans="6:13" x14ac:dyDescent="0.2">
      <c r="F2709" s="110"/>
      <c r="I2709" s="213"/>
      <c r="J2709" s="254">
        <f>IFERROR(VLOOKUP(G:G,'Master Data'!A:D,4,FALSE),0)</f>
        <v>0</v>
      </c>
      <c r="L2709" s="117">
        <f>IFERROR(VLOOKUP(F:F,'BW Expense Report Doc'!F:H,3,FALSE),0)</f>
        <v>0</v>
      </c>
      <c r="M2709" s="117" t="str">
        <f>IFERROR(VLOOKUP(F:F,'Payment Schedule'!AD:AE,2,FALSE),"")</f>
        <v/>
      </c>
    </row>
    <row r="2710" spans="6:13" x14ac:dyDescent="0.2">
      <c r="F2710" s="110"/>
      <c r="I2710" s="213"/>
      <c r="J2710" s="254">
        <f>IFERROR(VLOOKUP(G:G,'Master Data'!A:D,4,FALSE),0)</f>
        <v>0</v>
      </c>
      <c r="L2710" s="117">
        <f>IFERROR(VLOOKUP(F:F,'BW Expense Report Doc'!F:H,3,FALSE),0)</f>
        <v>0</v>
      </c>
      <c r="M2710" s="117" t="str">
        <f>IFERROR(VLOOKUP(F:F,'Payment Schedule'!AD:AE,2,FALSE),"")</f>
        <v/>
      </c>
    </row>
    <row r="2711" spans="6:13" x14ac:dyDescent="0.2">
      <c r="F2711" s="110"/>
      <c r="I2711" s="213"/>
      <c r="J2711" s="254">
        <f>IFERROR(VLOOKUP(G:G,'Master Data'!A:D,4,FALSE),0)</f>
        <v>0</v>
      </c>
      <c r="L2711" s="117">
        <f>IFERROR(VLOOKUP(F:F,'BW Expense Report Doc'!F:H,3,FALSE),0)</f>
        <v>0</v>
      </c>
      <c r="M2711" s="117" t="str">
        <f>IFERROR(VLOOKUP(F:F,'Payment Schedule'!AD:AE,2,FALSE),"")</f>
        <v/>
      </c>
    </row>
    <row r="2712" spans="6:13" x14ac:dyDescent="0.2">
      <c r="F2712" s="110"/>
      <c r="I2712" s="213"/>
      <c r="J2712" s="254">
        <f>IFERROR(VLOOKUP(G:G,'Master Data'!A:D,4,FALSE),0)</f>
        <v>0</v>
      </c>
      <c r="L2712" s="117">
        <f>IFERROR(VLOOKUP(F:F,'BW Expense Report Doc'!F:H,3,FALSE),0)</f>
        <v>0</v>
      </c>
      <c r="M2712" s="117" t="str">
        <f>IFERROR(VLOOKUP(F:F,'Payment Schedule'!AD:AE,2,FALSE),"")</f>
        <v/>
      </c>
    </row>
    <row r="2713" spans="6:13" x14ac:dyDescent="0.2">
      <c r="F2713" s="110"/>
      <c r="I2713" s="213"/>
      <c r="J2713" s="254">
        <f>IFERROR(VLOOKUP(G:G,'Master Data'!A:D,4,FALSE),0)</f>
        <v>0</v>
      </c>
      <c r="L2713" s="117">
        <f>IFERROR(VLOOKUP(F:F,'BW Expense Report Doc'!F:H,3,FALSE),0)</f>
        <v>0</v>
      </c>
      <c r="M2713" s="117" t="str">
        <f>IFERROR(VLOOKUP(F:F,'Payment Schedule'!AD:AE,2,FALSE),"")</f>
        <v/>
      </c>
    </row>
    <row r="2714" spans="6:13" x14ac:dyDescent="0.2">
      <c r="F2714" s="110"/>
      <c r="I2714" s="213"/>
      <c r="J2714" s="254">
        <f>IFERROR(VLOOKUP(G:G,'Master Data'!A:D,4,FALSE),0)</f>
        <v>0</v>
      </c>
      <c r="L2714" s="117">
        <f>IFERROR(VLOOKUP(F:F,'BW Expense Report Doc'!F:H,3,FALSE),0)</f>
        <v>0</v>
      </c>
      <c r="M2714" s="117" t="str">
        <f>IFERROR(VLOOKUP(F:F,'Payment Schedule'!AD:AE,2,FALSE),"")</f>
        <v/>
      </c>
    </row>
    <row r="2715" spans="6:13" x14ac:dyDescent="0.2">
      <c r="F2715" s="110"/>
      <c r="I2715" s="213"/>
      <c r="J2715" s="254">
        <f>IFERROR(VLOOKUP(G:G,'Master Data'!A:D,4,FALSE),0)</f>
        <v>0</v>
      </c>
      <c r="L2715" s="117">
        <f>IFERROR(VLOOKUP(F:F,'BW Expense Report Doc'!F:H,3,FALSE),0)</f>
        <v>0</v>
      </c>
      <c r="M2715" s="117" t="str">
        <f>IFERROR(VLOOKUP(F:F,'Payment Schedule'!AD:AE,2,FALSE),"")</f>
        <v/>
      </c>
    </row>
    <row r="2716" spans="6:13" x14ac:dyDescent="0.2">
      <c r="F2716" s="110"/>
      <c r="I2716" s="213"/>
      <c r="J2716" s="254">
        <f>IFERROR(VLOOKUP(G:G,'Master Data'!A:D,4,FALSE),0)</f>
        <v>0</v>
      </c>
      <c r="L2716" s="117">
        <f>IFERROR(VLOOKUP(F:F,'BW Expense Report Doc'!F:H,3,FALSE),0)</f>
        <v>0</v>
      </c>
      <c r="M2716" s="117" t="str">
        <f>IFERROR(VLOOKUP(F:F,'Payment Schedule'!AD:AE,2,FALSE),"")</f>
        <v/>
      </c>
    </row>
    <row r="2717" spans="6:13" x14ac:dyDescent="0.2">
      <c r="F2717" s="110"/>
      <c r="I2717" s="213"/>
      <c r="J2717" s="254">
        <f>IFERROR(VLOOKUP(G:G,'Master Data'!A:D,4,FALSE),0)</f>
        <v>0</v>
      </c>
      <c r="L2717" s="117">
        <f>IFERROR(VLOOKUP(F:F,'BW Expense Report Doc'!F:H,3,FALSE),0)</f>
        <v>0</v>
      </c>
      <c r="M2717" s="117" t="str">
        <f>IFERROR(VLOOKUP(F:F,'Payment Schedule'!AD:AE,2,FALSE),"")</f>
        <v/>
      </c>
    </row>
    <row r="2718" spans="6:13" x14ac:dyDescent="0.2">
      <c r="F2718" s="110"/>
      <c r="I2718" s="213"/>
      <c r="J2718" s="254">
        <f>IFERROR(VLOOKUP(G:G,'Master Data'!A:D,4,FALSE),0)</f>
        <v>0</v>
      </c>
      <c r="L2718" s="117">
        <f>IFERROR(VLOOKUP(F:F,'BW Expense Report Doc'!F:H,3,FALSE),0)</f>
        <v>0</v>
      </c>
      <c r="M2718" s="117" t="str">
        <f>IFERROR(VLOOKUP(F:F,'Payment Schedule'!AD:AE,2,FALSE),"")</f>
        <v/>
      </c>
    </row>
    <row r="2719" spans="6:13" x14ac:dyDescent="0.2">
      <c r="F2719" s="110"/>
      <c r="I2719" s="213"/>
      <c r="J2719" s="254">
        <f>IFERROR(VLOOKUP(G:G,'Master Data'!A:D,4,FALSE),0)</f>
        <v>0</v>
      </c>
      <c r="L2719" s="117">
        <f>IFERROR(VLOOKUP(F:F,'BW Expense Report Doc'!F:H,3,FALSE),0)</f>
        <v>0</v>
      </c>
      <c r="M2719" s="117" t="str">
        <f>IFERROR(VLOOKUP(F:F,'Payment Schedule'!AD:AE,2,FALSE),"")</f>
        <v/>
      </c>
    </row>
    <row r="2720" spans="6:13" x14ac:dyDescent="0.2">
      <c r="F2720" s="110"/>
      <c r="I2720" s="213"/>
      <c r="J2720" s="254">
        <f>IFERROR(VLOOKUP(G:G,'Master Data'!A:D,4,FALSE),0)</f>
        <v>0</v>
      </c>
      <c r="L2720" s="117">
        <f>IFERROR(VLOOKUP(F:F,'BW Expense Report Doc'!F:H,3,FALSE),0)</f>
        <v>0</v>
      </c>
      <c r="M2720" s="117" t="str">
        <f>IFERROR(VLOOKUP(F:F,'Payment Schedule'!AD:AE,2,FALSE),"")</f>
        <v/>
      </c>
    </row>
    <row r="2721" spans="6:13" x14ac:dyDescent="0.2">
      <c r="F2721" s="110"/>
      <c r="I2721" s="213"/>
      <c r="J2721" s="254">
        <f>IFERROR(VLOOKUP(G:G,'Master Data'!A:D,4,FALSE),0)</f>
        <v>0</v>
      </c>
      <c r="L2721" s="117">
        <f>IFERROR(VLOOKUP(F:F,'BW Expense Report Doc'!F:H,3,FALSE),0)</f>
        <v>0</v>
      </c>
      <c r="M2721" s="117" t="str">
        <f>IFERROR(VLOOKUP(F:F,'Payment Schedule'!AD:AE,2,FALSE),"")</f>
        <v/>
      </c>
    </row>
    <row r="2722" spans="6:13" x14ac:dyDescent="0.2">
      <c r="F2722" s="110"/>
      <c r="I2722" s="213"/>
      <c r="J2722" s="254">
        <f>IFERROR(VLOOKUP(G:G,'Master Data'!A:D,4,FALSE),0)</f>
        <v>0</v>
      </c>
      <c r="L2722" s="117">
        <f>IFERROR(VLOOKUP(F:F,'BW Expense Report Doc'!F:H,3,FALSE),0)</f>
        <v>0</v>
      </c>
      <c r="M2722" s="117" t="str">
        <f>IFERROR(VLOOKUP(F:F,'Payment Schedule'!AD:AE,2,FALSE),"")</f>
        <v/>
      </c>
    </row>
    <row r="2723" spans="6:13" x14ac:dyDescent="0.2">
      <c r="F2723" s="110"/>
      <c r="I2723" s="213"/>
      <c r="J2723" s="254">
        <f>IFERROR(VLOOKUP(G:G,'Master Data'!A:D,4,FALSE),0)</f>
        <v>0</v>
      </c>
      <c r="L2723" s="117">
        <f>IFERROR(VLOOKUP(F:F,'BW Expense Report Doc'!F:H,3,FALSE),0)</f>
        <v>0</v>
      </c>
      <c r="M2723" s="117" t="str">
        <f>IFERROR(VLOOKUP(F:F,'Payment Schedule'!AD:AE,2,FALSE),"")</f>
        <v/>
      </c>
    </row>
    <row r="2724" spans="6:13" x14ac:dyDescent="0.2">
      <c r="F2724" s="110"/>
      <c r="I2724" s="213"/>
      <c r="J2724" s="254">
        <f>IFERROR(VLOOKUP(G:G,'Master Data'!A:D,4,FALSE),0)</f>
        <v>0</v>
      </c>
      <c r="L2724" s="117">
        <f>IFERROR(VLOOKUP(F:F,'BW Expense Report Doc'!F:H,3,FALSE),0)</f>
        <v>0</v>
      </c>
      <c r="M2724" s="117" t="str">
        <f>IFERROR(VLOOKUP(F:F,'Payment Schedule'!AD:AE,2,FALSE),"")</f>
        <v/>
      </c>
    </row>
    <row r="2725" spans="6:13" x14ac:dyDescent="0.2">
      <c r="F2725" s="110"/>
      <c r="I2725" s="213"/>
      <c r="J2725" s="254">
        <f>IFERROR(VLOOKUP(G:G,'Master Data'!A:D,4,FALSE),0)</f>
        <v>0</v>
      </c>
      <c r="L2725" s="117">
        <f>IFERROR(VLOOKUP(F:F,'BW Expense Report Doc'!F:H,3,FALSE),0)</f>
        <v>0</v>
      </c>
      <c r="M2725" s="117" t="str">
        <f>IFERROR(VLOOKUP(F:F,'Payment Schedule'!AD:AE,2,FALSE),"")</f>
        <v/>
      </c>
    </row>
    <row r="2726" spans="6:13" x14ac:dyDescent="0.2">
      <c r="F2726" s="110"/>
      <c r="I2726" s="213"/>
      <c r="J2726" s="254">
        <f>IFERROR(VLOOKUP(G:G,'Master Data'!A:D,4,FALSE),0)</f>
        <v>0</v>
      </c>
      <c r="L2726" s="117">
        <f>IFERROR(VLOOKUP(F:F,'BW Expense Report Doc'!F:H,3,FALSE),0)</f>
        <v>0</v>
      </c>
      <c r="M2726" s="117" t="str">
        <f>IFERROR(VLOOKUP(F:F,'Payment Schedule'!AD:AE,2,FALSE),"")</f>
        <v/>
      </c>
    </row>
    <row r="2727" spans="6:13" x14ac:dyDescent="0.2">
      <c r="F2727" s="110"/>
      <c r="I2727" s="213"/>
      <c r="J2727" s="254">
        <f>IFERROR(VLOOKUP(G:G,'Master Data'!A:D,4,FALSE),0)</f>
        <v>0</v>
      </c>
      <c r="L2727" s="117">
        <f>IFERROR(VLOOKUP(F:F,'BW Expense Report Doc'!F:H,3,FALSE),0)</f>
        <v>0</v>
      </c>
      <c r="M2727" s="117" t="str">
        <f>IFERROR(VLOOKUP(F:F,'Payment Schedule'!AD:AE,2,FALSE),"")</f>
        <v/>
      </c>
    </row>
    <row r="2728" spans="6:13" x14ac:dyDescent="0.2">
      <c r="F2728" s="110"/>
      <c r="I2728" s="213"/>
      <c r="J2728" s="254">
        <f>IFERROR(VLOOKUP(G:G,'Master Data'!A:D,4,FALSE),0)</f>
        <v>0</v>
      </c>
      <c r="L2728" s="117">
        <f>IFERROR(VLOOKUP(F:F,'BW Expense Report Doc'!F:H,3,FALSE),0)</f>
        <v>0</v>
      </c>
      <c r="M2728" s="117" t="str">
        <f>IFERROR(VLOOKUP(F:F,'Payment Schedule'!AD:AE,2,FALSE),"")</f>
        <v/>
      </c>
    </row>
    <row r="2729" spans="6:13" x14ac:dyDescent="0.2">
      <c r="F2729" s="110"/>
      <c r="I2729" s="213"/>
      <c r="J2729" s="254">
        <f>IFERROR(VLOOKUP(G:G,'Master Data'!A:D,4,FALSE),0)</f>
        <v>0</v>
      </c>
      <c r="L2729" s="117">
        <f>IFERROR(VLOOKUP(F:F,'BW Expense Report Doc'!F:H,3,FALSE),0)</f>
        <v>0</v>
      </c>
      <c r="M2729" s="117" t="str">
        <f>IFERROR(VLOOKUP(F:F,'Payment Schedule'!AD:AE,2,FALSE),"")</f>
        <v/>
      </c>
    </row>
    <row r="2730" spans="6:13" x14ac:dyDescent="0.2">
      <c r="F2730" s="110"/>
      <c r="I2730" s="213"/>
      <c r="J2730" s="254">
        <f>IFERROR(VLOOKUP(G:G,'Master Data'!A:D,4,FALSE),0)</f>
        <v>0</v>
      </c>
      <c r="L2730" s="117">
        <f>IFERROR(VLOOKUP(F:F,'BW Expense Report Doc'!F:H,3,FALSE),0)</f>
        <v>0</v>
      </c>
      <c r="M2730" s="117" t="str">
        <f>IFERROR(VLOOKUP(F:F,'Payment Schedule'!AD:AE,2,FALSE),"")</f>
        <v/>
      </c>
    </row>
    <row r="2731" spans="6:13" x14ac:dyDescent="0.2">
      <c r="F2731" s="110"/>
      <c r="I2731" s="213"/>
      <c r="J2731" s="254">
        <f>IFERROR(VLOOKUP(G:G,'Master Data'!A:D,4,FALSE),0)</f>
        <v>0</v>
      </c>
      <c r="L2731" s="117">
        <f>IFERROR(VLOOKUP(F:F,'BW Expense Report Doc'!F:H,3,FALSE),0)</f>
        <v>0</v>
      </c>
      <c r="M2731" s="117" t="str">
        <f>IFERROR(VLOOKUP(F:F,'Payment Schedule'!AD:AE,2,FALSE),"")</f>
        <v/>
      </c>
    </row>
    <row r="2732" spans="6:13" x14ac:dyDescent="0.2">
      <c r="F2732" s="110"/>
      <c r="I2732" s="213"/>
      <c r="J2732" s="254">
        <f>IFERROR(VLOOKUP(G:G,'Master Data'!A:D,4,FALSE),0)</f>
        <v>0</v>
      </c>
      <c r="L2732" s="117">
        <f>IFERROR(VLOOKUP(F:F,'BW Expense Report Doc'!F:H,3,FALSE),0)</f>
        <v>0</v>
      </c>
      <c r="M2732" s="117" t="str">
        <f>IFERROR(VLOOKUP(F:F,'Payment Schedule'!AD:AE,2,FALSE),"")</f>
        <v/>
      </c>
    </row>
    <row r="2733" spans="6:13" x14ac:dyDescent="0.2">
      <c r="F2733" s="110"/>
      <c r="I2733" s="213"/>
      <c r="J2733" s="254">
        <f>IFERROR(VLOOKUP(G:G,'Master Data'!A:D,4,FALSE),0)</f>
        <v>0</v>
      </c>
      <c r="L2733" s="117">
        <f>IFERROR(VLOOKUP(F:F,'BW Expense Report Doc'!F:H,3,FALSE),0)</f>
        <v>0</v>
      </c>
      <c r="M2733" s="117" t="str">
        <f>IFERROR(VLOOKUP(F:F,'Payment Schedule'!AD:AE,2,FALSE),"")</f>
        <v/>
      </c>
    </row>
    <row r="2734" spans="6:13" x14ac:dyDescent="0.2">
      <c r="F2734" s="110"/>
      <c r="I2734" s="213"/>
      <c r="J2734" s="254">
        <f>IFERROR(VLOOKUP(G:G,'Master Data'!A:D,4,FALSE),0)</f>
        <v>0</v>
      </c>
      <c r="L2734" s="117">
        <f>IFERROR(VLOOKUP(F:F,'BW Expense Report Doc'!F:H,3,FALSE),0)</f>
        <v>0</v>
      </c>
      <c r="M2734" s="117" t="str">
        <f>IFERROR(VLOOKUP(F:F,'Payment Schedule'!AD:AE,2,FALSE),"")</f>
        <v/>
      </c>
    </row>
    <row r="2735" spans="6:13" x14ac:dyDescent="0.2">
      <c r="F2735" s="110"/>
      <c r="I2735" s="213"/>
      <c r="J2735" s="254">
        <f>IFERROR(VLOOKUP(G:G,'Master Data'!A:D,4,FALSE),0)</f>
        <v>0</v>
      </c>
      <c r="L2735" s="117">
        <f>IFERROR(VLOOKUP(F:F,'BW Expense Report Doc'!F:H,3,FALSE),0)</f>
        <v>0</v>
      </c>
      <c r="M2735" s="117" t="str">
        <f>IFERROR(VLOOKUP(F:F,'Payment Schedule'!AD:AE,2,FALSE),"")</f>
        <v/>
      </c>
    </row>
    <row r="2736" spans="6:13" x14ac:dyDescent="0.2">
      <c r="F2736" s="110"/>
      <c r="I2736" s="213"/>
      <c r="J2736" s="254">
        <f>IFERROR(VLOOKUP(G:G,'Master Data'!A:D,4,FALSE),0)</f>
        <v>0</v>
      </c>
      <c r="L2736" s="117">
        <f>IFERROR(VLOOKUP(F:F,'BW Expense Report Doc'!F:H,3,FALSE),0)</f>
        <v>0</v>
      </c>
      <c r="M2736" s="117" t="str">
        <f>IFERROR(VLOOKUP(F:F,'Payment Schedule'!AD:AE,2,FALSE),"")</f>
        <v/>
      </c>
    </row>
    <row r="2737" spans="6:13" x14ac:dyDescent="0.2">
      <c r="F2737" s="110"/>
      <c r="I2737" s="213"/>
      <c r="J2737" s="254">
        <f>IFERROR(VLOOKUP(G:G,'Master Data'!A:D,4,FALSE),0)</f>
        <v>0</v>
      </c>
      <c r="L2737" s="117">
        <f>IFERROR(VLOOKUP(F:F,'BW Expense Report Doc'!F:H,3,FALSE),0)</f>
        <v>0</v>
      </c>
      <c r="M2737" s="117" t="str">
        <f>IFERROR(VLOOKUP(F:F,'Payment Schedule'!AD:AE,2,FALSE),"")</f>
        <v/>
      </c>
    </row>
    <row r="2738" spans="6:13" x14ac:dyDescent="0.2">
      <c r="F2738" s="110"/>
      <c r="I2738" s="213"/>
      <c r="J2738" s="254">
        <f>IFERROR(VLOOKUP(G:G,'Master Data'!A:D,4,FALSE),0)</f>
        <v>0</v>
      </c>
      <c r="L2738" s="117">
        <f>IFERROR(VLOOKUP(F:F,'BW Expense Report Doc'!F:H,3,FALSE),0)</f>
        <v>0</v>
      </c>
      <c r="M2738" s="117" t="str">
        <f>IFERROR(VLOOKUP(F:F,'Payment Schedule'!AD:AE,2,FALSE),"")</f>
        <v/>
      </c>
    </row>
    <row r="2739" spans="6:13" x14ac:dyDescent="0.2">
      <c r="F2739" s="110"/>
      <c r="I2739" s="213"/>
      <c r="J2739" s="254">
        <f>IFERROR(VLOOKUP(G:G,'Master Data'!A:D,4,FALSE),0)</f>
        <v>0</v>
      </c>
      <c r="L2739" s="117">
        <f>IFERROR(VLOOKUP(F:F,'BW Expense Report Doc'!F:H,3,FALSE),0)</f>
        <v>0</v>
      </c>
      <c r="M2739" s="117" t="str">
        <f>IFERROR(VLOOKUP(F:F,'Payment Schedule'!AD:AE,2,FALSE),"")</f>
        <v/>
      </c>
    </row>
    <row r="2740" spans="6:13" x14ac:dyDescent="0.2">
      <c r="F2740" s="110"/>
      <c r="I2740" s="213"/>
      <c r="J2740" s="254">
        <f>IFERROR(VLOOKUP(G:G,'Master Data'!A:D,4,FALSE),0)</f>
        <v>0</v>
      </c>
      <c r="L2740" s="117">
        <f>IFERROR(VLOOKUP(F:F,'BW Expense Report Doc'!F:H,3,FALSE),0)</f>
        <v>0</v>
      </c>
      <c r="M2740" s="117" t="str">
        <f>IFERROR(VLOOKUP(F:F,'Payment Schedule'!AD:AE,2,FALSE),"")</f>
        <v/>
      </c>
    </row>
    <row r="2741" spans="6:13" x14ac:dyDescent="0.2">
      <c r="F2741" s="110"/>
      <c r="I2741" s="213"/>
      <c r="J2741" s="254">
        <f>IFERROR(VLOOKUP(G:G,'Master Data'!A:D,4,FALSE),0)</f>
        <v>0</v>
      </c>
      <c r="L2741" s="117">
        <f>IFERROR(VLOOKUP(F:F,'BW Expense Report Doc'!F:H,3,FALSE),0)</f>
        <v>0</v>
      </c>
      <c r="M2741" s="117" t="str">
        <f>IFERROR(VLOOKUP(F:F,'Payment Schedule'!AD:AE,2,FALSE),"")</f>
        <v/>
      </c>
    </row>
    <row r="2742" spans="6:13" x14ac:dyDescent="0.2">
      <c r="F2742" s="110"/>
      <c r="I2742" s="213"/>
      <c r="J2742" s="254">
        <f>IFERROR(VLOOKUP(G:G,'Master Data'!A:D,4,FALSE),0)</f>
        <v>0</v>
      </c>
      <c r="L2742" s="117">
        <f>IFERROR(VLOOKUP(F:F,'BW Expense Report Doc'!F:H,3,FALSE),0)</f>
        <v>0</v>
      </c>
      <c r="M2742" s="117" t="str">
        <f>IFERROR(VLOOKUP(F:F,'Payment Schedule'!AD:AE,2,FALSE),"")</f>
        <v/>
      </c>
    </row>
    <row r="2743" spans="6:13" x14ac:dyDescent="0.2">
      <c r="F2743" s="110"/>
      <c r="I2743" s="213"/>
      <c r="J2743" s="254">
        <f>IFERROR(VLOOKUP(G:G,'Master Data'!A:D,4,FALSE),0)</f>
        <v>0</v>
      </c>
      <c r="L2743" s="117">
        <f>IFERROR(VLOOKUP(F:F,'BW Expense Report Doc'!F:H,3,FALSE),0)</f>
        <v>0</v>
      </c>
      <c r="M2743" s="117" t="str">
        <f>IFERROR(VLOOKUP(F:F,'Payment Schedule'!AD:AE,2,FALSE),"")</f>
        <v/>
      </c>
    </row>
    <row r="2744" spans="6:13" x14ac:dyDescent="0.2">
      <c r="F2744" s="110"/>
      <c r="I2744" s="213"/>
      <c r="J2744" s="254">
        <f>IFERROR(VLOOKUP(G:G,'Master Data'!A:D,4,FALSE),0)</f>
        <v>0</v>
      </c>
      <c r="L2744" s="117">
        <f>IFERROR(VLOOKUP(F:F,'BW Expense Report Doc'!F:H,3,FALSE),0)</f>
        <v>0</v>
      </c>
      <c r="M2744" s="117" t="str">
        <f>IFERROR(VLOOKUP(F:F,'Payment Schedule'!AD:AE,2,FALSE),"")</f>
        <v/>
      </c>
    </row>
    <row r="2745" spans="6:13" x14ac:dyDescent="0.2">
      <c r="F2745" s="110"/>
      <c r="I2745" s="213"/>
      <c r="J2745" s="254">
        <f>IFERROR(VLOOKUP(G:G,'Master Data'!A:D,4,FALSE),0)</f>
        <v>0</v>
      </c>
      <c r="L2745" s="117">
        <f>IFERROR(VLOOKUP(F:F,'BW Expense Report Doc'!F:H,3,FALSE),0)</f>
        <v>0</v>
      </c>
      <c r="M2745" s="117" t="str">
        <f>IFERROR(VLOOKUP(F:F,'Payment Schedule'!AD:AE,2,FALSE),"")</f>
        <v/>
      </c>
    </row>
    <row r="2746" spans="6:13" x14ac:dyDescent="0.2">
      <c r="F2746" s="110"/>
      <c r="I2746" s="213"/>
      <c r="J2746" s="254">
        <f>IFERROR(VLOOKUP(G:G,'Master Data'!A:D,4,FALSE),0)</f>
        <v>0</v>
      </c>
      <c r="L2746" s="117">
        <f>IFERROR(VLOOKUP(F:F,'BW Expense Report Doc'!F:H,3,FALSE),0)</f>
        <v>0</v>
      </c>
      <c r="M2746" s="117" t="str">
        <f>IFERROR(VLOOKUP(F:F,'Payment Schedule'!AD:AE,2,FALSE),"")</f>
        <v/>
      </c>
    </row>
    <row r="2747" spans="6:13" x14ac:dyDescent="0.2">
      <c r="F2747" s="110"/>
      <c r="I2747" s="213"/>
      <c r="J2747" s="254">
        <f>IFERROR(VLOOKUP(G:G,'Master Data'!A:D,4,FALSE),0)</f>
        <v>0</v>
      </c>
      <c r="L2747" s="117">
        <f>IFERROR(VLOOKUP(F:F,'BW Expense Report Doc'!F:H,3,FALSE),0)</f>
        <v>0</v>
      </c>
      <c r="M2747" s="117" t="str">
        <f>IFERROR(VLOOKUP(F:F,'Payment Schedule'!AD:AE,2,FALSE),"")</f>
        <v/>
      </c>
    </row>
    <row r="2748" spans="6:13" x14ac:dyDescent="0.2">
      <c r="F2748" s="110"/>
      <c r="I2748" s="213"/>
      <c r="J2748" s="254">
        <f>IFERROR(VLOOKUP(G:G,'Master Data'!A:D,4,FALSE),0)</f>
        <v>0</v>
      </c>
      <c r="L2748" s="117">
        <f>IFERROR(VLOOKUP(F:F,'BW Expense Report Doc'!F:H,3,FALSE),0)</f>
        <v>0</v>
      </c>
      <c r="M2748" s="117" t="str">
        <f>IFERROR(VLOOKUP(F:F,'Payment Schedule'!AD:AE,2,FALSE),"")</f>
        <v/>
      </c>
    </row>
    <row r="2749" spans="6:13" x14ac:dyDescent="0.2">
      <c r="F2749" s="110"/>
      <c r="I2749" s="213"/>
      <c r="J2749" s="254">
        <f>IFERROR(VLOOKUP(G:G,'Master Data'!A:D,4,FALSE),0)</f>
        <v>0</v>
      </c>
      <c r="L2749" s="117">
        <f>IFERROR(VLOOKUP(F:F,'BW Expense Report Doc'!F:H,3,FALSE),0)</f>
        <v>0</v>
      </c>
      <c r="M2749" s="117" t="str">
        <f>IFERROR(VLOOKUP(F:F,'Payment Schedule'!AD:AE,2,FALSE),"")</f>
        <v/>
      </c>
    </row>
    <row r="2750" spans="6:13" x14ac:dyDescent="0.2">
      <c r="F2750" s="110"/>
      <c r="I2750" s="213"/>
      <c r="J2750" s="254">
        <f>IFERROR(VLOOKUP(G:G,'Master Data'!A:D,4,FALSE),0)</f>
        <v>0</v>
      </c>
      <c r="L2750" s="117">
        <f>IFERROR(VLOOKUP(F:F,'BW Expense Report Doc'!F:H,3,FALSE),0)</f>
        <v>0</v>
      </c>
      <c r="M2750" s="117" t="str">
        <f>IFERROR(VLOOKUP(F:F,'Payment Schedule'!AD:AE,2,FALSE),"")</f>
        <v/>
      </c>
    </row>
    <row r="2751" spans="6:13" x14ac:dyDescent="0.2">
      <c r="F2751" s="110"/>
      <c r="I2751" s="213"/>
      <c r="J2751" s="254">
        <f>IFERROR(VLOOKUP(G:G,'Master Data'!A:D,4,FALSE),0)</f>
        <v>0</v>
      </c>
      <c r="L2751" s="117">
        <f>IFERROR(VLOOKUP(F:F,'BW Expense Report Doc'!F:H,3,FALSE),0)</f>
        <v>0</v>
      </c>
      <c r="M2751" s="117" t="str">
        <f>IFERROR(VLOOKUP(F:F,'Payment Schedule'!AD:AE,2,FALSE),"")</f>
        <v/>
      </c>
    </row>
    <row r="2752" spans="6:13" x14ac:dyDescent="0.2">
      <c r="F2752" s="110"/>
      <c r="I2752" s="213"/>
      <c r="J2752" s="254">
        <f>IFERROR(VLOOKUP(G:G,'Master Data'!A:D,4,FALSE),0)</f>
        <v>0</v>
      </c>
      <c r="L2752" s="117">
        <f>IFERROR(VLOOKUP(F:F,'BW Expense Report Doc'!F:H,3,FALSE),0)</f>
        <v>0</v>
      </c>
      <c r="M2752" s="117" t="str">
        <f>IFERROR(VLOOKUP(F:F,'Payment Schedule'!AD:AE,2,FALSE),"")</f>
        <v/>
      </c>
    </row>
    <row r="2753" spans="6:13" x14ac:dyDescent="0.2">
      <c r="F2753" s="110"/>
      <c r="I2753" s="213"/>
      <c r="J2753" s="254">
        <f>IFERROR(VLOOKUP(G:G,'Master Data'!A:D,4,FALSE),0)</f>
        <v>0</v>
      </c>
      <c r="L2753" s="117">
        <f>IFERROR(VLOOKUP(F:F,'BW Expense Report Doc'!F:H,3,FALSE),0)</f>
        <v>0</v>
      </c>
      <c r="M2753" s="117" t="str">
        <f>IFERROR(VLOOKUP(F:F,'Payment Schedule'!AD:AE,2,FALSE),"")</f>
        <v/>
      </c>
    </row>
    <row r="2754" spans="6:13" x14ac:dyDescent="0.2">
      <c r="F2754" s="110"/>
      <c r="I2754" s="213"/>
      <c r="J2754" s="254">
        <f>IFERROR(VLOOKUP(G:G,'Master Data'!A:D,4,FALSE),0)</f>
        <v>0</v>
      </c>
      <c r="L2754" s="117">
        <f>IFERROR(VLOOKUP(F:F,'BW Expense Report Doc'!F:H,3,FALSE),0)</f>
        <v>0</v>
      </c>
      <c r="M2754" s="117" t="str">
        <f>IFERROR(VLOOKUP(F:F,'Payment Schedule'!AD:AE,2,FALSE),"")</f>
        <v/>
      </c>
    </row>
    <row r="2755" spans="6:13" x14ac:dyDescent="0.2">
      <c r="F2755" s="110"/>
      <c r="I2755" s="213"/>
      <c r="J2755" s="254">
        <f>IFERROR(VLOOKUP(G:G,'Master Data'!A:D,4,FALSE),0)</f>
        <v>0</v>
      </c>
      <c r="L2755" s="117">
        <f>IFERROR(VLOOKUP(F:F,'BW Expense Report Doc'!F:H,3,FALSE),0)</f>
        <v>0</v>
      </c>
      <c r="M2755" s="117" t="str">
        <f>IFERROR(VLOOKUP(F:F,'Payment Schedule'!AD:AE,2,FALSE),"")</f>
        <v/>
      </c>
    </row>
    <row r="2756" spans="6:13" x14ac:dyDescent="0.2">
      <c r="F2756" s="110"/>
      <c r="I2756" s="213"/>
      <c r="J2756" s="254">
        <f>IFERROR(VLOOKUP(G:G,'Master Data'!A:D,4,FALSE),0)</f>
        <v>0</v>
      </c>
      <c r="L2756" s="117">
        <f>IFERROR(VLOOKUP(F:F,'BW Expense Report Doc'!F:H,3,FALSE),0)</f>
        <v>0</v>
      </c>
      <c r="M2756" s="117" t="str">
        <f>IFERROR(VLOOKUP(F:F,'Payment Schedule'!AD:AE,2,FALSE),"")</f>
        <v/>
      </c>
    </row>
    <row r="2757" spans="6:13" x14ac:dyDescent="0.2">
      <c r="F2757" s="110"/>
      <c r="I2757" s="213"/>
      <c r="J2757" s="254">
        <f>IFERROR(VLOOKUP(G:G,'Master Data'!A:D,4,FALSE),0)</f>
        <v>0</v>
      </c>
      <c r="L2757" s="117">
        <f>IFERROR(VLOOKUP(F:F,'BW Expense Report Doc'!F:H,3,FALSE),0)</f>
        <v>0</v>
      </c>
      <c r="M2757" s="117" t="str">
        <f>IFERROR(VLOOKUP(F:F,'Payment Schedule'!AD:AE,2,FALSE),"")</f>
        <v/>
      </c>
    </row>
    <row r="2758" spans="6:13" x14ac:dyDescent="0.2">
      <c r="F2758" s="110"/>
      <c r="I2758" s="213"/>
      <c r="J2758" s="254">
        <f>IFERROR(VLOOKUP(G:G,'Master Data'!A:D,4,FALSE),0)</f>
        <v>0</v>
      </c>
      <c r="L2758" s="117">
        <f>IFERROR(VLOOKUP(F:F,'BW Expense Report Doc'!F:H,3,FALSE),0)</f>
        <v>0</v>
      </c>
      <c r="M2758" s="117" t="str">
        <f>IFERROR(VLOOKUP(F:F,'Payment Schedule'!AD:AE,2,FALSE),"")</f>
        <v/>
      </c>
    </row>
    <row r="2759" spans="6:13" x14ac:dyDescent="0.2">
      <c r="F2759" s="110"/>
      <c r="I2759" s="213"/>
      <c r="J2759" s="254">
        <f>IFERROR(VLOOKUP(G:G,'Master Data'!A:D,4,FALSE),0)</f>
        <v>0</v>
      </c>
      <c r="L2759" s="117">
        <f>IFERROR(VLOOKUP(F:F,'BW Expense Report Doc'!F:H,3,FALSE),0)</f>
        <v>0</v>
      </c>
      <c r="M2759" s="117" t="str">
        <f>IFERROR(VLOOKUP(F:F,'Payment Schedule'!AD:AE,2,FALSE),"")</f>
        <v/>
      </c>
    </row>
    <row r="2760" spans="6:13" x14ac:dyDescent="0.2">
      <c r="F2760" s="110"/>
      <c r="I2760" s="213"/>
      <c r="J2760" s="254">
        <f>IFERROR(VLOOKUP(G:G,'Master Data'!A:D,4,FALSE),0)</f>
        <v>0</v>
      </c>
      <c r="L2760" s="117">
        <f>IFERROR(VLOOKUP(F:F,'BW Expense Report Doc'!F:H,3,FALSE),0)</f>
        <v>0</v>
      </c>
      <c r="M2760" s="117" t="str">
        <f>IFERROR(VLOOKUP(F:F,'Payment Schedule'!AD:AE,2,FALSE),"")</f>
        <v/>
      </c>
    </row>
    <row r="2761" spans="6:13" x14ac:dyDescent="0.2">
      <c r="F2761" s="110"/>
      <c r="I2761" s="213"/>
      <c r="J2761" s="254">
        <f>IFERROR(VLOOKUP(G:G,'Master Data'!A:D,4,FALSE),0)</f>
        <v>0</v>
      </c>
      <c r="L2761" s="117">
        <f>IFERROR(VLOOKUP(F:F,'BW Expense Report Doc'!F:H,3,FALSE),0)</f>
        <v>0</v>
      </c>
      <c r="M2761" s="117" t="str">
        <f>IFERROR(VLOOKUP(F:F,'Payment Schedule'!AD:AE,2,FALSE),"")</f>
        <v/>
      </c>
    </row>
    <row r="2762" spans="6:13" x14ac:dyDescent="0.2">
      <c r="F2762" s="110"/>
      <c r="I2762" s="213"/>
      <c r="J2762" s="254">
        <f>IFERROR(VLOOKUP(G:G,'Master Data'!A:D,4,FALSE),0)</f>
        <v>0</v>
      </c>
      <c r="L2762" s="117">
        <f>IFERROR(VLOOKUP(F:F,'BW Expense Report Doc'!F:H,3,FALSE),0)</f>
        <v>0</v>
      </c>
      <c r="M2762" s="117" t="str">
        <f>IFERROR(VLOOKUP(F:F,'Payment Schedule'!AD:AE,2,FALSE),"")</f>
        <v/>
      </c>
    </row>
    <row r="2763" spans="6:13" x14ac:dyDescent="0.2">
      <c r="F2763" s="110"/>
      <c r="I2763" s="213"/>
      <c r="J2763" s="254">
        <f>IFERROR(VLOOKUP(G:G,'Master Data'!A:D,4,FALSE),0)</f>
        <v>0</v>
      </c>
      <c r="L2763" s="117">
        <f>IFERROR(VLOOKUP(F:F,'BW Expense Report Doc'!F:H,3,FALSE),0)</f>
        <v>0</v>
      </c>
      <c r="M2763" s="117" t="str">
        <f>IFERROR(VLOOKUP(F:F,'Payment Schedule'!AD:AE,2,FALSE),"")</f>
        <v/>
      </c>
    </row>
    <row r="2764" spans="6:13" x14ac:dyDescent="0.2">
      <c r="F2764" s="110"/>
      <c r="I2764" s="213"/>
      <c r="J2764" s="254">
        <f>IFERROR(VLOOKUP(G:G,'Master Data'!A:D,4,FALSE),0)</f>
        <v>0</v>
      </c>
      <c r="L2764" s="117">
        <f>IFERROR(VLOOKUP(F:F,'BW Expense Report Doc'!F:H,3,FALSE),0)</f>
        <v>0</v>
      </c>
      <c r="M2764" s="117" t="str">
        <f>IFERROR(VLOOKUP(F:F,'Payment Schedule'!AD:AE,2,FALSE),"")</f>
        <v/>
      </c>
    </row>
    <row r="2765" spans="6:13" x14ac:dyDescent="0.2">
      <c r="F2765" s="110"/>
      <c r="I2765" s="213"/>
      <c r="J2765" s="254">
        <f>IFERROR(VLOOKUP(G:G,'Master Data'!A:D,4,FALSE),0)</f>
        <v>0</v>
      </c>
      <c r="L2765" s="117">
        <f>IFERROR(VLOOKUP(F:F,'BW Expense Report Doc'!F:H,3,FALSE),0)</f>
        <v>0</v>
      </c>
      <c r="M2765" s="117" t="str">
        <f>IFERROR(VLOOKUP(F:F,'Payment Schedule'!AD:AE,2,FALSE),"")</f>
        <v/>
      </c>
    </row>
    <row r="2766" spans="6:13" x14ac:dyDescent="0.2">
      <c r="F2766" s="110"/>
      <c r="I2766" s="213"/>
      <c r="J2766" s="254">
        <f>IFERROR(VLOOKUP(G:G,'Master Data'!A:D,4,FALSE),0)</f>
        <v>0</v>
      </c>
      <c r="L2766" s="117">
        <f>IFERROR(VLOOKUP(F:F,'BW Expense Report Doc'!F:H,3,FALSE),0)</f>
        <v>0</v>
      </c>
      <c r="M2766" s="117" t="str">
        <f>IFERROR(VLOOKUP(F:F,'Payment Schedule'!AD:AE,2,FALSE),"")</f>
        <v/>
      </c>
    </row>
    <row r="2767" spans="6:13" x14ac:dyDescent="0.2">
      <c r="F2767" s="110"/>
      <c r="I2767" s="213"/>
      <c r="J2767" s="254">
        <f>IFERROR(VLOOKUP(G:G,'Master Data'!A:D,4,FALSE),0)</f>
        <v>0</v>
      </c>
      <c r="L2767" s="117">
        <f>IFERROR(VLOOKUP(F:F,'BW Expense Report Doc'!F:H,3,FALSE),0)</f>
        <v>0</v>
      </c>
      <c r="M2767" s="117" t="str">
        <f>IFERROR(VLOOKUP(F:F,'Payment Schedule'!AD:AE,2,FALSE),"")</f>
        <v/>
      </c>
    </row>
    <row r="2768" spans="6:13" x14ac:dyDescent="0.2">
      <c r="F2768" s="110"/>
      <c r="I2768" s="213"/>
      <c r="J2768" s="254">
        <f>IFERROR(VLOOKUP(G:G,'Master Data'!A:D,4,FALSE),0)</f>
        <v>0</v>
      </c>
      <c r="L2768" s="117">
        <f>IFERROR(VLOOKUP(F:F,'BW Expense Report Doc'!F:H,3,FALSE),0)</f>
        <v>0</v>
      </c>
      <c r="M2768" s="117" t="str">
        <f>IFERROR(VLOOKUP(F:F,'Payment Schedule'!AD:AE,2,FALSE),"")</f>
        <v/>
      </c>
    </row>
    <row r="2769" spans="6:13" x14ac:dyDescent="0.2">
      <c r="F2769" s="110"/>
      <c r="I2769" s="213"/>
      <c r="J2769" s="254">
        <f>IFERROR(VLOOKUP(G:G,'Master Data'!A:D,4,FALSE),0)</f>
        <v>0</v>
      </c>
      <c r="L2769" s="117">
        <f>IFERROR(VLOOKUP(F:F,'BW Expense Report Doc'!F:H,3,FALSE),0)</f>
        <v>0</v>
      </c>
      <c r="M2769" s="117" t="str">
        <f>IFERROR(VLOOKUP(F:F,'Payment Schedule'!AD:AE,2,FALSE),"")</f>
        <v/>
      </c>
    </row>
    <row r="2770" spans="6:13" x14ac:dyDescent="0.2">
      <c r="F2770" s="110"/>
      <c r="I2770" s="213"/>
      <c r="J2770" s="254">
        <f>IFERROR(VLOOKUP(G:G,'Master Data'!A:D,4,FALSE),0)</f>
        <v>0</v>
      </c>
      <c r="L2770" s="117">
        <f>IFERROR(VLOOKUP(F:F,'BW Expense Report Doc'!F:H,3,FALSE),0)</f>
        <v>0</v>
      </c>
      <c r="M2770" s="117" t="str">
        <f>IFERROR(VLOOKUP(F:F,'Payment Schedule'!AD:AE,2,FALSE),"")</f>
        <v/>
      </c>
    </row>
    <row r="2771" spans="6:13" x14ac:dyDescent="0.2">
      <c r="F2771" s="110"/>
      <c r="I2771" s="213"/>
      <c r="J2771" s="254">
        <f>IFERROR(VLOOKUP(G:G,'Master Data'!A:D,4,FALSE),0)</f>
        <v>0</v>
      </c>
      <c r="L2771" s="117">
        <f>IFERROR(VLOOKUP(F:F,'BW Expense Report Doc'!F:H,3,FALSE),0)</f>
        <v>0</v>
      </c>
      <c r="M2771" s="117" t="str">
        <f>IFERROR(VLOOKUP(F:F,'Payment Schedule'!AD:AE,2,FALSE),"")</f>
        <v/>
      </c>
    </row>
    <row r="2772" spans="6:13" x14ac:dyDescent="0.2">
      <c r="F2772" s="110"/>
      <c r="I2772" s="213"/>
      <c r="J2772" s="254">
        <f>IFERROR(VLOOKUP(G:G,'Master Data'!A:D,4,FALSE),0)</f>
        <v>0</v>
      </c>
      <c r="L2772" s="117">
        <f>IFERROR(VLOOKUP(F:F,'BW Expense Report Doc'!F:H,3,FALSE),0)</f>
        <v>0</v>
      </c>
      <c r="M2772" s="117" t="str">
        <f>IFERROR(VLOOKUP(F:F,'Payment Schedule'!AD:AE,2,FALSE),"")</f>
        <v/>
      </c>
    </row>
    <row r="2773" spans="6:13" x14ac:dyDescent="0.2">
      <c r="F2773" s="110"/>
      <c r="I2773" s="213"/>
      <c r="J2773" s="254">
        <f>IFERROR(VLOOKUP(G:G,'Master Data'!A:D,4,FALSE),0)</f>
        <v>0</v>
      </c>
      <c r="L2773" s="117">
        <f>IFERROR(VLOOKUP(F:F,'BW Expense Report Doc'!F:H,3,FALSE),0)</f>
        <v>0</v>
      </c>
      <c r="M2773" s="117" t="str">
        <f>IFERROR(VLOOKUP(F:F,'Payment Schedule'!AD:AE,2,FALSE),"")</f>
        <v/>
      </c>
    </row>
    <row r="2774" spans="6:13" x14ac:dyDescent="0.2">
      <c r="F2774" s="110"/>
      <c r="I2774" s="213"/>
      <c r="J2774" s="254">
        <f>IFERROR(VLOOKUP(G:G,'Master Data'!A:D,4,FALSE),0)</f>
        <v>0</v>
      </c>
      <c r="L2774" s="117">
        <f>IFERROR(VLOOKUP(F:F,'BW Expense Report Doc'!F:H,3,FALSE),0)</f>
        <v>0</v>
      </c>
      <c r="M2774" s="117" t="str">
        <f>IFERROR(VLOOKUP(F:F,'Payment Schedule'!AD:AE,2,FALSE),"")</f>
        <v/>
      </c>
    </row>
    <row r="2775" spans="6:13" x14ac:dyDescent="0.2">
      <c r="F2775" s="110"/>
      <c r="I2775" s="213"/>
      <c r="J2775" s="254">
        <f>IFERROR(VLOOKUP(G:G,'Master Data'!A:D,4,FALSE),0)</f>
        <v>0</v>
      </c>
      <c r="L2775" s="117">
        <f>IFERROR(VLOOKUP(F:F,'BW Expense Report Doc'!F:H,3,FALSE),0)</f>
        <v>0</v>
      </c>
      <c r="M2775" s="117" t="str">
        <f>IFERROR(VLOOKUP(F:F,'Payment Schedule'!AD:AE,2,FALSE),"")</f>
        <v/>
      </c>
    </row>
    <row r="2776" spans="6:13" x14ac:dyDescent="0.2">
      <c r="F2776" s="110"/>
      <c r="I2776" s="213"/>
      <c r="J2776" s="254">
        <f>IFERROR(VLOOKUP(G:G,'Master Data'!A:D,4,FALSE),0)</f>
        <v>0</v>
      </c>
      <c r="L2776" s="117">
        <f>IFERROR(VLOOKUP(F:F,'BW Expense Report Doc'!F:H,3,FALSE),0)</f>
        <v>0</v>
      </c>
      <c r="M2776" s="117" t="str">
        <f>IFERROR(VLOOKUP(F:F,'Payment Schedule'!AD:AE,2,FALSE),"")</f>
        <v/>
      </c>
    </row>
    <row r="2777" spans="6:13" x14ac:dyDescent="0.2">
      <c r="F2777" s="110"/>
      <c r="I2777" s="213"/>
      <c r="J2777" s="254">
        <f>IFERROR(VLOOKUP(G:G,'Master Data'!A:D,4,FALSE),0)</f>
        <v>0</v>
      </c>
      <c r="L2777" s="117">
        <f>IFERROR(VLOOKUP(F:F,'BW Expense Report Doc'!F:H,3,FALSE),0)</f>
        <v>0</v>
      </c>
      <c r="M2777" s="117" t="str">
        <f>IFERROR(VLOOKUP(F:F,'Payment Schedule'!AD:AE,2,FALSE),"")</f>
        <v/>
      </c>
    </row>
    <row r="2778" spans="6:13" x14ac:dyDescent="0.2">
      <c r="F2778" s="110"/>
      <c r="I2778" s="213"/>
      <c r="J2778" s="254">
        <f>IFERROR(VLOOKUP(G:G,'Master Data'!A:D,4,FALSE),0)</f>
        <v>0</v>
      </c>
      <c r="L2778" s="117">
        <f>IFERROR(VLOOKUP(F:F,'BW Expense Report Doc'!F:H,3,FALSE),0)</f>
        <v>0</v>
      </c>
      <c r="M2778" s="117" t="str">
        <f>IFERROR(VLOOKUP(F:F,'Payment Schedule'!AD:AE,2,FALSE),"")</f>
        <v/>
      </c>
    </row>
    <row r="2779" spans="6:13" x14ac:dyDescent="0.2">
      <c r="F2779" s="110"/>
      <c r="I2779" s="213"/>
      <c r="J2779" s="254">
        <f>IFERROR(VLOOKUP(G:G,'Master Data'!A:D,4,FALSE),0)</f>
        <v>0</v>
      </c>
      <c r="L2779" s="117">
        <f>IFERROR(VLOOKUP(F:F,'BW Expense Report Doc'!F:H,3,FALSE),0)</f>
        <v>0</v>
      </c>
      <c r="M2779" s="117" t="str">
        <f>IFERROR(VLOOKUP(F:F,'Payment Schedule'!AD:AE,2,FALSE),"")</f>
        <v/>
      </c>
    </row>
    <row r="2780" spans="6:13" x14ac:dyDescent="0.2">
      <c r="F2780" s="110"/>
      <c r="I2780" s="213"/>
      <c r="J2780" s="254">
        <f>IFERROR(VLOOKUP(G:G,'Master Data'!A:D,4,FALSE),0)</f>
        <v>0</v>
      </c>
      <c r="L2780" s="117">
        <f>IFERROR(VLOOKUP(F:F,'BW Expense Report Doc'!F:H,3,FALSE),0)</f>
        <v>0</v>
      </c>
      <c r="M2780" s="117" t="str">
        <f>IFERROR(VLOOKUP(F:F,'Payment Schedule'!AD:AE,2,FALSE),"")</f>
        <v/>
      </c>
    </row>
    <row r="2781" spans="6:13" x14ac:dyDescent="0.2">
      <c r="F2781" s="110"/>
      <c r="I2781" s="213"/>
      <c r="J2781" s="254">
        <f>IFERROR(VLOOKUP(G:G,'Master Data'!A:D,4,FALSE),0)</f>
        <v>0</v>
      </c>
      <c r="L2781" s="117">
        <f>IFERROR(VLOOKUP(F:F,'BW Expense Report Doc'!F:H,3,FALSE),0)</f>
        <v>0</v>
      </c>
      <c r="M2781" s="117" t="str">
        <f>IFERROR(VLOOKUP(F:F,'Payment Schedule'!AD:AE,2,FALSE),"")</f>
        <v/>
      </c>
    </row>
    <row r="2782" spans="6:13" x14ac:dyDescent="0.2">
      <c r="F2782" s="110"/>
      <c r="I2782" s="213"/>
      <c r="J2782" s="254">
        <f>IFERROR(VLOOKUP(G:G,'Master Data'!A:D,4,FALSE),0)</f>
        <v>0</v>
      </c>
      <c r="L2782" s="117">
        <f>IFERROR(VLOOKUP(F:F,'BW Expense Report Doc'!F:H,3,FALSE),0)</f>
        <v>0</v>
      </c>
      <c r="M2782" s="117" t="str">
        <f>IFERROR(VLOOKUP(F:F,'Payment Schedule'!AD:AE,2,FALSE),"")</f>
        <v/>
      </c>
    </row>
    <row r="2783" spans="6:13" x14ac:dyDescent="0.2">
      <c r="F2783" s="110"/>
      <c r="I2783" s="213"/>
      <c r="J2783" s="254">
        <f>IFERROR(VLOOKUP(G:G,'Master Data'!A:D,4,FALSE),0)</f>
        <v>0</v>
      </c>
      <c r="L2783" s="117">
        <f>IFERROR(VLOOKUP(F:F,'BW Expense Report Doc'!F:H,3,FALSE),0)</f>
        <v>0</v>
      </c>
      <c r="M2783" s="117" t="str">
        <f>IFERROR(VLOOKUP(F:F,'Payment Schedule'!AD:AE,2,FALSE),"")</f>
        <v/>
      </c>
    </row>
    <row r="2784" spans="6:13" x14ac:dyDescent="0.2">
      <c r="F2784" s="110"/>
      <c r="I2784" s="213"/>
      <c r="J2784" s="254">
        <f>IFERROR(VLOOKUP(G:G,'Master Data'!A:D,4,FALSE),0)</f>
        <v>0</v>
      </c>
      <c r="L2784" s="117">
        <f>IFERROR(VLOOKUP(F:F,'BW Expense Report Doc'!F:H,3,FALSE),0)</f>
        <v>0</v>
      </c>
      <c r="M2784" s="117" t="str">
        <f>IFERROR(VLOOKUP(F:F,'Payment Schedule'!AD:AE,2,FALSE),"")</f>
        <v/>
      </c>
    </row>
    <row r="2785" spans="6:13" x14ac:dyDescent="0.2">
      <c r="F2785" s="110"/>
      <c r="I2785" s="213"/>
      <c r="J2785" s="254">
        <f>IFERROR(VLOOKUP(G:G,'Master Data'!A:D,4,FALSE),0)</f>
        <v>0</v>
      </c>
      <c r="L2785" s="117">
        <f>IFERROR(VLOOKUP(F:F,'BW Expense Report Doc'!F:H,3,FALSE),0)</f>
        <v>0</v>
      </c>
      <c r="M2785" s="117" t="str">
        <f>IFERROR(VLOOKUP(F:F,'Payment Schedule'!AD:AE,2,FALSE),"")</f>
        <v/>
      </c>
    </row>
    <row r="2786" spans="6:13" x14ac:dyDescent="0.2">
      <c r="F2786" s="110"/>
      <c r="I2786" s="213"/>
      <c r="J2786" s="254">
        <f>IFERROR(VLOOKUP(G:G,'Master Data'!A:D,4,FALSE),0)</f>
        <v>0</v>
      </c>
      <c r="L2786" s="117">
        <f>IFERROR(VLOOKUP(F:F,'BW Expense Report Doc'!F:H,3,FALSE),0)</f>
        <v>0</v>
      </c>
      <c r="M2786" s="117" t="str">
        <f>IFERROR(VLOOKUP(F:F,'Payment Schedule'!AD:AE,2,FALSE),"")</f>
        <v/>
      </c>
    </row>
    <row r="2787" spans="6:13" x14ac:dyDescent="0.2">
      <c r="F2787" s="110"/>
      <c r="I2787" s="213"/>
      <c r="J2787" s="254">
        <f>IFERROR(VLOOKUP(G:G,'Master Data'!A:D,4,FALSE),0)</f>
        <v>0</v>
      </c>
      <c r="L2787" s="117">
        <f>IFERROR(VLOOKUP(F:F,'BW Expense Report Doc'!F:H,3,FALSE),0)</f>
        <v>0</v>
      </c>
      <c r="M2787" s="117" t="str">
        <f>IFERROR(VLOOKUP(F:F,'Payment Schedule'!AD:AE,2,FALSE),"")</f>
        <v/>
      </c>
    </row>
    <row r="2788" spans="6:13" x14ac:dyDescent="0.2">
      <c r="F2788" s="110"/>
      <c r="I2788" s="213"/>
      <c r="J2788" s="254">
        <f>IFERROR(VLOOKUP(G:G,'Master Data'!A:D,4,FALSE),0)</f>
        <v>0</v>
      </c>
      <c r="L2788" s="117">
        <f>IFERROR(VLOOKUP(F:F,'BW Expense Report Doc'!F:H,3,FALSE),0)</f>
        <v>0</v>
      </c>
      <c r="M2788" s="117" t="str">
        <f>IFERROR(VLOOKUP(F:F,'Payment Schedule'!AD:AE,2,FALSE),"")</f>
        <v/>
      </c>
    </row>
    <row r="2789" spans="6:13" x14ac:dyDescent="0.2">
      <c r="F2789" s="110"/>
      <c r="I2789" s="213"/>
      <c r="J2789" s="254">
        <f>IFERROR(VLOOKUP(G:G,'Master Data'!A:D,4,FALSE),0)</f>
        <v>0</v>
      </c>
      <c r="L2789" s="117">
        <f>IFERROR(VLOOKUP(F:F,'BW Expense Report Doc'!F:H,3,FALSE),0)</f>
        <v>0</v>
      </c>
      <c r="M2789" s="117" t="str">
        <f>IFERROR(VLOOKUP(F:F,'Payment Schedule'!AD:AE,2,FALSE),"")</f>
        <v/>
      </c>
    </row>
    <row r="2790" spans="6:13" x14ac:dyDescent="0.2">
      <c r="F2790" s="110"/>
      <c r="I2790" s="213"/>
      <c r="J2790" s="254">
        <f>IFERROR(VLOOKUP(G:G,'Master Data'!A:D,4,FALSE),0)</f>
        <v>0</v>
      </c>
      <c r="L2790" s="117">
        <f>IFERROR(VLOOKUP(F:F,'BW Expense Report Doc'!F:H,3,FALSE),0)</f>
        <v>0</v>
      </c>
      <c r="M2790" s="117" t="str">
        <f>IFERROR(VLOOKUP(F:F,'Payment Schedule'!AD:AE,2,FALSE),"")</f>
        <v/>
      </c>
    </row>
    <row r="2791" spans="6:13" x14ac:dyDescent="0.2">
      <c r="F2791" s="110"/>
      <c r="I2791" s="213"/>
      <c r="J2791" s="254">
        <f>IFERROR(VLOOKUP(G:G,'Master Data'!A:D,4,FALSE),0)</f>
        <v>0</v>
      </c>
      <c r="L2791" s="117">
        <f>IFERROR(VLOOKUP(F:F,'BW Expense Report Doc'!F:H,3,FALSE),0)</f>
        <v>0</v>
      </c>
      <c r="M2791" s="117" t="str">
        <f>IFERROR(VLOOKUP(F:F,'Payment Schedule'!AD:AE,2,FALSE),"")</f>
        <v/>
      </c>
    </row>
    <row r="2792" spans="6:13" x14ac:dyDescent="0.2">
      <c r="F2792" s="110"/>
      <c r="I2792" s="213"/>
      <c r="J2792" s="254">
        <f>IFERROR(VLOOKUP(G:G,'Master Data'!A:D,4,FALSE),0)</f>
        <v>0</v>
      </c>
      <c r="L2792" s="117">
        <f>IFERROR(VLOOKUP(F:F,'BW Expense Report Doc'!F:H,3,FALSE),0)</f>
        <v>0</v>
      </c>
      <c r="M2792" s="117" t="str">
        <f>IFERROR(VLOOKUP(F:F,'Payment Schedule'!AD:AE,2,FALSE),"")</f>
        <v/>
      </c>
    </row>
    <row r="2793" spans="6:13" x14ac:dyDescent="0.2">
      <c r="F2793" s="110"/>
      <c r="I2793" s="213"/>
      <c r="J2793" s="254">
        <f>IFERROR(VLOOKUP(G:G,'Master Data'!A:D,4,FALSE),0)</f>
        <v>0</v>
      </c>
      <c r="L2793" s="117">
        <f>IFERROR(VLOOKUP(F:F,'BW Expense Report Doc'!F:H,3,FALSE),0)</f>
        <v>0</v>
      </c>
      <c r="M2793" s="117" t="str">
        <f>IFERROR(VLOOKUP(F:F,'Payment Schedule'!AD:AE,2,FALSE),"")</f>
        <v/>
      </c>
    </row>
    <row r="2794" spans="6:13" x14ac:dyDescent="0.2">
      <c r="F2794" s="110"/>
      <c r="I2794" s="213"/>
      <c r="J2794" s="254">
        <f>IFERROR(VLOOKUP(G:G,'Master Data'!A:D,4,FALSE),0)</f>
        <v>0</v>
      </c>
      <c r="L2794" s="117">
        <f>IFERROR(VLOOKUP(F:F,'BW Expense Report Doc'!F:H,3,FALSE),0)</f>
        <v>0</v>
      </c>
      <c r="M2794" s="117" t="str">
        <f>IFERROR(VLOOKUP(F:F,'Payment Schedule'!AD:AE,2,FALSE),"")</f>
        <v/>
      </c>
    </row>
    <row r="2795" spans="6:13" x14ac:dyDescent="0.2">
      <c r="F2795" s="110"/>
      <c r="I2795" s="213"/>
      <c r="J2795" s="254">
        <f>IFERROR(VLOOKUP(G:G,'Master Data'!A:D,4,FALSE),0)</f>
        <v>0</v>
      </c>
      <c r="L2795" s="117">
        <f>IFERROR(VLOOKUP(F:F,'BW Expense Report Doc'!F:H,3,FALSE),0)</f>
        <v>0</v>
      </c>
      <c r="M2795" s="117" t="str">
        <f>IFERROR(VLOOKUP(F:F,'Payment Schedule'!AD:AE,2,FALSE),"")</f>
        <v/>
      </c>
    </row>
    <row r="2796" spans="6:13" x14ac:dyDescent="0.2">
      <c r="F2796" s="110"/>
      <c r="I2796" s="213"/>
      <c r="J2796" s="254">
        <f>IFERROR(VLOOKUP(G:G,'Master Data'!A:D,4,FALSE),0)</f>
        <v>0</v>
      </c>
      <c r="L2796" s="117">
        <f>IFERROR(VLOOKUP(F:F,'BW Expense Report Doc'!F:H,3,FALSE),0)</f>
        <v>0</v>
      </c>
      <c r="M2796" s="117" t="str">
        <f>IFERROR(VLOOKUP(F:F,'Payment Schedule'!AD:AE,2,FALSE),"")</f>
        <v/>
      </c>
    </row>
    <row r="2797" spans="6:13" x14ac:dyDescent="0.2">
      <c r="F2797" s="110"/>
      <c r="I2797" s="213"/>
      <c r="J2797" s="254">
        <f>IFERROR(VLOOKUP(G:G,'Master Data'!A:D,4,FALSE),0)</f>
        <v>0</v>
      </c>
      <c r="L2797" s="117">
        <f>IFERROR(VLOOKUP(F:F,'BW Expense Report Doc'!F:H,3,FALSE),0)</f>
        <v>0</v>
      </c>
      <c r="M2797" s="117" t="str">
        <f>IFERROR(VLOOKUP(F:F,'Payment Schedule'!AD:AE,2,FALSE),"")</f>
        <v/>
      </c>
    </row>
    <row r="2798" spans="6:13" x14ac:dyDescent="0.2">
      <c r="F2798" s="110"/>
      <c r="I2798" s="213"/>
      <c r="J2798" s="254">
        <f>IFERROR(VLOOKUP(G:G,'Master Data'!A:D,4,FALSE),0)</f>
        <v>0</v>
      </c>
      <c r="L2798" s="117">
        <f>IFERROR(VLOOKUP(F:F,'BW Expense Report Doc'!F:H,3,FALSE),0)</f>
        <v>0</v>
      </c>
      <c r="M2798" s="117" t="str">
        <f>IFERROR(VLOOKUP(F:F,'Payment Schedule'!AD:AE,2,FALSE),"")</f>
        <v/>
      </c>
    </row>
    <row r="2799" spans="6:13" x14ac:dyDescent="0.2">
      <c r="F2799" s="110"/>
      <c r="I2799" s="213"/>
      <c r="J2799" s="254">
        <f>IFERROR(VLOOKUP(G:G,'Master Data'!A:D,4,FALSE),0)</f>
        <v>0</v>
      </c>
      <c r="L2799" s="117">
        <f>IFERROR(VLOOKUP(F:F,'BW Expense Report Doc'!F:H,3,FALSE),0)</f>
        <v>0</v>
      </c>
      <c r="M2799" s="117" t="str">
        <f>IFERROR(VLOOKUP(F:F,'Payment Schedule'!AD:AE,2,FALSE),"")</f>
        <v/>
      </c>
    </row>
    <row r="2800" spans="6:13" x14ac:dyDescent="0.2">
      <c r="F2800" s="110"/>
      <c r="I2800" s="213"/>
      <c r="J2800" s="254">
        <f>IFERROR(VLOOKUP(G:G,'Master Data'!A:D,4,FALSE),0)</f>
        <v>0</v>
      </c>
      <c r="L2800" s="117">
        <f>IFERROR(VLOOKUP(F:F,'BW Expense Report Doc'!F:H,3,FALSE),0)</f>
        <v>0</v>
      </c>
      <c r="M2800" s="117" t="str">
        <f>IFERROR(VLOOKUP(F:F,'Payment Schedule'!AD:AE,2,FALSE),"")</f>
        <v/>
      </c>
    </row>
    <row r="2801" spans="6:13" x14ac:dyDescent="0.2">
      <c r="F2801" s="110"/>
      <c r="I2801" s="213"/>
      <c r="J2801" s="254">
        <f>IFERROR(VLOOKUP(G:G,'Master Data'!A:D,4,FALSE),0)</f>
        <v>0</v>
      </c>
      <c r="L2801" s="117">
        <f>IFERROR(VLOOKUP(F:F,'BW Expense Report Doc'!F:H,3,FALSE),0)</f>
        <v>0</v>
      </c>
      <c r="M2801" s="117" t="str">
        <f>IFERROR(VLOOKUP(F:F,'Payment Schedule'!AD:AE,2,FALSE),"")</f>
        <v/>
      </c>
    </row>
    <row r="2802" spans="6:13" x14ac:dyDescent="0.2">
      <c r="F2802" s="110"/>
      <c r="I2802" s="213"/>
      <c r="J2802" s="254">
        <f>IFERROR(VLOOKUP(G:G,'Master Data'!A:D,4,FALSE),0)</f>
        <v>0</v>
      </c>
      <c r="L2802" s="117">
        <f>IFERROR(VLOOKUP(F:F,'BW Expense Report Doc'!F:H,3,FALSE),0)</f>
        <v>0</v>
      </c>
      <c r="M2802" s="117" t="str">
        <f>IFERROR(VLOOKUP(F:F,'Payment Schedule'!AD:AE,2,FALSE),"")</f>
        <v/>
      </c>
    </row>
    <row r="2803" spans="6:13" x14ac:dyDescent="0.2">
      <c r="F2803" s="110"/>
      <c r="I2803" s="213"/>
      <c r="J2803" s="254">
        <f>IFERROR(VLOOKUP(G:G,'Master Data'!A:D,4,FALSE),0)</f>
        <v>0</v>
      </c>
      <c r="L2803" s="117">
        <f>IFERROR(VLOOKUP(F:F,'BW Expense Report Doc'!F:H,3,FALSE),0)</f>
        <v>0</v>
      </c>
      <c r="M2803" s="117" t="str">
        <f>IFERROR(VLOOKUP(F:F,'Payment Schedule'!AD:AE,2,FALSE),"")</f>
        <v/>
      </c>
    </row>
    <row r="2804" spans="6:13" x14ac:dyDescent="0.2">
      <c r="F2804" s="110"/>
      <c r="I2804" s="213"/>
      <c r="J2804" s="254">
        <f>IFERROR(VLOOKUP(G:G,'Master Data'!A:D,4,FALSE),0)</f>
        <v>0</v>
      </c>
      <c r="L2804" s="117">
        <f>IFERROR(VLOOKUP(F:F,'BW Expense Report Doc'!F:H,3,FALSE),0)</f>
        <v>0</v>
      </c>
      <c r="M2804" s="117" t="str">
        <f>IFERROR(VLOOKUP(F:F,'Payment Schedule'!AD:AE,2,FALSE),"")</f>
        <v/>
      </c>
    </row>
    <row r="2805" spans="6:13" x14ac:dyDescent="0.2">
      <c r="F2805" s="110"/>
      <c r="I2805" s="213"/>
      <c r="J2805" s="254">
        <f>IFERROR(VLOOKUP(G:G,'Master Data'!A:D,4,FALSE),0)</f>
        <v>0</v>
      </c>
      <c r="L2805" s="117">
        <f>IFERROR(VLOOKUP(F:F,'BW Expense Report Doc'!F:H,3,FALSE),0)</f>
        <v>0</v>
      </c>
      <c r="M2805" s="117" t="str">
        <f>IFERROR(VLOOKUP(F:F,'Payment Schedule'!AD:AE,2,FALSE),"")</f>
        <v/>
      </c>
    </row>
    <row r="2806" spans="6:13" x14ac:dyDescent="0.2">
      <c r="F2806" s="110"/>
      <c r="I2806" s="213"/>
      <c r="J2806" s="254">
        <f>IFERROR(VLOOKUP(G:G,'Master Data'!A:D,4,FALSE),0)</f>
        <v>0</v>
      </c>
      <c r="L2806" s="117">
        <f>IFERROR(VLOOKUP(F:F,'BW Expense Report Doc'!F:H,3,FALSE),0)</f>
        <v>0</v>
      </c>
      <c r="M2806" s="117" t="str">
        <f>IFERROR(VLOOKUP(F:F,'Payment Schedule'!AD:AE,2,FALSE),"")</f>
        <v/>
      </c>
    </row>
    <row r="2807" spans="6:13" x14ac:dyDescent="0.2">
      <c r="F2807" s="110"/>
      <c r="I2807" s="213"/>
      <c r="J2807" s="254">
        <f>IFERROR(VLOOKUP(G:G,'Master Data'!A:D,4,FALSE),0)</f>
        <v>0</v>
      </c>
      <c r="L2807" s="117">
        <f>IFERROR(VLOOKUP(F:F,'BW Expense Report Doc'!F:H,3,FALSE),0)</f>
        <v>0</v>
      </c>
      <c r="M2807" s="117" t="str">
        <f>IFERROR(VLOOKUP(F:F,'Payment Schedule'!AD:AE,2,FALSE),"")</f>
        <v/>
      </c>
    </row>
    <row r="2808" spans="6:13" x14ac:dyDescent="0.2">
      <c r="F2808" s="110"/>
      <c r="I2808" s="213"/>
      <c r="J2808" s="254">
        <f>IFERROR(VLOOKUP(G:G,'Master Data'!A:D,4,FALSE),0)</f>
        <v>0</v>
      </c>
      <c r="L2808" s="117">
        <f>IFERROR(VLOOKUP(F:F,'BW Expense Report Doc'!F:H,3,FALSE),0)</f>
        <v>0</v>
      </c>
      <c r="M2808" s="117" t="str">
        <f>IFERROR(VLOOKUP(F:F,'Payment Schedule'!AD:AE,2,FALSE),"")</f>
        <v/>
      </c>
    </row>
    <row r="2809" spans="6:13" x14ac:dyDescent="0.2">
      <c r="F2809" s="110"/>
      <c r="I2809" s="213"/>
      <c r="J2809" s="254">
        <f>IFERROR(VLOOKUP(G:G,'Master Data'!A:D,4,FALSE),0)</f>
        <v>0</v>
      </c>
      <c r="L2809" s="117">
        <f>IFERROR(VLOOKUP(F:F,'BW Expense Report Doc'!F:H,3,FALSE),0)</f>
        <v>0</v>
      </c>
      <c r="M2809" s="117" t="str">
        <f>IFERROR(VLOOKUP(F:F,'Payment Schedule'!AD:AE,2,FALSE),"")</f>
        <v/>
      </c>
    </row>
    <row r="2810" spans="6:13" x14ac:dyDescent="0.2">
      <c r="F2810" s="110"/>
      <c r="I2810" s="213"/>
      <c r="J2810" s="254">
        <f>IFERROR(VLOOKUP(G:G,'Master Data'!A:D,4,FALSE),0)</f>
        <v>0</v>
      </c>
      <c r="L2810" s="117">
        <f>IFERROR(VLOOKUP(F:F,'BW Expense Report Doc'!F:H,3,FALSE),0)</f>
        <v>0</v>
      </c>
      <c r="M2810" s="117" t="str">
        <f>IFERROR(VLOOKUP(F:F,'Payment Schedule'!AD:AE,2,FALSE),"")</f>
        <v/>
      </c>
    </row>
    <row r="2811" spans="6:13" x14ac:dyDescent="0.2">
      <c r="F2811" s="110"/>
      <c r="I2811" s="213"/>
      <c r="J2811" s="254">
        <f>IFERROR(VLOOKUP(G:G,'Master Data'!A:D,4,FALSE),0)</f>
        <v>0</v>
      </c>
      <c r="L2811" s="117">
        <f>IFERROR(VLOOKUP(F:F,'BW Expense Report Doc'!F:H,3,FALSE),0)</f>
        <v>0</v>
      </c>
      <c r="M2811" s="117" t="str">
        <f>IFERROR(VLOOKUP(F:F,'Payment Schedule'!AD:AE,2,FALSE),"")</f>
        <v/>
      </c>
    </row>
    <row r="2812" spans="6:13" x14ac:dyDescent="0.2">
      <c r="F2812" s="110"/>
      <c r="I2812" s="213"/>
      <c r="J2812" s="254">
        <f>IFERROR(VLOOKUP(G:G,'Master Data'!A:D,4,FALSE),0)</f>
        <v>0</v>
      </c>
      <c r="L2812" s="117">
        <f>IFERROR(VLOOKUP(F:F,'BW Expense Report Doc'!F:H,3,FALSE),0)</f>
        <v>0</v>
      </c>
      <c r="M2812" s="117" t="str">
        <f>IFERROR(VLOOKUP(F:F,'Payment Schedule'!AD:AE,2,FALSE),"")</f>
        <v/>
      </c>
    </row>
    <row r="2813" spans="6:13" x14ac:dyDescent="0.2">
      <c r="F2813" s="110"/>
      <c r="I2813" s="213"/>
      <c r="J2813" s="254">
        <f>IFERROR(VLOOKUP(G:G,'Master Data'!A:D,4,FALSE),0)</f>
        <v>0</v>
      </c>
      <c r="L2813" s="117">
        <f>IFERROR(VLOOKUP(F:F,'BW Expense Report Doc'!F:H,3,FALSE),0)</f>
        <v>0</v>
      </c>
      <c r="M2813" s="117" t="str">
        <f>IFERROR(VLOOKUP(F:F,'Payment Schedule'!AD:AE,2,FALSE),"")</f>
        <v/>
      </c>
    </row>
    <row r="2814" spans="6:13" x14ac:dyDescent="0.2">
      <c r="F2814" s="110"/>
      <c r="I2814" s="213"/>
      <c r="J2814" s="254">
        <f>IFERROR(VLOOKUP(G:G,'Master Data'!A:D,4,FALSE),0)</f>
        <v>0</v>
      </c>
      <c r="L2814" s="117">
        <f>IFERROR(VLOOKUP(F:F,'BW Expense Report Doc'!F:H,3,FALSE),0)</f>
        <v>0</v>
      </c>
      <c r="M2814" s="117" t="str">
        <f>IFERROR(VLOOKUP(F:F,'Payment Schedule'!AD:AE,2,FALSE),"")</f>
        <v/>
      </c>
    </row>
    <row r="2815" spans="6:13" x14ac:dyDescent="0.2">
      <c r="F2815" s="110"/>
      <c r="I2815" s="213"/>
      <c r="J2815" s="254">
        <f>IFERROR(VLOOKUP(G:G,'Master Data'!A:D,4,FALSE),0)</f>
        <v>0</v>
      </c>
      <c r="L2815" s="117">
        <f>IFERROR(VLOOKUP(F:F,'BW Expense Report Doc'!F:H,3,FALSE),0)</f>
        <v>0</v>
      </c>
      <c r="M2815" s="117" t="str">
        <f>IFERROR(VLOOKUP(F:F,'Payment Schedule'!AD:AE,2,FALSE),"")</f>
        <v/>
      </c>
    </row>
    <row r="2816" spans="6:13" x14ac:dyDescent="0.2">
      <c r="F2816" s="110"/>
      <c r="I2816" s="213"/>
      <c r="J2816" s="254">
        <f>IFERROR(VLOOKUP(G:G,'Master Data'!A:D,4,FALSE),0)</f>
        <v>0</v>
      </c>
      <c r="L2816" s="117">
        <f>IFERROR(VLOOKUP(F:F,'BW Expense Report Doc'!F:H,3,FALSE),0)</f>
        <v>0</v>
      </c>
      <c r="M2816" s="117" t="str">
        <f>IFERROR(VLOOKUP(F:F,'Payment Schedule'!AD:AE,2,FALSE),"")</f>
        <v/>
      </c>
    </row>
    <row r="2817" spans="6:13" x14ac:dyDescent="0.2">
      <c r="F2817" s="110"/>
      <c r="I2817" s="213"/>
      <c r="J2817" s="254">
        <f>IFERROR(VLOOKUP(G:G,'Master Data'!A:D,4,FALSE),0)</f>
        <v>0</v>
      </c>
      <c r="L2817" s="117">
        <f>IFERROR(VLOOKUP(F:F,'BW Expense Report Doc'!F:H,3,FALSE),0)</f>
        <v>0</v>
      </c>
      <c r="M2817" s="117" t="str">
        <f>IFERROR(VLOOKUP(F:F,'Payment Schedule'!AD:AE,2,FALSE),"")</f>
        <v/>
      </c>
    </row>
    <row r="2818" spans="6:13" x14ac:dyDescent="0.2">
      <c r="F2818" s="110"/>
      <c r="I2818" s="213"/>
      <c r="J2818" s="254">
        <f>IFERROR(VLOOKUP(G:G,'Master Data'!A:D,4,FALSE),0)</f>
        <v>0</v>
      </c>
      <c r="L2818" s="117">
        <f>IFERROR(VLOOKUP(F:F,'BW Expense Report Doc'!F:H,3,FALSE),0)</f>
        <v>0</v>
      </c>
      <c r="M2818" s="117" t="str">
        <f>IFERROR(VLOOKUP(F:F,'Payment Schedule'!AD:AE,2,FALSE),"")</f>
        <v/>
      </c>
    </row>
    <row r="2819" spans="6:13" x14ac:dyDescent="0.2">
      <c r="F2819" s="110"/>
      <c r="I2819" s="213"/>
      <c r="J2819" s="254">
        <f>IFERROR(VLOOKUP(G:G,'Master Data'!A:D,4,FALSE),0)</f>
        <v>0</v>
      </c>
      <c r="L2819" s="117">
        <f>IFERROR(VLOOKUP(F:F,'BW Expense Report Doc'!F:H,3,FALSE),0)</f>
        <v>0</v>
      </c>
      <c r="M2819" s="117" t="str">
        <f>IFERROR(VLOOKUP(F:F,'Payment Schedule'!AD:AE,2,FALSE),"")</f>
        <v/>
      </c>
    </row>
    <row r="2820" spans="6:13" x14ac:dyDescent="0.2">
      <c r="F2820" s="110"/>
      <c r="I2820" s="213"/>
      <c r="J2820" s="254">
        <f>IFERROR(VLOOKUP(G:G,'Master Data'!A:D,4,FALSE),0)</f>
        <v>0</v>
      </c>
      <c r="L2820" s="117">
        <f>IFERROR(VLOOKUP(F:F,'BW Expense Report Doc'!F:H,3,FALSE),0)</f>
        <v>0</v>
      </c>
      <c r="M2820" s="117" t="str">
        <f>IFERROR(VLOOKUP(F:F,'Payment Schedule'!AD:AE,2,FALSE),"")</f>
        <v/>
      </c>
    </row>
    <row r="2821" spans="6:13" x14ac:dyDescent="0.2">
      <c r="F2821" s="110"/>
      <c r="I2821" s="213"/>
      <c r="J2821" s="254">
        <f>IFERROR(VLOOKUP(G:G,'Master Data'!A:D,4,FALSE),0)</f>
        <v>0</v>
      </c>
      <c r="L2821" s="117">
        <f>IFERROR(VLOOKUP(F:F,'BW Expense Report Doc'!F:H,3,FALSE),0)</f>
        <v>0</v>
      </c>
      <c r="M2821" s="117" t="str">
        <f>IFERROR(VLOOKUP(F:F,'Payment Schedule'!AD:AE,2,FALSE),"")</f>
        <v/>
      </c>
    </row>
    <row r="2822" spans="6:13" x14ac:dyDescent="0.2">
      <c r="F2822" s="110"/>
      <c r="I2822" s="213"/>
      <c r="J2822" s="254">
        <f>IFERROR(VLOOKUP(G:G,'Master Data'!A:D,4,FALSE),0)</f>
        <v>0</v>
      </c>
      <c r="L2822" s="117">
        <f>IFERROR(VLOOKUP(F:F,'BW Expense Report Doc'!F:H,3,FALSE),0)</f>
        <v>0</v>
      </c>
      <c r="M2822" s="117" t="str">
        <f>IFERROR(VLOOKUP(F:F,'Payment Schedule'!AD:AE,2,FALSE),"")</f>
        <v/>
      </c>
    </row>
    <row r="2823" spans="6:13" x14ac:dyDescent="0.2">
      <c r="F2823" s="110"/>
      <c r="I2823" s="213"/>
      <c r="J2823" s="254">
        <f>IFERROR(VLOOKUP(G:G,'Master Data'!A:D,4,FALSE),0)</f>
        <v>0</v>
      </c>
      <c r="L2823" s="117">
        <f>IFERROR(VLOOKUP(F:F,'BW Expense Report Doc'!F:H,3,FALSE),0)</f>
        <v>0</v>
      </c>
      <c r="M2823" s="117" t="str">
        <f>IFERROR(VLOOKUP(F:F,'Payment Schedule'!AD:AE,2,FALSE),"")</f>
        <v/>
      </c>
    </row>
    <row r="2824" spans="6:13" x14ac:dyDescent="0.2">
      <c r="F2824" s="110"/>
      <c r="I2824" s="213"/>
      <c r="J2824" s="254">
        <f>IFERROR(VLOOKUP(G:G,'Master Data'!A:D,4,FALSE),0)</f>
        <v>0</v>
      </c>
      <c r="L2824" s="117">
        <f>IFERROR(VLOOKUP(F:F,'BW Expense Report Doc'!F:H,3,FALSE),0)</f>
        <v>0</v>
      </c>
      <c r="M2824" s="117" t="str">
        <f>IFERROR(VLOOKUP(F:F,'Payment Schedule'!AD:AE,2,FALSE),"")</f>
        <v/>
      </c>
    </row>
    <row r="2825" spans="6:13" x14ac:dyDescent="0.2">
      <c r="F2825" s="110"/>
      <c r="I2825" s="213"/>
      <c r="J2825" s="254">
        <f>IFERROR(VLOOKUP(G:G,'Master Data'!A:D,4,FALSE),0)</f>
        <v>0</v>
      </c>
      <c r="L2825" s="117">
        <f>IFERROR(VLOOKUP(F:F,'BW Expense Report Doc'!F:H,3,FALSE),0)</f>
        <v>0</v>
      </c>
      <c r="M2825" s="117" t="str">
        <f>IFERROR(VLOOKUP(F:F,'Payment Schedule'!AD:AE,2,FALSE),"")</f>
        <v/>
      </c>
    </row>
    <row r="2826" spans="6:13" x14ac:dyDescent="0.2">
      <c r="F2826" s="110"/>
      <c r="I2826" s="213"/>
      <c r="J2826" s="254">
        <f>IFERROR(VLOOKUP(G:G,'Master Data'!A:D,4,FALSE),0)</f>
        <v>0</v>
      </c>
      <c r="L2826" s="117">
        <f>IFERROR(VLOOKUP(F:F,'BW Expense Report Doc'!F:H,3,FALSE),0)</f>
        <v>0</v>
      </c>
      <c r="M2826" s="117" t="str">
        <f>IFERROR(VLOOKUP(F:F,'Payment Schedule'!AD:AE,2,FALSE),"")</f>
        <v/>
      </c>
    </row>
    <row r="2827" spans="6:13" x14ac:dyDescent="0.2">
      <c r="F2827" s="110"/>
      <c r="I2827" s="213"/>
      <c r="J2827" s="254">
        <f>IFERROR(VLOOKUP(G:G,'Master Data'!A:D,4,FALSE),0)</f>
        <v>0</v>
      </c>
      <c r="L2827" s="117">
        <f>IFERROR(VLOOKUP(F:F,'BW Expense Report Doc'!F:H,3,FALSE),0)</f>
        <v>0</v>
      </c>
      <c r="M2827" s="117" t="str">
        <f>IFERROR(VLOOKUP(F:F,'Payment Schedule'!AD:AE,2,FALSE),"")</f>
        <v/>
      </c>
    </row>
    <row r="2828" spans="6:13" x14ac:dyDescent="0.2">
      <c r="F2828" s="110"/>
      <c r="I2828" s="213"/>
      <c r="J2828" s="254">
        <f>IFERROR(VLOOKUP(G:G,'Master Data'!A:D,4,FALSE),0)</f>
        <v>0</v>
      </c>
      <c r="L2828" s="117">
        <f>IFERROR(VLOOKUP(F:F,'BW Expense Report Doc'!F:H,3,FALSE),0)</f>
        <v>0</v>
      </c>
      <c r="M2828" s="117" t="str">
        <f>IFERROR(VLOOKUP(F:F,'Payment Schedule'!AD:AE,2,FALSE),"")</f>
        <v/>
      </c>
    </row>
    <row r="2829" spans="6:13" x14ac:dyDescent="0.2">
      <c r="F2829" s="110"/>
      <c r="I2829" s="213"/>
      <c r="J2829" s="254">
        <f>IFERROR(VLOOKUP(G:G,'Master Data'!A:D,4,FALSE),0)</f>
        <v>0</v>
      </c>
      <c r="L2829" s="117">
        <f>IFERROR(VLOOKUP(F:F,'BW Expense Report Doc'!F:H,3,FALSE),0)</f>
        <v>0</v>
      </c>
      <c r="M2829" s="117" t="str">
        <f>IFERROR(VLOOKUP(F:F,'Payment Schedule'!AD:AE,2,FALSE),"")</f>
        <v/>
      </c>
    </row>
    <row r="2830" spans="6:13" x14ac:dyDescent="0.2">
      <c r="F2830" s="110"/>
      <c r="I2830" s="213"/>
      <c r="J2830" s="254">
        <f>IFERROR(VLOOKUP(G:G,'Master Data'!A:D,4,FALSE),0)</f>
        <v>0</v>
      </c>
      <c r="L2830" s="117">
        <f>IFERROR(VLOOKUP(F:F,'BW Expense Report Doc'!F:H,3,FALSE),0)</f>
        <v>0</v>
      </c>
      <c r="M2830" s="117" t="str">
        <f>IFERROR(VLOOKUP(F:F,'Payment Schedule'!AD:AE,2,FALSE),"")</f>
        <v/>
      </c>
    </row>
    <row r="2831" spans="6:13" x14ac:dyDescent="0.2">
      <c r="F2831" s="110"/>
      <c r="I2831" s="213"/>
      <c r="J2831" s="254">
        <f>IFERROR(VLOOKUP(G:G,'Master Data'!A:D,4,FALSE),0)</f>
        <v>0</v>
      </c>
      <c r="L2831" s="117">
        <f>IFERROR(VLOOKUP(F:F,'BW Expense Report Doc'!F:H,3,FALSE),0)</f>
        <v>0</v>
      </c>
      <c r="M2831" s="117" t="str">
        <f>IFERROR(VLOOKUP(F:F,'Payment Schedule'!AD:AE,2,FALSE),"")</f>
        <v/>
      </c>
    </row>
    <row r="2832" spans="6:13" x14ac:dyDescent="0.2">
      <c r="F2832" s="110"/>
      <c r="I2832" s="213"/>
      <c r="J2832" s="254">
        <f>IFERROR(VLOOKUP(G:G,'Master Data'!A:D,4,FALSE),0)</f>
        <v>0</v>
      </c>
      <c r="L2832" s="117">
        <f>IFERROR(VLOOKUP(F:F,'BW Expense Report Doc'!F:H,3,FALSE),0)</f>
        <v>0</v>
      </c>
      <c r="M2832" s="117" t="str">
        <f>IFERROR(VLOOKUP(F:F,'Payment Schedule'!AD:AE,2,FALSE),"")</f>
        <v/>
      </c>
    </row>
    <row r="2833" spans="6:13" x14ac:dyDescent="0.2">
      <c r="F2833" s="110"/>
      <c r="I2833" s="213"/>
      <c r="J2833" s="254">
        <f>IFERROR(VLOOKUP(G:G,'Master Data'!A:D,4,FALSE),0)</f>
        <v>0</v>
      </c>
      <c r="L2833" s="117">
        <f>IFERROR(VLOOKUP(F:F,'BW Expense Report Doc'!F:H,3,FALSE),0)</f>
        <v>0</v>
      </c>
      <c r="M2833" s="117" t="str">
        <f>IFERROR(VLOOKUP(F:F,'Payment Schedule'!AD:AE,2,FALSE),"")</f>
        <v/>
      </c>
    </row>
    <row r="2834" spans="6:13" x14ac:dyDescent="0.2">
      <c r="F2834" s="110"/>
      <c r="I2834" s="213"/>
      <c r="J2834" s="254">
        <f>IFERROR(VLOOKUP(G:G,'Master Data'!A:D,4,FALSE),0)</f>
        <v>0</v>
      </c>
      <c r="L2834" s="117">
        <f>IFERROR(VLOOKUP(F:F,'BW Expense Report Doc'!F:H,3,FALSE),0)</f>
        <v>0</v>
      </c>
      <c r="M2834" s="117" t="str">
        <f>IFERROR(VLOOKUP(F:F,'Payment Schedule'!AD:AE,2,FALSE),"")</f>
        <v/>
      </c>
    </row>
    <row r="2835" spans="6:13" x14ac:dyDescent="0.2">
      <c r="F2835" s="110"/>
      <c r="I2835" s="213"/>
      <c r="J2835" s="254">
        <f>IFERROR(VLOOKUP(G:G,'Master Data'!A:D,4,FALSE),0)</f>
        <v>0</v>
      </c>
      <c r="L2835" s="117">
        <f>IFERROR(VLOOKUP(F:F,'BW Expense Report Doc'!F:H,3,FALSE),0)</f>
        <v>0</v>
      </c>
      <c r="M2835" s="117" t="str">
        <f>IFERROR(VLOOKUP(F:F,'Payment Schedule'!AD:AE,2,FALSE),"")</f>
        <v/>
      </c>
    </row>
    <row r="2836" spans="6:13" x14ac:dyDescent="0.2">
      <c r="F2836" s="110"/>
      <c r="I2836" s="213"/>
      <c r="J2836" s="254">
        <f>IFERROR(VLOOKUP(G:G,'Master Data'!A:D,4,FALSE),0)</f>
        <v>0</v>
      </c>
      <c r="L2836" s="117">
        <f>IFERROR(VLOOKUP(F:F,'BW Expense Report Doc'!F:H,3,FALSE),0)</f>
        <v>0</v>
      </c>
      <c r="M2836" s="117" t="str">
        <f>IFERROR(VLOOKUP(F:F,'Payment Schedule'!AD:AE,2,FALSE),"")</f>
        <v/>
      </c>
    </row>
    <row r="2837" spans="6:13" x14ac:dyDescent="0.2">
      <c r="F2837" s="110"/>
      <c r="I2837" s="213"/>
      <c r="J2837" s="254">
        <f>IFERROR(VLOOKUP(G:G,'Master Data'!A:D,4,FALSE),0)</f>
        <v>0</v>
      </c>
      <c r="L2837" s="117">
        <f>IFERROR(VLOOKUP(F:F,'BW Expense Report Doc'!F:H,3,FALSE),0)</f>
        <v>0</v>
      </c>
      <c r="M2837" s="117" t="str">
        <f>IFERROR(VLOOKUP(F:F,'Payment Schedule'!AD:AE,2,FALSE),"")</f>
        <v/>
      </c>
    </row>
    <row r="2838" spans="6:13" x14ac:dyDescent="0.2">
      <c r="F2838" s="110"/>
      <c r="I2838" s="213"/>
      <c r="J2838" s="254">
        <f>IFERROR(VLOOKUP(G:G,'Master Data'!A:D,4,FALSE),0)</f>
        <v>0</v>
      </c>
      <c r="L2838" s="117">
        <f>IFERROR(VLOOKUP(F:F,'BW Expense Report Doc'!F:H,3,FALSE),0)</f>
        <v>0</v>
      </c>
      <c r="M2838" s="117" t="str">
        <f>IFERROR(VLOOKUP(F:F,'Payment Schedule'!AD:AE,2,FALSE),"")</f>
        <v/>
      </c>
    </row>
    <row r="2839" spans="6:13" x14ac:dyDescent="0.2">
      <c r="F2839" s="110"/>
      <c r="I2839" s="213"/>
      <c r="J2839" s="254">
        <f>IFERROR(VLOOKUP(G:G,'Master Data'!A:D,4,FALSE),0)</f>
        <v>0</v>
      </c>
      <c r="L2839" s="117">
        <f>IFERROR(VLOOKUP(F:F,'BW Expense Report Doc'!F:H,3,FALSE),0)</f>
        <v>0</v>
      </c>
      <c r="M2839" s="117" t="str">
        <f>IFERROR(VLOOKUP(F:F,'Payment Schedule'!AD:AE,2,FALSE),"")</f>
        <v/>
      </c>
    </row>
    <row r="2840" spans="6:13" x14ac:dyDescent="0.2">
      <c r="F2840" s="110"/>
      <c r="I2840" s="213"/>
      <c r="J2840" s="254">
        <f>IFERROR(VLOOKUP(G:G,'Master Data'!A:D,4,FALSE),0)</f>
        <v>0</v>
      </c>
      <c r="L2840" s="117">
        <f>IFERROR(VLOOKUP(F:F,'BW Expense Report Doc'!F:H,3,FALSE),0)</f>
        <v>0</v>
      </c>
      <c r="M2840" s="117" t="str">
        <f>IFERROR(VLOOKUP(F:F,'Payment Schedule'!AD:AE,2,FALSE),"")</f>
        <v/>
      </c>
    </row>
    <row r="2841" spans="6:13" x14ac:dyDescent="0.2">
      <c r="F2841" s="110"/>
      <c r="I2841" s="213"/>
      <c r="J2841" s="254">
        <f>IFERROR(VLOOKUP(G:G,'Master Data'!A:D,4,FALSE),0)</f>
        <v>0</v>
      </c>
      <c r="L2841" s="117">
        <f>IFERROR(VLOOKUP(F:F,'BW Expense Report Doc'!F:H,3,FALSE),0)</f>
        <v>0</v>
      </c>
      <c r="M2841" s="117" t="str">
        <f>IFERROR(VLOOKUP(F:F,'Payment Schedule'!AD:AE,2,FALSE),"")</f>
        <v/>
      </c>
    </row>
    <row r="2842" spans="6:13" x14ac:dyDescent="0.2">
      <c r="F2842" s="110"/>
      <c r="I2842" s="213"/>
      <c r="J2842" s="254">
        <f>IFERROR(VLOOKUP(G:G,'Master Data'!A:D,4,FALSE),0)</f>
        <v>0</v>
      </c>
      <c r="L2842" s="117">
        <f>IFERROR(VLOOKUP(F:F,'BW Expense Report Doc'!F:H,3,FALSE),0)</f>
        <v>0</v>
      </c>
      <c r="M2842" s="117" t="str">
        <f>IFERROR(VLOOKUP(F:F,'Payment Schedule'!AD:AE,2,FALSE),"")</f>
        <v/>
      </c>
    </row>
    <row r="2843" spans="6:13" x14ac:dyDescent="0.2">
      <c r="F2843" s="110"/>
      <c r="I2843" s="213"/>
      <c r="J2843" s="254">
        <f>IFERROR(VLOOKUP(G:G,'Master Data'!A:D,4,FALSE),0)</f>
        <v>0</v>
      </c>
      <c r="L2843" s="117">
        <f>IFERROR(VLOOKUP(F:F,'BW Expense Report Doc'!F:H,3,FALSE),0)</f>
        <v>0</v>
      </c>
      <c r="M2843" s="117" t="str">
        <f>IFERROR(VLOOKUP(F:F,'Payment Schedule'!AD:AE,2,FALSE),"")</f>
        <v/>
      </c>
    </row>
    <row r="2844" spans="6:13" x14ac:dyDescent="0.2">
      <c r="F2844" s="110"/>
      <c r="I2844" s="213"/>
      <c r="J2844" s="254">
        <f>IFERROR(VLOOKUP(G:G,'Master Data'!A:D,4,FALSE),0)</f>
        <v>0</v>
      </c>
      <c r="L2844" s="117">
        <f>IFERROR(VLOOKUP(F:F,'BW Expense Report Doc'!F:H,3,FALSE),0)</f>
        <v>0</v>
      </c>
      <c r="M2844" s="117" t="str">
        <f>IFERROR(VLOOKUP(F:F,'Payment Schedule'!AD:AE,2,FALSE),"")</f>
        <v/>
      </c>
    </row>
    <row r="2845" spans="6:13" x14ac:dyDescent="0.2">
      <c r="F2845" s="110"/>
      <c r="I2845" s="213"/>
      <c r="J2845" s="254">
        <f>IFERROR(VLOOKUP(G:G,'Master Data'!A:D,4,FALSE),0)</f>
        <v>0</v>
      </c>
      <c r="L2845" s="117">
        <f>IFERROR(VLOOKUP(F:F,'BW Expense Report Doc'!F:H,3,FALSE),0)</f>
        <v>0</v>
      </c>
      <c r="M2845" s="117" t="str">
        <f>IFERROR(VLOOKUP(F:F,'Payment Schedule'!AD:AE,2,FALSE),"")</f>
        <v/>
      </c>
    </row>
    <row r="2846" spans="6:13" x14ac:dyDescent="0.2">
      <c r="F2846" s="110"/>
      <c r="I2846" s="213"/>
      <c r="J2846" s="254">
        <f>IFERROR(VLOOKUP(G:G,'Master Data'!A:D,4,FALSE),0)</f>
        <v>0</v>
      </c>
      <c r="L2846" s="117">
        <f>IFERROR(VLOOKUP(F:F,'BW Expense Report Doc'!F:H,3,FALSE),0)</f>
        <v>0</v>
      </c>
      <c r="M2846" s="117" t="str">
        <f>IFERROR(VLOOKUP(F:F,'Payment Schedule'!AD:AE,2,FALSE),"")</f>
        <v/>
      </c>
    </row>
    <row r="2847" spans="6:13" x14ac:dyDescent="0.2">
      <c r="F2847" s="110"/>
      <c r="I2847" s="213"/>
      <c r="J2847" s="254">
        <f>IFERROR(VLOOKUP(G:G,'Master Data'!A:D,4,FALSE),0)</f>
        <v>0</v>
      </c>
      <c r="L2847" s="117">
        <f>IFERROR(VLOOKUP(F:F,'BW Expense Report Doc'!F:H,3,FALSE),0)</f>
        <v>0</v>
      </c>
      <c r="M2847" s="117" t="str">
        <f>IFERROR(VLOOKUP(F:F,'Payment Schedule'!AD:AE,2,FALSE),"")</f>
        <v/>
      </c>
    </row>
    <row r="2848" spans="6:13" x14ac:dyDescent="0.2">
      <c r="F2848" s="110"/>
      <c r="I2848" s="213"/>
      <c r="J2848" s="254">
        <f>IFERROR(VLOOKUP(G:G,'Master Data'!A:D,4,FALSE),0)</f>
        <v>0</v>
      </c>
      <c r="L2848" s="117">
        <f>IFERROR(VLOOKUP(F:F,'BW Expense Report Doc'!F:H,3,FALSE),0)</f>
        <v>0</v>
      </c>
      <c r="M2848" s="117" t="str">
        <f>IFERROR(VLOOKUP(F:F,'Payment Schedule'!AD:AE,2,FALSE),"")</f>
        <v/>
      </c>
    </row>
    <row r="2849" spans="6:13" x14ac:dyDescent="0.2">
      <c r="F2849" s="110"/>
      <c r="I2849" s="213"/>
      <c r="J2849" s="254">
        <f>IFERROR(VLOOKUP(G:G,'Master Data'!A:D,4,FALSE),0)</f>
        <v>0</v>
      </c>
      <c r="L2849" s="117">
        <f>IFERROR(VLOOKUP(F:F,'BW Expense Report Doc'!F:H,3,FALSE),0)</f>
        <v>0</v>
      </c>
      <c r="M2849" s="117" t="str">
        <f>IFERROR(VLOOKUP(F:F,'Payment Schedule'!AD:AE,2,FALSE),"")</f>
        <v/>
      </c>
    </row>
    <row r="2850" spans="6:13" x14ac:dyDescent="0.2">
      <c r="F2850" s="110"/>
      <c r="I2850" s="213"/>
      <c r="J2850" s="254">
        <f>IFERROR(VLOOKUP(G:G,'Master Data'!A:D,4,FALSE),0)</f>
        <v>0</v>
      </c>
      <c r="L2850" s="117">
        <f>IFERROR(VLOOKUP(F:F,'BW Expense Report Doc'!F:H,3,FALSE),0)</f>
        <v>0</v>
      </c>
      <c r="M2850" s="117" t="str">
        <f>IFERROR(VLOOKUP(F:F,'Payment Schedule'!AD:AE,2,FALSE),"")</f>
        <v/>
      </c>
    </row>
    <row r="2851" spans="6:13" x14ac:dyDescent="0.2">
      <c r="F2851" s="110"/>
      <c r="I2851" s="213"/>
      <c r="J2851" s="254">
        <f>IFERROR(VLOOKUP(G:G,'Master Data'!A:D,4,FALSE),0)</f>
        <v>0</v>
      </c>
      <c r="L2851" s="117">
        <f>IFERROR(VLOOKUP(F:F,'BW Expense Report Doc'!F:H,3,FALSE),0)</f>
        <v>0</v>
      </c>
      <c r="M2851" s="117" t="str">
        <f>IFERROR(VLOOKUP(F:F,'Payment Schedule'!AD:AE,2,FALSE),"")</f>
        <v/>
      </c>
    </row>
    <row r="2852" spans="6:13" x14ac:dyDescent="0.2">
      <c r="F2852" s="110"/>
      <c r="I2852" s="213"/>
      <c r="J2852" s="254">
        <f>IFERROR(VLOOKUP(G:G,'Master Data'!A:D,4,FALSE),0)</f>
        <v>0</v>
      </c>
      <c r="L2852" s="117">
        <f>IFERROR(VLOOKUP(F:F,'BW Expense Report Doc'!F:H,3,FALSE),0)</f>
        <v>0</v>
      </c>
      <c r="M2852" s="117" t="str">
        <f>IFERROR(VLOOKUP(F:F,'Payment Schedule'!AD:AE,2,FALSE),"")</f>
        <v/>
      </c>
    </row>
    <row r="2853" spans="6:13" x14ac:dyDescent="0.2">
      <c r="F2853" s="110"/>
      <c r="I2853" s="213"/>
      <c r="J2853" s="254">
        <f>IFERROR(VLOOKUP(G:G,'Master Data'!A:D,4,FALSE),0)</f>
        <v>0</v>
      </c>
      <c r="L2853" s="117">
        <f>IFERROR(VLOOKUP(F:F,'BW Expense Report Doc'!F:H,3,FALSE),0)</f>
        <v>0</v>
      </c>
      <c r="M2853" s="117" t="str">
        <f>IFERROR(VLOOKUP(F:F,'Payment Schedule'!AD:AE,2,FALSE),"")</f>
        <v/>
      </c>
    </row>
    <row r="2854" spans="6:13" x14ac:dyDescent="0.2">
      <c r="F2854" s="110"/>
      <c r="I2854" s="213"/>
      <c r="J2854" s="254">
        <f>IFERROR(VLOOKUP(G:G,'Master Data'!A:D,4,FALSE),0)</f>
        <v>0</v>
      </c>
      <c r="L2854" s="117">
        <f>IFERROR(VLOOKUP(F:F,'BW Expense Report Doc'!F:H,3,FALSE),0)</f>
        <v>0</v>
      </c>
      <c r="M2854" s="117" t="str">
        <f>IFERROR(VLOOKUP(F:F,'Payment Schedule'!AD:AE,2,FALSE),"")</f>
        <v/>
      </c>
    </row>
    <row r="2855" spans="6:13" x14ac:dyDescent="0.2">
      <c r="F2855" s="110"/>
      <c r="I2855" s="213"/>
      <c r="J2855" s="254">
        <f>IFERROR(VLOOKUP(G:G,'Master Data'!A:D,4,FALSE),0)</f>
        <v>0</v>
      </c>
      <c r="L2855" s="117">
        <f>IFERROR(VLOOKUP(F:F,'BW Expense Report Doc'!F:H,3,FALSE),0)</f>
        <v>0</v>
      </c>
      <c r="M2855" s="117" t="str">
        <f>IFERROR(VLOOKUP(F:F,'Payment Schedule'!AD:AE,2,FALSE),"")</f>
        <v/>
      </c>
    </row>
    <row r="2856" spans="6:13" x14ac:dyDescent="0.2">
      <c r="F2856" s="110"/>
      <c r="I2856" s="213"/>
      <c r="J2856" s="254">
        <f>IFERROR(VLOOKUP(G:G,'Master Data'!A:D,4,FALSE),0)</f>
        <v>0</v>
      </c>
      <c r="L2856" s="117">
        <f>IFERROR(VLOOKUP(F:F,'BW Expense Report Doc'!F:H,3,FALSE),0)</f>
        <v>0</v>
      </c>
      <c r="M2856" s="117" t="str">
        <f>IFERROR(VLOOKUP(F:F,'Payment Schedule'!AD:AE,2,FALSE),"")</f>
        <v/>
      </c>
    </row>
    <row r="2857" spans="6:13" x14ac:dyDescent="0.2">
      <c r="F2857" s="110"/>
      <c r="I2857" s="213"/>
      <c r="J2857" s="254">
        <f>IFERROR(VLOOKUP(G:G,'Master Data'!A:D,4,FALSE),0)</f>
        <v>0</v>
      </c>
      <c r="L2857" s="117">
        <f>IFERROR(VLOOKUP(F:F,'BW Expense Report Doc'!F:H,3,FALSE),0)</f>
        <v>0</v>
      </c>
      <c r="M2857" s="117" t="str">
        <f>IFERROR(VLOOKUP(F:F,'Payment Schedule'!AD:AE,2,FALSE),"")</f>
        <v/>
      </c>
    </row>
    <row r="2858" spans="6:13" x14ac:dyDescent="0.2">
      <c r="F2858" s="110"/>
      <c r="I2858" s="213"/>
      <c r="J2858" s="254">
        <f>IFERROR(VLOOKUP(G:G,'Master Data'!A:D,4,FALSE),0)</f>
        <v>0</v>
      </c>
      <c r="L2858" s="117">
        <f>IFERROR(VLOOKUP(F:F,'BW Expense Report Doc'!F:H,3,FALSE),0)</f>
        <v>0</v>
      </c>
      <c r="M2858" s="117" t="str">
        <f>IFERROR(VLOOKUP(F:F,'Payment Schedule'!AD:AE,2,FALSE),"")</f>
        <v/>
      </c>
    </row>
    <row r="2859" spans="6:13" x14ac:dyDescent="0.2">
      <c r="F2859" s="110"/>
      <c r="I2859" s="213"/>
      <c r="J2859" s="254">
        <f>IFERROR(VLOOKUP(G:G,'Master Data'!A:D,4,FALSE),0)</f>
        <v>0</v>
      </c>
      <c r="L2859" s="117">
        <f>IFERROR(VLOOKUP(F:F,'BW Expense Report Doc'!F:H,3,FALSE),0)</f>
        <v>0</v>
      </c>
      <c r="M2859" s="117" t="str">
        <f>IFERROR(VLOOKUP(F:F,'Payment Schedule'!AD:AE,2,FALSE),"")</f>
        <v/>
      </c>
    </row>
    <row r="2860" spans="6:13" x14ac:dyDescent="0.2">
      <c r="F2860" s="110"/>
      <c r="I2860" s="213"/>
      <c r="J2860" s="254">
        <f>IFERROR(VLOOKUP(G:G,'Master Data'!A:D,4,FALSE),0)</f>
        <v>0</v>
      </c>
      <c r="L2860" s="117">
        <f>IFERROR(VLOOKUP(F:F,'BW Expense Report Doc'!F:H,3,FALSE),0)</f>
        <v>0</v>
      </c>
      <c r="M2860" s="117" t="str">
        <f>IFERROR(VLOOKUP(F:F,'Payment Schedule'!AD:AE,2,FALSE),"")</f>
        <v/>
      </c>
    </row>
    <row r="2861" spans="6:13" x14ac:dyDescent="0.2">
      <c r="F2861" s="110"/>
      <c r="I2861" s="213"/>
      <c r="J2861" s="254">
        <f>IFERROR(VLOOKUP(G:G,'Master Data'!A:D,4,FALSE),0)</f>
        <v>0</v>
      </c>
      <c r="L2861" s="117">
        <f>IFERROR(VLOOKUP(F:F,'BW Expense Report Doc'!F:H,3,FALSE),0)</f>
        <v>0</v>
      </c>
      <c r="M2861" s="117" t="str">
        <f>IFERROR(VLOOKUP(F:F,'Payment Schedule'!AD:AE,2,FALSE),"")</f>
        <v/>
      </c>
    </row>
    <row r="2862" spans="6:13" x14ac:dyDescent="0.2">
      <c r="F2862" s="110"/>
      <c r="I2862" s="213"/>
      <c r="J2862" s="254">
        <f>IFERROR(VLOOKUP(G:G,'Master Data'!A:D,4,FALSE),0)</f>
        <v>0</v>
      </c>
      <c r="L2862" s="117">
        <f>IFERROR(VLOOKUP(F:F,'BW Expense Report Doc'!F:H,3,FALSE),0)</f>
        <v>0</v>
      </c>
      <c r="M2862" s="117" t="str">
        <f>IFERROR(VLOOKUP(F:F,'Payment Schedule'!AD:AE,2,FALSE),"")</f>
        <v/>
      </c>
    </row>
    <row r="2863" spans="6:13" x14ac:dyDescent="0.2">
      <c r="F2863" s="110"/>
      <c r="I2863" s="213"/>
      <c r="J2863" s="254">
        <f>IFERROR(VLOOKUP(G:G,'Master Data'!A:D,4,FALSE),0)</f>
        <v>0</v>
      </c>
      <c r="L2863" s="117">
        <f>IFERROR(VLOOKUP(F:F,'BW Expense Report Doc'!F:H,3,FALSE),0)</f>
        <v>0</v>
      </c>
      <c r="M2863" s="117" t="str">
        <f>IFERROR(VLOOKUP(F:F,'Payment Schedule'!AD:AE,2,FALSE),"")</f>
        <v/>
      </c>
    </row>
    <row r="2864" spans="6:13" x14ac:dyDescent="0.2">
      <c r="F2864" s="110"/>
      <c r="I2864" s="213"/>
      <c r="J2864" s="254">
        <f>IFERROR(VLOOKUP(G:G,'Master Data'!A:D,4,FALSE),0)</f>
        <v>0</v>
      </c>
      <c r="L2864" s="117">
        <f>IFERROR(VLOOKUP(F:F,'BW Expense Report Doc'!F:H,3,FALSE),0)</f>
        <v>0</v>
      </c>
      <c r="M2864" s="117" t="str">
        <f>IFERROR(VLOOKUP(F:F,'Payment Schedule'!AD:AE,2,FALSE),"")</f>
        <v/>
      </c>
    </row>
    <row r="2865" spans="6:13" x14ac:dyDescent="0.2">
      <c r="F2865" s="110"/>
      <c r="I2865" s="213"/>
      <c r="J2865" s="254">
        <f>IFERROR(VLOOKUP(G:G,'Master Data'!A:D,4,FALSE),0)</f>
        <v>0</v>
      </c>
      <c r="L2865" s="117">
        <f>IFERROR(VLOOKUP(F:F,'BW Expense Report Doc'!F:H,3,FALSE),0)</f>
        <v>0</v>
      </c>
      <c r="M2865" s="117" t="str">
        <f>IFERROR(VLOOKUP(F:F,'Payment Schedule'!AD:AE,2,FALSE),"")</f>
        <v/>
      </c>
    </row>
    <row r="2866" spans="6:13" x14ac:dyDescent="0.2">
      <c r="F2866" s="110"/>
      <c r="I2866" s="213"/>
      <c r="J2866" s="254">
        <f>IFERROR(VLOOKUP(G:G,'Master Data'!A:D,4,FALSE),0)</f>
        <v>0</v>
      </c>
      <c r="L2866" s="117">
        <f>IFERROR(VLOOKUP(F:F,'BW Expense Report Doc'!F:H,3,FALSE),0)</f>
        <v>0</v>
      </c>
      <c r="M2866" s="117" t="str">
        <f>IFERROR(VLOOKUP(F:F,'Payment Schedule'!AD:AE,2,FALSE),"")</f>
        <v/>
      </c>
    </row>
    <row r="2867" spans="6:13" x14ac:dyDescent="0.2">
      <c r="F2867" s="110"/>
      <c r="I2867" s="213"/>
      <c r="J2867" s="254">
        <f>IFERROR(VLOOKUP(G:G,'Master Data'!A:D,4,FALSE),0)</f>
        <v>0</v>
      </c>
      <c r="L2867" s="117">
        <f>IFERROR(VLOOKUP(F:F,'BW Expense Report Doc'!F:H,3,FALSE),0)</f>
        <v>0</v>
      </c>
      <c r="M2867" s="117" t="str">
        <f>IFERROR(VLOOKUP(F:F,'Payment Schedule'!AD:AE,2,FALSE),"")</f>
        <v/>
      </c>
    </row>
    <row r="2868" spans="6:13" x14ac:dyDescent="0.2">
      <c r="F2868" s="110"/>
      <c r="I2868" s="213"/>
      <c r="J2868" s="254">
        <f>IFERROR(VLOOKUP(G:G,'Master Data'!A:D,4,FALSE),0)</f>
        <v>0</v>
      </c>
      <c r="L2868" s="117">
        <f>IFERROR(VLOOKUP(F:F,'BW Expense Report Doc'!F:H,3,FALSE),0)</f>
        <v>0</v>
      </c>
      <c r="M2868" s="117" t="str">
        <f>IFERROR(VLOOKUP(F:F,'Payment Schedule'!AD:AE,2,FALSE),"")</f>
        <v/>
      </c>
    </row>
    <row r="2869" spans="6:13" x14ac:dyDescent="0.2">
      <c r="F2869" s="110"/>
      <c r="I2869" s="213"/>
      <c r="J2869" s="254">
        <f>IFERROR(VLOOKUP(G:G,'Master Data'!A:D,4,FALSE),0)</f>
        <v>0</v>
      </c>
      <c r="L2869" s="117">
        <f>IFERROR(VLOOKUP(F:F,'BW Expense Report Doc'!F:H,3,FALSE),0)</f>
        <v>0</v>
      </c>
      <c r="M2869" s="117" t="str">
        <f>IFERROR(VLOOKUP(F:F,'Payment Schedule'!AD:AE,2,FALSE),"")</f>
        <v/>
      </c>
    </row>
    <row r="2870" spans="6:13" x14ac:dyDescent="0.2">
      <c r="F2870" s="110"/>
      <c r="I2870" s="213"/>
      <c r="J2870" s="254">
        <f>IFERROR(VLOOKUP(G:G,'Master Data'!A:D,4,FALSE),0)</f>
        <v>0</v>
      </c>
      <c r="L2870" s="117">
        <f>IFERROR(VLOOKUP(F:F,'BW Expense Report Doc'!F:H,3,FALSE),0)</f>
        <v>0</v>
      </c>
      <c r="M2870" s="117" t="str">
        <f>IFERROR(VLOOKUP(F:F,'Payment Schedule'!AD:AE,2,FALSE),"")</f>
        <v/>
      </c>
    </row>
    <row r="2871" spans="6:13" x14ac:dyDescent="0.2">
      <c r="F2871" s="110"/>
      <c r="I2871" s="213"/>
      <c r="J2871" s="254">
        <f>IFERROR(VLOOKUP(G:G,'Master Data'!A:D,4,FALSE),0)</f>
        <v>0</v>
      </c>
      <c r="L2871" s="117">
        <f>IFERROR(VLOOKUP(F:F,'BW Expense Report Doc'!F:H,3,FALSE),0)</f>
        <v>0</v>
      </c>
      <c r="M2871" s="117" t="str">
        <f>IFERROR(VLOOKUP(F:F,'Payment Schedule'!AD:AE,2,FALSE),"")</f>
        <v/>
      </c>
    </row>
    <row r="2872" spans="6:13" x14ac:dyDescent="0.2">
      <c r="F2872" s="110"/>
      <c r="I2872" s="213"/>
      <c r="J2872" s="254">
        <f>IFERROR(VLOOKUP(G:G,'Master Data'!A:D,4,FALSE),0)</f>
        <v>0</v>
      </c>
      <c r="L2872" s="117">
        <f>IFERROR(VLOOKUP(F:F,'BW Expense Report Doc'!F:H,3,FALSE),0)</f>
        <v>0</v>
      </c>
      <c r="M2872" s="117" t="str">
        <f>IFERROR(VLOOKUP(F:F,'Payment Schedule'!AD:AE,2,FALSE),"")</f>
        <v/>
      </c>
    </row>
    <row r="2873" spans="6:13" x14ac:dyDescent="0.2">
      <c r="F2873" s="110"/>
      <c r="I2873" s="213"/>
      <c r="J2873" s="254">
        <f>IFERROR(VLOOKUP(G:G,'Master Data'!A:D,4,FALSE),0)</f>
        <v>0</v>
      </c>
      <c r="L2873" s="117">
        <f>IFERROR(VLOOKUP(F:F,'BW Expense Report Doc'!F:H,3,FALSE),0)</f>
        <v>0</v>
      </c>
      <c r="M2873" s="117" t="str">
        <f>IFERROR(VLOOKUP(F:F,'Payment Schedule'!AD:AE,2,FALSE),"")</f>
        <v/>
      </c>
    </row>
    <row r="2874" spans="6:13" x14ac:dyDescent="0.2">
      <c r="F2874" s="110"/>
      <c r="I2874" s="213"/>
      <c r="J2874" s="254">
        <f>IFERROR(VLOOKUP(G:G,'Master Data'!A:D,4,FALSE),0)</f>
        <v>0</v>
      </c>
      <c r="L2874" s="117">
        <f>IFERROR(VLOOKUP(F:F,'BW Expense Report Doc'!F:H,3,FALSE),0)</f>
        <v>0</v>
      </c>
      <c r="M2874" s="117" t="str">
        <f>IFERROR(VLOOKUP(F:F,'Payment Schedule'!AD:AE,2,FALSE),"")</f>
        <v/>
      </c>
    </row>
    <row r="2875" spans="6:13" x14ac:dyDescent="0.2">
      <c r="F2875" s="110"/>
      <c r="I2875" s="213"/>
      <c r="J2875" s="254">
        <f>IFERROR(VLOOKUP(G:G,'Master Data'!A:D,4,FALSE),0)</f>
        <v>0</v>
      </c>
      <c r="L2875" s="117">
        <f>IFERROR(VLOOKUP(F:F,'BW Expense Report Doc'!F:H,3,FALSE),0)</f>
        <v>0</v>
      </c>
      <c r="M2875" s="117" t="str">
        <f>IFERROR(VLOOKUP(F:F,'Payment Schedule'!AD:AE,2,FALSE),"")</f>
        <v/>
      </c>
    </row>
    <row r="2876" spans="6:13" x14ac:dyDescent="0.2">
      <c r="F2876" s="110"/>
      <c r="I2876" s="213"/>
      <c r="J2876" s="254">
        <f>IFERROR(VLOOKUP(G:G,'Master Data'!A:D,4,FALSE),0)</f>
        <v>0</v>
      </c>
      <c r="L2876" s="117">
        <f>IFERROR(VLOOKUP(F:F,'BW Expense Report Doc'!F:H,3,FALSE),0)</f>
        <v>0</v>
      </c>
      <c r="M2876" s="117" t="str">
        <f>IFERROR(VLOOKUP(F:F,'Payment Schedule'!AD:AE,2,FALSE),"")</f>
        <v/>
      </c>
    </row>
    <row r="2877" spans="6:13" x14ac:dyDescent="0.2">
      <c r="F2877" s="110"/>
      <c r="I2877" s="213"/>
      <c r="J2877" s="254">
        <f>IFERROR(VLOOKUP(G:G,'Master Data'!A:D,4,FALSE),0)</f>
        <v>0</v>
      </c>
      <c r="L2877" s="117">
        <f>IFERROR(VLOOKUP(F:F,'BW Expense Report Doc'!F:H,3,FALSE),0)</f>
        <v>0</v>
      </c>
      <c r="M2877" s="117" t="str">
        <f>IFERROR(VLOOKUP(F:F,'Payment Schedule'!AD:AE,2,FALSE),"")</f>
        <v/>
      </c>
    </row>
    <row r="2878" spans="6:13" x14ac:dyDescent="0.2">
      <c r="F2878" s="110"/>
      <c r="I2878" s="213"/>
      <c r="J2878" s="254">
        <f>IFERROR(VLOOKUP(G:G,'Master Data'!A:D,4,FALSE),0)</f>
        <v>0</v>
      </c>
      <c r="L2878" s="117">
        <f>IFERROR(VLOOKUP(F:F,'BW Expense Report Doc'!F:H,3,FALSE),0)</f>
        <v>0</v>
      </c>
      <c r="M2878" s="117" t="str">
        <f>IFERROR(VLOOKUP(F:F,'Payment Schedule'!AD:AE,2,FALSE),"")</f>
        <v/>
      </c>
    </row>
    <row r="2879" spans="6:13" x14ac:dyDescent="0.2">
      <c r="F2879" s="110"/>
      <c r="I2879" s="213"/>
      <c r="J2879" s="254">
        <f>IFERROR(VLOOKUP(G:G,'Master Data'!A:D,4,FALSE),0)</f>
        <v>0</v>
      </c>
      <c r="L2879" s="117">
        <f>IFERROR(VLOOKUP(F:F,'BW Expense Report Doc'!F:H,3,FALSE),0)</f>
        <v>0</v>
      </c>
      <c r="M2879" s="117" t="str">
        <f>IFERROR(VLOOKUP(F:F,'Payment Schedule'!AD:AE,2,FALSE),"")</f>
        <v/>
      </c>
    </row>
    <row r="2880" spans="6:13" x14ac:dyDescent="0.2">
      <c r="F2880" s="110"/>
      <c r="I2880" s="213"/>
      <c r="J2880" s="254">
        <f>IFERROR(VLOOKUP(G:G,'Master Data'!A:D,4,FALSE),0)</f>
        <v>0</v>
      </c>
      <c r="L2880" s="117">
        <f>IFERROR(VLOOKUP(F:F,'BW Expense Report Doc'!F:H,3,FALSE),0)</f>
        <v>0</v>
      </c>
      <c r="M2880" s="117" t="str">
        <f>IFERROR(VLOOKUP(F:F,'Payment Schedule'!AD:AE,2,FALSE),"")</f>
        <v/>
      </c>
    </row>
    <row r="2881" spans="6:13" x14ac:dyDescent="0.2">
      <c r="F2881" s="110"/>
      <c r="I2881" s="213"/>
      <c r="J2881" s="254">
        <f>IFERROR(VLOOKUP(G:G,'Master Data'!A:D,4,FALSE),0)</f>
        <v>0</v>
      </c>
      <c r="L2881" s="117">
        <f>IFERROR(VLOOKUP(F:F,'BW Expense Report Doc'!F:H,3,FALSE),0)</f>
        <v>0</v>
      </c>
      <c r="M2881" s="117" t="str">
        <f>IFERROR(VLOOKUP(F:F,'Payment Schedule'!AD:AE,2,FALSE),"")</f>
        <v/>
      </c>
    </row>
    <row r="2882" spans="6:13" x14ac:dyDescent="0.2">
      <c r="F2882" s="110"/>
      <c r="I2882" s="213"/>
      <c r="J2882" s="254">
        <f>IFERROR(VLOOKUP(G:G,'Master Data'!A:D,4,FALSE),0)</f>
        <v>0</v>
      </c>
      <c r="L2882" s="117">
        <f>IFERROR(VLOOKUP(F:F,'BW Expense Report Doc'!F:H,3,FALSE),0)</f>
        <v>0</v>
      </c>
      <c r="M2882" s="117" t="str">
        <f>IFERROR(VLOOKUP(F:F,'Payment Schedule'!AD:AE,2,FALSE),"")</f>
        <v/>
      </c>
    </row>
    <row r="2883" spans="6:13" x14ac:dyDescent="0.2">
      <c r="F2883" s="110"/>
      <c r="I2883" s="213"/>
      <c r="J2883" s="254">
        <f>IFERROR(VLOOKUP(G:G,'Master Data'!A:D,4,FALSE),0)</f>
        <v>0</v>
      </c>
      <c r="L2883" s="117">
        <f>IFERROR(VLOOKUP(F:F,'BW Expense Report Doc'!F:H,3,FALSE),0)</f>
        <v>0</v>
      </c>
      <c r="M2883" s="117" t="str">
        <f>IFERROR(VLOOKUP(F:F,'Payment Schedule'!AD:AE,2,FALSE),"")</f>
        <v/>
      </c>
    </row>
    <row r="2884" spans="6:13" x14ac:dyDescent="0.2">
      <c r="F2884" s="110"/>
      <c r="I2884" s="213"/>
      <c r="J2884" s="254">
        <f>IFERROR(VLOOKUP(G:G,'Master Data'!A:D,4,FALSE),0)</f>
        <v>0</v>
      </c>
      <c r="L2884" s="117">
        <f>IFERROR(VLOOKUP(F:F,'BW Expense Report Doc'!F:H,3,FALSE),0)</f>
        <v>0</v>
      </c>
      <c r="M2884" s="117" t="str">
        <f>IFERROR(VLOOKUP(F:F,'Payment Schedule'!AD:AE,2,FALSE),"")</f>
        <v/>
      </c>
    </row>
    <row r="2885" spans="6:13" x14ac:dyDescent="0.2">
      <c r="F2885" s="110"/>
      <c r="I2885" s="213"/>
      <c r="J2885" s="254">
        <f>IFERROR(VLOOKUP(G:G,'Master Data'!A:D,4,FALSE),0)</f>
        <v>0</v>
      </c>
      <c r="L2885" s="117">
        <f>IFERROR(VLOOKUP(F:F,'BW Expense Report Doc'!F:H,3,FALSE),0)</f>
        <v>0</v>
      </c>
      <c r="M2885" s="117" t="str">
        <f>IFERROR(VLOOKUP(F:F,'Payment Schedule'!AD:AE,2,FALSE),"")</f>
        <v/>
      </c>
    </row>
    <row r="2886" spans="6:13" x14ac:dyDescent="0.2">
      <c r="F2886" s="110"/>
      <c r="I2886" s="213"/>
      <c r="J2886" s="254">
        <f>IFERROR(VLOOKUP(G:G,'Master Data'!A:D,4,FALSE),0)</f>
        <v>0</v>
      </c>
      <c r="L2886" s="117">
        <f>IFERROR(VLOOKUP(F:F,'BW Expense Report Doc'!F:H,3,FALSE),0)</f>
        <v>0</v>
      </c>
      <c r="M2886" s="117" t="str">
        <f>IFERROR(VLOOKUP(F:F,'Payment Schedule'!AD:AE,2,FALSE),"")</f>
        <v/>
      </c>
    </row>
    <row r="2887" spans="6:13" x14ac:dyDescent="0.2">
      <c r="F2887" s="110"/>
      <c r="I2887" s="213"/>
      <c r="J2887" s="254">
        <f>IFERROR(VLOOKUP(G:G,'Master Data'!A:D,4,FALSE),0)</f>
        <v>0</v>
      </c>
      <c r="L2887" s="117">
        <f>IFERROR(VLOOKUP(F:F,'BW Expense Report Doc'!F:H,3,FALSE),0)</f>
        <v>0</v>
      </c>
      <c r="M2887" s="117" t="str">
        <f>IFERROR(VLOOKUP(F:F,'Payment Schedule'!AD:AE,2,FALSE),"")</f>
        <v/>
      </c>
    </row>
    <row r="2888" spans="6:13" x14ac:dyDescent="0.2">
      <c r="F2888" s="110"/>
      <c r="I2888" s="213"/>
      <c r="J2888" s="254">
        <f>IFERROR(VLOOKUP(G:G,'Master Data'!A:D,4,FALSE),0)</f>
        <v>0</v>
      </c>
      <c r="L2888" s="117">
        <f>IFERROR(VLOOKUP(F:F,'BW Expense Report Doc'!F:H,3,FALSE),0)</f>
        <v>0</v>
      </c>
      <c r="M2888" s="117" t="str">
        <f>IFERROR(VLOOKUP(F:F,'Payment Schedule'!AD:AE,2,FALSE),"")</f>
        <v/>
      </c>
    </row>
    <row r="2889" spans="6:13" x14ac:dyDescent="0.2">
      <c r="F2889" s="110"/>
      <c r="I2889" s="213"/>
      <c r="J2889" s="254">
        <f>IFERROR(VLOOKUP(G:G,'Master Data'!A:D,4,FALSE),0)</f>
        <v>0</v>
      </c>
      <c r="L2889" s="117">
        <f>IFERROR(VLOOKUP(F:F,'BW Expense Report Doc'!F:H,3,FALSE),0)</f>
        <v>0</v>
      </c>
      <c r="M2889" s="117" t="str">
        <f>IFERROR(VLOOKUP(F:F,'Payment Schedule'!AD:AE,2,FALSE),"")</f>
        <v/>
      </c>
    </row>
    <row r="2890" spans="6:13" x14ac:dyDescent="0.2">
      <c r="F2890" s="110"/>
      <c r="I2890" s="213"/>
      <c r="J2890" s="254">
        <f>IFERROR(VLOOKUP(G:G,'Master Data'!A:D,4,FALSE),0)</f>
        <v>0</v>
      </c>
      <c r="L2890" s="117">
        <f>IFERROR(VLOOKUP(F:F,'BW Expense Report Doc'!F:H,3,FALSE),0)</f>
        <v>0</v>
      </c>
      <c r="M2890" s="117" t="str">
        <f>IFERROR(VLOOKUP(F:F,'Payment Schedule'!AD:AE,2,FALSE),"")</f>
        <v/>
      </c>
    </row>
    <row r="2891" spans="6:13" x14ac:dyDescent="0.2">
      <c r="F2891" s="110"/>
      <c r="I2891" s="213"/>
      <c r="J2891" s="254">
        <f>IFERROR(VLOOKUP(G:G,'Master Data'!A:D,4,FALSE),0)</f>
        <v>0</v>
      </c>
      <c r="L2891" s="117">
        <f>IFERROR(VLOOKUP(F:F,'BW Expense Report Doc'!F:H,3,FALSE),0)</f>
        <v>0</v>
      </c>
      <c r="M2891" s="117" t="str">
        <f>IFERROR(VLOOKUP(F:F,'Payment Schedule'!AD:AE,2,FALSE),"")</f>
        <v/>
      </c>
    </row>
    <row r="2892" spans="6:13" x14ac:dyDescent="0.2">
      <c r="F2892" s="110"/>
      <c r="I2892" s="213"/>
      <c r="J2892" s="254">
        <f>IFERROR(VLOOKUP(G:G,'Master Data'!A:D,4,FALSE),0)</f>
        <v>0</v>
      </c>
      <c r="L2892" s="117">
        <f>IFERROR(VLOOKUP(F:F,'BW Expense Report Doc'!F:H,3,FALSE),0)</f>
        <v>0</v>
      </c>
      <c r="M2892" s="117" t="str">
        <f>IFERROR(VLOOKUP(F:F,'Payment Schedule'!AD:AE,2,FALSE),"")</f>
        <v/>
      </c>
    </row>
    <row r="2893" spans="6:13" x14ac:dyDescent="0.2">
      <c r="F2893" s="110"/>
      <c r="I2893" s="213"/>
      <c r="J2893" s="254">
        <f>IFERROR(VLOOKUP(G:G,'Master Data'!A:D,4,FALSE),0)</f>
        <v>0</v>
      </c>
      <c r="L2893" s="117">
        <f>IFERROR(VLOOKUP(F:F,'BW Expense Report Doc'!F:H,3,FALSE),0)</f>
        <v>0</v>
      </c>
      <c r="M2893" s="117" t="str">
        <f>IFERROR(VLOOKUP(F:F,'Payment Schedule'!AD:AE,2,FALSE),"")</f>
        <v/>
      </c>
    </row>
    <row r="2894" spans="6:13" x14ac:dyDescent="0.2">
      <c r="F2894" s="110"/>
      <c r="I2894" s="213"/>
      <c r="J2894" s="254">
        <f>IFERROR(VLOOKUP(G:G,'Master Data'!A:D,4,FALSE),0)</f>
        <v>0</v>
      </c>
      <c r="L2894" s="117">
        <f>IFERROR(VLOOKUP(F:F,'BW Expense Report Doc'!F:H,3,FALSE),0)</f>
        <v>0</v>
      </c>
      <c r="M2894" s="117" t="str">
        <f>IFERROR(VLOOKUP(F:F,'Payment Schedule'!AD:AE,2,FALSE),"")</f>
        <v/>
      </c>
    </row>
    <row r="2895" spans="6:13" x14ac:dyDescent="0.2">
      <c r="F2895" s="110"/>
      <c r="I2895" s="213"/>
      <c r="J2895" s="254">
        <f>IFERROR(VLOOKUP(G:G,'Master Data'!A:D,4,FALSE),0)</f>
        <v>0</v>
      </c>
      <c r="L2895" s="117">
        <f>IFERROR(VLOOKUP(F:F,'BW Expense Report Doc'!F:H,3,FALSE),0)</f>
        <v>0</v>
      </c>
      <c r="M2895" s="117" t="str">
        <f>IFERROR(VLOOKUP(F:F,'Payment Schedule'!AD:AE,2,FALSE),"")</f>
        <v/>
      </c>
    </row>
    <row r="2896" spans="6:13" x14ac:dyDescent="0.2">
      <c r="F2896" s="110"/>
      <c r="I2896" s="213"/>
      <c r="J2896" s="254">
        <f>IFERROR(VLOOKUP(G:G,'Master Data'!A:D,4,FALSE),0)</f>
        <v>0</v>
      </c>
      <c r="L2896" s="117">
        <f>IFERROR(VLOOKUP(F:F,'BW Expense Report Doc'!F:H,3,FALSE),0)</f>
        <v>0</v>
      </c>
      <c r="M2896" s="117" t="str">
        <f>IFERROR(VLOOKUP(F:F,'Payment Schedule'!AD:AE,2,FALSE),"")</f>
        <v/>
      </c>
    </row>
    <row r="2897" spans="6:13" x14ac:dyDescent="0.2">
      <c r="F2897" s="110"/>
      <c r="I2897" s="213"/>
      <c r="J2897" s="254">
        <f>IFERROR(VLOOKUP(G:G,'Master Data'!A:D,4,FALSE),0)</f>
        <v>0</v>
      </c>
      <c r="L2897" s="117">
        <f>IFERROR(VLOOKUP(F:F,'BW Expense Report Doc'!F:H,3,FALSE),0)</f>
        <v>0</v>
      </c>
      <c r="M2897" s="117" t="str">
        <f>IFERROR(VLOOKUP(F:F,'Payment Schedule'!AD:AE,2,FALSE),"")</f>
        <v/>
      </c>
    </row>
    <row r="2898" spans="6:13" x14ac:dyDescent="0.2">
      <c r="F2898" s="110"/>
      <c r="I2898" s="213"/>
      <c r="J2898" s="254">
        <f>IFERROR(VLOOKUP(G:G,'Master Data'!A:D,4,FALSE),0)</f>
        <v>0</v>
      </c>
      <c r="L2898" s="117">
        <f>IFERROR(VLOOKUP(F:F,'BW Expense Report Doc'!F:H,3,FALSE),0)</f>
        <v>0</v>
      </c>
      <c r="M2898" s="117" t="str">
        <f>IFERROR(VLOOKUP(F:F,'Payment Schedule'!AD:AE,2,FALSE),"")</f>
        <v/>
      </c>
    </row>
    <row r="2899" spans="6:13" x14ac:dyDescent="0.2">
      <c r="F2899" s="110"/>
      <c r="I2899" s="213"/>
      <c r="J2899" s="254">
        <f>IFERROR(VLOOKUP(G:G,'Master Data'!A:D,4,FALSE),0)</f>
        <v>0</v>
      </c>
      <c r="L2899" s="117">
        <f>IFERROR(VLOOKUP(F:F,'BW Expense Report Doc'!F:H,3,FALSE),0)</f>
        <v>0</v>
      </c>
      <c r="M2899" s="117" t="str">
        <f>IFERROR(VLOOKUP(F:F,'Payment Schedule'!AD:AE,2,FALSE),"")</f>
        <v/>
      </c>
    </row>
    <row r="2900" spans="6:13" x14ac:dyDescent="0.2">
      <c r="F2900" s="110"/>
      <c r="I2900" s="213"/>
      <c r="J2900" s="254">
        <f>IFERROR(VLOOKUP(G:G,'Master Data'!A:D,4,FALSE),0)</f>
        <v>0</v>
      </c>
      <c r="L2900" s="117">
        <f>IFERROR(VLOOKUP(F:F,'BW Expense Report Doc'!F:H,3,FALSE),0)</f>
        <v>0</v>
      </c>
      <c r="M2900" s="117" t="str">
        <f>IFERROR(VLOOKUP(F:F,'Payment Schedule'!AD:AE,2,FALSE),"")</f>
        <v/>
      </c>
    </row>
    <row r="2901" spans="6:13" x14ac:dyDescent="0.2">
      <c r="F2901" s="110"/>
      <c r="I2901" s="213"/>
      <c r="J2901" s="254">
        <f>IFERROR(VLOOKUP(G:G,'Master Data'!A:D,4,FALSE),0)</f>
        <v>0</v>
      </c>
      <c r="L2901" s="117">
        <f>IFERROR(VLOOKUP(F:F,'BW Expense Report Doc'!F:H,3,FALSE),0)</f>
        <v>0</v>
      </c>
      <c r="M2901" s="117" t="str">
        <f>IFERROR(VLOOKUP(F:F,'Payment Schedule'!AD:AE,2,FALSE),"")</f>
        <v/>
      </c>
    </row>
    <row r="2902" spans="6:13" x14ac:dyDescent="0.2">
      <c r="F2902" s="110"/>
      <c r="I2902" s="213"/>
      <c r="J2902" s="254">
        <f>IFERROR(VLOOKUP(G:G,'Master Data'!A:D,4,FALSE),0)</f>
        <v>0</v>
      </c>
      <c r="L2902" s="117">
        <f>IFERROR(VLOOKUP(F:F,'BW Expense Report Doc'!F:H,3,FALSE),0)</f>
        <v>0</v>
      </c>
      <c r="M2902" s="117" t="str">
        <f>IFERROR(VLOOKUP(F:F,'Payment Schedule'!AD:AE,2,FALSE),"")</f>
        <v/>
      </c>
    </row>
    <row r="2903" spans="6:13" x14ac:dyDescent="0.2">
      <c r="F2903" s="110"/>
      <c r="I2903" s="213"/>
      <c r="J2903" s="254">
        <f>IFERROR(VLOOKUP(G:G,'Master Data'!A:D,4,FALSE),0)</f>
        <v>0</v>
      </c>
      <c r="L2903" s="117">
        <f>IFERROR(VLOOKUP(F:F,'BW Expense Report Doc'!F:H,3,FALSE),0)</f>
        <v>0</v>
      </c>
      <c r="M2903" s="117" t="str">
        <f>IFERROR(VLOOKUP(F:F,'Payment Schedule'!AD:AE,2,FALSE),"")</f>
        <v/>
      </c>
    </row>
    <row r="2904" spans="6:13" x14ac:dyDescent="0.2">
      <c r="F2904" s="110"/>
      <c r="I2904" s="213"/>
      <c r="J2904" s="254">
        <f>IFERROR(VLOOKUP(G:G,'Master Data'!A:D,4,FALSE),0)</f>
        <v>0</v>
      </c>
      <c r="L2904" s="117">
        <f>IFERROR(VLOOKUP(F:F,'BW Expense Report Doc'!F:H,3,FALSE),0)</f>
        <v>0</v>
      </c>
      <c r="M2904" s="117" t="str">
        <f>IFERROR(VLOOKUP(F:F,'Payment Schedule'!AD:AE,2,FALSE),"")</f>
        <v/>
      </c>
    </row>
    <row r="2905" spans="6:13" x14ac:dyDescent="0.2">
      <c r="F2905" s="110"/>
      <c r="I2905" s="213"/>
      <c r="J2905" s="254">
        <f>IFERROR(VLOOKUP(G:G,'Master Data'!A:D,4,FALSE),0)</f>
        <v>0</v>
      </c>
      <c r="L2905" s="117">
        <f>IFERROR(VLOOKUP(F:F,'BW Expense Report Doc'!F:H,3,FALSE),0)</f>
        <v>0</v>
      </c>
      <c r="M2905" s="117" t="str">
        <f>IFERROR(VLOOKUP(F:F,'Payment Schedule'!AD:AE,2,FALSE),"")</f>
        <v/>
      </c>
    </row>
    <row r="2906" spans="6:13" x14ac:dyDescent="0.2">
      <c r="F2906" s="110"/>
      <c r="I2906" s="213"/>
      <c r="J2906" s="254">
        <f>IFERROR(VLOOKUP(G:G,'Master Data'!A:D,4,FALSE),0)</f>
        <v>0</v>
      </c>
      <c r="L2906" s="117">
        <f>IFERROR(VLOOKUP(F:F,'BW Expense Report Doc'!F:H,3,FALSE),0)</f>
        <v>0</v>
      </c>
      <c r="M2906" s="117" t="str">
        <f>IFERROR(VLOOKUP(F:F,'Payment Schedule'!AD:AE,2,FALSE),"")</f>
        <v/>
      </c>
    </row>
    <row r="2907" spans="6:13" x14ac:dyDescent="0.2">
      <c r="F2907" s="110"/>
      <c r="I2907" s="213"/>
      <c r="J2907" s="254">
        <f>IFERROR(VLOOKUP(G:G,'Master Data'!A:D,4,FALSE),0)</f>
        <v>0</v>
      </c>
      <c r="L2907" s="117">
        <f>IFERROR(VLOOKUP(F:F,'BW Expense Report Doc'!F:H,3,FALSE),0)</f>
        <v>0</v>
      </c>
      <c r="M2907" s="117" t="str">
        <f>IFERROR(VLOOKUP(F:F,'Payment Schedule'!AD:AE,2,FALSE),"")</f>
        <v/>
      </c>
    </row>
    <row r="2908" spans="6:13" x14ac:dyDescent="0.2">
      <c r="F2908" s="110"/>
      <c r="I2908" s="213"/>
      <c r="J2908" s="254">
        <f>IFERROR(VLOOKUP(G:G,'Master Data'!A:D,4,FALSE),0)</f>
        <v>0</v>
      </c>
      <c r="L2908" s="117">
        <f>IFERROR(VLOOKUP(F:F,'BW Expense Report Doc'!F:H,3,FALSE),0)</f>
        <v>0</v>
      </c>
      <c r="M2908" s="117" t="str">
        <f>IFERROR(VLOOKUP(F:F,'Payment Schedule'!AD:AE,2,FALSE),"")</f>
        <v/>
      </c>
    </row>
    <row r="2909" spans="6:13" x14ac:dyDescent="0.2">
      <c r="F2909" s="110"/>
      <c r="I2909" s="213"/>
      <c r="J2909" s="254">
        <f>IFERROR(VLOOKUP(G:G,'Master Data'!A:D,4,FALSE),0)</f>
        <v>0</v>
      </c>
      <c r="L2909" s="117">
        <f>IFERROR(VLOOKUP(F:F,'BW Expense Report Doc'!F:H,3,FALSE),0)</f>
        <v>0</v>
      </c>
      <c r="M2909" s="117" t="str">
        <f>IFERROR(VLOOKUP(F:F,'Payment Schedule'!AD:AE,2,FALSE),"")</f>
        <v/>
      </c>
    </row>
    <row r="2910" spans="6:13" x14ac:dyDescent="0.2">
      <c r="F2910" s="110"/>
      <c r="I2910" s="213"/>
      <c r="J2910" s="254">
        <f>IFERROR(VLOOKUP(G:G,'Master Data'!A:D,4,FALSE),0)</f>
        <v>0</v>
      </c>
      <c r="L2910" s="117">
        <f>IFERROR(VLOOKUP(F:F,'BW Expense Report Doc'!F:H,3,FALSE),0)</f>
        <v>0</v>
      </c>
      <c r="M2910" s="117" t="str">
        <f>IFERROR(VLOOKUP(F:F,'Payment Schedule'!AD:AE,2,FALSE),"")</f>
        <v/>
      </c>
    </row>
    <row r="2911" spans="6:13" x14ac:dyDescent="0.2">
      <c r="F2911" s="110"/>
      <c r="I2911" s="213"/>
      <c r="J2911" s="254">
        <f>IFERROR(VLOOKUP(G:G,'Master Data'!A:D,4,FALSE),0)</f>
        <v>0</v>
      </c>
      <c r="L2911" s="117">
        <f>IFERROR(VLOOKUP(F:F,'BW Expense Report Doc'!F:H,3,FALSE),0)</f>
        <v>0</v>
      </c>
      <c r="M2911" s="117" t="str">
        <f>IFERROR(VLOOKUP(F:F,'Payment Schedule'!AD:AE,2,FALSE),"")</f>
        <v/>
      </c>
    </row>
    <row r="2912" spans="6:13" x14ac:dyDescent="0.2">
      <c r="F2912" s="110"/>
      <c r="I2912" s="213"/>
      <c r="J2912" s="254">
        <f>IFERROR(VLOOKUP(G:G,'Master Data'!A:D,4,FALSE),0)</f>
        <v>0</v>
      </c>
      <c r="L2912" s="117">
        <f>IFERROR(VLOOKUP(F:F,'BW Expense Report Doc'!F:H,3,FALSE),0)</f>
        <v>0</v>
      </c>
      <c r="M2912" s="117" t="str">
        <f>IFERROR(VLOOKUP(F:F,'Payment Schedule'!AD:AE,2,FALSE),"")</f>
        <v/>
      </c>
    </row>
    <row r="2913" spans="6:13" x14ac:dyDescent="0.2">
      <c r="F2913" s="110"/>
      <c r="I2913" s="213"/>
      <c r="J2913" s="254">
        <f>IFERROR(VLOOKUP(G:G,'Master Data'!A:D,4,FALSE),0)</f>
        <v>0</v>
      </c>
      <c r="L2913" s="117">
        <f>IFERROR(VLOOKUP(F:F,'BW Expense Report Doc'!F:H,3,FALSE),0)</f>
        <v>0</v>
      </c>
      <c r="M2913" s="117" t="str">
        <f>IFERROR(VLOOKUP(F:F,'Payment Schedule'!AD:AE,2,FALSE),"")</f>
        <v/>
      </c>
    </row>
    <row r="2914" spans="6:13" x14ac:dyDescent="0.2">
      <c r="F2914" s="110"/>
      <c r="I2914" s="213"/>
      <c r="J2914" s="254">
        <f>IFERROR(VLOOKUP(G:G,'Master Data'!A:D,4,FALSE),0)</f>
        <v>0</v>
      </c>
      <c r="L2914" s="117">
        <f>IFERROR(VLOOKUP(F:F,'BW Expense Report Doc'!F:H,3,FALSE),0)</f>
        <v>0</v>
      </c>
      <c r="M2914" s="117" t="str">
        <f>IFERROR(VLOOKUP(F:F,'Payment Schedule'!AD:AE,2,FALSE),"")</f>
        <v/>
      </c>
    </row>
    <row r="2915" spans="6:13" x14ac:dyDescent="0.2">
      <c r="F2915" s="110"/>
      <c r="I2915" s="213"/>
      <c r="J2915" s="254">
        <f>IFERROR(VLOOKUP(G:G,'Master Data'!A:D,4,FALSE),0)</f>
        <v>0</v>
      </c>
      <c r="L2915" s="117">
        <f>IFERROR(VLOOKUP(F:F,'BW Expense Report Doc'!F:H,3,FALSE),0)</f>
        <v>0</v>
      </c>
      <c r="M2915" s="117" t="str">
        <f>IFERROR(VLOOKUP(F:F,'Payment Schedule'!AD:AE,2,FALSE),"")</f>
        <v/>
      </c>
    </row>
    <row r="2916" spans="6:13" x14ac:dyDescent="0.2">
      <c r="F2916" s="110"/>
      <c r="I2916" s="213"/>
      <c r="J2916" s="254">
        <f>IFERROR(VLOOKUP(G:G,'Master Data'!A:D,4,FALSE),0)</f>
        <v>0</v>
      </c>
      <c r="L2916" s="117">
        <f>IFERROR(VLOOKUP(F:F,'BW Expense Report Doc'!F:H,3,FALSE),0)</f>
        <v>0</v>
      </c>
      <c r="M2916" s="117" t="str">
        <f>IFERROR(VLOOKUP(F:F,'Payment Schedule'!AD:AE,2,FALSE),"")</f>
        <v/>
      </c>
    </row>
    <row r="2917" spans="6:13" x14ac:dyDescent="0.2">
      <c r="F2917" s="110"/>
      <c r="I2917" s="213"/>
      <c r="J2917" s="254">
        <f>IFERROR(VLOOKUP(G:G,'Master Data'!A:D,4,FALSE),0)</f>
        <v>0</v>
      </c>
      <c r="L2917" s="117">
        <f>IFERROR(VLOOKUP(F:F,'BW Expense Report Doc'!F:H,3,FALSE),0)</f>
        <v>0</v>
      </c>
      <c r="M2917" s="117" t="str">
        <f>IFERROR(VLOOKUP(F:F,'Payment Schedule'!AD:AE,2,FALSE),"")</f>
        <v/>
      </c>
    </row>
    <row r="2918" spans="6:13" x14ac:dyDescent="0.2">
      <c r="F2918" s="110"/>
      <c r="I2918" s="213"/>
      <c r="J2918" s="254">
        <f>IFERROR(VLOOKUP(G:G,'Master Data'!A:D,4,FALSE),0)</f>
        <v>0</v>
      </c>
      <c r="L2918" s="117">
        <f>IFERROR(VLOOKUP(F:F,'BW Expense Report Doc'!F:H,3,FALSE),0)</f>
        <v>0</v>
      </c>
      <c r="M2918" s="117" t="str">
        <f>IFERROR(VLOOKUP(F:F,'Payment Schedule'!AD:AE,2,FALSE),"")</f>
        <v/>
      </c>
    </row>
    <row r="2919" spans="6:13" x14ac:dyDescent="0.2">
      <c r="F2919" s="110"/>
      <c r="I2919" s="213"/>
      <c r="J2919" s="254">
        <f>IFERROR(VLOOKUP(G:G,'Master Data'!A:D,4,FALSE),0)</f>
        <v>0</v>
      </c>
      <c r="L2919" s="117">
        <f>IFERROR(VLOOKUP(F:F,'BW Expense Report Doc'!F:H,3,FALSE),0)</f>
        <v>0</v>
      </c>
      <c r="M2919" s="117" t="str">
        <f>IFERROR(VLOOKUP(F:F,'Payment Schedule'!AD:AE,2,FALSE),"")</f>
        <v/>
      </c>
    </row>
    <row r="2920" spans="6:13" x14ac:dyDescent="0.2">
      <c r="F2920" s="110"/>
      <c r="I2920" s="213"/>
      <c r="J2920" s="254">
        <f>IFERROR(VLOOKUP(G:G,'Master Data'!A:D,4,FALSE),0)</f>
        <v>0</v>
      </c>
      <c r="L2920" s="117">
        <f>IFERROR(VLOOKUP(F:F,'BW Expense Report Doc'!F:H,3,FALSE),0)</f>
        <v>0</v>
      </c>
      <c r="M2920" s="117" t="str">
        <f>IFERROR(VLOOKUP(F:F,'Payment Schedule'!AD:AE,2,FALSE),"")</f>
        <v/>
      </c>
    </row>
    <row r="2921" spans="6:13" x14ac:dyDescent="0.2">
      <c r="F2921" s="110"/>
      <c r="I2921" s="213"/>
      <c r="J2921" s="254">
        <f>IFERROR(VLOOKUP(G:G,'Master Data'!A:D,4,FALSE),0)</f>
        <v>0</v>
      </c>
      <c r="L2921" s="117">
        <f>IFERROR(VLOOKUP(F:F,'BW Expense Report Doc'!F:H,3,FALSE),0)</f>
        <v>0</v>
      </c>
      <c r="M2921" s="117" t="str">
        <f>IFERROR(VLOOKUP(F:F,'Payment Schedule'!AD:AE,2,FALSE),"")</f>
        <v/>
      </c>
    </row>
    <row r="2922" spans="6:13" x14ac:dyDescent="0.2">
      <c r="F2922" s="110"/>
      <c r="I2922" s="213"/>
      <c r="J2922" s="254">
        <f>IFERROR(VLOOKUP(G:G,'Master Data'!A:D,4,FALSE),0)</f>
        <v>0</v>
      </c>
      <c r="L2922" s="117">
        <f>IFERROR(VLOOKUP(F:F,'BW Expense Report Doc'!F:H,3,FALSE),0)</f>
        <v>0</v>
      </c>
      <c r="M2922" s="117" t="str">
        <f>IFERROR(VLOOKUP(F:F,'Payment Schedule'!AD:AE,2,FALSE),"")</f>
        <v/>
      </c>
    </row>
    <row r="2923" spans="6:13" x14ac:dyDescent="0.2">
      <c r="F2923" s="110"/>
      <c r="I2923" s="213"/>
      <c r="J2923" s="254">
        <f>IFERROR(VLOOKUP(G:G,'Master Data'!A:D,4,FALSE),0)</f>
        <v>0</v>
      </c>
      <c r="L2923" s="117">
        <f>IFERROR(VLOOKUP(F:F,'BW Expense Report Doc'!F:H,3,FALSE),0)</f>
        <v>0</v>
      </c>
      <c r="M2923" s="117" t="str">
        <f>IFERROR(VLOOKUP(F:F,'Payment Schedule'!AD:AE,2,FALSE),"")</f>
        <v/>
      </c>
    </row>
    <row r="2924" spans="6:13" x14ac:dyDescent="0.2">
      <c r="F2924" s="110"/>
      <c r="I2924" s="213"/>
      <c r="J2924" s="254">
        <f>IFERROR(VLOOKUP(G:G,'Master Data'!A:D,4,FALSE),0)</f>
        <v>0</v>
      </c>
      <c r="L2924" s="117">
        <f>IFERROR(VLOOKUP(F:F,'BW Expense Report Doc'!F:H,3,FALSE),0)</f>
        <v>0</v>
      </c>
      <c r="M2924" s="117" t="str">
        <f>IFERROR(VLOOKUP(F:F,'Payment Schedule'!AD:AE,2,FALSE),"")</f>
        <v/>
      </c>
    </row>
    <row r="2925" spans="6:13" x14ac:dyDescent="0.2">
      <c r="F2925" s="110"/>
      <c r="I2925" s="213"/>
      <c r="J2925" s="254">
        <f>IFERROR(VLOOKUP(G:G,'Master Data'!A:D,4,FALSE),0)</f>
        <v>0</v>
      </c>
      <c r="L2925" s="117">
        <f>IFERROR(VLOOKUP(F:F,'BW Expense Report Doc'!F:H,3,FALSE),0)</f>
        <v>0</v>
      </c>
      <c r="M2925" s="117" t="str">
        <f>IFERROR(VLOOKUP(F:F,'Payment Schedule'!AD:AE,2,FALSE),"")</f>
        <v/>
      </c>
    </row>
    <row r="2926" spans="6:13" x14ac:dyDescent="0.2">
      <c r="F2926" s="110"/>
      <c r="I2926" s="213"/>
      <c r="J2926" s="254">
        <f>IFERROR(VLOOKUP(G:G,'Master Data'!A:D,4,FALSE),0)</f>
        <v>0</v>
      </c>
      <c r="L2926" s="117">
        <f>IFERROR(VLOOKUP(F:F,'BW Expense Report Doc'!F:H,3,FALSE),0)</f>
        <v>0</v>
      </c>
      <c r="M2926" s="117" t="str">
        <f>IFERROR(VLOOKUP(F:F,'Payment Schedule'!AD:AE,2,FALSE),"")</f>
        <v/>
      </c>
    </row>
    <row r="2927" spans="6:13" x14ac:dyDescent="0.2">
      <c r="F2927" s="110"/>
      <c r="I2927" s="213"/>
      <c r="J2927" s="254">
        <f>IFERROR(VLOOKUP(G:G,'Master Data'!A:D,4,FALSE),0)</f>
        <v>0</v>
      </c>
      <c r="L2927" s="117">
        <f>IFERROR(VLOOKUP(F:F,'BW Expense Report Doc'!F:H,3,FALSE),0)</f>
        <v>0</v>
      </c>
      <c r="M2927" s="117" t="str">
        <f>IFERROR(VLOOKUP(F:F,'Payment Schedule'!AD:AE,2,FALSE),"")</f>
        <v/>
      </c>
    </row>
    <row r="2928" spans="6:13" x14ac:dyDescent="0.2">
      <c r="F2928" s="110"/>
      <c r="I2928" s="213"/>
      <c r="J2928" s="254">
        <f>IFERROR(VLOOKUP(G:G,'Master Data'!A:D,4,FALSE),0)</f>
        <v>0</v>
      </c>
      <c r="L2928" s="117">
        <f>IFERROR(VLOOKUP(F:F,'BW Expense Report Doc'!F:H,3,FALSE),0)</f>
        <v>0</v>
      </c>
      <c r="M2928" s="117" t="str">
        <f>IFERROR(VLOOKUP(F:F,'Payment Schedule'!AD:AE,2,FALSE),"")</f>
        <v/>
      </c>
    </row>
    <row r="2929" spans="6:13" x14ac:dyDescent="0.2">
      <c r="F2929" s="110"/>
      <c r="I2929" s="213"/>
      <c r="J2929" s="254">
        <f>IFERROR(VLOOKUP(G:G,'Master Data'!A:D,4,FALSE),0)</f>
        <v>0</v>
      </c>
      <c r="L2929" s="117">
        <f>IFERROR(VLOOKUP(F:F,'BW Expense Report Doc'!F:H,3,FALSE),0)</f>
        <v>0</v>
      </c>
      <c r="M2929" s="117" t="str">
        <f>IFERROR(VLOOKUP(F:F,'Payment Schedule'!AD:AE,2,FALSE),"")</f>
        <v/>
      </c>
    </row>
    <row r="2930" spans="6:13" x14ac:dyDescent="0.2">
      <c r="F2930" s="110"/>
      <c r="I2930" s="213"/>
      <c r="J2930" s="254">
        <f>IFERROR(VLOOKUP(G:G,'Master Data'!A:D,4,FALSE),0)</f>
        <v>0</v>
      </c>
      <c r="L2930" s="117">
        <f>IFERROR(VLOOKUP(F:F,'BW Expense Report Doc'!F:H,3,FALSE),0)</f>
        <v>0</v>
      </c>
      <c r="M2930" s="117" t="str">
        <f>IFERROR(VLOOKUP(F:F,'Payment Schedule'!AD:AE,2,FALSE),"")</f>
        <v/>
      </c>
    </row>
    <row r="2931" spans="6:13" x14ac:dyDescent="0.2">
      <c r="F2931" s="110"/>
      <c r="I2931" s="213"/>
      <c r="J2931" s="254">
        <f>IFERROR(VLOOKUP(G:G,'Master Data'!A:D,4,FALSE),0)</f>
        <v>0</v>
      </c>
      <c r="L2931" s="117">
        <f>IFERROR(VLOOKUP(F:F,'BW Expense Report Doc'!F:H,3,FALSE),0)</f>
        <v>0</v>
      </c>
      <c r="M2931" s="117" t="str">
        <f>IFERROR(VLOOKUP(F:F,'Payment Schedule'!AD:AE,2,FALSE),"")</f>
        <v/>
      </c>
    </row>
    <row r="2932" spans="6:13" x14ac:dyDescent="0.2">
      <c r="F2932" s="110"/>
      <c r="I2932" s="213"/>
      <c r="J2932" s="254">
        <f>IFERROR(VLOOKUP(G:G,'Master Data'!A:D,4,FALSE),0)</f>
        <v>0</v>
      </c>
      <c r="L2932" s="117">
        <f>IFERROR(VLOOKUP(F:F,'BW Expense Report Doc'!F:H,3,FALSE),0)</f>
        <v>0</v>
      </c>
      <c r="M2932" s="117" t="str">
        <f>IFERROR(VLOOKUP(F:F,'Payment Schedule'!AD:AE,2,FALSE),"")</f>
        <v/>
      </c>
    </row>
    <row r="2933" spans="6:13" x14ac:dyDescent="0.2">
      <c r="F2933" s="110"/>
      <c r="I2933" s="213"/>
      <c r="J2933" s="254">
        <f>IFERROR(VLOOKUP(G:G,'Master Data'!A:D,4,FALSE),0)</f>
        <v>0</v>
      </c>
      <c r="L2933" s="117">
        <f>IFERROR(VLOOKUP(F:F,'BW Expense Report Doc'!F:H,3,FALSE),0)</f>
        <v>0</v>
      </c>
      <c r="M2933" s="117" t="str">
        <f>IFERROR(VLOOKUP(F:F,'Payment Schedule'!AD:AE,2,FALSE),"")</f>
        <v/>
      </c>
    </row>
    <row r="2934" spans="6:13" x14ac:dyDescent="0.2">
      <c r="F2934" s="110"/>
      <c r="I2934" s="213"/>
      <c r="J2934" s="254">
        <f>IFERROR(VLOOKUP(G:G,'Master Data'!A:D,4,FALSE),0)</f>
        <v>0</v>
      </c>
      <c r="L2934" s="117">
        <f>IFERROR(VLOOKUP(F:F,'BW Expense Report Doc'!F:H,3,FALSE),0)</f>
        <v>0</v>
      </c>
      <c r="M2934" s="117" t="str">
        <f>IFERROR(VLOOKUP(F:F,'Payment Schedule'!AD:AE,2,FALSE),"")</f>
        <v/>
      </c>
    </row>
    <row r="2935" spans="6:13" x14ac:dyDescent="0.2">
      <c r="F2935" s="110"/>
      <c r="I2935" s="213"/>
      <c r="J2935" s="254">
        <f>IFERROR(VLOOKUP(G:G,'Master Data'!A:D,4,FALSE),0)</f>
        <v>0</v>
      </c>
      <c r="L2935" s="117">
        <f>IFERROR(VLOOKUP(F:F,'BW Expense Report Doc'!F:H,3,FALSE),0)</f>
        <v>0</v>
      </c>
      <c r="M2935" s="117" t="str">
        <f>IFERROR(VLOOKUP(F:F,'Payment Schedule'!AD:AE,2,FALSE),"")</f>
        <v/>
      </c>
    </row>
    <row r="2936" spans="6:13" x14ac:dyDescent="0.2">
      <c r="F2936" s="110"/>
      <c r="I2936" s="213"/>
      <c r="J2936" s="254">
        <f>IFERROR(VLOOKUP(G:G,'Master Data'!A:D,4,FALSE),0)</f>
        <v>0</v>
      </c>
      <c r="L2936" s="117">
        <f>IFERROR(VLOOKUP(F:F,'BW Expense Report Doc'!F:H,3,FALSE),0)</f>
        <v>0</v>
      </c>
      <c r="M2936" s="117" t="str">
        <f>IFERROR(VLOOKUP(F:F,'Payment Schedule'!AD:AE,2,FALSE),"")</f>
        <v/>
      </c>
    </row>
    <row r="2937" spans="6:13" x14ac:dyDescent="0.2">
      <c r="F2937" s="110"/>
      <c r="I2937" s="213"/>
      <c r="J2937" s="254">
        <f>IFERROR(VLOOKUP(G:G,'Master Data'!A:D,4,FALSE),0)</f>
        <v>0</v>
      </c>
      <c r="L2937" s="117">
        <f>IFERROR(VLOOKUP(F:F,'BW Expense Report Doc'!F:H,3,FALSE),0)</f>
        <v>0</v>
      </c>
      <c r="M2937" s="117" t="str">
        <f>IFERROR(VLOOKUP(F:F,'Payment Schedule'!AD:AE,2,FALSE),"")</f>
        <v/>
      </c>
    </row>
    <row r="2938" spans="6:13" x14ac:dyDescent="0.2">
      <c r="F2938" s="110"/>
      <c r="I2938" s="213"/>
      <c r="J2938" s="254">
        <f>IFERROR(VLOOKUP(G:G,'Master Data'!A:D,4,FALSE),0)</f>
        <v>0</v>
      </c>
      <c r="L2938" s="117">
        <f>IFERROR(VLOOKUP(F:F,'BW Expense Report Doc'!F:H,3,FALSE),0)</f>
        <v>0</v>
      </c>
      <c r="M2938" s="117" t="str">
        <f>IFERROR(VLOOKUP(F:F,'Payment Schedule'!AD:AE,2,FALSE),"")</f>
        <v/>
      </c>
    </row>
    <row r="2939" spans="6:13" x14ac:dyDescent="0.2">
      <c r="F2939" s="110"/>
      <c r="I2939" s="213"/>
      <c r="J2939" s="254">
        <f>IFERROR(VLOOKUP(G:G,'Master Data'!A:D,4,FALSE),0)</f>
        <v>0</v>
      </c>
      <c r="L2939" s="117">
        <f>IFERROR(VLOOKUP(F:F,'BW Expense Report Doc'!F:H,3,FALSE),0)</f>
        <v>0</v>
      </c>
      <c r="M2939" s="117" t="str">
        <f>IFERROR(VLOOKUP(F:F,'Payment Schedule'!AD:AE,2,FALSE),"")</f>
        <v/>
      </c>
    </row>
    <row r="2940" spans="6:13" x14ac:dyDescent="0.2">
      <c r="F2940" s="110"/>
      <c r="I2940" s="213"/>
      <c r="J2940" s="254">
        <f>IFERROR(VLOOKUP(G:G,'Master Data'!A:D,4,FALSE),0)</f>
        <v>0</v>
      </c>
      <c r="L2940" s="117">
        <f>IFERROR(VLOOKUP(F:F,'BW Expense Report Doc'!F:H,3,FALSE),0)</f>
        <v>0</v>
      </c>
      <c r="M2940" s="117" t="str">
        <f>IFERROR(VLOOKUP(F:F,'Payment Schedule'!AD:AE,2,FALSE),"")</f>
        <v/>
      </c>
    </row>
    <row r="2941" spans="6:13" x14ac:dyDescent="0.2">
      <c r="F2941" s="110"/>
      <c r="I2941" s="213"/>
      <c r="J2941" s="254">
        <f>IFERROR(VLOOKUP(G:G,'Master Data'!A:D,4,FALSE),0)</f>
        <v>0</v>
      </c>
      <c r="L2941" s="117">
        <f>IFERROR(VLOOKUP(F:F,'BW Expense Report Doc'!F:H,3,FALSE),0)</f>
        <v>0</v>
      </c>
      <c r="M2941" s="117" t="str">
        <f>IFERROR(VLOOKUP(F:F,'Payment Schedule'!AD:AE,2,FALSE),"")</f>
        <v/>
      </c>
    </row>
    <row r="2942" spans="6:13" x14ac:dyDescent="0.2">
      <c r="F2942" s="110"/>
      <c r="I2942" s="213"/>
      <c r="J2942" s="254">
        <f>IFERROR(VLOOKUP(G:G,'Master Data'!A:D,4,FALSE),0)</f>
        <v>0</v>
      </c>
      <c r="L2942" s="117">
        <f>IFERROR(VLOOKUP(F:F,'BW Expense Report Doc'!F:H,3,FALSE),0)</f>
        <v>0</v>
      </c>
      <c r="M2942" s="117" t="str">
        <f>IFERROR(VLOOKUP(F:F,'Payment Schedule'!AD:AE,2,FALSE),"")</f>
        <v/>
      </c>
    </row>
    <row r="2943" spans="6:13" x14ac:dyDescent="0.2">
      <c r="F2943" s="110"/>
      <c r="I2943" s="213"/>
      <c r="J2943" s="254">
        <f>IFERROR(VLOOKUP(G:G,'Master Data'!A:D,4,FALSE),0)</f>
        <v>0</v>
      </c>
      <c r="L2943" s="117">
        <f>IFERROR(VLOOKUP(F:F,'BW Expense Report Doc'!F:H,3,FALSE),0)</f>
        <v>0</v>
      </c>
      <c r="M2943" s="117" t="str">
        <f>IFERROR(VLOOKUP(F:F,'Payment Schedule'!AD:AE,2,FALSE),"")</f>
        <v/>
      </c>
    </row>
    <row r="2944" spans="6:13" x14ac:dyDescent="0.2">
      <c r="F2944" s="110"/>
      <c r="I2944" s="213"/>
      <c r="J2944" s="254">
        <f>IFERROR(VLOOKUP(G:G,'Master Data'!A:D,4,FALSE),0)</f>
        <v>0</v>
      </c>
      <c r="L2944" s="117">
        <f>IFERROR(VLOOKUP(F:F,'BW Expense Report Doc'!F:H,3,FALSE),0)</f>
        <v>0</v>
      </c>
      <c r="M2944" s="117" t="str">
        <f>IFERROR(VLOOKUP(F:F,'Payment Schedule'!AD:AE,2,FALSE),"")</f>
        <v/>
      </c>
    </row>
    <row r="2945" spans="6:13" x14ac:dyDescent="0.2">
      <c r="F2945" s="110"/>
      <c r="I2945" s="213"/>
      <c r="J2945" s="254">
        <f>IFERROR(VLOOKUP(G:G,'Master Data'!A:D,4,FALSE),0)</f>
        <v>0</v>
      </c>
      <c r="L2945" s="117">
        <f>IFERROR(VLOOKUP(F:F,'BW Expense Report Doc'!F:H,3,FALSE),0)</f>
        <v>0</v>
      </c>
      <c r="M2945" s="117" t="str">
        <f>IFERROR(VLOOKUP(F:F,'Payment Schedule'!AD:AE,2,FALSE),"")</f>
        <v/>
      </c>
    </row>
    <row r="2946" spans="6:13" x14ac:dyDescent="0.2">
      <c r="F2946" s="110"/>
      <c r="I2946" s="213"/>
      <c r="J2946" s="254">
        <f>IFERROR(VLOOKUP(G:G,'Master Data'!A:D,4,FALSE),0)</f>
        <v>0</v>
      </c>
      <c r="L2946" s="117">
        <f>IFERROR(VLOOKUP(F:F,'BW Expense Report Doc'!F:H,3,FALSE),0)</f>
        <v>0</v>
      </c>
      <c r="M2946" s="117" t="str">
        <f>IFERROR(VLOOKUP(F:F,'Payment Schedule'!AD:AE,2,FALSE),"")</f>
        <v/>
      </c>
    </row>
    <row r="2947" spans="6:13" x14ac:dyDescent="0.2">
      <c r="F2947" s="110"/>
      <c r="I2947" s="213"/>
      <c r="J2947" s="254">
        <f>IFERROR(VLOOKUP(G:G,'Master Data'!A:D,4,FALSE),0)</f>
        <v>0</v>
      </c>
      <c r="L2947" s="117">
        <f>IFERROR(VLOOKUP(F:F,'BW Expense Report Doc'!F:H,3,FALSE),0)</f>
        <v>0</v>
      </c>
      <c r="M2947" s="117" t="str">
        <f>IFERROR(VLOOKUP(F:F,'Payment Schedule'!AD:AE,2,FALSE),"")</f>
        <v/>
      </c>
    </row>
    <row r="2948" spans="6:13" x14ac:dyDescent="0.2">
      <c r="F2948" s="110"/>
      <c r="I2948" s="213"/>
      <c r="J2948" s="254">
        <f>IFERROR(VLOOKUP(G:G,'Master Data'!A:D,4,FALSE),0)</f>
        <v>0</v>
      </c>
      <c r="L2948" s="117">
        <f>IFERROR(VLOOKUP(F:F,'BW Expense Report Doc'!F:H,3,FALSE),0)</f>
        <v>0</v>
      </c>
      <c r="M2948" s="117" t="str">
        <f>IFERROR(VLOOKUP(F:F,'Payment Schedule'!AD:AE,2,FALSE),"")</f>
        <v/>
      </c>
    </row>
    <row r="2949" spans="6:13" x14ac:dyDescent="0.2">
      <c r="F2949" s="110"/>
      <c r="I2949" s="213"/>
      <c r="J2949" s="254">
        <f>IFERROR(VLOOKUP(G:G,'Master Data'!A:D,4,FALSE),0)</f>
        <v>0</v>
      </c>
      <c r="L2949" s="117">
        <f>IFERROR(VLOOKUP(F:F,'BW Expense Report Doc'!F:H,3,FALSE),0)</f>
        <v>0</v>
      </c>
      <c r="M2949" s="117" t="str">
        <f>IFERROR(VLOOKUP(F:F,'Payment Schedule'!AD:AE,2,FALSE),"")</f>
        <v/>
      </c>
    </row>
    <row r="2950" spans="6:13" x14ac:dyDescent="0.2">
      <c r="F2950" s="110"/>
      <c r="I2950" s="213"/>
      <c r="J2950" s="254">
        <f>IFERROR(VLOOKUP(G:G,'Master Data'!A:D,4,FALSE),0)</f>
        <v>0</v>
      </c>
      <c r="L2950" s="117">
        <f>IFERROR(VLOOKUP(F:F,'BW Expense Report Doc'!F:H,3,FALSE),0)</f>
        <v>0</v>
      </c>
      <c r="M2950" s="117" t="str">
        <f>IFERROR(VLOOKUP(F:F,'Payment Schedule'!AD:AE,2,FALSE),"")</f>
        <v/>
      </c>
    </row>
    <row r="2951" spans="6:13" x14ac:dyDescent="0.2">
      <c r="F2951" s="110"/>
      <c r="I2951" s="213"/>
      <c r="J2951" s="254">
        <f>IFERROR(VLOOKUP(G:G,'Master Data'!A:D,4,FALSE),0)</f>
        <v>0</v>
      </c>
      <c r="L2951" s="117">
        <f>IFERROR(VLOOKUP(F:F,'BW Expense Report Doc'!F:H,3,FALSE),0)</f>
        <v>0</v>
      </c>
      <c r="M2951" s="117" t="str">
        <f>IFERROR(VLOOKUP(F:F,'Payment Schedule'!AD:AE,2,FALSE),"")</f>
        <v/>
      </c>
    </row>
    <row r="2952" spans="6:13" x14ac:dyDescent="0.2">
      <c r="F2952" s="110"/>
      <c r="I2952" s="213"/>
      <c r="J2952" s="254">
        <f>IFERROR(VLOOKUP(G:G,'Master Data'!A:D,4,FALSE),0)</f>
        <v>0</v>
      </c>
      <c r="L2952" s="117">
        <f>IFERROR(VLOOKUP(F:F,'BW Expense Report Doc'!F:H,3,FALSE),0)</f>
        <v>0</v>
      </c>
      <c r="M2952" s="117" t="str">
        <f>IFERROR(VLOOKUP(F:F,'Payment Schedule'!AD:AE,2,FALSE),"")</f>
        <v/>
      </c>
    </row>
    <row r="2953" spans="6:13" x14ac:dyDescent="0.2">
      <c r="F2953" s="110"/>
      <c r="I2953" s="213"/>
      <c r="J2953" s="254">
        <f>IFERROR(VLOOKUP(G:G,'Master Data'!A:D,4,FALSE),0)</f>
        <v>0</v>
      </c>
      <c r="L2953" s="117">
        <f>IFERROR(VLOOKUP(F:F,'BW Expense Report Doc'!F:H,3,FALSE),0)</f>
        <v>0</v>
      </c>
      <c r="M2953" s="117" t="str">
        <f>IFERROR(VLOOKUP(F:F,'Payment Schedule'!AD:AE,2,FALSE),"")</f>
        <v/>
      </c>
    </row>
    <row r="2954" spans="6:13" x14ac:dyDescent="0.2">
      <c r="F2954" s="110"/>
      <c r="I2954" s="213"/>
      <c r="J2954" s="254">
        <f>IFERROR(VLOOKUP(G:G,'Master Data'!A:D,4,FALSE),0)</f>
        <v>0</v>
      </c>
      <c r="L2954" s="117">
        <f>IFERROR(VLOOKUP(F:F,'BW Expense Report Doc'!F:H,3,FALSE),0)</f>
        <v>0</v>
      </c>
      <c r="M2954" s="117" t="str">
        <f>IFERROR(VLOOKUP(F:F,'Payment Schedule'!AD:AE,2,FALSE),"")</f>
        <v/>
      </c>
    </row>
    <row r="2955" spans="6:13" x14ac:dyDescent="0.2">
      <c r="F2955" s="110"/>
      <c r="I2955" s="213"/>
      <c r="J2955" s="254">
        <f>IFERROR(VLOOKUP(G:G,'Master Data'!A:D,4,FALSE),0)</f>
        <v>0</v>
      </c>
      <c r="L2955" s="117">
        <f>IFERROR(VLOOKUP(F:F,'BW Expense Report Doc'!F:H,3,FALSE),0)</f>
        <v>0</v>
      </c>
      <c r="M2955" s="117" t="str">
        <f>IFERROR(VLOOKUP(F:F,'Payment Schedule'!AD:AE,2,FALSE),"")</f>
        <v/>
      </c>
    </row>
    <row r="2956" spans="6:13" x14ac:dyDescent="0.2">
      <c r="F2956" s="110"/>
      <c r="I2956" s="213"/>
      <c r="J2956" s="254">
        <f>IFERROR(VLOOKUP(G:G,'Master Data'!A:D,4,FALSE),0)</f>
        <v>0</v>
      </c>
      <c r="L2956" s="117">
        <f>IFERROR(VLOOKUP(F:F,'BW Expense Report Doc'!F:H,3,FALSE),0)</f>
        <v>0</v>
      </c>
      <c r="M2956" s="117" t="str">
        <f>IFERROR(VLOOKUP(F:F,'Payment Schedule'!AD:AE,2,FALSE),"")</f>
        <v/>
      </c>
    </row>
    <row r="2957" spans="6:13" x14ac:dyDescent="0.2">
      <c r="F2957" s="110"/>
      <c r="I2957" s="213"/>
      <c r="J2957" s="254">
        <f>IFERROR(VLOOKUP(G:G,'Master Data'!A:D,4,FALSE),0)</f>
        <v>0</v>
      </c>
      <c r="L2957" s="117">
        <f>IFERROR(VLOOKUP(F:F,'BW Expense Report Doc'!F:H,3,FALSE),0)</f>
        <v>0</v>
      </c>
      <c r="M2957" s="117" t="str">
        <f>IFERROR(VLOOKUP(F:F,'Payment Schedule'!AD:AE,2,FALSE),"")</f>
        <v/>
      </c>
    </row>
    <row r="2958" spans="6:13" x14ac:dyDescent="0.2">
      <c r="F2958" s="110"/>
      <c r="I2958" s="213"/>
      <c r="J2958" s="254">
        <f>IFERROR(VLOOKUP(G:G,'Master Data'!A:D,4,FALSE),0)</f>
        <v>0</v>
      </c>
      <c r="L2958" s="117">
        <f>IFERROR(VLOOKUP(F:F,'BW Expense Report Doc'!F:H,3,FALSE),0)</f>
        <v>0</v>
      </c>
      <c r="M2958" s="117" t="str">
        <f>IFERROR(VLOOKUP(F:F,'Payment Schedule'!AD:AE,2,FALSE),"")</f>
        <v/>
      </c>
    </row>
    <row r="2959" spans="6:13" x14ac:dyDescent="0.2">
      <c r="F2959" s="110"/>
      <c r="I2959" s="213"/>
      <c r="J2959" s="254">
        <f>IFERROR(VLOOKUP(G:G,'Master Data'!A:D,4,FALSE),0)</f>
        <v>0</v>
      </c>
      <c r="L2959" s="117">
        <f>IFERROR(VLOOKUP(F:F,'BW Expense Report Doc'!F:H,3,FALSE),0)</f>
        <v>0</v>
      </c>
      <c r="M2959" s="117" t="str">
        <f>IFERROR(VLOOKUP(F:F,'Payment Schedule'!AD:AE,2,FALSE),"")</f>
        <v/>
      </c>
    </row>
    <row r="2960" spans="6:13" x14ac:dyDescent="0.2">
      <c r="F2960" s="110"/>
      <c r="I2960" s="213"/>
      <c r="J2960" s="254">
        <f>IFERROR(VLOOKUP(G:G,'Master Data'!A:D,4,FALSE),0)</f>
        <v>0</v>
      </c>
      <c r="L2960" s="117">
        <f>IFERROR(VLOOKUP(F:F,'BW Expense Report Doc'!F:H,3,FALSE),0)</f>
        <v>0</v>
      </c>
      <c r="M2960" s="117" t="str">
        <f>IFERROR(VLOOKUP(F:F,'Payment Schedule'!AD:AE,2,FALSE),"")</f>
        <v/>
      </c>
    </row>
    <row r="2961" spans="6:13" x14ac:dyDescent="0.2">
      <c r="F2961" s="110"/>
      <c r="I2961" s="213"/>
      <c r="J2961" s="254">
        <f>IFERROR(VLOOKUP(G:G,'Master Data'!A:D,4,FALSE),0)</f>
        <v>0</v>
      </c>
      <c r="L2961" s="117">
        <f>IFERROR(VLOOKUP(F:F,'BW Expense Report Doc'!F:H,3,FALSE),0)</f>
        <v>0</v>
      </c>
      <c r="M2961" s="117" t="str">
        <f>IFERROR(VLOOKUP(F:F,'Payment Schedule'!AD:AE,2,FALSE),"")</f>
        <v/>
      </c>
    </row>
    <row r="2962" spans="6:13" x14ac:dyDescent="0.2">
      <c r="F2962" s="110"/>
      <c r="I2962" s="213"/>
      <c r="J2962" s="254">
        <f>IFERROR(VLOOKUP(G:G,'Master Data'!A:D,4,FALSE),0)</f>
        <v>0</v>
      </c>
      <c r="L2962" s="117">
        <f>IFERROR(VLOOKUP(F:F,'BW Expense Report Doc'!F:H,3,FALSE),0)</f>
        <v>0</v>
      </c>
      <c r="M2962" s="117" t="str">
        <f>IFERROR(VLOOKUP(F:F,'Payment Schedule'!AD:AE,2,FALSE),"")</f>
        <v/>
      </c>
    </row>
    <row r="2963" spans="6:13" x14ac:dyDescent="0.2">
      <c r="F2963" s="110"/>
      <c r="I2963" s="213"/>
      <c r="J2963" s="254">
        <f>IFERROR(VLOOKUP(G:G,'Master Data'!A:D,4,FALSE),0)</f>
        <v>0</v>
      </c>
      <c r="L2963" s="117">
        <f>IFERROR(VLOOKUP(F:F,'BW Expense Report Doc'!F:H,3,FALSE),0)</f>
        <v>0</v>
      </c>
      <c r="M2963" s="117" t="str">
        <f>IFERROR(VLOOKUP(F:F,'Payment Schedule'!AD:AE,2,FALSE),"")</f>
        <v/>
      </c>
    </row>
    <row r="2964" spans="6:13" x14ac:dyDescent="0.2">
      <c r="F2964" s="110"/>
      <c r="I2964" s="213"/>
      <c r="J2964" s="254">
        <f>IFERROR(VLOOKUP(G:G,'Master Data'!A:D,4,FALSE),0)</f>
        <v>0</v>
      </c>
      <c r="L2964" s="117">
        <f>IFERROR(VLOOKUP(F:F,'BW Expense Report Doc'!F:H,3,FALSE),0)</f>
        <v>0</v>
      </c>
      <c r="M2964" s="117" t="str">
        <f>IFERROR(VLOOKUP(F:F,'Payment Schedule'!AD:AE,2,FALSE),"")</f>
        <v/>
      </c>
    </row>
    <row r="2965" spans="6:13" x14ac:dyDescent="0.2">
      <c r="F2965" s="110"/>
      <c r="I2965" s="213"/>
      <c r="J2965" s="254">
        <f>IFERROR(VLOOKUP(G:G,'Master Data'!A:D,4,FALSE),0)</f>
        <v>0</v>
      </c>
      <c r="L2965" s="117">
        <f>IFERROR(VLOOKUP(F:F,'BW Expense Report Doc'!F:H,3,FALSE),0)</f>
        <v>0</v>
      </c>
      <c r="M2965" s="117" t="str">
        <f>IFERROR(VLOOKUP(F:F,'Payment Schedule'!AD:AE,2,FALSE),"")</f>
        <v/>
      </c>
    </row>
    <row r="2966" spans="6:13" x14ac:dyDescent="0.2">
      <c r="F2966" s="110"/>
      <c r="I2966" s="213"/>
      <c r="J2966" s="254">
        <f>IFERROR(VLOOKUP(G:G,'Master Data'!A:D,4,FALSE),0)</f>
        <v>0</v>
      </c>
      <c r="L2966" s="117">
        <f>IFERROR(VLOOKUP(F:F,'BW Expense Report Doc'!F:H,3,FALSE),0)</f>
        <v>0</v>
      </c>
      <c r="M2966" s="117" t="str">
        <f>IFERROR(VLOOKUP(F:F,'Payment Schedule'!AD:AE,2,FALSE),"")</f>
        <v/>
      </c>
    </row>
    <row r="2967" spans="6:13" x14ac:dyDescent="0.2">
      <c r="F2967" s="110"/>
      <c r="I2967" s="213"/>
      <c r="J2967" s="254">
        <f>IFERROR(VLOOKUP(G:G,'Master Data'!A:D,4,FALSE),0)</f>
        <v>0</v>
      </c>
      <c r="L2967" s="117">
        <f>IFERROR(VLOOKUP(F:F,'BW Expense Report Doc'!F:H,3,FALSE),0)</f>
        <v>0</v>
      </c>
      <c r="M2967" s="117" t="str">
        <f>IFERROR(VLOOKUP(F:F,'Payment Schedule'!AD:AE,2,FALSE),"")</f>
        <v/>
      </c>
    </row>
    <row r="2968" spans="6:13" x14ac:dyDescent="0.2">
      <c r="F2968" s="110"/>
      <c r="I2968" s="213"/>
      <c r="J2968" s="254">
        <f>IFERROR(VLOOKUP(G:G,'Master Data'!A:D,4,FALSE),0)</f>
        <v>0</v>
      </c>
      <c r="L2968" s="117">
        <f>IFERROR(VLOOKUP(F:F,'BW Expense Report Doc'!F:H,3,FALSE),0)</f>
        <v>0</v>
      </c>
      <c r="M2968" s="117" t="str">
        <f>IFERROR(VLOOKUP(F:F,'Payment Schedule'!AD:AE,2,FALSE),"")</f>
        <v/>
      </c>
    </row>
    <row r="2969" spans="6:13" x14ac:dyDescent="0.2">
      <c r="F2969" s="110"/>
      <c r="I2969" s="213"/>
      <c r="J2969" s="254">
        <f>IFERROR(VLOOKUP(G:G,'Master Data'!A:D,4,FALSE),0)</f>
        <v>0</v>
      </c>
      <c r="L2969" s="117">
        <f>IFERROR(VLOOKUP(F:F,'BW Expense Report Doc'!F:H,3,FALSE),0)</f>
        <v>0</v>
      </c>
      <c r="M2969" s="117" t="str">
        <f>IFERROR(VLOOKUP(F:F,'Payment Schedule'!AD:AE,2,FALSE),"")</f>
        <v/>
      </c>
    </row>
    <row r="2970" spans="6:13" x14ac:dyDescent="0.2">
      <c r="F2970" s="110"/>
      <c r="I2970" s="213"/>
      <c r="J2970" s="254">
        <f>IFERROR(VLOOKUP(G:G,'Master Data'!A:D,4,FALSE),0)</f>
        <v>0</v>
      </c>
      <c r="L2970" s="117">
        <f>IFERROR(VLOOKUP(F:F,'BW Expense Report Doc'!F:H,3,FALSE),0)</f>
        <v>0</v>
      </c>
      <c r="M2970" s="117" t="str">
        <f>IFERROR(VLOOKUP(F:F,'Payment Schedule'!AD:AE,2,FALSE),"")</f>
        <v/>
      </c>
    </row>
    <row r="2971" spans="6:13" x14ac:dyDescent="0.2">
      <c r="F2971" s="110"/>
      <c r="I2971" s="213"/>
      <c r="J2971" s="254">
        <f>IFERROR(VLOOKUP(G:G,'Master Data'!A:D,4,FALSE),0)</f>
        <v>0</v>
      </c>
      <c r="L2971" s="117">
        <f>IFERROR(VLOOKUP(F:F,'BW Expense Report Doc'!F:H,3,FALSE),0)</f>
        <v>0</v>
      </c>
      <c r="M2971" s="117" t="str">
        <f>IFERROR(VLOOKUP(F:F,'Payment Schedule'!AD:AE,2,FALSE),"")</f>
        <v/>
      </c>
    </row>
    <row r="2972" spans="6:13" x14ac:dyDescent="0.2">
      <c r="F2972" s="110"/>
      <c r="I2972" s="213"/>
      <c r="J2972" s="254">
        <f>IFERROR(VLOOKUP(G:G,'Master Data'!A:D,4,FALSE),0)</f>
        <v>0</v>
      </c>
      <c r="L2972" s="117">
        <f>IFERROR(VLOOKUP(F:F,'BW Expense Report Doc'!F:H,3,FALSE),0)</f>
        <v>0</v>
      </c>
      <c r="M2972" s="117" t="str">
        <f>IFERROR(VLOOKUP(F:F,'Payment Schedule'!AD:AE,2,FALSE),"")</f>
        <v/>
      </c>
    </row>
    <row r="2973" spans="6:13" x14ac:dyDescent="0.2">
      <c r="F2973" s="110"/>
      <c r="I2973" s="213"/>
      <c r="J2973" s="254">
        <f>IFERROR(VLOOKUP(G:G,'Master Data'!A:D,4,FALSE),0)</f>
        <v>0</v>
      </c>
      <c r="L2973" s="117">
        <f>IFERROR(VLOOKUP(F:F,'BW Expense Report Doc'!F:H,3,FALSE),0)</f>
        <v>0</v>
      </c>
      <c r="M2973" s="117" t="str">
        <f>IFERROR(VLOOKUP(F:F,'Payment Schedule'!AD:AE,2,FALSE),"")</f>
        <v/>
      </c>
    </row>
    <row r="2974" spans="6:13" x14ac:dyDescent="0.2">
      <c r="F2974" s="110"/>
      <c r="I2974" s="213"/>
      <c r="J2974" s="254">
        <f>IFERROR(VLOOKUP(G:G,'Master Data'!A:D,4,FALSE),0)</f>
        <v>0</v>
      </c>
      <c r="L2974" s="117">
        <f>IFERROR(VLOOKUP(F:F,'BW Expense Report Doc'!F:H,3,FALSE),0)</f>
        <v>0</v>
      </c>
      <c r="M2974" s="117" t="str">
        <f>IFERROR(VLOOKUP(F:F,'Payment Schedule'!AD:AE,2,FALSE),"")</f>
        <v/>
      </c>
    </row>
    <row r="2975" spans="6:13" x14ac:dyDescent="0.2">
      <c r="F2975" s="110"/>
      <c r="I2975" s="213"/>
      <c r="J2975" s="254">
        <f>IFERROR(VLOOKUP(G:G,'Master Data'!A:D,4,FALSE),0)</f>
        <v>0</v>
      </c>
      <c r="L2975" s="117">
        <f>IFERROR(VLOOKUP(F:F,'BW Expense Report Doc'!F:H,3,FALSE),0)</f>
        <v>0</v>
      </c>
      <c r="M2975" s="117" t="str">
        <f>IFERROR(VLOOKUP(F:F,'Payment Schedule'!AD:AE,2,FALSE),"")</f>
        <v/>
      </c>
    </row>
    <row r="2976" spans="6:13" x14ac:dyDescent="0.2">
      <c r="F2976" s="110"/>
      <c r="I2976" s="213"/>
      <c r="J2976" s="254">
        <f>IFERROR(VLOOKUP(G:G,'Master Data'!A:D,4,FALSE),0)</f>
        <v>0</v>
      </c>
      <c r="L2976" s="117">
        <f>IFERROR(VLOOKUP(F:F,'BW Expense Report Doc'!F:H,3,FALSE),0)</f>
        <v>0</v>
      </c>
      <c r="M2976" s="117" t="str">
        <f>IFERROR(VLOOKUP(F:F,'Payment Schedule'!AD:AE,2,FALSE),"")</f>
        <v/>
      </c>
    </row>
    <row r="2977" spans="6:13" x14ac:dyDescent="0.2">
      <c r="F2977" s="110"/>
      <c r="I2977" s="213"/>
      <c r="J2977" s="254">
        <f>IFERROR(VLOOKUP(G:G,'Master Data'!A:D,4,FALSE),0)</f>
        <v>0</v>
      </c>
      <c r="L2977" s="117">
        <f>IFERROR(VLOOKUP(F:F,'BW Expense Report Doc'!F:H,3,FALSE),0)</f>
        <v>0</v>
      </c>
      <c r="M2977" s="117" t="str">
        <f>IFERROR(VLOOKUP(F:F,'Payment Schedule'!AD:AE,2,FALSE),"")</f>
        <v/>
      </c>
    </row>
    <row r="2978" spans="6:13" x14ac:dyDescent="0.2">
      <c r="F2978" s="110"/>
      <c r="I2978" s="213"/>
      <c r="J2978" s="254">
        <f>IFERROR(VLOOKUP(G:G,'Master Data'!A:D,4,FALSE),0)</f>
        <v>0</v>
      </c>
      <c r="L2978" s="117">
        <f>IFERROR(VLOOKUP(F:F,'BW Expense Report Doc'!F:H,3,FALSE),0)</f>
        <v>0</v>
      </c>
      <c r="M2978" s="117" t="str">
        <f>IFERROR(VLOOKUP(F:F,'Payment Schedule'!AD:AE,2,FALSE),"")</f>
        <v/>
      </c>
    </row>
    <row r="2979" spans="6:13" x14ac:dyDescent="0.2">
      <c r="F2979" s="110"/>
      <c r="I2979" s="213"/>
      <c r="J2979" s="254">
        <f>IFERROR(VLOOKUP(G:G,'Master Data'!A:D,4,FALSE),0)</f>
        <v>0</v>
      </c>
      <c r="L2979" s="117">
        <f>IFERROR(VLOOKUP(F:F,'BW Expense Report Doc'!F:H,3,FALSE),0)</f>
        <v>0</v>
      </c>
      <c r="M2979" s="117" t="str">
        <f>IFERROR(VLOOKUP(F:F,'Payment Schedule'!AD:AE,2,FALSE),"")</f>
        <v/>
      </c>
    </row>
    <row r="2980" spans="6:13" x14ac:dyDescent="0.2">
      <c r="F2980" s="110"/>
      <c r="I2980" s="213"/>
      <c r="J2980" s="254">
        <f>IFERROR(VLOOKUP(G:G,'Master Data'!A:D,4,FALSE),0)</f>
        <v>0</v>
      </c>
      <c r="L2980" s="117">
        <f>IFERROR(VLOOKUP(F:F,'BW Expense Report Doc'!F:H,3,FALSE),0)</f>
        <v>0</v>
      </c>
      <c r="M2980" s="117" t="str">
        <f>IFERROR(VLOOKUP(F:F,'Payment Schedule'!AD:AE,2,FALSE),"")</f>
        <v/>
      </c>
    </row>
    <row r="2981" spans="6:13" x14ac:dyDescent="0.2">
      <c r="F2981" s="110"/>
      <c r="I2981" s="213"/>
      <c r="J2981" s="254">
        <f>IFERROR(VLOOKUP(G:G,'Master Data'!A:D,4,FALSE),0)</f>
        <v>0</v>
      </c>
      <c r="L2981" s="117">
        <f>IFERROR(VLOOKUP(F:F,'BW Expense Report Doc'!F:H,3,FALSE),0)</f>
        <v>0</v>
      </c>
      <c r="M2981" s="117" t="str">
        <f>IFERROR(VLOOKUP(F:F,'Payment Schedule'!AD:AE,2,FALSE),"")</f>
        <v/>
      </c>
    </row>
    <row r="2982" spans="6:13" x14ac:dyDescent="0.2">
      <c r="F2982" s="110"/>
      <c r="I2982" s="213"/>
      <c r="J2982" s="254">
        <f>IFERROR(VLOOKUP(G:G,'Master Data'!A:D,4,FALSE),0)</f>
        <v>0</v>
      </c>
      <c r="L2982" s="117">
        <f>IFERROR(VLOOKUP(F:F,'BW Expense Report Doc'!F:H,3,FALSE),0)</f>
        <v>0</v>
      </c>
      <c r="M2982" s="117" t="str">
        <f>IFERROR(VLOOKUP(F:F,'Payment Schedule'!AD:AE,2,FALSE),"")</f>
        <v/>
      </c>
    </row>
    <row r="2983" spans="6:13" x14ac:dyDescent="0.2">
      <c r="F2983" s="110"/>
      <c r="I2983" s="213"/>
      <c r="J2983" s="254">
        <f>IFERROR(VLOOKUP(G:G,'Master Data'!A:D,4,FALSE),0)</f>
        <v>0</v>
      </c>
      <c r="L2983" s="117">
        <f>IFERROR(VLOOKUP(F:F,'BW Expense Report Doc'!F:H,3,FALSE),0)</f>
        <v>0</v>
      </c>
      <c r="M2983" s="117" t="str">
        <f>IFERROR(VLOOKUP(F:F,'Payment Schedule'!AD:AE,2,FALSE),"")</f>
        <v/>
      </c>
    </row>
    <row r="2984" spans="6:13" x14ac:dyDescent="0.2">
      <c r="F2984" s="110"/>
      <c r="I2984" s="213"/>
      <c r="J2984" s="254">
        <f>IFERROR(VLOOKUP(G:G,'Master Data'!A:D,4,FALSE),0)</f>
        <v>0</v>
      </c>
      <c r="L2984" s="117">
        <f>IFERROR(VLOOKUP(F:F,'BW Expense Report Doc'!F:H,3,FALSE),0)</f>
        <v>0</v>
      </c>
      <c r="M2984" s="117" t="str">
        <f>IFERROR(VLOOKUP(F:F,'Payment Schedule'!AD:AE,2,FALSE),"")</f>
        <v/>
      </c>
    </row>
    <row r="2985" spans="6:13" x14ac:dyDescent="0.2">
      <c r="F2985" s="110"/>
      <c r="I2985" s="213"/>
      <c r="J2985" s="254">
        <f>IFERROR(VLOOKUP(G:G,'Master Data'!A:D,4,FALSE),0)</f>
        <v>0</v>
      </c>
      <c r="L2985" s="117">
        <f>IFERROR(VLOOKUP(F:F,'BW Expense Report Doc'!F:H,3,FALSE),0)</f>
        <v>0</v>
      </c>
      <c r="M2985" s="117" t="str">
        <f>IFERROR(VLOOKUP(F:F,'Payment Schedule'!AD:AE,2,FALSE),"")</f>
        <v/>
      </c>
    </row>
    <row r="2986" spans="6:13" x14ac:dyDescent="0.2">
      <c r="F2986" s="110"/>
      <c r="I2986" s="213"/>
      <c r="J2986" s="254">
        <f>IFERROR(VLOOKUP(G:G,'Master Data'!A:D,4,FALSE),0)</f>
        <v>0</v>
      </c>
      <c r="L2986" s="117">
        <f>IFERROR(VLOOKUP(F:F,'BW Expense Report Doc'!F:H,3,FALSE),0)</f>
        <v>0</v>
      </c>
      <c r="M2986" s="117" t="str">
        <f>IFERROR(VLOOKUP(F:F,'Payment Schedule'!AD:AE,2,FALSE),"")</f>
        <v/>
      </c>
    </row>
    <row r="2987" spans="6:13" x14ac:dyDescent="0.2">
      <c r="F2987" s="110"/>
      <c r="I2987" s="213"/>
      <c r="J2987" s="254">
        <f>IFERROR(VLOOKUP(G:G,'Master Data'!A:D,4,FALSE),0)</f>
        <v>0</v>
      </c>
      <c r="L2987" s="117">
        <f>IFERROR(VLOOKUP(F:F,'BW Expense Report Doc'!F:H,3,FALSE),0)</f>
        <v>0</v>
      </c>
      <c r="M2987" s="117" t="str">
        <f>IFERROR(VLOOKUP(F:F,'Payment Schedule'!AD:AE,2,FALSE),"")</f>
        <v/>
      </c>
    </row>
    <row r="2988" spans="6:13" x14ac:dyDescent="0.2">
      <c r="F2988" s="110"/>
      <c r="I2988" s="213"/>
      <c r="J2988" s="254">
        <f>IFERROR(VLOOKUP(G:G,'Master Data'!A:D,4,FALSE),0)</f>
        <v>0</v>
      </c>
      <c r="L2988" s="117">
        <f>IFERROR(VLOOKUP(F:F,'BW Expense Report Doc'!F:H,3,FALSE),0)</f>
        <v>0</v>
      </c>
      <c r="M2988" s="117" t="str">
        <f>IFERROR(VLOOKUP(F:F,'Payment Schedule'!AD:AE,2,FALSE),"")</f>
        <v/>
      </c>
    </row>
    <row r="2989" spans="6:13" x14ac:dyDescent="0.2">
      <c r="F2989" s="110"/>
      <c r="I2989" s="213"/>
      <c r="J2989" s="254">
        <f>IFERROR(VLOOKUP(G:G,'Master Data'!A:D,4,FALSE),0)</f>
        <v>0</v>
      </c>
      <c r="L2989" s="117">
        <f>IFERROR(VLOOKUP(F:F,'BW Expense Report Doc'!F:H,3,FALSE),0)</f>
        <v>0</v>
      </c>
      <c r="M2989" s="117" t="str">
        <f>IFERROR(VLOOKUP(F:F,'Payment Schedule'!AD:AE,2,FALSE),"")</f>
        <v/>
      </c>
    </row>
    <row r="2990" spans="6:13" x14ac:dyDescent="0.2">
      <c r="F2990" s="110"/>
      <c r="I2990" s="213"/>
      <c r="J2990" s="254">
        <f>IFERROR(VLOOKUP(G:G,'Master Data'!A:D,4,FALSE),0)</f>
        <v>0</v>
      </c>
      <c r="L2990" s="117">
        <f>IFERROR(VLOOKUP(F:F,'BW Expense Report Doc'!F:H,3,FALSE),0)</f>
        <v>0</v>
      </c>
      <c r="M2990" s="117" t="str">
        <f>IFERROR(VLOOKUP(F:F,'Payment Schedule'!AD:AE,2,FALSE),"")</f>
        <v/>
      </c>
    </row>
    <row r="2991" spans="6:13" x14ac:dyDescent="0.2">
      <c r="F2991" s="110"/>
      <c r="I2991" s="213"/>
      <c r="J2991" s="254">
        <f>IFERROR(VLOOKUP(G:G,'Master Data'!A:D,4,FALSE),0)</f>
        <v>0</v>
      </c>
      <c r="L2991" s="117">
        <f>IFERROR(VLOOKUP(F:F,'BW Expense Report Doc'!F:H,3,FALSE),0)</f>
        <v>0</v>
      </c>
      <c r="M2991" s="117" t="str">
        <f>IFERROR(VLOOKUP(F:F,'Payment Schedule'!AD:AE,2,FALSE),"")</f>
        <v/>
      </c>
    </row>
    <row r="2992" spans="6:13" x14ac:dyDescent="0.2">
      <c r="F2992" s="110"/>
      <c r="I2992" s="213"/>
      <c r="J2992" s="254">
        <f>IFERROR(VLOOKUP(G:G,'Master Data'!A:D,4,FALSE),0)</f>
        <v>0</v>
      </c>
      <c r="L2992" s="117">
        <f>IFERROR(VLOOKUP(F:F,'BW Expense Report Doc'!F:H,3,FALSE),0)</f>
        <v>0</v>
      </c>
      <c r="M2992" s="117" t="str">
        <f>IFERROR(VLOOKUP(F:F,'Payment Schedule'!AD:AE,2,FALSE),"")</f>
        <v/>
      </c>
    </row>
    <row r="2993" spans="6:13" x14ac:dyDescent="0.2">
      <c r="F2993" s="110"/>
      <c r="I2993" s="213"/>
      <c r="J2993" s="254">
        <f>IFERROR(VLOOKUP(G:G,'Master Data'!A:D,4,FALSE),0)</f>
        <v>0</v>
      </c>
      <c r="L2993" s="117">
        <f>IFERROR(VLOOKUP(F:F,'BW Expense Report Doc'!F:H,3,FALSE),0)</f>
        <v>0</v>
      </c>
      <c r="M2993" s="117" t="str">
        <f>IFERROR(VLOOKUP(F:F,'Payment Schedule'!AD:AE,2,FALSE),"")</f>
        <v/>
      </c>
    </row>
    <row r="2994" spans="6:13" x14ac:dyDescent="0.2">
      <c r="F2994" s="110"/>
      <c r="I2994" s="213"/>
      <c r="J2994" s="254">
        <f>IFERROR(VLOOKUP(G:G,'Master Data'!A:D,4,FALSE),0)</f>
        <v>0</v>
      </c>
      <c r="L2994" s="117">
        <f>IFERROR(VLOOKUP(F:F,'BW Expense Report Doc'!F:H,3,FALSE),0)</f>
        <v>0</v>
      </c>
      <c r="M2994" s="117" t="str">
        <f>IFERROR(VLOOKUP(F:F,'Payment Schedule'!AD:AE,2,FALSE),"")</f>
        <v/>
      </c>
    </row>
    <row r="2995" spans="6:13" x14ac:dyDescent="0.2">
      <c r="F2995" s="110"/>
      <c r="I2995" s="213"/>
      <c r="J2995" s="254">
        <f>IFERROR(VLOOKUP(G:G,'Master Data'!A:D,4,FALSE),0)</f>
        <v>0</v>
      </c>
      <c r="L2995" s="117">
        <f>IFERROR(VLOOKUP(F:F,'BW Expense Report Doc'!F:H,3,FALSE),0)</f>
        <v>0</v>
      </c>
      <c r="M2995" s="117" t="str">
        <f>IFERROR(VLOOKUP(F:F,'Payment Schedule'!AD:AE,2,FALSE),"")</f>
        <v/>
      </c>
    </row>
    <row r="2996" spans="6:13" x14ac:dyDescent="0.2">
      <c r="F2996" s="110"/>
      <c r="I2996" s="213"/>
      <c r="J2996" s="254">
        <f>IFERROR(VLOOKUP(G:G,'Master Data'!A:D,4,FALSE),0)</f>
        <v>0</v>
      </c>
      <c r="L2996" s="117">
        <f>IFERROR(VLOOKUP(F:F,'BW Expense Report Doc'!F:H,3,FALSE),0)</f>
        <v>0</v>
      </c>
      <c r="M2996" s="117" t="str">
        <f>IFERROR(VLOOKUP(F:F,'Payment Schedule'!AD:AE,2,FALSE),"")</f>
        <v/>
      </c>
    </row>
    <row r="2997" spans="6:13" x14ac:dyDescent="0.2">
      <c r="F2997" s="110"/>
      <c r="I2997" s="213"/>
      <c r="J2997" s="254">
        <f>IFERROR(VLOOKUP(G:G,'Master Data'!A:D,4,FALSE),0)</f>
        <v>0</v>
      </c>
      <c r="L2997" s="117">
        <f>IFERROR(VLOOKUP(F:F,'BW Expense Report Doc'!F:H,3,FALSE),0)</f>
        <v>0</v>
      </c>
      <c r="M2997" s="117" t="str">
        <f>IFERROR(VLOOKUP(F:F,'Payment Schedule'!AD:AE,2,FALSE),"")</f>
        <v/>
      </c>
    </row>
    <row r="2998" spans="6:13" x14ac:dyDescent="0.2">
      <c r="F2998" s="110"/>
      <c r="I2998" s="213"/>
      <c r="J2998" s="254">
        <f>IFERROR(VLOOKUP(G:G,'Master Data'!A:D,4,FALSE),0)</f>
        <v>0</v>
      </c>
      <c r="L2998" s="117">
        <f>IFERROR(VLOOKUP(F:F,'BW Expense Report Doc'!F:H,3,FALSE),0)</f>
        <v>0</v>
      </c>
      <c r="M2998" s="117" t="str">
        <f>IFERROR(VLOOKUP(F:F,'Payment Schedule'!AD:AE,2,FALSE),"")</f>
        <v/>
      </c>
    </row>
    <row r="2999" spans="6:13" x14ac:dyDescent="0.2">
      <c r="F2999" s="110"/>
      <c r="I2999" s="213"/>
      <c r="J2999" s="254">
        <f>IFERROR(VLOOKUP(G:G,'Master Data'!A:D,4,FALSE),0)</f>
        <v>0</v>
      </c>
      <c r="L2999" s="117">
        <f>IFERROR(VLOOKUP(F:F,'BW Expense Report Doc'!F:H,3,FALSE),0)</f>
        <v>0</v>
      </c>
      <c r="M2999" s="117" t="str">
        <f>IFERROR(VLOOKUP(F:F,'Payment Schedule'!AD:AE,2,FALSE),"")</f>
        <v/>
      </c>
    </row>
    <row r="3000" spans="6:13" x14ac:dyDescent="0.2">
      <c r="F3000" s="110"/>
      <c r="I3000" s="213"/>
      <c r="J3000" s="254">
        <f>IFERROR(VLOOKUP(G:G,'Master Data'!A:D,4,FALSE),0)</f>
        <v>0</v>
      </c>
      <c r="L3000" s="117">
        <f>IFERROR(VLOOKUP(F:F,'BW Expense Report Doc'!F:H,3,FALSE),0)</f>
        <v>0</v>
      </c>
      <c r="M3000" s="117" t="str">
        <f>IFERROR(VLOOKUP(F:F,'Payment Schedule'!AD:AE,2,FALSE),"")</f>
        <v/>
      </c>
    </row>
    <row r="3001" spans="6:13" x14ac:dyDescent="0.2">
      <c r="F3001" s="110"/>
      <c r="I3001" s="213"/>
      <c r="J3001" s="254">
        <f>IFERROR(VLOOKUP(G:G,'Master Data'!A:D,4,FALSE),0)</f>
        <v>0</v>
      </c>
      <c r="L3001" s="117">
        <f>IFERROR(VLOOKUP(F:F,'BW Expense Report Doc'!F:H,3,FALSE),0)</f>
        <v>0</v>
      </c>
      <c r="M3001" s="117" t="str">
        <f>IFERROR(VLOOKUP(F:F,'Payment Schedule'!AD:AE,2,FALSE),"")</f>
        <v/>
      </c>
    </row>
    <row r="3002" spans="6:13" x14ac:dyDescent="0.2">
      <c r="F3002" s="110"/>
      <c r="I3002" s="213"/>
      <c r="J3002" s="254">
        <f>IFERROR(VLOOKUP(G:G,'Master Data'!A:D,4,FALSE),0)</f>
        <v>0</v>
      </c>
      <c r="L3002" s="117">
        <f>IFERROR(VLOOKUP(F:F,'BW Expense Report Doc'!F:H,3,FALSE),0)</f>
        <v>0</v>
      </c>
      <c r="M3002" s="117" t="str">
        <f>IFERROR(VLOOKUP(F:F,'Payment Schedule'!AD:AE,2,FALSE),"")</f>
        <v/>
      </c>
    </row>
    <row r="3003" spans="6:13" x14ac:dyDescent="0.2">
      <c r="F3003" s="110"/>
      <c r="I3003" s="213"/>
      <c r="J3003" s="254">
        <f>IFERROR(VLOOKUP(G:G,'Master Data'!A:D,4,FALSE),0)</f>
        <v>0</v>
      </c>
      <c r="L3003" s="117">
        <f>IFERROR(VLOOKUP(F:F,'BW Expense Report Doc'!F:H,3,FALSE),0)</f>
        <v>0</v>
      </c>
      <c r="M3003" s="117" t="str">
        <f>IFERROR(VLOOKUP(F:F,'Payment Schedule'!AD:AE,2,FALSE),"")</f>
        <v/>
      </c>
    </row>
    <row r="3004" spans="6:13" x14ac:dyDescent="0.2">
      <c r="F3004" s="110"/>
      <c r="I3004" s="213"/>
      <c r="J3004" s="254">
        <f>IFERROR(VLOOKUP(G:G,'Master Data'!A:D,4,FALSE),0)</f>
        <v>0</v>
      </c>
      <c r="L3004" s="117">
        <f>IFERROR(VLOOKUP(F:F,'BW Expense Report Doc'!F:H,3,FALSE),0)</f>
        <v>0</v>
      </c>
      <c r="M3004" s="117" t="str">
        <f>IFERROR(VLOOKUP(F:F,'Payment Schedule'!AD:AE,2,FALSE),"")</f>
        <v/>
      </c>
    </row>
    <row r="3005" spans="6:13" x14ac:dyDescent="0.2">
      <c r="F3005" s="110"/>
      <c r="I3005" s="213"/>
      <c r="J3005" s="254">
        <f>IFERROR(VLOOKUP(G:G,'Master Data'!A:D,4,FALSE),0)</f>
        <v>0</v>
      </c>
      <c r="L3005" s="117">
        <f>IFERROR(VLOOKUP(F:F,'BW Expense Report Doc'!F:H,3,FALSE),0)</f>
        <v>0</v>
      </c>
      <c r="M3005" s="117" t="str">
        <f>IFERROR(VLOOKUP(F:F,'Payment Schedule'!AD:AE,2,FALSE),"")</f>
        <v/>
      </c>
    </row>
    <row r="3006" spans="6:13" x14ac:dyDescent="0.2">
      <c r="F3006" s="110"/>
      <c r="I3006" s="213"/>
      <c r="J3006" s="254">
        <f>IFERROR(VLOOKUP(G:G,'Master Data'!A:D,4,FALSE),0)</f>
        <v>0</v>
      </c>
      <c r="L3006" s="117">
        <f>IFERROR(VLOOKUP(F:F,'BW Expense Report Doc'!F:H,3,FALSE),0)</f>
        <v>0</v>
      </c>
      <c r="M3006" s="117" t="str">
        <f>IFERROR(VLOOKUP(F:F,'Payment Schedule'!AD:AE,2,FALSE),"")</f>
        <v/>
      </c>
    </row>
    <row r="3007" spans="6:13" x14ac:dyDescent="0.2">
      <c r="F3007" s="110"/>
      <c r="I3007" s="213"/>
      <c r="J3007" s="254">
        <f>IFERROR(VLOOKUP(G:G,'Master Data'!A:D,4,FALSE),0)</f>
        <v>0</v>
      </c>
      <c r="L3007" s="117">
        <f>IFERROR(VLOOKUP(F:F,'BW Expense Report Doc'!F:H,3,FALSE),0)</f>
        <v>0</v>
      </c>
      <c r="M3007" s="117" t="str">
        <f>IFERROR(VLOOKUP(F:F,'Payment Schedule'!AD:AE,2,FALSE),"")</f>
        <v/>
      </c>
    </row>
    <row r="3008" spans="6:13" x14ac:dyDescent="0.2">
      <c r="F3008" s="110"/>
      <c r="I3008" s="213"/>
      <c r="J3008" s="254">
        <f>IFERROR(VLOOKUP(G:G,'Master Data'!A:D,4,FALSE),0)</f>
        <v>0</v>
      </c>
      <c r="L3008" s="117">
        <f>IFERROR(VLOOKUP(F:F,'BW Expense Report Doc'!F:H,3,FALSE),0)</f>
        <v>0</v>
      </c>
      <c r="M3008" s="117" t="str">
        <f>IFERROR(VLOOKUP(F:F,'Payment Schedule'!AD:AE,2,FALSE),"")</f>
        <v/>
      </c>
    </row>
    <row r="3009" spans="6:13" x14ac:dyDescent="0.2">
      <c r="F3009" s="110"/>
      <c r="I3009" s="213"/>
      <c r="J3009" s="254">
        <f>IFERROR(VLOOKUP(G:G,'Master Data'!A:D,4,FALSE),0)</f>
        <v>0</v>
      </c>
      <c r="L3009" s="117">
        <f>IFERROR(VLOOKUP(F:F,'BW Expense Report Doc'!F:H,3,FALSE),0)</f>
        <v>0</v>
      </c>
      <c r="M3009" s="117" t="str">
        <f>IFERROR(VLOOKUP(F:F,'Payment Schedule'!AD:AE,2,FALSE),"")</f>
        <v/>
      </c>
    </row>
    <row r="3010" spans="6:13" x14ac:dyDescent="0.2">
      <c r="F3010" s="110"/>
      <c r="I3010" s="213"/>
      <c r="J3010" s="254">
        <f>IFERROR(VLOOKUP(G:G,'Master Data'!A:D,4,FALSE),0)</f>
        <v>0</v>
      </c>
      <c r="L3010" s="117">
        <f>IFERROR(VLOOKUP(F:F,'BW Expense Report Doc'!F:H,3,FALSE),0)</f>
        <v>0</v>
      </c>
      <c r="M3010" s="117" t="str">
        <f>IFERROR(VLOOKUP(F:F,'Payment Schedule'!AD:AE,2,FALSE),"")</f>
        <v/>
      </c>
    </row>
    <row r="3011" spans="6:13" x14ac:dyDescent="0.2">
      <c r="F3011" s="110"/>
      <c r="I3011" s="213"/>
      <c r="J3011" s="254">
        <f>IFERROR(VLOOKUP(G:G,'Master Data'!A:D,4,FALSE),0)</f>
        <v>0</v>
      </c>
      <c r="L3011" s="117">
        <f>IFERROR(VLOOKUP(F:F,'BW Expense Report Doc'!F:H,3,FALSE),0)</f>
        <v>0</v>
      </c>
      <c r="M3011" s="117" t="str">
        <f>IFERROR(VLOOKUP(F:F,'Payment Schedule'!AD:AE,2,FALSE),"")</f>
        <v/>
      </c>
    </row>
    <row r="3012" spans="6:13" x14ac:dyDescent="0.2">
      <c r="F3012" s="110"/>
      <c r="I3012" s="213"/>
      <c r="J3012" s="254">
        <f>IFERROR(VLOOKUP(G:G,'Master Data'!A:D,4,FALSE),0)</f>
        <v>0</v>
      </c>
      <c r="L3012" s="117">
        <f>IFERROR(VLOOKUP(F:F,'BW Expense Report Doc'!F:H,3,FALSE),0)</f>
        <v>0</v>
      </c>
      <c r="M3012" s="117" t="str">
        <f>IFERROR(VLOOKUP(F:F,'Payment Schedule'!AD:AE,2,FALSE),"")</f>
        <v/>
      </c>
    </row>
    <row r="3013" spans="6:13" x14ac:dyDescent="0.2">
      <c r="F3013" s="110"/>
      <c r="I3013" s="213"/>
      <c r="J3013" s="254">
        <f>IFERROR(VLOOKUP(G:G,'Master Data'!A:D,4,FALSE),0)</f>
        <v>0</v>
      </c>
      <c r="L3013" s="117">
        <f>IFERROR(VLOOKUP(F:F,'BW Expense Report Doc'!F:H,3,FALSE),0)</f>
        <v>0</v>
      </c>
      <c r="M3013" s="117" t="str">
        <f>IFERROR(VLOOKUP(F:F,'Payment Schedule'!AD:AE,2,FALSE),"")</f>
        <v/>
      </c>
    </row>
    <row r="3014" spans="6:13" x14ac:dyDescent="0.2">
      <c r="F3014" s="110"/>
      <c r="I3014" s="213"/>
      <c r="J3014" s="254">
        <f>IFERROR(VLOOKUP(G:G,'Master Data'!A:D,4,FALSE),0)</f>
        <v>0</v>
      </c>
      <c r="L3014" s="117">
        <f>IFERROR(VLOOKUP(F:F,'BW Expense Report Doc'!F:H,3,FALSE),0)</f>
        <v>0</v>
      </c>
      <c r="M3014" s="117" t="str">
        <f>IFERROR(VLOOKUP(F:F,'Payment Schedule'!AD:AE,2,FALSE),"")</f>
        <v/>
      </c>
    </row>
    <row r="3015" spans="6:13" x14ac:dyDescent="0.2">
      <c r="F3015" s="110"/>
      <c r="I3015" s="213"/>
      <c r="J3015" s="254">
        <f>IFERROR(VLOOKUP(G:G,'Master Data'!A:D,4,FALSE),0)</f>
        <v>0</v>
      </c>
      <c r="L3015" s="117">
        <f>IFERROR(VLOOKUP(F:F,'BW Expense Report Doc'!F:H,3,FALSE),0)</f>
        <v>0</v>
      </c>
      <c r="M3015" s="117" t="str">
        <f>IFERROR(VLOOKUP(F:F,'Payment Schedule'!AD:AE,2,FALSE),"")</f>
        <v/>
      </c>
    </row>
    <row r="3016" spans="6:13" x14ac:dyDescent="0.2">
      <c r="F3016" s="110"/>
      <c r="I3016" s="213"/>
      <c r="J3016" s="254">
        <f>IFERROR(VLOOKUP(G:G,'Master Data'!A:D,4,FALSE),0)</f>
        <v>0</v>
      </c>
      <c r="L3016" s="117">
        <f>IFERROR(VLOOKUP(F:F,'BW Expense Report Doc'!F:H,3,FALSE),0)</f>
        <v>0</v>
      </c>
      <c r="M3016" s="117" t="str">
        <f>IFERROR(VLOOKUP(F:F,'Payment Schedule'!AD:AE,2,FALSE),"")</f>
        <v/>
      </c>
    </row>
    <row r="3017" spans="6:13" x14ac:dyDescent="0.2">
      <c r="F3017" s="110"/>
      <c r="I3017" s="213"/>
      <c r="J3017" s="254">
        <f>IFERROR(VLOOKUP(G:G,'Master Data'!A:D,4,FALSE),0)</f>
        <v>0</v>
      </c>
      <c r="L3017" s="117">
        <f>IFERROR(VLOOKUP(F:F,'BW Expense Report Doc'!F:H,3,FALSE),0)</f>
        <v>0</v>
      </c>
      <c r="M3017" s="117" t="str">
        <f>IFERROR(VLOOKUP(F:F,'Payment Schedule'!AD:AE,2,FALSE),"")</f>
        <v/>
      </c>
    </row>
    <row r="3018" spans="6:13" x14ac:dyDescent="0.2">
      <c r="F3018" s="110"/>
      <c r="I3018" s="213"/>
      <c r="J3018" s="254">
        <f>IFERROR(VLOOKUP(G:G,'Master Data'!A:D,4,FALSE),0)</f>
        <v>0</v>
      </c>
      <c r="L3018" s="117">
        <f>IFERROR(VLOOKUP(F:F,'BW Expense Report Doc'!F:H,3,FALSE),0)</f>
        <v>0</v>
      </c>
      <c r="M3018" s="117" t="str">
        <f>IFERROR(VLOOKUP(F:F,'Payment Schedule'!AD:AE,2,FALSE),"")</f>
        <v/>
      </c>
    </row>
    <row r="3019" spans="6:13" x14ac:dyDescent="0.2">
      <c r="F3019" s="110"/>
      <c r="I3019" s="213"/>
      <c r="J3019" s="254">
        <f>IFERROR(VLOOKUP(G:G,'Master Data'!A:D,4,FALSE),0)</f>
        <v>0</v>
      </c>
      <c r="L3019" s="117">
        <f>IFERROR(VLOOKUP(F:F,'BW Expense Report Doc'!F:H,3,FALSE),0)</f>
        <v>0</v>
      </c>
      <c r="M3019" s="117" t="str">
        <f>IFERROR(VLOOKUP(F:F,'Payment Schedule'!AD:AE,2,FALSE),"")</f>
        <v/>
      </c>
    </row>
    <row r="3020" spans="6:13" x14ac:dyDescent="0.2">
      <c r="F3020" s="110"/>
      <c r="I3020" s="213"/>
      <c r="J3020" s="254">
        <f>IFERROR(VLOOKUP(G:G,'Master Data'!A:D,4,FALSE),0)</f>
        <v>0</v>
      </c>
      <c r="L3020" s="117">
        <f>IFERROR(VLOOKUP(F:F,'BW Expense Report Doc'!F:H,3,FALSE),0)</f>
        <v>0</v>
      </c>
      <c r="M3020" s="117" t="str">
        <f>IFERROR(VLOOKUP(F:F,'Payment Schedule'!AD:AE,2,FALSE),"")</f>
        <v/>
      </c>
    </row>
    <row r="3021" spans="6:13" x14ac:dyDescent="0.2">
      <c r="F3021" s="110"/>
      <c r="I3021" s="213"/>
      <c r="J3021" s="254">
        <f>IFERROR(VLOOKUP(G:G,'Master Data'!A:D,4,FALSE),0)</f>
        <v>0</v>
      </c>
      <c r="L3021" s="117">
        <f>IFERROR(VLOOKUP(F:F,'BW Expense Report Doc'!F:H,3,FALSE),0)</f>
        <v>0</v>
      </c>
      <c r="M3021" s="117" t="str">
        <f>IFERROR(VLOOKUP(F:F,'Payment Schedule'!AD:AE,2,FALSE),"")</f>
        <v/>
      </c>
    </row>
    <row r="3022" spans="6:13" x14ac:dyDescent="0.2">
      <c r="F3022" s="110"/>
      <c r="I3022" s="213"/>
      <c r="J3022" s="254">
        <f>IFERROR(VLOOKUP(G:G,'Master Data'!A:D,4,FALSE),0)</f>
        <v>0</v>
      </c>
      <c r="L3022" s="117">
        <f>IFERROR(VLOOKUP(F:F,'BW Expense Report Doc'!F:H,3,FALSE),0)</f>
        <v>0</v>
      </c>
      <c r="M3022" s="117" t="str">
        <f>IFERROR(VLOOKUP(F:F,'Payment Schedule'!AD:AE,2,FALSE),"")</f>
        <v/>
      </c>
    </row>
    <row r="3023" spans="6:13" x14ac:dyDescent="0.2">
      <c r="F3023" s="110"/>
      <c r="I3023" s="213"/>
      <c r="J3023" s="254">
        <f>IFERROR(VLOOKUP(G:G,'Master Data'!A:D,4,FALSE),0)</f>
        <v>0</v>
      </c>
      <c r="L3023" s="117">
        <f>IFERROR(VLOOKUP(F:F,'BW Expense Report Doc'!F:H,3,FALSE),0)</f>
        <v>0</v>
      </c>
      <c r="M3023" s="117" t="str">
        <f>IFERROR(VLOOKUP(F:F,'Payment Schedule'!AD:AE,2,FALSE),"")</f>
        <v/>
      </c>
    </row>
    <row r="3024" spans="6:13" x14ac:dyDescent="0.2">
      <c r="F3024" s="110"/>
      <c r="I3024" s="213"/>
      <c r="J3024" s="254">
        <f>IFERROR(VLOOKUP(G:G,'Master Data'!A:D,4,FALSE),0)</f>
        <v>0</v>
      </c>
      <c r="L3024" s="117">
        <f>IFERROR(VLOOKUP(F:F,'BW Expense Report Doc'!F:H,3,FALSE),0)</f>
        <v>0</v>
      </c>
      <c r="M3024" s="117" t="str">
        <f>IFERROR(VLOOKUP(F:F,'Payment Schedule'!AD:AE,2,FALSE),"")</f>
        <v/>
      </c>
    </row>
    <row r="3025" spans="6:13" x14ac:dyDescent="0.2">
      <c r="F3025" s="110"/>
      <c r="I3025" s="213"/>
      <c r="J3025" s="254">
        <f>IFERROR(VLOOKUP(G:G,'Master Data'!A:D,4,FALSE),0)</f>
        <v>0</v>
      </c>
      <c r="L3025" s="117">
        <f>IFERROR(VLOOKUP(F:F,'BW Expense Report Doc'!F:H,3,FALSE),0)</f>
        <v>0</v>
      </c>
      <c r="M3025" s="117" t="str">
        <f>IFERROR(VLOOKUP(F:F,'Payment Schedule'!AD:AE,2,FALSE),"")</f>
        <v/>
      </c>
    </row>
    <row r="3026" spans="6:13" x14ac:dyDescent="0.2">
      <c r="F3026" s="110"/>
      <c r="I3026" s="213"/>
      <c r="J3026" s="254">
        <f>IFERROR(VLOOKUP(G:G,'Master Data'!A:D,4,FALSE),0)</f>
        <v>0</v>
      </c>
      <c r="L3026" s="117">
        <f>IFERROR(VLOOKUP(F:F,'BW Expense Report Doc'!F:H,3,FALSE),0)</f>
        <v>0</v>
      </c>
      <c r="M3026" s="117" t="str">
        <f>IFERROR(VLOOKUP(F:F,'Payment Schedule'!AD:AE,2,FALSE),"")</f>
        <v/>
      </c>
    </row>
    <row r="3027" spans="6:13" x14ac:dyDescent="0.2">
      <c r="F3027" s="110"/>
      <c r="I3027" s="213"/>
      <c r="J3027" s="254">
        <f>IFERROR(VLOOKUP(G:G,'Master Data'!A:D,4,FALSE),0)</f>
        <v>0</v>
      </c>
      <c r="L3027" s="117">
        <f>IFERROR(VLOOKUP(F:F,'BW Expense Report Doc'!F:H,3,FALSE),0)</f>
        <v>0</v>
      </c>
      <c r="M3027" s="117" t="str">
        <f>IFERROR(VLOOKUP(F:F,'Payment Schedule'!AD:AE,2,FALSE),"")</f>
        <v/>
      </c>
    </row>
    <row r="3028" spans="6:13" x14ac:dyDescent="0.2">
      <c r="F3028" s="110"/>
      <c r="I3028" s="213"/>
      <c r="J3028" s="254">
        <f>IFERROR(VLOOKUP(G:G,'Master Data'!A:D,4,FALSE),0)</f>
        <v>0</v>
      </c>
      <c r="L3028" s="117">
        <f>IFERROR(VLOOKUP(F:F,'BW Expense Report Doc'!F:H,3,FALSE),0)</f>
        <v>0</v>
      </c>
      <c r="M3028" s="117" t="str">
        <f>IFERROR(VLOOKUP(F:F,'Payment Schedule'!AD:AE,2,FALSE),"")</f>
        <v/>
      </c>
    </row>
    <row r="3029" spans="6:13" x14ac:dyDescent="0.2">
      <c r="F3029" s="110"/>
      <c r="I3029" s="213"/>
      <c r="J3029" s="254">
        <f>IFERROR(VLOOKUP(G:G,'Master Data'!A:D,4,FALSE),0)</f>
        <v>0</v>
      </c>
      <c r="L3029" s="117">
        <f>IFERROR(VLOOKUP(F:F,'BW Expense Report Doc'!F:H,3,FALSE),0)</f>
        <v>0</v>
      </c>
      <c r="M3029" s="117" t="str">
        <f>IFERROR(VLOOKUP(F:F,'Payment Schedule'!AD:AE,2,FALSE),"")</f>
        <v/>
      </c>
    </row>
    <row r="3030" spans="6:13" x14ac:dyDescent="0.2">
      <c r="F3030" s="110"/>
      <c r="I3030" s="213"/>
      <c r="J3030" s="254">
        <f>IFERROR(VLOOKUP(G:G,'Master Data'!A:D,4,FALSE),0)</f>
        <v>0</v>
      </c>
      <c r="L3030" s="117">
        <f>IFERROR(VLOOKUP(F:F,'BW Expense Report Doc'!F:H,3,FALSE),0)</f>
        <v>0</v>
      </c>
      <c r="M3030" s="117" t="str">
        <f>IFERROR(VLOOKUP(F:F,'Payment Schedule'!AD:AE,2,FALSE),"")</f>
        <v/>
      </c>
    </row>
    <row r="3031" spans="6:13" x14ac:dyDescent="0.2">
      <c r="F3031" s="110"/>
      <c r="I3031" s="213"/>
      <c r="J3031" s="254">
        <f>IFERROR(VLOOKUP(G:G,'Master Data'!A:D,4,FALSE),0)</f>
        <v>0</v>
      </c>
      <c r="L3031" s="117">
        <f>IFERROR(VLOOKUP(F:F,'BW Expense Report Doc'!F:H,3,FALSE),0)</f>
        <v>0</v>
      </c>
      <c r="M3031" s="117" t="str">
        <f>IFERROR(VLOOKUP(F:F,'Payment Schedule'!AD:AE,2,FALSE),"")</f>
        <v/>
      </c>
    </row>
    <row r="3032" spans="6:13" x14ac:dyDescent="0.2">
      <c r="F3032" s="110"/>
      <c r="I3032" s="213"/>
      <c r="J3032" s="254">
        <f>IFERROR(VLOOKUP(G:G,'Master Data'!A:D,4,FALSE),0)</f>
        <v>0</v>
      </c>
      <c r="L3032" s="117">
        <f>IFERROR(VLOOKUP(F:F,'BW Expense Report Doc'!F:H,3,FALSE),0)</f>
        <v>0</v>
      </c>
      <c r="M3032" s="117" t="str">
        <f>IFERROR(VLOOKUP(F:F,'Payment Schedule'!AD:AE,2,FALSE),"")</f>
        <v/>
      </c>
    </row>
    <row r="3033" spans="6:13" x14ac:dyDescent="0.2">
      <c r="F3033" s="110"/>
      <c r="I3033" s="213"/>
      <c r="J3033" s="254">
        <f>IFERROR(VLOOKUP(G:G,'Master Data'!A:D,4,FALSE),0)</f>
        <v>0</v>
      </c>
      <c r="L3033" s="117">
        <f>IFERROR(VLOOKUP(F:F,'BW Expense Report Doc'!F:H,3,FALSE),0)</f>
        <v>0</v>
      </c>
      <c r="M3033" s="117" t="str">
        <f>IFERROR(VLOOKUP(F:F,'Payment Schedule'!AD:AE,2,FALSE),"")</f>
        <v/>
      </c>
    </row>
    <row r="3034" spans="6:13" x14ac:dyDescent="0.2">
      <c r="F3034" s="110"/>
      <c r="I3034" s="213"/>
      <c r="J3034" s="254">
        <f>IFERROR(VLOOKUP(G:G,'Master Data'!A:D,4,FALSE),0)</f>
        <v>0</v>
      </c>
      <c r="L3034" s="117">
        <f>IFERROR(VLOOKUP(F:F,'BW Expense Report Doc'!F:H,3,FALSE),0)</f>
        <v>0</v>
      </c>
      <c r="M3034" s="117" t="str">
        <f>IFERROR(VLOOKUP(F:F,'Payment Schedule'!AD:AE,2,FALSE),"")</f>
        <v/>
      </c>
    </row>
    <row r="3035" spans="6:13" x14ac:dyDescent="0.2">
      <c r="F3035" s="110"/>
      <c r="I3035" s="213"/>
      <c r="J3035" s="254">
        <f>IFERROR(VLOOKUP(G:G,'Master Data'!A:D,4,FALSE),0)</f>
        <v>0</v>
      </c>
      <c r="L3035" s="117">
        <f>IFERROR(VLOOKUP(F:F,'BW Expense Report Doc'!F:H,3,FALSE),0)</f>
        <v>0</v>
      </c>
      <c r="M3035" s="117" t="str">
        <f>IFERROR(VLOOKUP(F:F,'Payment Schedule'!AD:AE,2,FALSE),"")</f>
        <v/>
      </c>
    </row>
    <row r="3036" spans="6:13" x14ac:dyDescent="0.2">
      <c r="F3036" s="110"/>
      <c r="I3036" s="213"/>
      <c r="J3036" s="254">
        <f>IFERROR(VLOOKUP(G:G,'Master Data'!A:D,4,FALSE),0)</f>
        <v>0</v>
      </c>
      <c r="L3036" s="117">
        <f>IFERROR(VLOOKUP(F:F,'BW Expense Report Doc'!F:H,3,FALSE),0)</f>
        <v>0</v>
      </c>
      <c r="M3036" s="117" t="str">
        <f>IFERROR(VLOOKUP(F:F,'Payment Schedule'!AD:AE,2,FALSE),"")</f>
        <v/>
      </c>
    </row>
    <row r="3037" spans="6:13" x14ac:dyDescent="0.2">
      <c r="F3037" s="110"/>
      <c r="I3037" s="213"/>
      <c r="J3037" s="254">
        <f>IFERROR(VLOOKUP(G:G,'Master Data'!A:D,4,FALSE),0)</f>
        <v>0</v>
      </c>
      <c r="L3037" s="117">
        <f>IFERROR(VLOOKUP(F:F,'BW Expense Report Doc'!F:H,3,FALSE),0)</f>
        <v>0</v>
      </c>
      <c r="M3037" s="117" t="str">
        <f>IFERROR(VLOOKUP(F:F,'Payment Schedule'!AD:AE,2,FALSE),"")</f>
        <v/>
      </c>
    </row>
    <row r="3038" spans="6:13" x14ac:dyDescent="0.2">
      <c r="F3038" s="110"/>
      <c r="I3038" s="213"/>
      <c r="J3038" s="254">
        <f>IFERROR(VLOOKUP(G:G,'Master Data'!A:D,4,FALSE),0)</f>
        <v>0</v>
      </c>
      <c r="L3038" s="117">
        <f>IFERROR(VLOOKUP(F:F,'BW Expense Report Doc'!F:H,3,FALSE),0)</f>
        <v>0</v>
      </c>
      <c r="M3038" s="117" t="str">
        <f>IFERROR(VLOOKUP(F:F,'Payment Schedule'!AD:AE,2,FALSE),"")</f>
        <v/>
      </c>
    </row>
    <row r="3039" spans="6:13" x14ac:dyDescent="0.2">
      <c r="F3039" s="110"/>
      <c r="I3039" s="213"/>
      <c r="J3039" s="254">
        <f>IFERROR(VLOOKUP(G:G,'Master Data'!A:D,4,FALSE),0)</f>
        <v>0</v>
      </c>
      <c r="L3039" s="117">
        <f>IFERROR(VLOOKUP(F:F,'BW Expense Report Doc'!F:H,3,FALSE),0)</f>
        <v>0</v>
      </c>
      <c r="M3039" s="117" t="str">
        <f>IFERROR(VLOOKUP(F:F,'Payment Schedule'!AD:AE,2,FALSE),"")</f>
        <v/>
      </c>
    </row>
    <row r="3040" spans="6:13" x14ac:dyDescent="0.2">
      <c r="F3040" s="110"/>
      <c r="I3040" s="213"/>
      <c r="J3040" s="254">
        <f>IFERROR(VLOOKUP(G:G,'Master Data'!A:D,4,FALSE),0)</f>
        <v>0</v>
      </c>
      <c r="L3040" s="117">
        <f>IFERROR(VLOOKUP(F:F,'BW Expense Report Doc'!F:H,3,FALSE),0)</f>
        <v>0</v>
      </c>
      <c r="M3040" s="117" t="str">
        <f>IFERROR(VLOOKUP(F:F,'Payment Schedule'!AD:AE,2,FALSE),"")</f>
        <v/>
      </c>
    </row>
    <row r="3041" spans="6:13" x14ac:dyDescent="0.2">
      <c r="F3041" s="110"/>
      <c r="I3041" s="213"/>
      <c r="J3041" s="254">
        <f>IFERROR(VLOOKUP(G:G,'Master Data'!A:D,4,FALSE),0)</f>
        <v>0</v>
      </c>
      <c r="L3041" s="117">
        <f>IFERROR(VLOOKUP(F:F,'BW Expense Report Doc'!F:H,3,FALSE),0)</f>
        <v>0</v>
      </c>
      <c r="M3041" s="117" t="str">
        <f>IFERROR(VLOOKUP(F:F,'Payment Schedule'!AD:AE,2,FALSE),"")</f>
        <v/>
      </c>
    </row>
    <row r="3042" spans="6:13" x14ac:dyDescent="0.2">
      <c r="F3042" s="110"/>
      <c r="I3042" s="213"/>
      <c r="J3042" s="254">
        <f>IFERROR(VLOOKUP(G:G,'Master Data'!A:D,4,FALSE),0)</f>
        <v>0</v>
      </c>
      <c r="L3042" s="117">
        <f>IFERROR(VLOOKUP(F:F,'BW Expense Report Doc'!F:H,3,FALSE),0)</f>
        <v>0</v>
      </c>
      <c r="M3042" s="117" t="str">
        <f>IFERROR(VLOOKUP(F:F,'Payment Schedule'!AD:AE,2,FALSE),"")</f>
        <v/>
      </c>
    </row>
    <row r="3043" spans="6:13" x14ac:dyDescent="0.2">
      <c r="F3043" s="110"/>
      <c r="I3043" s="213"/>
      <c r="J3043" s="254">
        <f>IFERROR(VLOOKUP(G:G,'Master Data'!A:D,4,FALSE),0)</f>
        <v>0</v>
      </c>
      <c r="L3043" s="117">
        <f>IFERROR(VLOOKUP(F:F,'BW Expense Report Doc'!F:H,3,FALSE),0)</f>
        <v>0</v>
      </c>
      <c r="M3043" s="117" t="str">
        <f>IFERROR(VLOOKUP(F:F,'Payment Schedule'!AD:AE,2,FALSE),"")</f>
        <v/>
      </c>
    </row>
    <row r="3044" spans="6:13" x14ac:dyDescent="0.2">
      <c r="F3044" s="110"/>
      <c r="I3044" s="213"/>
      <c r="J3044" s="254">
        <f>IFERROR(VLOOKUP(G:G,'Master Data'!A:D,4,FALSE),0)</f>
        <v>0</v>
      </c>
      <c r="L3044" s="117">
        <f>IFERROR(VLOOKUP(F:F,'BW Expense Report Doc'!F:H,3,FALSE),0)</f>
        <v>0</v>
      </c>
      <c r="M3044" s="117" t="str">
        <f>IFERROR(VLOOKUP(F:F,'Payment Schedule'!AD:AE,2,FALSE),"")</f>
        <v/>
      </c>
    </row>
    <row r="3045" spans="6:13" x14ac:dyDescent="0.2">
      <c r="F3045" s="110"/>
      <c r="I3045" s="213"/>
      <c r="J3045" s="254">
        <f>IFERROR(VLOOKUP(G:G,'Master Data'!A:D,4,FALSE),0)</f>
        <v>0</v>
      </c>
      <c r="L3045" s="117">
        <f>IFERROR(VLOOKUP(F:F,'BW Expense Report Doc'!F:H,3,FALSE),0)</f>
        <v>0</v>
      </c>
      <c r="M3045" s="117" t="str">
        <f>IFERROR(VLOOKUP(F:F,'Payment Schedule'!AD:AE,2,FALSE),"")</f>
        <v/>
      </c>
    </row>
    <row r="3046" spans="6:13" x14ac:dyDescent="0.2">
      <c r="F3046" s="110"/>
      <c r="I3046" s="213"/>
      <c r="J3046" s="254">
        <f>IFERROR(VLOOKUP(G:G,'Master Data'!A:D,4,FALSE),0)</f>
        <v>0</v>
      </c>
      <c r="L3046" s="117">
        <f>IFERROR(VLOOKUP(F:F,'BW Expense Report Doc'!F:H,3,FALSE),0)</f>
        <v>0</v>
      </c>
      <c r="M3046" s="117" t="str">
        <f>IFERROR(VLOOKUP(F:F,'Payment Schedule'!AD:AE,2,FALSE),"")</f>
        <v/>
      </c>
    </row>
    <row r="3047" spans="6:13" x14ac:dyDescent="0.2">
      <c r="F3047" s="110"/>
      <c r="I3047" s="213"/>
      <c r="J3047" s="254">
        <f>IFERROR(VLOOKUP(G:G,'Master Data'!A:D,4,FALSE),0)</f>
        <v>0</v>
      </c>
      <c r="L3047" s="117">
        <f>IFERROR(VLOOKUP(F:F,'BW Expense Report Doc'!F:H,3,FALSE),0)</f>
        <v>0</v>
      </c>
      <c r="M3047" s="117" t="str">
        <f>IFERROR(VLOOKUP(F:F,'Payment Schedule'!AD:AE,2,FALSE),"")</f>
        <v/>
      </c>
    </row>
    <row r="3048" spans="6:13" x14ac:dyDescent="0.2">
      <c r="F3048" s="110"/>
      <c r="I3048" s="213"/>
      <c r="J3048" s="254">
        <f>IFERROR(VLOOKUP(G:G,'Master Data'!A:D,4,FALSE),0)</f>
        <v>0</v>
      </c>
      <c r="L3048" s="117">
        <f>IFERROR(VLOOKUP(F:F,'BW Expense Report Doc'!F:H,3,FALSE),0)</f>
        <v>0</v>
      </c>
      <c r="M3048" s="117" t="str">
        <f>IFERROR(VLOOKUP(F:F,'Payment Schedule'!AD:AE,2,FALSE),"")</f>
        <v/>
      </c>
    </row>
    <row r="3049" spans="6:13" x14ac:dyDescent="0.2">
      <c r="F3049" s="110"/>
      <c r="I3049" s="213"/>
      <c r="J3049" s="254">
        <f>IFERROR(VLOOKUP(G:G,'Master Data'!A:D,4,FALSE),0)</f>
        <v>0</v>
      </c>
      <c r="L3049" s="117">
        <f>IFERROR(VLOOKUP(F:F,'BW Expense Report Doc'!F:H,3,FALSE),0)</f>
        <v>0</v>
      </c>
      <c r="M3049" s="117" t="str">
        <f>IFERROR(VLOOKUP(F:F,'Payment Schedule'!AD:AE,2,FALSE),"")</f>
        <v/>
      </c>
    </row>
    <row r="3050" spans="6:13" x14ac:dyDescent="0.2">
      <c r="F3050" s="110"/>
      <c r="I3050" s="213"/>
      <c r="J3050" s="254">
        <f>IFERROR(VLOOKUP(G:G,'Master Data'!A:D,4,FALSE),0)</f>
        <v>0</v>
      </c>
      <c r="L3050" s="117">
        <f>IFERROR(VLOOKUP(F:F,'BW Expense Report Doc'!F:H,3,FALSE),0)</f>
        <v>0</v>
      </c>
      <c r="M3050" s="117" t="str">
        <f>IFERROR(VLOOKUP(F:F,'Payment Schedule'!AD:AE,2,FALSE),"")</f>
        <v/>
      </c>
    </row>
    <row r="3051" spans="6:13" x14ac:dyDescent="0.2">
      <c r="F3051" s="110"/>
      <c r="I3051" s="213"/>
      <c r="J3051" s="254">
        <f>IFERROR(VLOOKUP(G:G,'Master Data'!A:D,4,FALSE),0)</f>
        <v>0</v>
      </c>
      <c r="L3051" s="117">
        <f>IFERROR(VLOOKUP(F:F,'BW Expense Report Doc'!F:H,3,FALSE),0)</f>
        <v>0</v>
      </c>
      <c r="M3051" s="117" t="str">
        <f>IFERROR(VLOOKUP(F:F,'Payment Schedule'!AD:AE,2,FALSE),"")</f>
        <v/>
      </c>
    </row>
    <row r="3052" spans="6:13" x14ac:dyDescent="0.2">
      <c r="F3052" s="110"/>
      <c r="I3052" s="213"/>
      <c r="J3052" s="254">
        <f>IFERROR(VLOOKUP(G:G,'Master Data'!A:D,4,FALSE),0)</f>
        <v>0</v>
      </c>
      <c r="L3052" s="117">
        <f>IFERROR(VLOOKUP(F:F,'BW Expense Report Doc'!F:H,3,FALSE),0)</f>
        <v>0</v>
      </c>
      <c r="M3052" s="117" t="str">
        <f>IFERROR(VLOOKUP(F:F,'Payment Schedule'!AD:AE,2,FALSE),"")</f>
        <v/>
      </c>
    </row>
    <row r="3053" spans="6:13" x14ac:dyDescent="0.2">
      <c r="F3053" s="110"/>
      <c r="I3053" s="213"/>
      <c r="J3053" s="254">
        <f>IFERROR(VLOOKUP(G:G,'Master Data'!A:D,4,FALSE),0)</f>
        <v>0</v>
      </c>
      <c r="L3053" s="117">
        <f>IFERROR(VLOOKUP(F:F,'BW Expense Report Doc'!F:H,3,FALSE),0)</f>
        <v>0</v>
      </c>
      <c r="M3053" s="117" t="str">
        <f>IFERROR(VLOOKUP(F:F,'Payment Schedule'!AD:AE,2,FALSE),"")</f>
        <v/>
      </c>
    </row>
    <row r="3054" spans="6:13" x14ac:dyDescent="0.2">
      <c r="F3054" s="110"/>
      <c r="I3054" s="213"/>
      <c r="J3054" s="254">
        <f>IFERROR(VLOOKUP(G:G,'Master Data'!A:D,4,FALSE),0)</f>
        <v>0</v>
      </c>
      <c r="L3054" s="117">
        <f>IFERROR(VLOOKUP(F:F,'BW Expense Report Doc'!F:H,3,FALSE),0)</f>
        <v>0</v>
      </c>
      <c r="M3054" s="117" t="str">
        <f>IFERROR(VLOOKUP(F:F,'Payment Schedule'!AD:AE,2,FALSE),"")</f>
        <v/>
      </c>
    </row>
    <row r="3055" spans="6:13" x14ac:dyDescent="0.2">
      <c r="F3055" s="110"/>
      <c r="I3055" s="213"/>
      <c r="J3055" s="254">
        <f>IFERROR(VLOOKUP(G:G,'Master Data'!A:D,4,FALSE),0)</f>
        <v>0</v>
      </c>
      <c r="L3055" s="117">
        <f>IFERROR(VLOOKUP(F:F,'BW Expense Report Doc'!F:H,3,FALSE),0)</f>
        <v>0</v>
      </c>
      <c r="M3055" s="117" t="str">
        <f>IFERROR(VLOOKUP(F:F,'Payment Schedule'!AD:AE,2,FALSE),"")</f>
        <v/>
      </c>
    </row>
    <row r="3056" spans="6:13" x14ac:dyDescent="0.2">
      <c r="F3056" s="110"/>
      <c r="I3056" s="213"/>
      <c r="J3056" s="254">
        <f>IFERROR(VLOOKUP(G:G,'Master Data'!A:D,4,FALSE),0)</f>
        <v>0</v>
      </c>
      <c r="L3056" s="117">
        <f>IFERROR(VLOOKUP(F:F,'BW Expense Report Doc'!F:H,3,FALSE),0)</f>
        <v>0</v>
      </c>
      <c r="M3056" s="117" t="str">
        <f>IFERROR(VLOOKUP(F:F,'Payment Schedule'!AD:AE,2,FALSE),"")</f>
        <v/>
      </c>
    </row>
    <row r="3057" spans="6:13" x14ac:dyDescent="0.2">
      <c r="F3057" s="110"/>
      <c r="I3057" s="213"/>
      <c r="J3057" s="254">
        <f>IFERROR(VLOOKUP(G:G,'Master Data'!A:D,4,FALSE),0)</f>
        <v>0</v>
      </c>
      <c r="L3057" s="117">
        <f>IFERROR(VLOOKUP(F:F,'BW Expense Report Doc'!F:H,3,FALSE),0)</f>
        <v>0</v>
      </c>
      <c r="M3057" s="117" t="str">
        <f>IFERROR(VLOOKUP(F:F,'Payment Schedule'!AD:AE,2,FALSE),"")</f>
        <v/>
      </c>
    </row>
    <row r="3058" spans="6:13" x14ac:dyDescent="0.2">
      <c r="F3058" s="110"/>
      <c r="I3058" s="213"/>
      <c r="J3058" s="254">
        <f>IFERROR(VLOOKUP(G:G,'Master Data'!A:D,4,FALSE),0)</f>
        <v>0</v>
      </c>
      <c r="L3058" s="117">
        <f>IFERROR(VLOOKUP(F:F,'BW Expense Report Doc'!F:H,3,FALSE),0)</f>
        <v>0</v>
      </c>
      <c r="M3058" s="117" t="str">
        <f>IFERROR(VLOOKUP(F:F,'Payment Schedule'!AD:AE,2,FALSE),"")</f>
        <v/>
      </c>
    </row>
    <row r="3059" spans="6:13" x14ac:dyDescent="0.2">
      <c r="F3059" s="110"/>
      <c r="I3059" s="213"/>
      <c r="J3059" s="254">
        <f>IFERROR(VLOOKUP(G:G,'Master Data'!A:D,4,FALSE),0)</f>
        <v>0</v>
      </c>
      <c r="L3059" s="117">
        <f>IFERROR(VLOOKUP(F:F,'BW Expense Report Doc'!F:H,3,FALSE),0)</f>
        <v>0</v>
      </c>
      <c r="M3059" s="117" t="str">
        <f>IFERROR(VLOOKUP(F:F,'Payment Schedule'!AD:AE,2,FALSE),"")</f>
        <v/>
      </c>
    </row>
    <row r="3060" spans="6:13" x14ac:dyDescent="0.2">
      <c r="F3060" s="110"/>
      <c r="I3060" s="213"/>
      <c r="J3060" s="254">
        <f>IFERROR(VLOOKUP(G:G,'Master Data'!A:D,4,FALSE),0)</f>
        <v>0</v>
      </c>
      <c r="L3060" s="117">
        <f>IFERROR(VLOOKUP(F:F,'BW Expense Report Doc'!F:H,3,FALSE),0)</f>
        <v>0</v>
      </c>
      <c r="M3060" s="117" t="str">
        <f>IFERROR(VLOOKUP(F:F,'Payment Schedule'!AD:AE,2,FALSE),"")</f>
        <v/>
      </c>
    </row>
    <row r="3061" spans="6:13" x14ac:dyDescent="0.2">
      <c r="F3061" s="110"/>
      <c r="I3061" s="213"/>
      <c r="J3061" s="254">
        <f>IFERROR(VLOOKUP(G:G,'Master Data'!A:D,4,FALSE),0)</f>
        <v>0</v>
      </c>
      <c r="L3061" s="117">
        <f>IFERROR(VLOOKUP(F:F,'BW Expense Report Doc'!F:H,3,FALSE),0)</f>
        <v>0</v>
      </c>
      <c r="M3061" s="117" t="str">
        <f>IFERROR(VLOOKUP(F:F,'Payment Schedule'!AD:AE,2,FALSE),"")</f>
        <v/>
      </c>
    </row>
    <row r="3062" spans="6:13" x14ac:dyDescent="0.2">
      <c r="F3062" s="110"/>
      <c r="I3062" s="213"/>
      <c r="J3062" s="254">
        <f>IFERROR(VLOOKUP(G:G,'Master Data'!A:D,4,FALSE),0)</f>
        <v>0</v>
      </c>
      <c r="L3062" s="117">
        <f>IFERROR(VLOOKUP(F:F,'BW Expense Report Doc'!F:H,3,FALSE),0)</f>
        <v>0</v>
      </c>
      <c r="M3062" s="117" t="str">
        <f>IFERROR(VLOOKUP(F:F,'Payment Schedule'!AD:AE,2,FALSE),"")</f>
        <v/>
      </c>
    </row>
    <row r="3063" spans="6:13" x14ac:dyDescent="0.2">
      <c r="F3063" s="110"/>
      <c r="I3063" s="213"/>
      <c r="J3063" s="254">
        <f>IFERROR(VLOOKUP(G:G,'Master Data'!A:D,4,FALSE),0)</f>
        <v>0</v>
      </c>
      <c r="L3063" s="117">
        <f>IFERROR(VLOOKUP(F:F,'BW Expense Report Doc'!F:H,3,FALSE),0)</f>
        <v>0</v>
      </c>
      <c r="M3063" s="117" t="str">
        <f>IFERROR(VLOOKUP(F:F,'Payment Schedule'!AD:AE,2,FALSE),"")</f>
        <v/>
      </c>
    </row>
    <row r="3064" spans="6:13" x14ac:dyDescent="0.2">
      <c r="F3064" s="110"/>
      <c r="I3064" s="213"/>
      <c r="J3064" s="254">
        <f>IFERROR(VLOOKUP(G:G,'Master Data'!A:D,4,FALSE),0)</f>
        <v>0</v>
      </c>
      <c r="L3064" s="117">
        <f>IFERROR(VLOOKUP(F:F,'BW Expense Report Doc'!F:H,3,FALSE),0)</f>
        <v>0</v>
      </c>
      <c r="M3064" s="117" t="str">
        <f>IFERROR(VLOOKUP(F:F,'Payment Schedule'!AD:AE,2,FALSE),"")</f>
        <v/>
      </c>
    </row>
    <row r="3065" spans="6:13" x14ac:dyDescent="0.2">
      <c r="F3065" s="110"/>
      <c r="I3065" s="213"/>
      <c r="J3065" s="254">
        <f>IFERROR(VLOOKUP(G:G,'Master Data'!A:D,4,FALSE),0)</f>
        <v>0</v>
      </c>
      <c r="L3065" s="117">
        <f>IFERROR(VLOOKUP(F:F,'BW Expense Report Doc'!F:H,3,FALSE),0)</f>
        <v>0</v>
      </c>
      <c r="M3065" s="117" t="str">
        <f>IFERROR(VLOOKUP(F:F,'Payment Schedule'!AD:AE,2,FALSE),"")</f>
        <v/>
      </c>
    </row>
    <row r="3066" spans="6:13" x14ac:dyDescent="0.2">
      <c r="F3066" s="110"/>
      <c r="I3066" s="213"/>
      <c r="J3066" s="254">
        <f>IFERROR(VLOOKUP(G:G,'Master Data'!A:D,4,FALSE),0)</f>
        <v>0</v>
      </c>
      <c r="L3066" s="117">
        <f>IFERROR(VLOOKUP(F:F,'BW Expense Report Doc'!F:H,3,FALSE),0)</f>
        <v>0</v>
      </c>
      <c r="M3066" s="117" t="str">
        <f>IFERROR(VLOOKUP(F:F,'Payment Schedule'!AD:AE,2,FALSE),"")</f>
        <v/>
      </c>
    </row>
    <row r="3067" spans="6:13" x14ac:dyDescent="0.2">
      <c r="F3067" s="110"/>
      <c r="I3067" s="213"/>
      <c r="J3067" s="254">
        <f>IFERROR(VLOOKUP(G:G,'Master Data'!A:D,4,FALSE),0)</f>
        <v>0</v>
      </c>
      <c r="L3067" s="117">
        <f>IFERROR(VLOOKUP(F:F,'BW Expense Report Doc'!F:H,3,FALSE),0)</f>
        <v>0</v>
      </c>
      <c r="M3067" s="117" t="str">
        <f>IFERROR(VLOOKUP(F:F,'Payment Schedule'!AD:AE,2,FALSE),"")</f>
        <v/>
      </c>
    </row>
    <row r="3068" spans="6:13" x14ac:dyDescent="0.2">
      <c r="F3068" s="110"/>
      <c r="I3068" s="213"/>
      <c r="J3068" s="254">
        <f>IFERROR(VLOOKUP(G:G,'Master Data'!A:D,4,FALSE),0)</f>
        <v>0</v>
      </c>
      <c r="L3068" s="117">
        <f>IFERROR(VLOOKUP(F:F,'BW Expense Report Doc'!F:H,3,FALSE),0)</f>
        <v>0</v>
      </c>
      <c r="M3068" s="117" t="str">
        <f>IFERROR(VLOOKUP(F:F,'Payment Schedule'!AD:AE,2,FALSE),"")</f>
        <v/>
      </c>
    </row>
    <row r="3069" spans="6:13" x14ac:dyDescent="0.2">
      <c r="F3069" s="110"/>
      <c r="I3069" s="213"/>
      <c r="J3069" s="254">
        <f>IFERROR(VLOOKUP(G:G,'Master Data'!A:D,4,FALSE),0)</f>
        <v>0</v>
      </c>
      <c r="L3069" s="117">
        <f>IFERROR(VLOOKUP(F:F,'BW Expense Report Doc'!F:H,3,FALSE),0)</f>
        <v>0</v>
      </c>
      <c r="M3069" s="117" t="str">
        <f>IFERROR(VLOOKUP(F:F,'Payment Schedule'!AD:AE,2,FALSE),"")</f>
        <v/>
      </c>
    </row>
    <row r="3070" spans="6:13" x14ac:dyDescent="0.2">
      <c r="F3070" s="110"/>
      <c r="I3070" s="213"/>
      <c r="J3070" s="254">
        <f>IFERROR(VLOOKUP(G:G,'Master Data'!A:D,4,FALSE),0)</f>
        <v>0</v>
      </c>
      <c r="L3070" s="117">
        <f>IFERROR(VLOOKUP(F:F,'BW Expense Report Doc'!F:H,3,FALSE),0)</f>
        <v>0</v>
      </c>
      <c r="M3070" s="117" t="str">
        <f>IFERROR(VLOOKUP(F:F,'Payment Schedule'!AD:AE,2,FALSE),"")</f>
        <v/>
      </c>
    </row>
    <row r="3071" spans="6:13" x14ac:dyDescent="0.2">
      <c r="F3071" s="110"/>
      <c r="I3071" s="213"/>
      <c r="J3071" s="254">
        <f>IFERROR(VLOOKUP(G:G,'Master Data'!A:D,4,FALSE),0)</f>
        <v>0</v>
      </c>
      <c r="L3071" s="117">
        <f>IFERROR(VLOOKUP(F:F,'BW Expense Report Doc'!F:H,3,FALSE),0)</f>
        <v>0</v>
      </c>
      <c r="M3071" s="117" t="str">
        <f>IFERROR(VLOOKUP(F:F,'Payment Schedule'!AD:AE,2,FALSE),"")</f>
        <v/>
      </c>
    </row>
    <row r="3072" spans="6:13" x14ac:dyDescent="0.2">
      <c r="F3072" s="110"/>
      <c r="I3072" s="213"/>
      <c r="J3072" s="254">
        <f>IFERROR(VLOOKUP(G:G,'Master Data'!A:D,4,FALSE),0)</f>
        <v>0</v>
      </c>
      <c r="L3072" s="117">
        <f>IFERROR(VLOOKUP(F:F,'BW Expense Report Doc'!F:H,3,FALSE),0)</f>
        <v>0</v>
      </c>
      <c r="M3072" s="117" t="str">
        <f>IFERROR(VLOOKUP(F:F,'Payment Schedule'!AD:AE,2,FALSE),"")</f>
        <v/>
      </c>
    </row>
    <row r="3073" spans="6:13" x14ac:dyDescent="0.2">
      <c r="F3073" s="110"/>
      <c r="I3073" s="213"/>
      <c r="J3073" s="254">
        <f>IFERROR(VLOOKUP(G:G,'Master Data'!A:D,4,FALSE),0)</f>
        <v>0</v>
      </c>
      <c r="L3073" s="117">
        <f>IFERROR(VLOOKUP(F:F,'BW Expense Report Doc'!F:H,3,FALSE),0)</f>
        <v>0</v>
      </c>
      <c r="M3073" s="117" t="str">
        <f>IFERROR(VLOOKUP(F:F,'Payment Schedule'!AD:AE,2,FALSE),"")</f>
        <v/>
      </c>
    </row>
    <row r="3074" spans="6:13" x14ac:dyDescent="0.2">
      <c r="F3074" s="110"/>
      <c r="I3074" s="213"/>
      <c r="J3074" s="254">
        <f>IFERROR(VLOOKUP(G:G,'Master Data'!A:D,4,FALSE),0)</f>
        <v>0</v>
      </c>
      <c r="L3074" s="117">
        <f>IFERROR(VLOOKUP(F:F,'BW Expense Report Doc'!F:H,3,FALSE),0)</f>
        <v>0</v>
      </c>
      <c r="M3074" s="117" t="str">
        <f>IFERROR(VLOOKUP(F:F,'Payment Schedule'!AD:AE,2,FALSE),"")</f>
        <v/>
      </c>
    </row>
    <row r="3075" spans="6:13" x14ac:dyDescent="0.2">
      <c r="F3075" s="110"/>
      <c r="I3075" s="213"/>
      <c r="J3075" s="254">
        <f>IFERROR(VLOOKUP(G:G,'Master Data'!A:D,4,FALSE),0)</f>
        <v>0</v>
      </c>
      <c r="L3075" s="117">
        <f>IFERROR(VLOOKUP(F:F,'BW Expense Report Doc'!F:H,3,FALSE),0)</f>
        <v>0</v>
      </c>
      <c r="M3075" s="117" t="str">
        <f>IFERROR(VLOOKUP(F:F,'Payment Schedule'!AD:AE,2,FALSE),"")</f>
        <v/>
      </c>
    </row>
    <row r="3076" spans="6:13" x14ac:dyDescent="0.2">
      <c r="F3076" s="110"/>
      <c r="I3076" s="213"/>
      <c r="J3076" s="254">
        <f>IFERROR(VLOOKUP(G:G,'Master Data'!A:D,4,FALSE),0)</f>
        <v>0</v>
      </c>
      <c r="L3076" s="117">
        <f>IFERROR(VLOOKUP(F:F,'BW Expense Report Doc'!F:H,3,FALSE),0)</f>
        <v>0</v>
      </c>
      <c r="M3076" s="117" t="str">
        <f>IFERROR(VLOOKUP(F:F,'Payment Schedule'!AD:AE,2,FALSE),"")</f>
        <v/>
      </c>
    </row>
    <row r="3077" spans="6:13" x14ac:dyDescent="0.2">
      <c r="F3077" s="110"/>
      <c r="I3077" s="213"/>
      <c r="J3077" s="254">
        <f>IFERROR(VLOOKUP(G:G,'Master Data'!A:D,4,FALSE),0)</f>
        <v>0</v>
      </c>
      <c r="L3077" s="117">
        <f>IFERROR(VLOOKUP(F:F,'BW Expense Report Doc'!F:H,3,FALSE),0)</f>
        <v>0</v>
      </c>
      <c r="M3077" s="117" t="str">
        <f>IFERROR(VLOOKUP(F:F,'Payment Schedule'!AD:AE,2,FALSE),"")</f>
        <v/>
      </c>
    </row>
    <row r="3078" spans="6:13" x14ac:dyDescent="0.2">
      <c r="F3078" s="110"/>
      <c r="I3078" s="213"/>
      <c r="J3078" s="254">
        <f>IFERROR(VLOOKUP(G:G,'Master Data'!A:D,4,FALSE),0)</f>
        <v>0</v>
      </c>
      <c r="L3078" s="117">
        <f>IFERROR(VLOOKUP(F:F,'BW Expense Report Doc'!F:H,3,FALSE),0)</f>
        <v>0</v>
      </c>
      <c r="M3078" s="117" t="str">
        <f>IFERROR(VLOOKUP(F:F,'Payment Schedule'!AD:AE,2,FALSE),"")</f>
        <v/>
      </c>
    </row>
    <row r="3079" spans="6:13" x14ac:dyDescent="0.2">
      <c r="F3079" s="110"/>
      <c r="I3079" s="213"/>
      <c r="J3079" s="254">
        <f>IFERROR(VLOOKUP(G:G,'Master Data'!A:D,4,FALSE),0)</f>
        <v>0</v>
      </c>
      <c r="L3079" s="117">
        <f>IFERROR(VLOOKUP(F:F,'BW Expense Report Doc'!F:H,3,FALSE),0)</f>
        <v>0</v>
      </c>
      <c r="M3079" s="117" t="str">
        <f>IFERROR(VLOOKUP(F:F,'Payment Schedule'!AD:AE,2,FALSE),"")</f>
        <v/>
      </c>
    </row>
    <row r="3080" spans="6:13" x14ac:dyDescent="0.2">
      <c r="F3080" s="110"/>
      <c r="I3080" s="213"/>
      <c r="J3080" s="254">
        <f>IFERROR(VLOOKUP(G:G,'Master Data'!A:D,4,FALSE),0)</f>
        <v>0</v>
      </c>
      <c r="L3080" s="117">
        <f>IFERROR(VLOOKUP(F:F,'BW Expense Report Doc'!F:H,3,FALSE),0)</f>
        <v>0</v>
      </c>
      <c r="M3080" s="117" t="str">
        <f>IFERROR(VLOOKUP(F:F,'Payment Schedule'!AD:AE,2,FALSE),"")</f>
        <v/>
      </c>
    </row>
    <row r="3081" spans="6:13" x14ac:dyDescent="0.2">
      <c r="F3081" s="110"/>
      <c r="I3081" s="213"/>
      <c r="J3081" s="254">
        <f>IFERROR(VLOOKUP(G:G,'Master Data'!A:D,4,FALSE),0)</f>
        <v>0</v>
      </c>
      <c r="L3081" s="117">
        <f>IFERROR(VLOOKUP(F:F,'BW Expense Report Doc'!F:H,3,FALSE),0)</f>
        <v>0</v>
      </c>
      <c r="M3081" s="117" t="str">
        <f>IFERROR(VLOOKUP(F:F,'Payment Schedule'!AD:AE,2,FALSE),"")</f>
        <v/>
      </c>
    </row>
    <row r="3082" spans="6:13" x14ac:dyDescent="0.2">
      <c r="F3082" s="110"/>
      <c r="I3082" s="213"/>
      <c r="J3082" s="254">
        <f>IFERROR(VLOOKUP(G:G,'Master Data'!A:D,4,FALSE),0)</f>
        <v>0</v>
      </c>
      <c r="L3082" s="117">
        <f>IFERROR(VLOOKUP(F:F,'BW Expense Report Doc'!F:H,3,FALSE),0)</f>
        <v>0</v>
      </c>
      <c r="M3082" s="117" t="str">
        <f>IFERROR(VLOOKUP(F:F,'Payment Schedule'!AD:AE,2,FALSE),"")</f>
        <v/>
      </c>
    </row>
    <row r="3083" spans="6:13" x14ac:dyDescent="0.2">
      <c r="F3083" s="110"/>
      <c r="I3083" s="213"/>
      <c r="J3083" s="254">
        <f>IFERROR(VLOOKUP(G:G,'Master Data'!A:D,4,FALSE),0)</f>
        <v>0</v>
      </c>
      <c r="L3083" s="117">
        <f>IFERROR(VLOOKUP(F:F,'BW Expense Report Doc'!F:H,3,FALSE),0)</f>
        <v>0</v>
      </c>
      <c r="M3083" s="117" t="str">
        <f>IFERROR(VLOOKUP(F:F,'Payment Schedule'!AD:AE,2,FALSE),"")</f>
        <v/>
      </c>
    </row>
    <row r="3084" spans="6:13" x14ac:dyDescent="0.2">
      <c r="F3084" s="110"/>
      <c r="I3084" s="213"/>
      <c r="J3084" s="254">
        <f>IFERROR(VLOOKUP(G:G,'Master Data'!A:D,4,FALSE),0)</f>
        <v>0</v>
      </c>
      <c r="L3084" s="117">
        <f>IFERROR(VLOOKUP(F:F,'BW Expense Report Doc'!F:H,3,FALSE),0)</f>
        <v>0</v>
      </c>
      <c r="M3084" s="117" t="str">
        <f>IFERROR(VLOOKUP(F:F,'Payment Schedule'!AD:AE,2,FALSE),"")</f>
        <v/>
      </c>
    </row>
    <row r="3085" spans="6:13" x14ac:dyDescent="0.2">
      <c r="F3085" s="110"/>
      <c r="I3085" s="213"/>
      <c r="J3085" s="254">
        <f>IFERROR(VLOOKUP(G:G,'Master Data'!A:D,4,FALSE),0)</f>
        <v>0</v>
      </c>
      <c r="L3085" s="117">
        <f>IFERROR(VLOOKUP(F:F,'BW Expense Report Doc'!F:H,3,FALSE),0)</f>
        <v>0</v>
      </c>
      <c r="M3085" s="117" t="str">
        <f>IFERROR(VLOOKUP(F:F,'Payment Schedule'!AD:AE,2,FALSE),"")</f>
        <v/>
      </c>
    </row>
    <row r="3086" spans="6:13" x14ac:dyDescent="0.2">
      <c r="F3086" s="110"/>
      <c r="I3086" s="213"/>
      <c r="J3086" s="254">
        <f>IFERROR(VLOOKUP(G:G,'Master Data'!A:D,4,FALSE),0)</f>
        <v>0</v>
      </c>
      <c r="L3086" s="117">
        <f>IFERROR(VLOOKUP(F:F,'BW Expense Report Doc'!F:H,3,FALSE),0)</f>
        <v>0</v>
      </c>
      <c r="M3086" s="117" t="str">
        <f>IFERROR(VLOOKUP(F:F,'Payment Schedule'!AD:AE,2,FALSE),"")</f>
        <v/>
      </c>
    </row>
    <row r="3087" spans="6:13" x14ac:dyDescent="0.2">
      <c r="F3087" s="110"/>
      <c r="I3087" s="213"/>
      <c r="J3087" s="254">
        <f>IFERROR(VLOOKUP(G:G,'Master Data'!A:D,4,FALSE),0)</f>
        <v>0</v>
      </c>
      <c r="L3087" s="117">
        <f>IFERROR(VLOOKUP(F:F,'BW Expense Report Doc'!F:H,3,FALSE),0)</f>
        <v>0</v>
      </c>
      <c r="M3087" s="117" t="str">
        <f>IFERROR(VLOOKUP(F:F,'Payment Schedule'!AD:AE,2,FALSE),"")</f>
        <v/>
      </c>
    </row>
    <row r="3088" spans="6:13" x14ac:dyDescent="0.2">
      <c r="F3088" s="110"/>
      <c r="I3088" s="213"/>
      <c r="J3088" s="254">
        <f>IFERROR(VLOOKUP(G:G,'Master Data'!A:D,4,FALSE),0)</f>
        <v>0</v>
      </c>
      <c r="L3088" s="117">
        <f>IFERROR(VLOOKUP(F:F,'BW Expense Report Doc'!F:H,3,FALSE),0)</f>
        <v>0</v>
      </c>
      <c r="M3088" s="117" t="str">
        <f>IFERROR(VLOOKUP(F:F,'Payment Schedule'!AD:AE,2,FALSE),"")</f>
        <v/>
      </c>
    </row>
    <row r="3089" spans="6:13" x14ac:dyDescent="0.2">
      <c r="F3089" s="110"/>
      <c r="I3089" s="213"/>
      <c r="J3089" s="254">
        <f>IFERROR(VLOOKUP(G:G,'Master Data'!A:D,4,FALSE),0)</f>
        <v>0</v>
      </c>
      <c r="L3089" s="117">
        <f>IFERROR(VLOOKUP(F:F,'BW Expense Report Doc'!F:H,3,FALSE),0)</f>
        <v>0</v>
      </c>
      <c r="M3089" s="117" t="str">
        <f>IFERROR(VLOOKUP(F:F,'Payment Schedule'!AD:AE,2,FALSE),"")</f>
        <v/>
      </c>
    </row>
    <row r="3090" spans="6:13" x14ac:dyDescent="0.2">
      <c r="F3090" s="110"/>
      <c r="I3090" s="213"/>
      <c r="J3090" s="254">
        <f>IFERROR(VLOOKUP(G:G,'Master Data'!A:D,4,FALSE),0)</f>
        <v>0</v>
      </c>
      <c r="L3090" s="117">
        <f>IFERROR(VLOOKUP(F:F,'BW Expense Report Doc'!F:H,3,FALSE),0)</f>
        <v>0</v>
      </c>
      <c r="M3090" s="117" t="str">
        <f>IFERROR(VLOOKUP(F:F,'Payment Schedule'!AD:AE,2,FALSE),"")</f>
        <v/>
      </c>
    </row>
    <row r="3091" spans="6:13" x14ac:dyDescent="0.2">
      <c r="F3091" s="110"/>
      <c r="I3091" s="213"/>
      <c r="J3091" s="254">
        <f>IFERROR(VLOOKUP(G:G,'Master Data'!A:D,4,FALSE),0)</f>
        <v>0</v>
      </c>
      <c r="L3091" s="117">
        <f>IFERROR(VLOOKUP(F:F,'BW Expense Report Doc'!F:H,3,FALSE),0)</f>
        <v>0</v>
      </c>
      <c r="M3091" s="117" t="str">
        <f>IFERROR(VLOOKUP(F:F,'Payment Schedule'!AD:AE,2,FALSE),"")</f>
        <v/>
      </c>
    </row>
    <row r="3092" spans="6:13" x14ac:dyDescent="0.2">
      <c r="F3092" s="110"/>
      <c r="I3092" s="213"/>
      <c r="J3092" s="254">
        <f>IFERROR(VLOOKUP(G:G,'Master Data'!A:D,4,FALSE),0)</f>
        <v>0</v>
      </c>
      <c r="L3092" s="117">
        <f>IFERROR(VLOOKUP(F:F,'BW Expense Report Doc'!F:H,3,FALSE),0)</f>
        <v>0</v>
      </c>
      <c r="M3092" s="117" t="str">
        <f>IFERROR(VLOOKUP(F:F,'Payment Schedule'!AD:AE,2,FALSE),"")</f>
        <v/>
      </c>
    </row>
    <row r="3093" spans="6:13" x14ac:dyDescent="0.2">
      <c r="F3093" s="110"/>
      <c r="I3093" s="213"/>
      <c r="J3093" s="254">
        <f>IFERROR(VLOOKUP(G:G,'Master Data'!A:D,4,FALSE),0)</f>
        <v>0</v>
      </c>
      <c r="L3093" s="117">
        <f>IFERROR(VLOOKUP(F:F,'BW Expense Report Doc'!F:H,3,FALSE),0)</f>
        <v>0</v>
      </c>
      <c r="M3093" s="117" t="str">
        <f>IFERROR(VLOOKUP(F:F,'Payment Schedule'!AD:AE,2,FALSE),"")</f>
        <v/>
      </c>
    </row>
    <row r="3094" spans="6:13" x14ac:dyDescent="0.2">
      <c r="F3094" s="110"/>
      <c r="I3094" s="213"/>
      <c r="J3094" s="254">
        <f>IFERROR(VLOOKUP(G:G,'Master Data'!A:D,4,FALSE),0)</f>
        <v>0</v>
      </c>
      <c r="L3094" s="117">
        <f>IFERROR(VLOOKUP(F:F,'BW Expense Report Doc'!F:H,3,FALSE),0)</f>
        <v>0</v>
      </c>
      <c r="M3094" s="117" t="str">
        <f>IFERROR(VLOOKUP(F:F,'Payment Schedule'!AD:AE,2,FALSE),"")</f>
        <v/>
      </c>
    </row>
    <row r="3095" spans="6:13" x14ac:dyDescent="0.2">
      <c r="F3095" s="110"/>
      <c r="I3095" s="213"/>
      <c r="J3095" s="254">
        <f>IFERROR(VLOOKUP(G:G,'Master Data'!A:D,4,FALSE),0)</f>
        <v>0</v>
      </c>
      <c r="L3095" s="117">
        <f>IFERROR(VLOOKUP(F:F,'BW Expense Report Doc'!F:H,3,FALSE),0)</f>
        <v>0</v>
      </c>
      <c r="M3095" s="117" t="str">
        <f>IFERROR(VLOOKUP(F:F,'Payment Schedule'!AD:AE,2,FALSE),"")</f>
        <v/>
      </c>
    </row>
    <row r="3096" spans="6:13" x14ac:dyDescent="0.2">
      <c r="F3096" s="110"/>
      <c r="I3096" s="213"/>
      <c r="J3096" s="254">
        <f>IFERROR(VLOOKUP(G:G,'Master Data'!A:D,4,FALSE),0)</f>
        <v>0</v>
      </c>
      <c r="L3096" s="117">
        <f>IFERROR(VLOOKUP(F:F,'BW Expense Report Doc'!F:H,3,FALSE),0)</f>
        <v>0</v>
      </c>
      <c r="M3096" s="117" t="str">
        <f>IFERROR(VLOOKUP(F:F,'Payment Schedule'!AD:AE,2,FALSE),"")</f>
        <v/>
      </c>
    </row>
    <row r="3097" spans="6:13" x14ac:dyDescent="0.2">
      <c r="F3097" s="110"/>
      <c r="I3097" s="213"/>
      <c r="J3097" s="254">
        <f>IFERROR(VLOOKUP(G:G,'Master Data'!A:D,4,FALSE),0)</f>
        <v>0</v>
      </c>
      <c r="L3097" s="117">
        <f>IFERROR(VLOOKUP(F:F,'BW Expense Report Doc'!F:H,3,FALSE),0)</f>
        <v>0</v>
      </c>
      <c r="M3097" s="117" t="str">
        <f>IFERROR(VLOOKUP(F:F,'Payment Schedule'!AD:AE,2,FALSE),"")</f>
        <v/>
      </c>
    </row>
    <row r="3098" spans="6:13" x14ac:dyDescent="0.2">
      <c r="F3098" s="110"/>
      <c r="I3098" s="213"/>
      <c r="J3098" s="254">
        <f>IFERROR(VLOOKUP(G:G,'Master Data'!A:D,4,FALSE),0)</f>
        <v>0</v>
      </c>
      <c r="L3098" s="117">
        <f>IFERROR(VLOOKUP(F:F,'BW Expense Report Doc'!F:H,3,FALSE),0)</f>
        <v>0</v>
      </c>
      <c r="M3098" s="117" t="str">
        <f>IFERROR(VLOOKUP(F:F,'Payment Schedule'!AD:AE,2,FALSE),"")</f>
        <v/>
      </c>
    </row>
    <row r="3099" spans="6:13" x14ac:dyDescent="0.2">
      <c r="F3099" s="110"/>
      <c r="I3099" s="213"/>
      <c r="J3099" s="254">
        <f>IFERROR(VLOOKUP(G:G,'Master Data'!A:D,4,FALSE),0)</f>
        <v>0</v>
      </c>
      <c r="L3099" s="117">
        <f>IFERROR(VLOOKUP(F:F,'BW Expense Report Doc'!F:H,3,FALSE),0)</f>
        <v>0</v>
      </c>
      <c r="M3099" s="117" t="str">
        <f>IFERROR(VLOOKUP(F:F,'Payment Schedule'!AD:AE,2,FALSE),"")</f>
        <v/>
      </c>
    </row>
    <row r="3100" spans="6:13" x14ac:dyDescent="0.2">
      <c r="F3100" s="110"/>
      <c r="I3100" s="213"/>
      <c r="J3100" s="254">
        <f>IFERROR(VLOOKUP(G:G,'Master Data'!A:D,4,FALSE),0)</f>
        <v>0</v>
      </c>
      <c r="L3100" s="117">
        <f>IFERROR(VLOOKUP(F:F,'BW Expense Report Doc'!F:H,3,FALSE),0)</f>
        <v>0</v>
      </c>
      <c r="M3100" s="117" t="str">
        <f>IFERROR(VLOOKUP(F:F,'Payment Schedule'!AD:AE,2,FALSE),"")</f>
        <v/>
      </c>
    </row>
    <row r="3101" spans="6:13" x14ac:dyDescent="0.2">
      <c r="F3101" s="110"/>
      <c r="I3101" s="213"/>
      <c r="J3101" s="254">
        <f>IFERROR(VLOOKUP(G:G,'Master Data'!A:D,4,FALSE),0)</f>
        <v>0</v>
      </c>
      <c r="L3101" s="117">
        <f>IFERROR(VLOOKUP(F:F,'BW Expense Report Doc'!F:H,3,FALSE),0)</f>
        <v>0</v>
      </c>
      <c r="M3101" s="117" t="str">
        <f>IFERROR(VLOOKUP(F:F,'Payment Schedule'!AD:AE,2,FALSE),"")</f>
        <v/>
      </c>
    </row>
    <row r="3102" spans="6:13" x14ac:dyDescent="0.2">
      <c r="F3102" s="110"/>
      <c r="I3102" s="213"/>
      <c r="J3102" s="254">
        <f>IFERROR(VLOOKUP(G:G,'Master Data'!A:D,4,FALSE),0)</f>
        <v>0</v>
      </c>
      <c r="L3102" s="117">
        <f>IFERROR(VLOOKUP(F:F,'BW Expense Report Doc'!F:H,3,FALSE),0)</f>
        <v>0</v>
      </c>
      <c r="M3102" s="117" t="str">
        <f>IFERROR(VLOOKUP(F:F,'Payment Schedule'!AD:AE,2,FALSE),"")</f>
        <v/>
      </c>
    </row>
    <row r="3103" spans="6:13" x14ac:dyDescent="0.2">
      <c r="F3103" s="110"/>
      <c r="I3103" s="213"/>
      <c r="J3103" s="254">
        <f>IFERROR(VLOOKUP(G:G,'Master Data'!A:D,4,FALSE),0)</f>
        <v>0</v>
      </c>
      <c r="L3103" s="117">
        <f>IFERROR(VLOOKUP(F:F,'BW Expense Report Doc'!F:H,3,FALSE),0)</f>
        <v>0</v>
      </c>
      <c r="M3103" s="117" t="str">
        <f>IFERROR(VLOOKUP(F:F,'Payment Schedule'!AD:AE,2,FALSE),"")</f>
        <v/>
      </c>
    </row>
    <row r="3104" spans="6:13" x14ac:dyDescent="0.2">
      <c r="F3104" s="110"/>
      <c r="I3104" s="213"/>
      <c r="J3104" s="254">
        <f>IFERROR(VLOOKUP(G:G,'Master Data'!A:D,4,FALSE),0)</f>
        <v>0</v>
      </c>
      <c r="L3104" s="117">
        <f>IFERROR(VLOOKUP(F:F,'BW Expense Report Doc'!F:H,3,FALSE),0)</f>
        <v>0</v>
      </c>
      <c r="M3104" s="117" t="str">
        <f>IFERROR(VLOOKUP(F:F,'Payment Schedule'!AD:AE,2,FALSE),"")</f>
        <v/>
      </c>
    </row>
    <row r="3105" spans="6:13" x14ac:dyDescent="0.2">
      <c r="F3105" s="110"/>
      <c r="I3105" s="213"/>
      <c r="J3105" s="254">
        <f>IFERROR(VLOOKUP(G:G,'Master Data'!A:D,4,FALSE),0)</f>
        <v>0</v>
      </c>
      <c r="L3105" s="117">
        <f>IFERROR(VLOOKUP(F:F,'BW Expense Report Doc'!F:H,3,FALSE),0)</f>
        <v>0</v>
      </c>
      <c r="M3105" s="117" t="str">
        <f>IFERROR(VLOOKUP(F:F,'Payment Schedule'!AD:AE,2,FALSE),"")</f>
        <v/>
      </c>
    </row>
    <row r="3106" spans="6:13" x14ac:dyDescent="0.2">
      <c r="F3106" s="110"/>
      <c r="I3106" s="213"/>
      <c r="J3106" s="254">
        <f>IFERROR(VLOOKUP(G:G,'Master Data'!A:D,4,FALSE),0)</f>
        <v>0</v>
      </c>
      <c r="L3106" s="117">
        <f>IFERROR(VLOOKUP(F:F,'BW Expense Report Doc'!F:H,3,FALSE),0)</f>
        <v>0</v>
      </c>
      <c r="M3106" s="117" t="str">
        <f>IFERROR(VLOOKUP(F:F,'Payment Schedule'!AD:AE,2,FALSE),"")</f>
        <v/>
      </c>
    </row>
    <row r="3107" spans="6:13" x14ac:dyDescent="0.2">
      <c r="F3107" s="110"/>
      <c r="I3107" s="213"/>
      <c r="J3107" s="254">
        <f>IFERROR(VLOOKUP(G:G,'Master Data'!A:D,4,FALSE),0)</f>
        <v>0</v>
      </c>
      <c r="L3107" s="117">
        <f>IFERROR(VLOOKUP(F:F,'BW Expense Report Doc'!F:H,3,FALSE),0)</f>
        <v>0</v>
      </c>
      <c r="M3107" s="117" t="str">
        <f>IFERROR(VLOOKUP(F:F,'Payment Schedule'!AD:AE,2,FALSE),"")</f>
        <v/>
      </c>
    </row>
    <row r="3108" spans="6:13" x14ac:dyDescent="0.2">
      <c r="F3108" s="110"/>
      <c r="I3108" s="213"/>
      <c r="J3108" s="254">
        <f>IFERROR(VLOOKUP(G:G,'Master Data'!A:D,4,FALSE),0)</f>
        <v>0</v>
      </c>
      <c r="L3108" s="117">
        <f>IFERROR(VLOOKUP(F:F,'BW Expense Report Doc'!F:H,3,FALSE),0)</f>
        <v>0</v>
      </c>
      <c r="M3108" s="117" t="str">
        <f>IFERROR(VLOOKUP(F:F,'Payment Schedule'!AD:AE,2,FALSE),"")</f>
        <v/>
      </c>
    </row>
    <row r="3109" spans="6:13" x14ac:dyDescent="0.2">
      <c r="F3109" s="110"/>
      <c r="I3109" s="213"/>
      <c r="J3109" s="254">
        <f>IFERROR(VLOOKUP(G:G,'Master Data'!A:D,4,FALSE),0)</f>
        <v>0</v>
      </c>
      <c r="L3109" s="117">
        <f>IFERROR(VLOOKUP(F:F,'BW Expense Report Doc'!F:H,3,FALSE),0)</f>
        <v>0</v>
      </c>
      <c r="M3109" s="117" t="str">
        <f>IFERROR(VLOOKUP(F:F,'Payment Schedule'!AD:AE,2,FALSE),"")</f>
        <v/>
      </c>
    </row>
    <row r="3110" spans="6:13" x14ac:dyDescent="0.2">
      <c r="F3110" s="110"/>
      <c r="I3110" s="213"/>
      <c r="J3110" s="254">
        <f>IFERROR(VLOOKUP(G:G,'Master Data'!A:D,4,FALSE),0)</f>
        <v>0</v>
      </c>
      <c r="L3110" s="117">
        <f>IFERROR(VLOOKUP(F:F,'BW Expense Report Doc'!F:H,3,FALSE),0)</f>
        <v>0</v>
      </c>
      <c r="M3110" s="117" t="str">
        <f>IFERROR(VLOOKUP(F:F,'Payment Schedule'!AD:AE,2,FALSE),"")</f>
        <v/>
      </c>
    </row>
    <row r="3111" spans="6:13" x14ac:dyDescent="0.2">
      <c r="F3111" s="110"/>
      <c r="I3111" s="213"/>
      <c r="J3111" s="254">
        <f>IFERROR(VLOOKUP(G:G,'Master Data'!A:D,4,FALSE),0)</f>
        <v>0</v>
      </c>
      <c r="L3111" s="117">
        <f>IFERROR(VLOOKUP(F:F,'BW Expense Report Doc'!F:H,3,FALSE),0)</f>
        <v>0</v>
      </c>
      <c r="M3111" s="117" t="str">
        <f>IFERROR(VLOOKUP(F:F,'Payment Schedule'!AD:AE,2,FALSE),"")</f>
        <v/>
      </c>
    </row>
    <row r="3112" spans="6:13" x14ac:dyDescent="0.2">
      <c r="F3112" s="110"/>
      <c r="I3112" s="213"/>
      <c r="J3112" s="254">
        <f>IFERROR(VLOOKUP(G:G,'Master Data'!A:D,4,FALSE),0)</f>
        <v>0</v>
      </c>
      <c r="L3112" s="117">
        <f>IFERROR(VLOOKUP(F:F,'BW Expense Report Doc'!F:H,3,FALSE),0)</f>
        <v>0</v>
      </c>
      <c r="M3112" s="117" t="str">
        <f>IFERROR(VLOOKUP(F:F,'Payment Schedule'!AD:AE,2,FALSE),"")</f>
        <v/>
      </c>
    </row>
    <row r="3113" spans="6:13" x14ac:dyDescent="0.2">
      <c r="F3113" s="110"/>
      <c r="I3113" s="213"/>
      <c r="J3113" s="254">
        <f>IFERROR(VLOOKUP(G:G,'Master Data'!A:D,4,FALSE),0)</f>
        <v>0</v>
      </c>
      <c r="L3113" s="117">
        <f>IFERROR(VLOOKUP(F:F,'BW Expense Report Doc'!F:H,3,FALSE),0)</f>
        <v>0</v>
      </c>
      <c r="M3113" s="117" t="str">
        <f>IFERROR(VLOOKUP(F:F,'Payment Schedule'!AD:AE,2,FALSE),"")</f>
        <v/>
      </c>
    </row>
    <row r="3114" spans="6:13" x14ac:dyDescent="0.2">
      <c r="F3114" s="110"/>
      <c r="I3114" s="213"/>
      <c r="J3114" s="254">
        <f>IFERROR(VLOOKUP(G:G,'Master Data'!A:D,4,FALSE),0)</f>
        <v>0</v>
      </c>
      <c r="L3114" s="117">
        <f>IFERROR(VLOOKUP(F:F,'BW Expense Report Doc'!F:H,3,FALSE),0)</f>
        <v>0</v>
      </c>
      <c r="M3114" s="117" t="str">
        <f>IFERROR(VLOOKUP(F:F,'Payment Schedule'!AD:AE,2,FALSE),"")</f>
        <v/>
      </c>
    </row>
    <row r="3115" spans="6:13" x14ac:dyDescent="0.2">
      <c r="F3115" s="110"/>
      <c r="I3115" s="213"/>
      <c r="J3115" s="254">
        <f>IFERROR(VLOOKUP(G:G,'Master Data'!A:D,4,FALSE),0)</f>
        <v>0</v>
      </c>
      <c r="L3115" s="117">
        <f>IFERROR(VLOOKUP(F:F,'BW Expense Report Doc'!F:H,3,FALSE),0)</f>
        <v>0</v>
      </c>
      <c r="M3115" s="117" t="str">
        <f>IFERROR(VLOOKUP(F:F,'Payment Schedule'!AD:AE,2,FALSE),"")</f>
        <v/>
      </c>
    </row>
    <row r="3116" spans="6:13" x14ac:dyDescent="0.2">
      <c r="F3116" s="110"/>
      <c r="I3116" s="213"/>
      <c r="J3116" s="254">
        <f>IFERROR(VLOOKUP(G:G,'Master Data'!A:D,4,FALSE),0)</f>
        <v>0</v>
      </c>
      <c r="L3116" s="117">
        <f>IFERROR(VLOOKUP(F:F,'BW Expense Report Doc'!F:H,3,FALSE),0)</f>
        <v>0</v>
      </c>
      <c r="M3116" s="117" t="str">
        <f>IFERROR(VLOOKUP(F:F,'Payment Schedule'!AD:AE,2,FALSE),"")</f>
        <v/>
      </c>
    </row>
    <row r="3117" spans="6:13" x14ac:dyDescent="0.2">
      <c r="F3117" s="110"/>
      <c r="I3117" s="213"/>
      <c r="J3117" s="254">
        <f>IFERROR(VLOOKUP(G:G,'Master Data'!A:D,4,FALSE),0)</f>
        <v>0</v>
      </c>
      <c r="L3117" s="117">
        <f>IFERROR(VLOOKUP(F:F,'BW Expense Report Doc'!F:H,3,FALSE),0)</f>
        <v>0</v>
      </c>
      <c r="M3117" s="117" t="str">
        <f>IFERROR(VLOOKUP(F:F,'Payment Schedule'!AD:AE,2,FALSE),"")</f>
        <v/>
      </c>
    </row>
    <row r="3118" spans="6:13" x14ac:dyDescent="0.2">
      <c r="F3118" s="110"/>
      <c r="I3118" s="213"/>
      <c r="J3118" s="254">
        <f>IFERROR(VLOOKUP(G:G,'Master Data'!A:D,4,FALSE),0)</f>
        <v>0</v>
      </c>
      <c r="L3118" s="117">
        <f>IFERROR(VLOOKUP(F:F,'BW Expense Report Doc'!F:H,3,FALSE),0)</f>
        <v>0</v>
      </c>
      <c r="M3118" s="117" t="str">
        <f>IFERROR(VLOOKUP(F:F,'Payment Schedule'!AD:AE,2,FALSE),"")</f>
        <v/>
      </c>
    </row>
    <row r="3119" spans="6:13" x14ac:dyDescent="0.2">
      <c r="F3119" s="110"/>
      <c r="I3119" s="213"/>
      <c r="J3119" s="254">
        <f>IFERROR(VLOOKUP(G:G,'Master Data'!A:D,4,FALSE),0)</f>
        <v>0</v>
      </c>
      <c r="L3119" s="117">
        <f>IFERROR(VLOOKUP(F:F,'BW Expense Report Doc'!F:H,3,FALSE),0)</f>
        <v>0</v>
      </c>
      <c r="M3119" s="117" t="str">
        <f>IFERROR(VLOOKUP(F:F,'Payment Schedule'!AD:AE,2,FALSE),"")</f>
        <v/>
      </c>
    </row>
    <row r="3120" spans="6:13" x14ac:dyDescent="0.2">
      <c r="F3120" s="110"/>
      <c r="I3120" s="213"/>
      <c r="J3120" s="254">
        <f>IFERROR(VLOOKUP(G:G,'Master Data'!A:D,4,FALSE),0)</f>
        <v>0</v>
      </c>
      <c r="L3120" s="117">
        <f>IFERROR(VLOOKUP(F:F,'BW Expense Report Doc'!F:H,3,FALSE),0)</f>
        <v>0</v>
      </c>
      <c r="M3120" s="117" t="str">
        <f>IFERROR(VLOOKUP(F:F,'Payment Schedule'!AD:AE,2,FALSE),"")</f>
        <v/>
      </c>
    </row>
    <row r="3121" spans="6:13" x14ac:dyDescent="0.2">
      <c r="F3121" s="110"/>
      <c r="I3121" s="213"/>
      <c r="J3121" s="254">
        <f>IFERROR(VLOOKUP(G:G,'Master Data'!A:D,4,FALSE),0)</f>
        <v>0</v>
      </c>
      <c r="L3121" s="117">
        <f>IFERROR(VLOOKUP(F:F,'BW Expense Report Doc'!F:H,3,FALSE),0)</f>
        <v>0</v>
      </c>
      <c r="M3121" s="117" t="str">
        <f>IFERROR(VLOOKUP(F:F,'Payment Schedule'!AD:AE,2,FALSE),"")</f>
        <v/>
      </c>
    </row>
    <row r="3122" spans="6:13" x14ac:dyDescent="0.2">
      <c r="F3122" s="110"/>
      <c r="I3122" s="213"/>
      <c r="J3122" s="254">
        <f>IFERROR(VLOOKUP(G:G,'Master Data'!A:D,4,FALSE),0)</f>
        <v>0</v>
      </c>
      <c r="L3122" s="117">
        <f>IFERROR(VLOOKUP(F:F,'BW Expense Report Doc'!F:H,3,FALSE),0)</f>
        <v>0</v>
      </c>
      <c r="M3122" s="117" t="str">
        <f>IFERROR(VLOOKUP(F:F,'Payment Schedule'!AD:AE,2,FALSE),"")</f>
        <v/>
      </c>
    </row>
    <row r="3123" spans="6:13" x14ac:dyDescent="0.2">
      <c r="F3123" s="110"/>
      <c r="I3123" s="213"/>
      <c r="J3123" s="254">
        <f>IFERROR(VLOOKUP(G:G,'Master Data'!A:D,4,FALSE),0)</f>
        <v>0</v>
      </c>
      <c r="L3123" s="117">
        <f>IFERROR(VLOOKUP(F:F,'BW Expense Report Doc'!F:H,3,FALSE),0)</f>
        <v>0</v>
      </c>
      <c r="M3123" s="117" t="str">
        <f>IFERROR(VLOOKUP(F:F,'Payment Schedule'!AD:AE,2,FALSE),"")</f>
        <v/>
      </c>
    </row>
    <row r="3124" spans="6:13" x14ac:dyDescent="0.2">
      <c r="F3124" s="110"/>
      <c r="I3124" s="213"/>
      <c r="J3124" s="254">
        <f>IFERROR(VLOOKUP(G:G,'Master Data'!A:D,4,FALSE),0)</f>
        <v>0</v>
      </c>
      <c r="L3124" s="117">
        <f>IFERROR(VLOOKUP(F:F,'BW Expense Report Doc'!F:H,3,FALSE),0)</f>
        <v>0</v>
      </c>
      <c r="M3124" s="117" t="str">
        <f>IFERROR(VLOOKUP(F:F,'Payment Schedule'!AD:AE,2,FALSE),"")</f>
        <v/>
      </c>
    </row>
    <row r="3125" spans="6:13" x14ac:dyDescent="0.2">
      <c r="F3125" s="110"/>
      <c r="I3125" s="213"/>
      <c r="J3125" s="254">
        <f>IFERROR(VLOOKUP(G:G,'Master Data'!A:D,4,FALSE),0)</f>
        <v>0</v>
      </c>
      <c r="L3125" s="117">
        <f>IFERROR(VLOOKUP(F:F,'BW Expense Report Doc'!F:H,3,FALSE),0)</f>
        <v>0</v>
      </c>
      <c r="M3125" s="117" t="str">
        <f>IFERROR(VLOOKUP(F:F,'Payment Schedule'!AD:AE,2,FALSE),"")</f>
        <v/>
      </c>
    </row>
    <row r="3126" spans="6:13" x14ac:dyDescent="0.2">
      <c r="F3126" s="110"/>
      <c r="I3126" s="213"/>
      <c r="J3126" s="254">
        <f>IFERROR(VLOOKUP(G:G,'Master Data'!A:D,4,FALSE),0)</f>
        <v>0</v>
      </c>
      <c r="L3126" s="117">
        <f>IFERROR(VLOOKUP(F:F,'BW Expense Report Doc'!F:H,3,FALSE),0)</f>
        <v>0</v>
      </c>
      <c r="M3126" s="117" t="str">
        <f>IFERROR(VLOOKUP(F:F,'Payment Schedule'!AD:AE,2,FALSE),"")</f>
        <v/>
      </c>
    </row>
    <row r="3127" spans="6:13" x14ac:dyDescent="0.2">
      <c r="F3127" s="110"/>
      <c r="I3127" s="213"/>
      <c r="J3127" s="254">
        <f>IFERROR(VLOOKUP(G:G,'Master Data'!A:D,4,FALSE),0)</f>
        <v>0</v>
      </c>
      <c r="L3127" s="117">
        <f>IFERROR(VLOOKUP(F:F,'BW Expense Report Doc'!F:H,3,FALSE),0)</f>
        <v>0</v>
      </c>
      <c r="M3127" s="117" t="str">
        <f>IFERROR(VLOOKUP(F:F,'Payment Schedule'!AD:AE,2,FALSE),"")</f>
        <v/>
      </c>
    </row>
    <row r="3128" spans="6:13" x14ac:dyDescent="0.2">
      <c r="F3128" s="110"/>
      <c r="I3128" s="213"/>
      <c r="J3128" s="254">
        <f>IFERROR(VLOOKUP(G:G,'Master Data'!A:D,4,FALSE),0)</f>
        <v>0</v>
      </c>
      <c r="L3128" s="117">
        <f>IFERROR(VLOOKUP(F:F,'BW Expense Report Doc'!F:H,3,FALSE),0)</f>
        <v>0</v>
      </c>
      <c r="M3128" s="117" t="str">
        <f>IFERROR(VLOOKUP(F:F,'Payment Schedule'!AD:AE,2,FALSE),"")</f>
        <v/>
      </c>
    </row>
    <row r="3129" spans="6:13" x14ac:dyDescent="0.2">
      <c r="F3129" s="110"/>
      <c r="I3129" s="213"/>
      <c r="J3129" s="254">
        <f>IFERROR(VLOOKUP(G:G,'Master Data'!A:D,4,FALSE),0)</f>
        <v>0</v>
      </c>
      <c r="L3129" s="117">
        <f>IFERROR(VLOOKUP(F:F,'BW Expense Report Doc'!F:H,3,FALSE),0)</f>
        <v>0</v>
      </c>
      <c r="M3129" s="117" t="str">
        <f>IFERROR(VLOOKUP(F:F,'Payment Schedule'!AD:AE,2,FALSE),"")</f>
        <v/>
      </c>
    </row>
    <row r="3130" spans="6:13" x14ac:dyDescent="0.2">
      <c r="F3130" s="110"/>
      <c r="I3130" s="213"/>
      <c r="J3130" s="254">
        <f>IFERROR(VLOOKUP(G:G,'Master Data'!A:D,4,FALSE),0)</f>
        <v>0</v>
      </c>
      <c r="L3130" s="117">
        <f>IFERROR(VLOOKUP(F:F,'BW Expense Report Doc'!F:H,3,FALSE),0)</f>
        <v>0</v>
      </c>
      <c r="M3130" s="117" t="str">
        <f>IFERROR(VLOOKUP(F:F,'Payment Schedule'!AD:AE,2,FALSE),"")</f>
        <v/>
      </c>
    </row>
    <row r="3131" spans="6:13" x14ac:dyDescent="0.2">
      <c r="F3131" s="110"/>
      <c r="I3131" s="213"/>
      <c r="J3131" s="254">
        <f>IFERROR(VLOOKUP(G:G,'Master Data'!A:D,4,FALSE),0)</f>
        <v>0</v>
      </c>
      <c r="L3131" s="117">
        <f>IFERROR(VLOOKUP(F:F,'BW Expense Report Doc'!F:H,3,FALSE),0)</f>
        <v>0</v>
      </c>
      <c r="M3131" s="117" t="str">
        <f>IFERROR(VLOOKUP(F:F,'Payment Schedule'!AD:AE,2,FALSE),"")</f>
        <v/>
      </c>
    </row>
    <row r="3132" spans="6:13" x14ac:dyDescent="0.2">
      <c r="F3132" s="110"/>
      <c r="I3132" s="213"/>
      <c r="J3132" s="254">
        <f>IFERROR(VLOOKUP(G:G,'Master Data'!A:D,4,FALSE),0)</f>
        <v>0</v>
      </c>
      <c r="L3132" s="117">
        <f>IFERROR(VLOOKUP(F:F,'BW Expense Report Doc'!F:H,3,FALSE),0)</f>
        <v>0</v>
      </c>
      <c r="M3132" s="117" t="str">
        <f>IFERROR(VLOOKUP(F:F,'Payment Schedule'!AD:AE,2,FALSE),"")</f>
        <v/>
      </c>
    </row>
    <row r="3133" spans="6:13" x14ac:dyDescent="0.2">
      <c r="F3133" s="110"/>
      <c r="I3133" s="213"/>
      <c r="J3133" s="254">
        <f>IFERROR(VLOOKUP(G:G,'Master Data'!A:D,4,FALSE),0)</f>
        <v>0</v>
      </c>
      <c r="L3133" s="117">
        <f>IFERROR(VLOOKUP(F:F,'BW Expense Report Doc'!F:H,3,FALSE),0)</f>
        <v>0</v>
      </c>
      <c r="M3133" s="117" t="str">
        <f>IFERROR(VLOOKUP(F:F,'Payment Schedule'!AD:AE,2,FALSE),"")</f>
        <v/>
      </c>
    </row>
    <row r="3134" spans="6:13" x14ac:dyDescent="0.2">
      <c r="F3134" s="110"/>
      <c r="I3134" s="213"/>
      <c r="J3134" s="254">
        <f>IFERROR(VLOOKUP(G:G,'Master Data'!A:D,4,FALSE),0)</f>
        <v>0</v>
      </c>
      <c r="L3134" s="117">
        <f>IFERROR(VLOOKUP(F:F,'BW Expense Report Doc'!F:H,3,FALSE),0)</f>
        <v>0</v>
      </c>
      <c r="M3134" s="117" t="str">
        <f>IFERROR(VLOOKUP(F:F,'Payment Schedule'!AD:AE,2,FALSE),"")</f>
        <v/>
      </c>
    </row>
    <row r="3135" spans="6:13" x14ac:dyDescent="0.2">
      <c r="F3135" s="110"/>
      <c r="I3135" s="213"/>
      <c r="J3135" s="254">
        <f>IFERROR(VLOOKUP(G:G,'Master Data'!A:D,4,FALSE),0)</f>
        <v>0</v>
      </c>
      <c r="L3135" s="117">
        <f>IFERROR(VLOOKUP(F:F,'BW Expense Report Doc'!F:H,3,FALSE),0)</f>
        <v>0</v>
      </c>
      <c r="M3135" s="117" t="str">
        <f>IFERROR(VLOOKUP(F:F,'Payment Schedule'!AD:AE,2,FALSE),"")</f>
        <v/>
      </c>
    </row>
    <row r="3136" spans="6:13" x14ac:dyDescent="0.2">
      <c r="F3136" s="110"/>
      <c r="I3136" s="213"/>
      <c r="J3136" s="254">
        <f>IFERROR(VLOOKUP(G:G,'Master Data'!A:D,4,FALSE),0)</f>
        <v>0</v>
      </c>
      <c r="L3136" s="117">
        <f>IFERROR(VLOOKUP(F:F,'BW Expense Report Doc'!F:H,3,FALSE),0)</f>
        <v>0</v>
      </c>
      <c r="M3136" s="117" t="str">
        <f>IFERROR(VLOOKUP(F:F,'Payment Schedule'!AD:AE,2,FALSE),"")</f>
        <v/>
      </c>
    </row>
    <row r="3137" spans="6:13" x14ac:dyDescent="0.2">
      <c r="F3137" s="110"/>
      <c r="I3137" s="213"/>
      <c r="J3137" s="254">
        <f>IFERROR(VLOOKUP(G:G,'Master Data'!A:D,4,FALSE),0)</f>
        <v>0</v>
      </c>
      <c r="L3137" s="117">
        <f>IFERROR(VLOOKUP(F:F,'BW Expense Report Doc'!F:H,3,FALSE),0)</f>
        <v>0</v>
      </c>
      <c r="M3137" s="117" t="str">
        <f>IFERROR(VLOOKUP(F:F,'Payment Schedule'!AD:AE,2,FALSE),"")</f>
        <v/>
      </c>
    </row>
    <row r="3138" spans="6:13" x14ac:dyDescent="0.2">
      <c r="F3138" s="110"/>
      <c r="I3138" s="213"/>
      <c r="J3138" s="254">
        <f>IFERROR(VLOOKUP(G:G,'Master Data'!A:D,4,FALSE),0)</f>
        <v>0</v>
      </c>
      <c r="L3138" s="117">
        <f>IFERROR(VLOOKUP(F:F,'BW Expense Report Doc'!F:H,3,FALSE),0)</f>
        <v>0</v>
      </c>
      <c r="M3138" s="117" t="str">
        <f>IFERROR(VLOOKUP(F:F,'Payment Schedule'!AD:AE,2,FALSE),"")</f>
        <v/>
      </c>
    </row>
    <row r="3139" spans="6:13" x14ac:dyDescent="0.2">
      <c r="F3139" s="110"/>
      <c r="I3139" s="213"/>
      <c r="J3139" s="254">
        <f>IFERROR(VLOOKUP(G:G,'Master Data'!A:D,4,FALSE),0)</f>
        <v>0</v>
      </c>
      <c r="L3139" s="117">
        <f>IFERROR(VLOOKUP(F:F,'BW Expense Report Doc'!F:H,3,FALSE),0)</f>
        <v>0</v>
      </c>
      <c r="M3139" s="117" t="str">
        <f>IFERROR(VLOOKUP(F:F,'Payment Schedule'!AD:AE,2,FALSE),"")</f>
        <v/>
      </c>
    </row>
    <row r="3140" spans="6:13" x14ac:dyDescent="0.2">
      <c r="F3140" s="110"/>
      <c r="I3140" s="213"/>
      <c r="J3140" s="254">
        <f>IFERROR(VLOOKUP(G:G,'Master Data'!A:D,4,FALSE),0)</f>
        <v>0</v>
      </c>
      <c r="L3140" s="117">
        <f>IFERROR(VLOOKUP(F:F,'BW Expense Report Doc'!F:H,3,FALSE),0)</f>
        <v>0</v>
      </c>
      <c r="M3140" s="117" t="str">
        <f>IFERROR(VLOOKUP(F:F,'Payment Schedule'!AD:AE,2,FALSE),"")</f>
        <v/>
      </c>
    </row>
    <row r="3141" spans="6:13" x14ac:dyDescent="0.2">
      <c r="F3141" s="110"/>
      <c r="I3141" s="213"/>
      <c r="J3141" s="254">
        <f>IFERROR(VLOOKUP(G:G,'Master Data'!A:D,4,FALSE),0)</f>
        <v>0</v>
      </c>
      <c r="L3141" s="117">
        <f>IFERROR(VLOOKUP(F:F,'BW Expense Report Doc'!F:H,3,FALSE),0)</f>
        <v>0</v>
      </c>
      <c r="M3141" s="117" t="str">
        <f>IFERROR(VLOOKUP(F:F,'Payment Schedule'!AD:AE,2,FALSE),"")</f>
        <v/>
      </c>
    </row>
    <row r="3142" spans="6:13" x14ac:dyDescent="0.2">
      <c r="F3142" s="110"/>
      <c r="I3142" s="213"/>
      <c r="J3142" s="254">
        <f>IFERROR(VLOOKUP(G:G,'Master Data'!A:D,4,FALSE),0)</f>
        <v>0</v>
      </c>
      <c r="L3142" s="117">
        <f>IFERROR(VLOOKUP(F:F,'BW Expense Report Doc'!F:H,3,FALSE),0)</f>
        <v>0</v>
      </c>
      <c r="M3142" s="117" t="str">
        <f>IFERROR(VLOOKUP(F:F,'Payment Schedule'!AD:AE,2,FALSE),"")</f>
        <v/>
      </c>
    </row>
    <row r="3143" spans="6:13" x14ac:dyDescent="0.2">
      <c r="F3143" s="110"/>
      <c r="I3143" s="213"/>
      <c r="J3143" s="254">
        <f>IFERROR(VLOOKUP(G:G,'Master Data'!A:D,4,FALSE),0)</f>
        <v>0</v>
      </c>
      <c r="L3143" s="117">
        <f>IFERROR(VLOOKUP(F:F,'BW Expense Report Doc'!F:H,3,FALSE),0)</f>
        <v>0</v>
      </c>
      <c r="M3143" s="117" t="str">
        <f>IFERROR(VLOOKUP(F:F,'Payment Schedule'!AD:AE,2,FALSE),"")</f>
        <v/>
      </c>
    </row>
    <row r="3144" spans="6:13" x14ac:dyDescent="0.2">
      <c r="F3144" s="110"/>
      <c r="I3144" s="213"/>
      <c r="J3144" s="254">
        <f>IFERROR(VLOOKUP(G:G,'Master Data'!A:D,4,FALSE),0)</f>
        <v>0</v>
      </c>
      <c r="L3144" s="117">
        <f>IFERROR(VLOOKUP(F:F,'BW Expense Report Doc'!F:H,3,FALSE),0)</f>
        <v>0</v>
      </c>
      <c r="M3144" s="117" t="str">
        <f>IFERROR(VLOOKUP(F:F,'Payment Schedule'!AD:AE,2,FALSE),"")</f>
        <v/>
      </c>
    </row>
    <row r="3145" spans="6:13" x14ac:dyDescent="0.2">
      <c r="F3145" s="110"/>
      <c r="I3145" s="213"/>
      <c r="J3145" s="254">
        <f>IFERROR(VLOOKUP(G:G,'Master Data'!A:D,4,FALSE),0)</f>
        <v>0</v>
      </c>
      <c r="L3145" s="117">
        <f>IFERROR(VLOOKUP(F:F,'BW Expense Report Doc'!F:H,3,FALSE),0)</f>
        <v>0</v>
      </c>
      <c r="M3145" s="117" t="str">
        <f>IFERROR(VLOOKUP(F:F,'Payment Schedule'!AD:AE,2,FALSE),"")</f>
        <v/>
      </c>
    </row>
    <row r="3146" spans="6:13" x14ac:dyDescent="0.2">
      <c r="F3146" s="110"/>
      <c r="I3146" s="213"/>
      <c r="J3146" s="254">
        <f>IFERROR(VLOOKUP(G:G,'Master Data'!A:D,4,FALSE),0)</f>
        <v>0</v>
      </c>
      <c r="L3146" s="117">
        <f>IFERROR(VLOOKUP(F:F,'BW Expense Report Doc'!F:H,3,FALSE),0)</f>
        <v>0</v>
      </c>
      <c r="M3146" s="117" t="str">
        <f>IFERROR(VLOOKUP(F:F,'Payment Schedule'!AD:AE,2,FALSE),"")</f>
        <v/>
      </c>
    </row>
    <row r="3147" spans="6:13" x14ac:dyDescent="0.2">
      <c r="F3147" s="110"/>
      <c r="I3147" s="213"/>
      <c r="J3147" s="254">
        <f>IFERROR(VLOOKUP(G:G,'Master Data'!A:D,4,FALSE),0)</f>
        <v>0</v>
      </c>
      <c r="L3147" s="117">
        <f>IFERROR(VLOOKUP(F:F,'BW Expense Report Doc'!F:H,3,FALSE),0)</f>
        <v>0</v>
      </c>
      <c r="M3147" s="117" t="str">
        <f>IFERROR(VLOOKUP(F:F,'Payment Schedule'!AD:AE,2,FALSE),"")</f>
        <v/>
      </c>
    </row>
    <row r="3148" spans="6:13" x14ac:dyDescent="0.2">
      <c r="F3148" s="110"/>
      <c r="I3148" s="213"/>
      <c r="J3148" s="254">
        <f>IFERROR(VLOOKUP(G:G,'Master Data'!A:D,4,FALSE),0)</f>
        <v>0</v>
      </c>
      <c r="L3148" s="117">
        <f>IFERROR(VLOOKUP(F:F,'BW Expense Report Doc'!F:H,3,FALSE),0)</f>
        <v>0</v>
      </c>
      <c r="M3148" s="117" t="str">
        <f>IFERROR(VLOOKUP(F:F,'Payment Schedule'!AD:AE,2,FALSE),"")</f>
        <v/>
      </c>
    </row>
    <row r="3149" spans="6:13" x14ac:dyDescent="0.2">
      <c r="F3149" s="110"/>
      <c r="I3149" s="213"/>
      <c r="J3149" s="254">
        <f>IFERROR(VLOOKUP(G:G,'Master Data'!A:D,4,FALSE),0)</f>
        <v>0</v>
      </c>
      <c r="L3149" s="117">
        <f>IFERROR(VLOOKUP(F:F,'BW Expense Report Doc'!F:H,3,FALSE),0)</f>
        <v>0</v>
      </c>
      <c r="M3149" s="117" t="str">
        <f>IFERROR(VLOOKUP(F:F,'Payment Schedule'!AD:AE,2,FALSE),"")</f>
        <v/>
      </c>
    </row>
    <row r="3150" spans="6:13" x14ac:dyDescent="0.2">
      <c r="F3150" s="110"/>
      <c r="I3150" s="213"/>
      <c r="J3150" s="254">
        <f>IFERROR(VLOOKUP(G:G,'Master Data'!A:D,4,FALSE),0)</f>
        <v>0</v>
      </c>
      <c r="L3150" s="117">
        <f>IFERROR(VLOOKUP(F:F,'BW Expense Report Doc'!F:H,3,FALSE),0)</f>
        <v>0</v>
      </c>
      <c r="M3150" s="117" t="str">
        <f>IFERROR(VLOOKUP(F:F,'Payment Schedule'!AD:AE,2,FALSE),"")</f>
        <v/>
      </c>
    </row>
    <row r="3151" spans="6:13" x14ac:dyDescent="0.2">
      <c r="F3151" s="110"/>
      <c r="I3151" s="213"/>
      <c r="J3151" s="254">
        <f>IFERROR(VLOOKUP(G:G,'Master Data'!A:D,4,FALSE),0)</f>
        <v>0</v>
      </c>
      <c r="L3151" s="117">
        <f>IFERROR(VLOOKUP(F:F,'BW Expense Report Doc'!F:H,3,FALSE),0)</f>
        <v>0</v>
      </c>
      <c r="M3151" s="117" t="str">
        <f>IFERROR(VLOOKUP(F:F,'Payment Schedule'!AD:AE,2,FALSE),"")</f>
        <v/>
      </c>
    </row>
    <row r="3152" spans="6:13" x14ac:dyDescent="0.2">
      <c r="F3152" s="110"/>
      <c r="I3152" s="213"/>
      <c r="J3152" s="254">
        <f>IFERROR(VLOOKUP(G:G,'Master Data'!A:D,4,FALSE),0)</f>
        <v>0</v>
      </c>
      <c r="L3152" s="117">
        <f>IFERROR(VLOOKUP(F:F,'BW Expense Report Doc'!F:H,3,FALSE),0)</f>
        <v>0</v>
      </c>
      <c r="M3152" s="117" t="str">
        <f>IFERROR(VLOOKUP(F:F,'Payment Schedule'!AD:AE,2,FALSE),"")</f>
        <v/>
      </c>
    </row>
    <row r="3153" spans="6:13" x14ac:dyDescent="0.2">
      <c r="F3153" s="110"/>
      <c r="I3153" s="213"/>
      <c r="J3153" s="254">
        <f>IFERROR(VLOOKUP(G:G,'Master Data'!A:D,4,FALSE),0)</f>
        <v>0</v>
      </c>
      <c r="L3153" s="117">
        <f>IFERROR(VLOOKUP(F:F,'BW Expense Report Doc'!F:H,3,FALSE),0)</f>
        <v>0</v>
      </c>
      <c r="M3153" s="117" t="str">
        <f>IFERROR(VLOOKUP(F:F,'Payment Schedule'!AD:AE,2,FALSE),"")</f>
        <v/>
      </c>
    </row>
    <row r="3154" spans="6:13" x14ac:dyDescent="0.2">
      <c r="F3154" s="110"/>
      <c r="I3154" s="213"/>
      <c r="J3154" s="254">
        <f>IFERROR(VLOOKUP(G:G,'Master Data'!A:D,4,FALSE),0)</f>
        <v>0</v>
      </c>
      <c r="L3154" s="117">
        <f>IFERROR(VLOOKUP(F:F,'BW Expense Report Doc'!F:H,3,FALSE),0)</f>
        <v>0</v>
      </c>
      <c r="M3154" s="117" t="str">
        <f>IFERROR(VLOOKUP(F:F,'Payment Schedule'!AD:AE,2,FALSE),"")</f>
        <v/>
      </c>
    </row>
    <row r="3155" spans="6:13" x14ac:dyDescent="0.2">
      <c r="F3155" s="110"/>
      <c r="I3155" s="213"/>
      <c r="J3155" s="254">
        <f>IFERROR(VLOOKUP(G:G,'Master Data'!A:D,4,FALSE),0)</f>
        <v>0</v>
      </c>
      <c r="L3155" s="117">
        <f>IFERROR(VLOOKUP(F:F,'BW Expense Report Doc'!F:H,3,FALSE),0)</f>
        <v>0</v>
      </c>
      <c r="M3155" s="117" t="str">
        <f>IFERROR(VLOOKUP(F:F,'Payment Schedule'!AD:AE,2,FALSE),"")</f>
        <v/>
      </c>
    </row>
    <row r="3156" spans="6:13" x14ac:dyDescent="0.2">
      <c r="F3156" s="110"/>
      <c r="I3156" s="213"/>
      <c r="J3156" s="254">
        <f>IFERROR(VLOOKUP(G:G,'Master Data'!A:D,4,FALSE),0)</f>
        <v>0</v>
      </c>
      <c r="L3156" s="117">
        <f>IFERROR(VLOOKUP(F:F,'BW Expense Report Doc'!F:H,3,FALSE),0)</f>
        <v>0</v>
      </c>
      <c r="M3156" s="117" t="str">
        <f>IFERROR(VLOOKUP(F:F,'Payment Schedule'!AD:AE,2,FALSE),"")</f>
        <v/>
      </c>
    </row>
    <row r="3157" spans="6:13" x14ac:dyDescent="0.2">
      <c r="F3157" s="110"/>
      <c r="I3157" s="213"/>
      <c r="J3157" s="254">
        <f>IFERROR(VLOOKUP(G:G,'Master Data'!A:D,4,FALSE),0)</f>
        <v>0</v>
      </c>
      <c r="L3157" s="117">
        <f>IFERROR(VLOOKUP(F:F,'BW Expense Report Doc'!F:H,3,FALSE),0)</f>
        <v>0</v>
      </c>
      <c r="M3157" s="117" t="str">
        <f>IFERROR(VLOOKUP(F:F,'Payment Schedule'!AD:AE,2,FALSE),"")</f>
        <v/>
      </c>
    </row>
    <row r="3158" spans="6:13" x14ac:dyDescent="0.2">
      <c r="F3158" s="110"/>
      <c r="I3158" s="213"/>
      <c r="J3158" s="254">
        <f>IFERROR(VLOOKUP(G:G,'Master Data'!A:D,4,FALSE),0)</f>
        <v>0</v>
      </c>
      <c r="L3158" s="117">
        <f>IFERROR(VLOOKUP(F:F,'BW Expense Report Doc'!F:H,3,FALSE),0)</f>
        <v>0</v>
      </c>
      <c r="M3158" s="117" t="str">
        <f>IFERROR(VLOOKUP(F:F,'Payment Schedule'!AD:AE,2,FALSE),"")</f>
        <v/>
      </c>
    </row>
    <row r="3159" spans="6:13" x14ac:dyDescent="0.2">
      <c r="F3159" s="110"/>
      <c r="I3159" s="213"/>
      <c r="J3159" s="254">
        <f>IFERROR(VLOOKUP(G:G,'Master Data'!A:D,4,FALSE),0)</f>
        <v>0</v>
      </c>
      <c r="L3159" s="117">
        <f>IFERROR(VLOOKUP(F:F,'BW Expense Report Doc'!F:H,3,FALSE),0)</f>
        <v>0</v>
      </c>
      <c r="M3159" s="117" t="str">
        <f>IFERROR(VLOOKUP(F:F,'Payment Schedule'!AD:AE,2,FALSE),"")</f>
        <v/>
      </c>
    </row>
    <row r="3160" spans="6:13" x14ac:dyDescent="0.2">
      <c r="F3160" s="110"/>
      <c r="I3160" s="213"/>
      <c r="J3160" s="254">
        <f>IFERROR(VLOOKUP(G:G,'Master Data'!A:D,4,FALSE),0)</f>
        <v>0</v>
      </c>
      <c r="L3160" s="117">
        <f>IFERROR(VLOOKUP(F:F,'BW Expense Report Doc'!F:H,3,FALSE),0)</f>
        <v>0</v>
      </c>
      <c r="M3160" s="117" t="str">
        <f>IFERROR(VLOOKUP(F:F,'Payment Schedule'!AD:AE,2,FALSE),"")</f>
        <v/>
      </c>
    </row>
    <row r="3161" spans="6:13" x14ac:dyDescent="0.2">
      <c r="F3161" s="110"/>
      <c r="I3161" s="213"/>
      <c r="J3161" s="254">
        <f>IFERROR(VLOOKUP(G:G,'Master Data'!A:D,4,FALSE),0)</f>
        <v>0</v>
      </c>
      <c r="L3161" s="117">
        <f>IFERROR(VLOOKUP(F:F,'BW Expense Report Doc'!F:H,3,FALSE),0)</f>
        <v>0</v>
      </c>
      <c r="M3161" s="117" t="str">
        <f>IFERROR(VLOOKUP(F:F,'Payment Schedule'!AD:AE,2,FALSE),"")</f>
        <v/>
      </c>
    </row>
    <row r="3162" spans="6:13" x14ac:dyDescent="0.2">
      <c r="F3162" s="110"/>
      <c r="I3162" s="213"/>
      <c r="J3162" s="254">
        <f>IFERROR(VLOOKUP(G:G,'Master Data'!A:D,4,FALSE),0)</f>
        <v>0</v>
      </c>
      <c r="L3162" s="117">
        <f>IFERROR(VLOOKUP(F:F,'BW Expense Report Doc'!F:H,3,FALSE),0)</f>
        <v>0</v>
      </c>
      <c r="M3162" s="117" t="str">
        <f>IFERROR(VLOOKUP(F:F,'Payment Schedule'!AD:AE,2,FALSE),"")</f>
        <v/>
      </c>
    </row>
    <row r="3163" spans="6:13" x14ac:dyDescent="0.2">
      <c r="F3163" s="110"/>
      <c r="I3163" s="213"/>
      <c r="J3163" s="254">
        <f>IFERROR(VLOOKUP(G:G,'Master Data'!A:D,4,FALSE),0)</f>
        <v>0</v>
      </c>
      <c r="L3163" s="117">
        <f>IFERROR(VLOOKUP(F:F,'BW Expense Report Doc'!F:H,3,FALSE),0)</f>
        <v>0</v>
      </c>
      <c r="M3163" s="117" t="str">
        <f>IFERROR(VLOOKUP(F:F,'Payment Schedule'!AD:AE,2,FALSE),"")</f>
        <v/>
      </c>
    </row>
    <row r="3164" spans="6:13" x14ac:dyDescent="0.2">
      <c r="F3164" s="110"/>
      <c r="I3164" s="213"/>
      <c r="J3164" s="254">
        <f>IFERROR(VLOOKUP(G:G,'Master Data'!A:D,4,FALSE),0)</f>
        <v>0</v>
      </c>
      <c r="L3164" s="117">
        <f>IFERROR(VLOOKUP(F:F,'BW Expense Report Doc'!F:H,3,FALSE),0)</f>
        <v>0</v>
      </c>
      <c r="M3164" s="117" t="str">
        <f>IFERROR(VLOOKUP(F:F,'Payment Schedule'!AD:AE,2,FALSE),"")</f>
        <v/>
      </c>
    </row>
    <row r="3165" spans="6:13" x14ac:dyDescent="0.2">
      <c r="F3165" s="110"/>
      <c r="I3165" s="213"/>
      <c r="J3165" s="254">
        <f>IFERROR(VLOOKUP(G:G,'Master Data'!A:D,4,FALSE),0)</f>
        <v>0</v>
      </c>
      <c r="L3165" s="117">
        <f>IFERROR(VLOOKUP(F:F,'BW Expense Report Doc'!F:H,3,FALSE),0)</f>
        <v>0</v>
      </c>
      <c r="M3165" s="117" t="str">
        <f>IFERROR(VLOOKUP(F:F,'Payment Schedule'!AD:AE,2,FALSE),"")</f>
        <v/>
      </c>
    </row>
    <row r="3166" spans="6:13" x14ac:dyDescent="0.2">
      <c r="F3166" s="110"/>
      <c r="I3166" s="213"/>
      <c r="J3166" s="254">
        <f>IFERROR(VLOOKUP(G:G,'Master Data'!A:D,4,FALSE),0)</f>
        <v>0</v>
      </c>
      <c r="L3166" s="117">
        <f>IFERROR(VLOOKUP(F:F,'BW Expense Report Doc'!F:H,3,FALSE),0)</f>
        <v>0</v>
      </c>
      <c r="M3166" s="117" t="str">
        <f>IFERROR(VLOOKUP(F:F,'Payment Schedule'!AD:AE,2,FALSE),"")</f>
        <v/>
      </c>
    </row>
    <row r="3167" spans="6:13" x14ac:dyDescent="0.2">
      <c r="F3167" s="110"/>
      <c r="I3167" s="213"/>
      <c r="J3167" s="254">
        <f>IFERROR(VLOOKUP(G:G,'Master Data'!A:D,4,FALSE),0)</f>
        <v>0</v>
      </c>
      <c r="L3167" s="117">
        <f>IFERROR(VLOOKUP(F:F,'BW Expense Report Doc'!F:H,3,FALSE),0)</f>
        <v>0</v>
      </c>
      <c r="M3167" s="117" t="str">
        <f>IFERROR(VLOOKUP(F:F,'Payment Schedule'!AD:AE,2,FALSE),"")</f>
        <v/>
      </c>
    </row>
    <row r="3168" spans="6:13" x14ac:dyDescent="0.2">
      <c r="F3168" s="110"/>
      <c r="I3168" s="213"/>
      <c r="J3168" s="254">
        <f>IFERROR(VLOOKUP(G:G,'Master Data'!A:D,4,FALSE),0)</f>
        <v>0</v>
      </c>
      <c r="L3168" s="117">
        <f>IFERROR(VLOOKUP(F:F,'BW Expense Report Doc'!F:H,3,FALSE),0)</f>
        <v>0</v>
      </c>
      <c r="M3168" s="117" t="str">
        <f>IFERROR(VLOOKUP(F:F,'Payment Schedule'!AD:AE,2,FALSE),"")</f>
        <v/>
      </c>
    </row>
    <row r="3169" spans="6:13" x14ac:dyDescent="0.2">
      <c r="F3169" s="110"/>
      <c r="I3169" s="213"/>
      <c r="J3169" s="254">
        <f>IFERROR(VLOOKUP(G:G,'Master Data'!A:D,4,FALSE),0)</f>
        <v>0</v>
      </c>
      <c r="L3169" s="117">
        <f>IFERROR(VLOOKUP(F:F,'BW Expense Report Doc'!F:H,3,FALSE),0)</f>
        <v>0</v>
      </c>
      <c r="M3169" s="117" t="str">
        <f>IFERROR(VLOOKUP(F:F,'Payment Schedule'!AD:AE,2,FALSE),"")</f>
        <v/>
      </c>
    </row>
    <row r="3170" spans="6:13" x14ac:dyDescent="0.2">
      <c r="F3170" s="110"/>
      <c r="I3170" s="213"/>
      <c r="J3170" s="254">
        <f>IFERROR(VLOOKUP(G:G,'Master Data'!A:D,4,FALSE),0)</f>
        <v>0</v>
      </c>
      <c r="L3170" s="117">
        <f>IFERROR(VLOOKUP(F:F,'BW Expense Report Doc'!F:H,3,FALSE),0)</f>
        <v>0</v>
      </c>
      <c r="M3170" s="117" t="str">
        <f>IFERROR(VLOOKUP(F:F,'Payment Schedule'!AD:AE,2,FALSE),"")</f>
        <v/>
      </c>
    </row>
    <row r="3171" spans="6:13" x14ac:dyDescent="0.2">
      <c r="F3171" s="110"/>
      <c r="I3171" s="213"/>
      <c r="J3171" s="254">
        <f>IFERROR(VLOOKUP(G:G,'Master Data'!A:D,4,FALSE),0)</f>
        <v>0</v>
      </c>
      <c r="L3171" s="117">
        <f>IFERROR(VLOOKUP(F:F,'BW Expense Report Doc'!F:H,3,FALSE),0)</f>
        <v>0</v>
      </c>
      <c r="M3171" s="117" t="str">
        <f>IFERROR(VLOOKUP(F:F,'Payment Schedule'!AD:AE,2,FALSE),"")</f>
        <v/>
      </c>
    </row>
    <row r="3172" spans="6:13" x14ac:dyDescent="0.2">
      <c r="F3172" s="110"/>
      <c r="I3172" s="213"/>
      <c r="J3172" s="254">
        <f>IFERROR(VLOOKUP(G:G,'Master Data'!A:D,4,FALSE),0)</f>
        <v>0</v>
      </c>
      <c r="L3172" s="117">
        <f>IFERROR(VLOOKUP(F:F,'BW Expense Report Doc'!F:H,3,FALSE),0)</f>
        <v>0</v>
      </c>
      <c r="M3172" s="117" t="str">
        <f>IFERROR(VLOOKUP(F:F,'Payment Schedule'!AD:AE,2,FALSE),"")</f>
        <v/>
      </c>
    </row>
    <row r="3173" spans="6:13" x14ac:dyDescent="0.2">
      <c r="F3173" s="110"/>
      <c r="I3173" s="213"/>
      <c r="J3173" s="254">
        <f>IFERROR(VLOOKUP(G:G,'Master Data'!A:D,4,FALSE),0)</f>
        <v>0</v>
      </c>
      <c r="L3173" s="117">
        <f>IFERROR(VLOOKUP(F:F,'BW Expense Report Doc'!F:H,3,FALSE),0)</f>
        <v>0</v>
      </c>
      <c r="M3173" s="117" t="str">
        <f>IFERROR(VLOOKUP(F:F,'Payment Schedule'!AD:AE,2,FALSE),"")</f>
        <v/>
      </c>
    </row>
    <row r="3174" spans="6:13" x14ac:dyDescent="0.2">
      <c r="F3174" s="110"/>
      <c r="I3174" s="213"/>
      <c r="J3174" s="254">
        <f>IFERROR(VLOOKUP(G:G,'Master Data'!A:D,4,FALSE),0)</f>
        <v>0</v>
      </c>
      <c r="L3174" s="117">
        <f>IFERROR(VLOOKUP(F:F,'BW Expense Report Doc'!F:H,3,FALSE),0)</f>
        <v>0</v>
      </c>
      <c r="M3174" s="117" t="str">
        <f>IFERROR(VLOOKUP(F:F,'Payment Schedule'!AD:AE,2,FALSE),"")</f>
        <v/>
      </c>
    </row>
    <row r="3175" spans="6:13" x14ac:dyDescent="0.2">
      <c r="F3175" s="110"/>
      <c r="I3175" s="213"/>
      <c r="J3175" s="254">
        <f>IFERROR(VLOOKUP(G:G,'Master Data'!A:D,4,FALSE),0)</f>
        <v>0</v>
      </c>
      <c r="L3175" s="117">
        <f>IFERROR(VLOOKUP(F:F,'BW Expense Report Doc'!F:H,3,FALSE),0)</f>
        <v>0</v>
      </c>
      <c r="M3175" s="117" t="str">
        <f>IFERROR(VLOOKUP(F:F,'Payment Schedule'!AD:AE,2,FALSE),"")</f>
        <v/>
      </c>
    </row>
    <row r="3176" spans="6:13" x14ac:dyDescent="0.2">
      <c r="F3176" s="110"/>
      <c r="I3176" s="213"/>
      <c r="J3176" s="254">
        <f>IFERROR(VLOOKUP(G:G,'Master Data'!A:D,4,FALSE),0)</f>
        <v>0</v>
      </c>
      <c r="L3176" s="117">
        <f>IFERROR(VLOOKUP(F:F,'BW Expense Report Doc'!F:H,3,FALSE),0)</f>
        <v>0</v>
      </c>
      <c r="M3176" s="117" t="str">
        <f>IFERROR(VLOOKUP(F:F,'Payment Schedule'!AD:AE,2,FALSE),"")</f>
        <v/>
      </c>
    </row>
    <row r="3177" spans="6:13" x14ac:dyDescent="0.2">
      <c r="F3177" s="110"/>
      <c r="I3177" s="213"/>
      <c r="J3177" s="254">
        <f>IFERROR(VLOOKUP(G:G,'Master Data'!A:D,4,FALSE),0)</f>
        <v>0</v>
      </c>
      <c r="L3177" s="117">
        <f>IFERROR(VLOOKUP(F:F,'BW Expense Report Doc'!F:H,3,FALSE),0)</f>
        <v>0</v>
      </c>
      <c r="M3177" s="117" t="str">
        <f>IFERROR(VLOOKUP(F:F,'Payment Schedule'!AD:AE,2,FALSE),"")</f>
        <v/>
      </c>
    </row>
    <row r="3178" spans="6:13" x14ac:dyDescent="0.2">
      <c r="F3178" s="110"/>
      <c r="I3178" s="213"/>
      <c r="J3178" s="254">
        <f>IFERROR(VLOOKUP(G:G,'Master Data'!A:D,4,FALSE),0)</f>
        <v>0</v>
      </c>
      <c r="L3178" s="117">
        <f>IFERROR(VLOOKUP(F:F,'BW Expense Report Doc'!F:H,3,FALSE),0)</f>
        <v>0</v>
      </c>
      <c r="M3178" s="117" t="str">
        <f>IFERROR(VLOOKUP(F:F,'Payment Schedule'!AD:AE,2,FALSE),"")</f>
        <v/>
      </c>
    </row>
    <row r="3179" spans="6:13" x14ac:dyDescent="0.2">
      <c r="F3179" s="110"/>
      <c r="I3179" s="213"/>
      <c r="J3179" s="254">
        <f>IFERROR(VLOOKUP(G:G,'Master Data'!A:D,4,FALSE),0)</f>
        <v>0</v>
      </c>
      <c r="L3179" s="117">
        <f>IFERROR(VLOOKUP(F:F,'BW Expense Report Doc'!F:H,3,FALSE),0)</f>
        <v>0</v>
      </c>
      <c r="M3179" s="117" t="str">
        <f>IFERROR(VLOOKUP(F:F,'Payment Schedule'!AD:AE,2,FALSE),"")</f>
        <v/>
      </c>
    </row>
    <row r="3180" spans="6:13" x14ac:dyDescent="0.2">
      <c r="F3180" s="110"/>
      <c r="I3180" s="213"/>
      <c r="J3180" s="254">
        <f>IFERROR(VLOOKUP(G:G,'Master Data'!A:D,4,FALSE),0)</f>
        <v>0</v>
      </c>
      <c r="L3180" s="117">
        <f>IFERROR(VLOOKUP(F:F,'BW Expense Report Doc'!F:H,3,FALSE),0)</f>
        <v>0</v>
      </c>
      <c r="M3180" s="117" t="str">
        <f>IFERROR(VLOOKUP(F:F,'Payment Schedule'!AD:AE,2,FALSE),"")</f>
        <v/>
      </c>
    </row>
    <row r="3181" spans="6:13" x14ac:dyDescent="0.2">
      <c r="F3181" s="110"/>
      <c r="I3181" s="213"/>
      <c r="J3181" s="254">
        <f>IFERROR(VLOOKUP(G:G,'Master Data'!A:D,4,FALSE),0)</f>
        <v>0</v>
      </c>
      <c r="L3181" s="117">
        <f>IFERROR(VLOOKUP(F:F,'BW Expense Report Doc'!F:H,3,FALSE),0)</f>
        <v>0</v>
      </c>
      <c r="M3181" s="117" t="str">
        <f>IFERROR(VLOOKUP(F:F,'Payment Schedule'!AD:AE,2,FALSE),"")</f>
        <v/>
      </c>
    </row>
    <row r="3182" spans="6:13" x14ac:dyDescent="0.2">
      <c r="F3182" s="110"/>
      <c r="I3182" s="213"/>
      <c r="J3182" s="254">
        <f>IFERROR(VLOOKUP(G:G,'Master Data'!A:D,4,FALSE),0)</f>
        <v>0</v>
      </c>
      <c r="L3182" s="117">
        <f>IFERROR(VLOOKUP(F:F,'BW Expense Report Doc'!F:H,3,FALSE),0)</f>
        <v>0</v>
      </c>
      <c r="M3182" s="117" t="str">
        <f>IFERROR(VLOOKUP(F:F,'Payment Schedule'!AD:AE,2,FALSE),"")</f>
        <v/>
      </c>
    </row>
    <row r="3183" spans="6:13" x14ac:dyDescent="0.2">
      <c r="F3183" s="110"/>
      <c r="I3183" s="213"/>
      <c r="J3183" s="254">
        <f>IFERROR(VLOOKUP(G:G,'Master Data'!A:D,4,FALSE),0)</f>
        <v>0</v>
      </c>
      <c r="L3183" s="117">
        <f>IFERROR(VLOOKUP(F:F,'BW Expense Report Doc'!F:H,3,FALSE),0)</f>
        <v>0</v>
      </c>
      <c r="M3183" s="117" t="str">
        <f>IFERROR(VLOOKUP(F:F,'Payment Schedule'!AD:AE,2,FALSE),"")</f>
        <v/>
      </c>
    </row>
    <row r="3184" spans="6:13" x14ac:dyDescent="0.2">
      <c r="F3184" s="110"/>
      <c r="I3184" s="213"/>
      <c r="J3184" s="254">
        <f>IFERROR(VLOOKUP(G:G,'Master Data'!A:D,4,FALSE),0)</f>
        <v>0</v>
      </c>
      <c r="L3184" s="117">
        <f>IFERROR(VLOOKUP(F:F,'BW Expense Report Doc'!F:H,3,FALSE),0)</f>
        <v>0</v>
      </c>
      <c r="M3184" s="117" t="str">
        <f>IFERROR(VLOOKUP(F:F,'Payment Schedule'!AD:AE,2,FALSE),"")</f>
        <v/>
      </c>
    </row>
    <row r="3185" spans="6:13" x14ac:dyDescent="0.2">
      <c r="F3185" s="110"/>
      <c r="I3185" s="213"/>
      <c r="J3185" s="254">
        <f>IFERROR(VLOOKUP(G:G,'Master Data'!A:D,4,FALSE),0)</f>
        <v>0</v>
      </c>
      <c r="L3185" s="117">
        <f>IFERROR(VLOOKUP(F:F,'BW Expense Report Doc'!F:H,3,FALSE),0)</f>
        <v>0</v>
      </c>
      <c r="M3185" s="117" t="str">
        <f>IFERROR(VLOOKUP(F:F,'Payment Schedule'!AD:AE,2,FALSE),"")</f>
        <v/>
      </c>
    </row>
    <row r="3186" spans="6:13" x14ac:dyDescent="0.2">
      <c r="F3186" s="110"/>
      <c r="I3186" s="213"/>
      <c r="J3186" s="254">
        <f>IFERROR(VLOOKUP(G:G,'Master Data'!A:D,4,FALSE),0)</f>
        <v>0</v>
      </c>
      <c r="L3186" s="117">
        <f>IFERROR(VLOOKUP(F:F,'BW Expense Report Doc'!F:H,3,FALSE),0)</f>
        <v>0</v>
      </c>
      <c r="M3186" s="117" t="str">
        <f>IFERROR(VLOOKUP(F:F,'Payment Schedule'!AD:AE,2,FALSE),"")</f>
        <v/>
      </c>
    </row>
    <row r="3187" spans="6:13" x14ac:dyDescent="0.2">
      <c r="F3187" s="110"/>
      <c r="I3187" s="213"/>
      <c r="J3187" s="254">
        <f>IFERROR(VLOOKUP(G:G,'Master Data'!A:D,4,FALSE),0)</f>
        <v>0</v>
      </c>
      <c r="L3187" s="117">
        <f>IFERROR(VLOOKUP(F:F,'BW Expense Report Doc'!F:H,3,FALSE),0)</f>
        <v>0</v>
      </c>
      <c r="M3187" s="117" t="str">
        <f>IFERROR(VLOOKUP(F:F,'Payment Schedule'!AD:AE,2,FALSE),"")</f>
        <v/>
      </c>
    </row>
    <row r="3188" spans="6:13" x14ac:dyDescent="0.2">
      <c r="F3188" s="110"/>
      <c r="I3188" s="213"/>
      <c r="J3188" s="254">
        <f>IFERROR(VLOOKUP(G:G,'Master Data'!A:D,4,FALSE),0)</f>
        <v>0</v>
      </c>
      <c r="L3188" s="117">
        <f>IFERROR(VLOOKUP(F:F,'BW Expense Report Doc'!F:H,3,FALSE),0)</f>
        <v>0</v>
      </c>
      <c r="M3188" s="117" t="str">
        <f>IFERROR(VLOOKUP(F:F,'Payment Schedule'!AD:AE,2,FALSE),"")</f>
        <v/>
      </c>
    </row>
    <row r="3189" spans="6:13" x14ac:dyDescent="0.2">
      <c r="F3189" s="110"/>
      <c r="I3189" s="213"/>
      <c r="J3189" s="254">
        <f>IFERROR(VLOOKUP(G:G,'Master Data'!A:D,4,FALSE),0)</f>
        <v>0</v>
      </c>
      <c r="L3189" s="117">
        <f>IFERROR(VLOOKUP(F:F,'BW Expense Report Doc'!F:H,3,FALSE),0)</f>
        <v>0</v>
      </c>
      <c r="M3189" s="117" t="str">
        <f>IFERROR(VLOOKUP(F:F,'Payment Schedule'!AD:AE,2,FALSE),"")</f>
        <v/>
      </c>
    </row>
    <row r="3190" spans="6:13" x14ac:dyDescent="0.2">
      <c r="F3190" s="110"/>
      <c r="I3190" s="213"/>
      <c r="J3190" s="254">
        <f>IFERROR(VLOOKUP(G:G,'Master Data'!A:D,4,FALSE),0)</f>
        <v>0</v>
      </c>
      <c r="L3190" s="117">
        <f>IFERROR(VLOOKUP(F:F,'BW Expense Report Doc'!F:H,3,FALSE),0)</f>
        <v>0</v>
      </c>
      <c r="M3190" s="117" t="str">
        <f>IFERROR(VLOOKUP(F:F,'Payment Schedule'!AD:AE,2,FALSE),"")</f>
        <v/>
      </c>
    </row>
    <row r="3191" spans="6:13" x14ac:dyDescent="0.2">
      <c r="F3191" s="110"/>
      <c r="I3191" s="213"/>
      <c r="J3191" s="254">
        <f>IFERROR(VLOOKUP(G:G,'Master Data'!A:D,4,FALSE),0)</f>
        <v>0</v>
      </c>
      <c r="L3191" s="117">
        <f>IFERROR(VLOOKUP(F:F,'BW Expense Report Doc'!F:H,3,FALSE),0)</f>
        <v>0</v>
      </c>
      <c r="M3191" s="117" t="str">
        <f>IFERROR(VLOOKUP(F:F,'Payment Schedule'!AD:AE,2,FALSE),"")</f>
        <v/>
      </c>
    </row>
    <row r="3192" spans="6:13" x14ac:dyDescent="0.2">
      <c r="F3192" s="110"/>
      <c r="I3192" s="213"/>
      <c r="J3192" s="254">
        <f>IFERROR(VLOOKUP(G:G,'Master Data'!A:D,4,FALSE),0)</f>
        <v>0</v>
      </c>
      <c r="L3192" s="117">
        <f>IFERROR(VLOOKUP(F:F,'BW Expense Report Doc'!F:H,3,FALSE),0)</f>
        <v>0</v>
      </c>
      <c r="M3192" s="117" t="str">
        <f>IFERROR(VLOOKUP(F:F,'Payment Schedule'!AD:AE,2,FALSE),"")</f>
        <v/>
      </c>
    </row>
    <row r="3193" spans="6:13" x14ac:dyDescent="0.2">
      <c r="F3193" s="110"/>
      <c r="I3193" s="213"/>
      <c r="J3193" s="254">
        <f>IFERROR(VLOOKUP(G:G,'Master Data'!A:D,4,FALSE),0)</f>
        <v>0</v>
      </c>
      <c r="L3193" s="117">
        <f>IFERROR(VLOOKUP(F:F,'BW Expense Report Doc'!F:H,3,FALSE),0)</f>
        <v>0</v>
      </c>
      <c r="M3193" s="117" t="str">
        <f>IFERROR(VLOOKUP(F:F,'Payment Schedule'!AD:AE,2,FALSE),"")</f>
        <v/>
      </c>
    </row>
    <row r="3194" spans="6:13" x14ac:dyDescent="0.2">
      <c r="F3194" s="110"/>
      <c r="I3194" s="213"/>
      <c r="J3194" s="254">
        <f>IFERROR(VLOOKUP(G:G,'Master Data'!A:D,4,FALSE),0)</f>
        <v>0</v>
      </c>
      <c r="L3194" s="117">
        <f>IFERROR(VLOOKUP(F:F,'BW Expense Report Doc'!F:H,3,FALSE),0)</f>
        <v>0</v>
      </c>
      <c r="M3194" s="117" t="str">
        <f>IFERROR(VLOOKUP(F:F,'Payment Schedule'!AD:AE,2,FALSE),"")</f>
        <v/>
      </c>
    </row>
    <row r="3195" spans="6:13" x14ac:dyDescent="0.2">
      <c r="F3195" s="110"/>
      <c r="I3195" s="213"/>
      <c r="J3195" s="254">
        <f>IFERROR(VLOOKUP(G:G,'Master Data'!A:D,4,FALSE),0)</f>
        <v>0</v>
      </c>
      <c r="L3195" s="117">
        <f>IFERROR(VLOOKUP(F:F,'BW Expense Report Doc'!F:H,3,FALSE),0)</f>
        <v>0</v>
      </c>
      <c r="M3195" s="117" t="str">
        <f>IFERROR(VLOOKUP(F:F,'Payment Schedule'!AD:AE,2,FALSE),"")</f>
        <v/>
      </c>
    </row>
    <row r="3196" spans="6:13" x14ac:dyDescent="0.2">
      <c r="F3196" s="110"/>
      <c r="I3196" s="213"/>
      <c r="J3196" s="254">
        <f>IFERROR(VLOOKUP(G:G,'Master Data'!A:D,4,FALSE),0)</f>
        <v>0</v>
      </c>
      <c r="L3196" s="117">
        <f>IFERROR(VLOOKUP(F:F,'BW Expense Report Doc'!F:H,3,FALSE),0)</f>
        <v>0</v>
      </c>
      <c r="M3196" s="117" t="str">
        <f>IFERROR(VLOOKUP(F:F,'Payment Schedule'!AD:AE,2,FALSE),"")</f>
        <v/>
      </c>
    </row>
    <row r="3197" spans="6:13" x14ac:dyDescent="0.2">
      <c r="F3197" s="110"/>
      <c r="I3197" s="213"/>
      <c r="J3197" s="254">
        <f>IFERROR(VLOOKUP(G:G,'Master Data'!A:D,4,FALSE),0)</f>
        <v>0</v>
      </c>
      <c r="L3197" s="117">
        <f>IFERROR(VLOOKUP(F:F,'BW Expense Report Doc'!F:H,3,FALSE),0)</f>
        <v>0</v>
      </c>
      <c r="M3197" s="117" t="str">
        <f>IFERROR(VLOOKUP(F:F,'Payment Schedule'!AD:AE,2,FALSE),"")</f>
        <v/>
      </c>
    </row>
    <row r="3198" spans="6:13" x14ac:dyDescent="0.2">
      <c r="F3198" s="110"/>
      <c r="I3198" s="213"/>
      <c r="J3198" s="254">
        <f>IFERROR(VLOOKUP(G:G,'Master Data'!A:D,4,FALSE),0)</f>
        <v>0</v>
      </c>
      <c r="L3198" s="117">
        <f>IFERROR(VLOOKUP(F:F,'BW Expense Report Doc'!F:H,3,FALSE),0)</f>
        <v>0</v>
      </c>
      <c r="M3198" s="117" t="str">
        <f>IFERROR(VLOOKUP(F:F,'Payment Schedule'!AD:AE,2,FALSE),"")</f>
        <v/>
      </c>
    </row>
    <row r="3199" spans="6:13" x14ac:dyDescent="0.2">
      <c r="F3199" s="110"/>
      <c r="I3199" s="213"/>
      <c r="J3199" s="254">
        <f>IFERROR(VLOOKUP(G:G,'Master Data'!A:D,4,FALSE),0)</f>
        <v>0</v>
      </c>
      <c r="L3199" s="117">
        <f>IFERROR(VLOOKUP(F:F,'BW Expense Report Doc'!F:H,3,FALSE),0)</f>
        <v>0</v>
      </c>
      <c r="M3199" s="117" t="str">
        <f>IFERROR(VLOOKUP(F:F,'Payment Schedule'!AD:AE,2,FALSE),"")</f>
        <v/>
      </c>
    </row>
    <row r="3200" spans="6:13" x14ac:dyDescent="0.2">
      <c r="F3200" s="110"/>
      <c r="I3200" s="213"/>
      <c r="J3200" s="254">
        <f>IFERROR(VLOOKUP(G:G,'Master Data'!A:D,4,FALSE),0)</f>
        <v>0</v>
      </c>
      <c r="L3200" s="117">
        <f>IFERROR(VLOOKUP(F:F,'BW Expense Report Doc'!F:H,3,FALSE),0)</f>
        <v>0</v>
      </c>
      <c r="M3200" s="117" t="str">
        <f>IFERROR(VLOOKUP(F:F,'Payment Schedule'!AD:AE,2,FALSE),"")</f>
        <v/>
      </c>
    </row>
    <row r="3201" spans="6:13" x14ac:dyDescent="0.2">
      <c r="F3201" s="110"/>
      <c r="I3201" s="213"/>
      <c r="J3201" s="254">
        <f>IFERROR(VLOOKUP(G:G,'Master Data'!A:D,4,FALSE),0)</f>
        <v>0</v>
      </c>
      <c r="L3201" s="117">
        <f>IFERROR(VLOOKUP(F:F,'BW Expense Report Doc'!F:H,3,FALSE),0)</f>
        <v>0</v>
      </c>
      <c r="M3201" s="117" t="str">
        <f>IFERROR(VLOOKUP(F:F,'Payment Schedule'!AD:AE,2,FALSE),"")</f>
        <v/>
      </c>
    </row>
    <row r="3202" spans="6:13" x14ac:dyDescent="0.2">
      <c r="F3202" s="110"/>
      <c r="I3202" s="213"/>
      <c r="J3202" s="254">
        <f>IFERROR(VLOOKUP(G:G,'Master Data'!A:D,4,FALSE),0)</f>
        <v>0</v>
      </c>
      <c r="L3202" s="117">
        <f>IFERROR(VLOOKUP(F:F,'BW Expense Report Doc'!F:H,3,FALSE),0)</f>
        <v>0</v>
      </c>
      <c r="M3202" s="117" t="str">
        <f>IFERROR(VLOOKUP(F:F,'Payment Schedule'!AD:AE,2,FALSE),"")</f>
        <v/>
      </c>
    </row>
    <row r="3203" spans="6:13" x14ac:dyDescent="0.2">
      <c r="F3203" s="110"/>
      <c r="I3203" s="213"/>
      <c r="J3203" s="254">
        <f>IFERROR(VLOOKUP(G:G,'Master Data'!A:D,4,FALSE),0)</f>
        <v>0</v>
      </c>
      <c r="L3203" s="117">
        <f>IFERROR(VLOOKUP(F:F,'BW Expense Report Doc'!F:H,3,FALSE),0)</f>
        <v>0</v>
      </c>
      <c r="M3203" s="117" t="str">
        <f>IFERROR(VLOOKUP(F:F,'Payment Schedule'!AD:AE,2,FALSE),"")</f>
        <v/>
      </c>
    </row>
    <row r="3204" spans="6:13" x14ac:dyDescent="0.2">
      <c r="F3204" s="110"/>
      <c r="I3204" s="213"/>
      <c r="J3204" s="254">
        <f>IFERROR(VLOOKUP(G:G,'Master Data'!A:D,4,FALSE),0)</f>
        <v>0</v>
      </c>
      <c r="L3204" s="117">
        <f>IFERROR(VLOOKUP(F:F,'BW Expense Report Doc'!F:H,3,FALSE),0)</f>
        <v>0</v>
      </c>
      <c r="M3204" s="117" t="str">
        <f>IFERROR(VLOOKUP(F:F,'Payment Schedule'!AD:AE,2,FALSE),"")</f>
        <v/>
      </c>
    </row>
    <row r="3205" spans="6:13" x14ac:dyDescent="0.2">
      <c r="F3205" s="110"/>
      <c r="I3205" s="213"/>
      <c r="J3205" s="254">
        <f>IFERROR(VLOOKUP(G:G,'Master Data'!A:D,4,FALSE),0)</f>
        <v>0</v>
      </c>
      <c r="L3205" s="117">
        <f>IFERROR(VLOOKUP(F:F,'BW Expense Report Doc'!F:H,3,FALSE),0)</f>
        <v>0</v>
      </c>
      <c r="M3205" s="117" t="str">
        <f>IFERROR(VLOOKUP(F:F,'Payment Schedule'!AD:AE,2,FALSE),"")</f>
        <v/>
      </c>
    </row>
    <row r="3206" spans="6:13" x14ac:dyDescent="0.2">
      <c r="F3206" s="110"/>
      <c r="I3206" s="213"/>
      <c r="J3206" s="254">
        <f>IFERROR(VLOOKUP(G:G,'Master Data'!A:D,4,FALSE),0)</f>
        <v>0</v>
      </c>
      <c r="L3206" s="117">
        <f>IFERROR(VLOOKUP(F:F,'BW Expense Report Doc'!F:H,3,FALSE),0)</f>
        <v>0</v>
      </c>
      <c r="M3206" s="117" t="str">
        <f>IFERROR(VLOOKUP(F:F,'Payment Schedule'!AD:AE,2,FALSE),"")</f>
        <v/>
      </c>
    </row>
    <row r="3207" spans="6:13" x14ac:dyDescent="0.2">
      <c r="F3207" s="110"/>
      <c r="I3207" s="213"/>
      <c r="J3207" s="254">
        <f>IFERROR(VLOOKUP(G:G,'Master Data'!A:D,4,FALSE),0)</f>
        <v>0</v>
      </c>
      <c r="L3207" s="117">
        <f>IFERROR(VLOOKUP(F:F,'BW Expense Report Doc'!F:H,3,FALSE),0)</f>
        <v>0</v>
      </c>
      <c r="M3207" s="117" t="str">
        <f>IFERROR(VLOOKUP(F:F,'Payment Schedule'!AD:AE,2,FALSE),"")</f>
        <v/>
      </c>
    </row>
    <row r="3208" spans="6:13" x14ac:dyDescent="0.2">
      <c r="F3208" s="110"/>
      <c r="I3208" s="213"/>
      <c r="J3208" s="254">
        <f>IFERROR(VLOOKUP(G:G,'Master Data'!A:D,4,FALSE),0)</f>
        <v>0</v>
      </c>
      <c r="L3208" s="117">
        <f>IFERROR(VLOOKUP(F:F,'BW Expense Report Doc'!F:H,3,FALSE),0)</f>
        <v>0</v>
      </c>
      <c r="M3208" s="117" t="str">
        <f>IFERROR(VLOOKUP(F:F,'Payment Schedule'!AD:AE,2,FALSE),"")</f>
        <v/>
      </c>
    </row>
    <row r="3209" spans="6:13" x14ac:dyDescent="0.2">
      <c r="F3209" s="110"/>
      <c r="I3209" s="213"/>
      <c r="J3209" s="254">
        <f>IFERROR(VLOOKUP(G:G,'Master Data'!A:D,4,FALSE),0)</f>
        <v>0</v>
      </c>
      <c r="L3209" s="117">
        <f>IFERROR(VLOOKUP(F:F,'BW Expense Report Doc'!F:H,3,FALSE),0)</f>
        <v>0</v>
      </c>
      <c r="M3209" s="117" t="str">
        <f>IFERROR(VLOOKUP(F:F,'Payment Schedule'!AD:AE,2,FALSE),"")</f>
        <v/>
      </c>
    </row>
    <row r="3210" spans="6:13" x14ac:dyDescent="0.2">
      <c r="F3210" s="110"/>
      <c r="I3210" s="213"/>
      <c r="J3210" s="254">
        <f>IFERROR(VLOOKUP(G:G,'Master Data'!A:D,4,FALSE),0)</f>
        <v>0</v>
      </c>
      <c r="L3210" s="117">
        <f>IFERROR(VLOOKUP(F:F,'BW Expense Report Doc'!F:H,3,FALSE),0)</f>
        <v>0</v>
      </c>
      <c r="M3210" s="117" t="str">
        <f>IFERROR(VLOOKUP(F:F,'Payment Schedule'!AD:AE,2,FALSE),"")</f>
        <v/>
      </c>
    </row>
    <row r="3211" spans="6:13" x14ac:dyDescent="0.2">
      <c r="F3211" s="110"/>
      <c r="I3211" s="213"/>
      <c r="J3211" s="254">
        <f>IFERROR(VLOOKUP(G:G,'Master Data'!A:D,4,FALSE),0)</f>
        <v>0</v>
      </c>
      <c r="L3211" s="117">
        <f>IFERROR(VLOOKUP(F:F,'BW Expense Report Doc'!F:H,3,FALSE),0)</f>
        <v>0</v>
      </c>
      <c r="M3211" s="117" t="str">
        <f>IFERROR(VLOOKUP(F:F,'Payment Schedule'!AD:AE,2,FALSE),"")</f>
        <v/>
      </c>
    </row>
    <row r="3212" spans="6:13" x14ac:dyDescent="0.2">
      <c r="F3212" s="110"/>
      <c r="I3212" s="213"/>
      <c r="J3212" s="254">
        <f>IFERROR(VLOOKUP(G:G,'Master Data'!A:D,4,FALSE),0)</f>
        <v>0</v>
      </c>
      <c r="L3212" s="117">
        <f>IFERROR(VLOOKUP(F:F,'BW Expense Report Doc'!F:H,3,FALSE),0)</f>
        <v>0</v>
      </c>
      <c r="M3212" s="117" t="str">
        <f>IFERROR(VLOOKUP(F:F,'Payment Schedule'!AD:AE,2,FALSE),"")</f>
        <v/>
      </c>
    </row>
    <row r="3213" spans="6:13" x14ac:dyDescent="0.2">
      <c r="F3213" s="110"/>
      <c r="I3213" s="213"/>
      <c r="J3213" s="254">
        <f>IFERROR(VLOOKUP(G:G,'Master Data'!A:D,4,FALSE),0)</f>
        <v>0</v>
      </c>
      <c r="L3213" s="117">
        <f>IFERROR(VLOOKUP(F:F,'BW Expense Report Doc'!F:H,3,FALSE),0)</f>
        <v>0</v>
      </c>
      <c r="M3213" s="117" t="str">
        <f>IFERROR(VLOOKUP(F:F,'Payment Schedule'!AD:AE,2,FALSE),"")</f>
        <v/>
      </c>
    </row>
    <row r="3214" spans="6:13" x14ac:dyDescent="0.2">
      <c r="F3214" s="110"/>
      <c r="I3214" s="213"/>
      <c r="J3214" s="254">
        <f>IFERROR(VLOOKUP(G:G,'Master Data'!A:D,4,FALSE),0)</f>
        <v>0</v>
      </c>
      <c r="L3214" s="117">
        <f>IFERROR(VLOOKUP(F:F,'BW Expense Report Doc'!F:H,3,FALSE),0)</f>
        <v>0</v>
      </c>
      <c r="M3214" s="117" t="str">
        <f>IFERROR(VLOOKUP(F:F,'Payment Schedule'!AD:AE,2,FALSE),"")</f>
        <v/>
      </c>
    </row>
    <row r="3215" spans="6:13" x14ac:dyDescent="0.2">
      <c r="F3215" s="110"/>
      <c r="I3215" s="213"/>
      <c r="J3215" s="254">
        <f>IFERROR(VLOOKUP(G:G,'Master Data'!A:D,4,FALSE),0)</f>
        <v>0</v>
      </c>
      <c r="L3215" s="117">
        <f>IFERROR(VLOOKUP(F:F,'BW Expense Report Doc'!F:H,3,FALSE),0)</f>
        <v>0</v>
      </c>
      <c r="M3215" s="117" t="str">
        <f>IFERROR(VLOOKUP(F:F,'Payment Schedule'!AD:AE,2,FALSE),"")</f>
        <v/>
      </c>
    </row>
    <row r="3216" spans="6:13" x14ac:dyDescent="0.2">
      <c r="F3216" s="110"/>
      <c r="I3216" s="213"/>
      <c r="J3216" s="254">
        <f>IFERROR(VLOOKUP(G:G,'Master Data'!A:D,4,FALSE),0)</f>
        <v>0</v>
      </c>
      <c r="L3216" s="117">
        <f>IFERROR(VLOOKUP(F:F,'BW Expense Report Doc'!F:H,3,FALSE),0)</f>
        <v>0</v>
      </c>
      <c r="M3216" s="117" t="str">
        <f>IFERROR(VLOOKUP(F:F,'Payment Schedule'!AD:AE,2,FALSE),"")</f>
        <v/>
      </c>
    </row>
    <row r="3217" spans="6:13" x14ac:dyDescent="0.2">
      <c r="F3217" s="110"/>
      <c r="I3217" s="213"/>
      <c r="J3217" s="254">
        <f>IFERROR(VLOOKUP(G:G,'Master Data'!A:D,4,FALSE),0)</f>
        <v>0</v>
      </c>
      <c r="L3217" s="117">
        <f>IFERROR(VLOOKUP(F:F,'BW Expense Report Doc'!F:H,3,FALSE),0)</f>
        <v>0</v>
      </c>
      <c r="M3217" s="117" t="str">
        <f>IFERROR(VLOOKUP(F:F,'Payment Schedule'!AD:AE,2,FALSE),"")</f>
        <v/>
      </c>
    </row>
    <row r="3218" spans="6:13" x14ac:dyDescent="0.2">
      <c r="F3218" s="110"/>
      <c r="I3218" s="213"/>
      <c r="J3218" s="254">
        <f>IFERROR(VLOOKUP(G:G,'Master Data'!A:D,4,FALSE),0)</f>
        <v>0</v>
      </c>
      <c r="L3218" s="117">
        <f>IFERROR(VLOOKUP(F:F,'BW Expense Report Doc'!F:H,3,FALSE),0)</f>
        <v>0</v>
      </c>
      <c r="M3218" s="117" t="str">
        <f>IFERROR(VLOOKUP(F:F,'Payment Schedule'!AD:AE,2,FALSE),"")</f>
        <v/>
      </c>
    </row>
    <row r="3219" spans="6:13" x14ac:dyDescent="0.2">
      <c r="F3219" s="110"/>
      <c r="I3219" s="213"/>
      <c r="J3219" s="254">
        <f>IFERROR(VLOOKUP(G:G,'Master Data'!A:D,4,FALSE),0)</f>
        <v>0</v>
      </c>
      <c r="L3219" s="117">
        <f>IFERROR(VLOOKUP(F:F,'BW Expense Report Doc'!F:H,3,FALSE),0)</f>
        <v>0</v>
      </c>
      <c r="M3219" s="117" t="str">
        <f>IFERROR(VLOOKUP(F:F,'Payment Schedule'!AD:AE,2,FALSE),"")</f>
        <v/>
      </c>
    </row>
    <row r="3220" spans="6:13" x14ac:dyDescent="0.2">
      <c r="F3220" s="110"/>
      <c r="I3220" s="213"/>
      <c r="J3220" s="254">
        <f>IFERROR(VLOOKUP(G:G,'Master Data'!A:D,4,FALSE),0)</f>
        <v>0</v>
      </c>
      <c r="L3220" s="117">
        <f>IFERROR(VLOOKUP(F:F,'BW Expense Report Doc'!F:H,3,FALSE),0)</f>
        <v>0</v>
      </c>
      <c r="M3220" s="117" t="str">
        <f>IFERROR(VLOOKUP(F:F,'Payment Schedule'!AD:AE,2,FALSE),"")</f>
        <v/>
      </c>
    </row>
    <row r="3221" spans="6:13" x14ac:dyDescent="0.2">
      <c r="F3221" s="110"/>
      <c r="I3221" s="213"/>
      <c r="J3221" s="254">
        <f>IFERROR(VLOOKUP(G:G,'Master Data'!A:D,4,FALSE),0)</f>
        <v>0</v>
      </c>
      <c r="L3221" s="117">
        <f>IFERROR(VLOOKUP(F:F,'BW Expense Report Doc'!F:H,3,FALSE),0)</f>
        <v>0</v>
      </c>
      <c r="M3221" s="117" t="str">
        <f>IFERROR(VLOOKUP(F:F,'Payment Schedule'!AD:AE,2,FALSE),"")</f>
        <v/>
      </c>
    </row>
    <row r="3222" spans="6:13" x14ac:dyDescent="0.2">
      <c r="F3222" s="110"/>
      <c r="I3222" s="213"/>
      <c r="J3222" s="254">
        <f>IFERROR(VLOOKUP(G:G,'Master Data'!A:D,4,FALSE),0)</f>
        <v>0</v>
      </c>
      <c r="L3222" s="117">
        <f>IFERROR(VLOOKUP(F:F,'BW Expense Report Doc'!F:H,3,FALSE),0)</f>
        <v>0</v>
      </c>
      <c r="M3222" s="117" t="str">
        <f>IFERROR(VLOOKUP(F:F,'Payment Schedule'!AD:AE,2,FALSE),"")</f>
        <v/>
      </c>
    </row>
    <row r="3223" spans="6:13" x14ac:dyDescent="0.2">
      <c r="F3223" s="110"/>
      <c r="I3223" s="213"/>
      <c r="J3223" s="254">
        <f>IFERROR(VLOOKUP(G:G,'Master Data'!A:D,4,FALSE),0)</f>
        <v>0</v>
      </c>
      <c r="L3223" s="117">
        <f>IFERROR(VLOOKUP(F:F,'BW Expense Report Doc'!F:H,3,FALSE),0)</f>
        <v>0</v>
      </c>
      <c r="M3223" s="117" t="str">
        <f>IFERROR(VLOOKUP(F:F,'Payment Schedule'!AD:AE,2,FALSE),"")</f>
        <v/>
      </c>
    </row>
    <row r="3224" spans="6:13" x14ac:dyDescent="0.2">
      <c r="F3224" s="110"/>
      <c r="I3224" s="213"/>
      <c r="J3224" s="254">
        <f>IFERROR(VLOOKUP(G:G,'Master Data'!A:D,4,FALSE),0)</f>
        <v>0</v>
      </c>
      <c r="L3224" s="117">
        <f>IFERROR(VLOOKUP(F:F,'BW Expense Report Doc'!F:H,3,FALSE),0)</f>
        <v>0</v>
      </c>
      <c r="M3224" s="117" t="str">
        <f>IFERROR(VLOOKUP(F:F,'Payment Schedule'!AD:AE,2,FALSE),"")</f>
        <v/>
      </c>
    </row>
    <row r="3225" spans="6:13" x14ac:dyDescent="0.2">
      <c r="F3225" s="110"/>
      <c r="I3225" s="213"/>
      <c r="J3225" s="254">
        <f>IFERROR(VLOOKUP(G:G,'Master Data'!A:D,4,FALSE),0)</f>
        <v>0</v>
      </c>
      <c r="L3225" s="117">
        <f>IFERROR(VLOOKUP(F:F,'BW Expense Report Doc'!F:H,3,FALSE),0)</f>
        <v>0</v>
      </c>
      <c r="M3225" s="117" t="str">
        <f>IFERROR(VLOOKUP(F:F,'Payment Schedule'!AD:AE,2,FALSE),"")</f>
        <v/>
      </c>
    </row>
    <row r="3226" spans="6:13" x14ac:dyDescent="0.2">
      <c r="F3226" s="110"/>
      <c r="I3226" s="213"/>
      <c r="J3226" s="254">
        <f>IFERROR(VLOOKUP(G:G,'Master Data'!A:D,4,FALSE),0)</f>
        <v>0</v>
      </c>
      <c r="L3226" s="117">
        <f>IFERROR(VLOOKUP(F:F,'BW Expense Report Doc'!F:H,3,FALSE),0)</f>
        <v>0</v>
      </c>
      <c r="M3226" s="117" t="str">
        <f>IFERROR(VLOOKUP(F:F,'Payment Schedule'!AD:AE,2,FALSE),"")</f>
        <v/>
      </c>
    </row>
    <row r="3227" spans="6:13" x14ac:dyDescent="0.2">
      <c r="F3227" s="110"/>
      <c r="I3227" s="213"/>
      <c r="J3227" s="254">
        <f>IFERROR(VLOOKUP(G:G,'Master Data'!A:D,4,FALSE),0)</f>
        <v>0</v>
      </c>
      <c r="L3227" s="117">
        <f>IFERROR(VLOOKUP(F:F,'BW Expense Report Doc'!F:H,3,FALSE),0)</f>
        <v>0</v>
      </c>
      <c r="M3227" s="117" t="str">
        <f>IFERROR(VLOOKUP(F:F,'Payment Schedule'!AD:AE,2,FALSE),"")</f>
        <v/>
      </c>
    </row>
    <row r="3228" spans="6:13" x14ac:dyDescent="0.2">
      <c r="F3228" s="110"/>
      <c r="I3228" s="213"/>
      <c r="J3228" s="254">
        <f>IFERROR(VLOOKUP(G:G,'Master Data'!A:D,4,FALSE),0)</f>
        <v>0</v>
      </c>
      <c r="L3228" s="117">
        <f>IFERROR(VLOOKUP(F:F,'BW Expense Report Doc'!F:H,3,FALSE),0)</f>
        <v>0</v>
      </c>
      <c r="M3228" s="117" t="str">
        <f>IFERROR(VLOOKUP(F:F,'Payment Schedule'!AD:AE,2,FALSE),"")</f>
        <v/>
      </c>
    </row>
    <row r="3229" spans="6:13" x14ac:dyDescent="0.2">
      <c r="F3229" s="110"/>
      <c r="I3229" s="213"/>
      <c r="J3229" s="254">
        <f>IFERROR(VLOOKUP(G:G,'Master Data'!A:D,4,FALSE),0)</f>
        <v>0</v>
      </c>
      <c r="L3229" s="117">
        <f>IFERROR(VLOOKUP(F:F,'BW Expense Report Doc'!F:H,3,FALSE),0)</f>
        <v>0</v>
      </c>
      <c r="M3229" s="117" t="str">
        <f>IFERROR(VLOOKUP(F:F,'Payment Schedule'!AD:AE,2,FALSE),"")</f>
        <v/>
      </c>
    </row>
    <row r="3230" spans="6:13" x14ac:dyDescent="0.2">
      <c r="F3230" s="110"/>
      <c r="I3230" s="213"/>
      <c r="J3230" s="254">
        <f>IFERROR(VLOOKUP(G:G,'Master Data'!A:D,4,FALSE),0)</f>
        <v>0</v>
      </c>
      <c r="L3230" s="117">
        <f>IFERROR(VLOOKUP(F:F,'BW Expense Report Doc'!F:H,3,FALSE),0)</f>
        <v>0</v>
      </c>
      <c r="M3230" s="117" t="str">
        <f>IFERROR(VLOOKUP(F:F,'Payment Schedule'!AD:AE,2,FALSE),"")</f>
        <v/>
      </c>
    </row>
    <row r="3231" spans="6:13" x14ac:dyDescent="0.2">
      <c r="F3231" s="110"/>
      <c r="I3231" s="213"/>
      <c r="J3231" s="254">
        <f>IFERROR(VLOOKUP(G:G,'Master Data'!A:D,4,FALSE),0)</f>
        <v>0</v>
      </c>
      <c r="L3231" s="117">
        <f>IFERROR(VLOOKUP(F:F,'BW Expense Report Doc'!F:H,3,FALSE),0)</f>
        <v>0</v>
      </c>
      <c r="M3231" s="117" t="str">
        <f>IFERROR(VLOOKUP(F:F,'Payment Schedule'!AD:AE,2,FALSE),"")</f>
        <v/>
      </c>
    </row>
    <row r="3232" spans="6:13" x14ac:dyDescent="0.2">
      <c r="F3232" s="110"/>
      <c r="I3232" s="213"/>
      <c r="J3232" s="254">
        <f>IFERROR(VLOOKUP(G:G,'Master Data'!A:D,4,FALSE),0)</f>
        <v>0</v>
      </c>
      <c r="L3232" s="117">
        <f>IFERROR(VLOOKUP(F:F,'BW Expense Report Doc'!F:H,3,FALSE),0)</f>
        <v>0</v>
      </c>
      <c r="M3232" s="117" t="str">
        <f>IFERROR(VLOOKUP(F:F,'Payment Schedule'!AD:AE,2,FALSE),"")</f>
        <v/>
      </c>
    </row>
    <row r="3233" spans="6:13" x14ac:dyDescent="0.2">
      <c r="F3233" s="110"/>
      <c r="I3233" s="213"/>
      <c r="J3233" s="254">
        <f>IFERROR(VLOOKUP(G:G,'Master Data'!A:D,4,FALSE),0)</f>
        <v>0</v>
      </c>
      <c r="L3233" s="117">
        <f>IFERROR(VLOOKUP(F:F,'BW Expense Report Doc'!F:H,3,FALSE),0)</f>
        <v>0</v>
      </c>
      <c r="M3233" s="117" t="str">
        <f>IFERROR(VLOOKUP(F:F,'Payment Schedule'!AD:AE,2,FALSE),"")</f>
        <v/>
      </c>
    </row>
    <row r="3234" spans="6:13" x14ac:dyDescent="0.2">
      <c r="F3234" s="110"/>
      <c r="I3234" s="213"/>
      <c r="J3234" s="254">
        <f>IFERROR(VLOOKUP(G:G,'Master Data'!A:D,4,FALSE),0)</f>
        <v>0</v>
      </c>
      <c r="L3234" s="117">
        <f>IFERROR(VLOOKUP(F:F,'BW Expense Report Doc'!F:H,3,FALSE),0)</f>
        <v>0</v>
      </c>
      <c r="M3234" s="117" t="str">
        <f>IFERROR(VLOOKUP(F:F,'Payment Schedule'!AD:AE,2,FALSE),"")</f>
        <v/>
      </c>
    </row>
    <row r="3235" spans="6:13" x14ac:dyDescent="0.2">
      <c r="F3235" s="110"/>
      <c r="I3235" s="213"/>
      <c r="J3235" s="254">
        <f>IFERROR(VLOOKUP(G:G,'Master Data'!A:D,4,FALSE),0)</f>
        <v>0</v>
      </c>
      <c r="L3235" s="117">
        <f>IFERROR(VLOOKUP(F:F,'BW Expense Report Doc'!F:H,3,FALSE),0)</f>
        <v>0</v>
      </c>
      <c r="M3235" s="117" t="str">
        <f>IFERROR(VLOOKUP(F:F,'Payment Schedule'!AD:AE,2,FALSE),"")</f>
        <v/>
      </c>
    </row>
    <row r="3236" spans="6:13" x14ac:dyDescent="0.2">
      <c r="F3236" s="110"/>
      <c r="I3236" s="213"/>
      <c r="J3236" s="254">
        <f>IFERROR(VLOOKUP(G:G,'Master Data'!A:D,4,FALSE),0)</f>
        <v>0</v>
      </c>
      <c r="L3236" s="117">
        <f>IFERROR(VLOOKUP(F:F,'BW Expense Report Doc'!F:H,3,FALSE),0)</f>
        <v>0</v>
      </c>
      <c r="M3236" s="117" t="str">
        <f>IFERROR(VLOOKUP(F:F,'Payment Schedule'!AD:AE,2,FALSE),"")</f>
        <v/>
      </c>
    </row>
    <row r="3237" spans="6:13" x14ac:dyDescent="0.2">
      <c r="F3237" s="110"/>
      <c r="I3237" s="213"/>
      <c r="J3237" s="254">
        <f>IFERROR(VLOOKUP(G:G,'Master Data'!A:D,4,FALSE),0)</f>
        <v>0</v>
      </c>
      <c r="L3237" s="117">
        <f>IFERROR(VLOOKUP(F:F,'BW Expense Report Doc'!F:H,3,FALSE),0)</f>
        <v>0</v>
      </c>
      <c r="M3237" s="117" t="str">
        <f>IFERROR(VLOOKUP(F:F,'Payment Schedule'!AD:AE,2,FALSE),"")</f>
        <v/>
      </c>
    </row>
    <row r="3238" spans="6:13" x14ac:dyDescent="0.2">
      <c r="F3238" s="110"/>
      <c r="I3238" s="213"/>
      <c r="J3238" s="254">
        <f>IFERROR(VLOOKUP(G:G,'Master Data'!A:D,4,FALSE),0)</f>
        <v>0</v>
      </c>
      <c r="L3238" s="117">
        <f>IFERROR(VLOOKUP(F:F,'BW Expense Report Doc'!F:H,3,FALSE),0)</f>
        <v>0</v>
      </c>
      <c r="M3238" s="117" t="str">
        <f>IFERROR(VLOOKUP(F:F,'Payment Schedule'!AD:AE,2,FALSE),"")</f>
        <v/>
      </c>
    </row>
    <row r="3239" spans="6:13" x14ac:dyDescent="0.2">
      <c r="F3239" s="110"/>
      <c r="I3239" s="213"/>
      <c r="J3239" s="254">
        <f>IFERROR(VLOOKUP(G:G,'Master Data'!A:D,4,FALSE),0)</f>
        <v>0</v>
      </c>
      <c r="L3239" s="117">
        <f>IFERROR(VLOOKUP(F:F,'BW Expense Report Doc'!F:H,3,FALSE),0)</f>
        <v>0</v>
      </c>
      <c r="M3239" s="117" t="str">
        <f>IFERROR(VLOOKUP(F:F,'Payment Schedule'!AD:AE,2,FALSE),"")</f>
        <v/>
      </c>
    </row>
    <row r="3240" spans="6:13" x14ac:dyDescent="0.2">
      <c r="F3240" s="110"/>
      <c r="I3240" s="213"/>
      <c r="J3240" s="254">
        <f>IFERROR(VLOOKUP(G:G,'Master Data'!A:D,4,FALSE),0)</f>
        <v>0</v>
      </c>
      <c r="L3240" s="117">
        <f>IFERROR(VLOOKUP(F:F,'BW Expense Report Doc'!F:H,3,FALSE),0)</f>
        <v>0</v>
      </c>
      <c r="M3240" s="117" t="str">
        <f>IFERROR(VLOOKUP(F:F,'Payment Schedule'!AD:AE,2,FALSE),"")</f>
        <v/>
      </c>
    </row>
    <row r="3241" spans="6:13" x14ac:dyDescent="0.2">
      <c r="F3241" s="110"/>
      <c r="I3241" s="213"/>
      <c r="J3241" s="254">
        <f>IFERROR(VLOOKUP(G:G,'Master Data'!A:D,4,FALSE),0)</f>
        <v>0</v>
      </c>
      <c r="L3241" s="117">
        <f>IFERROR(VLOOKUP(F:F,'BW Expense Report Doc'!F:H,3,FALSE),0)</f>
        <v>0</v>
      </c>
      <c r="M3241" s="117" t="str">
        <f>IFERROR(VLOOKUP(F:F,'Payment Schedule'!AD:AE,2,FALSE),"")</f>
        <v/>
      </c>
    </row>
    <row r="3242" spans="6:13" x14ac:dyDescent="0.2">
      <c r="F3242" s="110"/>
      <c r="I3242" s="213"/>
      <c r="J3242" s="254">
        <f>IFERROR(VLOOKUP(G:G,'Master Data'!A:D,4,FALSE),0)</f>
        <v>0</v>
      </c>
      <c r="L3242" s="117">
        <f>IFERROR(VLOOKUP(F:F,'BW Expense Report Doc'!F:H,3,FALSE),0)</f>
        <v>0</v>
      </c>
      <c r="M3242" s="117" t="str">
        <f>IFERROR(VLOOKUP(F:F,'Payment Schedule'!AD:AE,2,FALSE),"")</f>
        <v/>
      </c>
    </row>
    <row r="3243" spans="6:13" x14ac:dyDescent="0.2">
      <c r="F3243" s="110"/>
      <c r="I3243" s="213"/>
      <c r="J3243" s="254">
        <f>IFERROR(VLOOKUP(G:G,'Master Data'!A:D,4,FALSE),0)</f>
        <v>0</v>
      </c>
      <c r="L3243" s="117">
        <f>IFERROR(VLOOKUP(F:F,'BW Expense Report Doc'!F:H,3,FALSE),0)</f>
        <v>0</v>
      </c>
      <c r="M3243" s="117" t="str">
        <f>IFERROR(VLOOKUP(F:F,'Payment Schedule'!AD:AE,2,FALSE),"")</f>
        <v/>
      </c>
    </row>
    <row r="3244" spans="6:13" x14ac:dyDescent="0.2">
      <c r="F3244" s="110"/>
      <c r="I3244" s="213"/>
      <c r="J3244" s="254">
        <f>IFERROR(VLOOKUP(G:G,'Master Data'!A:D,4,FALSE),0)</f>
        <v>0</v>
      </c>
      <c r="L3244" s="117">
        <f>IFERROR(VLOOKUP(F:F,'BW Expense Report Doc'!F:H,3,FALSE),0)</f>
        <v>0</v>
      </c>
      <c r="M3244" s="117" t="str">
        <f>IFERROR(VLOOKUP(F:F,'Payment Schedule'!AD:AE,2,FALSE),"")</f>
        <v/>
      </c>
    </row>
    <row r="3245" spans="6:13" x14ac:dyDescent="0.2">
      <c r="F3245" s="110"/>
      <c r="I3245" s="213"/>
      <c r="J3245" s="254">
        <f>IFERROR(VLOOKUP(G:G,'Master Data'!A:D,4,FALSE),0)</f>
        <v>0</v>
      </c>
      <c r="L3245" s="117">
        <f>IFERROR(VLOOKUP(F:F,'BW Expense Report Doc'!F:H,3,FALSE),0)</f>
        <v>0</v>
      </c>
      <c r="M3245" s="117" t="str">
        <f>IFERROR(VLOOKUP(F:F,'Payment Schedule'!AD:AE,2,FALSE),"")</f>
        <v/>
      </c>
    </row>
    <row r="3246" spans="6:13" x14ac:dyDescent="0.2">
      <c r="F3246" s="110"/>
      <c r="I3246" s="213"/>
      <c r="J3246" s="254">
        <f>IFERROR(VLOOKUP(G:G,'Master Data'!A:D,4,FALSE),0)</f>
        <v>0</v>
      </c>
      <c r="L3246" s="117">
        <f>IFERROR(VLOOKUP(F:F,'BW Expense Report Doc'!F:H,3,FALSE),0)</f>
        <v>0</v>
      </c>
      <c r="M3246" s="117" t="str">
        <f>IFERROR(VLOOKUP(F:F,'Payment Schedule'!AD:AE,2,FALSE),"")</f>
        <v/>
      </c>
    </row>
    <row r="3247" spans="6:13" x14ac:dyDescent="0.2">
      <c r="F3247" s="110"/>
      <c r="I3247" s="213"/>
      <c r="J3247" s="254">
        <f>IFERROR(VLOOKUP(G:G,'Master Data'!A:D,4,FALSE),0)</f>
        <v>0</v>
      </c>
      <c r="L3247" s="117">
        <f>IFERROR(VLOOKUP(F:F,'BW Expense Report Doc'!F:H,3,FALSE),0)</f>
        <v>0</v>
      </c>
      <c r="M3247" s="117" t="str">
        <f>IFERROR(VLOOKUP(F:F,'Payment Schedule'!AD:AE,2,FALSE),"")</f>
        <v/>
      </c>
    </row>
    <row r="3248" spans="6:13" x14ac:dyDescent="0.2">
      <c r="F3248" s="110"/>
      <c r="I3248" s="213"/>
      <c r="J3248" s="254">
        <f>IFERROR(VLOOKUP(G:G,'Master Data'!A:D,4,FALSE),0)</f>
        <v>0</v>
      </c>
      <c r="L3248" s="117">
        <f>IFERROR(VLOOKUP(F:F,'BW Expense Report Doc'!F:H,3,FALSE),0)</f>
        <v>0</v>
      </c>
      <c r="M3248" s="117" t="str">
        <f>IFERROR(VLOOKUP(F:F,'Payment Schedule'!AD:AE,2,FALSE),"")</f>
        <v/>
      </c>
    </row>
    <row r="3249" spans="6:13" x14ac:dyDescent="0.2">
      <c r="F3249" s="110"/>
      <c r="I3249" s="213"/>
      <c r="J3249" s="254">
        <f>IFERROR(VLOOKUP(G:G,'Master Data'!A:D,4,FALSE),0)</f>
        <v>0</v>
      </c>
      <c r="L3249" s="117">
        <f>IFERROR(VLOOKUP(F:F,'BW Expense Report Doc'!F:H,3,FALSE),0)</f>
        <v>0</v>
      </c>
      <c r="M3249" s="117" t="str">
        <f>IFERROR(VLOOKUP(F:F,'Payment Schedule'!AD:AE,2,FALSE),"")</f>
        <v/>
      </c>
    </row>
    <row r="3250" spans="6:13" x14ac:dyDescent="0.2">
      <c r="F3250" s="110"/>
      <c r="I3250" s="213"/>
      <c r="J3250" s="254">
        <f>IFERROR(VLOOKUP(G:G,'Master Data'!A:D,4,FALSE),0)</f>
        <v>0</v>
      </c>
      <c r="L3250" s="117">
        <f>IFERROR(VLOOKUP(F:F,'BW Expense Report Doc'!F:H,3,FALSE),0)</f>
        <v>0</v>
      </c>
      <c r="M3250" s="117" t="str">
        <f>IFERROR(VLOOKUP(F:F,'Payment Schedule'!AD:AE,2,FALSE),"")</f>
        <v/>
      </c>
    </row>
    <row r="3251" spans="6:13" x14ac:dyDescent="0.2">
      <c r="F3251" s="110"/>
      <c r="I3251" s="213"/>
      <c r="J3251" s="254">
        <f>IFERROR(VLOOKUP(G:G,'Master Data'!A:D,4,FALSE),0)</f>
        <v>0</v>
      </c>
      <c r="L3251" s="117">
        <f>IFERROR(VLOOKUP(F:F,'BW Expense Report Doc'!F:H,3,FALSE),0)</f>
        <v>0</v>
      </c>
      <c r="M3251" s="117" t="str">
        <f>IFERROR(VLOOKUP(F:F,'Payment Schedule'!AD:AE,2,FALSE),"")</f>
        <v/>
      </c>
    </row>
    <row r="3252" spans="6:13" x14ac:dyDescent="0.2">
      <c r="F3252" s="110"/>
      <c r="I3252" s="213"/>
      <c r="J3252" s="254">
        <f>IFERROR(VLOOKUP(G:G,'Master Data'!A:D,4,FALSE),0)</f>
        <v>0</v>
      </c>
      <c r="L3252" s="117">
        <f>IFERROR(VLOOKUP(F:F,'BW Expense Report Doc'!F:H,3,FALSE),0)</f>
        <v>0</v>
      </c>
      <c r="M3252" s="117" t="str">
        <f>IFERROR(VLOOKUP(F:F,'Payment Schedule'!AD:AE,2,FALSE),"")</f>
        <v/>
      </c>
    </row>
    <row r="3253" spans="6:13" x14ac:dyDescent="0.2">
      <c r="F3253" s="110"/>
      <c r="I3253" s="213"/>
      <c r="J3253" s="254">
        <f>IFERROR(VLOOKUP(G:G,'Master Data'!A:D,4,FALSE),0)</f>
        <v>0</v>
      </c>
      <c r="L3253" s="117">
        <f>IFERROR(VLOOKUP(F:F,'BW Expense Report Doc'!F:H,3,FALSE),0)</f>
        <v>0</v>
      </c>
      <c r="M3253" s="117" t="str">
        <f>IFERROR(VLOOKUP(F:F,'Payment Schedule'!AD:AE,2,FALSE),"")</f>
        <v/>
      </c>
    </row>
    <row r="3254" spans="6:13" x14ac:dyDescent="0.2">
      <c r="F3254" s="110"/>
      <c r="I3254" s="213"/>
      <c r="J3254" s="254">
        <f>IFERROR(VLOOKUP(G:G,'Master Data'!A:D,4,FALSE),0)</f>
        <v>0</v>
      </c>
      <c r="L3254" s="117">
        <f>IFERROR(VLOOKUP(F:F,'BW Expense Report Doc'!F:H,3,FALSE),0)</f>
        <v>0</v>
      </c>
      <c r="M3254" s="117" t="str">
        <f>IFERROR(VLOOKUP(F:F,'Payment Schedule'!AD:AE,2,FALSE),"")</f>
        <v/>
      </c>
    </row>
    <row r="3255" spans="6:13" x14ac:dyDescent="0.2">
      <c r="F3255" s="110"/>
      <c r="I3255" s="213"/>
      <c r="J3255" s="254">
        <f>IFERROR(VLOOKUP(G:G,'Master Data'!A:D,4,FALSE),0)</f>
        <v>0</v>
      </c>
      <c r="L3255" s="117">
        <f>IFERROR(VLOOKUP(F:F,'BW Expense Report Doc'!F:H,3,FALSE),0)</f>
        <v>0</v>
      </c>
      <c r="M3255" s="117" t="str">
        <f>IFERROR(VLOOKUP(F:F,'Payment Schedule'!AD:AE,2,FALSE),"")</f>
        <v/>
      </c>
    </row>
    <row r="3256" spans="6:13" x14ac:dyDescent="0.2">
      <c r="F3256" s="110"/>
      <c r="I3256" s="213"/>
      <c r="J3256" s="254">
        <f>IFERROR(VLOOKUP(G:G,'Master Data'!A:D,4,FALSE),0)</f>
        <v>0</v>
      </c>
      <c r="L3256" s="117">
        <f>IFERROR(VLOOKUP(F:F,'BW Expense Report Doc'!F:H,3,FALSE),0)</f>
        <v>0</v>
      </c>
      <c r="M3256" s="117" t="str">
        <f>IFERROR(VLOOKUP(F:F,'Payment Schedule'!AD:AE,2,FALSE),"")</f>
        <v/>
      </c>
    </row>
    <row r="3257" spans="6:13" x14ac:dyDescent="0.2">
      <c r="F3257" s="110"/>
      <c r="I3257" s="213"/>
      <c r="J3257" s="254">
        <f>IFERROR(VLOOKUP(G:G,'Master Data'!A:D,4,FALSE),0)</f>
        <v>0</v>
      </c>
      <c r="L3257" s="117">
        <f>IFERROR(VLOOKUP(F:F,'BW Expense Report Doc'!F:H,3,FALSE),0)</f>
        <v>0</v>
      </c>
      <c r="M3257" s="117" t="str">
        <f>IFERROR(VLOOKUP(F:F,'Payment Schedule'!AD:AE,2,FALSE),"")</f>
        <v/>
      </c>
    </row>
    <row r="3258" spans="6:13" x14ac:dyDescent="0.2">
      <c r="F3258" s="110"/>
      <c r="I3258" s="213"/>
      <c r="J3258" s="254">
        <f>IFERROR(VLOOKUP(G:G,'Master Data'!A:D,4,FALSE),0)</f>
        <v>0</v>
      </c>
      <c r="L3258" s="117">
        <f>IFERROR(VLOOKUP(F:F,'BW Expense Report Doc'!F:H,3,FALSE),0)</f>
        <v>0</v>
      </c>
      <c r="M3258" s="117" t="str">
        <f>IFERROR(VLOOKUP(F:F,'Payment Schedule'!AD:AE,2,FALSE),"")</f>
        <v/>
      </c>
    </row>
    <row r="3259" spans="6:13" x14ac:dyDescent="0.2">
      <c r="F3259" s="110"/>
      <c r="I3259" s="213"/>
      <c r="J3259" s="254">
        <f>IFERROR(VLOOKUP(G:G,'Master Data'!A:D,4,FALSE),0)</f>
        <v>0</v>
      </c>
      <c r="L3259" s="117">
        <f>IFERROR(VLOOKUP(F:F,'BW Expense Report Doc'!F:H,3,FALSE),0)</f>
        <v>0</v>
      </c>
      <c r="M3259" s="117" t="str">
        <f>IFERROR(VLOOKUP(F:F,'Payment Schedule'!AD:AE,2,FALSE),"")</f>
        <v/>
      </c>
    </row>
    <row r="3260" spans="6:13" x14ac:dyDescent="0.2">
      <c r="F3260" s="110"/>
      <c r="I3260" s="213"/>
      <c r="J3260" s="254">
        <f>IFERROR(VLOOKUP(G:G,'Master Data'!A:D,4,FALSE),0)</f>
        <v>0</v>
      </c>
      <c r="L3260" s="117">
        <f>IFERROR(VLOOKUP(F:F,'BW Expense Report Doc'!F:H,3,FALSE),0)</f>
        <v>0</v>
      </c>
      <c r="M3260" s="117" t="str">
        <f>IFERROR(VLOOKUP(F:F,'Payment Schedule'!AD:AE,2,FALSE),"")</f>
        <v/>
      </c>
    </row>
    <row r="3261" spans="6:13" x14ac:dyDescent="0.2">
      <c r="F3261" s="110"/>
      <c r="I3261" s="213"/>
      <c r="J3261" s="254">
        <f>IFERROR(VLOOKUP(G:G,'Master Data'!A:D,4,FALSE),0)</f>
        <v>0</v>
      </c>
      <c r="L3261" s="117">
        <f>IFERROR(VLOOKUP(F:F,'BW Expense Report Doc'!F:H,3,FALSE),0)</f>
        <v>0</v>
      </c>
      <c r="M3261" s="117" t="str">
        <f>IFERROR(VLOOKUP(F:F,'Payment Schedule'!AD:AE,2,FALSE),"")</f>
        <v/>
      </c>
    </row>
    <row r="3262" spans="6:13" x14ac:dyDescent="0.2">
      <c r="F3262" s="110"/>
      <c r="I3262" s="213"/>
      <c r="J3262" s="254">
        <f>IFERROR(VLOOKUP(G:G,'Master Data'!A:D,4,FALSE),0)</f>
        <v>0</v>
      </c>
      <c r="L3262" s="117">
        <f>IFERROR(VLOOKUP(F:F,'BW Expense Report Doc'!F:H,3,FALSE),0)</f>
        <v>0</v>
      </c>
      <c r="M3262" s="117" t="str">
        <f>IFERROR(VLOOKUP(F:F,'Payment Schedule'!AD:AE,2,FALSE),"")</f>
        <v/>
      </c>
    </row>
    <row r="3263" spans="6:13" x14ac:dyDescent="0.2">
      <c r="F3263" s="110"/>
      <c r="I3263" s="213"/>
      <c r="J3263" s="254">
        <f>IFERROR(VLOOKUP(G:G,'Master Data'!A:D,4,FALSE),0)</f>
        <v>0</v>
      </c>
      <c r="L3263" s="117">
        <f>IFERROR(VLOOKUP(F:F,'BW Expense Report Doc'!F:H,3,FALSE),0)</f>
        <v>0</v>
      </c>
      <c r="M3263" s="117" t="str">
        <f>IFERROR(VLOOKUP(F:F,'Payment Schedule'!AD:AE,2,FALSE),"")</f>
        <v/>
      </c>
    </row>
    <row r="3264" spans="6:13" x14ac:dyDescent="0.2">
      <c r="F3264" s="110"/>
      <c r="I3264" s="213"/>
      <c r="J3264" s="254">
        <f>IFERROR(VLOOKUP(G:G,'Master Data'!A:D,4,FALSE),0)</f>
        <v>0</v>
      </c>
      <c r="L3264" s="117">
        <f>IFERROR(VLOOKUP(F:F,'BW Expense Report Doc'!F:H,3,FALSE),0)</f>
        <v>0</v>
      </c>
      <c r="M3264" s="117" t="str">
        <f>IFERROR(VLOOKUP(F:F,'Payment Schedule'!AD:AE,2,FALSE),"")</f>
        <v/>
      </c>
    </row>
    <row r="3265" spans="6:13" x14ac:dyDescent="0.2">
      <c r="F3265" s="110"/>
      <c r="I3265" s="213"/>
      <c r="J3265" s="254">
        <f>IFERROR(VLOOKUP(G:G,'Master Data'!A:D,4,FALSE),0)</f>
        <v>0</v>
      </c>
      <c r="L3265" s="117">
        <f>IFERROR(VLOOKUP(F:F,'BW Expense Report Doc'!F:H,3,FALSE),0)</f>
        <v>0</v>
      </c>
      <c r="M3265" s="117" t="str">
        <f>IFERROR(VLOOKUP(F:F,'Payment Schedule'!AD:AE,2,FALSE),"")</f>
        <v/>
      </c>
    </row>
    <row r="3266" spans="6:13" x14ac:dyDescent="0.2">
      <c r="F3266" s="110"/>
      <c r="I3266" s="213"/>
      <c r="J3266" s="254">
        <f>IFERROR(VLOOKUP(G:G,'Master Data'!A:D,4,FALSE),0)</f>
        <v>0</v>
      </c>
      <c r="L3266" s="117">
        <f>IFERROR(VLOOKUP(F:F,'BW Expense Report Doc'!F:H,3,FALSE),0)</f>
        <v>0</v>
      </c>
      <c r="M3266" s="117" t="str">
        <f>IFERROR(VLOOKUP(F:F,'Payment Schedule'!AD:AE,2,FALSE),"")</f>
        <v/>
      </c>
    </row>
    <row r="3267" spans="6:13" x14ac:dyDescent="0.2">
      <c r="F3267" s="110"/>
      <c r="I3267" s="213"/>
      <c r="J3267" s="254">
        <f>IFERROR(VLOOKUP(G:G,'Master Data'!A:D,4,FALSE),0)</f>
        <v>0</v>
      </c>
      <c r="L3267" s="117">
        <f>IFERROR(VLOOKUP(F:F,'BW Expense Report Doc'!F:H,3,FALSE),0)</f>
        <v>0</v>
      </c>
      <c r="M3267" s="117" t="str">
        <f>IFERROR(VLOOKUP(F:F,'Payment Schedule'!AD:AE,2,FALSE),"")</f>
        <v/>
      </c>
    </row>
    <row r="3268" spans="6:13" x14ac:dyDescent="0.2">
      <c r="F3268" s="110"/>
      <c r="I3268" s="213"/>
      <c r="J3268" s="254">
        <f>IFERROR(VLOOKUP(G:G,'Master Data'!A:D,4,FALSE),0)</f>
        <v>0</v>
      </c>
      <c r="L3268" s="117">
        <f>IFERROR(VLOOKUP(F:F,'BW Expense Report Doc'!F:H,3,FALSE),0)</f>
        <v>0</v>
      </c>
      <c r="M3268" s="117" t="str">
        <f>IFERROR(VLOOKUP(F:F,'Payment Schedule'!AD:AE,2,FALSE),"")</f>
        <v/>
      </c>
    </row>
    <row r="3269" spans="6:13" x14ac:dyDescent="0.2">
      <c r="F3269" s="110"/>
      <c r="I3269" s="213"/>
      <c r="J3269" s="254">
        <f>IFERROR(VLOOKUP(G:G,'Master Data'!A:D,4,FALSE),0)</f>
        <v>0</v>
      </c>
      <c r="L3269" s="117">
        <f>IFERROR(VLOOKUP(F:F,'BW Expense Report Doc'!F:H,3,FALSE),0)</f>
        <v>0</v>
      </c>
      <c r="M3269" s="117" t="str">
        <f>IFERROR(VLOOKUP(F:F,'Payment Schedule'!AD:AE,2,FALSE),"")</f>
        <v/>
      </c>
    </row>
    <row r="3270" spans="6:13" x14ac:dyDescent="0.2">
      <c r="F3270" s="110"/>
      <c r="I3270" s="213"/>
      <c r="J3270" s="254">
        <f>IFERROR(VLOOKUP(G:G,'Master Data'!A:D,4,FALSE),0)</f>
        <v>0</v>
      </c>
      <c r="L3270" s="117">
        <f>IFERROR(VLOOKUP(F:F,'BW Expense Report Doc'!F:H,3,FALSE),0)</f>
        <v>0</v>
      </c>
      <c r="M3270" s="117" t="str">
        <f>IFERROR(VLOOKUP(F:F,'Payment Schedule'!AD:AE,2,FALSE),"")</f>
        <v/>
      </c>
    </row>
    <row r="3271" spans="6:13" x14ac:dyDescent="0.2">
      <c r="F3271" s="110"/>
      <c r="I3271" s="213"/>
      <c r="J3271" s="254">
        <f>IFERROR(VLOOKUP(G:G,'Master Data'!A:D,4,FALSE),0)</f>
        <v>0</v>
      </c>
      <c r="L3271" s="117">
        <f>IFERROR(VLOOKUP(F:F,'BW Expense Report Doc'!F:H,3,FALSE),0)</f>
        <v>0</v>
      </c>
      <c r="M3271" s="117" t="str">
        <f>IFERROR(VLOOKUP(F:F,'Payment Schedule'!AD:AE,2,FALSE),"")</f>
        <v/>
      </c>
    </row>
    <row r="3272" spans="6:13" x14ac:dyDescent="0.2">
      <c r="F3272" s="110"/>
      <c r="I3272" s="213"/>
      <c r="J3272" s="254">
        <f>IFERROR(VLOOKUP(G:G,'Master Data'!A:D,4,FALSE),0)</f>
        <v>0</v>
      </c>
      <c r="L3272" s="117">
        <f>IFERROR(VLOOKUP(F:F,'BW Expense Report Doc'!F:H,3,FALSE),0)</f>
        <v>0</v>
      </c>
      <c r="M3272" s="117" t="str">
        <f>IFERROR(VLOOKUP(F:F,'Payment Schedule'!AD:AE,2,FALSE),"")</f>
        <v/>
      </c>
    </row>
    <row r="3273" spans="6:13" x14ac:dyDescent="0.2">
      <c r="F3273" s="110"/>
      <c r="I3273" s="213"/>
      <c r="J3273" s="254">
        <f>IFERROR(VLOOKUP(G:G,'Master Data'!A:D,4,FALSE),0)</f>
        <v>0</v>
      </c>
      <c r="L3273" s="117">
        <f>IFERROR(VLOOKUP(F:F,'BW Expense Report Doc'!F:H,3,FALSE),0)</f>
        <v>0</v>
      </c>
      <c r="M3273" s="117" t="str">
        <f>IFERROR(VLOOKUP(F:F,'Payment Schedule'!AD:AE,2,FALSE),"")</f>
        <v/>
      </c>
    </row>
    <row r="3274" spans="6:13" x14ac:dyDescent="0.2">
      <c r="F3274" s="110"/>
      <c r="I3274" s="213"/>
      <c r="J3274" s="254">
        <f>IFERROR(VLOOKUP(G:G,'Master Data'!A:D,4,FALSE),0)</f>
        <v>0</v>
      </c>
      <c r="L3274" s="117">
        <f>IFERROR(VLOOKUP(F:F,'BW Expense Report Doc'!F:H,3,FALSE),0)</f>
        <v>0</v>
      </c>
      <c r="M3274" s="117" t="str">
        <f>IFERROR(VLOOKUP(F:F,'Payment Schedule'!AD:AE,2,FALSE),"")</f>
        <v/>
      </c>
    </row>
    <row r="3275" spans="6:13" x14ac:dyDescent="0.2">
      <c r="F3275" s="110"/>
      <c r="I3275" s="213"/>
      <c r="J3275" s="254">
        <f>IFERROR(VLOOKUP(G:G,'Master Data'!A:D,4,FALSE),0)</f>
        <v>0</v>
      </c>
      <c r="L3275" s="117">
        <f>IFERROR(VLOOKUP(F:F,'BW Expense Report Doc'!F:H,3,FALSE),0)</f>
        <v>0</v>
      </c>
      <c r="M3275" s="117" t="str">
        <f>IFERROR(VLOOKUP(F:F,'Payment Schedule'!AD:AE,2,FALSE),"")</f>
        <v/>
      </c>
    </row>
    <row r="3276" spans="6:13" x14ac:dyDescent="0.2">
      <c r="F3276" s="110"/>
      <c r="I3276" s="213"/>
      <c r="J3276" s="254">
        <f>IFERROR(VLOOKUP(G:G,'Master Data'!A:D,4,FALSE),0)</f>
        <v>0</v>
      </c>
      <c r="L3276" s="117">
        <f>IFERROR(VLOOKUP(F:F,'BW Expense Report Doc'!F:H,3,FALSE),0)</f>
        <v>0</v>
      </c>
      <c r="M3276" s="117" t="str">
        <f>IFERROR(VLOOKUP(F:F,'Payment Schedule'!AD:AE,2,FALSE),"")</f>
        <v/>
      </c>
    </row>
    <row r="3277" spans="6:13" x14ac:dyDescent="0.2">
      <c r="F3277" s="110"/>
      <c r="I3277" s="213"/>
      <c r="J3277" s="254">
        <f>IFERROR(VLOOKUP(G:G,'Master Data'!A:D,4,FALSE),0)</f>
        <v>0</v>
      </c>
      <c r="L3277" s="117">
        <f>IFERROR(VLOOKUP(F:F,'BW Expense Report Doc'!F:H,3,FALSE),0)</f>
        <v>0</v>
      </c>
      <c r="M3277" s="117" t="str">
        <f>IFERROR(VLOOKUP(F:F,'Payment Schedule'!AD:AE,2,FALSE),"")</f>
        <v/>
      </c>
    </row>
    <row r="3278" spans="6:13" x14ac:dyDescent="0.2">
      <c r="F3278" s="110"/>
      <c r="I3278" s="213"/>
      <c r="J3278" s="254">
        <f>IFERROR(VLOOKUP(G:G,'Master Data'!A:D,4,FALSE),0)</f>
        <v>0</v>
      </c>
      <c r="L3278" s="117">
        <f>IFERROR(VLOOKUP(F:F,'BW Expense Report Doc'!F:H,3,FALSE),0)</f>
        <v>0</v>
      </c>
      <c r="M3278" s="117" t="str">
        <f>IFERROR(VLOOKUP(F:F,'Payment Schedule'!AD:AE,2,FALSE),"")</f>
        <v/>
      </c>
    </row>
    <row r="3279" spans="6:13" x14ac:dyDescent="0.2">
      <c r="F3279" s="110"/>
      <c r="I3279" s="213"/>
      <c r="J3279" s="254">
        <f>IFERROR(VLOOKUP(G:G,'Master Data'!A:D,4,FALSE),0)</f>
        <v>0</v>
      </c>
      <c r="L3279" s="117">
        <f>IFERROR(VLOOKUP(F:F,'BW Expense Report Doc'!F:H,3,FALSE),0)</f>
        <v>0</v>
      </c>
      <c r="M3279" s="117" t="str">
        <f>IFERROR(VLOOKUP(F:F,'Payment Schedule'!AD:AE,2,FALSE),"")</f>
        <v/>
      </c>
    </row>
    <row r="3280" spans="6:13" x14ac:dyDescent="0.2">
      <c r="F3280" s="110"/>
      <c r="I3280" s="213"/>
      <c r="J3280" s="254">
        <f>IFERROR(VLOOKUP(G:G,'Master Data'!A:D,4,FALSE),0)</f>
        <v>0</v>
      </c>
      <c r="L3280" s="117">
        <f>IFERROR(VLOOKUP(F:F,'BW Expense Report Doc'!F:H,3,FALSE),0)</f>
        <v>0</v>
      </c>
      <c r="M3280" s="117" t="str">
        <f>IFERROR(VLOOKUP(F:F,'Payment Schedule'!AD:AE,2,FALSE),"")</f>
        <v/>
      </c>
    </row>
    <row r="3281" spans="6:13" x14ac:dyDescent="0.2">
      <c r="F3281" s="110"/>
      <c r="I3281" s="213"/>
      <c r="J3281" s="254">
        <f>IFERROR(VLOOKUP(G:G,'Master Data'!A:D,4,FALSE),0)</f>
        <v>0</v>
      </c>
      <c r="L3281" s="117">
        <f>IFERROR(VLOOKUP(F:F,'BW Expense Report Doc'!F:H,3,FALSE),0)</f>
        <v>0</v>
      </c>
      <c r="M3281" s="117" t="str">
        <f>IFERROR(VLOOKUP(F:F,'Payment Schedule'!AD:AE,2,FALSE),"")</f>
        <v/>
      </c>
    </row>
    <row r="3282" spans="6:13" x14ac:dyDescent="0.2">
      <c r="F3282" s="110"/>
      <c r="I3282" s="213"/>
      <c r="J3282" s="254">
        <f>IFERROR(VLOOKUP(G:G,'Master Data'!A:D,4,FALSE),0)</f>
        <v>0</v>
      </c>
      <c r="L3282" s="117">
        <f>IFERROR(VLOOKUP(F:F,'BW Expense Report Doc'!F:H,3,FALSE),0)</f>
        <v>0</v>
      </c>
      <c r="M3282" s="117" t="str">
        <f>IFERROR(VLOOKUP(F:F,'Payment Schedule'!AD:AE,2,FALSE),"")</f>
        <v/>
      </c>
    </row>
    <row r="3283" spans="6:13" x14ac:dyDescent="0.2">
      <c r="F3283" s="110"/>
      <c r="I3283" s="213"/>
      <c r="J3283" s="254">
        <f>IFERROR(VLOOKUP(G:G,'Master Data'!A:D,4,FALSE),0)</f>
        <v>0</v>
      </c>
      <c r="L3283" s="117">
        <f>IFERROR(VLOOKUP(F:F,'BW Expense Report Doc'!F:H,3,FALSE),0)</f>
        <v>0</v>
      </c>
      <c r="M3283" s="117" t="str">
        <f>IFERROR(VLOOKUP(F:F,'Payment Schedule'!AD:AE,2,FALSE),"")</f>
        <v/>
      </c>
    </row>
    <row r="3284" spans="6:13" x14ac:dyDescent="0.2">
      <c r="F3284" s="110"/>
      <c r="I3284" s="213"/>
      <c r="J3284" s="254">
        <f>IFERROR(VLOOKUP(G:G,'Master Data'!A:D,4,FALSE),0)</f>
        <v>0</v>
      </c>
      <c r="L3284" s="117">
        <f>IFERROR(VLOOKUP(F:F,'BW Expense Report Doc'!F:H,3,FALSE),0)</f>
        <v>0</v>
      </c>
      <c r="M3284" s="117" t="str">
        <f>IFERROR(VLOOKUP(F:F,'Payment Schedule'!AD:AE,2,FALSE),"")</f>
        <v/>
      </c>
    </row>
    <row r="3285" spans="6:13" x14ac:dyDescent="0.2">
      <c r="F3285" s="110"/>
      <c r="I3285" s="213"/>
      <c r="J3285" s="254">
        <f>IFERROR(VLOOKUP(G:G,'Master Data'!A:D,4,FALSE),0)</f>
        <v>0</v>
      </c>
      <c r="L3285" s="117">
        <f>IFERROR(VLOOKUP(F:F,'BW Expense Report Doc'!F:H,3,FALSE),0)</f>
        <v>0</v>
      </c>
      <c r="M3285" s="117" t="str">
        <f>IFERROR(VLOOKUP(F:F,'Payment Schedule'!AD:AE,2,FALSE),"")</f>
        <v/>
      </c>
    </row>
    <row r="3286" spans="6:13" x14ac:dyDescent="0.2">
      <c r="F3286" s="110"/>
      <c r="I3286" s="213"/>
      <c r="J3286" s="254">
        <f>IFERROR(VLOOKUP(G:G,'Master Data'!A:D,4,FALSE),0)</f>
        <v>0</v>
      </c>
      <c r="L3286" s="117">
        <f>IFERROR(VLOOKUP(F:F,'BW Expense Report Doc'!F:H,3,FALSE),0)</f>
        <v>0</v>
      </c>
      <c r="M3286" s="117" t="str">
        <f>IFERROR(VLOOKUP(F:F,'Payment Schedule'!AD:AE,2,FALSE),"")</f>
        <v/>
      </c>
    </row>
    <row r="3287" spans="6:13" x14ac:dyDescent="0.2">
      <c r="F3287" s="110"/>
      <c r="I3287" s="213"/>
      <c r="J3287" s="254">
        <f>IFERROR(VLOOKUP(G:G,'Master Data'!A:D,4,FALSE),0)</f>
        <v>0</v>
      </c>
      <c r="L3287" s="117">
        <f>IFERROR(VLOOKUP(F:F,'BW Expense Report Doc'!F:H,3,FALSE),0)</f>
        <v>0</v>
      </c>
      <c r="M3287" s="117" t="str">
        <f>IFERROR(VLOOKUP(F:F,'Payment Schedule'!AD:AE,2,FALSE),"")</f>
        <v/>
      </c>
    </row>
    <row r="3288" spans="6:13" x14ac:dyDescent="0.2">
      <c r="F3288" s="110"/>
      <c r="I3288" s="213"/>
      <c r="J3288" s="254">
        <f>IFERROR(VLOOKUP(G:G,'Master Data'!A:D,4,FALSE),0)</f>
        <v>0</v>
      </c>
      <c r="L3288" s="117">
        <f>IFERROR(VLOOKUP(F:F,'BW Expense Report Doc'!F:H,3,FALSE),0)</f>
        <v>0</v>
      </c>
      <c r="M3288" s="117" t="str">
        <f>IFERROR(VLOOKUP(F:F,'Payment Schedule'!AD:AE,2,FALSE),"")</f>
        <v/>
      </c>
    </row>
    <row r="3289" spans="6:13" x14ac:dyDescent="0.2">
      <c r="F3289" s="110"/>
      <c r="I3289" s="213"/>
      <c r="J3289" s="254">
        <f>IFERROR(VLOOKUP(G:G,'Master Data'!A:D,4,FALSE),0)</f>
        <v>0</v>
      </c>
      <c r="L3289" s="117">
        <f>IFERROR(VLOOKUP(F:F,'BW Expense Report Doc'!F:H,3,FALSE),0)</f>
        <v>0</v>
      </c>
      <c r="M3289" s="117" t="str">
        <f>IFERROR(VLOOKUP(F:F,'Payment Schedule'!AD:AE,2,FALSE),"")</f>
        <v/>
      </c>
    </row>
    <row r="3290" spans="6:13" x14ac:dyDescent="0.2">
      <c r="F3290" s="110"/>
      <c r="I3290" s="213"/>
      <c r="J3290" s="254">
        <f>IFERROR(VLOOKUP(G:G,'Master Data'!A:D,4,FALSE),0)</f>
        <v>0</v>
      </c>
      <c r="L3290" s="117">
        <f>IFERROR(VLOOKUP(F:F,'BW Expense Report Doc'!F:H,3,FALSE),0)</f>
        <v>0</v>
      </c>
      <c r="M3290" s="117" t="str">
        <f>IFERROR(VLOOKUP(F:F,'Payment Schedule'!AD:AE,2,FALSE),"")</f>
        <v/>
      </c>
    </row>
    <row r="3291" spans="6:13" x14ac:dyDescent="0.2">
      <c r="F3291" s="110"/>
      <c r="I3291" s="213"/>
      <c r="J3291" s="254">
        <f>IFERROR(VLOOKUP(G:G,'Master Data'!A:D,4,FALSE),0)</f>
        <v>0</v>
      </c>
      <c r="L3291" s="117">
        <f>IFERROR(VLOOKUP(F:F,'BW Expense Report Doc'!F:H,3,FALSE),0)</f>
        <v>0</v>
      </c>
      <c r="M3291" s="117" t="str">
        <f>IFERROR(VLOOKUP(F:F,'Payment Schedule'!AD:AE,2,FALSE),"")</f>
        <v/>
      </c>
    </row>
    <row r="3292" spans="6:13" x14ac:dyDescent="0.2">
      <c r="F3292" s="110"/>
      <c r="I3292" s="213"/>
      <c r="J3292" s="254">
        <f>IFERROR(VLOOKUP(G:G,'Master Data'!A:D,4,FALSE),0)</f>
        <v>0</v>
      </c>
      <c r="L3292" s="117">
        <f>IFERROR(VLOOKUP(F:F,'BW Expense Report Doc'!F:H,3,FALSE),0)</f>
        <v>0</v>
      </c>
      <c r="M3292" s="117" t="str">
        <f>IFERROR(VLOOKUP(F:F,'Payment Schedule'!AD:AE,2,FALSE),"")</f>
        <v/>
      </c>
    </row>
    <row r="3293" spans="6:13" x14ac:dyDescent="0.2">
      <c r="F3293" s="110"/>
      <c r="I3293" s="213"/>
      <c r="J3293" s="254">
        <f>IFERROR(VLOOKUP(G:G,'Master Data'!A:D,4,FALSE),0)</f>
        <v>0</v>
      </c>
      <c r="L3293" s="117">
        <f>IFERROR(VLOOKUP(F:F,'BW Expense Report Doc'!F:H,3,FALSE),0)</f>
        <v>0</v>
      </c>
      <c r="M3293" s="117" t="str">
        <f>IFERROR(VLOOKUP(F:F,'Payment Schedule'!AD:AE,2,FALSE),"")</f>
        <v/>
      </c>
    </row>
    <row r="3294" spans="6:13" x14ac:dyDescent="0.2">
      <c r="F3294" s="110"/>
      <c r="I3294" s="213"/>
      <c r="J3294" s="254">
        <f>IFERROR(VLOOKUP(G:G,'Master Data'!A:D,4,FALSE),0)</f>
        <v>0</v>
      </c>
      <c r="L3294" s="117">
        <f>IFERROR(VLOOKUP(F:F,'BW Expense Report Doc'!F:H,3,FALSE),0)</f>
        <v>0</v>
      </c>
      <c r="M3294" s="117" t="str">
        <f>IFERROR(VLOOKUP(F:F,'Payment Schedule'!AD:AE,2,FALSE),"")</f>
        <v/>
      </c>
    </row>
    <row r="3295" spans="6:13" x14ac:dyDescent="0.2">
      <c r="F3295" s="110"/>
      <c r="I3295" s="213"/>
      <c r="J3295" s="254">
        <f>IFERROR(VLOOKUP(G:G,'Master Data'!A:D,4,FALSE),0)</f>
        <v>0</v>
      </c>
      <c r="L3295" s="117">
        <f>IFERROR(VLOOKUP(F:F,'BW Expense Report Doc'!F:H,3,FALSE),0)</f>
        <v>0</v>
      </c>
      <c r="M3295" s="117" t="str">
        <f>IFERROR(VLOOKUP(F:F,'Payment Schedule'!AD:AE,2,FALSE),"")</f>
        <v/>
      </c>
    </row>
    <row r="3296" spans="6:13" x14ac:dyDescent="0.2">
      <c r="F3296" s="110"/>
      <c r="I3296" s="213"/>
      <c r="J3296" s="254">
        <f>IFERROR(VLOOKUP(G:G,'Master Data'!A:D,4,FALSE),0)</f>
        <v>0</v>
      </c>
      <c r="L3296" s="117">
        <f>IFERROR(VLOOKUP(F:F,'BW Expense Report Doc'!F:H,3,FALSE),0)</f>
        <v>0</v>
      </c>
      <c r="M3296" s="117" t="str">
        <f>IFERROR(VLOOKUP(F:F,'Payment Schedule'!AD:AE,2,FALSE),"")</f>
        <v/>
      </c>
    </row>
    <row r="3297" spans="6:13" x14ac:dyDescent="0.2">
      <c r="F3297" s="110"/>
      <c r="I3297" s="213"/>
      <c r="J3297" s="254">
        <f>IFERROR(VLOOKUP(G:G,'Master Data'!A:D,4,FALSE),0)</f>
        <v>0</v>
      </c>
      <c r="L3297" s="117">
        <f>IFERROR(VLOOKUP(F:F,'BW Expense Report Doc'!F:H,3,FALSE),0)</f>
        <v>0</v>
      </c>
      <c r="M3297" s="117" t="str">
        <f>IFERROR(VLOOKUP(F:F,'Payment Schedule'!AD:AE,2,FALSE),"")</f>
        <v/>
      </c>
    </row>
    <row r="3298" spans="6:13" x14ac:dyDescent="0.2">
      <c r="F3298" s="110"/>
      <c r="I3298" s="213"/>
      <c r="J3298" s="254">
        <f>IFERROR(VLOOKUP(G:G,'Master Data'!A:D,4,FALSE),0)</f>
        <v>0</v>
      </c>
      <c r="L3298" s="117">
        <f>IFERROR(VLOOKUP(F:F,'BW Expense Report Doc'!F:H,3,FALSE),0)</f>
        <v>0</v>
      </c>
      <c r="M3298" s="117" t="str">
        <f>IFERROR(VLOOKUP(F:F,'Payment Schedule'!AD:AE,2,FALSE),"")</f>
        <v/>
      </c>
    </row>
    <row r="3299" spans="6:13" x14ac:dyDescent="0.2">
      <c r="F3299" s="110"/>
      <c r="I3299" s="213"/>
      <c r="J3299" s="254">
        <f>IFERROR(VLOOKUP(G:G,'Master Data'!A:D,4,FALSE),0)</f>
        <v>0</v>
      </c>
      <c r="L3299" s="117">
        <f>IFERROR(VLOOKUP(F:F,'BW Expense Report Doc'!F:H,3,FALSE),0)</f>
        <v>0</v>
      </c>
      <c r="M3299" s="117" t="str">
        <f>IFERROR(VLOOKUP(F:F,'Payment Schedule'!AD:AE,2,FALSE),"")</f>
        <v/>
      </c>
    </row>
    <row r="3300" spans="6:13" x14ac:dyDescent="0.2">
      <c r="F3300" s="110"/>
      <c r="I3300" s="213"/>
      <c r="J3300" s="254">
        <f>IFERROR(VLOOKUP(G:G,'Master Data'!A:D,4,FALSE),0)</f>
        <v>0</v>
      </c>
      <c r="L3300" s="117">
        <f>IFERROR(VLOOKUP(F:F,'BW Expense Report Doc'!F:H,3,FALSE),0)</f>
        <v>0</v>
      </c>
      <c r="M3300" s="117" t="str">
        <f>IFERROR(VLOOKUP(F:F,'Payment Schedule'!AD:AE,2,FALSE),"")</f>
        <v/>
      </c>
    </row>
    <row r="3301" spans="6:13" x14ac:dyDescent="0.2">
      <c r="F3301" s="110"/>
      <c r="I3301" s="213"/>
      <c r="J3301" s="254">
        <f>IFERROR(VLOOKUP(G:G,'Master Data'!A:D,4,FALSE),0)</f>
        <v>0</v>
      </c>
      <c r="L3301" s="117">
        <f>IFERROR(VLOOKUP(F:F,'BW Expense Report Doc'!F:H,3,FALSE),0)</f>
        <v>0</v>
      </c>
      <c r="M3301" s="117" t="str">
        <f>IFERROR(VLOOKUP(F:F,'Payment Schedule'!AD:AE,2,FALSE),"")</f>
        <v/>
      </c>
    </row>
    <row r="3302" spans="6:13" x14ac:dyDescent="0.2">
      <c r="F3302" s="110"/>
      <c r="I3302" s="213"/>
      <c r="J3302" s="254">
        <f>IFERROR(VLOOKUP(G:G,'Master Data'!A:D,4,FALSE),0)</f>
        <v>0</v>
      </c>
      <c r="L3302" s="117">
        <f>IFERROR(VLOOKUP(F:F,'BW Expense Report Doc'!F:H,3,FALSE),0)</f>
        <v>0</v>
      </c>
      <c r="M3302" s="117" t="str">
        <f>IFERROR(VLOOKUP(F:F,'Payment Schedule'!AD:AE,2,FALSE),"")</f>
        <v/>
      </c>
    </row>
    <row r="3303" spans="6:13" x14ac:dyDescent="0.2">
      <c r="F3303" s="110"/>
      <c r="I3303" s="213"/>
      <c r="J3303" s="254">
        <f>IFERROR(VLOOKUP(G:G,'Master Data'!A:D,4,FALSE),0)</f>
        <v>0</v>
      </c>
      <c r="L3303" s="117">
        <f>IFERROR(VLOOKUP(F:F,'BW Expense Report Doc'!F:H,3,FALSE),0)</f>
        <v>0</v>
      </c>
      <c r="M3303" s="117" t="str">
        <f>IFERROR(VLOOKUP(F:F,'Payment Schedule'!AD:AE,2,FALSE),"")</f>
        <v/>
      </c>
    </row>
    <row r="3304" spans="6:13" x14ac:dyDescent="0.2">
      <c r="F3304" s="110"/>
      <c r="I3304" s="213"/>
      <c r="J3304" s="254">
        <f>IFERROR(VLOOKUP(G:G,'Master Data'!A:D,4,FALSE),0)</f>
        <v>0</v>
      </c>
      <c r="L3304" s="117">
        <f>IFERROR(VLOOKUP(F:F,'BW Expense Report Doc'!F:H,3,FALSE),0)</f>
        <v>0</v>
      </c>
      <c r="M3304" s="117" t="str">
        <f>IFERROR(VLOOKUP(F:F,'Payment Schedule'!AD:AE,2,FALSE),"")</f>
        <v/>
      </c>
    </row>
    <row r="3305" spans="6:13" x14ac:dyDescent="0.2">
      <c r="F3305" s="110"/>
      <c r="I3305" s="213"/>
      <c r="J3305" s="254">
        <f>IFERROR(VLOOKUP(G:G,'Master Data'!A:D,4,FALSE),0)</f>
        <v>0</v>
      </c>
      <c r="L3305" s="117">
        <f>IFERROR(VLOOKUP(F:F,'BW Expense Report Doc'!F:H,3,FALSE),0)</f>
        <v>0</v>
      </c>
      <c r="M3305" s="117" t="str">
        <f>IFERROR(VLOOKUP(F:F,'Payment Schedule'!AD:AE,2,FALSE),"")</f>
        <v/>
      </c>
    </row>
    <row r="3306" spans="6:13" x14ac:dyDescent="0.2">
      <c r="F3306" s="110"/>
      <c r="I3306" s="213"/>
      <c r="J3306" s="254">
        <f>IFERROR(VLOOKUP(G:G,'Master Data'!A:D,4,FALSE),0)</f>
        <v>0</v>
      </c>
      <c r="L3306" s="117">
        <f>IFERROR(VLOOKUP(F:F,'BW Expense Report Doc'!F:H,3,FALSE),0)</f>
        <v>0</v>
      </c>
      <c r="M3306" s="117" t="str">
        <f>IFERROR(VLOOKUP(F:F,'Payment Schedule'!AD:AE,2,FALSE),"")</f>
        <v/>
      </c>
    </row>
    <row r="3307" spans="6:13" x14ac:dyDescent="0.2">
      <c r="F3307" s="110"/>
      <c r="I3307" s="213"/>
      <c r="J3307" s="254">
        <f>IFERROR(VLOOKUP(G:G,'Master Data'!A:D,4,FALSE),0)</f>
        <v>0</v>
      </c>
      <c r="L3307" s="117">
        <f>IFERROR(VLOOKUP(F:F,'BW Expense Report Doc'!F:H,3,FALSE),0)</f>
        <v>0</v>
      </c>
      <c r="M3307" s="117" t="str">
        <f>IFERROR(VLOOKUP(F:F,'Payment Schedule'!AD:AE,2,FALSE),"")</f>
        <v/>
      </c>
    </row>
    <row r="3308" spans="6:13" x14ac:dyDescent="0.2">
      <c r="F3308" s="110"/>
      <c r="I3308" s="213"/>
      <c r="J3308" s="254">
        <f>IFERROR(VLOOKUP(G:G,'Master Data'!A:D,4,FALSE),0)</f>
        <v>0</v>
      </c>
      <c r="L3308" s="117">
        <f>IFERROR(VLOOKUP(F:F,'BW Expense Report Doc'!F:H,3,FALSE),0)</f>
        <v>0</v>
      </c>
      <c r="M3308" s="117" t="str">
        <f>IFERROR(VLOOKUP(F:F,'Payment Schedule'!AD:AE,2,FALSE),"")</f>
        <v/>
      </c>
    </row>
    <row r="3309" spans="6:13" x14ac:dyDescent="0.2">
      <c r="F3309" s="110"/>
      <c r="I3309" s="213"/>
      <c r="J3309" s="254">
        <f>IFERROR(VLOOKUP(G:G,'Master Data'!A:D,4,FALSE),0)</f>
        <v>0</v>
      </c>
      <c r="L3309" s="117">
        <f>IFERROR(VLOOKUP(F:F,'BW Expense Report Doc'!F:H,3,FALSE),0)</f>
        <v>0</v>
      </c>
      <c r="M3309" s="117" t="str">
        <f>IFERROR(VLOOKUP(F:F,'Payment Schedule'!AD:AE,2,FALSE),"")</f>
        <v/>
      </c>
    </row>
    <row r="3310" spans="6:13" x14ac:dyDescent="0.2">
      <c r="F3310" s="110"/>
      <c r="I3310" s="213"/>
      <c r="J3310" s="254">
        <f>IFERROR(VLOOKUP(G:G,'Master Data'!A:D,4,FALSE),0)</f>
        <v>0</v>
      </c>
      <c r="L3310" s="117">
        <f>IFERROR(VLOOKUP(F:F,'BW Expense Report Doc'!F:H,3,FALSE),0)</f>
        <v>0</v>
      </c>
      <c r="M3310" s="117" t="str">
        <f>IFERROR(VLOOKUP(F:F,'Payment Schedule'!AD:AE,2,FALSE),"")</f>
        <v/>
      </c>
    </row>
    <row r="3311" spans="6:13" x14ac:dyDescent="0.2">
      <c r="F3311" s="110"/>
      <c r="I3311" s="213"/>
      <c r="J3311" s="254">
        <f>IFERROR(VLOOKUP(G:G,'Master Data'!A:D,4,FALSE),0)</f>
        <v>0</v>
      </c>
      <c r="L3311" s="117">
        <f>IFERROR(VLOOKUP(F:F,'BW Expense Report Doc'!F:H,3,FALSE),0)</f>
        <v>0</v>
      </c>
      <c r="M3311" s="117" t="str">
        <f>IFERROR(VLOOKUP(F:F,'Payment Schedule'!AD:AE,2,FALSE),"")</f>
        <v/>
      </c>
    </row>
    <row r="3312" spans="6:13" x14ac:dyDescent="0.2">
      <c r="F3312" s="110"/>
      <c r="I3312" s="213"/>
      <c r="J3312" s="254">
        <f>IFERROR(VLOOKUP(G:G,'Master Data'!A:D,4,FALSE),0)</f>
        <v>0</v>
      </c>
      <c r="L3312" s="117">
        <f>IFERROR(VLOOKUP(F:F,'BW Expense Report Doc'!F:H,3,FALSE),0)</f>
        <v>0</v>
      </c>
      <c r="M3312" s="117" t="str">
        <f>IFERROR(VLOOKUP(F:F,'Payment Schedule'!AD:AE,2,FALSE),"")</f>
        <v/>
      </c>
    </row>
    <row r="3313" spans="6:13" x14ac:dyDescent="0.2">
      <c r="F3313" s="110"/>
      <c r="I3313" s="213"/>
      <c r="J3313" s="254">
        <f>IFERROR(VLOOKUP(G:G,'Master Data'!A:D,4,FALSE),0)</f>
        <v>0</v>
      </c>
      <c r="L3313" s="117">
        <f>IFERROR(VLOOKUP(F:F,'BW Expense Report Doc'!F:H,3,FALSE),0)</f>
        <v>0</v>
      </c>
      <c r="M3313" s="117" t="str">
        <f>IFERROR(VLOOKUP(F:F,'Payment Schedule'!AD:AE,2,FALSE),"")</f>
        <v/>
      </c>
    </row>
    <row r="3314" spans="6:13" x14ac:dyDescent="0.2">
      <c r="F3314" s="110"/>
      <c r="I3314" s="213"/>
      <c r="J3314" s="254">
        <f>IFERROR(VLOOKUP(G:G,'Master Data'!A:D,4,FALSE),0)</f>
        <v>0</v>
      </c>
      <c r="L3314" s="117">
        <f>IFERROR(VLOOKUP(F:F,'BW Expense Report Doc'!F:H,3,FALSE),0)</f>
        <v>0</v>
      </c>
      <c r="M3314" s="117" t="str">
        <f>IFERROR(VLOOKUP(F:F,'Payment Schedule'!AD:AE,2,FALSE),"")</f>
        <v/>
      </c>
    </row>
    <row r="3315" spans="6:13" x14ac:dyDescent="0.2">
      <c r="F3315" s="110"/>
      <c r="I3315" s="213"/>
      <c r="J3315" s="254">
        <f>IFERROR(VLOOKUP(G:G,'Master Data'!A:D,4,FALSE),0)</f>
        <v>0</v>
      </c>
      <c r="L3315" s="117">
        <f>IFERROR(VLOOKUP(F:F,'BW Expense Report Doc'!F:H,3,FALSE),0)</f>
        <v>0</v>
      </c>
      <c r="M3315" s="117" t="str">
        <f>IFERROR(VLOOKUP(F:F,'Payment Schedule'!AD:AE,2,FALSE),"")</f>
        <v/>
      </c>
    </row>
    <row r="3316" spans="6:13" x14ac:dyDescent="0.2">
      <c r="F3316" s="110"/>
      <c r="I3316" s="213"/>
      <c r="J3316" s="254">
        <f>IFERROR(VLOOKUP(G:G,'Master Data'!A:D,4,FALSE),0)</f>
        <v>0</v>
      </c>
      <c r="L3316" s="117">
        <f>IFERROR(VLOOKUP(F:F,'BW Expense Report Doc'!F:H,3,FALSE),0)</f>
        <v>0</v>
      </c>
      <c r="M3316" s="117" t="str">
        <f>IFERROR(VLOOKUP(F:F,'Payment Schedule'!AD:AE,2,FALSE),"")</f>
        <v/>
      </c>
    </row>
    <row r="3317" spans="6:13" x14ac:dyDescent="0.2">
      <c r="F3317" s="110"/>
      <c r="I3317" s="213"/>
      <c r="J3317" s="254">
        <f>IFERROR(VLOOKUP(G:G,'Master Data'!A:D,4,FALSE),0)</f>
        <v>0</v>
      </c>
      <c r="L3317" s="117">
        <f>IFERROR(VLOOKUP(F:F,'BW Expense Report Doc'!F:H,3,FALSE),0)</f>
        <v>0</v>
      </c>
      <c r="M3317" s="117" t="str">
        <f>IFERROR(VLOOKUP(F:F,'Payment Schedule'!AD:AE,2,FALSE),"")</f>
        <v/>
      </c>
    </row>
    <row r="3318" spans="6:13" x14ac:dyDescent="0.2">
      <c r="F3318" s="110"/>
      <c r="I3318" s="213"/>
      <c r="J3318" s="254">
        <f>IFERROR(VLOOKUP(G:G,'Master Data'!A:D,4,FALSE),0)</f>
        <v>0</v>
      </c>
      <c r="L3318" s="117">
        <f>IFERROR(VLOOKUP(F:F,'BW Expense Report Doc'!F:H,3,FALSE),0)</f>
        <v>0</v>
      </c>
      <c r="M3318" s="117" t="str">
        <f>IFERROR(VLOOKUP(F:F,'Payment Schedule'!AD:AE,2,FALSE),"")</f>
        <v/>
      </c>
    </row>
    <row r="3319" spans="6:13" x14ac:dyDescent="0.2">
      <c r="F3319" s="110"/>
      <c r="I3319" s="213"/>
      <c r="J3319" s="254">
        <f>IFERROR(VLOOKUP(G:G,'Master Data'!A:D,4,FALSE),0)</f>
        <v>0</v>
      </c>
      <c r="L3319" s="117">
        <f>IFERROR(VLOOKUP(F:F,'BW Expense Report Doc'!F:H,3,FALSE),0)</f>
        <v>0</v>
      </c>
      <c r="M3319" s="117" t="str">
        <f>IFERROR(VLOOKUP(F:F,'Payment Schedule'!AD:AE,2,FALSE),"")</f>
        <v/>
      </c>
    </row>
    <row r="3320" spans="6:13" x14ac:dyDescent="0.2">
      <c r="F3320" s="110"/>
      <c r="I3320" s="213"/>
      <c r="J3320" s="254">
        <f>IFERROR(VLOOKUP(G:G,'Master Data'!A:D,4,FALSE),0)</f>
        <v>0</v>
      </c>
      <c r="L3320" s="117">
        <f>IFERROR(VLOOKUP(F:F,'BW Expense Report Doc'!F:H,3,FALSE),0)</f>
        <v>0</v>
      </c>
      <c r="M3320" s="117" t="str">
        <f>IFERROR(VLOOKUP(F:F,'Payment Schedule'!AD:AE,2,FALSE),"")</f>
        <v/>
      </c>
    </row>
    <row r="3321" spans="6:13" x14ac:dyDescent="0.2">
      <c r="F3321" s="110"/>
      <c r="I3321" s="213"/>
      <c r="J3321" s="254">
        <f>IFERROR(VLOOKUP(G:G,'Master Data'!A:D,4,FALSE),0)</f>
        <v>0</v>
      </c>
      <c r="L3321" s="117">
        <f>IFERROR(VLOOKUP(F:F,'BW Expense Report Doc'!F:H,3,FALSE),0)</f>
        <v>0</v>
      </c>
      <c r="M3321" s="117" t="str">
        <f>IFERROR(VLOOKUP(F:F,'Payment Schedule'!AD:AE,2,FALSE),"")</f>
        <v/>
      </c>
    </row>
    <row r="3322" spans="6:13" x14ac:dyDescent="0.2">
      <c r="F3322" s="110"/>
      <c r="I3322" s="213"/>
      <c r="J3322" s="254">
        <f>IFERROR(VLOOKUP(G:G,'Master Data'!A:D,4,FALSE),0)</f>
        <v>0</v>
      </c>
      <c r="L3322" s="117">
        <f>IFERROR(VLOOKUP(F:F,'BW Expense Report Doc'!F:H,3,FALSE),0)</f>
        <v>0</v>
      </c>
      <c r="M3322" s="117" t="str">
        <f>IFERROR(VLOOKUP(F:F,'Payment Schedule'!AD:AE,2,FALSE),"")</f>
        <v/>
      </c>
    </row>
    <row r="3323" spans="6:13" x14ac:dyDescent="0.2">
      <c r="F3323" s="110"/>
      <c r="I3323" s="213"/>
      <c r="J3323" s="254">
        <f>IFERROR(VLOOKUP(G:G,'Master Data'!A:D,4,FALSE),0)</f>
        <v>0</v>
      </c>
      <c r="L3323" s="117">
        <f>IFERROR(VLOOKUP(F:F,'BW Expense Report Doc'!F:H,3,FALSE),0)</f>
        <v>0</v>
      </c>
      <c r="M3323" s="117" t="str">
        <f>IFERROR(VLOOKUP(F:F,'Payment Schedule'!AD:AE,2,FALSE),"")</f>
        <v/>
      </c>
    </row>
    <row r="3324" spans="6:13" x14ac:dyDescent="0.2">
      <c r="F3324" s="110"/>
      <c r="I3324" s="213"/>
      <c r="J3324" s="254">
        <f>IFERROR(VLOOKUP(G:G,'Master Data'!A:D,4,FALSE),0)</f>
        <v>0</v>
      </c>
      <c r="L3324" s="117">
        <f>IFERROR(VLOOKUP(F:F,'BW Expense Report Doc'!F:H,3,FALSE),0)</f>
        <v>0</v>
      </c>
      <c r="M3324" s="117" t="str">
        <f>IFERROR(VLOOKUP(F:F,'Payment Schedule'!AD:AE,2,FALSE),"")</f>
        <v/>
      </c>
    </row>
    <row r="3325" spans="6:13" x14ac:dyDescent="0.2">
      <c r="F3325" s="110"/>
      <c r="I3325" s="213"/>
      <c r="J3325" s="254">
        <f>IFERROR(VLOOKUP(G:G,'Master Data'!A:D,4,FALSE),0)</f>
        <v>0</v>
      </c>
      <c r="L3325" s="117">
        <f>IFERROR(VLOOKUP(F:F,'BW Expense Report Doc'!F:H,3,FALSE),0)</f>
        <v>0</v>
      </c>
      <c r="M3325" s="117" t="str">
        <f>IFERROR(VLOOKUP(F:F,'Payment Schedule'!AD:AE,2,FALSE),"")</f>
        <v/>
      </c>
    </row>
    <row r="3326" spans="6:13" x14ac:dyDescent="0.2">
      <c r="F3326" s="110"/>
      <c r="I3326" s="213"/>
      <c r="J3326" s="254">
        <f>IFERROR(VLOOKUP(G:G,'Master Data'!A:D,4,FALSE),0)</f>
        <v>0</v>
      </c>
      <c r="L3326" s="117">
        <f>IFERROR(VLOOKUP(F:F,'BW Expense Report Doc'!F:H,3,FALSE),0)</f>
        <v>0</v>
      </c>
      <c r="M3326" s="117" t="str">
        <f>IFERROR(VLOOKUP(F:F,'Payment Schedule'!AD:AE,2,FALSE),"")</f>
        <v/>
      </c>
    </row>
    <row r="3327" spans="6:13" x14ac:dyDescent="0.2">
      <c r="F3327" s="110"/>
      <c r="I3327" s="213"/>
      <c r="J3327" s="254">
        <f>IFERROR(VLOOKUP(G:G,'Master Data'!A:D,4,FALSE),0)</f>
        <v>0</v>
      </c>
      <c r="L3327" s="117">
        <f>IFERROR(VLOOKUP(F:F,'BW Expense Report Doc'!F:H,3,FALSE),0)</f>
        <v>0</v>
      </c>
      <c r="M3327" s="117" t="str">
        <f>IFERROR(VLOOKUP(F:F,'Payment Schedule'!AD:AE,2,FALSE),"")</f>
        <v/>
      </c>
    </row>
    <row r="3328" spans="6:13" x14ac:dyDescent="0.2">
      <c r="F3328" s="110"/>
      <c r="I3328" s="213"/>
      <c r="J3328" s="254">
        <f>IFERROR(VLOOKUP(G:G,'Master Data'!A:D,4,FALSE),0)</f>
        <v>0</v>
      </c>
      <c r="L3328" s="117">
        <f>IFERROR(VLOOKUP(F:F,'BW Expense Report Doc'!F:H,3,FALSE),0)</f>
        <v>0</v>
      </c>
      <c r="M3328" s="117" t="str">
        <f>IFERROR(VLOOKUP(F:F,'Payment Schedule'!AD:AE,2,FALSE),"")</f>
        <v/>
      </c>
    </row>
    <row r="3329" spans="6:13" x14ac:dyDescent="0.2">
      <c r="F3329" s="110"/>
      <c r="I3329" s="213"/>
      <c r="J3329" s="254">
        <f>IFERROR(VLOOKUP(G:G,'Master Data'!A:D,4,FALSE),0)</f>
        <v>0</v>
      </c>
      <c r="L3329" s="117">
        <f>IFERROR(VLOOKUP(F:F,'BW Expense Report Doc'!F:H,3,FALSE),0)</f>
        <v>0</v>
      </c>
      <c r="M3329" s="117" t="str">
        <f>IFERROR(VLOOKUP(F:F,'Payment Schedule'!AD:AE,2,FALSE),"")</f>
        <v/>
      </c>
    </row>
    <row r="3330" spans="6:13" x14ac:dyDescent="0.2">
      <c r="F3330" s="110"/>
      <c r="I3330" s="213"/>
      <c r="J3330" s="254">
        <f>IFERROR(VLOOKUP(G:G,'Master Data'!A:D,4,FALSE),0)</f>
        <v>0</v>
      </c>
      <c r="L3330" s="117">
        <f>IFERROR(VLOOKUP(F:F,'BW Expense Report Doc'!F:H,3,FALSE),0)</f>
        <v>0</v>
      </c>
      <c r="M3330" s="117" t="str">
        <f>IFERROR(VLOOKUP(F:F,'Payment Schedule'!AD:AE,2,FALSE),"")</f>
        <v/>
      </c>
    </row>
    <row r="3331" spans="6:13" x14ac:dyDescent="0.2">
      <c r="F3331" s="110"/>
      <c r="I3331" s="213"/>
      <c r="J3331" s="254">
        <f>IFERROR(VLOOKUP(G:G,'Master Data'!A:D,4,FALSE),0)</f>
        <v>0</v>
      </c>
      <c r="L3331" s="117">
        <f>IFERROR(VLOOKUP(F:F,'BW Expense Report Doc'!F:H,3,FALSE),0)</f>
        <v>0</v>
      </c>
      <c r="M3331" s="117" t="str">
        <f>IFERROR(VLOOKUP(F:F,'Payment Schedule'!AD:AE,2,FALSE),"")</f>
        <v/>
      </c>
    </row>
    <row r="3332" spans="6:13" x14ac:dyDescent="0.2">
      <c r="F3332" s="110"/>
      <c r="I3332" s="213"/>
      <c r="J3332" s="254">
        <f>IFERROR(VLOOKUP(G:G,'Master Data'!A:D,4,FALSE),0)</f>
        <v>0</v>
      </c>
      <c r="L3332" s="117">
        <f>IFERROR(VLOOKUP(F:F,'BW Expense Report Doc'!F:H,3,FALSE),0)</f>
        <v>0</v>
      </c>
      <c r="M3332" s="117" t="str">
        <f>IFERROR(VLOOKUP(F:F,'Payment Schedule'!AD:AE,2,FALSE),"")</f>
        <v/>
      </c>
    </row>
    <row r="3333" spans="6:13" x14ac:dyDescent="0.2">
      <c r="F3333" s="110"/>
      <c r="I3333" s="213"/>
      <c r="J3333" s="254">
        <f>IFERROR(VLOOKUP(G:G,'Master Data'!A:D,4,FALSE),0)</f>
        <v>0</v>
      </c>
      <c r="L3333" s="117">
        <f>IFERROR(VLOOKUP(F:F,'BW Expense Report Doc'!F:H,3,FALSE),0)</f>
        <v>0</v>
      </c>
      <c r="M3333" s="117" t="str">
        <f>IFERROR(VLOOKUP(F:F,'Payment Schedule'!AD:AE,2,FALSE),"")</f>
        <v/>
      </c>
    </row>
    <row r="3334" spans="6:13" x14ac:dyDescent="0.2">
      <c r="F3334" s="110"/>
      <c r="I3334" s="213"/>
      <c r="J3334" s="254">
        <f>IFERROR(VLOOKUP(G:G,'Master Data'!A:D,4,FALSE),0)</f>
        <v>0</v>
      </c>
      <c r="L3334" s="117">
        <f>IFERROR(VLOOKUP(F:F,'BW Expense Report Doc'!F:H,3,FALSE),0)</f>
        <v>0</v>
      </c>
      <c r="M3334" s="117" t="str">
        <f>IFERROR(VLOOKUP(F:F,'Payment Schedule'!AD:AE,2,FALSE),"")</f>
        <v/>
      </c>
    </row>
    <row r="3335" spans="6:13" x14ac:dyDescent="0.2">
      <c r="F3335" s="110"/>
      <c r="I3335" s="213"/>
      <c r="J3335" s="254">
        <f>IFERROR(VLOOKUP(G:G,'Master Data'!A:D,4,FALSE),0)</f>
        <v>0</v>
      </c>
      <c r="L3335" s="117">
        <f>IFERROR(VLOOKUP(F:F,'BW Expense Report Doc'!F:H,3,FALSE),0)</f>
        <v>0</v>
      </c>
      <c r="M3335" s="117" t="str">
        <f>IFERROR(VLOOKUP(F:F,'Payment Schedule'!AD:AE,2,FALSE),"")</f>
        <v/>
      </c>
    </row>
    <row r="3336" spans="6:13" x14ac:dyDescent="0.2">
      <c r="F3336" s="110"/>
      <c r="I3336" s="213"/>
      <c r="J3336" s="254">
        <f>IFERROR(VLOOKUP(G:G,'Master Data'!A:D,4,FALSE),0)</f>
        <v>0</v>
      </c>
      <c r="L3336" s="117">
        <f>IFERROR(VLOOKUP(F:F,'BW Expense Report Doc'!F:H,3,FALSE),0)</f>
        <v>0</v>
      </c>
      <c r="M3336" s="117" t="str">
        <f>IFERROR(VLOOKUP(F:F,'Payment Schedule'!AD:AE,2,FALSE),"")</f>
        <v/>
      </c>
    </row>
    <row r="3337" spans="6:13" x14ac:dyDescent="0.2">
      <c r="F3337" s="110"/>
      <c r="I3337" s="213"/>
      <c r="J3337" s="254">
        <f>IFERROR(VLOOKUP(G:G,'Master Data'!A:D,4,FALSE),0)</f>
        <v>0</v>
      </c>
      <c r="L3337" s="117">
        <f>IFERROR(VLOOKUP(F:F,'BW Expense Report Doc'!F:H,3,FALSE),0)</f>
        <v>0</v>
      </c>
      <c r="M3337" s="117" t="str">
        <f>IFERROR(VLOOKUP(F:F,'Payment Schedule'!AD:AE,2,FALSE),"")</f>
        <v/>
      </c>
    </row>
    <row r="3338" spans="6:13" x14ac:dyDescent="0.2">
      <c r="F3338" s="110"/>
      <c r="I3338" s="213"/>
      <c r="J3338" s="254">
        <f>IFERROR(VLOOKUP(G:G,'Master Data'!A:D,4,FALSE),0)</f>
        <v>0</v>
      </c>
      <c r="L3338" s="117">
        <f>IFERROR(VLOOKUP(F:F,'BW Expense Report Doc'!F:H,3,FALSE),0)</f>
        <v>0</v>
      </c>
      <c r="M3338" s="117" t="str">
        <f>IFERROR(VLOOKUP(F:F,'Payment Schedule'!AD:AE,2,FALSE),"")</f>
        <v/>
      </c>
    </row>
    <row r="3339" spans="6:13" x14ac:dyDescent="0.2">
      <c r="F3339" s="110"/>
      <c r="I3339" s="213"/>
      <c r="J3339" s="254">
        <f>IFERROR(VLOOKUP(G:G,'Master Data'!A:D,4,FALSE),0)</f>
        <v>0</v>
      </c>
      <c r="L3339" s="117">
        <f>IFERROR(VLOOKUP(F:F,'BW Expense Report Doc'!F:H,3,FALSE),0)</f>
        <v>0</v>
      </c>
      <c r="M3339" s="117" t="str">
        <f>IFERROR(VLOOKUP(F:F,'Payment Schedule'!AD:AE,2,FALSE),"")</f>
        <v/>
      </c>
    </row>
    <row r="3340" spans="6:13" x14ac:dyDescent="0.2">
      <c r="F3340" s="110"/>
      <c r="I3340" s="213"/>
      <c r="J3340" s="254">
        <f>IFERROR(VLOOKUP(G:G,'Master Data'!A:D,4,FALSE),0)</f>
        <v>0</v>
      </c>
      <c r="L3340" s="117">
        <f>IFERROR(VLOOKUP(F:F,'BW Expense Report Doc'!F:H,3,FALSE),0)</f>
        <v>0</v>
      </c>
      <c r="M3340" s="117" t="str">
        <f>IFERROR(VLOOKUP(F:F,'Payment Schedule'!AD:AE,2,FALSE),"")</f>
        <v/>
      </c>
    </row>
    <row r="3341" spans="6:13" x14ac:dyDescent="0.2">
      <c r="F3341" s="110"/>
      <c r="I3341" s="213"/>
      <c r="J3341" s="254">
        <f>IFERROR(VLOOKUP(G:G,'Master Data'!A:D,4,FALSE),0)</f>
        <v>0</v>
      </c>
      <c r="L3341" s="117">
        <f>IFERROR(VLOOKUP(F:F,'BW Expense Report Doc'!F:H,3,FALSE),0)</f>
        <v>0</v>
      </c>
      <c r="M3341" s="117" t="str">
        <f>IFERROR(VLOOKUP(F:F,'Payment Schedule'!AD:AE,2,FALSE),"")</f>
        <v/>
      </c>
    </row>
    <row r="3342" spans="6:13" x14ac:dyDescent="0.2">
      <c r="F3342" s="110"/>
      <c r="I3342" s="213"/>
      <c r="J3342" s="254">
        <f>IFERROR(VLOOKUP(G:G,'Master Data'!A:D,4,FALSE),0)</f>
        <v>0</v>
      </c>
      <c r="L3342" s="117">
        <f>IFERROR(VLOOKUP(F:F,'BW Expense Report Doc'!F:H,3,FALSE),0)</f>
        <v>0</v>
      </c>
      <c r="M3342" s="117" t="str">
        <f>IFERROR(VLOOKUP(F:F,'Payment Schedule'!AD:AE,2,FALSE),"")</f>
        <v/>
      </c>
    </row>
    <row r="3343" spans="6:13" x14ac:dyDescent="0.2">
      <c r="F3343" s="110"/>
      <c r="I3343" s="213"/>
      <c r="J3343" s="254">
        <f>IFERROR(VLOOKUP(G:G,'Master Data'!A:D,4,FALSE),0)</f>
        <v>0</v>
      </c>
      <c r="L3343" s="117">
        <f>IFERROR(VLOOKUP(F:F,'BW Expense Report Doc'!F:H,3,FALSE),0)</f>
        <v>0</v>
      </c>
      <c r="M3343" s="117" t="str">
        <f>IFERROR(VLOOKUP(F:F,'Payment Schedule'!AD:AE,2,FALSE),"")</f>
        <v/>
      </c>
    </row>
    <row r="3344" spans="6:13" x14ac:dyDescent="0.2">
      <c r="F3344" s="110"/>
      <c r="I3344" s="213"/>
      <c r="J3344" s="254">
        <f>IFERROR(VLOOKUP(G:G,'Master Data'!A:D,4,FALSE),0)</f>
        <v>0</v>
      </c>
      <c r="L3344" s="117">
        <f>IFERROR(VLOOKUP(F:F,'BW Expense Report Doc'!F:H,3,FALSE),0)</f>
        <v>0</v>
      </c>
      <c r="M3344" s="117" t="str">
        <f>IFERROR(VLOOKUP(F:F,'Payment Schedule'!AD:AE,2,FALSE),"")</f>
        <v/>
      </c>
    </row>
    <row r="3345" spans="6:13" x14ac:dyDescent="0.2">
      <c r="F3345" s="110"/>
      <c r="I3345" s="213"/>
      <c r="J3345" s="254">
        <f>IFERROR(VLOOKUP(G:G,'Master Data'!A:D,4,FALSE),0)</f>
        <v>0</v>
      </c>
      <c r="L3345" s="117">
        <f>IFERROR(VLOOKUP(F:F,'BW Expense Report Doc'!F:H,3,FALSE),0)</f>
        <v>0</v>
      </c>
      <c r="M3345" s="117" t="str">
        <f>IFERROR(VLOOKUP(F:F,'Payment Schedule'!AD:AE,2,FALSE),"")</f>
        <v/>
      </c>
    </row>
    <row r="3346" spans="6:13" x14ac:dyDescent="0.2">
      <c r="F3346" s="110"/>
      <c r="I3346" s="213"/>
      <c r="J3346" s="254">
        <f>IFERROR(VLOOKUP(G:G,'Master Data'!A:D,4,FALSE),0)</f>
        <v>0</v>
      </c>
      <c r="L3346" s="117">
        <f>IFERROR(VLOOKUP(F:F,'BW Expense Report Doc'!F:H,3,FALSE),0)</f>
        <v>0</v>
      </c>
      <c r="M3346" s="117" t="str">
        <f>IFERROR(VLOOKUP(F:F,'Payment Schedule'!AD:AE,2,FALSE),"")</f>
        <v/>
      </c>
    </row>
    <row r="3347" spans="6:13" x14ac:dyDescent="0.2">
      <c r="F3347" s="110"/>
      <c r="I3347" s="213"/>
      <c r="J3347" s="254">
        <f>IFERROR(VLOOKUP(G:G,'Master Data'!A:D,4,FALSE),0)</f>
        <v>0</v>
      </c>
      <c r="L3347" s="117">
        <f>IFERROR(VLOOKUP(F:F,'BW Expense Report Doc'!F:H,3,FALSE),0)</f>
        <v>0</v>
      </c>
      <c r="M3347" s="117" t="str">
        <f>IFERROR(VLOOKUP(F:F,'Payment Schedule'!AD:AE,2,FALSE),"")</f>
        <v/>
      </c>
    </row>
    <row r="3348" spans="6:13" x14ac:dyDescent="0.2">
      <c r="F3348" s="110"/>
      <c r="I3348" s="213"/>
      <c r="J3348" s="254">
        <f>IFERROR(VLOOKUP(G:G,'Master Data'!A:D,4,FALSE),0)</f>
        <v>0</v>
      </c>
      <c r="L3348" s="117">
        <f>IFERROR(VLOOKUP(F:F,'BW Expense Report Doc'!F:H,3,FALSE),0)</f>
        <v>0</v>
      </c>
      <c r="M3348" s="117" t="str">
        <f>IFERROR(VLOOKUP(F:F,'Payment Schedule'!AD:AE,2,FALSE),"")</f>
        <v/>
      </c>
    </row>
    <row r="3349" spans="6:13" x14ac:dyDescent="0.2">
      <c r="F3349" s="110"/>
      <c r="I3349" s="213"/>
      <c r="J3349" s="254">
        <f>IFERROR(VLOOKUP(G:G,'Master Data'!A:D,4,FALSE),0)</f>
        <v>0</v>
      </c>
      <c r="L3349" s="117">
        <f>IFERROR(VLOOKUP(F:F,'BW Expense Report Doc'!F:H,3,FALSE),0)</f>
        <v>0</v>
      </c>
      <c r="M3349" s="117" t="str">
        <f>IFERROR(VLOOKUP(F:F,'Payment Schedule'!AD:AE,2,FALSE),"")</f>
        <v/>
      </c>
    </row>
    <row r="3350" spans="6:13" x14ac:dyDescent="0.2">
      <c r="F3350" s="110"/>
      <c r="I3350" s="213"/>
      <c r="J3350" s="254">
        <f>IFERROR(VLOOKUP(G:G,'Master Data'!A:D,4,FALSE),0)</f>
        <v>0</v>
      </c>
      <c r="L3350" s="117">
        <f>IFERROR(VLOOKUP(F:F,'BW Expense Report Doc'!F:H,3,FALSE),0)</f>
        <v>0</v>
      </c>
      <c r="M3350" s="117" t="str">
        <f>IFERROR(VLOOKUP(F:F,'Payment Schedule'!AD:AE,2,FALSE),"")</f>
        <v/>
      </c>
    </row>
    <row r="3351" spans="6:13" x14ac:dyDescent="0.2">
      <c r="F3351" s="110"/>
      <c r="I3351" s="213"/>
      <c r="J3351" s="254">
        <f>IFERROR(VLOOKUP(G:G,'Master Data'!A:D,4,FALSE),0)</f>
        <v>0</v>
      </c>
      <c r="L3351" s="117">
        <f>IFERROR(VLOOKUP(F:F,'BW Expense Report Doc'!F:H,3,FALSE),0)</f>
        <v>0</v>
      </c>
      <c r="M3351" s="117" t="str">
        <f>IFERROR(VLOOKUP(F:F,'Payment Schedule'!AD:AE,2,FALSE),"")</f>
        <v/>
      </c>
    </row>
    <row r="3352" spans="6:13" x14ac:dyDescent="0.2">
      <c r="F3352" s="110"/>
      <c r="I3352" s="213"/>
      <c r="J3352" s="254">
        <f>IFERROR(VLOOKUP(G:G,'Master Data'!A:D,4,FALSE),0)</f>
        <v>0</v>
      </c>
      <c r="L3352" s="117">
        <f>IFERROR(VLOOKUP(F:F,'BW Expense Report Doc'!F:H,3,FALSE),0)</f>
        <v>0</v>
      </c>
      <c r="M3352" s="117" t="str">
        <f>IFERROR(VLOOKUP(F:F,'Payment Schedule'!AD:AE,2,FALSE),"")</f>
        <v/>
      </c>
    </row>
    <row r="3353" spans="6:13" x14ac:dyDescent="0.2">
      <c r="F3353" s="110"/>
      <c r="I3353" s="213"/>
      <c r="J3353" s="254">
        <f>IFERROR(VLOOKUP(G:G,'Master Data'!A:D,4,FALSE),0)</f>
        <v>0</v>
      </c>
      <c r="L3353" s="117">
        <f>IFERROR(VLOOKUP(F:F,'BW Expense Report Doc'!F:H,3,FALSE),0)</f>
        <v>0</v>
      </c>
      <c r="M3353" s="117" t="str">
        <f>IFERROR(VLOOKUP(F:F,'Payment Schedule'!AD:AE,2,FALSE),"")</f>
        <v/>
      </c>
    </row>
    <row r="3354" spans="6:13" x14ac:dyDescent="0.2">
      <c r="F3354" s="110"/>
      <c r="I3354" s="213"/>
      <c r="J3354" s="254">
        <f>IFERROR(VLOOKUP(G:G,'Master Data'!A:D,4,FALSE),0)</f>
        <v>0</v>
      </c>
      <c r="L3354" s="117">
        <f>IFERROR(VLOOKUP(F:F,'BW Expense Report Doc'!F:H,3,FALSE),0)</f>
        <v>0</v>
      </c>
      <c r="M3354" s="117" t="str">
        <f>IFERROR(VLOOKUP(F:F,'Payment Schedule'!AD:AE,2,FALSE),"")</f>
        <v/>
      </c>
    </row>
    <row r="3355" spans="6:13" x14ac:dyDescent="0.2">
      <c r="F3355" s="110"/>
      <c r="I3355" s="213"/>
      <c r="J3355" s="254">
        <f>IFERROR(VLOOKUP(G:G,'Master Data'!A:D,4,FALSE),0)</f>
        <v>0</v>
      </c>
      <c r="L3355" s="117">
        <f>IFERROR(VLOOKUP(F:F,'BW Expense Report Doc'!F:H,3,FALSE),0)</f>
        <v>0</v>
      </c>
      <c r="M3355" s="117" t="str">
        <f>IFERROR(VLOOKUP(F:F,'Payment Schedule'!AD:AE,2,FALSE),"")</f>
        <v/>
      </c>
    </row>
    <row r="3356" spans="6:13" x14ac:dyDescent="0.2">
      <c r="F3356" s="110"/>
      <c r="I3356" s="213"/>
      <c r="J3356" s="254">
        <f>IFERROR(VLOOKUP(G:G,'Master Data'!A:D,4,FALSE),0)</f>
        <v>0</v>
      </c>
      <c r="L3356" s="117">
        <f>IFERROR(VLOOKUP(F:F,'BW Expense Report Doc'!F:H,3,FALSE),0)</f>
        <v>0</v>
      </c>
      <c r="M3356" s="117" t="str">
        <f>IFERROR(VLOOKUP(F:F,'Payment Schedule'!AD:AE,2,FALSE),"")</f>
        <v/>
      </c>
    </row>
    <row r="3357" spans="6:13" x14ac:dyDescent="0.2">
      <c r="F3357" s="110"/>
      <c r="I3357" s="213"/>
      <c r="J3357" s="254">
        <f>IFERROR(VLOOKUP(G:G,'Master Data'!A:D,4,FALSE),0)</f>
        <v>0</v>
      </c>
      <c r="L3357" s="117">
        <f>IFERROR(VLOOKUP(F:F,'BW Expense Report Doc'!F:H,3,FALSE),0)</f>
        <v>0</v>
      </c>
      <c r="M3357" s="117" t="str">
        <f>IFERROR(VLOOKUP(F:F,'Payment Schedule'!AD:AE,2,FALSE),"")</f>
        <v/>
      </c>
    </row>
    <row r="3358" spans="6:13" x14ac:dyDescent="0.2">
      <c r="F3358" s="110"/>
      <c r="I3358" s="213"/>
      <c r="J3358" s="254">
        <f>IFERROR(VLOOKUP(G:G,'Master Data'!A:D,4,FALSE),0)</f>
        <v>0</v>
      </c>
      <c r="L3358" s="117">
        <f>IFERROR(VLOOKUP(F:F,'BW Expense Report Doc'!F:H,3,FALSE),0)</f>
        <v>0</v>
      </c>
      <c r="M3358" s="117" t="str">
        <f>IFERROR(VLOOKUP(F:F,'Payment Schedule'!AD:AE,2,FALSE),"")</f>
        <v/>
      </c>
    </row>
    <row r="3359" spans="6:13" x14ac:dyDescent="0.2">
      <c r="F3359" s="110"/>
      <c r="I3359" s="213"/>
      <c r="J3359" s="254">
        <f>IFERROR(VLOOKUP(G:G,'Master Data'!A:D,4,FALSE),0)</f>
        <v>0</v>
      </c>
      <c r="L3359" s="117">
        <f>IFERROR(VLOOKUP(F:F,'BW Expense Report Doc'!F:H,3,FALSE),0)</f>
        <v>0</v>
      </c>
      <c r="M3359" s="117" t="str">
        <f>IFERROR(VLOOKUP(F:F,'Payment Schedule'!AD:AE,2,FALSE),"")</f>
        <v/>
      </c>
    </row>
    <row r="3360" spans="6:13" x14ac:dyDescent="0.2">
      <c r="F3360" s="110"/>
      <c r="I3360" s="213"/>
      <c r="J3360" s="254">
        <f>IFERROR(VLOOKUP(G:G,'Master Data'!A:D,4,FALSE),0)</f>
        <v>0</v>
      </c>
      <c r="L3360" s="117">
        <f>IFERROR(VLOOKUP(F:F,'BW Expense Report Doc'!F:H,3,FALSE),0)</f>
        <v>0</v>
      </c>
      <c r="M3360" s="117" t="str">
        <f>IFERROR(VLOOKUP(F:F,'Payment Schedule'!AD:AE,2,FALSE),"")</f>
        <v/>
      </c>
    </row>
    <row r="3361" spans="6:13" x14ac:dyDescent="0.2">
      <c r="F3361" s="110"/>
      <c r="I3361" s="213"/>
      <c r="J3361" s="254">
        <f>IFERROR(VLOOKUP(G:G,'Master Data'!A:D,4,FALSE),0)</f>
        <v>0</v>
      </c>
      <c r="L3361" s="117">
        <f>IFERROR(VLOOKUP(F:F,'BW Expense Report Doc'!F:H,3,FALSE),0)</f>
        <v>0</v>
      </c>
      <c r="M3361" s="117" t="str">
        <f>IFERROR(VLOOKUP(F:F,'Payment Schedule'!AD:AE,2,FALSE),"")</f>
        <v/>
      </c>
    </row>
    <row r="3362" spans="6:13" x14ac:dyDescent="0.2">
      <c r="F3362" s="110"/>
      <c r="I3362" s="213"/>
      <c r="J3362" s="254">
        <f>IFERROR(VLOOKUP(G:G,'Master Data'!A:D,4,FALSE),0)</f>
        <v>0</v>
      </c>
      <c r="L3362" s="117">
        <f>IFERROR(VLOOKUP(F:F,'BW Expense Report Doc'!F:H,3,FALSE),0)</f>
        <v>0</v>
      </c>
      <c r="M3362" s="117" t="str">
        <f>IFERROR(VLOOKUP(F:F,'Payment Schedule'!AD:AE,2,FALSE),"")</f>
        <v/>
      </c>
    </row>
    <row r="3363" spans="6:13" x14ac:dyDescent="0.2">
      <c r="F3363" s="110"/>
      <c r="I3363" s="213"/>
      <c r="J3363" s="254">
        <f>IFERROR(VLOOKUP(G:G,'Master Data'!A:D,4,FALSE),0)</f>
        <v>0</v>
      </c>
      <c r="L3363" s="117">
        <f>IFERROR(VLOOKUP(F:F,'BW Expense Report Doc'!F:H,3,FALSE),0)</f>
        <v>0</v>
      </c>
      <c r="M3363" s="117" t="str">
        <f>IFERROR(VLOOKUP(F:F,'Payment Schedule'!AD:AE,2,FALSE),"")</f>
        <v/>
      </c>
    </row>
    <row r="3364" spans="6:13" x14ac:dyDescent="0.2">
      <c r="F3364" s="110"/>
      <c r="I3364" s="213"/>
      <c r="J3364" s="254">
        <f>IFERROR(VLOOKUP(G:G,'Master Data'!A:D,4,FALSE),0)</f>
        <v>0</v>
      </c>
      <c r="L3364" s="117">
        <f>IFERROR(VLOOKUP(F:F,'BW Expense Report Doc'!F:H,3,FALSE),0)</f>
        <v>0</v>
      </c>
      <c r="M3364" s="117" t="str">
        <f>IFERROR(VLOOKUP(F:F,'Payment Schedule'!AD:AE,2,FALSE),"")</f>
        <v/>
      </c>
    </row>
    <row r="3365" spans="6:13" x14ac:dyDescent="0.2">
      <c r="F3365" s="110"/>
      <c r="I3365" s="213"/>
      <c r="J3365" s="254">
        <f>IFERROR(VLOOKUP(G:G,'Master Data'!A:D,4,FALSE),0)</f>
        <v>0</v>
      </c>
      <c r="L3365" s="117">
        <f>IFERROR(VLOOKUP(F:F,'BW Expense Report Doc'!F:H,3,FALSE),0)</f>
        <v>0</v>
      </c>
      <c r="M3365" s="117" t="str">
        <f>IFERROR(VLOOKUP(F:F,'Payment Schedule'!AD:AE,2,FALSE),"")</f>
        <v/>
      </c>
    </row>
    <row r="3366" spans="6:13" x14ac:dyDescent="0.2">
      <c r="F3366" s="110"/>
      <c r="I3366" s="213"/>
      <c r="J3366" s="254">
        <f>IFERROR(VLOOKUP(G:G,'Master Data'!A:D,4,FALSE),0)</f>
        <v>0</v>
      </c>
      <c r="L3366" s="117">
        <f>IFERROR(VLOOKUP(F:F,'BW Expense Report Doc'!F:H,3,FALSE),0)</f>
        <v>0</v>
      </c>
      <c r="M3366" s="117" t="str">
        <f>IFERROR(VLOOKUP(F:F,'Payment Schedule'!AD:AE,2,FALSE),"")</f>
        <v/>
      </c>
    </row>
    <row r="3367" spans="6:13" x14ac:dyDescent="0.2">
      <c r="F3367" s="110"/>
      <c r="I3367" s="213"/>
      <c r="J3367" s="254">
        <f>IFERROR(VLOOKUP(G:G,'Master Data'!A:D,4,FALSE),0)</f>
        <v>0</v>
      </c>
      <c r="L3367" s="117">
        <f>IFERROR(VLOOKUP(F:F,'BW Expense Report Doc'!F:H,3,FALSE),0)</f>
        <v>0</v>
      </c>
      <c r="M3367" s="117" t="str">
        <f>IFERROR(VLOOKUP(F:F,'Payment Schedule'!AD:AE,2,FALSE),"")</f>
        <v/>
      </c>
    </row>
    <row r="3368" spans="6:13" x14ac:dyDescent="0.2">
      <c r="F3368" s="110"/>
      <c r="I3368" s="213"/>
      <c r="J3368" s="254">
        <f>IFERROR(VLOOKUP(G:G,'Master Data'!A:D,4,FALSE),0)</f>
        <v>0</v>
      </c>
      <c r="L3368" s="117">
        <f>IFERROR(VLOOKUP(F:F,'BW Expense Report Doc'!F:H,3,FALSE),0)</f>
        <v>0</v>
      </c>
      <c r="M3368" s="117" t="str">
        <f>IFERROR(VLOOKUP(F:F,'Payment Schedule'!AD:AE,2,FALSE),"")</f>
        <v/>
      </c>
    </row>
    <row r="3369" spans="6:13" x14ac:dyDescent="0.2">
      <c r="F3369" s="110"/>
      <c r="I3369" s="213"/>
      <c r="J3369" s="254">
        <f>IFERROR(VLOOKUP(G:G,'Master Data'!A:D,4,FALSE),0)</f>
        <v>0</v>
      </c>
      <c r="L3369" s="117">
        <f>IFERROR(VLOOKUP(F:F,'BW Expense Report Doc'!F:H,3,FALSE),0)</f>
        <v>0</v>
      </c>
      <c r="M3369" s="117" t="str">
        <f>IFERROR(VLOOKUP(F:F,'Payment Schedule'!AD:AE,2,FALSE),"")</f>
        <v/>
      </c>
    </row>
    <row r="3370" spans="6:13" x14ac:dyDescent="0.2">
      <c r="F3370" s="110"/>
      <c r="I3370" s="213"/>
      <c r="J3370" s="254">
        <f>IFERROR(VLOOKUP(G:G,'Master Data'!A:D,4,FALSE),0)</f>
        <v>0</v>
      </c>
      <c r="L3370" s="117">
        <f>IFERROR(VLOOKUP(F:F,'BW Expense Report Doc'!F:H,3,FALSE),0)</f>
        <v>0</v>
      </c>
      <c r="M3370" s="117" t="str">
        <f>IFERROR(VLOOKUP(F:F,'Payment Schedule'!AD:AE,2,FALSE),"")</f>
        <v/>
      </c>
    </row>
    <row r="3371" spans="6:13" x14ac:dyDescent="0.2">
      <c r="F3371" s="110"/>
      <c r="I3371" s="213"/>
      <c r="J3371" s="254">
        <f>IFERROR(VLOOKUP(G:G,'Master Data'!A:D,4,FALSE),0)</f>
        <v>0</v>
      </c>
      <c r="L3371" s="117">
        <f>IFERROR(VLOOKUP(F:F,'BW Expense Report Doc'!F:H,3,FALSE),0)</f>
        <v>0</v>
      </c>
      <c r="M3371" s="117" t="str">
        <f>IFERROR(VLOOKUP(F:F,'Payment Schedule'!AD:AE,2,FALSE),"")</f>
        <v/>
      </c>
    </row>
    <row r="3372" spans="6:13" x14ac:dyDescent="0.2">
      <c r="F3372" s="110"/>
      <c r="I3372" s="213"/>
      <c r="J3372" s="254">
        <f>IFERROR(VLOOKUP(G:G,'Master Data'!A:D,4,FALSE),0)</f>
        <v>0</v>
      </c>
      <c r="L3372" s="117">
        <f>IFERROR(VLOOKUP(F:F,'BW Expense Report Doc'!F:H,3,FALSE),0)</f>
        <v>0</v>
      </c>
      <c r="M3372" s="117" t="str">
        <f>IFERROR(VLOOKUP(F:F,'Payment Schedule'!AD:AE,2,FALSE),"")</f>
        <v/>
      </c>
    </row>
    <row r="3373" spans="6:13" x14ac:dyDescent="0.2">
      <c r="F3373" s="110"/>
      <c r="I3373" s="213"/>
      <c r="J3373" s="254">
        <f>IFERROR(VLOOKUP(G:G,'Master Data'!A:D,4,FALSE),0)</f>
        <v>0</v>
      </c>
      <c r="L3373" s="117">
        <f>IFERROR(VLOOKUP(F:F,'BW Expense Report Doc'!F:H,3,FALSE),0)</f>
        <v>0</v>
      </c>
      <c r="M3373" s="117" t="str">
        <f>IFERROR(VLOOKUP(F:F,'Payment Schedule'!AD:AE,2,FALSE),"")</f>
        <v/>
      </c>
    </row>
    <row r="3374" spans="6:13" x14ac:dyDescent="0.2">
      <c r="F3374" s="110"/>
      <c r="I3374" s="213"/>
      <c r="J3374" s="254">
        <f>IFERROR(VLOOKUP(G:G,'Master Data'!A:D,4,FALSE),0)</f>
        <v>0</v>
      </c>
      <c r="L3374" s="117">
        <f>IFERROR(VLOOKUP(F:F,'BW Expense Report Doc'!F:H,3,FALSE),0)</f>
        <v>0</v>
      </c>
      <c r="M3374" s="117" t="str">
        <f>IFERROR(VLOOKUP(F:F,'Payment Schedule'!AD:AE,2,FALSE),"")</f>
        <v/>
      </c>
    </row>
    <row r="3375" spans="6:13" x14ac:dyDescent="0.2">
      <c r="F3375" s="110"/>
      <c r="I3375" s="213"/>
      <c r="J3375" s="254">
        <f>IFERROR(VLOOKUP(G:G,'Master Data'!A:D,4,FALSE),0)</f>
        <v>0</v>
      </c>
      <c r="L3375" s="117">
        <f>IFERROR(VLOOKUP(F:F,'BW Expense Report Doc'!F:H,3,FALSE),0)</f>
        <v>0</v>
      </c>
      <c r="M3375" s="117" t="str">
        <f>IFERROR(VLOOKUP(F:F,'Payment Schedule'!AD:AE,2,FALSE),"")</f>
        <v/>
      </c>
    </row>
    <row r="3376" spans="6:13" x14ac:dyDescent="0.2">
      <c r="F3376" s="110"/>
      <c r="I3376" s="213"/>
      <c r="J3376" s="254">
        <f>IFERROR(VLOOKUP(G:G,'Master Data'!A:D,4,FALSE),0)</f>
        <v>0</v>
      </c>
      <c r="L3376" s="117">
        <f>IFERROR(VLOOKUP(F:F,'BW Expense Report Doc'!F:H,3,FALSE),0)</f>
        <v>0</v>
      </c>
      <c r="M3376" s="117" t="str">
        <f>IFERROR(VLOOKUP(F:F,'Payment Schedule'!AD:AE,2,FALSE),"")</f>
        <v/>
      </c>
    </row>
    <row r="3377" spans="6:13" x14ac:dyDescent="0.2">
      <c r="F3377" s="110"/>
      <c r="I3377" s="213"/>
      <c r="J3377" s="254">
        <f>IFERROR(VLOOKUP(G:G,'Master Data'!A:D,4,FALSE),0)</f>
        <v>0</v>
      </c>
      <c r="L3377" s="117">
        <f>IFERROR(VLOOKUP(F:F,'BW Expense Report Doc'!F:H,3,FALSE),0)</f>
        <v>0</v>
      </c>
      <c r="M3377" s="117" t="str">
        <f>IFERROR(VLOOKUP(F:F,'Payment Schedule'!AD:AE,2,FALSE),"")</f>
        <v/>
      </c>
    </row>
    <row r="3378" spans="6:13" x14ac:dyDescent="0.2">
      <c r="F3378" s="110"/>
      <c r="I3378" s="213"/>
      <c r="J3378" s="254">
        <f>IFERROR(VLOOKUP(G:G,'Master Data'!A:D,4,FALSE),0)</f>
        <v>0</v>
      </c>
      <c r="L3378" s="117">
        <f>IFERROR(VLOOKUP(F:F,'BW Expense Report Doc'!F:H,3,FALSE),0)</f>
        <v>0</v>
      </c>
      <c r="M3378" s="117" t="str">
        <f>IFERROR(VLOOKUP(F:F,'Payment Schedule'!AD:AE,2,FALSE),"")</f>
        <v/>
      </c>
    </row>
    <row r="3379" spans="6:13" x14ac:dyDescent="0.2">
      <c r="F3379" s="110"/>
      <c r="I3379" s="213"/>
      <c r="J3379" s="254">
        <f>IFERROR(VLOOKUP(G:G,'Master Data'!A:D,4,FALSE),0)</f>
        <v>0</v>
      </c>
      <c r="L3379" s="117">
        <f>IFERROR(VLOOKUP(F:F,'BW Expense Report Doc'!F:H,3,FALSE),0)</f>
        <v>0</v>
      </c>
      <c r="M3379" s="117" t="str">
        <f>IFERROR(VLOOKUP(F:F,'Payment Schedule'!AD:AE,2,FALSE),"")</f>
        <v/>
      </c>
    </row>
    <row r="3380" spans="6:13" x14ac:dyDescent="0.2">
      <c r="F3380" s="110"/>
      <c r="I3380" s="213"/>
      <c r="J3380" s="254">
        <f>IFERROR(VLOOKUP(G:G,'Master Data'!A:D,4,FALSE),0)</f>
        <v>0</v>
      </c>
      <c r="L3380" s="117">
        <f>IFERROR(VLOOKUP(F:F,'BW Expense Report Doc'!F:H,3,FALSE),0)</f>
        <v>0</v>
      </c>
      <c r="M3380" s="117" t="str">
        <f>IFERROR(VLOOKUP(F:F,'Payment Schedule'!AD:AE,2,FALSE),"")</f>
        <v/>
      </c>
    </row>
    <row r="3381" spans="6:13" x14ac:dyDescent="0.2">
      <c r="F3381" s="110"/>
      <c r="I3381" s="213"/>
      <c r="J3381" s="254">
        <f>IFERROR(VLOOKUP(G:G,'Master Data'!A:D,4,FALSE),0)</f>
        <v>0</v>
      </c>
      <c r="L3381" s="117">
        <f>IFERROR(VLOOKUP(F:F,'BW Expense Report Doc'!F:H,3,FALSE),0)</f>
        <v>0</v>
      </c>
      <c r="M3381" s="117" t="str">
        <f>IFERROR(VLOOKUP(F:F,'Payment Schedule'!AD:AE,2,FALSE),"")</f>
        <v/>
      </c>
    </row>
    <row r="3382" spans="6:13" x14ac:dyDescent="0.2">
      <c r="F3382" s="110"/>
      <c r="I3382" s="213"/>
      <c r="J3382" s="254">
        <f>IFERROR(VLOOKUP(G:G,'Master Data'!A:D,4,FALSE),0)</f>
        <v>0</v>
      </c>
      <c r="L3382" s="117">
        <f>IFERROR(VLOOKUP(F:F,'BW Expense Report Doc'!F:H,3,FALSE),0)</f>
        <v>0</v>
      </c>
      <c r="M3382" s="117" t="str">
        <f>IFERROR(VLOOKUP(F:F,'Payment Schedule'!AD:AE,2,FALSE),"")</f>
        <v/>
      </c>
    </row>
    <row r="3383" spans="6:13" x14ac:dyDescent="0.2">
      <c r="F3383" s="110"/>
      <c r="I3383" s="213"/>
      <c r="J3383" s="254">
        <f>IFERROR(VLOOKUP(G:G,'Master Data'!A:D,4,FALSE),0)</f>
        <v>0</v>
      </c>
      <c r="L3383" s="117">
        <f>IFERROR(VLOOKUP(F:F,'BW Expense Report Doc'!F:H,3,FALSE),0)</f>
        <v>0</v>
      </c>
      <c r="M3383" s="117" t="str">
        <f>IFERROR(VLOOKUP(F:F,'Payment Schedule'!AD:AE,2,FALSE),"")</f>
        <v/>
      </c>
    </row>
    <row r="3384" spans="6:13" x14ac:dyDescent="0.2">
      <c r="F3384" s="110"/>
      <c r="I3384" s="213"/>
      <c r="J3384" s="254">
        <f>IFERROR(VLOOKUP(G:G,'Master Data'!A:D,4,FALSE),0)</f>
        <v>0</v>
      </c>
      <c r="L3384" s="117">
        <f>IFERROR(VLOOKUP(F:F,'BW Expense Report Doc'!F:H,3,FALSE),0)</f>
        <v>0</v>
      </c>
      <c r="M3384" s="117" t="str">
        <f>IFERROR(VLOOKUP(F:F,'Payment Schedule'!AD:AE,2,FALSE),"")</f>
        <v/>
      </c>
    </row>
    <row r="3385" spans="6:13" x14ac:dyDescent="0.2">
      <c r="F3385" s="110"/>
      <c r="I3385" s="213"/>
      <c r="J3385" s="254">
        <f>IFERROR(VLOOKUP(G:G,'Master Data'!A:D,4,FALSE),0)</f>
        <v>0</v>
      </c>
      <c r="L3385" s="117">
        <f>IFERROR(VLOOKUP(F:F,'BW Expense Report Doc'!F:H,3,FALSE),0)</f>
        <v>0</v>
      </c>
      <c r="M3385" s="117" t="str">
        <f>IFERROR(VLOOKUP(F:F,'Payment Schedule'!AD:AE,2,FALSE),"")</f>
        <v/>
      </c>
    </row>
    <row r="3386" spans="6:13" x14ac:dyDescent="0.2">
      <c r="F3386" s="110"/>
      <c r="I3386" s="213"/>
      <c r="J3386" s="254">
        <f>IFERROR(VLOOKUP(G:G,'Master Data'!A:D,4,FALSE),0)</f>
        <v>0</v>
      </c>
      <c r="L3386" s="117">
        <f>IFERROR(VLOOKUP(F:F,'BW Expense Report Doc'!F:H,3,FALSE),0)</f>
        <v>0</v>
      </c>
      <c r="M3386" s="117" t="str">
        <f>IFERROR(VLOOKUP(F:F,'Payment Schedule'!AD:AE,2,FALSE),"")</f>
        <v/>
      </c>
    </row>
    <row r="3387" spans="6:13" x14ac:dyDescent="0.2">
      <c r="F3387" s="110"/>
      <c r="I3387" s="213"/>
      <c r="J3387" s="254">
        <f>IFERROR(VLOOKUP(G:G,'Master Data'!A:D,4,FALSE),0)</f>
        <v>0</v>
      </c>
      <c r="L3387" s="117">
        <f>IFERROR(VLOOKUP(F:F,'BW Expense Report Doc'!F:H,3,FALSE),0)</f>
        <v>0</v>
      </c>
      <c r="M3387" s="117" t="str">
        <f>IFERROR(VLOOKUP(F:F,'Payment Schedule'!AD:AE,2,FALSE),"")</f>
        <v/>
      </c>
    </row>
    <row r="3388" spans="6:13" x14ac:dyDescent="0.2">
      <c r="F3388" s="110"/>
      <c r="I3388" s="213"/>
      <c r="J3388" s="254">
        <f>IFERROR(VLOOKUP(G:G,'Master Data'!A:D,4,FALSE),0)</f>
        <v>0</v>
      </c>
      <c r="L3388" s="117">
        <f>IFERROR(VLOOKUP(F:F,'BW Expense Report Doc'!F:H,3,FALSE),0)</f>
        <v>0</v>
      </c>
      <c r="M3388" s="117" t="str">
        <f>IFERROR(VLOOKUP(F:F,'Payment Schedule'!AD:AE,2,FALSE),"")</f>
        <v/>
      </c>
    </row>
    <row r="3389" spans="6:13" x14ac:dyDescent="0.2">
      <c r="F3389" s="110"/>
      <c r="I3389" s="213"/>
      <c r="J3389" s="254">
        <f>IFERROR(VLOOKUP(G:G,'Master Data'!A:D,4,FALSE),0)</f>
        <v>0</v>
      </c>
      <c r="L3389" s="117">
        <f>IFERROR(VLOOKUP(F:F,'BW Expense Report Doc'!F:H,3,FALSE),0)</f>
        <v>0</v>
      </c>
      <c r="M3389" s="117" t="str">
        <f>IFERROR(VLOOKUP(F:F,'Payment Schedule'!AD:AE,2,FALSE),"")</f>
        <v/>
      </c>
    </row>
    <row r="3390" spans="6:13" x14ac:dyDescent="0.2">
      <c r="F3390" s="110"/>
      <c r="I3390" s="213"/>
      <c r="J3390" s="254">
        <f>IFERROR(VLOOKUP(G:G,'Master Data'!A:D,4,FALSE),0)</f>
        <v>0</v>
      </c>
      <c r="L3390" s="117">
        <f>IFERROR(VLOOKUP(F:F,'BW Expense Report Doc'!F:H,3,FALSE),0)</f>
        <v>0</v>
      </c>
      <c r="M3390" s="117" t="str">
        <f>IFERROR(VLOOKUP(F:F,'Payment Schedule'!AD:AE,2,FALSE),"")</f>
        <v/>
      </c>
    </row>
    <row r="3391" spans="6:13" x14ac:dyDescent="0.2">
      <c r="F3391" s="110"/>
      <c r="I3391" s="213"/>
      <c r="J3391" s="254">
        <f>IFERROR(VLOOKUP(G:G,'Master Data'!A:D,4,FALSE),0)</f>
        <v>0</v>
      </c>
      <c r="L3391" s="117">
        <f>IFERROR(VLOOKUP(F:F,'BW Expense Report Doc'!F:H,3,FALSE),0)</f>
        <v>0</v>
      </c>
      <c r="M3391" s="117" t="str">
        <f>IFERROR(VLOOKUP(F:F,'Payment Schedule'!AD:AE,2,FALSE),"")</f>
        <v/>
      </c>
    </row>
    <row r="3392" spans="6:13" x14ac:dyDescent="0.2">
      <c r="F3392" s="110"/>
      <c r="I3392" s="213"/>
      <c r="J3392" s="254">
        <f>IFERROR(VLOOKUP(G:G,'Master Data'!A:D,4,FALSE),0)</f>
        <v>0</v>
      </c>
      <c r="L3392" s="117">
        <f>IFERROR(VLOOKUP(F:F,'BW Expense Report Doc'!F:H,3,FALSE),0)</f>
        <v>0</v>
      </c>
      <c r="M3392" s="117" t="str">
        <f>IFERROR(VLOOKUP(F:F,'Payment Schedule'!AD:AE,2,FALSE),"")</f>
        <v/>
      </c>
    </row>
    <row r="3393" spans="6:13" x14ac:dyDescent="0.2">
      <c r="F3393" s="110"/>
      <c r="I3393" s="213"/>
      <c r="J3393" s="254">
        <f>IFERROR(VLOOKUP(G:G,'Master Data'!A:D,4,FALSE),0)</f>
        <v>0</v>
      </c>
      <c r="L3393" s="117">
        <f>IFERROR(VLOOKUP(F:F,'BW Expense Report Doc'!F:H,3,FALSE),0)</f>
        <v>0</v>
      </c>
      <c r="M3393" s="117" t="str">
        <f>IFERROR(VLOOKUP(F:F,'Payment Schedule'!AD:AE,2,FALSE),"")</f>
        <v/>
      </c>
    </row>
    <row r="3394" spans="6:13" x14ac:dyDescent="0.2">
      <c r="F3394" s="110"/>
      <c r="I3394" s="213"/>
      <c r="J3394" s="254">
        <f>IFERROR(VLOOKUP(G:G,'Master Data'!A:D,4,FALSE),0)</f>
        <v>0</v>
      </c>
      <c r="L3394" s="117">
        <f>IFERROR(VLOOKUP(F:F,'BW Expense Report Doc'!F:H,3,FALSE),0)</f>
        <v>0</v>
      </c>
      <c r="M3394" s="117" t="str">
        <f>IFERROR(VLOOKUP(F:F,'Payment Schedule'!AD:AE,2,FALSE),"")</f>
        <v/>
      </c>
    </row>
    <row r="3395" spans="6:13" x14ac:dyDescent="0.2">
      <c r="F3395" s="110"/>
      <c r="I3395" s="213"/>
      <c r="J3395" s="254">
        <f>IFERROR(VLOOKUP(G:G,'Master Data'!A:D,4,FALSE),0)</f>
        <v>0</v>
      </c>
      <c r="L3395" s="117">
        <f>IFERROR(VLOOKUP(F:F,'BW Expense Report Doc'!F:H,3,FALSE),0)</f>
        <v>0</v>
      </c>
      <c r="M3395" s="117" t="str">
        <f>IFERROR(VLOOKUP(F:F,'Payment Schedule'!AD:AE,2,FALSE),"")</f>
        <v/>
      </c>
    </row>
    <row r="3396" spans="6:13" x14ac:dyDescent="0.2">
      <c r="F3396" s="110"/>
      <c r="I3396" s="213"/>
      <c r="J3396" s="254">
        <f>IFERROR(VLOOKUP(G:G,'Master Data'!A:D,4,FALSE),0)</f>
        <v>0</v>
      </c>
      <c r="L3396" s="117">
        <f>IFERROR(VLOOKUP(F:F,'BW Expense Report Doc'!F:H,3,FALSE),0)</f>
        <v>0</v>
      </c>
      <c r="M3396" s="117" t="str">
        <f>IFERROR(VLOOKUP(F:F,'Payment Schedule'!AD:AE,2,FALSE),"")</f>
        <v/>
      </c>
    </row>
    <row r="3397" spans="6:13" x14ac:dyDescent="0.2">
      <c r="F3397" s="110"/>
      <c r="I3397" s="213"/>
      <c r="J3397" s="254">
        <f>IFERROR(VLOOKUP(G:G,'Master Data'!A:D,4,FALSE),0)</f>
        <v>0</v>
      </c>
      <c r="L3397" s="117">
        <f>IFERROR(VLOOKUP(F:F,'BW Expense Report Doc'!F:H,3,FALSE),0)</f>
        <v>0</v>
      </c>
      <c r="M3397" s="117" t="str">
        <f>IFERROR(VLOOKUP(F:F,'Payment Schedule'!AD:AE,2,FALSE),"")</f>
        <v/>
      </c>
    </row>
    <row r="3398" spans="6:13" x14ac:dyDescent="0.2">
      <c r="F3398" s="110"/>
      <c r="I3398" s="213"/>
      <c r="J3398" s="254">
        <f>IFERROR(VLOOKUP(G:G,'Master Data'!A:D,4,FALSE),0)</f>
        <v>0</v>
      </c>
      <c r="L3398" s="117">
        <f>IFERROR(VLOOKUP(F:F,'BW Expense Report Doc'!F:H,3,FALSE),0)</f>
        <v>0</v>
      </c>
      <c r="M3398" s="117" t="str">
        <f>IFERROR(VLOOKUP(F:F,'Payment Schedule'!AD:AE,2,FALSE),"")</f>
        <v/>
      </c>
    </row>
    <row r="3399" spans="6:13" x14ac:dyDescent="0.2">
      <c r="F3399" s="110"/>
      <c r="I3399" s="213"/>
      <c r="J3399" s="254">
        <f>IFERROR(VLOOKUP(G:G,'Master Data'!A:D,4,FALSE),0)</f>
        <v>0</v>
      </c>
      <c r="L3399" s="117">
        <f>IFERROR(VLOOKUP(F:F,'BW Expense Report Doc'!F:H,3,FALSE),0)</f>
        <v>0</v>
      </c>
      <c r="M3399" s="117" t="str">
        <f>IFERROR(VLOOKUP(F:F,'Payment Schedule'!AD:AE,2,FALSE),"")</f>
        <v/>
      </c>
    </row>
    <row r="3400" spans="6:13" x14ac:dyDescent="0.2">
      <c r="F3400" s="110"/>
      <c r="I3400" s="213"/>
      <c r="J3400" s="254">
        <f>IFERROR(VLOOKUP(G:G,'Master Data'!A:D,4,FALSE),0)</f>
        <v>0</v>
      </c>
      <c r="L3400" s="117">
        <f>IFERROR(VLOOKUP(F:F,'BW Expense Report Doc'!F:H,3,FALSE),0)</f>
        <v>0</v>
      </c>
      <c r="M3400" s="117" t="str">
        <f>IFERROR(VLOOKUP(F:F,'Payment Schedule'!AD:AE,2,FALSE),"")</f>
        <v/>
      </c>
    </row>
    <row r="3401" spans="6:13" x14ac:dyDescent="0.2">
      <c r="F3401" s="110"/>
      <c r="I3401" s="213"/>
      <c r="J3401" s="254">
        <f>IFERROR(VLOOKUP(G:G,'Master Data'!A:D,4,FALSE),0)</f>
        <v>0</v>
      </c>
      <c r="L3401" s="117">
        <f>IFERROR(VLOOKUP(F:F,'BW Expense Report Doc'!F:H,3,FALSE),0)</f>
        <v>0</v>
      </c>
      <c r="M3401" s="117" t="str">
        <f>IFERROR(VLOOKUP(F:F,'Payment Schedule'!AD:AE,2,FALSE),"")</f>
        <v/>
      </c>
    </row>
    <row r="3402" spans="6:13" x14ac:dyDescent="0.2">
      <c r="F3402" s="110"/>
      <c r="I3402" s="213"/>
      <c r="J3402" s="254">
        <f>IFERROR(VLOOKUP(G:G,'Master Data'!A:D,4,FALSE),0)</f>
        <v>0</v>
      </c>
      <c r="L3402" s="117">
        <f>IFERROR(VLOOKUP(F:F,'BW Expense Report Doc'!F:H,3,FALSE),0)</f>
        <v>0</v>
      </c>
      <c r="M3402" s="117" t="str">
        <f>IFERROR(VLOOKUP(F:F,'Payment Schedule'!AD:AE,2,FALSE),"")</f>
        <v/>
      </c>
    </row>
    <row r="3403" spans="6:13" x14ac:dyDescent="0.2">
      <c r="F3403" s="110"/>
      <c r="I3403" s="213"/>
      <c r="J3403" s="254">
        <f>IFERROR(VLOOKUP(G:G,'Master Data'!A:D,4,FALSE),0)</f>
        <v>0</v>
      </c>
      <c r="L3403" s="117">
        <f>IFERROR(VLOOKUP(F:F,'BW Expense Report Doc'!F:H,3,FALSE),0)</f>
        <v>0</v>
      </c>
      <c r="M3403" s="117" t="str">
        <f>IFERROR(VLOOKUP(F:F,'Payment Schedule'!AD:AE,2,FALSE),"")</f>
        <v/>
      </c>
    </row>
    <row r="3404" spans="6:13" x14ac:dyDescent="0.2">
      <c r="F3404" s="110"/>
      <c r="I3404" s="213"/>
      <c r="J3404" s="254">
        <f>IFERROR(VLOOKUP(G:G,'Master Data'!A:D,4,FALSE),0)</f>
        <v>0</v>
      </c>
      <c r="L3404" s="117">
        <f>IFERROR(VLOOKUP(F:F,'BW Expense Report Doc'!F:H,3,FALSE),0)</f>
        <v>0</v>
      </c>
      <c r="M3404" s="117" t="str">
        <f>IFERROR(VLOOKUP(F:F,'Payment Schedule'!AD:AE,2,FALSE),"")</f>
        <v/>
      </c>
    </row>
    <row r="3405" spans="6:13" x14ac:dyDescent="0.2">
      <c r="F3405" s="110"/>
      <c r="I3405" s="213"/>
      <c r="J3405" s="254">
        <f>IFERROR(VLOOKUP(G:G,'Master Data'!A:D,4,FALSE),0)</f>
        <v>0</v>
      </c>
      <c r="L3405" s="117">
        <f>IFERROR(VLOOKUP(F:F,'BW Expense Report Doc'!F:H,3,FALSE),0)</f>
        <v>0</v>
      </c>
      <c r="M3405" s="117" t="str">
        <f>IFERROR(VLOOKUP(F:F,'Payment Schedule'!AD:AE,2,FALSE),"")</f>
        <v/>
      </c>
    </row>
    <row r="3406" spans="6:13" x14ac:dyDescent="0.2">
      <c r="F3406" s="110"/>
      <c r="I3406" s="213"/>
      <c r="J3406" s="254">
        <f>IFERROR(VLOOKUP(G:G,'Master Data'!A:D,4,FALSE),0)</f>
        <v>0</v>
      </c>
      <c r="L3406" s="117">
        <f>IFERROR(VLOOKUP(F:F,'BW Expense Report Doc'!F:H,3,FALSE),0)</f>
        <v>0</v>
      </c>
      <c r="M3406" s="117" t="str">
        <f>IFERROR(VLOOKUP(F:F,'Payment Schedule'!AD:AE,2,FALSE),"")</f>
        <v/>
      </c>
    </row>
    <row r="3407" spans="6:13" x14ac:dyDescent="0.2">
      <c r="F3407" s="110"/>
      <c r="I3407" s="213"/>
      <c r="J3407" s="254">
        <f>IFERROR(VLOOKUP(G:G,'Master Data'!A:D,4,FALSE),0)</f>
        <v>0</v>
      </c>
      <c r="L3407" s="117">
        <f>IFERROR(VLOOKUP(F:F,'BW Expense Report Doc'!F:H,3,FALSE),0)</f>
        <v>0</v>
      </c>
      <c r="M3407" s="117" t="str">
        <f>IFERROR(VLOOKUP(F:F,'Payment Schedule'!AD:AE,2,FALSE),"")</f>
        <v/>
      </c>
    </row>
    <row r="3408" spans="6:13" x14ac:dyDescent="0.2">
      <c r="F3408" s="110"/>
      <c r="I3408" s="213"/>
      <c r="J3408" s="254">
        <f>IFERROR(VLOOKUP(G:G,'Master Data'!A:D,4,FALSE),0)</f>
        <v>0</v>
      </c>
      <c r="L3408" s="117">
        <f>IFERROR(VLOOKUP(F:F,'BW Expense Report Doc'!F:H,3,FALSE),0)</f>
        <v>0</v>
      </c>
      <c r="M3408" s="117" t="str">
        <f>IFERROR(VLOOKUP(F:F,'Payment Schedule'!AD:AE,2,FALSE),"")</f>
        <v/>
      </c>
    </row>
    <row r="3409" spans="6:13" x14ac:dyDescent="0.2">
      <c r="F3409" s="110"/>
      <c r="I3409" s="213"/>
      <c r="J3409" s="254">
        <f>IFERROR(VLOOKUP(G:G,'Master Data'!A:D,4,FALSE),0)</f>
        <v>0</v>
      </c>
      <c r="L3409" s="117">
        <f>IFERROR(VLOOKUP(F:F,'BW Expense Report Doc'!F:H,3,FALSE),0)</f>
        <v>0</v>
      </c>
      <c r="M3409" s="117" t="str">
        <f>IFERROR(VLOOKUP(F:F,'Payment Schedule'!AD:AE,2,FALSE),"")</f>
        <v/>
      </c>
    </row>
    <row r="3410" spans="6:13" x14ac:dyDescent="0.2">
      <c r="F3410" s="110"/>
      <c r="I3410" s="213"/>
      <c r="J3410" s="254">
        <f>IFERROR(VLOOKUP(G:G,'Master Data'!A:D,4,FALSE),0)</f>
        <v>0</v>
      </c>
      <c r="L3410" s="117">
        <f>IFERROR(VLOOKUP(F:F,'BW Expense Report Doc'!F:H,3,FALSE),0)</f>
        <v>0</v>
      </c>
      <c r="M3410" s="117" t="str">
        <f>IFERROR(VLOOKUP(F:F,'Payment Schedule'!AD:AE,2,FALSE),"")</f>
        <v/>
      </c>
    </row>
    <row r="3411" spans="6:13" x14ac:dyDescent="0.2">
      <c r="F3411" s="110"/>
      <c r="I3411" s="213"/>
      <c r="J3411" s="254">
        <f>IFERROR(VLOOKUP(G:G,'Master Data'!A:D,4,FALSE),0)</f>
        <v>0</v>
      </c>
      <c r="L3411" s="117">
        <f>IFERROR(VLOOKUP(F:F,'BW Expense Report Doc'!F:H,3,FALSE),0)</f>
        <v>0</v>
      </c>
      <c r="M3411" s="117" t="str">
        <f>IFERROR(VLOOKUP(F:F,'Payment Schedule'!AD:AE,2,FALSE),"")</f>
        <v/>
      </c>
    </row>
    <row r="3412" spans="6:13" x14ac:dyDescent="0.2">
      <c r="F3412" s="110"/>
      <c r="I3412" s="213"/>
      <c r="J3412" s="254">
        <f>IFERROR(VLOOKUP(G:G,'Master Data'!A:D,4,FALSE),0)</f>
        <v>0</v>
      </c>
      <c r="L3412" s="117">
        <f>IFERROR(VLOOKUP(F:F,'BW Expense Report Doc'!F:H,3,FALSE),0)</f>
        <v>0</v>
      </c>
      <c r="M3412" s="117" t="str">
        <f>IFERROR(VLOOKUP(F:F,'Payment Schedule'!AD:AE,2,FALSE),"")</f>
        <v/>
      </c>
    </row>
    <row r="3413" spans="6:13" x14ac:dyDescent="0.2">
      <c r="F3413" s="110"/>
      <c r="I3413" s="213"/>
      <c r="J3413" s="254">
        <f>IFERROR(VLOOKUP(G:G,'Master Data'!A:D,4,FALSE),0)</f>
        <v>0</v>
      </c>
      <c r="L3413" s="117">
        <f>IFERROR(VLOOKUP(F:F,'BW Expense Report Doc'!F:H,3,FALSE),0)</f>
        <v>0</v>
      </c>
      <c r="M3413" s="117" t="str">
        <f>IFERROR(VLOOKUP(F:F,'Payment Schedule'!AD:AE,2,FALSE),"")</f>
        <v/>
      </c>
    </row>
    <row r="3414" spans="6:13" x14ac:dyDescent="0.2">
      <c r="F3414" s="110"/>
      <c r="I3414" s="213"/>
      <c r="J3414" s="254">
        <f>IFERROR(VLOOKUP(G:G,'Master Data'!A:D,4,FALSE),0)</f>
        <v>0</v>
      </c>
      <c r="L3414" s="117">
        <f>IFERROR(VLOOKUP(F:F,'BW Expense Report Doc'!F:H,3,FALSE),0)</f>
        <v>0</v>
      </c>
      <c r="M3414" s="117" t="str">
        <f>IFERROR(VLOOKUP(F:F,'Payment Schedule'!AD:AE,2,FALSE),"")</f>
        <v/>
      </c>
    </row>
    <row r="3415" spans="6:13" x14ac:dyDescent="0.2">
      <c r="F3415" s="110"/>
      <c r="I3415" s="213"/>
      <c r="J3415" s="254">
        <f>IFERROR(VLOOKUP(G:G,'Master Data'!A:D,4,FALSE),0)</f>
        <v>0</v>
      </c>
      <c r="L3415" s="117">
        <f>IFERROR(VLOOKUP(F:F,'BW Expense Report Doc'!F:H,3,FALSE),0)</f>
        <v>0</v>
      </c>
      <c r="M3415" s="117" t="str">
        <f>IFERROR(VLOOKUP(F:F,'Payment Schedule'!AD:AE,2,FALSE),"")</f>
        <v/>
      </c>
    </row>
    <row r="3416" spans="6:13" x14ac:dyDescent="0.2">
      <c r="F3416" s="110"/>
      <c r="I3416" s="213"/>
      <c r="J3416" s="254">
        <f>IFERROR(VLOOKUP(G:G,'Master Data'!A:D,4,FALSE),0)</f>
        <v>0</v>
      </c>
      <c r="L3416" s="117">
        <f>IFERROR(VLOOKUP(F:F,'BW Expense Report Doc'!F:H,3,FALSE),0)</f>
        <v>0</v>
      </c>
      <c r="M3416" s="117" t="str">
        <f>IFERROR(VLOOKUP(F:F,'Payment Schedule'!AD:AE,2,FALSE),"")</f>
        <v/>
      </c>
    </row>
    <row r="3417" spans="6:13" x14ac:dyDescent="0.2">
      <c r="F3417" s="110"/>
      <c r="I3417" s="213"/>
      <c r="J3417" s="254">
        <f>IFERROR(VLOOKUP(G:G,'Master Data'!A:D,4,FALSE),0)</f>
        <v>0</v>
      </c>
      <c r="L3417" s="117">
        <f>IFERROR(VLOOKUP(F:F,'BW Expense Report Doc'!F:H,3,FALSE),0)</f>
        <v>0</v>
      </c>
      <c r="M3417" s="117" t="str">
        <f>IFERROR(VLOOKUP(F:F,'Payment Schedule'!AD:AE,2,FALSE),"")</f>
        <v/>
      </c>
    </row>
    <row r="3418" spans="6:13" x14ac:dyDescent="0.2">
      <c r="F3418" s="110"/>
      <c r="I3418" s="213"/>
      <c r="J3418" s="254">
        <f>IFERROR(VLOOKUP(G:G,'Master Data'!A:D,4,FALSE),0)</f>
        <v>0</v>
      </c>
      <c r="L3418" s="117">
        <f>IFERROR(VLOOKUP(F:F,'BW Expense Report Doc'!F:H,3,FALSE),0)</f>
        <v>0</v>
      </c>
      <c r="M3418" s="117" t="str">
        <f>IFERROR(VLOOKUP(F:F,'Payment Schedule'!AD:AE,2,FALSE),"")</f>
        <v/>
      </c>
    </row>
    <row r="3419" spans="6:13" x14ac:dyDescent="0.2">
      <c r="F3419" s="110"/>
      <c r="I3419" s="213"/>
      <c r="J3419" s="254">
        <f>IFERROR(VLOOKUP(G:G,'Master Data'!A:D,4,FALSE),0)</f>
        <v>0</v>
      </c>
      <c r="L3419" s="117">
        <f>IFERROR(VLOOKUP(F:F,'BW Expense Report Doc'!F:H,3,FALSE),0)</f>
        <v>0</v>
      </c>
      <c r="M3419" s="117" t="str">
        <f>IFERROR(VLOOKUP(F:F,'Payment Schedule'!AD:AE,2,FALSE),"")</f>
        <v/>
      </c>
    </row>
    <row r="3420" spans="6:13" x14ac:dyDescent="0.2">
      <c r="F3420" s="110"/>
      <c r="I3420" s="213"/>
      <c r="J3420" s="254">
        <f>IFERROR(VLOOKUP(G:G,'Master Data'!A:D,4,FALSE),0)</f>
        <v>0</v>
      </c>
      <c r="L3420" s="117">
        <f>IFERROR(VLOOKUP(F:F,'BW Expense Report Doc'!F:H,3,FALSE),0)</f>
        <v>0</v>
      </c>
      <c r="M3420" s="117" t="str">
        <f>IFERROR(VLOOKUP(F:F,'Payment Schedule'!AD:AE,2,FALSE),"")</f>
        <v/>
      </c>
    </row>
    <row r="3421" spans="6:13" x14ac:dyDescent="0.2">
      <c r="F3421" s="110"/>
      <c r="I3421" s="213"/>
      <c r="J3421" s="254">
        <f>IFERROR(VLOOKUP(G:G,'Master Data'!A:D,4,FALSE),0)</f>
        <v>0</v>
      </c>
      <c r="L3421" s="117">
        <f>IFERROR(VLOOKUP(F:F,'BW Expense Report Doc'!F:H,3,FALSE),0)</f>
        <v>0</v>
      </c>
      <c r="M3421" s="117" t="str">
        <f>IFERROR(VLOOKUP(F:F,'Payment Schedule'!AD:AE,2,FALSE),"")</f>
        <v/>
      </c>
    </row>
    <row r="3422" spans="6:13" x14ac:dyDescent="0.2">
      <c r="F3422" s="110"/>
      <c r="I3422" s="213"/>
      <c r="J3422" s="254">
        <f>IFERROR(VLOOKUP(G:G,'Master Data'!A:D,4,FALSE),0)</f>
        <v>0</v>
      </c>
      <c r="L3422" s="117">
        <f>IFERROR(VLOOKUP(F:F,'BW Expense Report Doc'!F:H,3,FALSE),0)</f>
        <v>0</v>
      </c>
      <c r="M3422" s="117" t="str">
        <f>IFERROR(VLOOKUP(F:F,'Payment Schedule'!AD:AE,2,FALSE),"")</f>
        <v/>
      </c>
    </row>
    <row r="3423" spans="6:13" x14ac:dyDescent="0.2">
      <c r="F3423" s="110"/>
      <c r="I3423" s="213"/>
      <c r="J3423" s="254">
        <f>IFERROR(VLOOKUP(G:G,'Master Data'!A:D,4,FALSE),0)</f>
        <v>0</v>
      </c>
      <c r="L3423" s="117">
        <f>IFERROR(VLOOKUP(F:F,'BW Expense Report Doc'!F:H,3,FALSE),0)</f>
        <v>0</v>
      </c>
      <c r="M3423" s="117" t="str">
        <f>IFERROR(VLOOKUP(F:F,'Payment Schedule'!AD:AE,2,FALSE),"")</f>
        <v/>
      </c>
    </row>
    <row r="3424" spans="6:13" x14ac:dyDescent="0.2">
      <c r="F3424" s="110"/>
      <c r="I3424" s="213"/>
      <c r="J3424" s="254">
        <f>IFERROR(VLOOKUP(G:G,'Master Data'!A:D,4,FALSE),0)</f>
        <v>0</v>
      </c>
      <c r="L3424" s="117">
        <f>IFERROR(VLOOKUP(F:F,'BW Expense Report Doc'!F:H,3,FALSE),0)</f>
        <v>0</v>
      </c>
      <c r="M3424" s="117" t="str">
        <f>IFERROR(VLOOKUP(F:F,'Payment Schedule'!AD:AE,2,FALSE),"")</f>
        <v/>
      </c>
    </row>
    <row r="3425" spans="6:13" x14ac:dyDescent="0.2">
      <c r="F3425" s="110"/>
      <c r="I3425" s="213"/>
      <c r="J3425" s="254">
        <f>IFERROR(VLOOKUP(G:G,'Master Data'!A:D,4,FALSE),0)</f>
        <v>0</v>
      </c>
      <c r="L3425" s="117">
        <f>IFERROR(VLOOKUP(F:F,'BW Expense Report Doc'!F:H,3,FALSE),0)</f>
        <v>0</v>
      </c>
      <c r="M3425" s="117" t="str">
        <f>IFERROR(VLOOKUP(F:F,'Payment Schedule'!AD:AE,2,FALSE),"")</f>
        <v/>
      </c>
    </row>
    <row r="3426" spans="6:13" x14ac:dyDescent="0.2">
      <c r="F3426" s="110"/>
      <c r="I3426" s="213"/>
      <c r="J3426" s="254">
        <f>IFERROR(VLOOKUP(G:G,'Master Data'!A:D,4,FALSE),0)</f>
        <v>0</v>
      </c>
      <c r="L3426" s="117">
        <f>IFERROR(VLOOKUP(F:F,'BW Expense Report Doc'!F:H,3,FALSE),0)</f>
        <v>0</v>
      </c>
      <c r="M3426" s="117" t="str">
        <f>IFERROR(VLOOKUP(F:F,'Payment Schedule'!AD:AE,2,FALSE),"")</f>
        <v/>
      </c>
    </row>
    <row r="3427" spans="6:13" x14ac:dyDescent="0.2">
      <c r="F3427" s="110"/>
      <c r="I3427" s="213"/>
      <c r="J3427" s="254">
        <f>IFERROR(VLOOKUP(G:G,'Master Data'!A:D,4,FALSE),0)</f>
        <v>0</v>
      </c>
      <c r="L3427" s="117">
        <f>IFERROR(VLOOKUP(F:F,'BW Expense Report Doc'!F:H,3,FALSE),0)</f>
        <v>0</v>
      </c>
      <c r="M3427" s="117" t="str">
        <f>IFERROR(VLOOKUP(F:F,'Payment Schedule'!AD:AE,2,FALSE),"")</f>
        <v/>
      </c>
    </row>
    <row r="3428" spans="6:13" x14ac:dyDescent="0.2">
      <c r="F3428" s="110"/>
      <c r="I3428" s="213"/>
      <c r="J3428" s="254">
        <f>IFERROR(VLOOKUP(G:G,'Master Data'!A:D,4,FALSE),0)</f>
        <v>0</v>
      </c>
      <c r="L3428" s="117">
        <f>IFERROR(VLOOKUP(F:F,'BW Expense Report Doc'!F:H,3,FALSE),0)</f>
        <v>0</v>
      </c>
      <c r="M3428" s="117" t="str">
        <f>IFERROR(VLOOKUP(F:F,'Payment Schedule'!AD:AE,2,FALSE),"")</f>
        <v/>
      </c>
    </row>
    <row r="3429" spans="6:13" x14ac:dyDescent="0.2">
      <c r="F3429" s="110"/>
      <c r="I3429" s="213"/>
      <c r="J3429" s="254">
        <f>IFERROR(VLOOKUP(G:G,'Master Data'!A:D,4,FALSE),0)</f>
        <v>0</v>
      </c>
      <c r="L3429" s="117">
        <f>IFERROR(VLOOKUP(F:F,'BW Expense Report Doc'!F:H,3,FALSE),0)</f>
        <v>0</v>
      </c>
      <c r="M3429" s="117" t="str">
        <f>IFERROR(VLOOKUP(F:F,'Payment Schedule'!AD:AE,2,FALSE),"")</f>
        <v/>
      </c>
    </row>
    <row r="3430" spans="6:13" x14ac:dyDescent="0.2">
      <c r="F3430" s="110"/>
      <c r="I3430" s="213"/>
      <c r="J3430" s="254">
        <f>IFERROR(VLOOKUP(G:G,'Master Data'!A:D,4,FALSE),0)</f>
        <v>0</v>
      </c>
      <c r="L3430" s="117">
        <f>IFERROR(VLOOKUP(F:F,'BW Expense Report Doc'!F:H,3,FALSE),0)</f>
        <v>0</v>
      </c>
      <c r="M3430" s="117" t="str">
        <f>IFERROR(VLOOKUP(F:F,'Payment Schedule'!AD:AE,2,FALSE),"")</f>
        <v/>
      </c>
    </row>
    <row r="3431" spans="6:13" x14ac:dyDescent="0.2">
      <c r="F3431" s="110"/>
      <c r="I3431" s="213"/>
      <c r="J3431" s="254">
        <f>IFERROR(VLOOKUP(G:G,'Master Data'!A:D,4,FALSE),0)</f>
        <v>0</v>
      </c>
      <c r="L3431" s="117">
        <f>IFERROR(VLOOKUP(F:F,'BW Expense Report Doc'!F:H,3,FALSE),0)</f>
        <v>0</v>
      </c>
      <c r="M3431" s="117" t="str">
        <f>IFERROR(VLOOKUP(F:F,'Payment Schedule'!AD:AE,2,FALSE),"")</f>
        <v/>
      </c>
    </row>
    <row r="3432" spans="6:13" x14ac:dyDescent="0.2">
      <c r="F3432" s="110"/>
      <c r="I3432" s="213"/>
      <c r="J3432" s="254">
        <f>IFERROR(VLOOKUP(G:G,'Master Data'!A:D,4,FALSE),0)</f>
        <v>0</v>
      </c>
      <c r="L3432" s="117">
        <f>IFERROR(VLOOKUP(F:F,'BW Expense Report Doc'!F:H,3,FALSE),0)</f>
        <v>0</v>
      </c>
      <c r="M3432" s="117" t="str">
        <f>IFERROR(VLOOKUP(F:F,'Payment Schedule'!AD:AE,2,FALSE),"")</f>
        <v/>
      </c>
    </row>
    <row r="3433" spans="6:13" x14ac:dyDescent="0.2">
      <c r="F3433" s="110"/>
      <c r="I3433" s="213"/>
      <c r="J3433" s="254">
        <f>IFERROR(VLOOKUP(G:G,'Master Data'!A:D,4,FALSE),0)</f>
        <v>0</v>
      </c>
      <c r="L3433" s="117">
        <f>IFERROR(VLOOKUP(F:F,'BW Expense Report Doc'!F:H,3,FALSE),0)</f>
        <v>0</v>
      </c>
      <c r="M3433" s="117" t="str">
        <f>IFERROR(VLOOKUP(F:F,'Payment Schedule'!AD:AE,2,FALSE),"")</f>
        <v/>
      </c>
    </row>
    <row r="3434" spans="6:13" x14ac:dyDescent="0.2">
      <c r="F3434" s="110"/>
      <c r="I3434" s="213"/>
      <c r="J3434" s="254">
        <f>IFERROR(VLOOKUP(G:G,'Master Data'!A:D,4,FALSE),0)</f>
        <v>0</v>
      </c>
      <c r="L3434" s="117">
        <f>IFERROR(VLOOKUP(F:F,'BW Expense Report Doc'!F:H,3,FALSE),0)</f>
        <v>0</v>
      </c>
      <c r="M3434" s="117" t="str">
        <f>IFERROR(VLOOKUP(F:F,'Payment Schedule'!AD:AE,2,FALSE),"")</f>
        <v/>
      </c>
    </row>
    <row r="3435" spans="6:13" x14ac:dyDescent="0.2">
      <c r="F3435" s="110"/>
      <c r="I3435" s="213"/>
      <c r="J3435" s="254">
        <f>IFERROR(VLOOKUP(G:G,'Master Data'!A:D,4,FALSE),0)</f>
        <v>0</v>
      </c>
      <c r="L3435" s="117">
        <f>IFERROR(VLOOKUP(F:F,'BW Expense Report Doc'!F:H,3,FALSE),0)</f>
        <v>0</v>
      </c>
      <c r="M3435" s="117" t="str">
        <f>IFERROR(VLOOKUP(F:F,'Payment Schedule'!AD:AE,2,FALSE),"")</f>
        <v/>
      </c>
    </row>
    <row r="3436" spans="6:13" x14ac:dyDescent="0.2">
      <c r="F3436" s="110"/>
      <c r="I3436" s="213"/>
      <c r="J3436" s="254">
        <f>IFERROR(VLOOKUP(G:G,'Master Data'!A:D,4,FALSE),0)</f>
        <v>0</v>
      </c>
      <c r="L3436" s="117">
        <f>IFERROR(VLOOKUP(F:F,'BW Expense Report Doc'!F:H,3,FALSE),0)</f>
        <v>0</v>
      </c>
      <c r="M3436" s="117" t="str">
        <f>IFERROR(VLOOKUP(F:F,'Payment Schedule'!AD:AE,2,FALSE),"")</f>
        <v/>
      </c>
    </row>
    <row r="3437" spans="6:13" x14ac:dyDescent="0.2">
      <c r="F3437" s="110"/>
      <c r="I3437" s="213"/>
      <c r="J3437" s="254">
        <f>IFERROR(VLOOKUP(G:G,'Master Data'!A:D,4,FALSE),0)</f>
        <v>0</v>
      </c>
      <c r="L3437" s="117">
        <f>IFERROR(VLOOKUP(F:F,'BW Expense Report Doc'!F:H,3,FALSE),0)</f>
        <v>0</v>
      </c>
      <c r="M3437" s="117" t="str">
        <f>IFERROR(VLOOKUP(F:F,'Payment Schedule'!AD:AE,2,FALSE),"")</f>
        <v/>
      </c>
    </row>
    <row r="3438" spans="6:13" x14ac:dyDescent="0.2">
      <c r="F3438" s="110"/>
      <c r="I3438" s="213"/>
      <c r="J3438" s="254">
        <f>IFERROR(VLOOKUP(G:G,'Master Data'!A:D,4,FALSE),0)</f>
        <v>0</v>
      </c>
      <c r="L3438" s="117">
        <f>IFERROR(VLOOKUP(F:F,'BW Expense Report Doc'!F:H,3,FALSE),0)</f>
        <v>0</v>
      </c>
      <c r="M3438" s="117" t="str">
        <f>IFERROR(VLOOKUP(F:F,'Payment Schedule'!AD:AE,2,FALSE),"")</f>
        <v/>
      </c>
    </row>
    <row r="3439" spans="6:13" x14ac:dyDescent="0.2">
      <c r="F3439" s="110"/>
      <c r="I3439" s="213"/>
      <c r="J3439" s="254">
        <f>IFERROR(VLOOKUP(G:G,'Master Data'!A:D,4,FALSE),0)</f>
        <v>0</v>
      </c>
      <c r="L3439" s="117">
        <f>IFERROR(VLOOKUP(F:F,'BW Expense Report Doc'!F:H,3,FALSE),0)</f>
        <v>0</v>
      </c>
      <c r="M3439" s="117" t="str">
        <f>IFERROR(VLOOKUP(F:F,'Payment Schedule'!AD:AE,2,FALSE),"")</f>
        <v/>
      </c>
    </row>
    <row r="3440" spans="6:13" x14ac:dyDescent="0.2">
      <c r="F3440" s="110"/>
      <c r="I3440" s="213"/>
      <c r="J3440" s="254">
        <f>IFERROR(VLOOKUP(G:G,'Master Data'!A:D,4,FALSE),0)</f>
        <v>0</v>
      </c>
      <c r="L3440" s="117">
        <f>IFERROR(VLOOKUP(F:F,'BW Expense Report Doc'!F:H,3,FALSE),0)</f>
        <v>0</v>
      </c>
      <c r="M3440" s="117" t="str">
        <f>IFERROR(VLOOKUP(F:F,'Payment Schedule'!AD:AE,2,FALSE),"")</f>
        <v/>
      </c>
    </row>
    <row r="3441" spans="6:13" x14ac:dyDescent="0.2">
      <c r="F3441" s="110"/>
      <c r="I3441" s="213"/>
      <c r="J3441" s="254">
        <f>IFERROR(VLOOKUP(G:G,'Master Data'!A:D,4,FALSE),0)</f>
        <v>0</v>
      </c>
      <c r="L3441" s="117">
        <f>IFERROR(VLOOKUP(F:F,'BW Expense Report Doc'!F:H,3,FALSE),0)</f>
        <v>0</v>
      </c>
      <c r="M3441" s="117" t="str">
        <f>IFERROR(VLOOKUP(F:F,'Payment Schedule'!AD:AE,2,FALSE),"")</f>
        <v/>
      </c>
    </row>
    <row r="3442" spans="6:13" x14ac:dyDescent="0.2">
      <c r="F3442" s="110"/>
      <c r="I3442" s="213"/>
      <c r="J3442" s="254">
        <f>IFERROR(VLOOKUP(G:G,'Master Data'!A:D,4,FALSE),0)</f>
        <v>0</v>
      </c>
      <c r="L3442" s="117">
        <f>IFERROR(VLOOKUP(F:F,'BW Expense Report Doc'!F:H,3,FALSE),0)</f>
        <v>0</v>
      </c>
      <c r="M3442" s="117" t="str">
        <f>IFERROR(VLOOKUP(F:F,'Payment Schedule'!AD:AE,2,FALSE),"")</f>
        <v/>
      </c>
    </row>
    <row r="3443" spans="6:13" x14ac:dyDescent="0.2">
      <c r="F3443" s="110"/>
      <c r="I3443" s="213"/>
      <c r="J3443" s="254">
        <f>IFERROR(VLOOKUP(G:G,'Master Data'!A:D,4,FALSE),0)</f>
        <v>0</v>
      </c>
      <c r="L3443" s="117">
        <f>IFERROR(VLOOKUP(F:F,'BW Expense Report Doc'!F:H,3,FALSE),0)</f>
        <v>0</v>
      </c>
      <c r="M3443" s="117" t="str">
        <f>IFERROR(VLOOKUP(F:F,'Payment Schedule'!AD:AE,2,FALSE),"")</f>
        <v/>
      </c>
    </row>
    <row r="3444" spans="6:13" x14ac:dyDescent="0.2">
      <c r="F3444" s="110"/>
      <c r="I3444" s="213"/>
      <c r="J3444" s="254">
        <f>IFERROR(VLOOKUP(G:G,'Master Data'!A:D,4,FALSE),0)</f>
        <v>0</v>
      </c>
      <c r="L3444" s="117">
        <f>IFERROR(VLOOKUP(F:F,'BW Expense Report Doc'!F:H,3,FALSE),0)</f>
        <v>0</v>
      </c>
      <c r="M3444" s="117" t="str">
        <f>IFERROR(VLOOKUP(F:F,'Payment Schedule'!AD:AE,2,FALSE),"")</f>
        <v/>
      </c>
    </row>
    <row r="3445" spans="6:13" x14ac:dyDescent="0.2">
      <c r="F3445" s="110"/>
      <c r="I3445" s="213"/>
      <c r="J3445" s="254">
        <f>IFERROR(VLOOKUP(G:G,'Master Data'!A:D,4,FALSE),0)</f>
        <v>0</v>
      </c>
      <c r="L3445" s="117">
        <f>IFERROR(VLOOKUP(F:F,'BW Expense Report Doc'!F:H,3,FALSE),0)</f>
        <v>0</v>
      </c>
      <c r="M3445" s="117" t="str">
        <f>IFERROR(VLOOKUP(F:F,'Payment Schedule'!AD:AE,2,FALSE),"")</f>
        <v/>
      </c>
    </row>
    <row r="3446" spans="6:13" x14ac:dyDescent="0.2">
      <c r="F3446" s="110"/>
      <c r="I3446" s="213"/>
      <c r="J3446" s="254">
        <f>IFERROR(VLOOKUP(G:G,'Master Data'!A:D,4,FALSE),0)</f>
        <v>0</v>
      </c>
      <c r="L3446" s="117">
        <f>IFERROR(VLOOKUP(F:F,'BW Expense Report Doc'!F:H,3,FALSE),0)</f>
        <v>0</v>
      </c>
      <c r="M3446" s="117" t="str">
        <f>IFERROR(VLOOKUP(F:F,'Payment Schedule'!AD:AE,2,FALSE),"")</f>
        <v/>
      </c>
    </row>
    <row r="3447" spans="6:13" x14ac:dyDescent="0.2">
      <c r="F3447" s="110"/>
      <c r="I3447" s="213"/>
      <c r="J3447" s="254">
        <f>IFERROR(VLOOKUP(G:G,'Master Data'!A:D,4,FALSE),0)</f>
        <v>0</v>
      </c>
      <c r="L3447" s="117">
        <f>IFERROR(VLOOKUP(F:F,'BW Expense Report Doc'!F:H,3,FALSE),0)</f>
        <v>0</v>
      </c>
      <c r="M3447" s="117" t="str">
        <f>IFERROR(VLOOKUP(F:F,'Payment Schedule'!AD:AE,2,FALSE),"")</f>
        <v/>
      </c>
    </row>
    <row r="3448" spans="6:13" x14ac:dyDescent="0.2">
      <c r="F3448" s="110"/>
      <c r="I3448" s="213"/>
      <c r="J3448" s="254">
        <f>IFERROR(VLOOKUP(G:G,'Master Data'!A:D,4,FALSE),0)</f>
        <v>0</v>
      </c>
      <c r="L3448" s="117">
        <f>IFERROR(VLOOKUP(F:F,'BW Expense Report Doc'!F:H,3,FALSE),0)</f>
        <v>0</v>
      </c>
      <c r="M3448" s="117" t="str">
        <f>IFERROR(VLOOKUP(F:F,'Payment Schedule'!AD:AE,2,FALSE),"")</f>
        <v/>
      </c>
    </row>
    <row r="3449" spans="6:13" x14ac:dyDescent="0.2">
      <c r="F3449" s="110"/>
      <c r="I3449" s="213"/>
      <c r="J3449" s="254">
        <f>IFERROR(VLOOKUP(G:G,'Master Data'!A:D,4,FALSE),0)</f>
        <v>0</v>
      </c>
      <c r="L3449" s="117">
        <f>IFERROR(VLOOKUP(F:F,'BW Expense Report Doc'!F:H,3,FALSE),0)</f>
        <v>0</v>
      </c>
      <c r="M3449" s="117" t="str">
        <f>IFERROR(VLOOKUP(F:F,'Payment Schedule'!AD:AE,2,FALSE),"")</f>
        <v/>
      </c>
    </row>
    <row r="3450" spans="6:13" x14ac:dyDescent="0.2">
      <c r="F3450" s="110"/>
      <c r="I3450" s="213"/>
      <c r="J3450" s="254">
        <f>IFERROR(VLOOKUP(G:G,'Master Data'!A:D,4,FALSE),0)</f>
        <v>0</v>
      </c>
      <c r="L3450" s="117">
        <f>IFERROR(VLOOKUP(F:F,'BW Expense Report Doc'!F:H,3,FALSE),0)</f>
        <v>0</v>
      </c>
      <c r="M3450" s="117" t="str">
        <f>IFERROR(VLOOKUP(F:F,'Payment Schedule'!AD:AE,2,FALSE),"")</f>
        <v/>
      </c>
    </row>
    <row r="3451" spans="6:13" x14ac:dyDescent="0.2">
      <c r="F3451" s="110"/>
      <c r="I3451" s="213"/>
      <c r="J3451" s="254">
        <f>IFERROR(VLOOKUP(G:G,'Master Data'!A:D,4,FALSE),0)</f>
        <v>0</v>
      </c>
      <c r="L3451" s="117">
        <f>IFERROR(VLOOKUP(F:F,'BW Expense Report Doc'!F:H,3,FALSE),0)</f>
        <v>0</v>
      </c>
      <c r="M3451" s="117" t="str">
        <f>IFERROR(VLOOKUP(F:F,'Payment Schedule'!AD:AE,2,FALSE),"")</f>
        <v/>
      </c>
    </row>
    <row r="3452" spans="6:13" x14ac:dyDescent="0.2">
      <c r="F3452" s="110"/>
      <c r="I3452" s="213"/>
      <c r="J3452" s="254">
        <f>IFERROR(VLOOKUP(G:G,'Master Data'!A:D,4,FALSE),0)</f>
        <v>0</v>
      </c>
      <c r="L3452" s="117">
        <f>IFERROR(VLOOKUP(F:F,'BW Expense Report Doc'!F:H,3,FALSE),0)</f>
        <v>0</v>
      </c>
      <c r="M3452" s="117" t="str">
        <f>IFERROR(VLOOKUP(F:F,'Payment Schedule'!AD:AE,2,FALSE),"")</f>
        <v/>
      </c>
    </row>
    <row r="3453" spans="6:13" x14ac:dyDescent="0.2">
      <c r="F3453" s="110"/>
      <c r="I3453" s="213"/>
      <c r="J3453" s="254">
        <f>IFERROR(VLOOKUP(G:G,'Master Data'!A:D,4,FALSE),0)</f>
        <v>0</v>
      </c>
      <c r="L3453" s="117">
        <f>IFERROR(VLOOKUP(F:F,'BW Expense Report Doc'!F:H,3,FALSE),0)</f>
        <v>0</v>
      </c>
      <c r="M3453" s="117" t="str">
        <f>IFERROR(VLOOKUP(F:F,'Payment Schedule'!AD:AE,2,FALSE),"")</f>
        <v/>
      </c>
    </row>
    <row r="3454" spans="6:13" x14ac:dyDescent="0.2">
      <c r="F3454" s="110"/>
      <c r="I3454" s="213"/>
      <c r="J3454" s="254">
        <f>IFERROR(VLOOKUP(G:G,'Master Data'!A:D,4,FALSE),0)</f>
        <v>0</v>
      </c>
      <c r="L3454" s="117">
        <f>IFERROR(VLOOKUP(F:F,'BW Expense Report Doc'!F:H,3,FALSE),0)</f>
        <v>0</v>
      </c>
      <c r="M3454" s="117" t="str">
        <f>IFERROR(VLOOKUP(F:F,'Payment Schedule'!AD:AE,2,FALSE),"")</f>
        <v/>
      </c>
    </row>
    <row r="3455" spans="6:13" x14ac:dyDescent="0.2">
      <c r="F3455" s="110"/>
      <c r="I3455" s="213"/>
      <c r="J3455" s="254">
        <f>IFERROR(VLOOKUP(G:G,'Master Data'!A:D,4,FALSE),0)</f>
        <v>0</v>
      </c>
      <c r="L3455" s="117">
        <f>IFERROR(VLOOKUP(F:F,'BW Expense Report Doc'!F:H,3,FALSE),0)</f>
        <v>0</v>
      </c>
      <c r="M3455" s="117" t="str">
        <f>IFERROR(VLOOKUP(F:F,'Payment Schedule'!AD:AE,2,FALSE),"")</f>
        <v/>
      </c>
    </row>
    <row r="3456" spans="6:13" x14ac:dyDescent="0.2">
      <c r="F3456" s="110"/>
      <c r="I3456" s="213"/>
      <c r="J3456" s="254">
        <f>IFERROR(VLOOKUP(G:G,'Master Data'!A:D,4,FALSE),0)</f>
        <v>0</v>
      </c>
      <c r="L3456" s="117">
        <f>IFERROR(VLOOKUP(F:F,'BW Expense Report Doc'!F:H,3,FALSE),0)</f>
        <v>0</v>
      </c>
      <c r="M3456" s="117" t="str">
        <f>IFERROR(VLOOKUP(F:F,'Payment Schedule'!AD:AE,2,FALSE),"")</f>
        <v/>
      </c>
    </row>
    <row r="3457" spans="6:13" x14ac:dyDescent="0.2">
      <c r="F3457" s="110"/>
      <c r="I3457" s="213"/>
      <c r="J3457" s="254">
        <f>IFERROR(VLOOKUP(G:G,'Master Data'!A:D,4,FALSE),0)</f>
        <v>0</v>
      </c>
      <c r="L3457" s="117">
        <f>IFERROR(VLOOKUP(F:F,'BW Expense Report Doc'!F:H,3,FALSE),0)</f>
        <v>0</v>
      </c>
      <c r="M3457" s="117" t="str">
        <f>IFERROR(VLOOKUP(F:F,'Payment Schedule'!AD:AE,2,FALSE),"")</f>
        <v/>
      </c>
    </row>
    <row r="3458" spans="6:13" x14ac:dyDescent="0.2">
      <c r="F3458" s="110"/>
      <c r="I3458" s="213"/>
      <c r="J3458" s="254">
        <f>IFERROR(VLOOKUP(G:G,'Master Data'!A:D,4,FALSE),0)</f>
        <v>0</v>
      </c>
      <c r="L3458" s="117">
        <f>IFERROR(VLOOKUP(F:F,'BW Expense Report Doc'!F:H,3,FALSE),0)</f>
        <v>0</v>
      </c>
      <c r="M3458" s="117" t="str">
        <f>IFERROR(VLOOKUP(F:F,'Payment Schedule'!AD:AE,2,FALSE),"")</f>
        <v/>
      </c>
    </row>
    <row r="3459" spans="6:13" x14ac:dyDescent="0.2">
      <c r="F3459" s="110"/>
      <c r="I3459" s="213"/>
      <c r="J3459" s="254">
        <f>IFERROR(VLOOKUP(G:G,'Master Data'!A:D,4,FALSE),0)</f>
        <v>0</v>
      </c>
      <c r="L3459" s="117">
        <f>IFERROR(VLOOKUP(F:F,'BW Expense Report Doc'!F:H,3,FALSE),0)</f>
        <v>0</v>
      </c>
      <c r="M3459" s="117" t="str">
        <f>IFERROR(VLOOKUP(F:F,'Payment Schedule'!AD:AE,2,FALSE),"")</f>
        <v/>
      </c>
    </row>
    <row r="3460" spans="6:13" x14ac:dyDescent="0.2">
      <c r="F3460" s="110"/>
      <c r="I3460" s="213"/>
      <c r="J3460" s="254">
        <f>IFERROR(VLOOKUP(G:G,'Master Data'!A:D,4,FALSE),0)</f>
        <v>0</v>
      </c>
      <c r="L3460" s="117">
        <f>IFERROR(VLOOKUP(F:F,'BW Expense Report Doc'!F:H,3,FALSE),0)</f>
        <v>0</v>
      </c>
      <c r="M3460" s="117" t="str">
        <f>IFERROR(VLOOKUP(F:F,'Payment Schedule'!AD:AE,2,FALSE),"")</f>
        <v/>
      </c>
    </row>
    <row r="3461" spans="6:13" x14ac:dyDescent="0.2">
      <c r="F3461" s="110"/>
      <c r="I3461" s="213"/>
      <c r="J3461" s="254">
        <f>IFERROR(VLOOKUP(G:G,'Master Data'!A:D,4,FALSE),0)</f>
        <v>0</v>
      </c>
      <c r="L3461" s="117">
        <f>IFERROR(VLOOKUP(F:F,'BW Expense Report Doc'!F:H,3,FALSE),0)</f>
        <v>0</v>
      </c>
      <c r="M3461" s="117" t="str">
        <f>IFERROR(VLOOKUP(F:F,'Payment Schedule'!AD:AE,2,FALSE),"")</f>
        <v/>
      </c>
    </row>
    <row r="3462" spans="6:13" x14ac:dyDescent="0.2">
      <c r="F3462" s="110"/>
      <c r="I3462" s="213"/>
      <c r="J3462" s="254">
        <f>IFERROR(VLOOKUP(G:G,'Master Data'!A:D,4,FALSE),0)</f>
        <v>0</v>
      </c>
      <c r="L3462" s="117">
        <f>IFERROR(VLOOKUP(F:F,'BW Expense Report Doc'!F:H,3,FALSE),0)</f>
        <v>0</v>
      </c>
      <c r="M3462" s="117" t="str">
        <f>IFERROR(VLOOKUP(F:F,'Payment Schedule'!AD:AE,2,FALSE),"")</f>
        <v/>
      </c>
    </row>
    <row r="3463" spans="6:13" x14ac:dyDescent="0.2">
      <c r="F3463" s="110"/>
      <c r="I3463" s="213"/>
      <c r="J3463" s="254">
        <f>IFERROR(VLOOKUP(G:G,'Master Data'!A:D,4,FALSE),0)</f>
        <v>0</v>
      </c>
      <c r="L3463" s="117">
        <f>IFERROR(VLOOKUP(F:F,'BW Expense Report Doc'!F:H,3,FALSE),0)</f>
        <v>0</v>
      </c>
      <c r="M3463" s="117" t="str">
        <f>IFERROR(VLOOKUP(F:F,'Payment Schedule'!AD:AE,2,FALSE),"")</f>
        <v/>
      </c>
    </row>
    <row r="3464" spans="6:13" x14ac:dyDescent="0.2">
      <c r="F3464" s="110"/>
      <c r="I3464" s="213"/>
      <c r="J3464" s="254">
        <f>IFERROR(VLOOKUP(G:G,'Master Data'!A:D,4,FALSE),0)</f>
        <v>0</v>
      </c>
      <c r="L3464" s="117">
        <f>IFERROR(VLOOKUP(F:F,'BW Expense Report Doc'!F:H,3,FALSE),0)</f>
        <v>0</v>
      </c>
      <c r="M3464" s="117" t="str">
        <f>IFERROR(VLOOKUP(F:F,'Payment Schedule'!AD:AE,2,FALSE),"")</f>
        <v/>
      </c>
    </row>
    <row r="3465" spans="6:13" x14ac:dyDescent="0.2">
      <c r="F3465" s="110"/>
      <c r="I3465" s="213"/>
      <c r="J3465" s="254">
        <f>IFERROR(VLOOKUP(G:G,'Master Data'!A:D,4,FALSE),0)</f>
        <v>0</v>
      </c>
      <c r="L3465" s="117">
        <f>IFERROR(VLOOKUP(F:F,'BW Expense Report Doc'!F:H,3,FALSE),0)</f>
        <v>0</v>
      </c>
      <c r="M3465" s="117" t="str">
        <f>IFERROR(VLOOKUP(F:F,'Payment Schedule'!AD:AE,2,FALSE),"")</f>
        <v/>
      </c>
    </row>
    <row r="3466" spans="6:13" x14ac:dyDescent="0.2">
      <c r="F3466" s="110"/>
      <c r="I3466" s="213"/>
      <c r="J3466" s="254">
        <f>IFERROR(VLOOKUP(G:G,'Master Data'!A:D,4,FALSE),0)</f>
        <v>0</v>
      </c>
      <c r="L3466" s="117">
        <f>IFERROR(VLOOKUP(F:F,'BW Expense Report Doc'!F:H,3,FALSE),0)</f>
        <v>0</v>
      </c>
      <c r="M3466" s="117" t="str">
        <f>IFERROR(VLOOKUP(F:F,'Payment Schedule'!AD:AE,2,FALSE),"")</f>
        <v/>
      </c>
    </row>
    <row r="3467" spans="6:13" x14ac:dyDescent="0.2">
      <c r="F3467" s="110"/>
      <c r="I3467" s="213"/>
      <c r="J3467" s="254">
        <f>IFERROR(VLOOKUP(G:G,'Master Data'!A:D,4,FALSE),0)</f>
        <v>0</v>
      </c>
      <c r="L3467" s="117">
        <f>IFERROR(VLOOKUP(F:F,'BW Expense Report Doc'!F:H,3,FALSE),0)</f>
        <v>0</v>
      </c>
      <c r="M3467" s="117" t="str">
        <f>IFERROR(VLOOKUP(F:F,'Payment Schedule'!AD:AE,2,FALSE),"")</f>
        <v/>
      </c>
    </row>
    <row r="3468" spans="6:13" x14ac:dyDescent="0.2">
      <c r="F3468" s="110"/>
      <c r="I3468" s="213"/>
      <c r="J3468" s="254">
        <f>IFERROR(VLOOKUP(G:G,'Master Data'!A:D,4,FALSE),0)</f>
        <v>0</v>
      </c>
      <c r="L3468" s="117">
        <f>IFERROR(VLOOKUP(F:F,'BW Expense Report Doc'!F:H,3,FALSE),0)</f>
        <v>0</v>
      </c>
      <c r="M3468" s="117" t="str">
        <f>IFERROR(VLOOKUP(F:F,'Payment Schedule'!AD:AE,2,FALSE),"")</f>
        <v/>
      </c>
    </row>
    <row r="3469" spans="6:13" x14ac:dyDescent="0.2">
      <c r="F3469" s="110"/>
      <c r="I3469" s="213"/>
      <c r="J3469" s="254">
        <f>IFERROR(VLOOKUP(G:G,'Master Data'!A:D,4,FALSE),0)</f>
        <v>0</v>
      </c>
      <c r="L3469" s="117">
        <f>IFERROR(VLOOKUP(F:F,'BW Expense Report Doc'!F:H,3,FALSE),0)</f>
        <v>0</v>
      </c>
      <c r="M3469" s="117" t="str">
        <f>IFERROR(VLOOKUP(F:F,'Payment Schedule'!AD:AE,2,FALSE),"")</f>
        <v/>
      </c>
    </row>
    <row r="3470" spans="6:13" x14ac:dyDescent="0.2">
      <c r="F3470" s="110"/>
      <c r="I3470" s="213"/>
      <c r="J3470" s="254">
        <f>IFERROR(VLOOKUP(G:G,'Master Data'!A:D,4,FALSE),0)</f>
        <v>0</v>
      </c>
      <c r="L3470" s="117">
        <f>IFERROR(VLOOKUP(F:F,'BW Expense Report Doc'!F:H,3,FALSE),0)</f>
        <v>0</v>
      </c>
      <c r="M3470" s="117" t="str">
        <f>IFERROR(VLOOKUP(F:F,'Payment Schedule'!AD:AE,2,FALSE),"")</f>
        <v/>
      </c>
    </row>
    <row r="3471" spans="6:13" x14ac:dyDescent="0.2">
      <c r="F3471" s="110"/>
      <c r="I3471" s="213"/>
      <c r="J3471" s="254">
        <f>IFERROR(VLOOKUP(G:G,'Master Data'!A:D,4,FALSE),0)</f>
        <v>0</v>
      </c>
      <c r="L3471" s="117">
        <f>IFERROR(VLOOKUP(F:F,'BW Expense Report Doc'!F:H,3,FALSE),0)</f>
        <v>0</v>
      </c>
      <c r="M3471" s="117" t="str">
        <f>IFERROR(VLOOKUP(F:F,'Payment Schedule'!AD:AE,2,FALSE),"")</f>
        <v/>
      </c>
    </row>
    <row r="3472" spans="6:13" x14ac:dyDescent="0.2">
      <c r="F3472" s="110"/>
      <c r="I3472" s="213"/>
      <c r="J3472" s="254">
        <f>IFERROR(VLOOKUP(G:G,'Master Data'!A:D,4,FALSE),0)</f>
        <v>0</v>
      </c>
      <c r="L3472" s="117">
        <f>IFERROR(VLOOKUP(F:F,'BW Expense Report Doc'!F:H,3,FALSE),0)</f>
        <v>0</v>
      </c>
      <c r="M3472" s="117" t="str">
        <f>IFERROR(VLOOKUP(F:F,'Payment Schedule'!AD:AE,2,FALSE),"")</f>
        <v/>
      </c>
    </row>
    <row r="3473" spans="6:13" x14ac:dyDescent="0.2">
      <c r="F3473" s="110"/>
      <c r="I3473" s="213"/>
      <c r="J3473" s="254">
        <f>IFERROR(VLOOKUP(G:G,'Master Data'!A:D,4,FALSE),0)</f>
        <v>0</v>
      </c>
      <c r="L3473" s="117">
        <f>IFERROR(VLOOKUP(F:F,'BW Expense Report Doc'!F:H,3,FALSE),0)</f>
        <v>0</v>
      </c>
      <c r="M3473" s="117" t="str">
        <f>IFERROR(VLOOKUP(F:F,'Payment Schedule'!AD:AE,2,FALSE),"")</f>
        <v/>
      </c>
    </row>
    <row r="3474" spans="6:13" x14ac:dyDescent="0.2">
      <c r="F3474" s="110"/>
      <c r="I3474" s="213"/>
      <c r="J3474" s="254">
        <f>IFERROR(VLOOKUP(G:G,'Master Data'!A:D,4,FALSE),0)</f>
        <v>0</v>
      </c>
      <c r="L3474" s="117">
        <f>IFERROR(VLOOKUP(F:F,'BW Expense Report Doc'!F:H,3,FALSE),0)</f>
        <v>0</v>
      </c>
      <c r="M3474" s="117" t="str">
        <f>IFERROR(VLOOKUP(F:F,'Payment Schedule'!AD:AE,2,FALSE),"")</f>
        <v/>
      </c>
    </row>
    <row r="3475" spans="6:13" x14ac:dyDescent="0.2">
      <c r="F3475" s="110"/>
      <c r="I3475" s="213"/>
      <c r="J3475" s="254">
        <f>IFERROR(VLOOKUP(G:G,'Master Data'!A:D,4,FALSE),0)</f>
        <v>0</v>
      </c>
      <c r="L3475" s="117">
        <f>IFERROR(VLOOKUP(F:F,'BW Expense Report Doc'!F:H,3,FALSE),0)</f>
        <v>0</v>
      </c>
      <c r="M3475" s="117" t="str">
        <f>IFERROR(VLOOKUP(F:F,'Payment Schedule'!AD:AE,2,FALSE),"")</f>
        <v/>
      </c>
    </row>
    <row r="3476" spans="6:13" x14ac:dyDescent="0.2">
      <c r="F3476" s="110"/>
      <c r="I3476" s="213"/>
      <c r="J3476" s="254">
        <f>IFERROR(VLOOKUP(G:G,'Master Data'!A:D,4,FALSE),0)</f>
        <v>0</v>
      </c>
      <c r="L3476" s="117">
        <f>IFERROR(VLOOKUP(F:F,'BW Expense Report Doc'!F:H,3,FALSE),0)</f>
        <v>0</v>
      </c>
      <c r="M3476" s="117" t="str">
        <f>IFERROR(VLOOKUP(F:F,'Payment Schedule'!AD:AE,2,FALSE),"")</f>
        <v/>
      </c>
    </row>
    <row r="3477" spans="6:13" x14ac:dyDescent="0.2">
      <c r="F3477" s="110"/>
      <c r="I3477" s="213"/>
      <c r="J3477" s="254">
        <f>IFERROR(VLOOKUP(G:G,'Master Data'!A:D,4,FALSE),0)</f>
        <v>0</v>
      </c>
      <c r="L3477" s="117">
        <f>IFERROR(VLOOKUP(F:F,'BW Expense Report Doc'!F:H,3,FALSE),0)</f>
        <v>0</v>
      </c>
      <c r="M3477" s="117" t="str">
        <f>IFERROR(VLOOKUP(F:F,'Payment Schedule'!AD:AE,2,FALSE),"")</f>
        <v/>
      </c>
    </row>
    <row r="3478" spans="6:13" x14ac:dyDescent="0.2">
      <c r="F3478" s="110"/>
      <c r="I3478" s="213"/>
      <c r="J3478" s="254">
        <f>IFERROR(VLOOKUP(G:G,'Master Data'!A:D,4,FALSE),0)</f>
        <v>0</v>
      </c>
      <c r="L3478" s="117">
        <f>IFERROR(VLOOKUP(F:F,'BW Expense Report Doc'!F:H,3,FALSE),0)</f>
        <v>0</v>
      </c>
      <c r="M3478" s="117" t="str">
        <f>IFERROR(VLOOKUP(F:F,'Payment Schedule'!AD:AE,2,FALSE),"")</f>
        <v/>
      </c>
    </row>
    <row r="3479" spans="6:13" x14ac:dyDescent="0.2">
      <c r="F3479" s="110"/>
      <c r="I3479" s="213"/>
      <c r="J3479" s="254">
        <f>IFERROR(VLOOKUP(G:G,'Master Data'!A:D,4,FALSE),0)</f>
        <v>0</v>
      </c>
      <c r="L3479" s="117">
        <f>IFERROR(VLOOKUP(F:F,'BW Expense Report Doc'!F:H,3,FALSE),0)</f>
        <v>0</v>
      </c>
      <c r="M3479" s="117" t="str">
        <f>IFERROR(VLOOKUP(F:F,'Payment Schedule'!AD:AE,2,FALSE),"")</f>
        <v/>
      </c>
    </row>
    <row r="3480" spans="6:13" x14ac:dyDescent="0.2">
      <c r="F3480" s="110"/>
      <c r="I3480" s="213"/>
      <c r="J3480" s="254">
        <f>IFERROR(VLOOKUP(G:G,'Master Data'!A:D,4,FALSE),0)</f>
        <v>0</v>
      </c>
      <c r="L3480" s="117">
        <f>IFERROR(VLOOKUP(F:F,'BW Expense Report Doc'!F:H,3,FALSE),0)</f>
        <v>0</v>
      </c>
      <c r="M3480" s="117" t="str">
        <f>IFERROR(VLOOKUP(F:F,'Payment Schedule'!AD:AE,2,FALSE),"")</f>
        <v/>
      </c>
    </row>
    <row r="3481" spans="6:13" x14ac:dyDescent="0.2">
      <c r="F3481" s="110"/>
      <c r="I3481" s="213"/>
      <c r="J3481" s="254">
        <f>IFERROR(VLOOKUP(G:G,'Master Data'!A:D,4,FALSE),0)</f>
        <v>0</v>
      </c>
      <c r="L3481" s="117">
        <f>IFERROR(VLOOKUP(F:F,'BW Expense Report Doc'!F:H,3,FALSE),0)</f>
        <v>0</v>
      </c>
      <c r="M3481" s="117" t="str">
        <f>IFERROR(VLOOKUP(F:F,'Payment Schedule'!AD:AE,2,FALSE),"")</f>
        <v/>
      </c>
    </row>
    <row r="3482" spans="6:13" x14ac:dyDescent="0.2">
      <c r="F3482" s="110"/>
      <c r="I3482" s="213"/>
      <c r="J3482" s="254">
        <f>IFERROR(VLOOKUP(G:G,'Master Data'!A:D,4,FALSE),0)</f>
        <v>0</v>
      </c>
      <c r="L3482" s="117">
        <f>IFERROR(VLOOKUP(F:F,'BW Expense Report Doc'!F:H,3,FALSE),0)</f>
        <v>0</v>
      </c>
      <c r="M3482" s="117" t="str">
        <f>IFERROR(VLOOKUP(F:F,'Payment Schedule'!AD:AE,2,FALSE),"")</f>
        <v/>
      </c>
    </row>
    <row r="3483" spans="6:13" x14ac:dyDescent="0.2">
      <c r="F3483" s="110"/>
      <c r="I3483" s="213"/>
      <c r="J3483" s="254">
        <f>IFERROR(VLOOKUP(G:G,'Master Data'!A:D,4,FALSE),0)</f>
        <v>0</v>
      </c>
      <c r="L3483" s="117">
        <f>IFERROR(VLOOKUP(F:F,'BW Expense Report Doc'!F:H,3,FALSE),0)</f>
        <v>0</v>
      </c>
      <c r="M3483" s="117" t="str">
        <f>IFERROR(VLOOKUP(F:F,'Payment Schedule'!AD:AE,2,FALSE),"")</f>
        <v/>
      </c>
    </row>
    <row r="3484" spans="6:13" x14ac:dyDescent="0.2">
      <c r="F3484" s="110"/>
      <c r="I3484" s="213"/>
      <c r="J3484" s="254">
        <f>IFERROR(VLOOKUP(G:G,'Master Data'!A:D,4,FALSE),0)</f>
        <v>0</v>
      </c>
      <c r="L3484" s="117">
        <f>IFERROR(VLOOKUP(F:F,'BW Expense Report Doc'!F:H,3,FALSE),0)</f>
        <v>0</v>
      </c>
      <c r="M3484" s="117" t="str">
        <f>IFERROR(VLOOKUP(F:F,'Payment Schedule'!AD:AE,2,FALSE),"")</f>
        <v/>
      </c>
    </row>
    <row r="3485" spans="6:13" x14ac:dyDescent="0.2">
      <c r="F3485" s="110"/>
      <c r="I3485" s="213"/>
      <c r="J3485" s="254">
        <f>IFERROR(VLOOKUP(G:G,'Master Data'!A:D,4,FALSE),0)</f>
        <v>0</v>
      </c>
      <c r="L3485" s="117">
        <f>IFERROR(VLOOKUP(F:F,'BW Expense Report Doc'!F:H,3,FALSE),0)</f>
        <v>0</v>
      </c>
      <c r="M3485" s="117" t="str">
        <f>IFERROR(VLOOKUP(F:F,'Payment Schedule'!AD:AE,2,FALSE),"")</f>
        <v/>
      </c>
    </row>
    <row r="3486" spans="6:13" x14ac:dyDescent="0.2">
      <c r="F3486" s="110"/>
      <c r="I3486" s="213"/>
      <c r="J3486" s="254">
        <f>IFERROR(VLOOKUP(G:G,'Master Data'!A:D,4,FALSE),0)</f>
        <v>0</v>
      </c>
      <c r="L3486" s="117">
        <f>IFERROR(VLOOKUP(F:F,'BW Expense Report Doc'!F:H,3,FALSE),0)</f>
        <v>0</v>
      </c>
      <c r="M3486" s="117" t="str">
        <f>IFERROR(VLOOKUP(F:F,'Payment Schedule'!AD:AE,2,FALSE),"")</f>
        <v/>
      </c>
    </row>
    <row r="3487" spans="6:13" x14ac:dyDescent="0.2">
      <c r="F3487" s="110"/>
      <c r="I3487" s="213"/>
      <c r="J3487" s="254">
        <f>IFERROR(VLOOKUP(G:G,'Master Data'!A:D,4,FALSE),0)</f>
        <v>0</v>
      </c>
      <c r="L3487" s="117">
        <f>IFERROR(VLOOKUP(F:F,'BW Expense Report Doc'!F:H,3,FALSE),0)</f>
        <v>0</v>
      </c>
      <c r="M3487" s="117" t="str">
        <f>IFERROR(VLOOKUP(F:F,'Payment Schedule'!AD:AE,2,FALSE),"")</f>
        <v/>
      </c>
    </row>
    <row r="3488" spans="6:13" x14ac:dyDescent="0.2">
      <c r="F3488" s="110"/>
      <c r="I3488" s="213"/>
      <c r="J3488" s="254">
        <f>IFERROR(VLOOKUP(G:G,'Master Data'!A:D,4,FALSE),0)</f>
        <v>0</v>
      </c>
      <c r="L3488" s="117">
        <f>IFERROR(VLOOKUP(F:F,'BW Expense Report Doc'!F:H,3,FALSE),0)</f>
        <v>0</v>
      </c>
      <c r="M3488" s="117" t="str">
        <f>IFERROR(VLOOKUP(F:F,'Payment Schedule'!AD:AE,2,FALSE),"")</f>
        <v/>
      </c>
    </row>
    <row r="3489" spans="6:13" x14ac:dyDescent="0.2">
      <c r="F3489" s="110"/>
      <c r="I3489" s="213"/>
      <c r="J3489" s="254">
        <f>IFERROR(VLOOKUP(G:G,'Master Data'!A:D,4,FALSE),0)</f>
        <v>0</v>
      </c>
      <c r="L3489" s="117">
        <f>IFERROR(VLOOKUP(F:F,'BW Expense Report Doc'!F:H,3,FALSE),0)</f>
        <v>0</v>
      </c>
      <c r="M3489" s="117" t="str">
        <f>IFERROR(VLOOKUP(F:F,'Payment Schedule'!AD:AE,2,FALSE),"")</f>
        <v/>
      </c>
    </row>
    <row r="3490" spans="6:13" x14ac:dyDescent="0.2">
      <c r="F3490" s="110"/>
      <c r="I3490" s="213"/>
      <c r="J3490" s="254">
        <f>IFERROR(VLOOKUP(G:G,'Master Data'!A:D,4,FALSE),0)</f>
        <v>0</v>
      </c>
      <c r="L3490" s="117">
        <f>IFERROR(VLOOKUP(F:F,'BW Expense Report Doc'!F:H,3,FALSE),0)</f>
        <v>0</v>
      </c>
      <c r="M3490" s="117" t="str">
        <f>IFERROR(VLOOKUP(F:F,'Payment Schedule'!AD:AE,2,FALSE),"")</f>
        <v/>
      </c>
    </row>
    <row r="3491" spans="6:13" x14ac:dyDescent="0.2">
      <c r="F3491" s="110"/>
      <c r="I3491" s="213"/>
      <c r="J3491" s="254">
        <f>IFERROR(VLOOKUP(G:G,'Master Data'!A:D,4,FALSE),0)</f>
        <v>0</v>
      </c>
      <c r="L3491" s="117">
        <f>IFERROR(VLOOKUP(F:F,'BW Expense Report Doc'!F:H,3,FALSE),0)</f>
        <v>0</v>
      </c>
      <c r="M3491" s="117" t="str">
        <f>IFERROR(VLOOKUP(F:F,'Payment Schedule'!AD:AE,2,FALSE),"")</f>
        <v/>
      </c>
    </row>
    <row r="3492" spans="6:13" x14ac:dyDescent="0.2">
      <c r="F3492" s="110"/>
      <c r="I3492" s="213"/>
      <c r="J3492" s="254">
        <f>IFERROR(VLOOKUP(G:G,'Master Data'!A:D,4,FALSE),0)</f>
        <v>0</v>
      </c>
      <c r="L3492" s="117">
        <f>IFERROR(VLOOKUP(F:F,'BW Expense Report Doc'!F:H,3,FALSE),0)</f>
        <v>0</v>
      </c>
      <c r="M3492" s="117" t="str">
        <f>IFERROR(VLOOKUP(F:F,'Payment Schedule'!AD:AE,2,FALSE),"")</f>
        <v/>
      </c>
    </row>
    <row r="3493" spans="6:13" x14ac:dyDescent="0.2">
      <c r="F3493" s="110"/>
      <c r="I3493" s="213"/>
      <c r="J3493" s="254">
        <f>IFERROR(VLOOKUP(G:G,'Master Data'!A:D,4,FALSE),0)</f>
        <v>0</v>
      </c>
      <c r="L3493" s="117">
        <f>IFERROR(VLOOKUP(F:F,'BW Expense Report Doc'!F:H,3,FALSE),0)</f>
        <v>0</v>
      </c>
      <c r="M3493" s="117" t="str">
        <f>IFERROR(VLOOKUP(F:F,'Payment Schedule'!AD:AE,2,FALSE),"")</f>
        <v/>
      </c>
    </row>
    <row r="3494" spans="6:13" x14ac:dyDescent="0.2">
      <c r="F3494" s="110"/>
      <c r="I3494" s="213"/>
      <c r="J3494" s="254">
        <f>IFERROR(VLOOKUP(G:G,'Master Data'!A:D,4,FALSE),0)</f>
        <v>0</v>
      </c>
      <c r="L3494" s="117">
        <f>IFERROR(VLOOKUP(F:F,'BW Expense Report Doc'!F:H,3,FALSE),0)</f>
        <v>0</v>
      </c>
      <c r="M3494" s="117" t="str">
        <f>IFERROR(VLOOKUP(F:F,'Payment Schedule'!AD:AE,2,FALSE),"")</f>
        <v/>
      </c>
    </row>
    <row r="3495" spans="6:13" x14ac:dyDescent="0.2">
      <c r="F3495" s="110"/>
      <c r="I3495" s="213"/>
      <c r="J3495" s="254">
        <f>IFERROR(VLOOKUP(G:G,'Master Data'!A:D,4,FALSE),0)</f>
        <v>0</v>
      </c>
      <c r="L3495" s="117">
        <f>IFERROR(VLOOKUP(F:F,'BW Expense Report Doc'!F:H,3,FALSE),0)</f>
        <v>0</v>
      </c>
      <c r="M3495" s="117" t="str">
        <f>IFERROR(VLOOKUP(F:F,'Payment Schedule'!AD:AE,2,FALSE),"")</f>
        <v/>
      </c>
    </row>
    <row r="3496" spans="6:13" x14ac:dyDescent="0.2">
      <c r="F3496" s="110"/>
      <c r="I3496" s="213"/>
      <c r="J3496" s="254">
        <f>IFERROR(VLOOKUP(G:G,'Master Data'!A:D,4,FALSE),0)</f>
        <v>0</v>
      </c>
      <c r="L3496" s="117">
        <f>IFERROR(VLOOKUP(F:F,'BW Expense Report Doc'!F:H,3,FALSE),0)</f>
        <v>0</v>
      </c>
      <c r="M3496" s="117" t="str">
        <f>IFERROR(VLOOKUP(F:F,'Payment Schedule'!AD:AE,2,FALSE),"")</f>
        <v/>
      </c>
    </row>
    <row r="3497" spans="6:13" x14ac:dyDescent="0.2">
      <c r="F3497" s="110"/>
      <c r="I3497" s="213"/>
      <c r="J3497" s="254">
        <f>IFERROR(VLOOKUP(G:G,'Master Data'!A:D,4,FALSE),0)</f>
        <v>0</v>
      </c>
      <c r="L3497" s="117">
        <f>IFERROR(VLOOKUP(F:F,'BW Expense Report Doc'!F:H,3,FALSE),0)</f>
        <v>0</v>
      </c>
      <c r="M3497" s="117" t="str">
        <f>IFERROR(VLOOKUP(F:F,'Payment Schedule'!AD:AE,2,FALSE),"")</f>
        <v/>
      </c>
    </row>
    <row r="3498" spans="6:13" x14ac:dyDescent="0.2">
      <c r="F3498" s="110"/>
      <c r="I3498" s="213"/>
      <c r="J3498" s="254">
        <f>IFERROR(VLOOKUP(G:G,'Master Data'!A:D,4,FALSE),0)</f>
        <v>0</v>
      </c>
      <c r="L3498" s="117">
        <f>IFERROR(VLOOKUP(F:F,'BW Expense Report Doc'!F:H,3,FALSE),0)</f>
        <v>0</v>
      </c>
      <c r="M3498" s="117" t="str">
        <f>IFERROR(VLOOKUP(F:F,'Payment Schedule'!AD:AE,2,FALSE),"")</f>
        <v/>
      </c>
    </row>
    <row r="3499" spans="6:13" x14ac:dyDescent="0.2">
      <c r="F3499" s="110"/>
      <c r="I3499" s="213"/>
      <c r="J3499" s="254">
        <f>IFERROR(VLOOKUP(G:G,'Master Data'!A:D,4,FALSE),0)</f>
        <v>0</v>
      </c>
      <c r="L3499" s="117">
        <f>IFERROR(VLOOKUP(F:F,'BW Expense Report Doc'!F:H,3,FALSE),0)</f>
        <v>0</v>
      </c>
      <c r="M3499" s="117" t="str">
        <f>IFERROR(VLOOKUP(F:F,'Payment Schedule'!AD:AE,2,FALSE),"")</f>
        <v/>
      </c>
    </row>
    <row r="3500" spans="6:13" x14ac:dyDescent="0.2">
      <c r="F3500" s="110"/>
      <c r="I3500" s="213"/>
      <c r="J3500" s="254">
        <f>IFERROR(VLOOKUP(G:G,'Master Data'!A:D,4,FALSE),0)</f>
        <v>0</v>
      </c>
      <c r="L3500" s="117">
        <f>IFERROR(VLOOKUP(F:F,'BW Expense Report Doc'!F:H,3,FALSE),0)</f>
        <v>0</v>
      </c>
      <c r="M3500" s="117" t="str">
        <f>IFERROR(VLOOKUP(F:F,'Payment Schedule'!AD:AE,2,FALSE),"")</f>
        <v/>
      </c>
    </row>
    <row r="3501" spans="6:13" x14ac:dyDescent="0.2">
      <c r="F3501" s="110"/>
      <c r="I3501" s="213"/>
      <c r="J3501" s="254">
        <f>IFERROR(VLOOKUP(G:G,'Master Data'!A:D,4,FALSE),0)</f>
        <v>0</v>
      </c>
      <c r="L3501" s="117">
        <f>IFERROR(VLOOKUP(F:F,'BW Expense Report Doc'!F:H,3,FALSE),0)</f>
        <v>0</v>
      </c>
      <c r="M3501" s="117" t="str">
        <f>IFERROR(VLOOKUP(F:F,'Payment Schedule'!AD:AE,2,FALSE),"")</f>
        <v/>
      </c>
    </row>
    <row r="3502" spans="6:13" x14ac:dyDescent="0.2">
      <c r="F3502" s="110"/>
      <c r="I3502" s="213"/>
      <c r="J3502" s="254">
        <f>IFERROR(VLOOKUP(G:G,'Master Data'!A:D,4,FALSE),0)</f>
        <v>0</v>
      </c>
      <c r="L3502" s="117">
        <f>IFERROR(VLOOKUP(F:F,'BW Expense Report Doc'!F:H,3,FALSE),0)</f>
        <v>0</v>
      </c>
      <c r="M3502" s="117" t="str">
        <f>IFERROR(VLOOKUP(F:F,'Payment Schedule'!AD:AE,2,FALSE),"")</f>
        <v/>
      </c>
    </row>
    <row r="3503" spans="6:13" x14ac:dyDescent="0.2">
      <c r="F3503" s="110"/>
      <c r="I3503" s="213"/>
      <c r="J3503" s="254">
        <f>IFERROR(VLOOKUP(G:G,'Master Data'!A:D,4,FALSE),0)</f>
        <v>0</v>
      </c>
      <c r="L3503" s="117">
        <f>IFERROR(VLOOKUP(F:F,'BW Expense Report Doc'!F:H,3,FALSE),0)</f>
        <v>0</v>
      </c>
      <c r="M3503" s="117" t="str">
        <f>IFERROR(VLOOKUP(F:F,'Payment Schedule'!AD:AE,2,FALSE),"")</f>
        <v/>
      </c>
    </row>
    <row r="3504" spans="6:13" x14ac:dyDescent="0.2">
      <c r="F3504" s="110"/>
      <c r="I3504" s="213"/>
      <c r="J3504" s="254">
        <f>IFERROR(VLOOKUP(G:G,'Master Data'!A:D,4,FALSE),0)</f>
        <v>0</v>
      </c>
      <c r="L3504" s="117">
        <f>IFERROR(VLOOKUP(F:F,'BW Expense Report Doc'!F:H,3,FALSE),0)</f>
        <v>0</v>
      </c>
      <c r="M3504" s="117" t="str">
        <f>IFERROR(VLOOKUP(F:F,'Payment Schedule'!AD:AE,2,FALSE),"")</f>
        <v/>
      </c>
    </row>
    <row r="3505" spans="6:13" x14ac:dyDescent="0.2">
      <c r="F3505" s="110"/>
      <c r="I3505" s="213"/>
      <c r="J3505" s="254">
        <f>IFERROR(VLOOKUP(G:G,'Master Data'!A:D,4,FALSE),0)</f>
        <v>0</v>
      </c>
      <c r="L3505" s="117">
        <f>IFERROR(VLOOKUP(F:F,'BW Expense Report Doc'!F:H,3,FALSE),0)</f>
        <v>0</v>
      </c>
      <c r="M3505" s="117" t="str">
        <f>IFERROR(VLOOKUP(F:F,'Payment Schedule'!AD:AE,2,FALSE),"")</f>
        <v/>
      </c>
    </row>
    <row r="3506" spans="6:13" x14ac:dyDescent="0.2">
      <c r="F3506" s="110"/>
      <c r="I3506" s="213"/>
      <c r="J3506" s="254">
        <f>IFERROR(VLOOKUP(G:G,'Master Data'!A:D,4,FALSE),0)</f>
        <v>0</v>
      </c>
      <c r="L3506" s="117">
        <f>IFERROR(VLOOKUP(F:F,'BW Expense Report Doc'!F:H,3,FALSE),0)</f>
        <v>0</v>
      </c>
      <c r="M3506" s="117" t="str">
        <f>IFERROR(VLOOKUP(F:F,'Payment Schedule'!AD:AE,2,FALSE),"")</f>
        <v/>
      </c>
    </row>
    <row r="3507" spans="6:13" x14ac:dyDescent="0.2">
      <c r="F3507" s="110"/>
      <c r="I3507" s="213"/>
      <c r="J3507" s="254">
        <f>IFERROR(VLOOKUP(G:G,'Master Data'!A:D,4,FALSE),0)</f>
        <v>0</v>
      </c>
      <c r="L3507" s="117">
        <f>IFERROR(VLOOKUP(F:F,'BW Expense Report Doc'!F:H,3,FALSE),0)</f>
        <v>0</v>
      </c>
      <c r="M3507" s="117" t="str">
        <f>IFERROR(VLOOKUP(F:F,'Payment Schedule'!AD:AE,2,FALSE),"")</f>
        <v/>
      </c>
    </row>
    <row r="3508" spans="6:13" x14ac:dyDescent="0.2">
      <c r="F3508" s="110"/>
      <c r="I3508" s="213"/>
      <c r="J3508" s="254">
        <f>IFERROR(VLOOKUP(G:G,'Master Data'!A:D,4,FALSE),0)</f>
        <v>0</v>
      </c>
      <c r="L3508" s="117">
        <f>IFERROR(VLOOKUP(F:F,'BW Expense Report Doc'!F:H,3,FALSE),0)</f>
        <v>0</v>
      </c>
      <c r="M3508" s="117" t="str">
        <f>IFERROR(VLOOKUP(F:F,'Payment Schedule'!AD:AE,2,FALSE),"")</f>
        <v/>
      </c>
    </row>
    <row r="3509" spans="6:13" x14ac:dyDescent="0.2">
      <c r="F3509" s="110"/>
      <c r="I3509" s="213"/>
      <c r="J3509" s="254">
        <f>IFERROR(VLOOKUP(G:G,'Master Data'!A:D,4,FALSE),0)</f>
        <v>0</v>
      </c>
      <c r="L3509" s="117">
        <f>IFERROR(VLOOKUP(F:F,'BW Expense Report Doc'!F:H,3,FALSE),0)</f>
        <v>0</v>
      </c>
      <c r="M3509" s="117" t="str">
        <f>IFERROR(VLOOKUP(F:F,'Payment Schedule'!AD:AE,2,FALSE),"")</f>
        <v/>
      </c>
    </row>
    <row r="3510" spans="6:13" x14ac:dyDescent="0.2">
      <c r="F3510" s="110"/>
      <c r="I3510" s="213"/>
      <c r="J3510" s="254">
        <f>IFERROR(VLOOKUP(G:G,'Master Data'!A:D,4,FALSE),0)</f>
        <v>0</v>
      </c>
      <c r="L3510" s="117">
        <f>IFERROR(VLOOKUP(F:F,'BW Expense Report Doc'!F:H,3,FALSE),0)</f>
        <v>0</v>
      </c>
      <c r="M3510" s="117" t="str">
        <f>IFERROR(VLOOKUP(F:F,'Payment Schedule'!AD:AE,2,FALSE),"")</f>
        <v/>
      </c>
    </row>
    <row r="3511" spans="6:13" x14ac:dyDescent="0.2">
      <c r="F3511" s="110"/>
      <c r="I3511" s="213"/>
      <c r="J3511" s="254">
        <f>IFERROR(VLOOKUP(G:G,'Master Data'!A:D,4,FALSE),0)</f>
        <v>0</v>
      </c>
      <c r="L3511" s="117">
        <f>IFERROR(VLOOKUP(F:F,'BW Expense Report Doc'!F:H,3,FALSE),0)</f>
        <v>0</v>
      </c>
      <c r="M3511" s="117" t="str">
        <f>IFERROR(VLOOKUP(F:F,'Payment Schedule'!AD:AE,2,FALSE),"")</f>
        <v/>
      </c>
    </row>
    <row r="3512" spans="6:13" x14ac:dyDescent="0.2">
      <c r="F3512" s="110"/>
      <c r="I3512" s="213"/>
      <c r="J3512" s="254">
        <f>IFERROR(VLOOKUP(G:G,'Master Data'!A:D,4,FALSE),0)</f>
        <v>0</v>
      </c>
      <c r="L3512" s="117">
        <f>IFERROR(VLOOKUP(F:F,'BW Expense Report Doc'!F:H,3,FALSE),0)</f>
        <v>0</v>
      </c>
      <c r="M3512" s="117" t="str">
        <f>IFERROR(VLOOKUP(F:F,'Payment Schedule'!AD:AE,2,FALSE),"")</f>
        <v/>
      </c>
    </row>
    <row r="3513" spans="6:13" x14ac:dyDescent="0.2">
      <c r="F3513" s="110"/>
      <c r="I3513" s="213"/>
      <c r="J3513" s="254">
        <f>IFERROR(VLOOKUP(G:G,'Master Data'!A:D,4,FALSE),0)</f>
        <v>0</v>
      </c>
      <c r="L3513" s="117">
        <f>IFERROR(VLOOKUP(F:F,'BW Expense Report Doc'!F:H,3,FALSE),0)</f>
        <v>0</v>
      </c>
      <c r="M3513" s="117" t="str">
        <f>IFERROR(VLOOKUP(F:F,'Payment Schedule'!AD:AE,2,FALSE),"")</f>
        <v/>
      </c>
    </row>
    <row r="3514" spans="6:13" x14ac:dyDescent="0.2">
      <c r="F3514" s="110"/>
      <c r="I3514" s="213"/>
      <c r="J3514" s="254">
        <f>IFERROR(VLOOKUP(G:G,'Master Data'!A:D,4,FALSE),0)</f>
        <v>0</v>
      </c>
      <c r="L3514" s="117">
        <f>IFERROR(VLOOKUP(F:F,'BW Expense Report Doc'!F:H,3,FALSE),0)</f>
        <v>0</v>
      </c>
      <c r="M3514" s="117" t="str">
        <f>IFERROR(VLOOKUP(F:F,'Payment Schedule'!AD:AE,2,FALSE),"")</f>
        <v/>
      </c>
    </row>
    <row r="3515" spans="6:13" x14ac:dyDescent="0.2">
      <c r="F3515" s="110"/>
      <c r="I3515" s="213"/>
      <c r="J3515" s="254">
        <f>IFERROR(VLOOKUP(G:G,'Master Data'!A:D,4,FALSE),0)</f>
        <v>0</v>
      </c>
      <c r="L3515" s="117">
        <f>IFERROR(VLOOKUP(F:F,'BW Expense Report Doc'!F:H,3,FALSE),0)</f>
        <v>0</v>
      </c>
      <c r="M3515" s="117" t="str">
        <f>IFERROR(VLOOKUP(F:F,'Payment Schedule'!AD:AE,2,FALSE),"")</f>
        <v/>
      </c>
    </row>
    <row r="3516" spans="6:13" x14ac:dyDescent="0.2">
      <c r="F3516" s="110"/>
      <c r="I3516" s="213"/>
      <c r="J3516" s="254">
        <f>IFERROR(VLOOKUP(G:G,'Master Data'!A:D,4,FALSE),0)</f>
        <v>0</v>
      </c>
      <c r="L3516" s="117">
        <f>IFERROR(VLOOKUP(F:F,'BW Expense Report Doc'!F:H,3,FALSE),0)</f>
        <v>0</v>
      </c>
      <c r="M3516" s="117" t="str">
        <f>IFERROR(VLOOKUP(F:F,'Payment Schedule'!AD:AE,2,FALSE),"")</f>
        <v/>
      </c>
    </row>
    <row r="3517" spans="6:13" x14ac:dyDescent="0.2">
      <c r="F3517" s="110"/>
      <c r="I3517" s="213"/>
      <c r="J3517" s="254">
        <f>IFERROR(VLOOKUP(G:G,'Master Data'!A:D,4,FALSE),0)</f>
        <v>0</v>
      </c>
      <c r="L3517" s="117">
        <f>IFERROR(VLOOKUP(F:F,'BW Expense Report Doc'!F:H,3,FALSE),0)</f>
        <v>0</v>
      </c>
      <c r="M3517" s="117" t="str">
        <f>IFERROR(VLOOKUP(F:F,'Payment Schedule'!AD:AE,2,FALSE),"")</f>
        <v/>
      </c>
    </row>
    <row r="3518" spans="6:13" x14ac:dyDescent="0.2">
      <c r="F3518" s="110"/>
      <c r="I3518" s="213"/>
      <c r="J3518" s="254">
        <f>IFERROR(VLOOKUP(G:G,'Master Data'!A:D,4,FALSE),0)</f>
        <v>0</v>
      </c>
      <c r="L3518" s="117">
        <f>IFERROR(VLOOKUP(F:F,'BW Expense Report Doc'!F:H,3,FALSE),0)</f>
        <v>0</v>
      </c>
      <c r="M3518" s="117" t="str">
        <f>IFERROR(VLOOKUP(F:F,'Payment Schedule'!AD:AE,2,FALSE),"")</f>
        <v/>
      </c>
    </row>
    <row r="3519" spans="6:13" x14ac:dyDescent="0.2">
      <c r="F3519" s="110"/>
      <c r="I3519" s="213"/>
      <c r="J3519" s="254">
        <f>IFERROR(VLOOKUP(G:G,'Master Data'!A:D,4,FALSE),0)</f>
        <v>0</v>
      </c>
      <c r="L3519" s="117">
        <f>IFERROR(VLOOKUP(F:F,'BW Expense Report Doc'!F:H,3,FALSE),0)</f>
        <v>0</v>
      </c>
      <c r="M3519" s="117" t="str">
        <f>IFERROR(VLOOKUP(F:F,'Payment Schedule'!AD:AE,2,FALSE),"")</f>
        <v/>
      </c>
    </row>
    <row r="3520" spans="6:13" x14ac:dyDescent="0.2">
      <c r="F3520" s="110"/>
      <c r="I3520" s="213"/>
      <c r="J3520" s="254">
        <f>IFERROR(VLOOKUP(G:G,'Master Data'!A:D,4,FALSE),0)</f>
        <v>0</v>
      </c>
      <c r="L3520" s="117">
        <f>IFERROR(VLOOKUP(F:F,'BW Expense Report Doc'!F:H,3,FALSE),0)</f>
        <v>0</v>
      </c>
      <c r="M3520" s="117" t="str">
        <f>IFERROR(VLOOKUP(F:F,'Payment Schedule'!AD:AE,2,FALSE),"")</f>
        <v/>
      </c>
    </row>
    <row r="3521" spans="6:13" x14ac:dyDescent="0.2">
      <c r="F3521" s="110"/>
      <c r="I3521" s="213"/>
      <c r="J3521" s="254">
        <f>IFERROR(VLOOKUP(G:G,'Master Data'!A:D,4,FALSE),0)</f>
        <v>0</v>
      </c>
      <c r="L3521" s="117">
        <f>IFERROR(VLOOKUP(F:F,'BW Expense Report Doc'!F:H,3,FALSE),0)</f>
        <v>0</v>
      </c>
      <c r="M3521" s="117" t="str">
        <f>IFERROR(VLOOKUP(F:F,'Payment Schedule'!AD:AE,2,FALSE),"")</f>
        <v/>
      </c>
    </row>
    <row r="3522" spans="6:13" x14ac:dyDescent="0.2">
      <c r="F3522" s="110"/>
      <c r="I3522" s="213"/>
      <c r="J3522" s="254">
        <f>IFERROR(VLOOKUP(G:G,'Master Data'!A:D,4,FALSE),0)</f>
        <v>0</v>
      </c>
      <c r="L3522" s="117">
        <f>IFERROR(VLOOKUP(F:F,'BW Expense Report Doc'!F:H,3,FALSE),0)</f>
        <v>0</v>
      </c>
      <c r="M3522" s="117" t="str">
        <f>IFERROR(VLOOKUP(F:F,'Payment Schedule'!AD:AE,2,FALSE),"")</f>
        <v/>
      </c>
    </row>
    <row r="3523" spans="6:13" x14ac:dyDescent="0.2">
      <c r="F3523" s="110"/>
      <c r="I3523" s="213"/>
      <c r="J3523" s="254">
        <f>IFERROR(VLOOKUP(G:G,'Master Data'!A:D,4,FALSE),0)</f>
        <v>0</v>
      </c>
      <c r="L3523" s="117">
        <f>IFERROR(VLOOKUP(F:F,'BW Expense Report Doc'!F:H,3,FALSE),0)</f>
        <v>0</v>
      </c>
      <c r="M3523" s="117" t="str">
        <f>IFERROR(VLOOKUP(F:F,'Payment Schedule'!AD:AE,2,FALSE),"")</f>
        <v/>
      </c>
    </row>
    <row r="3524" spans="6:13" x14ac:dyDescent="0.2">
      <c r="F3524" s="110"/>
      <c r="I3524" s="213"/>
      <c r="J3524" s="254">
        <f>IFERROR(VLOOKUP(G:G,'Master Data'!A:D,4,FALSE),0)</f>
        <v>0</v>
      </c>
      <c r="L3524" s="117">
        <f>IFERROR(VLOOKUP(F:F,'BW Expense Report Doc'!F:H,3,FALSE),0)</f>
        <v>0</v>
      </c>
      <c r="M3524" s="117" t="str">
        <f>IFERROR(VLOOKUP(F:F,'Payment Schedule'!AD:AE,2,FALSE),"")</f>
        <v/>
      </c>
    </row>
    <row r="3525" spans="6:13" x14ac:dyDescent="0.2">
      <c r="F3525" s="110"/>
      <c r="I3525" s="213"/>
      <c r="J3525" s="254">
        <f>IFERROR(VLOOKUP(G:G,'Master Data'!A:D,4,FALSE),0)</f>
        <v>0</v>
      </c>
      <c r="L3525" s="117">
        <f>IFERROR(VLOOKUP(F:F,'BW Expense Report Doc'!F:H,3,FALSE),0)</f>
        <v>0</v>
      </c>
      <c r="M3525" s="117" t="str">
        <f>IFERROR(VLOOKUP(F:F,'Payment Schedule'!AD:AE,2,FALSE),"")</f>
        <v/>
      </c>
    </row>
    <row r="3526" spans="6:13" x14ac:dyDescent="0.2">
      <c r="F3526" s="110"/>
      <c r="I3526" s="213"/>
      <c r="J3526" s="254">
        <f>IFERROR(VLOOKUP(G:G,'Master Data'!A:D,4,FALSE),0)</f>
        <v>0</v>
      </c>
      <c r="L3526" s="117">
        <f>IFERROR(VLOOKUP(F:F,'BW Expense Report Doc'!F:H,3,FALSE),0)</f>
        <v>0</v>
      </c>
      <c r="M3526" s="117" t="str">
        <f>IFERROR(VLOOKUP(F:F,'Payment Schedule'!AD:AE,2,FALSE),"")</f>
        <v/>
      </c>
    </row>
    <row r="3527" spans="6:13" x14ac:dyDescent="0.2">
      <c r="F3527" s="110"/>
      <c r="I3527" s="213"/>
      <c r="J3527" s="254">
        <f>IFERROR(VLOOKUP(G:G,'Master Data'!A:D,4,FALSE),0)</f>
        <v>0</v>
      </c>
      <c r="L3527" s="117">
        <f>IFERROR(VLOOKUP(F:F,'BW Expense Report Doc'!F:H,3,FALSE),0)</f>
        <v>0</v>
      </c>
      <c r="M3527" s="117" t="str">
        <f>IFERROR(VLOOKUP(F:F,'Payment Schedule'!AD:AE,2,FALSE),"")</f>
        <v/>
      </c>
    </row>
    <row r="3528" spans="6:13" x14ac:dyDescent="0.2">
      <c r="F3528" s="110"/>
      <c r="I3528" s="213"/>
      <c r="J3528" s="254">
        <f>IFERROR(VLOOKUP(G:G,'Master Data'!A:D,4,FALSE),0)</f>
        <v>0</v>
      </c>
      <c r="L3528" s="117">
        <f>IFERROR(VLOOKUP(F:F,'BW Expense Report Doc'!F:H,3,FALSE),0)</f>
        <v>0</v>
      </c>
      <c r="M3528" s="117" t="str">
        <f>IFERROR(VLOOKUP(F:F,'Payment Schedule'!AD:AE,2,FALSE),"")</f>
        <v/>
      </c>
    </row>
    <row r="3529" spans="6:13" x14ac:dyDescent="0.2">
      <c r="F3529" s="110"/>
      <c r="I3529" s="213"/>
      <c r="J3529" s="254">
        <f>IFERROR(VLOOKUP(G:G,'Master Data'!A:D,4,FALSE),0)</f>
        <v>0</v>
      </c>
      <c r="L3529" s="117">
        <f>IFERROR(VLOOKUP(F:F,'BW Expense Report Doc'!F:H,3,FALSE),0)</f>
        <v>0</v>
      </c>
      <c r="M3529" s="117" t="str">
        <f>IFERROR(VLOOKUP(F:F,'Payment Schedule'!AD:AE,2,FALSE),"")</f>
        <v/>
      </c>
    </row>
    <row r="3530" spans="6:13" x14ac:dyDescent="0.2">
      <c r="F3530" s="110"/>
      <c r="I3530" s="213"/>
      <c r="J3530" s="254">
        <f>IFERROR(VLOOKUP(G:G,'Master Data'!A:D,4,FALSE),0)</f>
        <v>0</v>
      </c>
      <c r="L3530" s="117">
        <f>IFERROR(VLOOKUP(F:F,'BW Expense Report Doc'!F:H,3,FALSE),0)</f>
        <v>0</v>
      </c>
      <c r="M3530" s="117" t="str">
        <f>IFERROR(VLOOKUP(F:F,'Payment Schedule'!AD:AE,2,FALSE),"")</f>
        <v/>
      </c>
    </row>
    <row r="3531" spans="6:13" x14ac:dyDescent="0.2">
      <c r="F3531" s="110"/>
      <c r="I3531" s="213"/>
      <c r="J3531" s="254">
        <f>IFERROR(VLOOKUP(G:G,'Master Data'!A:D,4,FALSE),0)</f>
        <v>0</v>
      </c>
      <c r="L3531" s="117">
        <f>IFERROR(VLOOKUP(F:F,'BW Expense Report Doc'!F:H,3,FALSE),0)</f>
        <v>0</v>
      </c>
      <c r="M3531" s="117" t="str">
        <f>IFERROR(VLOOKUP(F:F,'Payment Schedule'!AD:AE,2,FALSE),"")</f>
        <v/>
      </c>
    </row>
    <row r="3532" spans="6:13" x14ac:dyDescent="0.2">
      <c r="F3532" s="110"/>
      <c r="I3532" s="213"/>
      <c r="J3532" s="254">
        <f>IFERROR(VLOOKUP(G:G,'Master Data'!A:D,4,FALSE),0)</f>
        <v>0</v>
      </c>
      <c r="L3532" s="117">
        <f>IFERROR(VLOOKUP(F:F,'BW Expense Report Doc'!F:H,3,FALSE),0)</f>
        <v>0</v>
      </c>
      <c r="M3532" s="117" t="str">
        <f>IFERROR(VLOOKUP(F:F,'Payment Schedule'!AD:AE,2,FALSE),"")</f>
        <v/>
      </c>
    </row>
    <row r="3533" spans="6:13" x14ac:dyDescent="0.2">
      <c r="F3533" s="110"/>
      <c r="I3533" s="213"/>
      <c r="J3533" s="254">
        <f>IFERROR(VLOOKUP(G:G,'Master Data'!A:D,4,FALSE),0)</f>
        <v>0</v>
      </c>
      <c r="L3533" s="117">
        <f>IFERROR(VLOOKUP(F:F,'BW Expense Report Doc'!F:H,3,FALSE),0)</f>
        <v>0</v>
      </c>
      <c r="M3533" s="117" t="str">
        <f>IFERROR(VLOOKUP(F:F,'Payment Schedule'!AD:AE,2,FALSE),"")</f>
        <v/>
      </c>
    </row>
    <row r="3534" spans="6:13" x14ac:dyDescent="0.2">
      <c r="F3534" s="110"/>
      <c r="I3534" s="213"/>
      <c r="J3534" s="254">
        <f>IFERROR(VLOOKUP(G:G,'Master Data'!A:D,4,FALSE),0)</f>
        <v>0</v>
      </c>
      <c r="L3534" s="117">
        <f>IFERROR(VLOOKUP(F:F,'BW Expense Report Doc'!F:H,3,FALSE),0)</f>
        <v>0</v>
      </c>
      <c r="M3534" s="117" t="str">
        <f>IFERROR(VLOOKUP(F:F,'Payment Schedule'!AD:AE,2,FALSE),"")</f>
        <v/>
      </c>
    </row>
    <row r="3535" spans="6:13" x14ac:dyDescent="0.2">
      <c r="F3535" s="110"/>
      <c r="I3535" s="213"/>
      <c r="J3535" s="254">
        <f>IFERROR(VLOOKUP(G:G,'Master Data'!A:D,4,FALSE),0)</f>
        <v>0</v>
      </c>
      <c r="L3535" s="117">
        <f>IFERROR(VLOOKUP(F:F,'BW Expense Report Doc'!F:H,3,FALSE),0)</f>
        <v>0</v>
      </c>
      <c r="M3535" s="117" t="str">
        <f>IFERROR(VLOOKUP(F:F,'Payment Schedule'!AD:AE,2,FALSE),"")</f>
        <v/>
      </c>
    </row>
    <row r="3536" spans="6:13" x14ac:dyDescent="0.2">
      <c r="F3536" s="110"/>
      <c r="I3536" s="213"/>
      <c r="J3536" s="254">
        <f>IFERROR(VLOOKUP(G:G,'Master Data'!A:D,4,FALSE),0)</f>
        <v>0</v>
      </c>
      <c r="L3536" s="117">
        <f>IFERROR(VLOOKUP(F:F,'BW Expense Report Doc'!F:H,3,FALSE),0)</f>
        <v>0</v>
      </c>
      <c r="M3536" s="117" t="str">
        <f>IFERROR(VLOOKUP(F:F,'Payment Schedule'!AD:AE,2,FALSE),"")</f>
        <v/>
      </c>
    </row>
    <row r="3537" spans="6:13" x14ac:dyDescent="0.2">
      <c r="F3537" s="110"/>
      <c r="I3537" s="213"/>
      <c r="J3537" s="254">
        <f>IFERROR(VLOOKUP(G:G,'Master Data'!A:D,4,FALSE),0)</f>
        <v>0</v>
      </c>
      <c r="L3537" s="117">
        <f>IFERROR(VLOOKUP(F:F,'BW Expense Report Doc'!F:H,3,FALSE),0)</f>
        <v>0</v>
      </c>
      <c r="M3537" s="117" t="str">
        <f>IFERROR(VLOOKUP(F:F,'Payment Schedule'!AD:AE,2,FALSE),"")</f>
        <v/>
      </c>
    </row>
    <row r="3538" spans="6:13" x14ac:dyDescent="0.2">
      <c r="F3538" s="110"/>
      <c r="I3538" s="213"/>
      <c r="J3538" s="254">
        <f>IFERROR(VLOOKUP(G:G,'Master Data'!A:D,4,FALSE),0)</f>
        <v>0</v>
      </c>
      <c r="L3538" s="117">
        <f>IFERROR(VLOOKUP(F:F,'BW Expense Report Doc'!F:H,3,FALSE),0)</f>
        <v>0</v>
      </c>
      <c r="M3538" s="117" t="str">
        <f>IFERROR(VLOOKUP(F:F,'Payment Schedule'!AD:AE,2,FALSE),"")</f>
        <v/>
      </c>
    </row>
    <row r="3539" spans="6:13" x14ac:dyDescent="0.2">
      <c r="F3539" s="110"/>
      <c r="I3539" s="213"/>
      <c r="J3539" s="254">
        <f>IFERROR(VLOOKUP(G:G,'Master Data'!A:D,4,FALSE),0)</f>
        <v>0</v>
      </c>
      <c r="L3539" s="117">
        <f>IFERROR(VLOOKUP(F:F,'BW Expense Report Doc'!F:H,3,FALSE),0)</f>
        <v>0</v>
      </c>
      <c r="M3539" s="117" t="str">
        <f>IFERROR(VLOOKUP(F:F,'Payment Schedule'!AD:AE,2,FALSE),"")</f>
        <v/>
      </c>
    </row>
    <row r="3540" spans="6:13" x14ac:dyDescent="0.2">
      <c r="F3540" s="110"/>
      <c r="I3540" s="213"/>
      <c r="J3540" s="254">
        <f>IFERROR(VLOOKUP(G:G,'Master Data'!A:D,4,FALSE),0)</f>
        <v>0</v>
      </c>
      <c r="L3540" s="117">
        <f>IFERROR(VLOOKUP(F:F,'BW Expense Report Doc'!F:H,3,FALSE),0)</f>
        <v>0</v>
      </c>
      <c r="M3540" s="117" t="str">
        <f>IFERROR(VLOOKUP(F:F,'Payment Schedule'!AD:AE,2,FALSE),"")</f>
        <v/>
      </c>
    </row>
    <row r="3541" spans="6:13" x14ac:dyDescent="0.2">
      <c r="F3541" s="110"/>
      <c r="I3541" s="213"/>
      <c r="J3541" s="254">
        <f>IFERROR(VLOOKUP(G:G,'Master Data'!A:D,4,FALSE),0)</f>
        <v>0</v>
      </c>
      <c r="L3541" s="117">
        <f>IFERROR(VLOOKUP(F:F,'BW Expense Report Doc'!F:H,3,FALSE),0)</f>
        <v>0</v>
      </c>
      <c r="M3541" s="117" t="str">
        <f>IFERROR(VLOOKUP(F:F,'Payment Schedule'!AD:AE,2,FALSE),"")</f>
        <v/>
      </c>
    </row>
    <row r="3542" spans="6:13" x14ac:dyDescent="0.2">
      <c r="F3542" s="110"/>
      <c r="I3542" s="213"/>
      <c r="J3542" s="254">
        <f>IFERROR(VLOOKUP(G:G,'Master Data'!A:D,4,FALSE),0)</f>
        <v>0</v>
      </c>
      <c r="L3542" s="117">
        <f>IFERROR(VLOOKUP(F:F,'BW Expense Report Doc'!F:H,3,FALSE),0)</f>
        <v>0</v>
      </c>
      <c r="M3542" s="117" t="str">
        <f>IFERROR(VLOOKUP(F:F,'Payment Schedule'!AD:AE,2,FALSE),"")</f>
        <v/>
      </c>
    </row>
    <row r="3543" spans="6:13" x14ac:dyDescent="0.2">
      <c r="F3543" s="110"/>
      <c r="I3543" s="213"/>
      <c r="J3543" s="254">
        <f>IFERROR(VLOOKUP(G:G,'Master Data'!A:D,4,FALSE),0)</f>
        <v>0</v>
      </c>
      <c r="L3543" s="117">
        <f>IFERROR(VLOOKUP(F:F,'BW Expense Report Doc'!F:H,3,FALSE),0)</f>
        <v>0</v>
      </c>
      <c r="M3543" s="117" t="str">
        <f>IFERROR(VLOOKUP(F:F,'Payment Schedule'!AD:AE,2,FALSE),"")</f>
        <v/>
      </c>
    </row>
    <row r="3544" spans="6:13" x14ac:dyDescent="0.2">
      <c r="F3544" s="110"/>
      <c r="I3544" s="213"/>
      <c r="J3544" s="254">
        <f>IFERROR(VLOOKUP(G:G,'Master Data'!A:D,4,FALSE),0)</f>
        <v>0</v>
      </c>
      <c r="L3544" s="117">
        <f>IFERROR(VLOOKUP(F:F,'BW Expense Report Doc'!F:H,3,FALSE),0)</f>
        <v>0</v>
      </c>
      <c r="M3544" s="117" t="str">
        <f>IFERROR(VLOOKUP(F:F,'Payment Schedule'!AD:AE,2,FALSE),"")</f>
        <v/>
      </c>
    </row>
    <row r="3545" spans="6:13" x14ac:dyDescent="0.2">
      <c r="F3545" s="110"/>
      <c r="I3545" s="213"/>
      <c r="J3545" s="254">
        <f>IFERROR(VLOOKUP(G:G,'Master Data'!A:D,4,FALSE),0)</f>
        <v>0</v>
      </c>
      <c r="L3545" s="117">
        <f>IFERROR(VLOOKUP(F:F,'BW Expense Report Doc'!F:H,3,FALSE),0)</f>
        <v>0</v>
      </c>
      <c r="M3545" s="117" t="str">
        <f>IFERROR(VLOOKUP(F:F,'Payment Schedule'!AD:AE,2,FALSE),"")</f>
        <v/>
      </c>
    </row>
    <row r="3546" spans="6:13" x14ac:dyDescent="0.2">
      <c r="F3546" s="110"/>
      <c r="I3546" s="213"/>
      <c r="J3546" s="254">
        <f>IFERROR(VLOOKUP(G:G,'Master Data'!A:D,4,FALSE),0)</f>
        <v>0</v>
      </c>
      <c r="L3546" s="117">
        <f>IFERROR(VLOOKUP(F:F,'BW Expense Report Doc'!F:H,3,FALSE),0)</f>
        <v>0</v>
      </c>
      <c r="M3546" s="117" t="str">
        <f>IFERROR(VLOOKUP(F:F,'Payment Schedule'!AD:AE,2,FALSE),"")</f>
        <v/>
      </c>
    </row>
    <row r="3547" spans="6:13" x14ac:dyDescent="0.2">
      <c r="F3547" s="110"/>
      <c r="I3547" s="213"/>
      <c r="J3547" s="254">
        <f>IFERROR(VLOOKUP(G:G,'Master Data'!A:D,4,FALSE),0)</f>
        <v>0</v>
      </c>
      <c r="L3547" s="117">
        <f>IFERROR(VLOOKUP(F:F,'BW Expense Report Doc'!F:H,3,FALSE),0)</f>
        <v>0</v>
      </c>
      <c r="M3547" s="117" t="str">
        <f>IFERROR(VLOOKUP(F:F,'Payment Schedule'!AD:AE,2,FALSE),"")</f>
        <v/>
      </c>
    </row>
    <row r="3548" spans="6:13" x14ac:dyDescent="0.2">
      <c r="F3548" s="110"/>
      <c r="I3548" s="213"/>
      <c r="J3548" s="254">
        <f>IFERROR(VLOOKUP(G:G,'Master Data'!A:D,4,FALSE),0)</f>
        <v>0</v>
      </c>
      <c r="L3548" s="117">
        <f>IFERROR(VLOOKUP(F:F,'BW Expense Report Doc'!F:H,3,FALSE),0)</f>
        <v>0</v>
      </c>
      <c r="M3548" s="117" t="str">
        <f>IFERROR(VLOOKUP(F:F,'Payment Schedule'!AD:AE,2,FALSE),"")</f>
        <v/>
      </c>
    </row>
    <row r="3549" spans="6:13" x14ac:dyDescent="0.2">
      <c r="F3549" s="110"/>
      <c r="I3549" s="213"/>
      <c r="J3549" s="254">
        <f>IFERROR(VLOOKUP(G:G,'Master Data'!A:D,4,FALSE),0)</f>
        <v>0</v>
      </c>
      <c r="L3549" s="117">
        <f>IFERROR(VLOOKUP(F:F,'BW Expense Report Doc'!F:H,3,FALSE),0)</f>
        <v>0</v>
      </c>
      <c r="M3549" s="117" t="str">
        <f>IFERROR(VLOOKUP(F:F,'Payment Schedule'!AD:AE,2,FALSE),"")</f>
        <v/>
      </c>
    </row>
    <row r="3550" spans="6:13" x14ac:dyDescent="0.2">
      <c r="F3550" s="110"/>
      <c r="I3550" s="213"/>
      <c r="J3550" s="254">
        <f>IFERROR(VLOOKUP(G:G,'Master Data'!A:D,4,FALSE),0)</f>
        <v>0</v>
      </c>
      <c r="L3550" s="117">
        <f>IFERROR(VLOOKUP(F:F,'BW Expense Report Doc'!F:H,3,FALSE),0)</f>
        <v>0</v>
      </c>
      <c r="M3550" s="117" t="str">
        <f>IFERROR(VLOOKUP(F:F,'Payment Schedule'!AD:AE,2,FALSE),"")</f>
        <v/>
      </c>
    </row>
    <row r="3551" spans="6:13" x14ac:dyDescent="0.2">
      <c r="F3551" s="110"/>
      <c r="I3551" s="213"/>
      <c r="J3551" s="254">
        <f>IFERROR(VLOOKUP(G:G,'Master Data'!A:D,4,FALSE),0)</f>
        <v>0</v>
      </c>
      <c r="L3551" s="117">
        <f>IFERROR(VLOOKUP(F:F,'BW Expense Report Doc'!F:H,3,FALSE),0)</f>
        <v>0</v>
      </c>
      <c r="M3551" s="117" t="str">
        <f>IFERROR(VLOOKUP(F:F,'Payment Schedule'!AD:AE,2,FALSE),"")</f>
        <v/>
      </c>
    </row>
    <row r="3552" spans="6:13" x14ac:dyDescent="0.2">
      <c r="F3552" s="110"/>
      <c r="I3552" s="213"/>
      <c r="J3552" s="254">
        <f>IFERROR(VLOOKUP(G:G,'Master Data'!A:D,4,FALSE),0)</f>
        <v>0</v>
      </c>
      <c r="L3552" s="117">
        <f>IFERROR(VLOOKUP(F:F,'BW Expense Report Doc'!F:H,3,FALSE),0)</f>
        <v>0</v>
      </c>
      <c r="M3552" s="117" t="str">
        <f>IFERROR(VLOOKUP(F:F,'Payment Schedule'!AD:AE,2,FALSE),"")</f>
        <v/>
      </c>
    </row>
    <row r="3553" spans="6:13" x14ac:dyDescent="0.2">
      <c r="F3553" s="110"/>
      <c r="I3553" s="213"/>
      <c r="J3553" s="254">
        <f>IFERROR(VLOOKUP(G:G,'Master Data'!A:D,4,FALSE),0)</f>
        <v>0</v>
      </c>
      <c r="L3553" s="117">
        <f>IFERROR(VLOOKUP(F:F,'BW Expense Report Doc'!F:H,3,FALSE),0)</f>
        <v>0</v>
      </c>
      <c r="M3553" s="117" t="str">
        <f>IFERROR(VLOOKUP(F:F,'Payment Schedule'!AD:AE,2,FALSE),"")</f>
        <v/>
      </c>
    </row>
    <row r="3554" spans="6:13" x14ac:dyDescent="0.2">
      <c r="F3554" s="110"/>
      <c r="I3554" s="213"/>
      <c r="J3554" s="254">
        <f>IFERROR(VLOOKUP(G:G,'Master Data'!A:D,4,FALSE),0)</f>
        <v>0</v>
      </c>
      <c r="L3554" s="117">
        <f>IFERROR(VLOOKUP(F:F,'BW Expense Report Doc'!F:H,3,FALSE),0)</f>
        <v>0</v>
      </c>
      <c r="M3554" s="117" t="str">
        <f>IFERROR(VLOOKUP(F:F,'Payment Schedule'!AD:AE,2,FALSE),"")</f>
        <v/>
      </c>
    </row>
    <row r="3555" spans="6:13" x14ac:dyDescent="0.2">
      <c r="F3555" s="110"/>
      <c r="I3555" s="213"/>
      <c r="J3555" s="254">
        <f>IFERROR(VLOOKUP(G:G,'Master Data'!A:D,4,FALSE),0)</f>
        <v>0</v>
      </c>
      <c r="L3555" s="117">
        <f>IFERROR(VLOOKUP(F:F,'BW Expense Report Doc'!F:H,3,FALSE),0)</f>
        <v>0</v>
      </c>
      <c r="M3555" s="117" t="str">
        <f>IFERROR(VLOOKUP(F:F,'Payment Schedule'!AD:AE,2,FALSE),"")</f>
        <v/>
      </c>
    </row>
    <row r="3556" spans="6:13" x14ac:dyDescent="0.2">
      <c r="F3556" s="110"/>
      <c r="I3556" s="213"/>
      <c r="J3556" s="254">
        <f>IFERROR(VLOOKUP(G:G,'Master Data'!A:D,4,FALSE),0)</f>
        <v>0</v>
      </c>
      <c r="L3556" s="117">
        <f>IFERROR(VLOOKUP(F:F,'BW Expense Report Doc'!F:H,3,FALSE),0)</f>
        <v>0</v>
      </c>
      <c r="M3556" s="117" t="str">
        <f>IFERROR(VLOOKUP(F:F,'Payment Schedule'!AD:AE,2,FALSE),"")</f>
        <v/>
      </c>
    </row>
    <row r="3557" spans="6:13" x14ac:dyDescent="0.2">
      <c r="F3557" s="110"/>
      <c r="I3557" s="213"/>
      <c r="J3557" s="254">
        <f>IFERROR(VLOOKUP(G:G,'Master Data'!A:D,4,FALSE),0)</f>
        <v>0</v>
      </c>
      <c r="L3557" s="117">
        <f>IFERROR(VLOOKUP(F:F,'BW Expense Report Doc'!F:H,3,FALSE),0)</f>
        <v>0</v>
      </c>
      <c r="M3557" s="117" t="str">
        <f>IFERROR(VLOOKUP(F:F,'Payment Schedule'!AD:AE,2,FALSE),"")</f>
        <v/>
      </c>
    </row>
    <row r="3558" spans="6:13" x14ac:dyDescent="0.2">
      <c r="F3558" s="110"/>
      <c r="I3558" s="213"/>
      <c r="J3558" s="254">
        <f>IFERROR(VLOOKUP(G:G,'Master Data'!A:D,4,FALSE),0)</f>
        <v>0</v>
      </c>
      <c r="L3558" s="117">
        <f>IFERROR(VLOOKUP(F:F,'BW Expense Report Doc'!F:H,3,FALSE),0)</f>
        <v>0</v>
      </c>
      <c r="M3558" s="117" t="str">
        <f>IFERROR(VLOOKUP(F:F,'Payment Schedule'!AD:AE,2,FALSE),"")</f>
        <v/>
      </c>
    </row>
    <row r="3559" spans="6:13" x14ac:dyDescent="0.2">
      <c r="F3559" s="110"/>
      <c r="I3559" s="213"/>
      <c r="J3559" s="254">
        <f>IFERROR(VLOOKUP(G:G,'Master Data'!A:D,4,FALSE),0)</f>
        <v>0</v>
      </c>
      <c r="L3559" s="117">
        <f>IFERROR(VLOOKUP(F:F,'BW Expense Report Doc'!F:H,3,FALSE),0)</f>
        <v>0</v>
      </c>
      <c r="M3559" s="117" t="str">
        <f>IFERROR(VLOOKUP(F:F,'Payment Schedule'!AD:AE,2,FALSE),"")</f>
        <v/>
      </c>
    </row>
    <row r="3560" spans="6:13" x14ac:dyDescent="0.2">
      <c r="F3560" s="110"/>
      <c r="I3560" s="213"/>
      <c r="J3560" s="254">
        <f>IFERROR(VLOOKUP(G:G,'Master Data'!A:D,4,FALSE),0)</f>
        <v>0</v>
      </c>
      <c r="L3560" s="117">
        <f>IFERROR(VLOOKUP(F:F,'BW Expense Report Doc'!F:H,3,FALSE),0)</f>
        <v>0</v>
      </c>
      <c r="M3560" s="117" t="str">
        <f>IFERROR(VLOOKUP(F:F,'Payment Schedule'!AD:AE,2,FALSE),"")</f>
        <v/>
      </c>
    </row>
    <row r="3561" spans="6:13" x14ac:dyDescent="0.2">
      <c r="F3561" s="110"/>
      <c r="I3561" s="213"/>
      <c r="J3561" s="254">
        <f>IFERROR(VLOOKUP(G:G,'Master Data'!A:D,4,FALSE),0)</f>
        <v>0</v>
      </c>
      <c r="L3561" s="117">
        <f>IFERROR(VLOOKUP(F:F,'BW Expense Report Doc'!F:H,3,FALSE),0)</f>
        <v>0</v>
      </c>
      <c r="M3561" s="117" t="str">
        <f>IFERROR(VLOOKUP(F:F,'Payment Schedule'!AD:AE,2,FALSE),"")</f>
        <v/>
      </c>
    </row>
    <row r="3562" spans="6:13" x14ac:dyDescent="0.2">
      <c r="F3562" s="110"/>
      <c r="I3562" s="213"/>
      <c r="J3562" s="254">
        <f>IFERROR(VLOOKUP(G:G,'Master Data'!A:D,4,FALSE),0)</f>
        <v>0</v>
      </c>
      <c r="L3562" s="117">
        <f>IFERROR(VLOOKUP(F:F,'BW Expense Report Doc'!F:H,3,FALSE),0)</f>
        <v>0</v>
      </c>
      <c r="M3562" s="117" t="str">
        <f>IFERROR(VLOOKUP(F:F,'Payment Schedule'!AD:AE,2,FALSE),"")</f>
        <v/>
      </c>
    </row>
    <row r="3563" spans="6:13" x14ac:dyDescent="0.2">
      <c r="F3563" s="110"/>
      <c r="I3563" s="213"/>
      <c r="J3563" s="254">
        <f>IFERROR(VLOOKUP(G:G,'Master Data'!A:D,4,FALSE),0)</f>
        <v>0</v>
      </c>
      <c r="L3563" s="117">
        <f>IFERROR(VLOOKUP(F:F,'BW Expense Report Doc'!F:H,3,FALSE),0)</f>
        <v>0</v>
      </c>
      <c r="M3563" s="117" t="str">
        <f>IFERROR(VLOOKUP(F:F,'Payment Schedule'!AD:AE,2,FALSE),"")</f>
        <v/>
      </c>
    </row>
    <row r="3564" spans="6:13" x14ac:dyDescent="0.2">
      <c r="F3564" s="110"/>
      <c r="I3564" s="213"/>
      <c r="J3564" s="254">
        <f>IFERROR(VLOOKUP(G:G,'Master Data'!A:D,4,FALSE),0)</f>
        <v>0</v>
      </c>
      <c r="L3564" s="117">
        <f>IFERROR(VLOOKUP(F:F,'BW Expense Report Doc'!F:H,3,FALSE),0)</f>
        <v>0</v>
      </c>
      <c r="M3564" s="117" t="str">
        <f>IFERROR(VLOOKUP(F:F,'Payment Schedule'!AD:AE,2,FALSE),"")</f>
        <v/>
      </c>
    </row>
    <row r="3565" spans="6:13" x14ac:dyDescent="0.2">
      <c r="F3565" s="110"/>
      <c r="I3565" s="213"/>
      <c r="J3565" s="254">
        <f>IFERROR(VLOOKUP(G:G,'Master Data'!A:D,4,FALSE),0)</f>
        <v>0</v>
      </c>
      <c r="L3565" s="117">
        <f>IFERROR(VLOOKUP(F:F,'BW Expense Report Doc'!F:H,3,FALSE),0)</f>
        <v>0</v>
      </c>
      <c r="M3565" s="117" t="str">
        <f>IFERROR(VLOOKUP(F:F,'Payment Schedule'!AD:AE,2,FALSE),"")</f>
        <v/>
      </c>
    </row>
    <row r="3566" spans="6:13" x14ac:dyDescent="0.2">
      <c r="F3566" s="110"/>
      <c r="I3566" s="213"/>
      <c r="J3566" s="254">
        <f>IFERROR(VLOOKUP(G:G,'Master Data'!A:D,4,FALSE),0)</f>
        <v>0</v>
      </c>
      <c r="L3566" s="117">
        <f>IFERROR(VLOOKUP(F:F,'BW Expense Report Doc'!F:H,3,FALSE),0)</f>
        <v>0</v>
      </c>
      <c r="M3566" s="117" t="str">
        <f>IFERROR(VLOOKUP(F:F,'Payment Schedule'!AD:AE,2,FALSE),"")</f>
        <v/>
      </c>
    </row>
    <row r="3567" spans="6:13" x14ac:dyDescent="0.2">
      <c r="F3567" s="110"/>
      <c r="I3567" s="213"/>
      <c r="J3567" s="254">
        <f>IFERROR(VLOOKUP(G:G,'Master Data'!A:D,4,FALSE),0)</f>
        <v>0</v>
      </c>
      <c r="L3567" s="117">
        <f>IFERROR(VLOOKUP(F:F,'BW Expense Report Doc'!F:H,3,FALSE),0)</f>
        <v>0</v>
      </c>
      <c r="M3567" s="117" t="str">
        <f>IFERROR(VLOOKUP(F:F,'Payment Schedule'!AD:AE,2,FALSE),"")</f>
        <v/>
      </c>
    </row>
    <row r="3568" spans="6:13" x14ac:dyDescent="0.2">
      <c r="F3568" s="110"/>
      <c r="I3568" s="213"/>
      <c r="J3568" s="254">
        <f>IFERROR(VLOOKUP(G:G,'Master Data'!A:D,4,FALSE),0)</f>
        <v>0</v>
      </c>
      <c r="L3568" s="117">
        <f>IFERROR(VLOOKUP(F:F,'BW Expense Report Doc'!F:H,3,FALSE),0)</f>
        <v>0</v>
      </c>
      <c r="M3568" s="117" t="str">
        <f>IFERROR(VLOOKUP(F:F,'Payment Schedule'!AD:AE,2,FALSE),"")</f>
        <v/>
      </c>
    </row>
    <row r="3569" spans="6:13" x14ac:dyDescent="0.2">
      <c r="F3569" s="110"/>
      <c r="I3569" s="213"/>
      <c r="J3569" s="254">
        <f>IFERROR(VLOOKUP(G:G,'Master Data'!A:D,4,FALSE),0)</f>
        <v>0</v>
      </c>
      <c r="L3569" s="117">
        <f>IFERROR(VLOOKUP(F:F,'BW Expense Report Doc'!F:H,3,FALSE),0)</f>
        <v>0</v>
      </c>
      <c r="M3569" s="117" t="str">
        <f>IFERROR(VLOOKUP(F:F,'Payment Schedule'!AD:AE,2,FALSE),"")</f>
        <v/>
      </c>
    </row>
    <row r="3570" spans="6:13" x14ac:dyDescent="0.2">
      <c r="F3570" s="110"/>
      <c r="I3570" s="213"/>
      <c r="J3570" s="254">
        <f>IFERROR(VLOOKUP(G:G,'Master Data'!A:D,4,FALSE),0)</f>
        <v>0</v>
      </c>
      <c r="L3570" s="117">
        <f>IFERROR(VLOOKUP(F:F,'BW Expense Report Doc'!F:H,3,FALSE),0)</f>
        <v>0</v>
      </c>
      <c r="M3570" s="117" t="str">
        <f>IFERROR(VLOOKUP(F:F,'Payment Schedule'!AD:AE,2,FALSE),"")</f>
        <v/>
      </c>
    </row>
    <row r="3571" spans="6:13" x14ac:dyDescent="0.2">
      <c r="F3571" s="110"/>
      <c r="I3571" s="213"/>
      <c r="J3571" s="254">
        <f>IFERROR(VLOOKUP(G:G,'Master Data'!A:D,4,FALSE),0)</f>
        <v>0</v>
      </c>
      <c r="L3571" s="117">
        <f>IFERROR(VLOOKUP(F:F,'BW Expense Report Doc'!F:H,3,FALSE),0)</f>
        <v>0</v>
      </c>
      <c r="M3571" s="117" t="str">
        <f>IFERROR(VLOOKUP(F:F,'Payment Schedule'!AD:AE,2,FALSE),"")</f>
        <v/>
      </c>
    </row>
    <row r="3572" spans="6:13" x14ac:dyDescent="0.2">
      <c r="F3572" s="110"/>
      <c r="I3572" s="213"/>
      <c r="J3572" s="254">
        <f>IFERROR(VLOOKUP(G:G,'Master Data'!A:D,4,FALSE),0)</f>
        <v>0</v>
      </c>
      <c r="L3572" s="117">
        <f>IFERROR(VLOOKUP(F:F,'BW Expense Report Doc'!F:H,3,FALSE),0)</f>
        <v>0</v>
      </c>
      <c r="M3572" s="117" t="str">
        <f>IFERROR(VLOOKUP(F:F,'Payment Schedule'!AD:AE,2,FALSE),"")</f>
        <v/>
      </c>
    </row>
    <row r="3573" spans="6:13" x14ac:dyDescent="0.2">
      <c r="F3573" s="110"/>
      <c r="I3573" s="213"/>
      <c r="J3573" s="254">
        <f>IFERROR(VLOOKUP(G:G,'Master Data'!A:D,4,FALSE),0)</f>
        <v>0</v>
      </c>
      <c r="L3573" s="117">
        <f>IFERROR(VLOOKUP(F:F,'BW Expense Report Doc'!F:H,3,FALSE),0)</f>
        <v>0</v>
      </c>
      <c r="M3573" s="117" t="str">
        <f>IFERROR(VLOOKUP(F:F,'Payment Schedule'!AD:AE,2,FALSE),"")</f>
        <v/>
      </c>
    </row>
    <row r="3574" spans="6:13" x14ac:dyDescent="0.2">
      <c r="F3574" s="110"/>
      <c r="I3574" s="213"/>
      <c r="J3574" s="254">
        <f>IFERROR(VLOOKUP(G:G,'Master Data'!A:D,4,FALSE),0)</f>
        <v>0</v>
      </c>
      <c r="L3574" s="117">
        <f>IFERROR(VLOOKUP(F:F,'BW Expense Report Doc'!F:H,3,FALSE),0)</f>
        <v>0</v>
      </c>
      <c r="M3574" s="117" t="str">
        <f>IFERROR(VLOOKUP(F:F,'Payment Schedule'!AD:AE,2,FALSE),"")</f>
        <v/>
      </c>
    </row>
    <row r="3575" spans="6:13" x14ac:dyDescent="0.2">
      <c r="F3575" s="110"/>
      <c r="I3575" s="213"/>
      <c r="J3575" s="254">
        <f>IFERROR(VLOOKUP(G:G,'Master Data'!A:D,4,FALSE),0)</f>
        <v>0</v>
      </c>
      <c r="L3575" s="117">
        <f>IFERROR(VLOOKUP(F:F,'BW Expense Report Doc'!F:H,3,FALSE),0)</f>
        <v>0</v>
      </c>
      <c r="M3575" s="117" t="str">
        <f>IFERROR(VLOOKUP(F:F,'Payment Schedule'!AD:AE,2,FALSE),"")</f>
        <v/>
      </c>
    </row>
    <row r="3576" spans="6:13" x14ac:dyDescent="0.2">
      <c r="F3576" s="110"/>
      <c r="I3576" s="213"/>
      <c r="J3576" s="254">
        <f>IFERROR(VLOOKUP(G:G,'Master Data'!A:D,4,FALSE),0)</f>
        <v>0</v>
      </c>
      <c r="L3576" s="117">
        <f>IFERROR(VLOOKUP(F:F,'BW Expense Report Doc'!F:H,3,FALSE),0)</f>
        <v>0</v>
      </c>
      <c r="M3576" s="117" t="str">
        <f>IFERROR(VLOOKUP(F:F,'Payment Schedule'!AD:AE,2,FALSE),"")</f>
        <v/>
      </c>
    </row>
    <row r="3577" spans="6:13" x14ac:dyDescent="0.2">
      <c r="F3577" s="110"/>
      <c r="I3577" s="213"/>
      <c r="J3577" s="254">
        <f>IFERROR(VLOOKUP(G:G,'Master Data'!A:D,4,FALSE),0)</f>
        <v>0</v>
      </c>
      <c r="L3577" s="117">
        <f>IFERROR(VLOOKUP(F:F,'BW Expense Report Doc'!F:H,3,FALSE),0)</f>
        <v>0</v>
      </c>
      <c r="M3577" s="117" t="str">
        <f>IFERROR(VLOOKUP(F:F,'Payment Schedule'!AD:AE,2,FALSE),"")</f>
        <v/>
      </c>
    </row>
    <row r="3578" spans="6:13" x14ac:dyDescent="0.2">
      <c r="F3578" s="110"/>
      <c r="I3578" s="213"/>
      <c r="J3578" s="254">
        <f>IFERROR(VLOOKUP(G:G,'Master Data'!A:D,4,FALSE),0)</f>
        <v>0</v>
      </c>
      <c r="L3578" s="117">
        <f>IFERROR(VLOOKUP(F:F,'BW Expense Report Doc'!F:H,3,FALSE),0)</f>
        <v>0</v>
      </c>
      <c r="M3578" s="117" t="str">
        <f>IFERROR(VLOOKUP(F:F,'Payment Schedule'!AD:AE,2,FALSE),"")</f>
        <v/>
      </c>
    </row>
    <row r="3579" spans="6:13" x14ac:dyDescent="0.2">
      <c r="F3579" s="110"/>
      <c r="I3579" s="213"/>
      <c r="J3579" s="254">
        <f>IFERROR(VLOOKUP(G:G,'Master Data'!A:D,4,FALSE),0)</f>
        <v>0</v>
      </c>
      <c r="L3579" s="117">
        <f>IFERROR(VLOOKUP(F:F,'BW Expense Report Doc'!F:H,3,FALSE),0)</f>
        <v>0</v>
      </c>
      <c r="M3579" s="117" t="str">
        <f>IFERROR(VLOOKUP(F:F,'Payment Schedule'!AD:AE,2,FALSE),"")</f>
        <v/>
      </c>
    </row>
    <row r="3580" spans="6:13" x14ac:dyDescent="0.2">
      <c r="F3580" s="110"/>
      <c r="I3580" s="213"/>
      <c r="J3580" s="254">
        <f>IFERROR(VLOOKUP(G:G,'Master Data'!A:D,4,FALSE),0)</f>
        <v>0</v>
      </c>
      <c r="L3580" s="117">
        <f>IFERROR(VLOOKUP(F:F,'BW Expense Report Doc'!F:H,3,FALSE),0)</f>
        <v>0</v>
      </c>
      <c r="M3580" s="117" t="str">
        <f>IFERROR(VLOOKUP(F:F,'Payment Schedule'!AD:AE,2,FALSE),"")</f>
        <v/>
      </c>
    </row>
    <row r="3581" spans="6:13" x14ac:dyDescent="0.2">
      <c r="F3581" s="110"/>
      <c r="I3581" s="213"/>
      <c r="J3581" s="254">
        <f>IFERROR(VLOOKUP(G:G,'Master Data'!A:D,4,FALSE),0)</f>
        <v>0</v>
      </c>
      <c r="L3581" s="117">
        <f>IFERROR(VLOOKUP(F:F,'BW Expense Report Doc'!F:H,3,FALSE),0)</f>
        <v>0</v>
      </c>
      <c r="M3581" s="117" t="str">
        <f>IFERROR(VLOOKUP(F:F,'Payment Schedule'!AD:AE,2,FALSE),"")</f>
        <v/>
      </c>
    </row>
    <row r="3582" spans="6:13" x14ac:dyDescent="0.2">
      <c r="F3582" s="110"/>
      <c r="I3582" s="213"/>
      <c r="J3582" s="254">
        <f>IFERROR(VLOOKUP(G:G,'Master Data'!A:D,4,FALSE),0)</f>
        <v>0</v>
      </c>
      <c r="L3582" s="117">
        <f>IFERROR(VLOOKUP(F:F,'BW Expense Report Doc'!F:H,3,FALSE),0)</f>
        <v>0</v>
      </c>
      <c r="M3582" s="117" t="str">
        <f>IFERROR(VLOOKUP(F:F,'Payment Schedule'!AD:AE,2,FALSE),"")</f>
        <v/>
      </c>
    </row>
    <row r="3583" spans="6:13" x14ac:dyDescent="0.2">
      <c r="F3583" s="110"/>
      <c r="I3583" s="213"/>
      <c r="J3583" s="254">
        <f>IFERROR(VLOOKUP(G:G,'Master Data'!A:D,4,FALSE),0)</f>
        <v>0</v>
      </c>
      <c r="L3583" s="117">
        <f>IFERROR(VLOOKUP(F:F,'BW Expense Report Doc'!F:H,3,FALSE),0)</f>
        <v>0</v>
      </c>
      <c r="M3583" s="117" t="str">
        <f>IFERROR(VLOOKUP(F:F,'Payment Schedule'!AD:AE,2,FALSE),"")</f>
        <v/>
      </c>
    </row>
    <row r="3584" spans="6:13" x14ac:dyDescent="0.2">
      <c r="F3584" s="110"/>
      <c r="I3584" s="213"/>
      <c r="J3584" s="254">
        <f>IFERROR(VLOOKUP(G:G,'Master Data'!A:D,4,FALSE),0)</f>
        <v>0</v>
      </c>
      <c r="L3584" s="117">
        <f>IFERROR(VLOOKUP(F:F,'BW Expense Report Doc'!F:H,3,FALSE),0)</f>
        <v>0</v>
      </c>
      <c r="M3584" s="117" t="str">
        <f>IFERROR(VLOOKUP(F:F,'Payment Schedule'!AD:AE,2,FALSE),"")</f>
        <v/>
      </c>
    </row>
    <row r="3585" spans="6:13" x14ac:dyDescent="0.2">
      <c r="F3585" s="110"/>
      <c r="I3585" s="213"/>
      <c r="J3585" s="254">
        <f>IFERROR(VLOOKUP(G:G,'Master Data'!A:D,4,FALSE),0)</f>
        <v>0</v>
      </c>
      <c r="L3585" s="117">
        <f>IFERROR(VLOOKUP(F:F,'BW Expense Report Doc'!F:H,3,FALSE),0)</f>
        <v>0</v>
      </c>
      <c r="M3585" s="117" t="str">
        <f>IFERROR(VLOOKUP(F:F,'Payment Schedule'!AD:AE,2,FALSE),"")</f>
        <v/>
      </c>
    </row>
    <row r="3586" spans="6:13" x14ac:dyDescent="0.2">
      <c r="F3586" s="110"/>
      <c r="I3586" s="213"/>
      <c r="J3586" s="254">
        <f>IFERROR(VLOOKUP(G:G,'Master Data'!A:D,4,FALSE),0)</f>
        <v>0</v>
      </c>
      <c r="L3586" s="117">
        <f>IFERROR(VLOOKUP(F:F,'BW Expense Report Doc'!F:H,3,FALSE),0)</f>
        <v>0</v>
      </c>
      <c r="M3586" s="117" t="str">
        <f>IFERROR(VLOOKUP(F:F,'Payment Schedule'!AD:AE,2,FALSE),"")</f>
        <v/>
      </c>
    </row>
    <row r="3587" spans="6:13" x14ac:dyDescent="0.2">
      <c r="F3587" s="110"/>
      <c r="I3587" s="213"/>
      <c r="J3587" s="254">
        <f>IFERROR(VLOOKUP(G:G,'Master Data'!A:D,4,FALSE),0)</f>
        <v>0</v>
      </c>
      <c r="L3587" s="117">
        <f>IFERROR(VLOOKUP(F:F,'BW Expense Report Doc'!F:H,3,FALSE),0)</f>
        <v>0</v>
      </c>
      <c r="M3587" s="117" t="str">
        <f>IFERROR(VLOOKUP(F:F,'Payment Schedule'!AD:AE,2,FALSE),"")</f>
        <v/>
      </c>
    </row>
    <row r="3588" spans="6:13" x14ac:dyDescent="0.2">
      <c r="F3588" s="110"/>
      <c r="I3588" s="213"/>
      <c r="J3588" s="254">
        <f>IFERROR(VLOOKUP(G:G,'Master Data'!A:D,4,FALSE),0)</f>
        <v>0</v>
      </c>
      <c r="L3588" s="117">
        <f>IFERROR(VLOOKUP(F:F,'BW Expense Report Doc'!F:H,3,FALSE),0)</f>
        <v>0</v>
      </c>
      <c r="M3588" s="117" t="str">
        <f>IFERROR(VLOOKUP(F:F,'Payment Schedule'!AD:AE,2,FALSE),"")</f>
        <v/>
      </c>
    </row>
    <row r="3589" spans="6:13" x14ac:dyDescent="0.2">
      <c r="F3589" s="110"/>
      <c r="I3589" s="213"/>
      <c r="J3589" s="254">
        <f>IFERROR(VLOOKUP(G:G,'Master Data'!A:D,4,FALSE),0)</f>
        <v>0</v>
      </c>
      <c r="L3589" s="117">
        <f>IFERROR(VLOOKUP(F:F,'BW Expense Report Doc'!F:H,3,FALSE),0)</f>
        <v>0</v>
      </c>
      <c r="M3589" s="117" t="str">
        <f>IFERROR(VLOOKUP(F:F,'Payment Schedule'!AD:AE,2,FALSE),"")</f>
        <v/>
      </c>
    </row>
    <row r="3590" spans="6:13" x14ac:dyDescent="0.2">
      <c r="F3590" s="110"/>
      <c r="I3590" s="213"/>
      <c r="J3590" s="254">
        <f>IFERROR(VLOOKUP(G:G,'Master Data'!A:D,4,FALSE),0)</f>
        <v>0</v>
      </c>
      <c r="L3590" s="117">
        <f>IFERROR(VLOOKUP(F:F,'BW Expense Report Doc'!F:H,3,FALSE),0)</f>
        <v>0</v>
      </c>
      <c r="M3590" s="117" t="str">
        <f>IFERROR(VLOOKUP(F:F,'Payment Schedule'!AD:AE,2,FALSE),"")</f>
        <v/>
      </c>
    </row>
    <row r="3591" spans="6:13" x14ac:dyDescent="0.2">
      <c r="F3591" s="110"/>
      <c r="I3591" s="213"/>
      <c r="J3591" s="254">
        <f>IFERROR(VLOOKUP(G:G,'Master Data'!A:D,4,FALSE),0)</f>
        <v>0</v>
      </c>
      <c r="L3591" s="117">
        <f>IFERROR(VLOOKUP(F:F,'BW Expense Report Doc'!F:H,3,FALSE),0)</f>
        <v>0</v>
      </c>
      <c r="M3591" s="117" t="str">
        <f>IFERROR(VLOOKUP(F:F,'Payment Schedule'!AD:AE,2,FALSE),"")</f>
        <v/>
      </c>
    </row>
    <row r="3592" spans="6:13" x14ac:dyDescent="0.2">
      <c r="F3592" s="110"/>
      <c r="I3592" s="213"/>
      <c r="J3592" s="254">
        <f>IFERROR(VLOOKUP(G:G,'Master Data'!A:D,4,FALSE),0)</f>
        <v>0</v>
      </c>
      <c r="L3592" s="117">
        <f>IFERROR(VLOOKUP(F:F,'BW Expense Report Doc'!F:H,3,FALSE),0)</f>
        <v>0</v>
      </c>
      <c r="M3592" s="117" t="str">
        <f>IFERROR(VLOOKUP(F:F,'Payment Schedule'!AD:AE,2,FALSE),"")</f>
        <v/>
      </c>
    </row>
    <row r="3593" spans="6:13" x14ac:dyDescent="0.2">
      <c r="F3593" s="110"/>
      <c r="I3593" s="213"/>
      <c r="J3593" s="254">
        <f>IFERROR(VLOOKUP(G:G,'Master Data'!A:D,4,FALSE),0)</f>
        <v>0</v>
      </c>
      <c r="L3593" s="117">
        <f>IFERROR(VLOOKUP(F:F,'BW Expense Report Doc'!F:H,3,FALSE),0)</f>
        <v>0</v>
      </c>
      <c r="M3593" s="117" t="str">
        <f>IFERROR(VLOOKUP(F:F,'Payment Schedule'!AD:AE,2,FALSE),"")</f>
        <v/>
      </c>
    </row>
    <row r="3594" spans="6:13" x14ac:dyDescent="0.2">
      <c r="F3594" s="110"/>
      <c r="I3594" s="213"/>
      <c r="J3594" s="254">
        <f>IFERROR(VLOOKUP(G:G,'Master Data'!A:D,4,FALSE),0)</f>
        <v>0</v>
      </c>
      <c r="L3594" s="117">
        <f>IFERROR(VLOOKUP(F:F,'BW Expense Report Doc'!F:H,3,FALSE),0)</f>
        <v>0</v>
      </c>
      <c r="M3594" s="117" t="str">
        <f>IFERROR(VLOOKUP(F:F,'Payment Schedule'!AD:AE,2,FALSE),"")</f>
        <v/>
      </c>
    </row>
    <row r="3595" spans="6:13" x14ac:dyDescent="0.2">
      <c r="F3595" s="110"/>
      <c r="I3595" s="213"/>
      <c r="J3595" s="254">
        <f>IFERROR(VLOOKUP(G:G,'Master Data'!A:D,4,FALSE),0)</f>
        <v>0</v>
      </c>
      <c r="L3595" s="117">
        <f>IFERROR(VLOOKUP(F:F,'BW Expense Report Doc'!F:H,3,FALSE),0)</f>
        <v>0</v>
      </c>
      <c r="M3595" s="117" t="str">
        <f>IFERROR(VLOOKUP(F:F,'Payment Schedule'!AD:AE,2,FALSE),"")</f>
        <v/>
      </c>
    </row>
    <row r="3596" spans="6:13" x14ac:dyDescent="0.2">
      <c r="F3596" s="110"/>
      <c r="I3596" s="213"/>
      <c r="J3596" s="254">
        <f>IFERROR(VLOOKUP(G:G,'Master Data'!A:D,4,FALSE),0)</f>
        <v>0</v>
      </c>
      <c r="L3596" s="117">
        <f>IFERROR(VLOOKUP(F:F,'BW Expense Report Doc'!F:H,3,FALSE),0)</f>
        <v>0</v>
      </c>
      <c r="M3596" s="117" t="str">
        <f>IFERROR(VLOOKUP(F:F,'Payment Schedule'!AD:AE,2,FALSE),"")</f>
        <v/>
      </c>
    </row>
    <row r="3597" spans="6:13" x14ac:dyDescent="0.2">
      <c r="F3597" s="110"/>
      <c r="I3597" s="213"/>
      <c r="J3597" s="254">
        <f>IFERROR(VLOOKUP(G:G,'Master Data'!A:D,4,FALSE),0)</f>
        <v>0</v>
      </c>
      <c r="L3597" s="117">
        <f>IFERROR(VLOOKUP(F:F,'BW Expense Report Doc'!F:H,3,FALSE),0)</f>
        <v>0</v>
      </c>
      <c r="M3597" s="117" t="str">
        <f>IFERROR(VLOOKUP(F:F,'Payment Schedule'!AD:AE,2,FALSE),"")</f>
        <v/>
      </c>
    </row>
    <row r="3598" spans="6:13" x14ac:dyDescent="0.2">
      <c r="F3598" s="110"/>
      <c r="I3598" s="213"/>
      <c r="J3598" s="254">
        <f>IFERROR(VLOOKUP(G:G,'Master Data'!A:D,4,FALSE),0)</f>
        <v>0</v>
      </c>
      <c r="L3598" s="117">
        <f>IFERROR(VLOOKUP(F:F,'BW Expense Report Doc'!F:H,3,FALSE),0)</f>
        <v>0</v>
      </c>
      <c r="M3598" s="117" t="str">
        <f>IFERROR(VLOOKUP(F:F,'Payment Schedule'!AD:AE,2,FALSE),"")</f>
        <v/>
      </c>
    </row>
    <row r="3599" spans="6:13" x14ac:dyDescent="0.2">
      <c r="F3599" s="110"/>
      <c r="I3599" s="213"/>
      <c r="J3599" s="254">
        <f>IFERROR(VLOOKUP(G:G,'Master Data'!A:D,4,FALSE),0)</f>
        <v>0</v>
      </c>
      <c r="L3599" s="117">
        <f>IFERROR(VLOOKUP(F:F,'BW Expense Report Doc'!F:H,3,FALSE),0)</f>
        <v>0</v>
      </c>
      <c r="M3599" s="117" t="str">
        <f>IFERROR(VLOOKUP(F:F,'Payment Schedule'!AD:AE,2,FALSE),"")</f>
        <v/>
      </c>
    </row>
    <row r="3600" spans="6:13" x14ac:dyDescent="0.2">
      <c r="F3600" s="110"/>
      <c r="I3600" s="213"/>
      <c r="J3600" s="254">
        <f>IFERROR(VLOOKUP(G:G,'Master Data'!A:D,4,FALSE),0)</f>
        <v>0</v>
      </c>
      <c r="L3600" s="117">
        <f>IFERROR(VLOOKUP(F:F,'BW Expense Report Doc'!F:H,3,FALSE),0)</f>
        <v>0</v>
      </c>
      <c r="M3600" s="117" t="str">
        <f>IFERROR(VLOOKUP(F:F,'Payment Schedule'!AD:AE,2,FALSE),"")</f>
        <v/>
      </c>
    </row>
    <row r="3601" spans="6:13" x14ac:dyDescent="0.2">
      <c r="F3601" s="110"/>
      <c r="I3601" s="213"/>
      <c r="J3601" s="254">
        <f>IFERROR(VLOOKUP(G:G,'Master Data'!A:D,4,FALSE),0)</f>
        <v>0</v>
      </c>
      <c r="L3601" s="117">
        <f>IFERROR(VLOOKUP(F:F,'BW Expense Report Doc'!F:H,3,FALSE),0)</f>
        <v>0</v>
      </c>
      <c r="M3601" s="117" t="str">
        <f>IFERROR(VLOOKUP(F:F,'Payment Schedule'!AD:AE,2,FALSE),"")</f>
        <v/>
      </c>
    </row>
    <row r="3602" spans="6:13" x14ac:dyDescent="0.2">
      <c r="F3602" s="110"/>
      <c r="I3602" s="213"/>
      <c r="J3602" s="254">
        <f>IFERROR(VLOOKUP(G:G,'Master Data'!A:D,4,FALSE),0)</f>
        <v>0</v>
      </c>
      <c r="L3602" s="117">
        <f>IFERROR(VLOOKUP(F:F,'BW Expense Report Doc'!F:H,3,FALSE),0)</f>
        <v>0</v>
      </c>
      <c r="M3602" s="117" t="str">
        <f>IFERROR(VLOOKUP(F:F,'Payment Schedule'!AD:AE,2,FALSE),"")</f>
        <v/>
      </c>
    </row>
    <row r="3603" spans="6:13" x14ac:dyDescent="0.2">
      <c r="F3603" s="110"/>
      <c r="I3603" s="213"/>
      <c r="J3603" s="254">
        <f>IFERROR(VLOOKUP(G:G,'Master Data'!A:D,4,FALSE),0)</f>
        <v>0</v>
      </c>
      <c r="L3603" s="117">
        <f>IFERROR(VLOOKUP(F:F,'BW Expense Report Doc'!F:H,3,FALSE),0)</f>
        <v>0</v>
      </c>
      <c r="M3603" s="117" t="str">
        <f>IFERROR(VLOOKUP(F:F,'Payment Schedule'!AD:AE,2,FALSE),"")</f>
        <v/>
      </c>
    </row>
    <row r="3604" spans="6:13" x14ac:dyDescent="0.2">
      <c r="F3604" s="110"/>
      <c r="I3604" s="213"/>
      <c r="J3604" s="254">
        <f>IFERROR(VLOOKUP(G:G,'Master Data'!A:D,4,FALSE),0)</f>
        <v>0</v>
      </c>
      <c r="L3604" s="117">
        <f>IFERROR(VLOOKUP(F:F,'BW Expense Report Doc'!F:H,3,FALSE),0)</f>
        <v>0</v>
      </c>
      <c r="M3604" s="117" t="str">
        <f>IFERROR(VLOOKUP(F:F,'Payment Schedule'!AD:AE,2,FALSE),"")</f>
        <v/>
      </c>
    </row>
    <row r="3605" spans="6:13" x14ac:dyDescent="0.2">
      <c r="F3605" s="110"/>
      <c r="I3605" s="213"/>
      <c r="J3605" s="254">
        <f>IFERROR(VLOOKUP(G:G,'Master Data'!A:D,4,FALSE),0)</f>
        <v>0</v>
      </c>
      <c r="L3605" s="117">
        <f>IFERROR(VLOOKUP(F:F,'BW Expense Report Doc'!F:H,3,FALSE),0)</f>
        <v>0</v>
      </c>
      <c r="M3605" s="117" t="str">
        <f>IFERROR(VLOOKUP(F:F,'Payment Schedule'!AD:AE,2,FALSE),"")</f>
        <v/>
      </c>
    </row>
    <row r="3606" spans="6:13" x14ac:dyDescent="0.2">
      <c r="F3606" s="110"/>
      <c r="I3606" s="213"/>
      <c r="J3606" s="254">
        <f>IFERROR(VLOOKUP(G:G,'Master Data'!A:D,4,FALSE),0)</f>
        <v>0</v>
      </c>
      <c r="L3606" s="117">
        <f>IFERROR(VLOOKUP(F:F,'BW Expense Report Doc'!F:H,3,FALSE),0)</f>
        <v>0</v>
      </c>
      <c r="M3606" s="117" t="str">
        <f>IFERROR(VLOOKUP(F:F,'Payment Schedule'!AD:AE,2,FALSE),"")</f>
        <v/>
      </c>
    </row>
    <row r="3607" spans="6:13" x14ac:dyDescent="0.2">
      <c r="F3607" s="110"/>
      <c r="I3607" s="213"/>
      <c r="J3607" s="254">
        <f>IFERROR(VLOOKUP(G:G,'Master Data'!A:D,4,FALSE),0)</f>
        <v>0</v>
      </c>
      <c r="L3607" s="117">
        <f>IFERROR(VLOOKUP(F:F,'BW Expense Report Doc'!F:H,3,FALSE),0)</f>
        <v>0</v>
      </c>
      <c r="M3607" s="117" t="str">
        <f>IFERROR(VLOOKUP(F:F,'Payment Schedule'!AD:AE,2,FALSE),"")</f>
        <v/>
      </c>
    </row>
    <row r="3608" spans="6:13" x14ac:dyDescent="0.2">
      <c r="F3608" s="110"/>
      <c r="I3608" s="213"/>
      <c r="J3608" s="254">
        <f>IFERROR(VLOOKUP(G:G,'Master Data'!A:D,4,FALSE),0)</f>
        <v>0</v>
      </c>
      <c r="L3608" s="117">
        <f>IFERROR(VLOOKUP(F:F,'BW Expense Report Doc'!F:H,3,FALSE),0)</f>
        <v>0</v>
      </c>
      <c r="M3608" s="117" t="str">
        <f>IFERROR(VLOOKUP(F:F,'Payment Schedule'!AD:AE,2,FALSE),"")</f>
        <v/>
      </c>
    </row>
    <row r="3609" spans="6:13" x14ac:dyDescent="0.2">
      <c r="F3609" s="110"/>
      <c r="I3609" s="213"/>
      <c r="J3609" s="254">
        <f>IFERROR(VLOOKUP(G:G,'Master Data'!A:D,4,FALSE),0)</f>
        <v>0</v>
      </c>
      <c r="L3609" s="117">
        <f>IFERROR(VLOOKUP(F:F,'BW Expense Report Doc'!F:H,3,FALSE),0)</f>
        <v>0</v>
      </c>
      <c r="M3609" s="117" t="str">
        <f>IFERROR(VLOOKUP(F:F,'Payment Schedule'!AD:AE,2,FALSE),"")</f>
        <v/>
      </c>
    </row>
    <row r="3610" spans="6:13" x14ac:dyDescent="0.2">
      <c r="F3610" s="110"/>
      <c r="I3610" s="213"/>
      <c r="J3610" s="254">
        <f>IFERROR(VLOOKUP(G:G,'Master Data'!A:D,4,FALSE),0)</f>
        <v>0</v>
      </c>
      <c r="L3610" s="117">
        <f>IFERROR(VLOOKUP(F:F,'BW Expense Report Doc'!F:H,3,FALSE),0)</f>
        <v>0</v>
      </c>
      <c r="M3610" s="117" t="str">
        <f>IFERROR(VLOOKUP(F:F,'Payment Schedule'!AD:AE,2,FALSE),"")</f>
        <v/>
      </c>
    </row>
    <row r="3611" spans="6:13" x14ac:dyDescent="0.2">
      <c r="F3611" s="110"/>
      <c r="I3611" s="213"/>
      <c r="J3611" s="254">
        <f>IFERROR(VLOOKUP(G:G,'Master Data'!A:D,4,FALSE),0)</f>
        <v>0</v>
      </c>
      <c r="L3611" s="117">
        <f>IFERROR(VLOOKUP(F:F,'BW Expense Report Doc'!F:H,3,FALSE),0)</f>
        <v>0</v>
      </c>
      <c r="M3611" s="117" t="str">
        <f>IFERROR(VLOOKUP(F:F,'Payment Schedule'!AD:AE,2,FALSE),"")</f>
        <v/>
      </c>
    </row>
    <row r="3612" spans="6:13" x14ac:dyDescent="0.2">
      <c r="F3612" s="110"/>
      <c r="I3612" s="213"/>
      <c r="J3612" s="254">
        <f>IFERROR(VLOOKUP(G:G,'Master Data'!A:D,4,FALSE),0)</f>
        <v>0</v>
      </c>
      <c r="L3612" s="117">
        <f>IFERROR(VLOOKUP(F:F,'BW Expense Report Doc'!F:H,3,FALSE),0)</f>
        <v>0</v>
      </c>
      <c r="M3612" s="117" t="str">
        <f>IFERROR(VLOOKUP(F:F,'Payment Schedule'!AD:AE,2,FALSE),"")</f>
        <v/>
      </c>
    </row>
    <row r="3613" spans="6:13" x14ac:dyDescent="0.2">
      <c r="F3613" s="110"/>
      <c r="I3613" s="213"/>
      <c r="J3613" s="254">
        <f>IFERROR(VLOOKUP(G:G,'Master Data'!A:D,4,FALSE),0)</f>
        <v>0</v>
      </c>
      <c r="L3613" s="117">
        <f>IFERROR(VLOOKUP(F:F,'BW Expense Report Doc'!F:H,3,FALSE),0)</f>
        <v>0</v>
      </c>
      <c r="M3613" s="117" t="str">
        <f>IFERROR(VLOOKUP(F:F,'Payment Schedule'!AD:AE,2,FALSE),"")</f>
        <v/>
      </c>
    </row>
    <row r="3614" spans="6:13" x14ac:dyDescent="0.2">
      <c r="F3614" s="110"/>
      <c r="I3614" s="213"/>
      <c r="J3614" s="254">
        <f>IFERROR(VLOOKUP(G:G,'Master Data'!A:D,4,FALSE),0)</f>
        <v>0</v>
      </c>
      <c r="L3614" s="117">
        <f>IFERROR(VLOOKUP(F:F,'BW Expense Report Doc'!F:H,3,FALSE),0)</f>
        <v>0</v>
      </c>
      <c r="M3614" s="117" t="str">
        <f>IFERROR(VLOOKUP(F:F,'Payment Schedule'!AD:AE,2,FALSE),"")</f>
        <v/>
      </c>
    </row>
    <row r="3615" spans="6:13" x14ac:dyDescent="0.2">
      <c r="F3615" s="110"/>
      <c r="I3615" s="213"/>
      <c r="J3615" s="254">
        <f>IFERROR(VLOOKUP(G:G,'Master Data'!A:D,4,FALSE),0)</f>
        <v>0</v>
      </c>
      <c r="L3615" s="117">
        <f>IFERROR(VLOOKUP(F:F,'BW Expense Report Doc'!F:H,3,FALSE),0)</f>
        <v>0</v>
      </c>
      <c r="M3615" s="117" t="str">
        <f>IFERROR(VLOOKUP(F:F,'Payment Schedule'!AD:AE,2,FALSE),"")</f>
        <v/>
      </c>
    </row>
    <row r="3616" spans="6:13" x14ac:dyDescent="0.2">
      <c r="F3616" s="110"/>
      <c r="I3616" s="213"/>
      <c r="J3616" s="254">
        <f>IFERROR(VLOOKUP(G:G,'Master Data'!A:D,4,FALSE),0)</f>
        <v>0</v>
      </c>
      <c r="L3616" s="117">
        <f>IFERROR(VLOOKUP(F:F,'BW Expense Report Doc'!F:H,3,FALSE),0)</f>
        <v>0</v>
      </c>
      <c r="M3616" s="117" t="str">
        <f>IFERROR(VLOOKUP(F:F,'Payment Schedule'!AD:AE,2,FALSE),"")</f>
        <v/>
      </c>
    </row>
    <row r="3617" spans="6:13" x14ac:dyDescent="0.2">
      <c r="F3617" s="110"/>
      <c r="I3617" s="213"/>
      <c r="J3617" s="254">
        <f>IFERROR(VLOOKUP(G:G,'Master Data'!A:D,4,FALSE),0)</f>
        <v>0</v>
      </c>
      <c r="L3617" s="117">
        <f>IFERROR(VLOOKUP(F:F,'BW Expense Report Doc'!F:H,3,FALSE),0)</f>
        <v>0</v>
      </c>
      <c r="M3617" s="117" t="str">
        <f>IFERROR(VLOOKUP(F:F,'Payment Schedule'!AD:AE,2,FALSE),"")</f>
        <v/>
      </c>
    </row>
    <row r="3618" spans="6:13" x14ac:dyDescent="0.2">
      <c r="F3618" s="110"/>
      <c r="I3618" s="213"/>
      <c r="J3618" s="254">
        <f>IFERROR(VLOOKUP(G:G,'Master Data'!A:D,4,FALSE),0)</f>
        <v>0</v>
      </c>
      <c r="L3618" s="117">
        <f>IFERROR(VLOOKUP(F:F,'BW Expense Report Doc'!F:H,3,FALSE),0)</f>
        <v>0</v>
      </c>
      <c r="M3618" s="117" t="str">
        <f>IFERROR(VLOOKUP(F:F,'Payment Schedule'!AD:AE,2,FALSE),"")</f>
        <v/>
      </c>
    </row>
    <row r="3619" spans="6:13" x14ac:dyDescent="0.2">
      <c r="F3619" s="110"/>
      <c r="I3619" s="213"/>
      <c r="J3619" s="254">
        <f>IFERROR(VLOOKUP(G:G,'Master Data'!A:D,4,FALSE),0)</f>
        <v>0</v>
      </c>
      <c r="L3619" s="117">
        <f>IFERROR(VLOOKUP(F:F,'BW Expense Report Doc'!F:H,3,FALSE),0)</f>
        <v>0</v>
      </c>
      <c r="M3619" s="117" t="str">
        <f>IFERROR(VLOOKUP(F:F,'Payment Schedule'!AD:AE,2,FALSE),"")</f>
        <v/>
      </c>
    </row>
    <row r="3620" spans="6:13" x14ac:dyDescent="0.2">
      <c r="F3620" s="110"/>
      <c r="I3620" s="213"/>
      <c r="J3620" s="254">
        <f>IFERROR(VLOOKUP(G:G,'Master Data'!A:D,4,FALSE),0)</f>
        <v>0</v>
      </c>
      <c r="L3620" s="117">
        <f>IFERROR(VLOOKUP(F:F,'BW Expense Report Doc'!F:H,3,FALSE),0)</f>
        <v>0</v>
      </c>
      <c r="M3620" s="117" t="str">
        <f>IFERROR(VLOOKUP(F:F,'Payment Schedule'!AD:AE,2,FALSE),"")</f>
        <v/>
      </c>
    </row>
    <row r="3621" spans="6:13" x14ac:dyDescent="0.2">
      <c r="F3621" s="110"/>
      <c r="I3621" s="213"/>
      <c r="J3621" s="254">
        <f>IFERROR(VLOOKUP(G:G,'Master Data'!A:D,4,FALSE),0)</f>
        <v>0</v>
      </c>
      <c r="L3621" s="117">
        <f>IFERROR(VLOOKUP(F:F,'BW Expense Report Doc'!F:H,3,FALSE),0)</f>
        <v>0</v>
      </c>
      <c r="M3621" s="117" t="str">
        <f>IFERROR(VLOOKUP(F:F,'Payment Schedule'!AD:AE,2,FALSE),"")</f>
        <v/>
      </c>
    </row>
    <row r="3622" spans="6:13" x14ac:dyDescent="0.2">
      <c r="F3622" s="110"/>
      <c r="I3622" s="213"/>
      <c r="J3622" s="254">
        <f>IFERROR(VLOOKUP(G:G,'Master Data'!A:D,4,FALSE),0)</f>
        <v>0</v>
      </c>
      <c r="L3622" s="117">
        <f>IFERROR(VLOOKUP(F:F,'BW Expense Report Doc'!F:H,3,FALSE),0)</f>
        <v>0</v>
      </c>
      <c r="M3622" s="117" t="str">
        <f>IFERROR(VLOOKUP(F:F,'Payment Schedule'!AD:AE,2,FALSE),"")</f>
        <v/>
      </c>
    </row>
    <row r="3623" spans="6:13" x14ac:dyDescent="0.2">
      <c r="F3623" s="110"/>
      <c r="I3623" s="213"/>
      <c r="J3623" s="254">
        <f>IFERROR(VLOOKUP(G:G,'Master Data'!A:D,4,FALSE),0)</f>
        <v>0</v>
      </c>
      <c r="L3623" s="117">
        <f>IFERROR(VLOOKUP(F:F,'BW Expense Report Doc'!F:H,3,FALSE),0)</f>
        <v>0</v>
      </c>
      <c r="M3623" s="117" t="str">
        <f>IFERROR(VLOOKUP(F:F,'Payment Schedule'!AD:AE,2,FALSE),"")</f>
        <v/>
      </c>
    </row>
    <row r="3624" spans="6:13" x14ac:dyDescent="0.2">
      <c r="F3624" s="110"/>
      <c r="I3624" s="213"/>
      <c r="J3624" s="254">
        <f>IFERROR(VLOOKUP(G:G,'Master Data'!A:D,4,FALSE),0)</f>
        <v>0</v>
      </c>
      <c r="L3624" s="117">
        <f>IFERROR(VLOOKUP(F:F,'BW Expense Report Doc'!F:H,3,FALSE),0)</f>
        <v>0</v>
      </c>
      <c r="M3624" s="117" t="str">
        <f>IFERROR(VLOOKUP(F:F,'Payment Schedule'!AD:AE,2,FALSE),"")</f>
        <v/>
      </c>
    </row>
    <row r="3625" spans="6:13" x14ac:dyDescent="0.2">
      <c r="F3625" s="110"/>
      <c r="I3625" s="213"/>
      <c r="J3625" s="254">
        <f>IFERROR(VLOOKUP(G:G,'Master Data'!A:D,4,FALSE),0)</f>
        <v>0</v>
      </c>
      <c r="L3625" s="117">
        <f>IFERROR(VLOOKUP(F:F,'BW Expense Report Doc'!F:H,3,FALSE),0)</f>
        <v>0</v>
      </c>
      <c r="M3625" s="117" t="str">
        <f>IFERROR(VLOOKUP(F:F,'Payment Schedule'!AD:AE,2,FALSE),"")</f>
        <v/>
      </c>
    </row>
    <row r="3626" spans="6:13" x14ac:dyDescent="0.2">
      <c r="F3626" s="110"/>
      <c r="I3626" s="213"/>
      <c r="J3626" s="254">
        <f>IFERROR(VLOOKUP(G:G,'Master Data'!A:D,4,FALSE),0)</f>
        <v>0</v>
      </c>
      <c r="L3626" s="117">
        <f>IFERROR(VLOOKUP(F:F,'BW Expense Report Doc'!F:H,3,FALSE),0)</f>
        <v>0</v>
      </c>
      <c r="M3626" s="117" t="str">
        <f>IFERROR(VLOOKUP(F:F,'Payment Schedule'!AD:AE,2,FALSE),"")</f>
        <v/>
      </c>
    </row>
    <row r="3627" spans="6:13" x14ac:dyDescent="0.2">
      <c r="F3627" s="110"/>
      <c r="I3627" s="213"/>
      <c r="J3627" s="254">
        <f>IFERROR(VLOOKUP(G:G,'Master Data'!A:D,4,FALSE),0)</f>
        <v>0</v>
      </c>
      <c r="L3627" s="117">
        <f>IFERROR(VLOOKUP(F:F,'BW Expense Report Doc'!F:H,3,FALSE),0)</f>
        <v>0</v>
      </c>
      <c r="M3627" s="117" t="str">
        <f>IFERROR(VLOOKUP(F:F,'Payment Schedule'!AD:AE,2,FALSE),"")</f>
        <v/>
      </c>
    </row>
    <row r="3628" spans="6:13" x14ac:dyDescent="0.2">
      <c r="F3628" s="110"/>
      <c r="I3628" s="213"/>
      <c r="J3628" s="254">
        <f>IFERROR(VLOOKUP(G:G,'Master Data'!A:D,4,FALSE),0)</f>
        <v>0</v>
      </c>
      <c r="L3628" s="117">
        <f>IFERROR(VLOOKUP(F:F,'BW Expense Report Doc'!F:H,3,FALSE),0)</f>
        <v>0</v>
      </c>
      <c r="M3628" s="117" t="str">
        <f>IFERROR(VLOOKUP(F:F,'Payment Schedule'!AD:AE,2,FALSE),"")</f>
        <v/>
      </c>
    </row>
    <row r="3629" spans="6:13" x14ac:dyDescent="0.2">
      <c r="F3629" s="110"/>
      <c r="I3629" s="213"/>
      <c r="J3629" s="254">
        <f>IFERROR(VLOOKUP(G:G,'Master Data'!A:D,4,FALSE),0)</f>
        <v>0</v>
      </c>
      <c r="L3629" s="117">
        <f>IFERROR(VLOOKUP(F:F,'BW Expense Report Doc'!F:H,3,FALSE),0)</f>
        <v>0</v>
      </c>
      <c r="M3629" s="117" t="str">
        <f>IFERROR(VLOOKUP(F:F,'Payment Schedule'!AD:AE,2,FALSE),"")</f>
        <v/>
      </c>
    </row>
    <row r="3630" spans="6:13" x14ac:dyDescent="0.2">
      <c r="F3630" s="110"/>
      <c r="I3630" s="213"/>
      <c r="J3630" s="254">
        <f>IFERROR(VLOOKUP(G:G,'Master Data'!A:D,4,FALSE),0)</f>
        <v>0</v>
      </c>
      <c r="L3630" s="117">
        <f>IFERROR(VLOOKUP(F:F,'BW Expense Report Doc'!F:H,3,FALSE),0)</f>
        <v>0</v>
      </c>
      <c r="M3630" s="117" t="str">
        <f>IFERROR(VLOOKUP(F:F,'Payment Schedule'!AD:AE,2,FALSE),"")</f>
        <v/>
      </c>
    </row>
    <row r="3631" spans="6:13" x14ac:dyDescent="0.2">
      <c r="F3631" s="110"/>
      <c r="I3631" s="213"/>
      <c r="J3631" s="254">
        <f>IFERROR(VLOOKUP(G:G,'Master Data'!A:D,4,FALSE),0)</f>
        <v>0</v>
      </c>
      <c r="L3631" s="117">
        <f>IFERROR(VLOOKUP(F:F,'BW Expense Report Doc'!F:H,3,FALSE),0)</f>
        <v>0</v>
      </c>
      <c r="M3631" s="117" t="str">
        <f>IFERROR(VLOOKUP(F:F,'Payment Schedule'!AD:AE,2,FALSE),"")</f>
        <v/>
      </c>
    </row>
    <row r="3632" spans="6:13" x14ac:dyDescent="0.2">
      <c r="F3632" s="110"/>
      <c r="I3632" s="213"/>
      <c r="J3632" s="254">
        <f>IFERROR(VLOOKUP(G:G,'Master Data'!A:D,4,FALSE),0)</f>
        <v>0</v>
      </c>
      <c r="L3632" s="117">
        <f>IFERROR(VLOOKUP(F:F,'BW Expense Report Doc'!F:H,3,FALSE),0)</f>
        <v>0</v>
      </c>
      <c r="M3632" s="117" t="str">
        <f>IFERROR(VLOOKUP(F:F,'Payment Schedule'!AD:AE,2,FALSE),"")</f>
        <v/>
      </c>
    </row>
    <row r="3633" spans="6:13" x14ac:dyDescent="0.2">
      <c r="F3633" s="110"/>
      <c r="I3633" s="213"/>
      <c r="J3633" s="254">
        <f>IFERROR(VLOOKUP(G:G,'Master Data'!A:D,4,FALSE),0)</f>
        <v>0</v>
      </c>
      <c r="L3633" s="117">
        <f>IFERROR(VLOOKUP(F:F,'BW Expense Report Doc'!F:H,3,FALSE),0)</f>
        <v>0</v>
      </c>
      <c r="M3633" s="117" t="str">
        <f>IFERROR(VLOOKUP(F:F,'Payment Schedule'!AD:AE,2,FALSE),"")</f>
        <v/>
      </c>
    </row>
    <row r="3634" spans="6:13" x14ac:dyDescent="0.2">
      <c r="F3634" s="110"/>
      <c r="I3634" s="213"/>
      <c r="J3634" s="254">
        <f>IFERROR(VLOOKUP(G:G,'Master Data'!A:D,4,FALSE),0)</f>
        <v>0</v>
      </c>
      <c r="L3634" s="117">
        <f>IFERROR(VLOOKUP(F:F,'BW Expense Report Doc'!F:H,3,FALSE),0)</f>
        <v>0</v>
      </c>
      <c r="M3634" s="117" t="str">
        <f>IFERROR(VLOOKUP(F:F,'Payment Schedule'!AD:AE,2,FALSE),"")</f>
        <v/>
      </c>
    </row>
    <row r="3635" spans="6:13" x14ac:dyDescent="0.2">
      <c r="F3635" s="110"/>
      <c r="I3635" s="213"/>
      <c r="J3635" s="254">
        <f>IFERROR(VLOOKUP(G:G,'Master Data'!A:D,4,FALSE),0)</f>
        <v>0</v>
      </c>
      <c r="L3635" s="117">
        <f>IFERROR(VLOOKUP(F:F,'BW Expense Report Doc'!F:H,3,FALSE),0)</f>
        <v>0</v>
      </c>
      <c r="M3635" s="117" t="str">
        <f>IFERROR(VLOOKUP(F:F,'Payment Schedule'!AD:AE,2,FALSE),"")</f>
        <v/>
      </c>
    </row>
    <row r="3636" spans="6:13" x14ac:dyDescent="0.2">
      <c r="F3636" s="110"/>
      <c r="I3636" s="213"/>
      <c r="J3636" s="254">
        <f>IFERROR(VLOOKUP(G:G,'Master Data'!A:D,4,FALSE),0)</f>
        <v>0</v>
      </c>
      <c r="L3636" s="117">
        <f>IFERROR(VLOOKUP(F:F,'BW Expense Report Doc'!F:H,3,FALSE),0)</f>
        <v>0</v>
      </c>
      <c r="M3636" s="117" t="str">
        <f>IFERROR(VLOOKUP(F:F,'Payment Schedule'!AD:AE,2,FALSE),"")</f>
        <v/>
      </c>
    </row>
    <row r="3637" spans="6:13" x14ac:dyDescent="0.2">
      <c r="F3637" s="110"/>
      <c r="I3637" s="213"/>
      <c r="J3637" s="254">
        <f>IFERROR(VLOOKUP(G:G,'Master Data'!A:D,4,FALSE),0)</f>
        <v>0</v>
      </c>
      <c r="L3637" s="117">
        <f>IFERROR(VLOOKUP(F:F,'BW Expense Report Doc'!F:H,3,FALSE),0)</f>
        <v>0</v>
      </c>
      <c r="M3637" s="117" t="str">
        <f>IFERROR(VLOOKUP(F:F,'Payment Schedule'!AD:AE,2,FALSE),"")</f>
        <v/>
      </c>
    </row>
    <row r="3638" spans="6:13" x14ac:dyDescent="0.2">
      <c r="F3638" s="110"/>
      <c r="I3638" s="213"/>
      <c r="J3638" s="254">
        <f>IFERROR(VLOOKUP(G:G,'Master Data'!A:D,4,FALSE),0)</f>
        <v>0</v>
      </c>
      <c r="L3638" s="117">
        <f>IFERROR(VLOOKUP(F:F,'BW Expense Report Doc'!F:H,3,FALSE),0)</f>
        <v>0</v>
      </c>
      <c r="M3638" s="117" t="str">
        <f>IFERROR(VLOOKUP(F:F,'Payment Schedule'!AD:AE,2,FALSE),"")</f>
        <v/>
      </c>
    </row>
    <row r="3639" spans="6:13" x14ac:dyDescent="0.2">
      <c r="F3639" s="110"/>
      <c r="I3639" s="213"/>
      <c r="J3639" s="254">
        <f>IFERROR(VLOOKUP(G:G,'Master Data'!A:D,4,FALSE),0)</f>
        <v>0</v>
      </c>
      <c r="L3639" s="117">
        <f>IFERROR(VLOOKUP(F:F,'BW Expense Report Doc'!F:H,3,FALSE),0)</f>
        <v>0</v>
      </c>
      <c r="M3639" s="117" t="str">
        <f>IFERROR(VLOOKUP(F:F,'Payment Schedule'!AD:AE,2,FALSE),"")</f>
        <v/>
      </c>
    </row>
    <row r="3640" spans="6:13" x14ac:dyDescent="0.2">
      <c r="F3640" s="110"/>
      <c r="I3640" s="213"/>
      <c r="J3640" s="254">
        <f>IFERROR(VLOOKUP(G:G,'Master Data'!A:D,4,FALSE),0)</f>
        <v>0</v>
      </c>
      <c r="L3640" s="117">
        <f>IFERROR(VLOOKUP(F:F,'BW Expense Report Doc'!F:H,3,FALSE),0)</f>
        <v>0</v>
      </c>
      <c r="M3640" s="117" t="str">
        <f>IFERROR(VLOOKUP(F:F,'Payment Schedule'!AD:AE,2,FALSE),"")</f>
        <v/>
      </c>
    </row>
    <row r="3641" spans="6:13" x14ac:dyDescent="0.2">
      <c r="F3641" s="110"/>
      <c r="I3641" s="213"/>
      <c r="J3641" s="254">
        <f>IFERROR(VLOOKUP(G:G,'Master Data'!A:D,4,FALSE),0)</f>
        <v>0</v>
      </c>
      <c r="L3641" s="117">
        <f>IFERROR(VLOOKUP(F:F,'BW Expense Report Doc'!F:H,3,FALSE),0)</f>
        <v>0</v>
      </c>
      <c r="M3641" s="117" t="str">
        <f>IFERROR(VLOOKUP(F:F,'Payment Schedule'!AD:AE,2,FALSE),"")</f>
        <v/>
      </c>
    </row>
    <row r="3642" spans="6:13" x14ac:dyDescent="0.2">
      <c r="F3642" s="110"/>
      <c r="I3642" s="213"/>
      <c r="J3642" s="254">
        <f>IFERROR(VLOOKUP(G:G,'Master Data'!A:D,4,FALSE),0)</f>
        <v>0</v>
      </c>
      <c r="L3642" s="117">
        <f>IFERROR(VLOOKUP(F:F,'BW Expense Report Doc'!F:H,3,FALSE),0)</f>
        <v>0</v>
      </c>
      <c r="M3642" s="117" t="str">
        <f>IFERROR(VLOOKUP(F:F,'Payment Schedule'!AD:AE,2,FALSE),"")</f>
        <v/>
      </c>
    </row>
    <row r="3643" spans="6:13" x14ac:dyDescent="0.2">
      <c r="F3643" s="110"/>
      <c r="I3643" s="213"/>
      <c r="J3643" s="254">
        <f>IFERROR(VLOOKUP(G:G,'Master Data'!A:D,4,FALSE),0)</f>
        <v>0</v>
      </c>
      <c r="L3643" s="117">
        <f>IFERROR(VLOOKUP(F:F,'BW Expense Report Doc'!F:H,3,FALSE),0)</f>
        <v>0</v>
      </c>
      <c r="M3643" s="117" t="str">
        <f>IFERROR(VLOOKUP(F:F,'Payment Schedule'!AD:AE,2,FALSE),"")</f>
        <v/>
      </c>
    </row>
    <row r="3644" spans="6:13" x14ac:dyDescent="0.2">
      <c r="F3644" s="110"/>
      <c r="I3644" s="213"/>
      <c r="J3644" s="254">
        <f>IFERROR(VLOOKUP(G:G,'Master Data'!A:D,4,FALSE),0)</f>
        <v>0</v>
      </c>
      <c r="L3644" s="117">
        <f>IFERROR(VLOOKUP(F:F,'BW Expense Report Doc'!F:H,3,FALSE),0)</f>
        <v>0</v>
      </c>
      <c r="M3644" s="117" t="str">
        <f>IFERROR(VLOOKUP(F:F,'Payment Schedule'!AD:AE,2,FALSE),"")</f>
        <v/>
      </c>
    </row>
    <row r="3645" spans="6:13" x14ac:dyDescent="0.2">
      <c r="F3645" s="110"/>
      <c r="I3645" s="213"/>
      <c r="J3645" s="254">
        <f>IFERROR(VLOOKUP(G:G,'Master Data'!A:D,4,FALSE),0)</f>
        <v>0</v>
      </c>
      <c r="L3645" s="117">
        <f>IFERROR(VLOOKUP(F:F,'BW Expense Report Doc'!F:H,3,FALSE),0)</f>
        <v>0</v>
      </c>
      <c r="M3645" s="117" t="str">
        <f>IFERROR(VLOOKUP(F:F,'Payment Schedule'!AD:AE,2,FALSE),"")</f>
        <v/>
      </c>
    </row>
    <row r="3646" spans="6:13" x14ac:dyDescent="0.2">
      <c r="F3646" s="110"/>
      <c r="I3646" s="213"/>
      <c r="J3646" s="254">
        <f>IFERROR(VLOOKUP(G:G,'Master Data'!A:D,4,FALSE),0)</f>
        <v>0</v>
      </c>
      <c r="L3646" s="117">
        <f>IFERROR(VLOOKUP(F:F,'BW Expense Report Doc'!F:H,3,FALSE),0)</f>
        <v>0</v>
      </c>
      <c r="M3646" s="117" t="str">
        <f>IFERROR(VLOOKUP(F:F,'Payment Schedule'!AD:AE,2,FALSE),"")</f>
        <v/>
      </c>
    </row>
    <row r="3647" spans="6:13" x14ac:dyDescent="0.2">
      <c r="F3647" s="110"/>
      <c r="I3647" s="213"/>
      <c r="J3647" s="254">
        <f>IFERROR(VLOOKUP(G:G,'Master Data'!A:D,4,FALSE),0)</f>
        <v>0</v>
      </c>
      <c r="L3647" s="117">
        <f>IFERROR(VLOOKUP(F:F,'BW Expense Report Doc'!F:H,3,FALSE),0)</f>
        <v>0</v>
      </c>
      <c r="M3647" s="117" t="str">
        <f>IFERROR(VLOOKUP(F:F,'Payment Schedule'!AD:AE,2,FALSE),"")</f>
        <v/>
      </c>
    </row>
    <row r="3648" spans="6:13" x14ac:dyDescent="0.2">
      <c r="F3648" s="110"/>
      <c r="I3648" s="213"/>
      <c r="J3648" s="254">
        <f>IFERROR(VLOOKUP(G:G,'Master Data'!A:D,4,FALSE),0)</f>
        <v>0</v>
      </c>
      <c r="L3648" s="117">
        <f>IFERROR(VLOOKUP(F:F,'BW Expense Report Doc'!F:H,3,FALSE),0)</f>
        <v>0</v>
      </c>
      <c r="M3648" s="117" t="str">
        <f>IFERROR(VLOOKUP(F:F,'Payment Schedule'!AD:AE,2,FALSE),"")</f>
        <v/>
      </c>
    </row>
    <row r="3649" spans="6:13" x14ac:dyDescent="0.2">
      <c r="F3649" s="110"/>
      <c r="I3649" s="213"/>
      <c r="J3649" s="254">
        <f>IFERROR(VLOOKUP(G:G,'Master Data'!A:D,4,FALSE),0)</f>
        <v>0</v>
      </c>
      <c r="L3649" s="117">
        <f>IFERROR(VLOOKUP(F:F,'BW Expense Report Doc'!F:H,3,FALSE),0)</f>
        <v>0</v>
      </c>
      <c r="M3649" s="117" t="str">
        <f>IFERROR(VLOOKUP(F:F,'Payment Schedule'!AD:AE,2,FALSE),"")</f>
        <v/>
      </c>
    </row>
    <row r="3650" spans="6:13" x14ac:dyDescent="0.2">
      <c r="F3650" s="110"/>
      <c r="I3650" s="213"/>
      <c r="J3650" s="254">
        <f>IFERROR(VLOOKUP(G:G,'Master Data'!A:D,4,FALSE),0)</f>
        <v>0</v>
      </c>
      <c r="L3650" s="117">
        <f>IFERROR(VLOOKUP(F:F,'BW Expense Report Doc'!F:H,3,FALSE),0)</f>
        <v>0</v>
      </c>
      <c r="M3650" s="117" t="str">
        <f>IFERROR(VLOOKUP(F:F,'Payment Schedule'!AD:AE,2,FALSE),"")</f>
        <v/>
      </c>
    </row>
    <row r="3651" spans="6:13" x14ac:dyDescent="0.2">
      <c r="F3651" s="110"/>
      <c r="I3651" s="213"/>
      <c r="J3651" s="254">
        <f>IFERROR(VLOOKUP(G:G,'Master Data'!A:D,4,FALSE),0)</f>
        <v>0</v>
      </c>
      <c r="L3651" s="117">
        <f>IFERROR(VLOOKUP(F:F,'BW Expense Report Doc'!F:H,3,FALSE),0)</f>
        <v>0</v>
      </c>
      <c r="M3651" s="117" t="str">
        <f>IFERROR(VLOOKUP(F:F,'Payment Schedule'!AD:AE,2,FALSE),"")</f>
        <v/>
      </c>
    </row>
    <row r="3652" spans="6:13" x14ac:dyDescent="0.2">
      <c r="F3652" s="110"/>
      <c r="I3652" s="213"/>
      <c r="J3652" s="254">
        <f>IFERROR(VLOOKUP(G:G,'Master Data'!A:D,4,FALSE),0)</f>
        <v>0</v>
      </c>
      <c r="L3652" s="117">
        <f>IFERROR(VLOOKUP(F:F,'BW Expense Report Doc'!F:H,3,FALSE),0)</f>
        <v>0</v>
      </c>
      <c r="M3652" s="117" t="str">
        <f>IFERROR(VLOOKUP(F:F,'Payment Schedule'!AD:AE,2,FALSE),"")</f>
        <v/>
      </c>
    </row>
    <row r="3653" spans="6:13" x14ac:dyDescent="0.2">
      <c r="F3653" s="110"/>
      <c r="I3653" s="213"/>
      <c r="J3653" s="254">
        <f>IFERROR(VLOOKUP(G:G,'Master Data'!A:D,4,FALSE),0)</f>
        <v>0</v>
      </c>
      <c r="L3653" s="117">
        <f>IFERROR(VLOOKUP(F:F,'BW Expense Report Doc'!F:H,3,FALSE),0)</f>
        <v>0</v>
      </c>
      <c r="M3653" s="117" t="str">
        <f>IFERROR(VLOOKUP(F:F,'Payment Schedule'!AD:AE,2,FALSE),"")</f>
        <v/>
      </c>
    </row>
    <row r="3654" spans="6:13" x14ac:dyDescent="0.2">
      <c r="F3654" s="110"/>
      <c r="I3654" s="213"/>
      <c r="J3654" s="254">
        <f>IFERROR(VLOOKUP(G:G,'Master Data'!A:D,4,FALSE),0)</f>
        <v>0</v>
      </c>
      <c r="L3654" s="117">
        <f>IFERROR(VLOOKUP(F:F,'BW Expense Report Doc'!F:H,3,FALSE),0)</f>
        <v>0</v>
      </c>
      <c r="M3654" s="117" t="str">
        <f>IFERROR(VLOOKUP(F:F,'Payment Schedule'!AD:AE,2,FALSE),"")</f>
        <v/>
      </c>
    </row>
    <row r="3655" spans="6:13" x14ac:dyDescent="0.2">
      <c r="F3655" s="110"/>
      <c r="I3655" s="213"/>
      <c r="J3655" s="254">
        <f>IFERROR(VLOOKUP(G:G,'Master Data'!A:D,4,FALSE),0)</f>
        <v>0</v>
      </c>
      <c r="L3655" s="117">
        <f>IFERROR(VLOOKUP(F:F,'BW Expense Report Doc'!F:H,3,FALSE),0)</f>
        <v>0</v>
      </c>
      <c r="M3655" s="117" t="str">
        <f>IFERROR(VLOOKUP(F:F,'Payment Schedule'!AD:AE,2,FALSE),"")</f>
        <v/>
      </c>
    </row>
    <row r="3656" spans="6:13" x14ac:dyDescent="0.2">
      <c r="F3656" s="110"/>
      <c r="I3656" s="213"/>
      <c r="J3656" s="254">
        <f>IFERROR(VLOOKUP(G:G,'Master Data'!A:D,4,FALSE),0)</f>
        <v>0</v>
      </c>
      <c r="L3656" s="117">
        <f>IFERROR(VLOOKUP(F:F,'BW Expense Report Doc'!F:H,3,FALSE),0)</f>
        <v>0</v>
      </c>
      <c r="M3656" s="117" t="str">
        <f>IFERROR(VLOOKUP(F:F,'Payment Schedule'!AD:AE,2,FALSE),"")</f>
        <v/>
      </c>
    </row>
    <row r="3657" spans="6:13" x14ac:dyDescent="0.2">
      <c r="F3657" s="110"/>
      <c r="I3657" s="213"/>
      <c r="J3657" s="254">
        <f>IFERROR(VLOOKUP(G:G,'Master Data'!A:D,4,FALSE),0)</f>
        <v>0</v>
      </c>
      <c r="L3657" s="117">
        <f>IFERROR(VLOOKUP(F:F,'BW Expense Report Doc'!F:H,3,FALSE),0)</f>
        <v>0</v>
      </c>
      <c r="M3657" s="117" t="str">
        <f>IFERROR(VLOOKUP(F:F,'Payment Schedule'!AD:AE,2,FALSE),"")</f>
        <v/>
      </c>
    </row>
    <row r="3658" spans="6:13" x14ac:dyDescent="0.2">
      <c r="F3658" s="110"/>
      <c r="I3658" s="213"/>
      <c r="J3658" s="254">
        <f>IFERROR(VLOOKUP(G:G,'Master Data'!A:D,4,FALSE),0)</f>
        <v>0</v>
      </c>
      <c r="L3658" s="117">
        <f>IFERROR(VLOOKUP(F:F,'BW Expense Report Doc'!F:H,3,FALSE),0)</f>
        <v>0</v>
      </c>
      <c r="M3658" s="117" t="str">
        <f>IFERROR(VLOOKUP(F:F,'Payment Schedule'!AD:AE,2,FALSE),"")</f>
        <v/>
      </c>
    </row>
    <row r="3659" spans="6:13" x14ac:dyDescent="0.2">
      <c r="F3659" s="110"/>
      <c r="I3659" s="213"/>
      <c r="J3659" s="254">
        <f>IFERROR(VLOOKUP(G:G,'Master Data'!A:D,4,FALSE),0)</f>
        <v>0</v>
      </c>
      <c r="L3659" s="117">
        <f>IFERROR(VLOOKUP(F:F,'BW Expense Report Doc'!F:H,3,FALSE),0)</f>
        <v>0</v>
      </c>
      <c r="M3659" s="117" t="str">
        <f>IFERROR(VLOOKUP(F:F,'Payment Schedule'!AD:AE,2,FALSE),"")</f>
        <v/>
      </c>
    </row>
    <row r="3660" spans="6:13" x14ac:dyDescent="0.2">
      <c r="F3660" s="110"/>
      <c r="I3660" s="213"/>
      <c r="J3660" s="254">
        <f>IFERROR(VLOOKUP(G:G,'Master Data'!A:D,4,FALSE),0)</f>
        <v>0</v>
      </c>
      <c r="L3660" s="117">
        <f>IFERROR(VLOOKUP(F:F,'BW Expense Report Doc'!F:H,3,FALSE),0)</f>
        <v>0</v>
      </c>
      <c r="M3660" s="117" t="str">
        <f>IFERROR(VLOOKUP(F:F,'Payment Schedule'!AD:AE,2,FALSE),"")</f>
        <v/>
      </c>
    </row>
    <row r="3661" spans="6:13" x14ac:dyDescent="0.2">
      <c r="F3661" s="110"/>
      <c r="I3661" s="213"/>
      <c r="J3661" s="254">
        <f>IFERROR(VLOOKUP(G:G,'Master Data'!A:D,4,FALSE),0)</f>
        <v>0</v>
      </c>
      <c r="L3661" s="117">
        <f>IFERROR(VLOOKUP(F:F,'BW Expense Report Doc'!F:H,3,FALSE),0)</f>
        <v>0</v>
      </c>
      <c r="M3661" s="117" t="str">
        <f>IFERROR(VLOOKUP(F:F,'Payment Schedule'!AD:AE,2,FALSE),"")</f>
        <v/>
      </c>
    </row>
    <row r="3662" spans="6:13" x14ac:dyDescent="0.2">
      <c r="F3662" s="110"/>
      <c r="I3662" s="213"/>
      <c r="J3662" s="254">
        <f>IFERROR(VLOOKUP(G:G,'Master Data'!A:D,4,FALSE),0)</f>
        <v>0</v>
      </c>
      <c r="L3662" s="117">
        <f>IFERROR(VLOOKUP(F:F,'BW Expense Report Doc'!F:H,3,FALSE),0)</f>
        <v>0</v>
      </c>
      <c r="M3662" s="117" t="str">
        <f>IFERROR(VLOOKUP(F:F,'Payment Schedule'!AD:AE,2,FALSE),"")</f>
        <v/>
      </c>
    </row>
    <row r="3663" spans="6:13" x14ac:dyDescent="0.2">
      <c r="F3663" s="110"/>
      <c r="I3663" s="213"/>
      <c r="J3663" s="254">
        <f>IFERROR(VLOOKUP(G:G,'Master Data'!A:D,4,FALSE),0)</f>
        <v>0</v>
      </c>
      <c r="L3663" s="117">
        <f>IFERROR(VLOOKUP(F:F,'BW Expense Report Doc'!F:H,3,FALSE),0)</f>
        <v>0</v>
      </c>
      <c r="M3663" s="117" t="str">
        <f>IFERROR(VLOOKUP(F:F,'Payment Schedule'!AD:AE,2,FALSE),"")</f>
        <v/>
      </c>
    </row>
    <row r="3664" spans="6:13" x14ac:dyDescent="0.2">
      <c r="F3664" s="110"/>
      <c r="I3664" s="213"/>
      <c r="J3664" s="254">
        <f>IFERROR(VLOOKUP(G:G,'Master Data'!A:D,4,FALSE),0)</f>
        <v>0</v>
      </c>
      <c r="L3664" s="117">
        <f>IFERROR(VLOOKUP(F:F,'BW Expense Report Doc'!F:H,3,FALSE),0)</f>
        <v>0</v>
      </c>
      <c r="M3664" s="117" t="str">
        <f>IFERROR(VLOOKUP(F:F,'Payment Schedule'!AD:AE,2,FALSE),"")</f>
        <v/>
      </c>
    </row>
    <row r="3665" spans="6:13" x14ac:dyDescent="0.2">
      <c r="F3665" s="110"/>
      <c r="I3665" s="213"/>
      <c r="J3665" s="254">
        <f>IFERROR(VLOOKUP(G:G,'Master Data'!A:D,4,FALSE),0)</f>
        <v>0</v>
      </c>
      <c r="L3665" s="117">
        <f>IFERROR(VLOOKUP(F:F,'BW Expense Report Doc'!F:H,3,FALSE),0)</f>
        <v>0</v>
      </c>
      <c r="M3665" s="117" t="str">
        <f>IFERROR(VLOOKUP(F:F,'Payment Schedule'!AD:AE,2,FALSE),"")</f>
        <v/>
      </c>
    </row>
    <row r="3666" spans="6:13" x14ac:dyDescent="0.2">
      <c r="F3666" s="110"/>
      <c r="I3666" s="213"/>
      <c r="J3666" s="254">
        <f>IFERROR(VLOOKUP(G:G,'Master Data'!A:D,4,FALSE),0)</f>
        <v>0</v>
      </c>
      <c r="L3666" s="117">
        <f>IFERROR(VLOOKUP(F:F,'BW Expense Report Doc'!F:H,3,FALSE),0)</f>
        <v>0</v>
      </c>
      <c r="M3666" s="117" t="str">
        <f>IFERROR(VLOOKUP(F:F,'Payment Schedule'!AD:AE,2,FALSE),"")</f>
        <v/>
      </c>
    </row>
    <row r="3667" spans="6:13" x14ac:dyDescent="0.2">
      <c r="F3667" s="110"/>
      <c r="I3667" s="213"/>
      <c r="J3667" s="254">
        <f>IFERROR(VLOOKUP(G:G,'Master Data'!A:D,4,FALSE),0)</f>
        <v>0</v>
      </c>
      <c r="L3667" s="117">
        <f>IFERROR(VLOOKUP(F:F,'BW Expense Report Doc'!F:H,3,FALSE),0)</f>
        <v>0</v>
      </c>
      <c r="M3667" s="117" t="str">
        <f>IFERROR(VLOOKUP(F:F,'Payment Schedule'!AD:AE,2,FALSE),"")</f>
        <v/>
      </c>
    </row>
    <row r="3668" spans="6:13" x14ac:dyDescent="0.2">
      <c r="F3668" s="110"/>
      <c r="I3668" s="213"/>
      <c r="J3668" s="254">
        <f>IFERROR(VLOOKUP(G:G,'Master Data'!A:D,4,FALSE),0)</f>
        <v>0</v>
      </c>
      <c r="L3668" s="117">
        <f>IFERROR(VLOOKUP(F:F,'BW Expense Report Doc'!F:H,3,FALSE),0)</f>
        <v>0</v>
      </c>
      <c r="M3668" s="117" t="str">
        <f>IFERROR(VLOOKUP(F:F,'Payment Schedule'!AD:AE,2,FALSE),"")</f>
        <v/>
      </c>
    </row>
    <row r="3669" spans="6:13" x14ac:dyDescent="0.2">
      <c r="F3669" s="110"/>
      <c r="I3669" s="213"/>
      <c r="J3669" s="254">
        <f>IFERROR(VLOOKUP(G:G,'Master Data'!A:D,4,FALSE),0)</f>
        <v>0</v>
      </c>
      <c r="L3669" s="117">
        <f>IFERROR(VLOOKUP(F:F,'BW Expense Report Doc'!F:H,3,FALSE),0)</f>
        <v>0</v>
      </c>
      <c r="M3669" s="117" t="str">
        <f>IFERROR(VLOOKUP(F:F,'Payment Schedule'!AD:AE,2,FALSE),"")</f>
        <v/>
      </c>
    </row>
    <row r="3670" spans="6:13" x14ac:dyDescent="0.2">
      <c r="F3670" s="110"/>
      <c r="I3670" s="213"/>
      <c r="J3670" s="254">
        <f>IFERROR(VLOOKUP(G:G,'Master Data'!A:D,4,FALSE),0)</f>
        <v>0</v>
      </c>
      <c r="L3670" s="117">
        <f>IFERROR(VLOOKUP(F:F,'BW Expense Report Doc'!F:H,3,FALSE),0)</f>
        <v>0</v>
      </c>
      <c r="M3670" s="117" t="str">
        <f>IFERROR(VLOOKUP(F:F,'Payment Schedule'!AD:AE,2,FALSE),"")</f>
        <v/>
      </c>
    </row>
    <row r="3671" spans="6:13" x14ac:dyDescent="0.2">
      <c r="F3671" s="110"/>
      <c r="I3671" s="213"/>
      <c r="J3671" s="254">
        <f>IFERROR(VLOOKUP(G:G,'Master Data'!A:D,4,FALSE),0)</f>
        <v>0</v>
      </c>
      <c r="L3671" s="117">
        <f>IFERROR(VLOOKUP(F:F,'BW Expense Report Doc'!F:H,3,FALSE),0)</f>
        <v>0</v>
      </c>
      <c r="M3671" s="117" t="str">
        <f>IFERROR(VLOOKUP(F:F,'Payment Schedule'!AD:AE,2,FALSE),"")</f>
        <v/>
      </c>
    </row>
    <row r="3672" spans="6:13" x14ac:dyDescent="0.2">
      <c r="F3672" s="110"/>
      <c r="I3672" s="213"/>
      <c r="J3672" s="254">
        <f>IFERROR(VLOOKUP(G:G,'Master Data'!A:D,4,FALSE),0)</f>
        <v>0</v>
      </c>
      <c r="L3672" s="117">
        <f>IFERROR(VLOOKUP(F:F,'BW Expense Report Doc'!F:H,3,FALSE),0)</f>
        <v>0</v>
      </c>
      <c r="M3672" s="117" t="str">
        <f>IFERROR(VLOOKUP(F:F,'Payment Schedule'!AD:AE,2,FALSE),"")</f>
        <v/>
      </c>
    </row>
    <row r="3673" spans="6:13" x14ac:dyDescent="0.2">
      <c r="F3673" s="110"/>
      <c r="I3673" s="213"/>
      <c r="J3673" s="254">
        <f>IFERROR(VLOOKUP(G:G,'Master Data'!A:D,4,FALSE),0)</f>
        <v>0</v>
      </c>
      <c r="L3673" s="117">
        <f>IFERROR(VLOOKUP(F:F,'BW Expense Report Doc'!F:H,3,FALSE),0)</f>
        <v>0</v>
      </c>
      <c r="M3673" s="117" t="str">
        <f>IFERROR(VLOOKUP(F:F,'Payment Schedule'!AD:AE,2,FALSE),"")</f>
        <v/>
      </c>
    </row>
    <row r="3674" spans="6:13" x14ac:dyDescent="0.2">
      <c r="F3674" s="110"/>
      <c r="I3674" s="213"/>
      <c r="J3674" s="254">
        <f>IFERROR(VLOOKUP(G:G,'Master Data'!A:D,4,FALSE),0)</f>
        <v>0</v>
      </c>
      <c r="L3674" s="117">
        <f>IFERROR(VLOOKUP(F:F,'BW Expense Report Doc'!F:H,3,FALSE),0)</f>
        <v>0</v>
      </c>
      <c r="M3674" s="117" t="str">
        <f>IFERROR(VLOOKUP(F:F,'Payment Schedule'!AD:AE,2,FALSE),"")</f>
        <v/>
      </c>
    </row>
    <row r="3675" spans="6:13" x14ac:dyDescent="0.2">
      <c r="F3675" s="110"/>
      <c r="I3675" s="213"/>
      <c r="J3675" s="254">
        <f>IFERROR(VLOOKUP(G:G,'Master Data'!A:D,4,FALSE),0)</f>
        <v>0</v>
      </c>
      <c r="L3675" s="117">
        <f>IFERROR(VLOOKUP(F:F,'BW Expense Report Doc'!F:H,3,FALSE),0)</f>
        <v>0</v>
      </c>
      <c r="M3675" s="117" t="str">
        <f>IFERROR(VLOOKUP(F:F,'Payment Schedule'!AD:AE,2,FALSE),"")</f>
        <v/>
      </c>
    </row>
    <row r="3676" spans="6:13" x14ac:dyDescent="0.2">
      <c r="F3676" s="110"/>
      <c r="I3676" s="213"/>
      <c r="J3676" s="254">
        <f>IFERROR(VLOOKUP(G:G,'Master Data'!A:D,4,FALSE),0)</f>
        <v>0</v>
      </c>
      <c r="L3676" s="117">
        <f>IFERROR(VLOOKUP(F:F,'BW Expense Report Doc'!F:H,3,FALSE),0)</f>
        <v>0</v>
      </c>
      <c r="M3676" s="117" t="str">
        <f>IFERROR(VLOOKUP(F:F,'Payment Schedule'!AD:AE,2,FALSE),"")</f>
        <v/>
      </c>
    </row>
    <row r="3677" spans="6:13" x14ac:dyDescent="0.2">
      <c r="F3677" s="110"/>
      <c r="I3677" s="213"/>
      <c r="J3677" s="254">
        <f>IFERROR(VLOOKUP(G:G,'Master Data'!A:D,4,FALSE),0)</f>
        <v>0</v>
      </c>
      <c r="L3677" s="117">
        <f>IFERROR(VLOOKUP(F:F,'BW Expense Report Doc'!F:H,3,FALSE),0)</f>
        <v>0</v>
      </c>
      <c r="M3677" s="117" t="str">
        <f>IFERROR(VLOOKUP(F:F,'Payment Schedule'!AD:AE,2,FALSE),"")</f>
        <v/>
      </c>
    </row>
    <row r="3678" spans="6:13" x14ac:dyDescent="0.2">
      <c r="F3678" s="110"/>
      <c r="I3678" s="213"/>
      <c r="J3678" s="254">
        <f>IFERROR(VLOOKUP(G:G,'Master Data'!A:D,4,FALSE),0)</f>
        <v>0</v>
      </c>
      <c r="L3678" s="117">
        <f>IFERROR(VLOOKUP(F:F,'BW Expense Report Doc'!F:H,3,FALSE),0)</f>
        <v>0</v>
      </c>
      <c r="M3678" s="117" t="str">
        <f>IFERROR(VLOOKUP(F:F,'Payment Schedule'!AD:AE,2,FALSE),"")</f>
        <v/>
      </c>
    </row>
    <row r="3679" spans="6:13" x14ac:dyDescent="0.2">
      <c r="F3679" s="110"/>
      <c r="I3679" s="213"/>
      <c r="J3679" s="254">
        <f>IFERROR(VLOOKUP(G:G,'Master Data'!A:D,4,FALSE),0)</f>
        <v>0</v>
      </c>
      <c r="L3679" s="117">
        <f>IFERROR(VLOOKUP(F:F,'BW Expense Report Doc'!F:H,3,FALSE),0)</f>
        <v>0</v>
      </c>
      <c r="M3679" s="117" t="str">
        <f>IFERROR(VLOOKUP(F:F,'Payment Schedule'!AD:AE,2,FALSE),"")</f>
        <v/>
      </c>
    </row>
    <row r="3680" spans="6:13" x14ac:dyDescent="0.2">
      <c r="F3680" s="110"/>
      <c r="I3680" s="213"/>
      <c r="J3680" s="254">
        <f>IFERROR(VLOOKUP(G:G,'Master Data'!A:D,4,FALSE),0)</f>
        <v>0</v>
      </c>
      <c r="L3680" s="117">
        <f>IFERROR(VLOOKUP(F:F,'BW Expense Report Doc'!F:H,3,FALSE),0)</f>
        <v>0</v>
      </c>
      <c r="M3680" s="117" t="str">
        <f>IFERROR(VLOOKUP(F:F,'Payment Schedule'!AD:AE,2,FALSE),"")</f>
        <v/>
      </c>
    </row>
    <row r="3681" spans="6:13" x14ac:dyDescent="0.2">
      <c r="F3681" s="110"/>
      <c r="I3681" s="213"/>
      <c r="J3681" s="254">
        <f>IFERROR(VLOOKUP(G:G,'Master Data'!A:D,4,FALSE),0)</f>
        <v>0</v>
      </c>
      <c r="L3681" s="117">
        <f>IFERROR(VLOOKUP(F:F,'BW Expense Report Doc'!F:H,3,FALSE),0)</f>
        <v>0</v>
      </c>
      <c r="M3681" s="117" t="str">
        <f>IFERROR(VLOOKUP(F:F,'Payment Schedule'!AD:AE,2,FALSE),"")</f>
        <v/>
      </c>
    </row>
    <row r="3682" spans="6:13" x14ac:dyDescent="0.2">
      <c r="F3682" s="110"/>
      <c r="I3682" s="213"/>
      <c r="J3682" s="254">
        <f>IFERROR(VLOOKUP(G:G,'Master Data'!A:D,4,FALSE),0)</f>
        <v>0</v>
      </c>
      <c r="L3682" s="117">
        <f>IFERROR(VLOOKUP(F:F,'BW Expense Report Doc'!F:H,3,FALSE),0)</f>
        <v>0</v>
      </c>
      <c r="M3682" s="117" t="str">
        <f>IFERROR(VLOOKUP(F:F,'Payment Schedule'!AD:AE,2,FALSE),"")</f>
        <v/>
      </c>
    </row>
    <row r="3683" spans="6:13" x14ac:dyDescent="0.2">
      <c r="F3683" s="110"/>
      <c r="I3683" s="213"/>
      <c r="J3683" s="254">
        <f>IFERROR(VLOOKUP(G:G,'Master Data'!A:D,4,FALSE),0)</f>
        <v>0</v>
      </c>
      <c r="L3683" s="117">
        <f>IFERROR(VLOOKUP(F:F,'BW Expense Report Doc'!F:H,3,FALSE),0)</f>
        <v>0</v>
      </c>
      <c r="M3683" s="117" t="str">
        <f>IFERROR(VLOOKUP(F:F,'Payment Schedule'!AD:AE,2,FALSE),"")</f>
        <v/>
      </c>
    </row>
    <row r="3684" spans="6:13" x14ac:dyDescent="0.2">
      <c r="F3684" s="110"/>
      <c r="I3684" s="213"/>
      <c r="J3684" s="254">
        <f>IFERROR(VLOOKUP(G:G,'Master Data'!A:D,4,FALSE),0)</f>
        <v>0</v>
      </c>
      <c r="L3684" s="117">
        <f>IFERROR(VLOOKUP(F:F,'BW Expense Report Doc'!F:H,3,FALSE),0)</f>
        <v>0</v>
      </c>
      <c r="M3684" s="117" t="str">
        <f>IFERROR(VLOOKUP(F:F,'Payment Schedule'!AD:AE,2,FALSE),"")</f>
        <v/>
      </c>
    </row>
    <row r="3685" spans="6:13" x14ac:dyDescent="0.2">
      <c r="F3685" s="110"/>
      <c r="I3685" s="213"/>
      <c r="J3685" s="254">
        <f>IFERROR(VLOOKUP(G:G,'Master Data'!A:D,4,FALSE),0)</f>
        <v>0</v>
      </c>
      <c r="L3685" s="117">
        <f>IFERROR(VLOOKUP(F:F,'BW Expense Report Doc'!F:H,3,FALSE),0)</f>
        <v>0</v>
      </c>
      <c r="M3685" s="117" t="str">
        <f>IFERROR(VLOOKUP(F:F,'Payment Schedule'!AD:AE,2,FALSE),"")</f>
        <v/>
      </c>
    </row>
    <row r="3686" spans="6:13" x14ac:dyDescent="0.2">
      <c r="F3686" s="110"/>
      <c r="I3686" s="213"/>
      <c r="J3686" s="254">
        <f>IFERROR(VLOOKUP(G:G,'Master Data'!A:D,4,FALSE),0)</f>
        <v>0</v>
      </c>
      <c r="L3686" s="117">
        <f>IFERROR(VLOOKUP(F:F,'BW Expense Report Doc'!F:H,3,FALSE),0)</f>
        <v>0</v>
      </c>
      <c r="M3686" s="117" t="str">
        <f>IFERROR(VLOOKUP(F:F,'Payment Schedule'!AD:AE,2,FALSE),"")</f>
        <v/>
      </c>
    </row>
    <row r="3687" spans="6:13" x14ac:dyDescent="0.2">
      <c r="F3687" s="110"/>
      <c r="I3687" s="213"/>
      <c r="J3687" s="254">
        <f>IFERROR(VLOOKUP(G:G,'Master Data'!A:D,4,FALSE),0)</f>
        <v>0</v>
      </c>
      <c r="L3687" s="117">
        <f>IFERROR(VLOOKUP(F:F,'BW Expense Report Doc'!F:H,3,FALSE),0)</f>
        <v>0</v>
      </c>
      <c r="M3687" s="117" t="str">
        <f>IFERROR(VLOOKUP(F:F,'Payment Schedule'!AD:AE,2,FALSE),"")</f>
        <v/>
      </c>
    </row>
    <row r="3688" spans="6:13" x14ac:dyDescent="0.2">
      <c r="F3688" s="110"/>
      <c r="I3688" s="213"/>
      <c r="J3688" s="254">
        <f>IFERROR(VLOOKUP(G:G,'Master Data'!A:D,4,FALSE),0)</f>
        <v>0</v>
      </c>
      <c r="L3688" s="117">
        <f>IFERROR(VLOOKUP(F:F,'BW Expense Report Doc'!F:H,3,FALSE),0)</f>
        <v>0</v>
      </c>
      <c r="M3688" s="117" t="str">
        <f>IFERROR(VLOOKUP(F:F,'Payment Schedule'!AD:AE,2,FALSE),"")</f>
        <v/>
      </c>
    </row>
    <row r="3689" spans="6:13" x14ac:dyDescent="0.2">
      <c r="F3689" s="110"/>
      <c r="I3689" s="213"/>
      <c r="J3689" s="254">
        <f>IFERROR(VLOOKUP(G:G,'Master Data'!A:D,4,FALSE),0)</f>
        <v>0</v>
      </c>
      <c r="L3689" s="117">
        <f>IFERROR(VLOOKUP(F:F,'BW Expense Report Doc'!F:H,3,FALSE),0)</f>
        <v>0</v>
      </c>
      <c r="M3689" s="117" t="str">
        <f>IFERROR(VLOOKUP(F:F,'Payment Schedule'!AD:AE,2,FALSE),"")</f>
        <v/>
      </c>
    </row>
    <row r="3690" spans="6:13" x14ac:dyDescent="0.2">
      <c r="F3690" s="110"/>
      <c r="I3690" s="213"/>
      <c r="J3690" s="254">
        <f>IFERROR(VLOOKUP(G:G,'Master Data'!A:D,4,FALSE),0)</f>
        <v>0</v>
      </c>
      <c r="L3690" s="117">
        <f>IFERROR(VLOOKUP(F:F,'BW Expense Report Doc'!F:H,3,FALSE),0)</f>
        <v>0</v>
      </c>
      <c r="M3690" s="117" t="str">
        <f>IFERROR(VLOOKUP(F:F,'Payment Schedule'!AD:AE,2,FALSE),"")</f>
        <v/>
      </c>
    </row>
    <row r="3691" spans="6:13" x14ac:dyDescent="0.2">
      <c r="F3691" s="110"/>
      <c r="I3691" s="213"/>
      <c r="J3691" s="254">
        <f>IFERROR(VLOOKUP(G:G,'Master Data'!A:D,4,FALSE),0)</f>
        <v>0</v>
      </c>
      <c r="L3691" s="117">
        <f>IFERROR(VLOOKUP(F:F,'BW Expense Report Doc'!F:H,3,FALSE),0)</f>
        <v>0</v>
      </c>
      <c r="M3691" s="117" t="str">
        <f>IFERROR(VLOOKUP(F:F,'Payment Schedule'!AD:AE,2,FALSE),"")</f>
        <v/>
      </c>
    </row>
    <row r="3692" spans="6:13" x14ac:dyDescent="0.2">
      <c r="F3692" s="110"/>
      <c r="I3692" s="213"/>
      <c r="J3692" s="254">
        <f>IFERROR(VLOOKUP(G:G,'Master Data'!A:D,4,FALSE),0)</f>
        <v>0</v>
      </c>
      <c r="L3692" s="117">
        <f>IFERROR(VLOOKUP(F:F,'BW Expense Report Doc'!F:H,3,FALSE),0)</f>
        <v>0</v>
      </c>
      <c r="M3692" s="117" t="str">
        <f>IFERROR(VLOOKUP(F:F,'Payment Schedule'!AD:AE,2,FALSE),"")</f>
        <v/>
      </c>
    </row>
    <row r="3693" spans="6:13" x14ac:dyDescent="0.2">
      <c r="F3693" s="110"/>
      <c r="I3693" s="213"/>
      <c r="J3693" s="254">
        <f>IFERROR(VLOOKUP(G:G,'Master Data'!A:D,4,FALSE),0)</f>
        <v>0</v>
      </c>
      <c r="L3693" s="117">
        <f>IFERROR(VLOOKUP(F:F,'BW Expense Report Doc'!F:H,3,FALSE),0)</f>
        <v>0</v>
      </c>
      <c r="M3693" s="117" t="str">
        <f>IFERROR(VLOOKUP(F:F,'Payment Schedule'!AD:AE,2,FALSE),"")</f>
        <v/>
      </c>
    </row>
    <row r="3694" spans="6:13" x14ac:dyDescent="0.2">
      <c r="F3694" s="110"/>
      <c r="I3694" s="213"/>
      <c r="J3694" s="254">
        <f>IFERROR(VLOOKUP(G:G,'Master Data'!A:D,4,FALSE),0)</f>
        <v>0</v>
      </c>
      <c r="L3694" s="117">
        <f>IFERROR(VLOOKUP(F:F,'BW Expense Report Doc'!F:H,3,FALSE),0)</f>
        <v>0</v>
      </c>
      <c r="M3694" s="117" t="str">
        <f>IFERROR(VLOOKUP(F:F,'Payment Schedule'!AD:AE,2,FALSE),"")</f>
        <v/>
      </c>
    </row>
    <row r="3695" spans="6:13" x14ac:dyDescent="0.2">
      <c r="F3695" s="110"/>
      <c r="I3695" s="213"/>
      <c r="J3695" s="254">
        <f>IFERROR(VLOOKUP(G:G,'Master Data'!A:D,4,FALSE),0)</f>
        <v>0</v>
      </c>
      <c r="L3695" s="117">
        <f>IFERROR(VLOOKUP(F:F,'BW Expense Report Doc'!F:H,3,FALSE),0)</f>
        <v>0</v>
      </c>
      <c r="M3695" s="117" t="str">
        <f>IFERROR(VLOOKUP(F:F,'Payment Schedule'!AD:AE,2,FALSE),"")</f>
        <v/>
      </c>
    </row>
    <row r="3696" spans="6:13" x14ac:dyDescent="0.2">
      <c r="F3696" s="110"/>
      <c r="I3696" s="213"/>
      <c r="J3696" s="254">
        <f>IFERROR(VLOOKUP(G:G,'Master Data'!A:D,4,FALSE),0)</f>
        <v>0</v>
      </c>
      <c r="L3696" s="117">
        <f>IFERROR(VLOOKUP(F:F,'BW Expense Report Doc'!F:H,3,FALSE),0)</f>
        <v>0</v>
      </c>
      <c r="M3696" s="117" t="str">
        <f>IFERROR(VLOOKUP(F:F,'Payment Schedule'!AD:AE,2,FALSE),"")</f>
        <v/>
      </c>
    </row>
    <row r="3697" spans="6:13" x14ac:dyDescent="0.2">
      <c r="F3697" s="110"/>
      <c r="I3697" s="213"/>
      <c r="J3697" s="254">
        <f>IFERROR(VLOOKUP(G:G,'Master Data'!A:D,4,FALSE),0)</f>
        <v>0</v>
      </c>
      <c r="L3697" s="117">
        <f>IFERROR(VLOOKUP(F:F,'BW Expense Report Doc'!F:H,3,FALSE),0)</f>
        <v>0</v>
      </c>
      <c r="M3697" s="117" t="str">
        <f>IFERROR(VLOOKUP(F:F,'Payment Schedule'!AD:AE,2,FALSE),"")</f>
        <v/>
      </c>
    </row>
    <row r="3698" spans="6:13" x14ac:dyDescent="0.2">
      <c r="F3698" s="110"/>
      <c r="I3698" s="213"/>
      <c r="J3698" s="254">
        <f>IFERROR(VLOOKUP(G:G,'Master Data'!A:D,4,FALSE),0)</f>
        <v>0</v>
      </c>
      <c r="L3698" s="117">
        <f>IFERROR(VLOOKUP(F:F,'BW Expense Report Doc'!F:H,3,FALSE),0)</f>
        <v>0</v>
      </c>
      <c r="M3698" s="117" t="str">
        <f>IFERROR(VLOOKUP(F:F,'Payment Schedule'!AD:AE,2,FALSE),"")</f>
        <v/>
      </c>
    </row>
    <row r="3699" spans="6:13" x14ac:dyDescent="0.2">
      <c r="F3699" s="110"/>
      <c r="I3699" s="213"/>
      <c r="J3699" s="254">
        <f>IFERROR(VLOOKUP(G:G,'Master Data'!A:D,4,FALSE),0)</f>
        <v>0</v>
      </c>
      <c r="L3699" s="117">
        <f>IFERROR(VLOOKUP(F:F,'BW Expense Report Doc'!F:H,3,FALSE),0)</f>
        <v>0</v>
      </c>
      <c r="M3699" s="117" t="str">
        <f>IFERROR(VLOOKUP(F:F,'Payment Schedule'!AD:AE,2,FALSE),"")</f>
        <v/>
      </c>
    </row>
    <row r="3700" spans="6:13" x14ac:dyDescent="0.2">
      <c r="F3700" s="110"/>
      <c r="I3700" s="213"/>
      <c r="J3700" s="254">
        <f>IFERROR(VLOOKUP(G:G,'Master Data'!A:D,4,FALSE),0)</f>
        <v>0</v>
      </c>
      <c r="L3700" s="117">
        <f>IFERROR(VLOOKUP(F:F,'BW Expense Report Doc'!F:H,3,FALSE),0)</f>
        <v>0</v>
      </c>
      <c r="M3700" s="117" t="str">
        <f>IFERROR(VLOOKUP(F:F,'Payment Schedule'!AD:AE,2,FALSE),"")</f>
        <v/>
      </c>
    </row>
    <row r="3701" spans="6:13" x14ac:dyDescent="0.2">
      <c r="F3701" s="110"/>
      <c r="I3701" s="213"/>
      <c r="J3701" s="254">
        <f>IFERROR(VLOOKUP(G:G,'Master Data'!A:D,4,FALSE),0)</f>
        <v>0</v>
      </c>
      <c r="L3701" s="117">
        <f>IFERROR(VLOOKUP(F:F,'BW Expense Report Doc'!F:H,3,FALSE),0)</f>
        <v>0</v>
      </c>
      <c r="M3701" s="117" t="str">
        <f>IFERROR(VLOOKUP(F:F,'Payment Schedule'!AD:AE,2,FALSE),"")</f>
        <v/>
      </c>
    </row>
    <row r="3702" spans="6:13" x14ac:dyDescent="0.2">
      <c r="F3702" s="110"/>
      <c r="I3702" s="213"/>
      <c r="J3702" s="254">
        <f>IFERROR(VLOOKUP(G:G,'Master Data'!A:D,4,FALSE),0)</f>
        <v>0</v>
      </c>
      <c r="L3702" s="117">
        <f>IFERROR(VLOOKUP(F:F,'BW Expense Report Doc'!F:H,3,FALSE),0)</f>
        <v>0</v>
      </c>
      <c r="M3702" s="117" t="str">
        <f>IFERROR(VLOOKUP(F:F,'Payment Schedule'!AD:AE,2,FALSE),"")</f>
        <v/>
      </c>
    </row>
    <row r="3703" spans="6:13" x14ac:dyDescent="0.2">
      <c r="F3703" s="110"/>
      <c r="I3703" s="213"/>
      <c r="J3703" s="254">
        <f>IFERROR(VLOOKUP(G:G,'Master Data'!A:D,4,FALSE),0)</f>
        <v>0</v>
      </c>
      <c r="L3703" s="117">
        <f>IFERROR(VLOOKUP(F:F,'BW Expense Report Doc'!F:H,3,FALSE),0)</f>
        <v>0</v>
      </c>
      <c r="M3703" s="117" t="str">
        <f>IFERROR(VLOOKUP(F:F,'Payment Schedule'!AD:AE,2,FALSE),"")</f>
        <v/>
      </c>
    </row>
    <row r="3704" spans="6:13" x14ac:dyDescent="0.2">
      <c r="F3704" s="110"/>
      <c r="I3704" s="213"/>
      <c r="J3704" s="254">
        <f>IFERROR(VLOOKUP(G:G,'Master Data'!A:D,4,FALSE),0)</f>
        <v>0</v>
      </c>
      <c r="L3704" s="117">
        <f>IFERROR(VLOOKUP(F:F,'BW Expense Report Doc'!F:H,3,FALSE),0)</f>
        <v>0</v>
      </c>
      <c r="M3704" s="117" t="str">
        <f>IFERROR(VLOOKUP(F:F,'Payment Schedule'!AD:AE,2,FALSE),"")</f>
        <v/>
      </c>
    </row>
    <row r="3705" spans="6:13" x14ac:dyDescent="0.2">
      <c r="F3705" s="110"/>
      <c r="I3705" s="213"/>
      <c r="J3705" s="254">
        <f>IFERROR(VLOOKUP(G:G,'Master Data'!A:D,4,FALSE),0)</f>
        <v>0</v>
      </c>
      <c r="L3705" s="117">
        <f>IFERROR(VLOOKUP(F:F,'BW Expense Report Doc'!F:H,3,FALSE),0)</f>
        <v>0</v>
      </c>
      <c r="M3705" s="117" t="str">
        <f>IFERROR(VLOOKUP(F:F,'Payment Schedule'!AD:AE,2,FALSE),"")</f>
        <v/>
      </c>
    </row>
    <row r="3706" spans="6:13" x14ac:dyDescent="0.2">
      <c r="F3706" s="110"/>
      <c r="I3706" s="213"/>
      <c r="J3706" s="254">
        <f>IFERROR(VLOOKUP(G:G,'Master Data'!A:D,4,FALSE),0)</f>
        <v>0</v>
      </c>
      <c r="L3706" s="117">
        <f>IFERROR(VLOOKUP(F:F,'BW Expense Report Doc'!F:H,3,FALSE),0)</f>
        <v>0</v>
      </c>
      <c r="M3706" s="117" t="str">
        <f>IFERROR(VLOOKUP(F:F,'Payment Schedule'!AD:AE,2,FALSE),"")</f>
        <v/>
      </c>
    </row>
    <row r="3707" spans="6:13" x14ac:dyDescent="0.2">
      <c r="F3707" s="110"/>
      <c r="I3707" s="213"/>
      <c r="J3707" s="254">
        <f>IFERROR(VLOOKUP(G:G,'Master Data'!A:D,4,FALSE),0)</f>
        <v>0</v>
      </c>
      <c r="L3707" s="117">
        <f>IFERROR(VLOOKUP(F:F,'BW Expense Report Doc'!F:H,3,FALSE),0)</f>
        <v>0</v>
      </c>
      <c r="M3707" s="117" t="str">
        <f>IFERROR(VLOOKUP(F:F,'Payment Schedule'!AD:AE,2,FALSE),"")</f>
        <v/>
      </c>
    </row>
    <row r="3708" spans="6:13" x14ac:dyDescent="0.2">
      <c r="F3708" s="110"/>
      <c r="I3708" s="213"/>
      <c r="J3708" s="254">
        <f>IFERROR(VLOOKUP(G:G,'Master Data'!A:D,4,FALSE),0)</f>
        <v>0</v>
      </c>
      <c r="L3708" s="117">
        <f>IFERROR(VLOOKUP(F:F,'BW Expense Report Doc'!F:H,3,FALSE),0)</f>
        <v>0</v>
      </c>
      <c r="M3708" s="117" t="str">
        <f>IFERROR(VLOOKUP(F:F,'Payment Schedule'!AD:AE,2,FALSE),"")</f>
        <v/>
      </c>
    </row>
    <row r="3709" spans="6:13" x14ac:dyDescent="0.2">
      <c r="F3709" s="110"/>
      <c r="I3709" s="213"/>
      <c r="J3709" s="254">
        <f>IFERROR(VLOOKUP(G:G,'Master Data'!A:D,4,FALSE),0)</f>
        <v>0</v>
      </c>
      <c r="L3709" s="117">
        <f>IFERROR(VLOOKUP(F:F,'BW Expense Report Doc'!F:H,3,FALSE),0)</f>
        <v>0</v>
      </c>
      <c r="M3709" s="117" t="str">
        <f>IFERROR(VLOOKUP(F:F,'Payment Schedule'!AD:AE,2,FALSE),"")</f>
        <v/>
      </c>
    </row>
    <row r="3710" spans="6:13" x14ac:dyDescent="0.2">
      <c r="F3710" s="110"/>
      <c r="I3710" s="213"/>
      <c r="J3710" s="254">
        <f>IFERROR(VLOOKUP(G:G,'Master Data'!A:D,4,FALSE),0)</f>
        <v>0</v>
      </c>
      <c r="L3710" s="117">
        <f>IFERROR(VLOOKUP(F:F,'BW Expense Report Doc'!F:H,3,FALSE),0)</f>
        <v>0</v>
      </c>
      <c r="M3710" s="117" t="str">
        <f>IFERROR(VLOOKUP(F:F,'Payment Schedule'!AD:AE,2,FALSE),"")</f>
        <v/>
      </c>
    </row>
    <row r="3711" spans="6:13" x14ac:dyDescent="0.2">
      <c r="F3711" s="110"/>
      <c r="I3711" s="213"/>
      <c r="J3711" s="254">
        <f>IFERROR(VLOOKUP(G:G,'Master Data'!A:D,4,FALSE),0)</f>
        <v>0</v>
      </c>
      <c r="L3711" s="117">
        <f>IFERROR(VLOOKUP(F:F,'BW Expense Report Doc'!F:H,3,FALSE),0)</f>
        <v>0</v>
      </c>
      <c r="M3711" s="117" t="str">
        <f>IFERROR(VLOOKUP(F:F,'Payment Schedule'!AD:AE,2,FALSE),"")</f>
        <v/>
      </c>
    </row>
    <row r="3712" spans="6:13" x14ac:dyDescent="0.2">
      <c r="F3712" s="110"/>
      <c r="I3712" s="213"/>
      <c r="J3712" s="254">
        <f>IFERROR(VLOOKUP(G:G,'Master Data'!A:D,4,FALSE),0)</f>
        <v>0</v>
      </c>
      <c r="L3712" s="117">
        <f>IFERROR(VLOOKUP(F:F,'BW Expense Report Doc'!F:H,3,FALSE),0)</f>
        <v>0</v>
      </c>
      <c r="M3712" s="117" t="str">
        <f>IFERROR(VLOOKUP(F:F,'Payment Schedule'!AD:AE,2,FALSE),"")</f>
        <v/>
      </c>
    </row>
    <row r="3713" spans="6:13" x14ac:dyDescent="0.2">
      <c r="F3713" s="110"/>
      <c r="I3713" s="213"/>
      <c r="J3713" s="254">
        <f>IFERROR(VLOOKUP(G:G,'Master Data'!A:D,4,FALSE),0)</f>
        <v>0</v>
      </c>
      <c r="L3713" s="117">
        <f>IFERROR(VLOOKUP(F:F,'BW Expense Report Doc'!F:H,3,FALSE),0)</f>
        <v>0</v>
      </c>
      <c r="M3713" s="117" t="str">
        <f>IFERROR(VLOOKUP(F:F,'Payment Schedule'!AD:AE,2,FALSE),"")</f>
        <v/>
      </c>
    </row>
    <row r="3714" spans="6:13" x14ac:dyDescent="0.2">
      <c r="F3714" s="110"/>
      <c r="I3714" s="213"/>
      <c r="J3714" s="254">
        <f>IFERROR(VLOOKUP(G:G,'Master Data'!A:D,4,FALSE),0)</f>
        <v>0</v>
      </c>
      <c r="L3714" s="117">
        <f>IFERROR(VLOOKUP(F:F,'BW Expense Report Doc'!F:H,3,FALSE),0)</f>
        <v>0</v>
      </c>
      <c r="M3714" s="117" t="str">
        <f>IFERROR(VLOOKUP(F:F,'Payment Schedule'!AD:AE,2,FALSE),"")</f>
        <v/>
      </c>
    </row>
    <row r="3715" spans="6:13" x14ac:dyDescent="0.2">
      <c r="F3715" s="110"/>
      <c r="I3715" s="213"/>
      <c r="J3715" s="254">
        <f>IFERROR(VLOOKUP(G:G,'Master Data'!A:D,4,FALSE),0)</f>
        <v>0</v>
      </c>
      <c r="L3715" s="117">
        <f>IFERROR(VLOOKUP(F:F,'BW Expense Report Doc'!F:H,3,FALSE),0)</f>
        <v>0</v>
      </c>
      <c r="M3715" s="117" t="str">
        <f>IFERROR(VLOOKUP(F:F,'Payment Schedule'!AD:AE,2,FALSE),"")</f>
        <v/>
      </c>
    </row>
    <row r="3716" spans="6:13" x14ac:dyDescent="0.2">
      <c r="F3716" s="110"/>
      <c r="I3716" s="213"/>
      <c r="J3716" s="254">
        <f>IFERROR(VLOOKUP(G:G,'Master Data'!A:D,4,FALSE),0)</f>
        <v>0</v>
      </c>
      <c r="L3716" s="117">
        <f>IFERROR(VLOOKUP(F:F,'BW Expense Report Doc'!F:H,3,FALSE),0)</f>
        <v>0</v>
      </c>
      <c r="M3716" s="117" t="str">
        <f>IFERROR(VLOOKUP(F:F,'Payment Schedule'!AD:AE,2,FALSE),"")</f>
        <v/>
      </c>
    </row>
    <row r="3717" spans="6:13" x14ac:dyDescent="0.2">
      <c r="F3717" s="110"/>
      <c r="I3717" s="213"/>
      <c r="J3717" s="254">
        <f>IFERROR(VLOOKUP(G:G,'Master Data'!A:D,4,FALSE),0)</f>
        <v>0</v>
      </c>
      <c r="L3717" s="117">
        <f>IFERROR(VLOOKUP(F:F,'BW Expense Report Doc'!F:H,3,FALSE),0)</f>
        <v>0</v>
      </c>
      <c r="M3717" s="117" t="str">
        <f>IFERROR(VLOOKUP(F:F,'Payment Schedule'!AD:AE,2,FALSE),"")</f>
        <v/>
      </c>
    </row>
    <row r="3718" spans="6:13" x14ac:dyDescent="0.2">
      <c r="F3718" s="110"/>
      <c r="I3718" s="213"/>
      <c r="J3718" s="254">
        <f>IFERROR(VLOOKUP(G:G,'Master Data'!A:D,4,FALSE),0)</f>
        <v>0</v>
      </c>
      <c r="L3718" s="117">
        <f>IFERROR(VLOOKUP(F:F,'BW Expense Report Doc'!F:H,3,FALSE),0)</f>
        <v>0</v>
      </c>
      <c r="M3718" s="117" t="str">
        <f>IFERROR(VLOOKUP(F:F,'Payment Schedule'!AD:AE,2,FALSE),"")</f>
        <v/>
      </c>
    </row>
    <row r="3719" spans="6:13" x14ac:dyDescent="0.2">
      <c r="F3719" s="110"/>
      <c r="I3719" s="213"/>
      <c r="J3719" s="254">
        <f>IFERROR(VLOOKUP(G:G,'Master Data'!A:D,4,FALSE),0)</f>
        <v>0</v>
      </c>
      <c r="L3719" s="117">
        <f>IFERROR(VLOOKUP(F:F,'BW Expense Report Doc'!F:H,3,FALSE),0)</f>
        <v>0</v>
      </c>
      <c r="M3719" s="117" t="str">
        <f>IFERROR(VLOOKUP(F:F,'Payment Schedule'!AD:AE,2,FALSE),"")</f>
        <v/>
      </c>
    </row>
    <row r="3720" spans="6:13" x14ac:dyDescent="0.2">
      <c r="F3720" s="110"/>
      <c r="I3720" s="213"/>
      <c r="J3720" s="254">
        <f>IFERROR(VLOOKUP(G:G,'Master Data'!A:D,4,FALSE),0)</f>
        <v>0</v>
      </c>
      <c r="L3720" s="117">
        <f>IFERROR(VLOOKUP(F:F,'BW Expense Report Doc'!F:H,3,FALSE),0)</f>
        <v>0</v>
      </c>
      <c r="M3720" s="117" t="str">
        <f>IFERROR(VLOOKUP(F:F,'Payment Schedule'!AD:AE,2,FALSE),"")</f>
        <v/>
      </c>
    </row>
    <row r="3721" spans="6:13" x14ac:dyDescent="0.2">
      <c r="F3721" s="110"/>
      <c r="I3721" s="213"/>
      <c r="J3721" s="254">
        <f>IFERROR(VLOOKUP(G:G,'Master Data'!A:D,4,FALSE),0)</f>
        <v>0</v>
      </c>
      <c r="L3721" s="117">
        <f>IFERROR(VLOOKUP(F:F,'BW Expense Report Doc'!F:H,3,FALSE),0)</f>
        <v>0</v>
      </c>
      <c r="M3721" s="117" t="str">
        <f>IFERROR(VLOOKUP(F:F,'Payment Schedule'!AD:AE,2,FALSE),"")</f>
        <v/>
      </c>
    </row>
    <row r="3722" spans="6:13" x14ac:dyDescent="0.2">
      <c r="F3722" s="110"/>
      <c r="I3722" s="213"/>
      <c r="J3722" s="254">
        <f>IFERROR(VLOOKUP(G:G,'Master Data'!A:D,4,FALSE),0)</f>
        <v>0</v>
      </c>
      <c r="L3722" s="117">
        <f>IFERROR(VLOOKUP(F:F,'BW Expense Report Doc'!F:H,3,FALSE),0)</f>
        <v>0</v>
      </c>
      <c r="M3722" s="117" t="str">
        <f>IFERROR(VLOOKUP(F:F,'Payment Schedule'!AD:AE,2,FALSE),"")</f>
        <v/>
      </c>
    </row>
    <row r="3723" spans="6:13" x14ac:dyDescent="0.2">
      <c r="F3723" s="110"/>
      <c r="I3723" s="213"/>
      <c r="J3723" s="254">
        <f>IFERROR(VLOOKUP(G:G,'Master Data'!A:D,4,FALSE),0)</f>
        <v>0</v>
      </c>
      <c r="L3723" s="117">
        <f>IFERROR(VLOOKUP(F:F,'BW Expense Report Doc'!F:H,3,FALSE),0)</f>
        <v>0</v>
      </c>
      <c r="M3723" s="117" t="str">
        <f>IFERROR(VLOOKUP(F:F,'Payment Schedule'!AD:AE,2,FALSE),"")</f>
        <v/>
      </c>
    </row>
    <row r="3724" spans="6:13" x14ac:dyDescent="0.2">
      <c r="F3724" s="110"/>
      <c r="I3724" s="213"/>
      <c r="J3724" s="254">
        <f>IFERROR(VLOOKUP(G:G,'Master Data'!A:D,4,FALSE),0)</f>
        <v>0</v>
      </c>
      <c r="L3724" s="117">
        <f>IFERROR(VLOOKUP(F:F,'BW Expense Report Doc'!F:H,3,FALSE),0)</f>
        <v>0</v>
      </c>
      <c r="M3724" s="117" t="str">
        <f>IFERROR(VLOOKUP(F:F,'Payment Schedule'!AD:AE,2,FALSE),"")</f>
        <v/>
      </c>
    </row>
    <row r="3725" spans="6:13" x14ac:dyDescent="0.2">
      <c r="F3725" s="110"/>
      <c r="I3725" s="213"/>
      <c r="J3725" s="254">
        <f>IFERROR(VLOOKUP(G:G,'Master Data'!A:D,4,FALSE),0)</f>
        <v>0</v>
      </c>
      <c r="L3725" s="117">
        <f>IFERROR(VLOOKUP(F:F,'BW Expense Report Doc'!F:H,3,FALSE),0)</f>
        <v>0</v>
      </c>
      <c r="M3725" s="117" t="str">
        <f>IFERROR(VLOOKUP(F:F,'Payment Schedule'!AD:AE,2,FALSE),"")</f>
        <v/>
      </c>
    </row>
    <row r="3726" spans="6:13" x14ac:dyDescent="0.2">
      <c r="F3726" s="110"/>
      <c r="I3726" s="213"/>
      <c r="J3726" s="254">
        <f>IFERROR(VLOOKUP(G:G,'Master Data'!A:D,4,FALSE),0)</f>
        <v>0</v>
      </c>
      <c r="L3726" s="117">
        <f>IFERROR(VLOOKUP(F:F,'BW Expense Report Doc'!F:H,3,FALSE),0)</f>
        <v>0</v>
      </c>
      <c r="M3726" s="117" t="str">
        <f>IFERROR(VLOOKUP(F:F,'Payment Schedule'!AD:AE,2,FALSE),"")</f>
        <v/>
      </c>
    </row>
    <row r="3727" spans="6:13" x14ac:dyDescent="0.2">
      <c r="F3727" s="110"/>
      <c r="I3727" s="213"/>
      <c r="J3727" s="254">
        <f>IFERROR(VLOOKUP(G:G,'Master Data'!A:D,4,FALSE),0)</f>
        <v>0</v>
      </c>
      <c r="L3727" s="117">
        <f>IFERROR(VLOOKUP(F:F,'BW Expense Report Doc'!F:H,3,FALSE),0)</f>
        <v>0</v>
      </c>
      <c r="M3727" s="117" t="str">
        <f>IFERROR(VLOOKUP(F:F,'Payment Schedule'!AD:AE,2,FALSE),"")</f>
        <v/>
      </c>
    </row>
    <row r="3728" spans="6:13" x14ac:dyDescent="0.2">
      <c r="F3728" s="110"/>
      <c r="I3728" s="213"/>
      <c r="J3728" s="254">
        <f>IFERROR(VLOOKUP(G:G,'Master Data'!A:D,4,FALSE),0)</f>
        <v>0</v>
      </c>
      <c r="L3728" s="117">
        <f>IFERROR(VLOOKUP(F:F,'BW Expense Report Doc'!F:H,3,FALSE),0)</f>
        <v>0</v>
      </c>
      <c r="M3728" s="117" t="str">
        <f>IFERROR(VLOOKUP(F:F,'Payment Schedule'!AD:AE,2,FALSE),"")</f>
        <v/>
      </c>
    </row>
    <row r="3729" spans="6:13" x14ac:dyDescent="0.2">
      <c r="F3729" s="110"/>
      <c r="I3729" s="213"/>
      <c r="J3729" s="254">
        <f>IFERROR(VLOOKUP(G:G,'Master Data'!A:D,4,FALSE),0)</f>
        <v>0</v>
      </c>
      <c r="L3729" s="117">
        <f>IFERROR(VLOOKUP(F:F,'BW Expense Report Doc'!F:H,3,FALSE),0)</f>
        <v>0</v>
      </c>
      <c r="M3729" s="117" t="str">
        <f>IFERROR(VLOOKUP(F:F,'Payment Schedule'!AD:AE,2,FALSE),"")</f>
        <v/>
      </c>
    </row>
    <row r="3730" spans="6:13" x14ac:dyDescent="0.2">
      <c r="F3730" s="110"/>
      <c r="I3730" s="213"/>
      <c r="J3730" s="254">
        <f>IFERROR(VLOOKUP(G:G,'Master Data'!A:D,4,FALSE),0)</f>
        <v>0</v>
      </c>
      <c r="L3730" s="117">
        <f>IFERROR(VLOOKUP(F:F,'BW Expense Report Doc'!F:H,3,FALSE),0)</f>
        <v>0</v>
      </c>
      <c r="M3730" s="117" t="str">
        <f>IFERROR(VLOOKUP(F:F,'Payment Schedule'!AD:AE,2,FALSE),"")</f>
        <v/>
      </c>
    </row>
    <row r="3731" spans="6:13" x14ac:dyDescent="0.2">
      <c r="F3731" s="110"/>
      <c r="I3731" s="213"/>
      <c r="J3731" s="254">
        <f>IFERROR(VLOOKUP(G:G,'Master Data'!A:D,4,FALSE),0)</f>
        <v>0</v>
      </c>
      <c r="L3731" s="117">
        <f>IFERROR(VLOOKUP(F:F,'BW Expense Report Doc'!F:H,3,FALSE),0)</f>
        <v>0</v>
      </c>
      <c r="M3731" s="117" t="str">
        <f>IFERROR(VLOOKUP(F:F,'Payment Schedule'!AD:AE,2,FALSE),"")</f>
        <v/>
      </c>
    </row>
    <row r="3732" spans="6:13" x14ac:dyDescent="0.2">
      <c r="F3732" s="110"/>
      <c r="I3732" s="213"/>
      <c r="J3732" s="254">
        <f>IFERROR(VLOOKUP(G:G,'Master Data'!A:D,4,FALSE),0)</f>
        <v>0</v>
      </c>
      <c r="L3732" s="117">
        <f>IFERROR(VLOOKUP(F:F,'BW Expense Report Doc'!F:H,3,FALSE),0)</f>
        <v>0</v>
      </c>
      <c r="M3732" s="117" t="str">
        <f>IFERROR(VLOOKUP(F:F,'Payment Schedule'!AD:AE,2,FALSE),"")</f>
        <v/>
      </c>
    </row>
    <row r="3733" spans="6:13" x14ac:dyDescent="0.2">
      <c r="F3733" s="110"/>
      <c r="I3733" s="213"/>
      <c r="J3733" s="254">
        <f>IFERROR(VLOOKUP(G:G,'Master Data'!A:D,4,FALSE),0)</f>
        <v>0</v>
      </c>
      <c r="L3733" s="117">
        <f>IFERROR(VLOOKUP(F:F,'BW Expense Report Doc'!F:H,3,FALSE),0)</f>
        <v>0</v>
      </c>
      <c r="M3733" s="117" t="str">
        <f>IFERROR(VLOOKUP(F:F,'Payment Schedule'!AD:AE,2,FALSE),"")</f>
        <v/>
      </c>
    </row>
    <row r="3734" spans="6:13" x14ac:dyDescent="0.2">
      <c r="F3734" s="110"/>
      <c r="I3734" s="213"/>
      <c r="J3734" s="254">
        <f>IFERROR(VLOOKUP(G:G,'Master Data'!A:D,4,FALSE),0)</f>
        <v>0</v>
      </c>
      <c r="L3734" s="117">
        <f>IFERROR(VLOOKUP(F:F,'BW Expense Report Doc'!F:H,3,FALSE),0)</f>
        <v>0</v>
      </c>
      <c r="M3734" s="117" t="str">
        <f>IFERROR(VLOOKUP(F:F,'Payment Schedule'!AD:AE,2,FALSE),"")</f>
        <v/>
      </c>
    </row>
    <row r="3735" spans="6:13" x14ac:dyDescent="0.2">
      <c r="F3735" s="110"/>
      <c r="I3735" s="213"/>
      <c r="J3735" s="254">
        <f>IFERROR(VLOOKUP(G:G,'Master Data'!A:D,4,FALSE),0)</f>
        <v>0</v>
      </c>
      <c r="L3735" s="117">
        <f>IFERROR(VLOOKUP(F:F,'BW Expense Report Doc'!F:H,3,FALSE),0)</f>
        <v>0</v>
      </c>
      <c r="M3735" s="117" t="str">
        <f>IFERROR(VLOOKUP(F:F,'Payment Schedule'!AD:AE,2,FALSE),"")</f>
        <v/>
      </c>
    </row>
    <row r="3736" spans="6:13" x14ac:dyDescent="0.2">
      <c r="F3736" s="110"/>
      <c r="I3736" s="213"/>
      <c r="J3736" s="254">
        <f>IFERROR(VLOOKUP(G:G,'Master Data'!A:D,4,FALSE),0)</f>
        <v>0</v>
      </c>
      <c r="L3736" s="117">
        <f>IFERROR(VLOOKUP(F:F,'BW Expense Report Doc'!F:H,3,FALSE),0)</f>
        <v>0</v>
      </c>
      <c r="M3736" s="117" t="str">
        <f>IFERROR(VLOOKUP(F:F,'Payment Schedule'!AD:AE,2,FALSE),"")</f>
        <v/>
      </c>
    </row>
    <row r="3737" spans="6:13" x14ac:dyDescent="0.2">
      <c r="F3737" s="110"/>
      <c r="I3737" s="213"/>
      <c r="J3737" s="254">
        <f>IFERROR(VLOOKUP(G:G,'Master Data'!A:D,4,FALSE),0)</f>
        <v>0</v>
      </c>
      <c r="L3737" s="117">
        <f>IFERROR(VLOOKUP(F:F,'BW Expense Report Doc'!F:H,3,FALSE),0)</f>
        <v>0</v>
      </c>
      <c r="M3737" s="117" t="str">
        <f>IFERROR(VLOOKUP(F:F,'Payment Schedule'!AD:AE,2,FALSE),"")</f>
        <v/>
      </c>
    </row>
    <row r="3738" spans="6:13" x14ac:dyDescent="0.2">
      <c r="F3738" s="110"/>
      <c r="I3738" s="213"/>
      <c r="J3738" s="254">
        <f>IFERROR(VLOOKUP(G:G,'Master Data'!A:D,4,FALSE),0)</f>
        <v>0</v>
      </c>
      <c r="L3738" s="117">
        <f>IFERROR(VLOOKUP(F:F,'BW Expense Report Doc'!F:H,3,FALSE),0)</f>
        <v>0</v>
      </c>
      <c r="M3738" s="117" t="str">
        <f>IFERROR(VLOOKUP(F:F,'Payment Schedule'!AD:AE,2,FALSE),"")</f>
        <v/>
      </c>
    </row>
    <row r="3739" spans="6:13" x14ac:dyDescent="0.2">
      <c r="F3739" s="110"/>
      <c r="I3739" s="213"/>
      <c r="J3739" s="254">
        <f>IFERROR(VLOOKUP(G:G,'Master Data'!A:D,4,FALSE),0)</f>
        <v>0</v>
      </c>
      <c r="L3739" s="117">
        <f>IFERROR(VLOOKUP(F:F,'BW Expense Report Doc'!F:H,3,FALSE),0)</f>
        <v>0</v>
      </c>
      <c r="M3739" s="117" t="str">
        <f>IFERROR(VLOOKUP(F:F,'Payment Schedule'!AD:AE,2,FALSE),"")</f>
        <v/>
      </c>
    </row>
    <row r="3740" spans="6:13" x14ac:dyDescent="0.2">
      <c r="F3740" s="110"/>
      <c r="I3740" s="213"/>
      <c r="J3740" s="254">
        <f>IFERROR(VLOOKUP(G:G,'Master Data'!A:D,4,FALSE),0)</f>
        <v>0</v>
      </c>
      <c r="L3740" s="117">
        <f>IFERROR(VLOOKUP(F:F,'BW Expense Report Doc'!F:H,3,FALSE),0)</f>
        <v>0</v>
      </c>
      <c r="M3740" s="117" t="str">
        <f>IFERROR(VLOOKUP(F:F,'Payment Schedule'!AD:AE,2,FALSE),"")</f>
        <v/>
      </c>
    </row>
    <row r="3741" spans="6:13" x14ac:dyDescent="0.2">
      <c r="F3741" s="110"/>
      <c r="I3741" s="213"/>
      <c r="J3741" s="254">
        <f>IFERROR(VLOOKUP(G:G,'Master Data'!A:D,4,FALSE),0)</f>
        <v>0</v>
      </c>
      <c r="L3741" s="117">
        <f>IFERROR(VLOOKUP(F:F,'BW Expense Report Doc'!F:H,3,FALSE),0)</f>
        <v>0</v>
      </c>
      <c r="M3741" s="117" t="str">
        <f>IFERROR(VLOOKUP(F:F,'Payment Schedule'!AD:AE,2,FALSE),"")</f>
        <v/>
      </c>
    </row>
    <row r="3742" spans="6:13" x14ac:dyDescent="0.2">
      <c r="F3742" s="110"/>
      <c r="I3742" s="213"/>
      <c r="J3742" s="254">
        <f>IFERROR(VLOOKUP(G:G,'Master Data'!A:D,4,FALSE),0)</f>
        <v>0</v>
      </c>
      <c r="L3742" s="117">
        <f>IFERROR(VLOOKUP(F:F,'BW Expense Report Doc'!F:H,3,FALSE),0)</f>
        <v>0</v>
      </c>
      <c r="M3742" s="117" t="str">
        <f>IFERROR(VLOOKUP(F:F,'Payment Schedule'!AD:AE,2,FALSE),"")</f>
        <v/>
      </c>
    </row>
    <row r="3743" spans="6:13" x14ac:dyDescent="0.2">
      <c r="F3743" s="110"/>
      <c r="I3743" s="213"/>
      <c r="J3743" s="254">
        <f>IFERROR(VLOOKUP(G:G,'Master Data'!A:D,4,FALSE),0)</f>
        <v>0</v>
      </c>
      <c r="L3743" s="117">
        <f>IFERROR(VLOOKUP(F:F,'BW Expense Report Doc'!F:H,3,FALSE),0)</f>
        <v>0</v>
      </c>
      <c r="M3743" s="117" t="str">
        <f>IFERROR(VLOOKUP(F:F,'Payment Schedule'!AD:AE,2,FALSE),"")</f>
        <v/>
      </c>
    </row>
    <row r="3744" spans="6:13" x14ac:dyDescent="0.2">
      <c r="F3744" s="110"/>
      <c r="I3744" s="213"/>
      <c r="J3744" s="254">
        <f>IFERROR(VLOOKUP(G:G,'Master Data'!A:D,4,FALSE),0)</f>
        <v>0</v>
      </c>
      <c r="L3744" s="117">
        <f>IFERROR(VLOOKUP(F:F,'BW Expense Report Doc'!F:H,3,FALSE),0)</f>
        <v>0</v>
      </c>
      <c r="M3744" s="117" t="str">
        <f>IFERROR(VLOOKUP(F:F,'Payment Schedule'!AD:AE,2,FALSE),"")</f>
        <v/>
      </c>
    </row>
    <row r="3745" spans="6:13" x14ac:dyDescent="0.2">
      <c r="F3745" s="110"/>
      <c r="I3745" s="213"/>
      <c r="J3745" s="254">
        <f>IFERROR(VLOOKUP(G:G,'Master Data'!A:D,4,FALSE),0)</f>
        <v>0</v>
      </c>
      <c r="L3745" s="117">
        <f>IFERROR(VLOOKUP(F:F,'BW Expense Report Doc'!F:H,3,FALSE),0)</f>
        <v>0</v>
      </c>
      <c r="M3745" s="117" t="str">
        <f>IFERROR(VLOOKUP(F:F,'Payment Schedule'!AD:AE,2,FALSE),"")</f>
        <v/>
      </c>
    </row>
    <row r="3746" spans="6:13" x14ac:dyDescent="0.2">
      <c r="F3746" s="110"/>
      <c r="I3746" s="213"/>
      <c r="J3746" s="254">
        <f>IFERROR(VLOOKUP(G:G,'Master Data'!A:D,4,FALSE),0)</f>
        <v>0</v>
      </c>
      <c r="L3746" s="117">
        <f>IFERROR(VLOOKUP(F:F,'BW Expense Report Doc'!F:H,3,FALSE),0)</f>
        <v>0</v>
      </c>
      <c r="M3746" s="117" t="str">
        <f>IFERROR(VLOOKUP(F:F,'Payment Schedule'!AD:AE,2,FALSE),"")</f>
        <v/>
      </c>
    </row>
    <row r="3747" spans="6:13" x14ac:dyDescent="0.2">
      <c r="F3747" s="110"/>
      <c r="I3747" s="213"/>
      <c r="J3747" s="254">
        <f>IFERROR(VLOOKUP(G:G,'Master Data'!A:D,4,FALSE),0)</f>
        <v>0</v>
      </c>
      <c r="L3747" s="117">
        <f>IFERROR(VLOOKUP(F:F,'BW Expense Report Doc'!F:H,3,FALSE),0)</f>
        <v>0</v>
      </c>
      <c r="M3747" s="117" t="str">
        <f>IFERROR(VLOOKUP(F:F,'Payment Schedule'!AD:AE,2,FALSE),"")</f>
        <v/>
      </c>
    </row>
    <row r="3748" spans="6:13" x14ac:dyDescent="0.2">
      <c r="F3748" s="110"/>
      <c r="I3748" s="213"/>
      <c r="J3748" s="254">
        <f>IFERROR(VLOOKUP(G:G,'Master Data'!A:D,4,FALSE),0)</f>
        <v>0</v>
      </c>
      <c r="L3748" s="117">
        <f>IFERROR(VLOOKUP(F:F,'BW Expense Report Doc'!F:H,3,FALSE),0)</f>
        <v>0</v>
      </c>
      <c r="M3748" s="117" t="str">
        <f>IFERROR(VLOOKUP(F:F,'Payment Schedule'!AD:AE,2,FALSE),"")</f>
        <v/>
      </c>
    </row>
    <row r="3749" spans="6:13" x14ac:dyDescent="0.2">
      <c r="F3749" s="110"/>
      <c r="I3749" s="213"/>
      <c r="J3749" s="254">
        <f>IFERROR(VLOOKUP(G:G,'Master Data'!A:D,4,FALSE),0)</f>
        <v>0</v>
      </c>
      <c r="L3749" s="117">
        <f>IFERROR(VLOOKUP(F:F,'BW Expense Report Doc'!F:H,3,FALSE),0)</f>
        <v>0</v>
      </c>
      <c r="M3749" s="117" t="str">
        <f>IFERROR(VLOOKUP(F:F,'Payment Schedule'!AD:AE,2,FALSE),"")</f>
        <v/>
      </c>
    </row>
    <row r="3750" spans="6:13" x14ac:dyDescent="0.2">
      <c r="F3750" s="110"/>
      <c r="I3750" s="213"/>
      <c r="J3750" s="254">
        <f>IFERROR(VLOOKUP(G:G,'Master Data'!A:D,4,FALSE),0)</f>
        <v>0</v>
      </c>
      <c r="L3750" s="117">
        <f>IFERROR(VLOOKUP(F:F,'BW Expense Report Doc'!F:H,3,FALSE),0)</f>
        <v>0</v>
      </c>
      <c r="M3750" s="117" t="str">
        <f>IFERROR(VLOOKUP(F:F,'Payment Schedule'!AD:AE,2,FALSE),"")</f>
        <v/>
      </c>
    </row>
    <row r="3751" spans="6:13" x14ac:dyDescent="0.2">
      <c r="F3751" s="110"/>
      <c r="I3751" s="213"/>
      <c r="J3751" s="254">
        <f>IFERROR(VLOOKUP(G:G,'Master Data'!A:D,4,FALSE),0)</f>
        <v>0</v>
      </c>
      <c r="L3751" s="117">
        <f>IFERROR(VLOOKUP(F:F,'BW Expense Report Doc'!F:H,3,FALSE),0)</f>
        <v>0</v>
      </c>
      <c r="M3751" s="117" t="str">
        <f>IFERROR(VLOOKUP(F:F,'Payment Schedule'!AD:AE,2,FALSE),"")</f>
        <v/>
      </c>
    </row>
    <row r="3752" spans="6:13" x14ac:dyDescent="0.2">
      <c r="F3752" s="110"/>
      <c r="I3752" s="213"/>
      <c r="J3752" s="254">
        <f>IFERROR(VLOOKUP(G:G,'Master Data'!A:D,4,FALSE),0)</f>
        <v>0</v>
      </c>
      <c r="L3752" s="117">
        <f>IFERROR(VLOOKUP(F:F,'BW Expense Report Doc'!F:H,3,FALSE),0)</f>
        <v>0</v>
      </c>
      <c r="M3752" s="117" t="str">
        <f>IFERROR(VLOOKUP(F:F,'Payment Schedule'!AD:AE,2,FALSE),"")</f>
        <v/>
      </c>
    </row>
    <row r="3753" spans="6:13" x14ac:dyDescent="0.2">
      <c r="F3753" s="110"/>
      <c r="I3753" s="213"/>
      <c r="J3753" s="254">
        <f>IFERROR(VLOOKUP(G:G,'Master Data'!A:D,4,FALSE),0)</f>
        <v>0</v>
      </c>
      <c r="L3753" s="117">
        <f>IFERROR(VLOOKUP(F:F,'BW Expense Report Doc'!F:H,3,FALSE),0)</f>
        <v>0</v>
      </c>
      <c r="M3753" s="117" t="str">
        <f>IFERROR(VLOOKUP(F:F,'Payment Schedule'!AD:AE,2,FALSE),"")</f>
        <v/>
      </c>
    </row>
    <row r="3754" spans="6:13" x14ac:dyDescent="0.2">
      <c r="F3754" s="110"/>
      <c r="I3754" s="213"/>
      <c r="J3754" s="254">
        <f>IFERROR(VLOOKUP(G:G,'Master Data'!A:D,4,FALSE),0)</f>
        <v>0</v>
      </c>
      <c r="L3754" s="117">
        <f>IFERROR(VLOOKUP(F:F,'BW Expense Report Doc'!F:H,3,FALSE),0)</f>
        <v>0</v>
      </c>
      <c r="M3754" s="117" t="str">
        <f>IFERROR(VLOOKUP(F:F,'Payment Schedule'!AD:AE,2,FALSE),"")</f>
        <v/>
      </c>
    </row>
    <row r="3755" spans="6:13" x14ac:dyDescent="0.2">
      <c r="F3755" s="110"/>
      <c r="I3755" s="213"/>
      <c r="J3755" s="254">
        <f>IFERROR(VLOOKUP(G:G,'Master Data'!A:D,4,FALSE),0)</f>
        <v>0</v>
      </c>
      <c r="L3755" s="117">
        <f>IFERROR(VLOOKUP(F:F,'BW Expense Report Doc'!F:H,3,FALSE),0)</f>
        <v>0</v>
      </c>
      <c r="M3755" s="117" t="str">
        <f>IFERROR(VLOOKUP(F:F,'Payment Schedule'!AD:AE,2,FALSE),"")</f>
        <v/>
      </c>
    </row>
    <row r="3756" spans="6:13" x14ac:dyDescent="0.2">
      <c r="F3756" s="110"/>
      <c r="I3756" s="213"/>
      <c r="J3756" s="254">
        <f>IFERROR(VLOOKUP(G:G,'Master Data'!A:D,4,FALSE),0)</f>
        <v>0</v>
      </c>
      <c r="L3756" s="117">
        <f>IFERROR(VLOOKUP(F:F,'BW Expense Report Doc'!F:H,3,FALSE),0)</f>
        <v>0</v>
      </c>
      <c r="M3756" s="117" t="str">
        <f>IFERROR(VLOOKUP(F:F,'Payment Schedule'!AD:AE,2,FALSE),"")</f>
        <v/>
      </c>
    </row>
    <row r="3757" spans="6:13" x14ac:dyDescent="0.2">
      <c r="F3757" s="110"/>
      <c r="I3757" s="213"/>
      <c r="J3757" s="254">
        <f>IFERROR(VLOOKUP(G:G,'Master Data'!A:D,4,FALSE),0)</f>
        <v>0</v>
      </c>
      <c r="L3757" s="117">
        <f>IFERROR(VLOOKUP(F:F,'BW Expense Report Doc'!F:H,3,FALSE),0)</f>
        <v>0</v>
      </c>
      <c r="M3757" s="117" t="str">
        <f>IFERROR(VLOOKUP(F:F,'Payment Schedule'!AD:AE,2,FALSE),"")</f>
        <v/>
      </c>
    </row>
    <row r="3758" spans="6:13" x14ac:dyDescent="0.2">
      <c r="F3758" s="110"/>
      <c r="I3758" s="213"/>
      <c r="J3758" s="254">
        <f>IFERROR(VLOOKUP(G:G,'Master Data'!A:D,4,FALSE),0)</f>
        <v>0</v>
      </c>
      <c r="L3758" s="117">
        <f>IFERROR(VLOOKUP(F:F,'BW Expense Report Doc'!F:H,3,FALSE),0)</f>
        <v>0</v>
      </c>
      <c r="M3758" s="117" t="str">
        <f>IFERROR(VLOOKUP(F:F,'Payment Schedule'!AD:AE,2,FALSE),"")</f>
        <v/>
      </c>
    </row>
    <row r="3759" spans="6:13" x14ac:dyDescent="0.2">
      <c r="F3759" s="110"/>
      <c r="I3759" s="213"/>
      <c r="J3759" s="254">
        <f>IFERROR(VLOOKUP(G:G,'Master Data'!A:D,4,FALSE),0)</f>
        <v>0</v>
      </c>
      <c r="L3759" s="117">
        <f>IFERROR(VLOOKUP(F:F,'BW Expense Report Doc'!F:H,3,FALSE),0)</f>
        <v>0</v>
      </c>
      <c r="M3759" s="117" t="str">
        <f>IFERROR(VLOOKUP(F:F,'Payment Schedule'!AD:AE,2,FALSE),"")</f>
        <v/>
      </c>
    </row>
    <row r="3760" spans="6:13" x14ac:dyDescent="0.2">
      <c r="F3760" s="110"/>
      <c r="I3760" s="213"/>
      <c r="J3760" s="254">
        <f>IFERROR(VLOOKUP(G:G,'Master Data'!A:D,4,FALSE),0)</f>
        <v>0</v>
      </c>
      <c r="L3760" s="117">
        <f>IFERROR(VLOOKUP(F:F,'BW Expense Report Doc'!F:H,3,FALSE),0)</f>
        <v>0</v>
      </c>
      <c r="M3760" s="117" t="str">
        <f>IFERROR(VLOOKUP(F:F,'Payment Schedule'!AD:AE,2,FALSE),"")</f>
        <v/>
      </c>
    </row>
    <row r="3761" spans="6:13" x14ac:dyDescent="0.2">
      <c r="F3761" s="110"/>
      <c r="I3761" s="213"/>
      <c r="J3761" s="254">
        <f>IFERROR(VLOOKUP(G:G,'Master Data'!A:D,4,FALSE),0)</f>
        <v>0</v>
      </c>
      <c r="L3761" s="117">
        <f>IFERROR(VLOOKUP(F:F,'BW Expense Report Doc'!F:H,3,FALSE),0)</f>
        <v>0</v>
      </c>
      <c r="M3761" s="117" t="str">
        <f>IFERROR(VLOOKUP(F:F,'Payment Schedule'!AD:AE,2,FALSE),"")</f>
        <v/>
      </c>
    </row>
    <row r="3762" spans="6:13" x14ac:dyDescent="0.2">
      <c r="F3762" s="110"/>
      <c r="I3762" s="213"/>
      <c r="J3762" s="254">
        <f>IFERROR(VLOOKUP(G:G,'Master Data'!A:D,4,FALSE),0)</f>
        <v>0</v>
      </c>
      <c r="L3762" s="117">
        <f>IFERROR(VLOOKUP(F:F,'BW Expense Report Doc'!F:H,3,FALSE),0)</f>
        <v>0</v>
      </c>
      <c r="M3762" s="117" t="str">
        <f>IFERROR(VLOOKUP(F:F,'Payment Schedule'!AD:AE,2,FALSE),"")</f>
        <v/>
      </c>
    </row>
    <row r="3763" spans="6:13" x14ac:dyDescent="0.2">
      <c r="F3763" s="110"/>
      <c r="I3763" s="213"/>
      <c r="J3763" s="254">
        <f>IFERROR(VLOOKUP(G:G,'Master Data'!A:D,4,FALSE),0)</f>
        <v>0</v>
      </c>
      <c r="L3763" s="117">
        <f>IFERROR(VLOOKUP(F:F,'BW Expense Report Doc'!F:H,3,FALSE),0)</f>
        <v>0</v>
      </c>
      <c r="M3763" s="117" t="str">
        <f>IFERROR(VLOOKUP(F:F,'Payment Schedule'!AD:AE,2,FALSE),"")</f>
        <v/>
      </c>
    </row>
    <row r="3764" spans="6:13" x14ac:dyDescent="0.2">
      <c r="F3764" s="110"/>
      <c r="I3764" s="213"/>
      <c r="J3764" s="254">
        <f>IFERROR(VLOOKUP(G:G,'Master Data'!A:D,4,FALSE),0)</f>
        <v>0</v>
      </c>
      <c r="L3764" s="117">
        <f>IFERROR(VLOOKUP(F:F,'BW Expense Report Doc'!F:H,3,FALSE),0)</f>
        <v>0</v>
      </c>
      <c r="M3764" s="117" t="str">
        <f>IFERROR(VLOOKUP(F:F,'Payment Schedule'!AD:AE,2,FALSE),"")</f>
        <v/>
      </c>
    </row>
    <row r="3765" spans="6:13" x14ac:dyDescent="0.2">
      <c r="F3765" s="110"/>
      <c r="I3765" s="213"/>
      <c r="J3765" s="254">
        <f>IFERROR(VLOOKUP(G:G,'Master Data'!A:D,4,FALSE),0)</f>
        <v>0</v>
      </c>
      <c r="L3765" s="117">
        <f>IFERROR(VLOOKUP(F:F,'BW Expense Report Doc'!F:H,3,FALSE),0)</f>
        <v>0</v>
      </c>
      <c r="M3765" s="117" t="str">
        <f>IFERROR(VLOOKUP(F:F,'Payment Schedule'!AD:AE,2,FALSE),"")</f>
        <v/>
      </c>
    </row>
    <row r="3766" spans="6:13" x14ac:dyDescent="0.2">
      <c r="F3766" s="110"/>
      <c r="I3766" s="213"/>
      <c r="J3766" s="254">
        <f>IFERROR(VLOOKUP(G:G,'Master Data'!A:D,4,FALSE),0)</f>
        <v>0</v>
      </c>
      <c r="L3766" s="117">
        <f>IFERROR(VLOOKUP(F:F,'BW Expense Report Doc'!F:H,3,FALSE),0)</f>
        <v>0</v>
      </c>
      <c r="M3766" s="117" t="str">
        <f>IFERROR(VLOOKUP(F:F,'Payment Schedule'!AD:AE,2,FALSE),"")</f>
        <v/>
      </c>
    </row>
    <row r="3767" spans="6:13" x14ac:dyDescent="0.2">
      <c r="F3767" s="110"/>
      <c r="I3767" s="213"/>
      <c r="J3767" s="254">
        <f>IFERROR(VLOOKUP(G:G,'Master Data'!A:D,4,FALSE),0)</f>
        <v>0</v>
      </c>
      <c r="L3767" s="117">
        <f>IFERROR(VLOOKUP(F:F,'BW Expense Report Doc'!F:H,3,FALSE),0)</f>
        <v>0</v>
      </c>
      <c r="M3767" s="117" t="str">
        <f>IFERROR(VLOOKUP(F:F,'Payment Schedule'!AD:AE,2,FALSE),"")</f>
        <v/>
      </c>
    </row>
    <row r="3768" spans="6:13" x14ac:dyDescent="0.2">
      <c r="F3768" s="110"/>
      <c r="I3768" s="213"/>
      <c r="J3768" s="254">
        <f>IFERROR(VLOOKUP(G:G,'Master Data'!A:D,4,FALSE),0)</f>
        <v>0</v>
      </c>
      <c r="L3768" s="117">
        <f>IFERROR(VLOOKUP(F:F,'BW Expense Report Doc'!F:H,3,FALSE),0)</f>
        <v>0</v>
      </c>
      <c r="M3768" s="117" t="str">
        <f>IFERROR(VLOOKUP(F:F,'Payment Schedule'!AD:AE,2,FALSE),"")</f>
        <v/>
      </c>
    </row>
    <row r="3769" spans="6:13" x14ac:dyDescent="0.2">
      <c r="F3769" s="110"/>
      <c r="I3769" s="213"/>
      <c r="J3769" s="254">
        <f>IFERROR(VLOOKUP(G:G,'Master Data'!A:D,4,FALSE),0)</f>
        <v>0</v>
      </c>
      <c r="L3769" s="117">
        <f>IFERROR(VLOOKUP(F:F,'BW Expense Report Doc'!F:H,3,FALSE),0)</f>
        <v>0</v>
      </c>
      <c r="M3769" s="117" t="str">
        <f>IFERROR(VLOOKUP(F:F,'Payment Schedule'!AD:AE,2,FALSE),"")</f>
        <v/>
      </c>
    </row>
    <row r="3770" spans="6:13" x14ac:dyDescent="0.2">
      <c r="F3770" s="110"/>
      <c r="I3770" s="213"/>
      <c r="J3770" s="254">
        <f>IFERROR(VLOOKUP(G:G,'Master Data'!A:D,4,FALSE),0)</f>
        <v>0</v>
      </c>
      <c r="L3770" s="117">
        <f>IFERROR(VLOOKUP(F:F,'BW Expense Report Doc'!F:H,3,FALSE),0)</f>
        <v>0</v>
      </c>
      <c r="M3770" s="117" t="str">
        <f>IFERROR(VLOOKUP(F:F,'Payment Schedule'!AD:AE,2,FALSE),"")</f>
        <v/>
      </c>
    </row>
    <row r="3771" spans="6:13" x14ac:dyDescent="0.2">
      <c r="F3771" s="110"/>
      <c r="I3771" s="213"/>
      <c r="J3771" s="254">
        <f>IFERROR(VLOOKUP(G:G,'Master Data'!A:D,4,FALSE),0)</f>
        <v>0</v>
      </c>
      <c r="L3771" s="117">
        <f>IFERROR(VLOOKUP(F:F,'BW Expense Report Doc'!F:H,3,FALSE),0)</f>
        <v>0</v>
      </c>
      <c r="M3771" s="117" t="str">
        <f>IFERROR(VLOOKUP(F:F,'Payment Schedule'!AD:AE,2,FALSE),"")</f>
        <v/>
      </c>
    </row>
    <row r="3772" spans="6:13" x14ac:dyDescent="0.2">
      <c r="F3772" s="110"/>
      <c r="I3772" s="213"/>
      <c r="J3772" s="254">
        <f>IFERROR(VLOOKUP(G:G,'Master Data'!A:D,4,FALSE),0)</f>
        <v>0</v>
      </c>
      <c r="L3772" s="117">
        <f>IFERROR(VLOOKUP(F:F,'BW Expense Report Doc'!F:H,3,FALSE),0)</f>
        <v>0</v>
      </c>
      <c r="M3772" s="117" t="str">
        <f>IFERROR(VLOOKUP(F:F,'Payment Schedule'!AD:AE,2,FALSE),"")</f>
        <v/>
      </c>
    </row>
    <row r="3773" spans="6:13" x14ac:dyDescent="0.2">
      <c r="F3773" s="110"/>
      <c r="I3773" s="213"/>
      <c r="J3773" s="254">
        <f>IFERROR(VLOOKUP(G:G,'Master Data'!A:D,4,FALSE),0)</f>
        <v>0</v>
      </c>
      <c r="L3773" s="117">
        <f>IFERROR(VLOOKUP(F:F,'BW Expense Report Doc'!F:H,3,FALSE),0)</f>
        <v>0</v>
      </c>
      <c r="M3773" s="117" t="str">
        <f>IFERROR(VLOOKUP(F:F,'Payment Schedule'!AD:AE,2,FALSE),"")</f>
        <v/>
      </c>
    </row>
    <row r="3774" spans="6:13" x14ac:dyDescent="0.2">
      <c r="F3774" s="110"/>
      <c r="I3774" s="213"/>
      <c r="J3774" s="254">
        <f>IFERROR(VLOOKUP(G:G,'Master Data'!A:D,4,FALSE),0)</f>
        <v>0</v>
      </c>
      <c r="L3774" s="117">
        <f>IFERROR(VLOOKUP(F:F,'BW Expense Report Doc'!F:H,3,FALSE),0)</f>
        <v>0</v>
      </c>
      <c r="M3774" s="117" t="str">
        <f>IFERROR(VLOOKUP(F:F,'Payment Schedule'!AD:AE,2,FALSE),"")</f>
        <v/>
      </c>
    </row>
    <row r="3775" spans="6:13" x14ac:dyDescent="0.2">
      <c r="F3775" s="110"/>
      <c r="I3775" s="213"/>
      <c r="J3775" s="254">
        <f>IFERROR(VLOOKUP(G:G,'Master Data'!A:D,4,FALSE),0)</f>
        <v>0</v>
      </c>
      <c r="L3775" s="117">
        <f>IFERROR(VLOOKUP(F:F,'BW Expense Report Doc'!F:H,3,FALSE),0)</f>
        <v>0</v>
      </c>
      <c r="M3775" s="117" t="str">
        <f>IFERROR(VLOOKUP(F:F,'Payment Schedule'!AD:AE,2,FALSE),"")</f>
        <v/>
      </c>
    </row>
    <row r="3776" spans="6:13" x14ac:dyDescent="0.2">
      <c r="F3776" s="110"/>
      <c r="I3776" s="213"/>
      <c r="J3776" s="254">
        <f>IFERROR(VLOOKUP(G:G,'Master Data'!A:D,4,FALSE),0)</f>
        <v>0</v>
      </c>
      <c r="L3776" s="117">
        <f>IFERROR(VLOOKUP(F:F,'BW Expense Report Doc'!F:H,3,FALSE),0)</f>
        <v>0</v>
      </c>
      <c r="M3776" s="117" t="str">
        <f>IFERROR(VLOOKUP(F:F,'Payment Schedule'!AD:AE,2,FALSE),"")</f>
        <v/>
      </c>
    </row>
    <row r="3777" spans="6:13" x14ac:dyDescent="0.2">
      <c r="F3777" s="110"/>
      <c r="I3777" s="213"/>
      <c r="J3777" s="254">
        <f>IFERROR(VLOOKUP(G:G,'Master Data'!A:D,4,FALSE),0)</f>
        <v>0</v>
      </c>
      <c r="L3777" s="117">
        <f>IFERROR(VLOOKUP(F:F,'BW Expense Report Doc'!F:H,3,FALSE),0)</f>
        <v>0</v>
      </c>
      <c r="M3777" s="117" t="str">
        <f>IFERROR(VLOOKUP(F:F,'Payment Schedule'!AD:AE,2,FALSE),"")</f>
        <v/>
      </c>
    </row>
    <row r="3778" spans="6:13" x14ac:dyDescent="0.2">
      <c r="F3778" s="110"/>
      <c r="I3778" s="213"/>
      <c r="J3778" s="254">
        <f>IFERROR(VLOOKUP(G:G,'Master Data'!A:D,4,FALSE),0)</f>
        <v>0</v>
      </c>
      <c r="L3778" s="117">
        <f>IFERROR(VLOOKUP(F:F,'BW Expense Report Doc'!F:H,3,FALSE),0)</f>
        <v>0</v>
      </c>
      <c r="M3778" s="117" t="str">
        <f>IFERROR(VLOOKUP(F:F,'Payment Schedule'!AD:AE,2,FALSE),"")</f>
        <v/>
      </c>
    </row>
    <row r="3779" spans="6:13" x14ac:dyDescent="0.2">
      <c r="F3779" s="110"/>
      <c r="I3779" s="213"/>
      <c r="J3779" s="254">
        <f>IFERROR(VLOOKUP(G:G,'Master Data'!A:D,4,FALSE),0)</f>
        <v>0</v>
      </c>
      <c r="L3779" s="117">
        <f>IFERROR(VLOOKUP(F:F,'BW Expense Report Doc'!F:H,3,FALSE),0)</f>
        <v>0</v>
      </c>
      <c r="M3779" s="117" t="str">
        <f>IFERROR(VLOOKUP(F:F,'Payment Schedule'!AD:AE,2,FALSE),"")</f>
        <v/>
      </c>
    </row>
    <row r="3780" spans="6:13" x14ac:dyDescent="0.2">
      <c r="F3780" s="110"/>
      <c r="I3780" s="213"/>
      <c r="J3780" s="254">
        <f>IFERROR(VLOOKUP(G:G,'Master Data'!A:D,4,FALSE),0)</f>
        <v>0</v>
      </c>
      <c r="L3780" s="117">
        <f>IFERROR(VLOOKUP(F:F,'BW Expense Report Doc'!F:H,3,FALSE),0)</f>
        <v>0</v>
      </c>
      <c r="M3780" s="117" t="str">
        <f>IFERROR(VLOOKUP(F:F,'Payment Schedule'!AD:AE,2,FALSE),"")</f>
        <v/>
      </c>
    </row>
    <row r="3781" spans="6:13" x14ac:dyDescent="0.2">
      <c r="F3781" s="110"/>
      <c r="I3781" s="213"/>
      <c r="J3781" s="254">
        <f>IFERROR(VLOOKUP(G:G,'Master Data'!A:D,4,FALSE),0)</f>
        <v>0</v>
      </c>
      <c r="L3781" s="117">
        <f>IFERROR(VLOOKUP(F:F,'BW Expense Report Doc'!F:H,3,FALSE),0)</f>
        <v>0</v>
      </c>
      <c r="M3781" s="117" t="str">
        <f>IFERROR(VLOOKUP(F:F,'Payment Schedule'!AD:AE,2,FALSE),"")</f>
        <v/>
      </c>
    </row>
    <row r="3782" spans="6:13" x14ac:dyDescent="0.2">
      <c r="F3782" s="110"/>
      <c r="I3782" s="213"/>
      <c r="J3782" s="254">
        <f>IFERROR(VLOOKUP(G:G,'Master Data'!A:D,4,FALSE),0)</f>
        <v>0</v>
      </c>
      <c r="L3782" s="117">
        <f>IFERROR(VLOOKUP(F:F,'BW Expense Report Doc'!F:H,3,FALSE),0)</f>
        <v>0</v>
      </c>
      <c r="M3782" s="117" t="str">
        <f>IFERROR(VLOOKUP(F:F,'Payment Schedule'!AD:AE,2,FALSE),"")</f>
        <v/>
      </c>
    </row>
    <row r="3783" spans="6:13" x14ac:dyDescent="0.2">
      <c r="F3783" s="110"/>
      <c r="I3783" s="213"/>
      <c r="J3783" s="254">
        <f>IFERROR(VLOOKUP(G:G,'Master Data'!A:D,4,FALSE),0)</f>
        <v>0</v>
      </c>
      <c r="L3783" s="117">
        <f>IFERROR(VLOOKUP(F:F,'BW Expense Report Doc'!F:H,3,FALSE),0)</f>
        <v>0</v>
      </c>
      <c r="M3783" s="117" t="str">
        <f>IFERROR(VLOOKUP(F:F,'Payment Schedule'!AD:AE,2,FALSE),"")</f>
        <v/>
      </c>
    </row>
    <row r="3784" spans="6:13" x14ac:dyDescent="0.2">
      <c r="F3784" s="110"/>
      <c r="I3784" s="213"/>
      <c r="J3784" s="254">
        <f>IFERROR(VLOOKUP(G:G,'Master Data'!A:D,4,FALSE),0)</f>
        <v>0</v>
      </c>
      <c r="L3784" s="117">
        <f>IFERROR(VLOOKUP(F:F,'BW Expense Report Doc'!F:H,3,FALSE),0)</f>
        <v>0</v>
      </c>
      <c r="M3784" s="117" t="str">
        <f>IFERROR(VLOOKUP(F:F,'Payment Schedule'!AD:AE,2,FALSE),"")</f>
        <v/>
      </c>
    </row>
    <row r="3785" spans="6:13" x14ac:dyDescent="0.2">
      <c r="F3785" s="110"/>
      <c r="I3785" s="213"/>
      <c r="J3785" s="254">
        <f>IFERROR(VLOOKUP(G:G,'Master Data'!A:D,4,FALSE),0)</f>
        <v>0</v>
      </c>
      <c r="L3785" s="117">
        <f>IFERROR(VLOOKUP(F:F,'BW Expense Report Doc'!F:H,3,FALSE),0)</f>
        <v>0</v>
      </c>
      <c r="M3785" s="117" t="str">
        <f>IFERROR(VLOOKUP(F:F,'Payment Schedule'!AD:AE,2,FALSE),"")</f>
        <v/>
      </c>
    </row>
    <row r="3786" spans="6:13" x14ac:dyDescent="0.2">
      <c r="F3786" s="110"/>
      <c r="I3786" s="213"/>
      <c r="J3786" s="254">
        <f>IFERROR(VLOOKUP(G:G,'Master Data'!A:D,4,FALSE),0)</f>
        <v>0</v>
      </c>
      <c r="L3786" s="117">
        <f>IFERROR(VLOOKUP(F:F,'BW Expense Report Doc'!F:H,3,FALSE),0)</f>
        <v>0</v>
      </c>
      <c r="M3786" s="117" t="str">
        <f>IFERROR(VLOOKUP(F:F,'Payment Schedule'!AD:AE,2,FALSE),"")</f>
        <v/>
      </c>
    </row>
    <row r="3787" spans="6:13" x14ac:dyDescent="0.2">
      <c r="F3787" s="110"/>
      <c r="I3787" s="213"/>
      <c r="J3787" s="254">
        <f>IFERROR(VLOOKUP(G:G,'Master Data'!A:D,4,FALSE),0)</f>
        <v>0</v>
      </c>
      <c r="L3787" s="117">
        <f>IFERROR(VLOOKUP(F:F,'BW Expense Report Doc'!F:H,3,FALSE),0)</f>
        <v>0</v>
      </c>
      <c r="M3787" s="117" t="str">
        <f>IFERROR(VLOOKUP(F:F,'Payment Schedule'!AD:AE,2,FALSE),"")</f>
        <v/>
      </c>
    </row>
    <row r="3788" spans="6:13" x14ac:dyDescent="0.2">
      <c r="F3788" s="110"/>
      <c r="I3788" s="213"/>
      <c r="J3788" s="254">
        <f>IFERROR(VLOOKUP(G:G,'Master Data'!A:D,4,FALSE),0)</f>
        <v>0</v>
      </c>
      <c r="L3788" s="117">
        <f>IFERROR(VLOOKUP(F:F,'BW Expense Report Doc'!F:H,3,FALSE),0)</f>
        <v>0</v>
      </c>
      <c r="M3788" s="117" t="str">
        <f>IFERROR(VLOOKUP(F:F,'Payment Schedule'!AD:AE,2,FALSE),"")</f>
        <v/>
      </c>
    </row>
    <row r="3789" spans="6:13" x14ac:dyDescent="0.2">
      <c r="F3789" s="110"/>
      <c r="I3789" s="213"/>
      <c r="J3789" s="254">
        <f>IFERROR(VLOOKUP(G:G,'Master Data'!A:D,4,FALSE),0)</f>
        <v>0</v>
      </c>
      <c r="L3789" s="117">
        <f>IFERROR(VLOOKUP(F:F,'BW Expense Report Doc'!F:H,3,FALSE),0)</f>
        <v>0</v>
      </c>
      <c r="M3789" s="117" t="str">
        <f>IFERROR(VLOOKUP(F:F,'Payment Schedule'!AD:AE,2,FALSE),"")</f>
        <v/>
      </c>
    </row>
    <row r="3790" spans="6:13" x14ac:dyDescent="0.2">
      <c r="F3790" s="110"/>
      <c r="I3790" s="213"/>
      <c r="J3790" s="254">
        <f>IFERROR(VLOOKUP(G:G,'Master Data'!A:D,4,FALSE),0)</f>
        <v>0</v>
      </c>
      <c r="L3790" s="117">
        <f>IFERROR(VLOOKUP(F:F,'BW Expense Report Doc'!F:H,3,FALSE),0)</f>
        <v>0</v>
      </c>
      <c r="M3790" s="117" t="str">
        <f>IFERROR(VLOOKUP(F:F,'Payment Schedule'!AD:AE,2,FALSE),"")</f>
        <v/>
      </c>
    </row>
    <row r="3791" spans="6:13" x14ac:dyDescent="0.2">
      <c r="F3791" s="110"/>
      <c r="I3791" s="213"/>
      <c r="J3791" s="254">
        <f>IFERROR(VLOOKUP(G:G,'Master Data'!A:D,4,FALSE),0)</f>
        <v>0</v>
      </c>
      <c r="L3791" s="117">
        <f>IFERROR(VLOOKUP(F:F,'BW Expense Report Doc'!F:H,3,FALSE),0)</f>
        <v>0</v>
      </c>
      <c r="M3791" s="117" t="str">
        <f>IFERROR(VLOOKUP(F:F,'Payment Schedule'!AD:AE,2,FALSE),"")</f>
        <v/>
      </c>
    </row>
    <row r="3792" spans="6:13" x14ac:dyDescent="0.2">
      <c r="F3792" s="110"/>
      <c r="I3792" s="213"/>
      <c r="J3792" s="254">
        <f>IFERROR(VLOOKUP(G:G,'Master Data'!A:D,4,FALSE),0)</f>
        <v>0</v>
      </c>
      <c r="L3792" s="117">
        <f>IFERROR(VLOOKUP(F:F,'BW Expense Report Doc'!F:H,3,FALSE),0)</f>
        <v>0</v>
      </c>
      <c r="M3792" s="117" t="str">
        <f>IFERROR(VLOOKUP(F:F,'Payment Schedule'!AD:AE,2,FALSE),"")</f>
        <v/>
      </c>
    </row>
    <row r="3793" spans="6:13" x14ac:dyDescent="0.2">
      <c r="F3793" s="110"/>
      <c r="I3793" s="213"/>
      <c r="J3793" s="254">
        <f>IFERROR(VLOOKUP(G:G,'Master Data'!A:D,4,FALSE),0)</f>
        <v>0</v>
      </c>
      <c r="L3793" s="117">
        <f>IFERROR(VLOOKUP(F:F,'BW Expense Report Doc'!F:H,3,FALSE),0)</f>
        <v>0</v>
      </c>
      <c r="M3793" s="117" t="str">
        <f>IFERROR(VLOOKUP(F:F,'Payment Schedule'!AD:AE,2,FALSE),"")</f>
        <v/>
      </c>
    </row>
    <row r="3794" spans="6:13" x14ac:dyDescent="0.2">
      <c r="F3794" s="110"/>
      <c r="I3794" s="213"/>
      <c r="J3794" s="254">
        <f>IFERROR(VLOOKUP(G:G,'Master Data'!A:D,4,FALSE),0)</f>
        <v>0</v>
      </c>
      <c r="L3794" s="117">
        <f>IFERROR(VLOOKUP(F:F,'BW Expense Report Doc'!F:H,3,FALSE),0)</f>
        <v>0</v>
      </c>
      <c r="M3794" s="117" t="str">
        <f>IFERROR(VLOOKUP(F:F,'Payment Schedule'!AD:AE,2,FALSE),"")</f>
        <v/>
      </c>
    </row>
    <row r="3795" spans="6:13" x14ac:dyDescent="0.2">
      <c r="F3795" s="110"/>
      <c r="I3795" s="213"/>
      <c r="J3795" s="254">
        <f>IFERROR(VLOOKUP(G:G,'Master Data'!A:D,4,FALSE),0)</f>
        <v>0</v>
      </c>
      <c r="L3795" s="117">
        <f>IFERROR(VLOOKUP(F:F,'BW Expense Report Doc'!F:H,3,FALSE),0)</f>
        <v>0</v>
      </c>
      <c r="M3795" s="117" t="str">
        <f>IFERROR(VLOOKUP(F:F,'Payment Schedule'!AD:AE,2,FALSE),"")</f>
        <v/>
      </c>
    </row>
    <row r="3796" spans="6:13" x14ac:dyDescent="0.2">
      <c r="F3796" s="110"/>
      <c r="I3796" s="213"/>
      <c r="J3796" s="254">
        <f>IFERROR(VLOOKUP(G:G,'Master Data'!A:D,4,FALSE),0)</f>
        <v>0</v>
      </c>
      <c r="L3796" s="117">
        <f>IFERROR(VLOOKUP(F:F,'BW Expense Report Doc'!F:H,3,FALSE),0)</f>
        <v>0</v>
      </c>
      <c r="M3796" s="117" t="str">
        <f>IFERROR(VLOOKUP(F:F,'Payment Schedule'!AD:AE,2,FALSE),"")</f>
        <v/>
      </c>
    </row>
    <row r="3797" spans="6:13" x14ac:dyDescent="0.2">
      <c r="F3797" s="110"/>
      <c r="I3797" s="213"/>
      <c r="J3797" s="254">
        <f>IFERROR(VLOOKUP(G:G,'Master Data'!A:D,4,FALSE),0)</f>
        <v>0</v>
      </c>
      <c r="L3797" s="117">
        <f>IFERROR(VLOOKUP(F:F,'BW Expense Report Doc'!F:H,3,FALSE),0)</f>
        <v>0</v>
      </c>
      <c r="M3797" s="117" t="str">
        <f>IFERROR(VLOOKUP(F:F,'Payment Schedule'!AD:AE,2,FALSE),"")</f>
        <v/>
      </c>
    </row>
    <row r="3798" spans="6:13" x14ac:dyDescent="0.2">
      <c r="F3798" s="110"/>
      <c r="I3798" s="213"/>
      <c r="J3798" s="254">
        <f>IFERROR(VLOOKUP(G:G,'Master Data'!A:D,4,FALSE),0)</f>
        <v>0</v>
      </c>
      <c r="L3798" s="117">
        <f>IFERROR(VLOOKUP(F:F,'BW Expense Report Doc'!F:H,3,FALSE),0)</f>
        <v>0</v>
      </c>
      <c r="M3798" s="117" t="str">
        <f>IFERROR(VLOOKUP(F:F,'Payment Schedule'!AD:AE,2,FALSE),"")</f>
        <v/>
      </c>
    </row>
    <row r="3799" spans="6:13" x14ac:dyDescent="0.2">
      <c r="F3799" s="110"/>
      <c r="I3799" s="213"/>
      <c r="J3799" s="254">
        <f>IFERROR(VLOOKUP(G:G,'Master Data'!A:D,4,FALSE),0)</f>
        <v>0</v>
      </c>
      <c r="L3799" s="117">
        <f>IFERROR(VLOOKUP(F:F,'BW Expense Report Doc'!F:H,3,FALSE),0)</f>
        <v>0</v>
      </c>
      <c r="M3799" s="117" t="str">
        <f>IFERROR(VLOOKUP(F:F,'Payment Schedule'!AD:AE,2,FALSE),"")</f>
        <v/>
      </c>
    </row>
    <row r="3800" spans="6:13" x14ac:dyDescent="0.2">
      <c r="F3800" s="110"/>
      <c r="I3800" s="213"/>
      <c r="J3800" s="254">
        <f>IFERROR(VLOOKUP(G:G,'Master Data'!A:D,4,FALSE),0)</f>
        <v>0</v>
      </c>
      <c r="L3800" s="117">
        <f>IFERROR(VLOOKUP(F:F,'BW Expense Report Doc'!F:H,3,FALSE),0)</f>
        <v>0</v>
      </c>
      <c r="M3800" s="117" t="str">
        <f>IFERROR(VLOOKUP(F:F,'Payment Schedule'!AD:AE,2,FALSE),"")</f>
        <v/>
      </c>
    </row>
    <row r="3801" spans="6:13" x14ac:dyDescent="0.2">
      <c r="F3801" s="110"/>
      <c r="I3801" s="213"/>
      <c r="J3801" s="254">
        <f>IFERROR(VLOOKUP(G:G,'Master Data'!A:D,4,FALSE),0)</f>
        <v>0</v>
      </c>
      <c r="L3801" s="117">
        <f>IFERROR(VLOOKUP(F:F,'BW Expense Report Doc'!F:H,3,FALSE),0)</f>
        <v>0</v>
      </c>
      <c r="M3801" s="117" t="str">
        <f>IFERROR(VLOOKUP(F:F,'Payment Schedule'!AD:AE,2,FALSE),"")</f>
        <v/>
      </c>
    </row>
    <row r="3802" spans="6:13" x14ac:dyDescent="0.2">
      <c r="F3802" s="110"/>
      <c r="I3802" s="213"/>
      <c r="J3802" s="254">
        <f>IFERROR(VLOOKUP(G:G,'Master Data'!A:D,4,FALSE),0)</f>
        <v>0</v>
      </c>
      <c r="L3802" s="117">
        <f>IFERROR(VLOOKUP(F:F,'BW Expense Report Doc'!F:H,3,FALSE),0)</f>
        <v>0</v>
      </c>
      <c r="M3802" s="117" t="str">
        <f>IFERROR(VLOOKUP(F:F,'Payment Schedule'!AD:AE,2,FALSE),"")</f>
        <v/>
      </c>
    </row>
    <row r="3803" spans="6:13" x14ac:dyDescent="0.2">
      <c r="F3803" s="110"/>
      <c r="I3803" s="213"/>
      <c r="J3803" s="254">
        <f>IFERROR(VLOOKUP(G:G,'Master Data'!A:D,4,FALSE),0)</f>
        <v>0</v>
      </c>
      <c r="L3803" s="117">
        <f>IFERROR(VLOOKUP(F:F,'BW Expense Report Doc'!F:H,3,FALSE),0)</f>
        <v>0</v>
      </c>
      <c r="M3803" s="117" t="str">
        <f>IFERROR(VLOOKUP(F:F,'Payment Schedule'!AD:AE,2,FALSE),"")</f>
        <v/>
      </c>
    </row>
    <row r="3804" spans="6:13" x14ac:dyDescent="0.2">
      <c r="F3804" s="110"/>
      <c r="I3804" s="213"/>
      <c r="J3804" s="254">
        <f>IFERROR(VLOOKUP(G:G,'Master Data'!A:D,4,FALSE),0)</f>
        <v>0</v>
      </c>
      <c r="L3804" s="117">
        <f>IFERROR(VLOOKUP(F:F,'BW Expense Report Doc'!F:H,3,FALSE),0)</f>
        <v>0</v>
      </c>
      <c r="M3804" s="117" t="str">
        <f>IFERROR(VLOOKUP(F:F,'Payment Schedule'!AD:AE,2,FALSE),"")</f>
        <v/>
      </c>
    </row>
    <row r="3805" spans="6:13" x14ac:dyDescent="0.2">
      <c r="F3805" s="110"/>
      <c r="I3805" s="213"/>
      <c r="J3805" s="254">
        <f>IFERROR(VLOOKUP(G:G,'Master Data'!A:D,4,FALSE),0)</f>
        <v>0</v>
      </c>
      <c r="L3805" s="117">
        <f>IFERROR(VLOOKUP(F:F,'BW Expense Report Doc'!F:H,3,FALSE),0)</f>
        <v>0</v>
      </c>
      <c r="M3805" s="117" t="str">
        <f>IFERROR(VLOOKUP(F:F,'Payment Schedule'!AD:AE,2,FALSE),"")</f>
        <v/>
      </c>
    </row>
    <row r="3806" spans="6:13" x14ac:dyDescent="0.2">
      <c r="F3806" s="110"/>
      <c r="I3806" s="213"/>
      <c r="J3806" s="254">
        <f>IFERROR(VLOOKUP(G:G,'Master Data'!A:D,4,FALSE),0)</f>
        <v>0</v>
      </c>
      <c r="L3806" s="117">
        <f>IFERROR(VLOOKUP(F:F,'BW Expense Report Doc'!F:H,3,FALSE),0)</f>
        <v>0</v>
      </c>
      <c r="M3806" s="117" t="str">
        <f>IFERROR(VLOOKUP(F:F,'Payment Schedule'!AD:AE,2,FALSE),"")</f>
        <v/>
      </c>
    </row>
    <row r="3807" spans="6:13" x14ac:dyDescent="0.2">
      <c r="F3807" s="110"/>
      <c r="I3807" s="213"/>
      <c r="J3807" s="254">
        <f>IFERROR(VLOOKUP(G:G,'Master Data'!A:D,4,FALSE),0)</f>
        <v>0</v>
      </c>
      <c r="L3807" s="117">
        <f>IFERROR(VLOOKUP(F:F,'BW Expense Report Doc'!F:H,3,FALSE),0)</f>
        <v>0</v>
      </c>
      <c r="M3807" s="117" t="str">
        <f>IFERROR(VLOOKUP(F:F,'Payment Schedule'!AD:AE,2,FALSE),"")</f>
        <v/>
      </c>
    </row>
    <row r="3808" spans="6:13" x14ac:dyDescent="0.2">
      <c r="F3808" s="110"/>
      <c r="I3808" s="213"/>
      <c r="J3808" s="254">
        <f>IFERROR(VLOOKUP(G:G,'Master Data'!A:D,4,FALSE),0)</f>
        <v>0</v>
      </c>
      <c r="L3808" s="117">
        <f>IFERROR(VLOOKUP(F:F,'BW Expense Report Doc'!F:H,3,FALSE),0)</f>
        <v>0</v>
      </c>
      <c r="M3808" s="117" t="str">
        <f>IFERROR(VLOOKUP(F:F,'Payment Schedule'!AD:AE,2,FALSE),"")</f>
        <v/>
      </c>
    </row>
    <row r="3809" spans="6:13" x14ac:dyDescent="0.2">
      <c r="F3809" s="110"/>
      <c r="I3809" s="213"/>
      <c r="J3809" s="254">
        <f>IFERROR(VLOOKUP(G:G,'Master Data'!A:D,4,FALSE),0)</f>
        <v>0</v>
      </c>
      <c r="L3809" s="117">
        <f>IFERROR(VLOOKUP(F:F,'BW Expense Report Doc'!F:H,3,FALSE),0)</f>
        <v>0</v>
      </c>
      <c r="M3809" s="117" t="str">
        <f>IFERROR(VLOOKUP(F:F,'Payment Schedule'!AD:AE,2,FALSE),"")</f>
        <v/>
      </c>
    </row>
    <row r="3810" spans="6:13" x14ac:dyDescent="0.2">
      <c r="F3810" s="110"/>
      <c r="I3810" s="213"/>
      <c r="J3810" s="254">
        <f>IFERROR(VLOOKUP(G:G,'Master Data'!A:D,4,FALSE),0)</f>
        <v>0</v>
      </c>
      <c r="L3810" s="117">
        <f>IFERROR(VLOOKUP(F:F,'BW Expense Report Doc'!F:H,3,FALSE),0)</f>
        <v>0</v>
      </c>
      <c r="M3810" s="117" t="str">
        <f>IFERROR(VLOOKUP(F:F,'Payment Schedule'!AD:AE,2,FALSE),"")</f>
        <v/>
      </c>
    </row>
    <row r="3811" spans="6:13" x14ac:dyDescent="0.2">
      <c r="F3811" s="110"/>
      <c r="I3811" s="213"/>
      <c r="J3811" s="254">
        <f>IFERROR(VLOOKUP(G:G,'Master Data'!A:D,4,FALSE),0)</f>
        <v>0</v>
      </c>
      <c r="L3811" s="117">
        <f>IFERROR(VLOOKUP(F:F,'BW Expense Report Doc'!F:H,3,FALSE),0)</f>
        <v>0</v>
      </c>
      <c r="M3811" s="117" t="str">
        <f>IFERROR(VLOOKUP(F:F,'Payment Schedule'!AD:AE,2,FALSE),"")</f>
        <v/>
      </c>
    </row>
    <row r="3812" spans="6:13" x14ac:dyDescent="0.2">
      <c r="F3812" s="110"/>
      <c r="I3812" s="213"/>
      <c r="J3812" s="254">
        <f>IFERROR(VLOOKUP(G:G,'Master Data'!A:D,4,FALSE),0)</f>
        <v>0</v>
      </c>
      <c r="L3812" s="117">
        <f>IFERROR(VLOOKUP(F:F,'BW Expense Report Doc'!F:H,3,FALSE),0)</f>
        <v>0</v>
      </c>
      <c r="M3812" s="117" t="str">
        <f>IFERROR(VLOOKUP(F:F,'Payment Schedule'!AD:AE,2,FALSE),"")</f>
        <v/>
      </c>
    </row>
    <row r="3813" spans="6:13" x14ac:dyDescent="0.2">
      <c r="F3813" s="110"/>
      <c r="I3813" s="213"/>
      <c r="J3813" s="254">
        <f>IFERROR(VLOOKUP(G:G,'Master Data'!A:D,4,FALSE),0)</f>
        <v>0</v>
      </c>
      <c r="L3813" s="117">
        <f>IFERROR(VLOOKUP(F:F,'BW Expense Report Doc'!F:H,3,FALSE),0)</f>
        <v>0</v>
      </c>
      <c r="M3813" s="117" t="str">
        <f>IFERROR(VLOOKUP(F:F,'Payment Schedule'!AD:AE,2,FALSE),"")</f>
        <v/>
      </c>
    </row>
    <row r="3814" spans="6:13" x14ac:dyDescent="0.2">
      <c r="F3814" s="110"/>
      <c r="I3814" s="213"/>
      <c r="J3814" s="254">
        <f>IFERROR(VLOOKUP(G:G,'Master Data'!A:D,4,FALSE),0)</f>
        <v>0</v>
      </c>
      <c r="L3814" s="117">
        <f>IFERROR(VLOOKUP(F:F,'BW Expense Report Doc'!F:H,3,FALSE),0)</f>
        <v>0</v>
      </c>
      <c r="M3814" s="117" t="str">
        <f>IFERROR(VLOOKUP(F:F,'Payment Schedule'!AD:AE,2,FALSE),"")</f>
        <v/>
      </c>
    </row>
    <row r="3815" spans="6:13" x14ac:dyDescent="0.2">
      <c r="F3815" s="110"/>
      <c r="I3815" s="213"/>
      <c r="J3815" s="254">
        <f>IFERROR(VLOOKUP(G:G,'Master Data'!A:D,4,FALSE),0)</f>
        <v>0</v>
      </c>
      <c r="L3815" s="117">
        <f>IFERROR(VLOOKUP(F:F,'BW Expense Report Doc'!F:H,3,FALSE),0)</f>
        <v>0</v>
      </c>
      <c r="M3815" s="117" t="str">
        <f>IFERROR(VLOOKUP(F:F,'Payment Schedule'!AD:AE,2,FALSE),"")</f>
        <v/>
      </c>
    </row>
    <row r="3816" spans="6:13" x14ac:dyDescent="0.2">
      <c r="F3816" s="110"/>
      <c r="I3816" s="213"/>
      <c r="J3816" s="254">
        <f>IFERROR(VLOOKUP(G:G,'Master Data'!A:D,4,FALSE),0)</f>
        <v>0</v>
      </c>
      <c r="L3816" s="117">
        <f>IFERROR(VLOOKUP(F:F,'BW Expense Report Doc'!F:H,3,FALSE),0)</f>
        <v>0</v>
      </c>
      <c r="M3816" s="117" t="str">
        <f>IFERROR(VLOOKUP(F:F,'Payment Schedule'!AD:AE,2,FALSE),"")</f>
        <v/>
      </c>
    </row>
    <row r="3817" spans="6:13" x14ac:dyDescent="0.2">
      <c r="F3817" s="110"/>
      <c r="I3817" s="213"/>
      <c r="J3817" s="254">
        <f>IFERROR(VLOOKUP(G:G,'Master Data'!A:D,4,FALSE),0)</f>
        <v>0</v>
      </c>
      <c r="L3817" s="117">
        <f>IFERROR(VLOOKUP(F:F,'BW Expense Report Doc'!F:H,3,FALSE),0)</f>
        <v>0</v>
      </c>
      <c r="M3817" s="117" t="str">
        <f>IFERROR(VLOOKUP(F:F,'Payment Schedule'!AD:AE,2,FALSE),"")</f>
        <v/>
      </c>
    </row>
    <row r="3818" spans="6:13" x14ac:dyDescent="0.2">
      <c r="F3818" s="110"/>
      <c r="I3818" s="213"/>
      <c r="J3818" s="254">
        <f>IFERROR(VLOOKUP(G:G,'Master Data'!A:D,4,FALSE),0)</f>
        <v>0</v>
      </c>
      <c r="L3818" s="117">
        <f>IFERROR(VLOOKUP(F:F,'BW Expense Report Doc'!F:H,3,FALSE),0)</f>
        <v>0</v>
      </c>
      <c r="M3818" s="117" t="str">
        <f>IFERROR(VLOOKUP(F:F,'Payment Schedule'!AD:AE,2,FALSE),"")</f>
        <v/>
      </c>
    </row>
    <row r="3819" spans="6:13" x14ac:dyDescent="0.2">
      <c r="F3819" s="110"/>
      <c r="I3819" s="213"/>
      <c r="J3819" s="254">
        <f>IFERROR(VLOOKUP(G:G,'Master Data'!A:D,4,FALSE),0)</f>
        <v>0</v>
      </c>
      <c r="L3819" s="117">
        <f>IFERROR(VLOOKUP(F:F,'BW Expense Report Doc'!F:H,3,FALSE),0)</f>
        <v>0</v>
      </c>
      <c r="M3819" s="117" t="str">
        <f>IFERROR(VLOOKUP(F:F,'Payment Schedule'!AD:AE,2,FALSE),"")</f>
        <v/>
      </c>
    </row>
    <row r="3820" spans="6:13" x14ac:dyDescent="0.2">
      <c r="F3820" s="110"/>
      <c r="I3820" s="213"/>
      <c r="J3820" s="254">
        <f>IFERROR(VLOOKUP(G:G,'Master Data'!A:D,4,FALSE),0)</f>
        <v>0</v>
      </c>
      <c r="L3820" s="117">
        <f>IFERROR(VLOOKUP(F:F,'BW Expense Report Doc'!F:H,3,FALSE),0)</f>
        <v>0</v>
      </c>
      <c r="M3820" s="117" t="str">
        <f>IFERROR(VLOOKUP(F:F,'Payment Schedule'!AD:AE,2,FALSE),"")</f>
        <v/>
      </c>
    </row>
    <row r="3821" spans="6:13" x14ac:dyDescent="0.2">
      <c r="F3821" s="110"/>
      <c r="I3821" s="213"/>
      <c r="J3821" s="254">
        <f>IFERROR(VLOOKUP(G:G,'Master Data'!A:D,4,FALSE),0)</f>
        <v>0</v>
      </c>
      <c r="L3821" s="117">
        <f>IFERROR(VLOOKUP(F:F,'BW Expense Report Doc'!F:H,3,FALSE),0)</f>
        <v>0</v>
      </c>
      <c r="M3821" s="117" t="str">
        <f>IFERROR(VLOOKUP(F:F,'Payment Schedule'!AD:AE,2,FALSE),"")</f>
        <v/>
      </c>
    </row>
    <row r="3822" spans="6:13" x14ac:dyDescent="0.2">
      <c r="F3822" s="110"/>
      <c r="I3822" s="213"/>
      <c r="J3822" s="254">
        <f>IFERROR(VLOOKUP(G:G,'Master Data'!A:D,4,FALSE),0)</f>
        <v>0</v>
      </c>
      <c r="L3822" s="117">
        <f>IFERROR(VLOOKUP(F:F,'BW Expense Report Doc'!F:H,3,FALSE),0)</f>
        <v>0</v>
      </c>
      <c r="M3822" s="117" t="str">
        <f>IFERROR(VLOOKUP(F:F,'Payment Schedule'!AD:AE,2,FALSE),"")</f>
        <v/>
      </c>
    </row>
    <row r="3823" spans="6:13" x14ac:dyDescent="0.2">
      <c r="F3823" s="110"/>
      <c r="I3823" s="213"/>
      <c r="J3823" s="254">
        <f>IFERROR(VLOOKUP(G:G,'Master Data'!A:D,4,FALSE),0)</f>
        <v>0</v>
      </c>
      <c r="L3823" s="117">
        <f>IFERROR(VLOOKUP(F:F,'BW Expense Report Doc'!F:H,3,FALSE),0)</f>
        <v>0</v>
      </c>
      <c r="M3823" s="117" t="str">
        <f>IFERROR(VLOOKUP(F:F,'Payment Schedule'!AD:AE,2,FALSE),"")</f>
        <v/>
      </c>
    </row>
    <row r="3824" spans="6:13" x14ac:dyDescent="0.2">
      <c r="F3824" s="110"/>
      <c r="I3824" s="213"/>
      <c r="J3824" s="254">
        <f>IFERROR(VLOOKUP(G:G,'Master Data'!A:D,4,FALSE),0)</f>
        <v>0</v>
      </c>
      <c r="L3824" s="117">
        <f>IFERROR(VLOOKUP(F:F,'BW Expense Report Doc'!F:H,3,FALSE),0)</f>
        <v>0</v>
      </c>
      <c r="M3824" s="117" t="str">
        <f>IFERROR(VLOOKUP(F:F,'Payment Schedule'!AD:AE,2,FALSE),"")</f>
        <v/>
      </c>
    </row>
    <row r="3825" spans="6:13" x14ac:dyDescent="0.2">
      <c r="F3825" s="110"/>
      <c r="I3825" s="213"/>
      <c r="J3825" s="254">
        <f>IFERROR(VLOOKUP(G:G,'Master Data'!A:D,4,FALSE),0)</f>
        <v>0</v>
      </c>
      <c r="L3825" s="117">
        <f>IFERROR(VLOOKUP(F:F,'BW Expense Report Doc'!F:H,3,FALSE),0)</f>
        <v>0</v>
      </c>
      <c r="M3825" s="117" t="str">
        <f>IFERROR(VLOOKUP(F:F,'Payment Schedule'!AD:AE,2,FALSE),"")</f>
        <v/>
      </c>
    </row>
    <row r="3826" spans="6:13" x14ac:dyDescent="0.2">
      <c r="F3826" s="110"/>
      <c r="I3826" s="213"/>
      <c r="J3826" s="254">
        <f>IFERROR(VLOOKUP(G:G,'Master Data'!A:D,4,FALSE),0)</f>
        <v>0</v>
      </c>
      <c r="L3826" s="117">
        <f>IFERROR(VLOOKUP(F:F,'BW Expense Report Doc'!F:H,3,FALSE),0)</f>
        <v>0</v>
      </c>
      <c r="M3826" s="117" t="str">
        <f>IFERROR(VLOOKUP(F:F,'Payment Schedule'!AD:AE,2,FALSE),"")</f>
        <v/>
      </c>
    </row>
    <row r="3827" spans="6:13" x14ac:dyDescent="0.2">
      <c r="F3827" s="110"/>
      <c r="I3827" s="213"/>
      <c r="J3827" s="254">
        <f>IFERROR(VLOOKUP(G:G,'Master Data'!A:D,4,FALSE),0)</f>
        <v>0</v>
      </c>
      <c r="L3827" s="117">
        <f>IFERROR(VLOOKUP(F:F,'BW Expense Report Doc'!F:H,3,FALSE),0)</f>
        <v>0</v>
      </c>
      <c r="M3827" s="117" t="str">
        <f>IFERROR(VLOOKUP(F:F,'Payment Schedule'!AD:AE,2,FALSE),"")</f>
        <v/>
      </c>
    </row>
    <row r="3828" spans="6:13" x14ac:dyDescent="0.2">
      <c r="F3828" s="110"/>
      <c r="I3828" s="213"/>
      <c r="J3828" s="254">
        <f>IFERROR(VLOOKUP(G:G,'Master Data'!A:D,4,FALSE),0)</f>
        <v>0</v>
      </c>
      <c r="L3828" s="117">
        <f>IFERROR(VLOOKUP(F:F,'BW Expense Report Doc'!F:H,3,FALSE),0)</f>
        <v>0</v>
      </c>
      <c r="M3828" s="117" t="str">
        <f>IFERROR(VLOOKUP(F:F,'Payment Schedule'!AD:AE,2,FALSE),"")</f>
        <v/>
      </c>
    </row>
    <row r="3829" spans="6:13" x14ac:dyDescent="0.2">
      <c r="F3829" s="110"/>
      <c r="I3829" s="213"/>
      <c r="J3829" s="254">
        <f>IFERROR(VLOOKUP(G:G,'Master Data'!A:D,4,FALSE),0)</f>
        <v>0</v>
      </c>
      <c r="L3829" s="117">
        <f>IFERROR(VLOOKUP(F:F,'BW Expense Report Doc'!F:H,3,FALSE),0)</f>
        <v>0</v>
      </c>
      <c r="M3829" s="117" t="str">
        <f>IFERROR(VLOOKUP(F:F,'Payment Schedule'!AD:AE,2,FALSE),"")</f>
        <v/>
      </c>
    </row>
    <row r="3830" spans="6:13" x14ac:dyDescent="0.2">
      <c r="F3830" s="110"/>
      <c r="I3830" s="213"/>
      <c r="J3830" s="254">
        <f>IFERROR(VLOOKUP(G:G,'Master Data'!A:D,4,FALSE),0)</f>
        <v>0</v>
      </c>
      <c r="L3830" s="117">
        <f>IFERROR(VLOOKUP(F:F,'BW Expense Report Doc'!F:H,3,FALSE),0)</f>
        <v>0</v>
      </c>
      <c r="M3830" s="117" t="str">
        <f>IFERROR(VLOOKUP(F:F,'Payment Schedule'!AD:AE,2,FALSE),"")</f>
        <v/>
      </c>
    </row>
    <row r="3831" spans="6:13" x14ac:dyDescent="0.2">
      <c r="F3831" s="110"/>
      <c r="I3831" s="213"/>
      <c r="J3831" s="254">
        <f>IFERROR(VLOOKUP(G:G,'Master Data'!A:D,4,FALSE),0)</f>
        <v>0</v>
      </c>
      <c r="L3831" s="117">
        <f>IFERROR(VLOOKUP(F:F,'BW Expense Report Doc'!F:H,3,FALSE),0)</f>
        <v>0</v>
      </c>
      <c r="M3831" s="117" t="str">
        <f>IFERROR(VLOOKUP(F:F,'Payment Schedule'!AD:AE,2,FALSE),"")</f>
        <v/>
      </c>
    </row>
    <row r="3832" spans="6:13" x14ac:dyDescent="0.2">
      <c r="F3832" s="110"/>
      <c r="I3832" s="213"/>
      <c r="J3832" s="254">
        <f>IFERROR(VLOOKUP(G:G,'Master Data'!A:D,4,FALSE),0)</f>
        <v>0</v>
      </c>
      <c r="L3832" s="117">
        <f>IFERROR(VLOOKUP(F:F,'BW Expense Report Doc'!F:H,3,FALSE),0)</f>
        <v>0</v>
      </c>
      <c r="M3832" s="117" t="str">
        <f>IFERROR(VLOOKUP(F:F,'Payment Schedule'!AD:AE,2,FALSE),"")</f>
        <v/>
      </c>
    </row>
    <row r="3833" spans="6:13" x14ac:dyDescent="0.2">
      <c r="F3833" s="110"/>
      <c r="I3833" s="213"/>
      <c r="J3833" s="254">
        <f>IFERROR(VLOOKUP(G:G,'Master Data'!A:D,4,FALSE),0)</f>
        <v>0</v>
      </c>
      <c r="L3833" s="117">
        <f>IFERROR(VLOOKUP(F:F,'BW Expense Report Doc'!F:H,3,FALSE),0)</f>
        <v>0</v>
      </c>
      <c r="M3833" s="117" t="str">
        <f>IFERROR(VLOOKUP(F:F,'Payment Schedule'!AD:AE,2,FALSE),"")</f>
        <v/>
      </c>
    </row>
    <row r="3834" spans="6:13" x14ac:dyDescent="0.2">
      <c r="F3834" s="110"/>
      <c r="I3834" s="213"/>
      <c r="J3834" s="254">
        <f>IFERROR(VLOOKUP(G:G,'Master Data'!A:D,4,FALSE),0)</f>
        <v>0</v>
      </c>
      <c r="L3834" s="117">
        <f>IFERROR(VLOOKUP(F:F,'BW Expense Report Doc'!F:H,3,FALSE),0)</f>
        <v>0</v>
      </c>
      <c r="M3834" s="117" t="str">
        <f>IFERROR(VLOOKUP(F:F,'Payment Schedule'!AD:AE,2,FALSE),"")</f>
        <v/>
      </c>
    </row>
    <row r="3835" spans="6:13" x14ac:dyDescent="0.2">
      <c r="F3835" s="110"/>
      <c r="I3835" s="213"/>
      <c r="J3835" s="254">
        <f>IFERROR(VLOOKUP(G:G,'Master Data'!A:D,4,FALSE),0)</f>
        <v>0</v>
      </c>
      <c r="L3835" s="117">
        <f>IFERROR(VLOOKUP(F:F,'BW Expense Report Doc'!F:H,3,FALSE),0)</f>
        <v>0</v>
      </c>
      <c r="M3835" s="117" t="str">
        <f>IFERROR(VLOOKUP(F:F,'Payment Schedule'!AD:AE,2,FALSE),"")</f>
        <v/>
      </c>
    </row>
    <row r="3836" spans="6:13" x14ac:dyDescent="0.2">
      <c r="F3836" s="110"/>
      <c r="I3836" s="213"/>
      <c r="J3836" s="254">
        <f>IFERROR(VLOOKUP(G:G,'Master Data'!A:D,4,FALSE),0)</f>
        <v>0</v>
      </c>
      <c r="L3836" s="117">
        <f>IFERROR(VLOOKUP(F:F,'BW Expense Report Doc'!F:H,3,FALSE),0)</f>
        <v>0</v>
      </c>
      <c r="M3836" s="117" t="str">
        <f>IFERROR(VLOOKUP(F:F,'Payment Schedule'!AD:AE,2,FALSE),"")</f>
        <v/>
      </c>
    </row>
    <row r="3837" spans="6:13" x14ac:dyDescent="0.2">
      <c r="F3837" s="110"/>
      <c r="I3837" s="213"/>
      <c r="J3837" s="254">
        <f>IFERROR(VLOOKUP(G:G,'Master Data'!A:D,4,FALSE),0)</f>
        <v>0</v>
      </c>
      <c r="L3837" s="117">
        <f>IFERROR(VLOOKUP(F:F,'BW Expense Report Doc'!F:H,3,FALSE),0)</f>
        <v>0</v>
      </c>
      <c r="M3837" s="117" t="str">
        <f>IFERROR(VLOOKUP(F:F,'Payment Schedule'!AD:AE,2,FALSE),"")</f>
        <v/>
      </c>
    </row>
    <row r="3838" spans="6:13" x14ac:dyDescent="0.2">
      <c r="F3838" s="110"/>
      <c r="I3838" s="213"/>
      <c r="J3838" s="254">
        <f>IFERROR(VLOOKUP(G:G,'Master Data'!A:D,4,FALSE),0)</f>
        <v>0</v>
      </c>
      <c r="L3838" s="117">
        <f>IFERROR(VLOOKUP(F:F,'BW Expense Report Doc'!F:H,3,FALSE),0)</f>
        <v>0</v>
      </c>
      <c r="M3838" s="117" t="str">
        <f>IFERROR(VLOOKUP(F:F,'Payment Schedule'!AD:AE,2,FALSE),"")</f>
        <v/>
      </c>
    </row>
    <row r="3839" spans="6:13" x14ac:dyDescent="0.2">
      <c r="F3839" s="110"/>
      <c r="I3839" s="213"/>
      <c r="J3839" s="254">
        <f>IFERROR(VLOOKUP(G:G,'Master Data'!A:D,4,FALSE),0)</f>
        <v>0</v>
      </c>
      <c r="L3839" s="117">
        <f>IFERROR(VLOOKUP(F:F,'BW Expense Report Doc'!F:H,3,FALSE),0)</f>
        <v>0</v>
      </c>
      <c r="M3839" s="117" t="str">
        <f>IFERROR(VLOOKUP(F:F,'Payment Schedule'!AD:AE,2,FALSE),"")</f>
        <v/>
      </c>
    </row>
    <row r="3840" spans="6:13" x14ac:dyDescent="0.2">
      <c r="F3840" s="110"/>
      <c r="I3840" s="213"/>
      <c r="J3840" s="254">
        <f>IFERROR(VLOOKUP(G:G,'Master Data'!A:D,4,FALSE),0)</f>
        <v>0</v>
      </c>
      <c r="L3840" s="117">
        <f>IFERROR(VLOOKUP(F:F,'BW Expense Report Doc'!F:H,3,FALSE),0)</f>
        <v>0</v>
      </c>
      <c r="M3840" s="117" t="str">
        <f>IFERROR(VLOOKUP(F:F,'Payment Schedule'!AD:AE,2,FALSE),"")</f>
        <v/>
      </c>
    </row>
    <row r="3841" spans="6:13" x14ac:dyDescent="0.2">
      <c r="F3841" s="110"/>
      <c r="I3841" s="213"/>
      <c r="J3841" s="254">
        <f>IFERROR(VLOOKUP(G:G,'Master Data'!A:D,4,FALSE),0)</f>
        <v>0</v>
      </c>
      <c r="L3841" s="117">
        <f>IFERROR(VLOOKUP(F:F,'BW Expense Report Doc'!F:H,3,FALSE),0)</f>
        <v>0</v>
      </c>
      <c r="M3841" s="117" t="str">
        <f>IFERROR(VLOOKUP(F:F,'Payment Schedule'!AD:AE,2,FALSE),"")</f>
        <v/>
      </c>
    </row>
    <row r="3842" spans="6:13" x14ac:dyDescent="0.2">
      <c r="F3842" s="110"/>
      <c r="I3842" s="213"/>
      <c r="J3842" s="254">
        <f>IFERROR(VLOOKUP(G:G,'Master Data'!A:D,4,FALSE),0)</f>
        <v>0</v>
      </c>
      <c r="L3842" s="117">
        <f>IFERROR(VLOOKUP(F:F,'BW Expense Report Doc'!F:H,3,FALSE),0)</f>
        <v>0</v>
      </c>
      <c r="M3842" s="117" t="str">
        <f>IFERROR(VLOOKUP(F:F,'Payment Schedule'!AD:AE,2,FALSE),"")</f>
        <v/>
      </c>
    </row>
    <row r="3843" spans="6:13" x14ac:dyDescent="0.2">
      <c r="F3843" s="110"/>
      <c r="I3843" s="213"/>
      <c r="J3843" s="254">
        <f>IFERROR(VLOOKUP(G:G,'Master Data'!A:D,4,FALSE),0)</f>
        <v>0</v>
      </c>
      <c r="L3843" s="117">
        <f>IFERROR(VLOOKUP(F:F,'BW Expense Report Doc'!F:H,3,FALSE),0)</f>
        <v>0</v>
      </c>
      <c r="M3843" s="117" t="str">
        <f>IFERROR(VLOOKUP(F:F,'Payment Schedule'!AD:AE,2,FALSE),"")</f>
        <v/>
      </c>
    </row>
    <row r="3844" spans="6:13" x14ac:dyDescent="0.2">
      <c r="F3844" s="110"/>
      <c r="I3844" s="213"/>
      <c r="J3844" s="254">
        <f>IFERROR(VLOOKUP(G:G,'Master Data'!A:D,4,FALSE),0)</f>
        <v>0</v>
      </c>
      <c r="L3844" s="117">
        <f>IFERROR(VLOOKUP(F:F,'BW Expense Report Doc'!F:H,3,FALSE),0)</f>
        <v>0</v>
      </c>
      <c r="M3844" s="117" t="str">
        <f>IFERROR(VLOOKUP(F:F,'Payment Schedule'!AD:AE,2,FALSE),"")</f>
        <v/>
      </c>
    </row>
    <row r="3845" spans="6:13" x14ac:dyDescent="0.2">
      <c r="F3845" s="110"/>
      <c r="I3845" s="213"/>
      <c r="J3845" s="254">
        <f>IFERROR(VLOOKUP(G:G,'Master Data'!A:D,4,FALSE),0)</f>
        <v>0</v>
      </c>
      <c r="L3845" s="117">
        <f>IFERROR(VLOOKUP(F:F,'BW Expense Report Doc'!F:H,3,FALSE),0)</f>
        <v>0</v>
      </c>
      <c r="M3845" s="117" t="str">
        <f>IFERROR(VLOOKUP(F:F,'Payment Schedule'!AD:AE,2,FALSE),"")</f>
        <v/>
      </c>
    </row>
    <row r="3846" spans="6:13" x14ac:dyDescent="0.2">
      <c r="F3846" s="110"/>
      <c r="I3846" s="213"/>
      <c r="J3846" s="254">
        <f>IFERROR(VLOOKUP(G:G,'Master Data'!A:D,4,FALSE),0)</f>
        <v>0</v>
      </c>
      <c r="L3846" s="117">
        <f>IFERROR(VLOOKUP(F:F,'BW Expense Report Doc'!F:H,3,FALSE),0)</f>
        <v>0</v>
      </c>
      <c r="M3846" s="117" t="str">
        <f>IFERROR(VLOOKUP(F:F,'Payment Schedule'!AD:AE,2,FALSE),"")</f>
        <v/>
      </c>
    </row>
    <row r="3847" spans="6:13" x14ac:dyDescent="0.2">
      <c r="F3847" s="110"/>
      <c r="I3847" s="213"/>
      <c r="J3847" s="254">
        <f>IFERROR(VLOOKUP(G:G,'Master Data'!A:D,4,FALSE),0)</f>
        <v>0</v>
      </c>
      <c r="L3847" s="117">
        <f>IFERROR(VLOOKUP(F:F,'BW Expense Report Doc'!F:H,3,FALSE),0)</f>
        <v>0</v>
      </c>
      <c r="M3847" s="117" t="str">
        <f>IFERROR(VLOOKUP(F:F,'Payment Schedule'!AD:AE,2,FALSE),"")</f>
        <v/>
      </c>
    </row>
    <row r="3848" spans="6:13" x14ac:dyDescent="0.2">
      <c r="F3848" s="110"/>
      <c r="I3848" s="213"/>
      <c r="J3848" s="254">
        <f>IFERROR(VLOOKUP(G:G,'Master Data'!A:D,4,FALSE),0)</f>
        <v>0</v>
      </c>
      <c r="L3848" s="117">
        <f>IFERROR(VLOOKUP(F:F,'BW Expense Report Doc'!F:H,3,FALSE),0)</f>
        <v>0</v>
      </c>
      <c r="M3848" s="117" t="str">
        <f>IFERROR(VLOOKUP(F:F,'Payment Schedule'!AD:AE,2,FALSE),"")</f>
        <v/>
      </c>
    </row>
    <row r="3849" spans="6:13" x14ac:dyDescent="0.2">
      <c r="F3849" s="110"/>
      <c r="I3849" s="213"/>
      <c r="J3849" s="254">
        <f>IFERROR(VLOOKUP(G:G,'Master Data'!A:D,4,FALSE),0)</f>
        <v>0</v>
      </c>
      <c r="L3849" s="117">
        <f>IFERROR(VLOOKUP(F:F,'BW Expense Report Doc'!F:H,3,FALSE),0)</f>
        <v>0</v>
      </c>
      <c r="M3849" s="117" t="str">
        <f>IFERROR(VLOOKUP(F:F,'Payment Schedule'!AD:AE,2,FALSE),"")</f>
        <v/>
      </c>
    </row>
    <row r="3850" spans="6:13" x14ac:dyDescent="0.2">
      <c r="F3850" s="110"/>
      <c r="I3850" s="213"/>
      <c r="J3850" s="254">
        <f>IFERROR(VLOOKUP(G:G,'Master Data'!A:D,4,FALSE),0)</f>
        <v>0</v>
      </c>
      <c r="L3850" s="117">
        <f>IFERROR(VLOOKUP(F:F,'BW Expense Report Doc'!F:H,3,FALSE),0)</f>
        <v>0</v>
      </c>
      <c r="M3850" s="117" t="str">
        <f>IFERROR(VLOOKUP(F:F,'Payment Schedule'!AD:AE,2,FALSE),"")</f>
        <v/>
      </c>
    </row>
    <row r="3851" spans="6:13" x14ac:dyDescent="0.2">
      <c r="F3851" s="110"/>
      <c r="I3851" s="213"/>
      <c r="J3851" s="254">
        <f>IFERROR(VLOOKUP(G:G,'Master Data'!A:D,4,FALSE),0)</f>
        <v>0</v>
      </c>
      <c r="L3851" s="117">
        <f>IFERROR(VLOOKUP(F:F,'BW Expense Report Doc'!F:H,3,FALSE),0)</f>
        <v>0</v>
      </c>
      <c r="M3851" s="117" t="str">
        <f>IFERROR(VLOOKUP(F:F,'Payment Schedule'!AD:AE,2,FALSE),"")</f>
        <v/>
      </c>
    </row>
    <row r="3852" spans="6:13" x14ac:dyDescent="0.2">
      <c r="F3852" s="110"/>
      <c r="I3852" s="213"/>
      <c r="J3852" s="254">
        <f>IFERROR(VLOOKUP(G:G,'Master Data'!A:D,4,FALSE),0)</f>
        <v>0</v>
      </c>
      <c r="L3852" s="117">
        <f>IFERROR(VLOOKUP(F:F,'BW Expense Report Doc'!F:H,3,FALSE),0)</f>
        <v>0</v>
      </c>
      <c r="M3852" s="117" t="str">
        <f>IFERROR(VLOOKUP(F:F,'Payment Schedule'!AD:AE,2,FALSE),"")</f>
        <v/>
      </c>
    </row>
    <row r="3853" spans="6:13" x14ac:dyDescent="0.2">
      <c r="F3853" s="110"/>
      <c r="I3853" s="213"/>
      <c r="J3853" s="254">
        <f>IFERROR(VLOOKUP(G:G,'Master Data'!A:D,4,FALSE),0)</f>
        <v>0</v>
      </c>
      <c r="L3853" s="117">
        <f>IFERROR(VLOOKUP(F:F,'BW Expense Report Doc'!F:H,3,FALSE),0)</f>
        <v>0</v>
      </c>
      <c r="M3853" s="117" t="str">
        <f>IFERROR(VLOOKUP(F:F,'Payment Schedule'!AD:AE,2,FALSE),"")</f>
        <v/>
      </c>
    </row>
    <row r="3854" spans="6:13" x14ac:dyDescent="0.2">
      <c r="F3854" s="110"/>
      <c r="I3854" s="213"/>
      <c r="J3854" s="254">
        <f>IFERROR(VLOOKUP(G:G,'Master Data'!A:D,4,FALSE),0)</f>
        <v>0</v>
      </c>
      <c r="L3854" s="117">
        <f>IFERROR(VLOOKUP(F:F,'BW Expense Report Doc'!F:H,3,FALSE),0)</f>
        <v>0</v>
      </c>
      <c r="M3854" s="117" t="str">
        <f>IFERROR(VLOOKUP(F:F,'Payment Schedule'!AD:AE,2,FALSE),"")</f>
        <v/>
      </c>
    </row>
    <row r="3855" spans="6:13" x14ac:dyDescent="0.2">
      <c r="F3855" s="110"/>
      <c r="I3855" s="213"/>
      <c r="J3855" s="254">
        <f>IFERROR(VLOOKUP(G:G,'Master Data'!A:D,4,FALSE),0)</f>
        <v>0</v>
      </c>
      <c r="L3855" s="117">
        <f>IFERROR(VLOOKUP(F:F,'BW Expense Report Doc'!F:H,3,FALSE),0)</f>
        <v>0</v>
      </c>
      <c r="M3855" s="117" t="str">
        <f>IFERROR(VLOOKUP(F:F,'Payment Schedule'!AD:AE,2,FALSE),"")</f>
        <v/>
      </c>
    </row>
    <row r="3856" spans="6:13" x14ac:dyDescent="0.2">
      <c r="F3856" s="110"/>
      <c r="I3856" s="213"/>
      <c r="J3856" s="254">
        <f>IFERROR(VLOOKUP(G:G,'Master Data'!A:D,4,FALSE),0)</f>
        <v>0</v>
      </c>
      <c r="L3856" s="117">
        <f>IFERROR(VLOOKUP(F:F,'BW Expense Report Doc'!F:H,3,FALSE),0)</f>
        <v>0</v>
      </c>
      <c r="M3856" s="117" t="str">
        <f>IFERROR(VLOOKUP(F:F,'Payment Schedule'!AD:AE,2,FALSE),"")</f>
        <v/>
      </c>
    </row>
    <row r="3857" spans="6:13" x14ac:dyDescent="0.2">
      <c r="F3857" s="110"/>
      <c r="I3857" s="213"/>
      <c r="J3857" s="254">
        <f>IFERROR(VLOOKUP(G:G,'Master Data'!A:D,4,FALSE),0)</f>
        <v>0</v>
      </c>
      <c r="L3857" s="117">
        <f>IFERROR(VLOOKUP(F:F,'BW Expense Report Doc'!F:H,3,FALSE),0)</f>
        <v>0</v>
      </c>
      <c r="M3857" s="117" t="str">
        <f>IFERROR(VLOOKUP(F:F,'Payment Schedule'!AD:AE,2,FALSE),"")</f>
        <v/>
      </c>
    </row>
    <row r="3858" spans="6:13" x14ac:dyDescent="0.2">
      <c r="F3858" s="110"/>
      <c r="I3858" s="213"/>
      <c r="J3858" s="254">
        <f>IFERROR(VLOOKUP(G:G,'Master Data'!A:D,4,FALSE),0)</f>
        <v>0</v>
      </c>
      <c r="L3858" s="117">
        <f>IFERROR(VLOOKUP(F:F,'BW Expense Report Doc'!F:H,3,FALSE),0)</f>
        <v>0</v>
      </c>
      <c r="M3858" s="117" t="str">
        <f>IFERROR(VLOOKUP(F:F,'Payment Schedule'!AD:AE,2,FALSE),"")</f>
        <v/>
      </c>
    </row>
    <row r="3859" spans="6:13" x14ac:dyDescent="0.2">
      <c r="F3859" s="110"/>
      <c r="I3859" s="213"/>
      <c r="J3859" s="254">
        <f>IFERROR(VLOOKUP(G:G,'Master Data'!A:D,4,FALSE),0)</f>
        <v>0</v>
      </c>
      <c r="L3859" s="117">
        <f>IFERROR(VLOOKUP(F:F,'BW Expense Report Doc'!F:H,3,FALSE),0)</f>
        <v>0</v>
      </c>
      <c r="M3859" s="117" t="str">
        <f>IFERROR(VLOOKUP(F:F,'Payment Schedule'!AD:AE,2,FALSE),"")</f>
        <v/>
      </c>
    </row>
    <row r="3860" spans="6:13" x14ac:dyDescent="0.2">
      <c r="F3860" s="110"/>
      <c r="I3860" s="213"/>
      <c r="J3860" s="254">
        <f>IFERROR(VLOOKUP(G:G,'Master Data'!A:D,4,FALSE),0)</f>
        <v>0</v>
      </c>
      <c r="L3860" s="117">
        <f>IFERROR(VLOOKUP(F:F,'BW Expense Report Doc'!F:H,3,FALSE),0)</f>
        <v>0</v>
      </c>
      <c r="M3860" s="117" t="str">
        <f>IFERROR(VLOOKUP(F:F,'Payment Schedule'!AD:AE,2,FALSE),"")</f>
        <v/>
      </c>
    </row>
    <row r="3861" spans="6:13" x14ac:dyDescent="0.2">
      <c r="F3861" s="110"/>
      <c r="I3861" s="213"/>
      <c r="J3861" s="254">
        <f>IFERROR(VLOOKUP(G:G,'Master Data'!A:D,4,FALSE),0)</f>
        <v>0</v>
      </c>
      <c r="L3861" s="117">
        <f>IFERROR(VLOOKUP(F:F,'BW Expense Report Doc'!F:H,3,FALSE),0)</f>
        <v>0</v>
      </c>
      <c r="M3861" s="117" t="str">
        <f>IFERROR(VLOOKUP(F:F,'Payment Schedule'!AD:AE,2,FALSE),"")</f>
        <v/>
      </c>
    </row>
    <row r="3862" spans="6:13" x14ac:dyDescent="0.2">
      <c r="F3862" s="110"/>
      <c r="I3862" s="213"/>
      <c r="J3862" s="254">
        <f>IFERROR(VLOOKUP(G:G,'Master Data'!A:D,4,FALSE),0)</f>
        <v>0</v>
      </c>
      <c r="L3862" s="117">
        <f>IFERROR(VLOOKUP(F:F,'BW Expense Report Doc'!F:H,3,FALSE),0)</f>
        <v>0</v>
      </c>
      <c r="M3862" s="117" t="str">
        <f>IFERROR(VLOOKUP(F:F,'Payment Schedule'!AD:AE,2,FALSE),"")</f>
        <v/>
      </c>
    </row>
    <row r="3863" spans="6:13" x14ac:dyDescent="0.2">
      <c r="F3863" s="110"/>
      <c r="I3863" s="213"/>
      <c r="J3863" s="254">
        <f>IFERROR(VLOOKUP(G:G,'Master Data'!A:D,4,FALSE),0)</f>
        <v>0</v>
      </c>
      <c r="L3863" s="117">
        <f>IFERROR(VLOOKUP(F:F,'BW Expense Report Doc'!F:H,3,FALSE),0)</f>
        <v>0</v>
      </c>
      <c r="M3863" s="117" t="str">
        <f>IFERROR(VLOOKUP(F:F,'Payment Schedule'!AD:AE,2,FALSE),"")</f>
        <v/>
      </c>
    </row>
    <row r="3864" spans="6:13" x14ac:dyDescent="0.2">
      <c r="F3864" s="110"/>
      <c r="I3864" s="213"/>
      <c r="J3864" s="254">
        <f>IFERROR(VLOOKUP(G:G,'Master Data'!A:D,4,FALSE),0)</f>
        <v>0</v>
      </c>
      <c r="L3864" s="117">
        <f>IFERROR(VLOOKUP(F:F,'BW Expense Report Doc'!F:H,3,FALSE),0)</f>
        <v>0</v>
      </c>
      <c r="M3864" s="117" t="str">
        <f>IFERROR(VLOOKUP(F:F,'Payment Schedule'!AD:AE,2,FALSE),"")</f>
        <v/>
      </c>
    </row>
    <row r="3865" spans="6:13" x14ac:dyDescent="0.2">
      <c r="F3865" s="110"/>
      <c r="I3865" s="213"/>
      <c r="J3865" s="254">
        <f>IFERROR(VLOOKUP(G:G,'Master Data'!A:D,4,FALSE),0)</f>
        <v>0</v>
      </c>
      <c r="L3865" s="117">
        <f>IFERROR(VLOOKUP(F:F,'BW Expense Report Doc'!F:H,3,FALSE),0)</f>
        <v>0</v>
      </c>
      <c r="M3865" s="117" t="str">
        <f>IFERROR(VLOOKUP(F:F,'Payment Schedule'!AD:AE,2,FALSE),"")</f>
        <v/>
      </c>
    </row>
    <row r="3866" spans="6:13" x14ac:dyDescent="0.2">
      <c r="F3866" s="110"/>
      <c r="I3866" s="213"/>
      <c r="J3866" s="254">
        <f>IFERROR(VLOOKUP(G:G,'Master Data'!A:D,4,FALSE),0)</f>
        <v>0</v>
      </c>
      <c r="L3866" s="117">
        <f>IFERROR(VLOOKUP(F:F,'BW Expense Report Doc'!F:H,3,FALSE),0)</f>
        <v>0</v>
      </c>
      <c r="M3866" s="117" t="str">
        <f>IFERROR(VLOOKUP(F:F,'Payment Schedule'!AD:AE,2,FALSE),"")</f>
        <v/>
      </c>
    </row>
    <row r="3867" spans="6:13" x14ac:dyDescent="0.2">
      <c r="F3867" s="110"/>
      <c r="I3867" s="213"/>
      <c r="J3867" s="254">
        <f>IFERROR(VLOOKUP(G:G,'Master Data'!A:D,4,FALSE),0)</f>
        <v>0</v>
      </c>
      <c r="L3867" s="117">
        <f>IFERROR(VLOOKUP(F:F,'BW Expense Report Doc'!F:H,3,FALSE),0)</f>
        <v>0</v>
      </c>
      <c r="M3867" s="117" t="str">
        <f>IFERROR(VLOOKUP(F:F,'Payment Schedule'!AD:AE,2,FALSE),"")</f>
        <v/>
      </c>
    </row>
    <row r="3868" spans="6:13" x14ac:dyDescent="0.2">
      <c r="F3868" s="110"/>
      <c r="I3868" s="213"/>
      <c r="J3868" s="254">
        <f>IFERROR(VLOOKUP(G:G,'Master Data'!A:D,4,FALSE),0)</f>
        <v>0</v>
      </c>
      <c r="L3868" s="117">
        <f>IFERROR(VLOOKUP(F:F,'BW Expense Report Doc'!F:H,3,FALSE),0)</f>
        <v>0</v>
      </c>
      <c r="M3868" s="117" t="str">
        <f>IFERROR(VLOOKUP(F:F,'Payment Schedule'!AD:AE,2,FALSE),"")</f>
        <v/>
      </c>
    </row>
    <row r="3869" spans="6:13" x14ac:dyDescent="0.2">
      <c r="F3869" s="110"/>
      <c r="I3869" s="213"/>
      <c r="J3869" s="254">
        <f>IFERROR(VLOOKUP(G:G,'Master Data'!A:D,4,FALSE),0)</f>
        <v>0</v>
      </c>
      <c r="L3869" s="117">
        <f>IFERROR(VLOOKUP(F:F,'BW Expense Report Doc'!F:H,3,FALSE),0)</f>
        <v>0</v>
      </c>
      <c r="M3869" s="117" t="str">
        <f>IFERROR(VLOOKUP(F:F,'Payment Schedule'!AD:AE,2,FALSE),"")</f>
        <v/>
      </c>
    </row>
    <row r="3870" spans="6:13" x14ac:dyDescent="0.2">
      <c r="F3870" s="110"/>
      <c r="I3870" s="213"/>
      <c r="J3870" s="254">
        <f>IFERROR(VLOOKUP(G:G,'Master Data'!A:D,4,FALSE),0)</f>
        <v>0</v>
      </c>
      <c r="L3870" s="117">
        <f>IFERROR(VLOOKUP(F:F,'BW Expense Report Doc'!F:H,3,FALSE),0)</f>
        <v>0</v>
      </c>
      <c r="M3870" s="117" t="str">
        <f>IFERROR(VLOOKUP(F:F,'Payment Schedule'!AD:AE,2,FALSE),"")</f>
        <v/>
      </c>
    </row>
    <row r="3871" spans="6:13" x14ac:dyDescent="0.2">
      <c r="F3871" s="110"/>
      <c r="I3871" s="213"/>
      <c r="J3871" s="254">
        <f>IFERROR(VLOOKUP(G:G,'Master Data'!A:D,4,FALSE),0)</f>
        <v>0</v>
      </c>
      <c r="L3871" s="117">
        <f>IFERROR(VLOOKUP(F:F,'BW Expense Report Doc'!F:H,3,FALSE),0)</f>
        <v>0</v>
      </c>
      <c r="M3871" s="117" t="str">
        <f>IFERROR(VLOOKUP(F:F,'Payment Schedule'!AD:AE,2,FALSE),"")</f>
        <v/>
      </c>
    </row>
    <row r="3872" spans="6:13" x14ac:dyDescent="0.2">
      <c r="F3872" s="110"/>
      <c r="I3872" s="213"/>
      <c r="J3872" s="254">
        <f>IFERROR(VLOOKUP(G:G,'Master Data'!A:D,4,FALSE),0)</f>
        <v>0</v>
      </c>
      <c r="L3872" s="117">
        <f>IFERROR(VLOOKUP(F:F,'BW Expense Report Doc'!F:H,3,FALSE),0)</f>
        <v>0</v>
      </c>
      <c r="M3872" s="117" t="str">
        <f>IFERROR(VLOOKUP(F:F,'Payment Schedule'!AD:AE,2,FALSE),"")</f>
        <v/>
      </c>
    </row>
    <row r="3873" spans="6:13" x14ac:dyDescent="0.2">
      <c r="F3873" s="110"/>
      <c r="I3873" s="213"/>
      <c r="J3873" s="254">
        <f>IFERROR(VLOOKUP(G:G,'Master Data'!A:D,4,FALSE),0)</f>
        <v>0</v>
      </c>
      <c r="L3873" s="117">
        <f>IFERROR(VLOOKUP(F:F,'BW Expense Report Doc'!F:H,3,FALSE),0)</f>
        <v>0</v>
      </c>
      <c r="M3873" s="117" t="str">
        <f>IFERROR(VLOOKUP(F:F,'Payment Schedule'!AD:AE,2,FALSE),"")</f>
        <v/>
      </c>
    </row>
    <row r="3874" spans="6:13" x14ac:dyDescent="0.2">
      <c r="F3874" s="110"/>
      <c r="I3874" s="213"/>
      <c r="J3874" s="254">
        <f>IFERROR(VLOOKUP(G:G,'Master Data'!A:D,4,FALSE),0)</f>
        <v>0</v>
      </c>
      <c r="L3874" s="117">
        <f>IFERROR(VLOOKUP(F:F,'BW Expense Report Doc'!F:H,3,FALSE),0)</f>
        <v>0</v>
      </c>
      <c r="M3874" s="117" t="str">
        <f>IFERROR(VLOOKUP(F:F,'Payment Schedule'!AD:AE,2,FALSE),"")</f>
        <v/>
      </c>
    </row>
    <row r="3875" spans="6:13" x14ac:dyDescent="0.2">
      <c r="F3875" s="110"/>
      <c r="I3875" s="213"/>
      <c r="J3875" s="254">
        <f>IFERROR(VLOOKUP(G:G,'Master Data'!A:D,4,FALSE),0)</f>
        <v>0</v>
      </c>
      <c r="L3875" s="117">
        <f>IFERROR(VLOOKUP(F:F,'BW Expense Report Doc'!F:H,3,FALSE),0)</f>
        <v>0</v>
      </c>
      <c r="M3875" s="117" t="str">
        <f>IFERROR(VLOOKUP(F:F,'Payment Schedule'!AD:AE,2,FALSE),"")</f>
        <v/>
      </c>
    </row>
    <row r="3876" spans="6:13" x14ac:dyDescent="0.2">
      <c r="F3876" s="110"/>
      <c r="I3876" s="213"/>
      <c r="J3876" s="254">
        <f>IFERROR(VLOOKUP(G:G,'Master Data'!A:D,4,FALSE),0)</f>
        <v>0</v>
      </c>
      <c r="L3876" s="117">
        <f>IFERROR(VLOOKUP(F:F,'BW Expense Report Doc'!F:H,3,FALSE),0)</f>
        <v>0</v>
      </c>
      <c r="M3876" s="117" t="str">
        <f>IFERROR(VLOOKUP(F:F,'Payment Schedule'!AD:AE,2,FALSE),"")</f>
        <v/>
      </c>
    </row>
    <row r="3877" spans="6:13" x14ac:dyDescent="0.2">
      <c r="F3877" s="110"/>
      <c r="I3877" s="213"/>
      <c r="J3877" s="254">
        <f>IFERROR(VLOOKUP(G:G,'Master Data'!A:D,4,FALSE),0)</f>
        <v>0</v>
      </c>
      <c r="L3877" s="117">
        <f>IFERROR(VLOOKUP(F:F,'BW Expense Report Doc'!F:H,3,FALSE),0)</f>
        <v>0</v>
      </c>
      <c r="M3877" s="117" t="str">
        <f>IFERROR(VLOOKUP(F:F,'Payment Schedule'!AD:AE,2,FALSE),"")</f>
        <v/>
      </c>
    </row>
    <row r="3878" spans="6:13" x14ac:dyDescent="0.2">
      <c r="F3878" s="110"/>
      <c r="I3878" s="213"/>
      <c r="J3878" s="254">
        <f>IFERROR(VLOOKUP(G:G,'Master Data'!A:D,4,FALSE),0)</f>
        <v>0</v>
      </c>
      <c r="L3878" s="117">
        <f>IFERROR(VLOOKUP(F:F,'BW Expense Report Doc'!F:H,3,FALSE),0)</f>
        <v>0</v>
      </c>
      <c r="M3878" s="117" t="str">
        <f>IFERROR(VLOOKUP(F:F,'Payment Schedule'!AD:AE,2,FALSE),"")</f>
        <v/>
      </c>
    </row>
    <row r="3879" spans="6:13" x14ac:dyDescent="0.2">
      <c r="F3879" s="110"/>
      <c r="I3879" s="213"/>
      <c r="J3879" s="254">
        <f>IFERROR(VLOOKUP(G:G,'Master Data'!A:D,4,FALSE),0)</f>
        <v>0</v>
      </c>
      <c r="L3879" s="117">
        <f>IFERROR(VLOOKUP(F:F,'BW Expense Report Doc'!F:H,3,FALSE),0)</f>
        <v>0</v>
      </c>
      <c r="M3879" s="117" t="str">
        <f>IFERROR(VLOOKUP(F:F,'Payment Schedule'!AD:AE,2,FALSE),"")</f>
        <v/>
      </c>
    </row>
    <row r="3880" spans="6:13" x14ac:dyDescent="0.2">
      <c r="F3880" s="110"/>
      <c r="I3880" s="213"/>
      <c r="J3880" s="254">
        <f>IFERROR(VLOOKUP(G:G,'Master Data'!A:D,4,FALSE),0)</f>
        <v>0</v>
      </c>
      <c r="L3880" s="117">
        <f>IFERROR(VLOOKUP(F:F,'BW Expense Report Doc'!F:H,3,FALSE),0)</f>
        <v>0</v>
      </c>
      <c r="M3880" s="117" t="str">
        <f>IFERROR(VLOOKUP(F:F,'Payment Schedule'!AD:AE,2,FALSE),"")</f>
        <v/>
      </c>
    </row>
    <row r="3881" spans="6:13" x14ac:dyDescent="0.2">
      <c r="F3881" s="110"/>
      <c r="I3881" s="213"/>
      <c r="J3881" s="254">
        <f>IFERROR(VLOOKUP(G:G,'Master Data'!A:D,4,FALSE),0)</f>
        <v>0</v>
      </c>
      <c r="L3881" s="117">
        <f>IFERROR(VLOOKUP(F:F,'BW Expense Report Doc'!F:H,3,FALSE),0)</f>
        <v>0</v>
      </c>
      <c r="M3881" s="117" t="str">
        <f>IFERROR(VLOOKUP(F:F,'Payment Schedule'!AD:AE,2,FALSE),"")</f>
        <v/>
      </c>
    </row>
    <row r="3882" spans="6:13" x14ac:dyDescent="0.2">
      <c r="F3882" s="110"/>
      <c r="I3882" s="213"/>
      <c r="J3882" s="254">
        <f>IFERROR(VLOOKUP(G:G,'Master Data'!A:D,4,FALSE),0)</f>
        <v>0</v>
      </c>
      <c r="L3882" s="117">
        <f>IFERROR(VLOOKUP(F:F,'BW Expense Report Doc'!F:H,3,FALSE),0)</f>
        <v>0</v>
      </c>
      <c r="M3882" s="117" t="str">
        <f>IFERROR(VLOOKUP(F:F,'Payment Schedule'!AD:AE,2,FALSE),"")</f>
        <v/>
      </c>
    </row>
    <row r="3883" spans="6:13" x14ac:dyDescent="0.2">
      <c r="F3883" s="110"/>
      <c r="I3883" s="213"/>
      <c r="J3883" s="254">
        <f>IFERROR(VLOOKUP(G:G,'Master Data'!A:D,4,FALSE),0)</f>
        <v>0</v>
      </c>
      <c r="L3883" s="117">
        <f>IFERROR(VLOOKUP(F:F,'BW Expense Report Doc'!F:H,3,FALSE),0)</f>
        <v>0</v>
      </c>
      <c r="M3883" s="117" t="str">
        <f>IFERROR(VLOOKUP(F:F,'Payment Schedule'!AD:AE,2,FALSE),"")</f>
        <v/>
      </c>
    </row>
    <row r="3884" spans="6:13" x14ac:dyDescent="0.2">
      <c r="F3884" s="110"/>
      <c r="I3884" s="213"/>
      <c r="J3884" s="254">
        <f>IFERROR(VLOOKUP(G:G,'Master Data'!A:D,4,FALSE),0)</f>
        <v>0</v>
      </c>
      <c r="L3884" s="117">
        <f>IFERROR(VLOOKUP(F:F,'BW Expense Report Doc'!F:H,3,FALSE),0)</f>
        <v>0</v>
      </c>
      <c r="M3884" s="117" t="str">
        <f>IFERROR(VLOOKUP(F:F,'Payment Schedule'!AD:AE,2,FALSE),"")</f>
        <v/>
      </c>
    </row>
    <row r="3885" spans="6:13" x14ac:dyDescent="0.2">
      <c r="F3885" s="110"/>
      <c r="I3885" s="213"/>
      <c r="J3885" s="254">
        <f>IFERROR(VLOOKUP(G:G,'Master Data'!A:D,4,FALSE),0)</f>
        <v>0</v>
      </c>
      <c r="L3885" s="117">
        <f>IFERROR(VLOOKUP(F:F,'BW Expense Report Doc'!F:H,3,FALSE),0)</f>
        <v>0</v>
      </c>
      <c r="M3885" s="117" t="str">
        <f>IFERROR(VLOOKUP(F:F,'Payment Schedule'!AD:AE,2,FALSE),"")</f>
        <v/>
      </c>
    </row>
    <row r="3886" spans="6:13" x14ac:dyDescent="0.2">
      <c r="F3886" s="110"/>
      <c r="I3886" s="213"/>
      <c r="J3886" s="254">
        <f>IFERROR(VLOOKUP(G:G,'Master Data'!A:D,4,FALSE),0)</f>
        <v>0</v>
      </c>
      <c r="L3886" s="117">
        <f>IFERROR(VLOOKUP(F:F,'BW Expense Report Doc'!F:H,3,FALSE),0)</f>
        <v>0</v>
      </c>
      <c r="M3886" s="117" t="str">
        <f>IFERROR(VLOOKUP(F:F,'Payment Schedule'!AD:AE,2,FALSE),"")</f>
        <v/>
      </c>
    </row>
    <row r="3887" spans="6:13" x14ac:dyDescent="0.2">
      <c r="F3887" s="110"/>
      <c r="I3887" s="213"/>
      <c r="J3887" s="254">
        <f>IFERROR(VLOOKUP(G:G,'Master Data'!A:D,4,FALSE),0)</f>
        <v>0</v>
      </c>
      <c r="L3887" s="117">
        <f>IFERROR(VLOOKUP(F:F,'BW Expense Report Doc'!F:H,3,FALSE),0)</f>
        <v>0</v>
      </c>
      <c r="M3887" s="117" t="str">
        <f>IFERROR(VLOOKUP(F:F,'Payment Schedule'!AD:AE,2,FALSE),"")</f>
        <v/>
      </c>
    </row>
    <row r="3888" spans="6:13" x14ac:dyDescent="0.2">
      <c r="F3888" s="110"/>
      <c r="I3888" s="213"/>
      <c r="J3888" s="254">
        <f>IFERROR(VLOOKUP(G:G,'Master Data'!A:D,4,FALSE),0)</f>
        <v>0</v>
      </c>
      <c r="L3888" s="117">
        <f>IFERROR(VLOOKUP(F:F,'BW Expense Report Doc'!F:H,3,FALSE),0)</f>
        <v>0</v>
      </c>
      <c r="M3888" s="117" t="str">
        <f>IFERROR(VLOOKUP(F:F,'Payment Schedule'!AD:AE,2,FALSE),"")</f>
        <v/>
      </c>
    </row>
    <row r="3889" spans="6:13" x14ac:dyDescent="0.2">
      <c r="F3889" s="110"/>
      <c r="I3889" s="213"/>
      <c r="J3889" s="254">
        <f>IFERROR(VLOOKUP(G:G,'Master Data'!A:D,4,FALSE),0)</f>
        <v>0</v>
      </c>
      <c r="L3889" s="117">
        <f>IFERROR(VLOOKUP(F:F,'BW Expense Report Doc'!F:H,3,FALSE),0)</f>
        <v>0</v>
      </c>
      <c r="M3889" s="117" t="str">
        <f>IFERROR(VLOOKUP(F:F,'Payment Schedule'!AD:AE,2,FALSE),"")</f>
        <v/>
      </c>
    </row>
    <row r="3890" spans="6:13" x14ac:dyDescent="0.2">
      <c r="F3890" s="110"/>
      <c r="I3890" s="213"/>
      <c r="J3890" s="254">
        <f>IFERROR(VLOOKUP(G:G,'Master Data'!A:D,4,FALSE),0)</f>
        <v>0</v>
      </c>
      <c r="L3890" s="117">
        <f>IFERROR(VLOOKUP(F:F,'BW Expense Report Doc'!F:H,3,FALSE),0)</f>
        <v>0</v>
      </c>
      <c r="M3890" s="117" t="str">
        <f>IFERROR(VLOOKUP(F:F,'Payment Schedule'!AD:AE,2,FALSE),"")</f>
        <v/>
      </c>
    </row>
    <row r="3891" spans="6:13" x14ac:dyDescent="0.2">
      <c r="F3891" s="110"/>
      <c r="I3891" s="213"/>
      <c r="J3891" s="254">
        <f>IFERROR(VLOOKUP(G:G,'Master Data'!A:D,4,FALSE),0)</f>
        <v>0</v>
      </c>
      <c r="L3891" s="117">
        <f>IFERROR(VLOOKUP(F:F,'BW Expense Report Doc'!F:H,3,FALSE),0)</f>
        <v>0</v>
      </c>
      <c r="M3891" s="117" t="str">
        <f>IFERROR(VLOOKUP(F:F,'Payment Schedule'!AD:AE,2,FALSE),"")</f>
        <v/>
      </c>
    </row>
    <row r="3892" spans="6:13" x14ac:dyDescent="0.2">
      <c r="F3892" s="110"/>
      <c r="I3892" s="213"/>
      <c r="J3892" s="254">
        <f>IFERROR(VLOOKUP(G:G,'Master Data'!A:D,4,FALSE),0)</f>
        <v>0</v>
      </c>
      <c r="L3892" s="117">
        <f>IFERROR(VLOOKUP(F:F,'BW Expense Report Doc'!F:H,3,FALSE),0)</f>
        <v>0</v>
      </c>
      <c r="M3892" s="117" t="str">
        <f>IFERROR(VLOOKUP(F:F,'Payment Schedule'!AD:AE,2,FALSE),"")</f>
        <v/>
      </c>
    </row>
    <row r="3893" spans="6:13" x14ac:dyDescent="0.2">
      <c r="F3893" s="110"/>
      <c r="I3893" s="213"/>
      <c r="J3893" s="254">
        <f>IFERROR(VLOOKUP(G:G,'Master Data'!A:D,4,FALSE),0)</f>
        <v>0</v>
      </c>
      <c r="L3893" s="117">
        <f>IFERROR(VLOOKUP(F:F,'BW Expense Report Doc'!F:H,3,FALSE),0)</f>
        <v>0</v>
      </c>
      <c r="M3893" s="117" t="str">
        <f>IFERROR(VLOOKUP(F:F,'Payment Schedule'!AD:AE,2,FALSE),"")</f>
        <v/>
      </c>
    </row>
    <row r="3894" spans="6:13" x14ac:dyDescent="0.2">
      <c r="F3894" s="110"/>
      <c r="I3894" s="213"/>
      <c r="J3894" s="254">
        <f>IFERROR(VLOOKUP(G:G,'Master Data'!A:D,4,FALSE),0)</f>
        <v>0</v>
      </c>
      <c r="L3894" s="117">
        <f>IFERROR(VLOOKUP(F:F,'BW Expense Report Doc'!F:H,3,FALSE),0)</f>
        <v>0</v>
      </c>
      <c r="M3894" s="117" t="str">
        <f>IFERROR(VLOOKUP(F:F,'Payment Schedule'!AD:AE,2,FALSE),"")</f>
        <v/>
      </c>
    </row>
    <row r="3895" spans="6:13" x14ac:dyDescent="0.2">
      <c r="F3895" s="110"/>
      <c r="I3895" s="213"/>
      <c r="J3895" s="254">
        <f>IFERROR(VLOOKUP(G:G,'Master Data'!A:D,4,FALSE),0)</f>
        <v>0</v>
      </c>
      <c r="L3895" s="117">
        <f>IFERROR(VLOOKUP(F:F,'BW Expense Report Doc'!F:H,3,FALSE),0)</f>
        <v>0</v>
      </c>
      <c r="M3895" s="117" t="str">
        <f>IFERROR(VLOOKUP(F:F,'Payment Schedule'!AD:AE,2,FALSE),"")</f>
        <v/>
      </c>
    </row>
    <row r="3896" spans="6:13" x14ac:dyDescent="0.2">
      <c r="F3896" s="110"/>
      <c r="I3896" s="213"/>
      <c r="J3896" s="254">
        <f>IFERROR(VLOOKUP(G:G,'Master Data'!A:D,4,FALSE),0)</f>
        <v>0</v>
      </c>
      <c r="L3896" s="117">
        <f>IFERROR(VLOOKUP(F:F,'BW Expense Report Doc'!F:H,3,FALSE),0)</f>
        <v>0</v>
      </c>
      <c r="M3896" s="117" t="str">
        <f>IFERROR(VLOOKUP(F:F,'Payment Schedule'!AD:AE,2,FALSE),"")</f>
        <v/>
      </c>
    </row>
    <row r="3897" spans="6:13" x14ac:dyDescent="0.2">
      <c r="F3897" s="110"/>
      <c r="I3897" s="213"/>
      <c r="J3897" s="254">
        <f>IFERROR(VLOOKUP(G:G,'Master Data'!A:D,4,FALSE),0)</f>
        <v>0</v>
      </c>
      <c r="L3897" s="117">
        <f>IFERROR(VLOOKUP(F:F,'BW Expense Report Doc'!F:H,3,FALSE),0)</f>
        <v>0</v>
      </c>
      <c r="M3897" s="117" t="str">
        <f>IFERROR(VLOOKUP(F:F,'Payment Schedule'!AD:AE,2,FALSE),"")</f>
        <v/>
      </c>
    </row>
    <row r="3898" spans="6:13" x14ac:dyDescent="0.2">
      <c r="F3898" s="110"/>
      <c r="I3898" s="213"/>
      <c r="J3898" s="254">
        <f>IFERROR(VLOOKUP(G:G,'Master Data'!A:D,4,FALSE),0)</f>
        <v>0</v>
      </c>
      <c r="L3898" s="117">
        <f>IFERROR(VLOOKUP(F:F,'BW Expense Report Doc'!F:H,3,FALSE),0)</f>
        <v>0</v>
      </c>
      <c r="M3898" s="117" t="str">
        <f>IFERROR(VLOOKUP(F:F,'Payment Schedule'!AD:AE,2,FALSE),"")</f>
        <v/>
      </c>
    </row>
    <row r="3899" spans="6:13" x14ac:dyDescent="0.2">
      <c r="F3899" s="110"/>
      <c r="I3899" s="213"/>
      <c r="J3899" s="254">
        <f>IFERROR(VLOOKUP(G:G,'Master Data'!A:D,4,FALSE),0)</f>
        <v>0</v>
      </c>
      <c r="L3899" s="117">
        <f>IFERROR(VLOOKUP(F:F,'BW Expense Report Doc'!F:H,3,FALSE),0)</f>
        <v>0</v>
      </c>
      <c r="M3899" s="117" t="str">
        <f>IFERROR(VLOOKUP(F:F,'Payment Schedule'!AD:AE,2,FALSE),"")</f>
        <v/>
      </c>
    </row>
    <row r="3900" spans="6:13" x14ac:dyDescent="0.2">
      <c r="F3900" s="110"/>
      <c r="I3900" s="213"/>
      <c r="J3900" s="254">
        <f>IFERROR(VLOOKUP(G:G,'Master Data'!A:D,4,FALSE),0)</f>
        <v>0</v>
      </c>
      <c r="L3900" s="117">
        <f>IFERROR(VLOOKUP(F:F,'BW Expense Report Doc'!F:H,3,FALSE),0)</f>
        <v>0</v>
      </c>
      <c r="M3900" s="117" t="str">
        <f>IFERROR(VLOOKUP(F:F,'Payment Schedule'!AD:AE,2,FALSE),"")</f>
        <v/>
      </c>
    </row>
    <row r="3901" spans="6:13" x14ac:dyDescent="0.2">
      <c r="F3901" s="110"/>
      <c r="I3901" s="213"/>
      <c r="J3901" s="254">
        <f>IFERROR(VLOOKUP(G:G,'Master Data'!A:D,4,FALSE),0)</f>
        <v>0</v>
      </c>
      <c r="L3901" s="117">
        <f>IFERROR(VLOOKUP(F:F,'BW Expense Report Doc'!F:H,3,FALSE),0)</f>
        <v>0</v>
      </c>
      <c r="M3901" s="117" t="str">
        <f>IFERROR(VLOOKUP(F:F,'Payment Schedule'!AD:AE,2,FALSE),"")</f>
        <v/>
      </c>
    </row>
    <row r="3902" spans="6:13" x14ac:dyDescent="0.2">
      <c r="F3902" s="110"/>
      <c r="I3902" s="213"/>
      <c r="J3902" s="254">
        <f>IFERROR(VLOOKUP(G:G,'Master Data'!A:D,4,FALSE),0)</f>
        <v>0</v>
      </c>
      <c r="L3902" s="117">
        <f>IFERROR(VLOOKUP(F:F,'BW Expense Report Doc'!F:H,3,FALSE),0)</f>
        <v>0</v>
      </c>
      <c r="M3902" s="117" t="str">
        <f>IFERROR(VLOOKUP(F:F,'Payment Schedule'!AD:AE,2,FALSE),"")</f>
        <v/>
      </c>
    </row>
    <row r="3903" spans="6:13" x14ac:dyDescent="0.2">
      <c r="F3903" s="110"/>
      <c r="I3903" s="213"/>
      <c r="J3903" s="254">
        <f>IFERROR(VLOOKUP(G:G,'Master Data'!A:D,4,FALSE),0)</f>
        <v>0</v>
      </c>
      <c r="L3903" s="117">
        <f>IFERROR(VLOOKUP(F:F,'BW Expense Report Doc'!F:H,3,FALSE),0)</f>
        <v>0</v>
      </c>
      <c r="M3903" s="117" t="str">
        <f>IFERROR(VLOOKUP(F:F,'Payment Schedule'!AD:AE,2,FALSE),"")</f>
        <v/>
      </c>
    </row>
    <row r="3904" spans="6:13" x14ac:dyDescent="0.2">
      <c r="F3904" s="110"/>
      <c r="I3904" s="213"/>
      <c r="J3904" s="254">
        <f>IFERROR(VLOOKUP(G:G,'Master Data'!A:D,4,FALSE),0)</f>
        <v>0</v>
      </c>
      <c r="L3904" s="117">
        <f>IFERROR(VLOOKUP(F:F,'BW Expense Report Doc'!F:H,3,FALSE),0)</f>
        <v>0</v>
      </c>
      <c r="M3904" s="117" t="str">
        <f>IFERROR(VLOOKUP(F:F,'Payment Schedule'!AD:AE,2,FALSE),"")</f>
        <v/>
      </c>
    </row>
    <row r="3905" spans="6:13" x14ac:dyDescent="0.2">
      <c r="F3905" s="110"/>
      <c r="I3905" s="213"/>
      <c r="J3905" s="254">
        <f>IFERROR(VLOOKUP(G:G,'Master Data'!A:D,4,FALSE),0)</f>
        <v>0</v>
      </c>
      <c r="L3905" s="117">
        <f>IFERROR(VLOOKUP(F:F,'BW Expense Report Doc'!F:H,3,FALSE),0)</f>
        <v>0</v>
      </c>
      <c r="M3905" s="117" t="str">
        <f>IFERROR(VLOOKUP(F:F,'Payment Schedule'!AD:AE,2,FALSE),"")</f>
        <v/>
      </c>
    </row>
    <row r="3906" spans="6:13" x14ac:dyDescent="0.2">
      <c r="F3906" s="110"/>
      <c r="I3906" s="213"/>
      <c r="J3906" s="254">
        <f>IFERROR(VLOOKUP(G:G,'Master Data'!A:D,4,FALSE),0)</f>
        <v>0</v>
      </c>
      <c r="L3906" s="117">
        <f>IFERROR(VLOOKUP(F:F,'BW Expense Report Doc'!F:H,3,FALSE),0)</f>
        <v>0</v>
      </c>
      <c r="M3906" s="117" t="str">
        <f>IFERROR(VLOOKUP(F:F,'Payment Schedule'!AD:AE,2,FALSE),"")</f>
        <v/>
      </c>
    </row>
    <row r="3907" spans="6:13" x14ac:dyDescent="0.2">
      <c r="F3907" s="110"/>
      <c r="I3907" s="213"/>
      <c r="J3907" s="254">
        <f>IFERROR(VLOOKUP(G:G,'Master Data'!A:D,4,FALSE),0)</f>
        <v>0</v>
      </c>
      <c r="L3907" s="117">
        <f>IFERROR(VLOOKUP(F:F,'BW Expense Report Doc'!F:H,3,FALSE),0)</f>
        <v>0</v>
      </c>
      <c r="M3907" s="117" t="str">
        <f>IFERROR(VLOOKUP(F:F,'Payment Schedule'!AD:AE,2,FALSE),"")</f>
        <v/>
      </c>
    </row>
    <row r="3908" spans="6:13" x14ac:dyDescent="0.2">
      <c r="F3908" s="110"/>
      <c r="I3908" s="213"/>
      <c r="J3908" s="254">
        <f>IFERROR(VLOOKUP(G:G,'Master Data'!A:D,4,FALSE),0)</f>
        <v>0</v>
      </c>
      <c r="L3908" s="117">
        <f>IFERROR(VLOOKUP(F:F,'BW Expense Report Doc'!F:H,3,FALSE),0)</f>
        <v>0</v>
      </c>
      <c r="M3908" s="117" t="str">
        <f>IFERROR(VLOOKUP(F:F,'Payment Schedule'!AD:AE,2,FALSE),"")</f>
        <v/>
      </c>
    </row>
    <row r="3909" spans="6:13" x14ac:dyDescent="0.2">
      <c r="F3909" s="110"/>
      <c r="I3909" s="213"/>
      <c r="J3909" s="254">
        <f>IFERROR(VLOOKUP(G:G,'Master Data'!A:D,4,FALSE),0)</f>
        <v>0</v>
      </c>
      <c r="L3909" s="117">
        <f>IFERROR(VLOOKUP(F:F,'BW Expense Report Doc'!F:H,3,FALSE),0)</f>
        <v>0</v>
      </c>
      <c r="M3909" s="117" t="str">
        <f>IFERROR(VLOOKUP(F:F,'Payment Schedule'!AD:AE,2,FALSE),"")</f>
        <v/>
      </c>
    </row>
    <row r="3910" spans="6:13" x14ac:dyDescent="0.2">
      <c r="F3910" s="110"/>
      <c r="I3910" s="213"/>
      <c r="J3910" s="254">
        <f>IFERROR(VLOOKUP(G:G,'Master Data'!A:D,4,FALSE),0)</f>
        <v>0</v>
      </c>
      <c r="L3910" s="117">
        <f>IFERROR(VLOOKUP(F:F,'BW Expense Report Doc'!F:H,3,FALSE),0)</f>
        <v>0</v>
      </c>
      <c r="M3910" s="117" t="str">
        <f>IFERROR(VLOOKUP(F:F,'Payment Schedule'!AD:AE,2,FALSE),"")</f>
        <v/>
      </c>
    </row>
    <row r="3911" spans="6:13" x14ac:dyDescent="0.2">
      <c r="F3911" s="110"/>
      <c r="I3911" s="213"/>
      <c r="J3911" s="254">
        <f>IFERROR(VLOOKUP(G:G,'Master Data'!A:D,4,FALSE),0)</f>
        <v>0</v>
      </c>
      <c r="L3911" s="117">
        <f>IFERROR(VLOOKUP(F:F,'BW Expense Report Doc'!F:H,3,FALSE),0)</f>
        <v>0</v>
      </c>
      <c r="M3911" s="117" t="str">
        <f>IFERROR(VLOOKUP(F:F,'Payment Schedule'!AD:AE,2,FALSE),"")</f>
        <v/>
      </c>
    </row>
    <row r="3912" spans="6:13" x14ac:dyDescent="0.2">
      <c r="F3912" s="110"/>
      <c r="I3912" s="213"/>
      <c r="J3912" s="254">
        <f>IFERROR(VLOOKUP(G:G,'Master Data'!A:D,4,FALSE),0)</f>
        <v>0</v>
      </c>
      <c r="L3912" s="117">
        <f>IFERROR(VLOOKUP(F:F,'BW Expense Report Doc'!F:H,3,FALSE),0)</f>
        <v>0</v>
      </c>
      <c r="M3912" s="117" t="str">
        <f>IFERROR(VLOOKUP(F:F,'Payment Schedule'!AD:AE,2,FALSE),"")</f>
        <v/>
      </c>
    </row>
    <row r="3913" spans="6:13" x14ac:dyDescent="0.2">
      <c r="F3913" s="110"/>
      <c r="I3913" s="213"/>
      <c r="J3913" s="254">
        <f>IFERROR(VLOOKUP(G:G,'Master Data'!A:D,4,FALSE),0)</f>
        <v>0</v>
      </c>
      <c r="L3913" s="117">
        <f>IFERROR(VLOOKUP(F:F,'BW Expense Report Doc'!F:H,3,FALSE),0)</f>
        <v>0</v>
      </c>
      <c r="M3913" s="117" t="str">
        <f>IFERROR(VLOOKUP(F:F,'Payment Schedule'!AD:AE,2,FALSE),"")</f>
        <v/>
      </c>
    </row>
    <row r="3914" spans="6:13" x14ac:dyDescent="0.2">
      <c r="F3914" s="110"/>
      <c r="I3914" s="213"/>
      <c r="J3914" s="254">
        <f>IFERROR(VLOOKUP(G:G,'Master Data'!A:D,4,FALSE),0)</f>
        <v>0</v>
      </c>
      <c r="L3914" s="117">
        <f>IFERROR(VLOOKUP(F:F,'BW Expense Report Doc'!F:H,3,FALSE),0)</f>
        <v>0</v>
      </c>
      <c r="M3914" s="117" t="str">
        <f>IFERROR(VLOOKUP(F:F,'Payment Schedule'!AD:AE,2,FALSE),"")</f>
        <v/>
      </c>
    </row>
    <row r="3915" spans="6:13" x14ac:dyDescent="0.2">
      <c r="F3915" s="110"/>
      <c r="I3915" s="213"/>
      <c r="J3915" s="254">
        <f>IFERROR(VLOOKUP(G:G,'Master Data'!A:D,4,FALSE),0)</f>
        <v>0</v>
      </c>
      <c r="L3915" s="117">
        <f>IFERROR(VLOOKUP(F:F,'BW Expense Report Doc'!F:H,3,FALSE),0)</f>
        <v>0</v>
      </c>
      <c r="M3915" s="117" t="str">
        <f>IFERROR(VLOOKUP(F:F,'Payment Schedule'!AD:AE,2,FALSE),"")</f>
        <v/>
      </c>
    </row>
    <row r="3916" spans="6:13" x14ac:dyDescent="0.2">
      <c r="F3916" s="110"/>
      <c r="I3916" s="213"/>
      <c r="J3916" s="254">
        <f>IFERROR(VLOOKUP(G:G,'Master Data'!A:D,4,FALSE),0)</f>
        <v>0</v>
      </c>
      <c r="L3916" s="117">
        <f>IFERROR(VLOOKUP(F:F,'BW Expense Report Doc'!F:H,3,FALSE),0)</f>
        <v>0</v>
      </c>
      <c r="M3916" s="117" t="str">
        <f>IFERROR(VLOOKUP(F:F,'Payment Schedule'!AD:AE,2,FALSE),"")</f>
        <v/>
      </c>
    </row>
    <row r="3917" spans="6:13" x14ac:dyDescent="0.2">
      <c r="F3917" s="110"/>
      <c r="I3917" s="213"/>
      <c r="J3917" s="254">
        <f>IFERROR(VLOOKUP(G:G,'Master Data'!A:D,4,FALSE),0)</f>
        <v>0</v>
      </c>
      <c r="L3917" s="117">
        <f>IFERROR(VLOOKUP(F:F,'BW Expense Report Doc'!F:H,3,FALSE),0)</f>
        <v>0</v>
      </c>
      <c r="M3917" s="117" t="str">
        <f>IFERROR(VLOOKUP(F:F,'Payment Schedule'!AD:AE,2,FALSE),"")</f>
        <v/>
      </c>
    </row>
    <row r="3918" spans="6:13" x14ac:dyDescent="0.2">
      <c r="F3918" s="110"/>
      <c r="I3918" s="213"/>
      <c r="J3918" s="254">
        <f>IFERROR(VLOOKUP(G:G,'Master Data'!A:D,4,FALSE),0)</f>
        <v>0</v>
      </c>
      <c r="L3918" s="117">
        <f>IFERROR(VLOOKUP(F:F,'BW Expense Report Doc'!F:H,3,FALSE),0)</f>
        <v>0</v>
      </c>
      <c r="M3918" s="117" t="str">
        <f>IFERROR(VLOOKUP(F:F,'Payment Schedule'!AD:AE,2,FALSE),"")</f>
        <v/>
      </c>
    </row>
    <row r="3919" spans="6:13" x14ac:dyDescent="0.2">
      <c r="F3919" s="110"/>
      <c r="I3919" s="213"/>
      <c r="J3919" s="254">
        <f>IFERROR(VLOOKUP(G:G,'Master Data'!A:D,4,FALSE),0)</f>
        <v>0</v>
      </c>
      <c r="L3919" s="117">
        <f>IFERROR(VLOOKUP(F:F,'BW Expense Report Doc'!F:H,3,FALSE),0)</f>
        <v>0</v>
      </c>
      <c r="M3919" s="117" t="str">
        <f>IFERROR(VLOOKUP(F:F,'Payment Schedule'!AD:AE,2,FALSE),"")</f>
        <v/>
      </c>
    </row>
    <row r="3920" spans="6:13" x14ac:dyDescent="0.2">
      <c r="F3920" s="110"/>
      <c r="I3920" s="213"/>
      <c r="J3920" s="254">
        <f>IFERROR(VLOOKUP(G:G,'Master Data'!A:D,4,FALSE),0)</f>
        <v>0</v>
      </c>
      <c r="L3920" s="117">
        <f>IFERROR(VLOOKUP(F:F,'BW Expense Report Doc'!F:H,3,FALSE),0)</f>
        <v>0</v>
      </c>
      <c r="M3920" s="117" t="str">
        <f>IFERROR(VLOOKUP(F:F,'Payment Schedule'!AD:AE,2,FALSE),"")</f>
        <v/>
      </c>
    </row>
    <row r="3921" spans="6:13" x14ac:dyDescent="0.2">
      <c r="F3921" s="110"/>
      <c r="I3921" s="213"/>
      <c r="J3921" s="254">
        <f>IFERROR(VLOOKUP(G:G,'Master Data'!A:D,4,FALSE),0)</f>
        <v>0</v>
      </c>
      <c r="L3921" s="117">
        <f>IFERROR(VLOOKUP(F:F,'BW Expense Report Doc'!F:H,3,FALSE),0)</f>
        <v>0</v>
      </c>
      <c r="M3921" s="117" t="str">
        <f>IFERROR(VLOOKUP(F:F,'Payment Schedule'!AD:AE,2,FALSE),"")</f>
        <v/>
      </c>
    </row>
    <row r="3922" spans="6:13" x14ac:dyDescent="0.2">
      <c r="F3922" s="110"/>
      <c r="I3922" s="213"/>
      <c r="J3922" s="254">
        <f>IFERROR(VLOOKUP(G:G,'Master Data'!A:D,4,FALSE),0)</f>
        <v>0</v>
      </c>
      <c r="L3922" s="117">
        <f>IFERROR(VLOOKUP(F:F,'BW Expense Report Doc'!F:H,3,FALSE),0)</f>
        <v>0</v>
      </c>
      <c r="M3922" s="117" t="str">
        <f>IFERROR(VLOOKUP(F:F,'Payment Schedule'!AD:AE,2,FALSE),"")</f>
        <v/>
      </c>
    </row>
    <row r="3923" spans="6:13" x14ac:dyDescent="0.2">
      <c r="F3923" s="110"/>
      <c r="I3923" s="213"/>
      <c r="J3923" s="254">
        <f>IFERROR(VLOOKUP(G:G,'Master Data'!A:D,4,FALSE),0)</f>
        <v>0</v>
      </c>
      <c r="L3923" s="117">
        <f>IFERROR(VLOOKUP(F:F,'BW Expense Report Doc'!F:H,3,FALSE),0)</f>
        <v>0</v>
      </c>
      <c r="M3923" s="117" t="str">
        <f>IFERROR(VLOOKUP(F:F,'Payment Schedule'!AD:AE,2,FALSE),"")</f>
        <v/>
      </c>
    </row>
    <row r="3924" spans="6:13" x14ac:dyDescent="0.2">
      <c r="F3924" s="110"/>
      <c r="I3924" s="213"/>
      <c r="J3924" s="254">
        <f>IFERROR(VLOOKUP(G:G,'Master Data'!A:D,4,FALSE),0)</f>
        <v>0</v>
      </c>
      <c r="L3924" s="117">
        <f>IFERROR(VLOOKUP(F:F,'BW Expense Report Doc'!F:H,3,FALSE),0)</f>
        <v>0</v>
      </c>
      <c r="M3924" s="117" t="str">
        <f>IFERROR(VLOOKUP(F:F,'Payment Schedule'!AD:AE,2,FALSE),"")</f>
        <v/>
      </c>
    </row>
    <row r="3925" spans="6:13" x14ac:dyDescent="0.2">
      <c r="F3925" s="110"/>
      <c r="I3925" s="213"/>
      <c r="J3925" s="254">
        <f>IFERROR(VLOOKUP(G:G,'Master Data'!A:D,4,FALSE),0)</f>
        <v>0</v>
      </c>
      <c r="L3925" s="117">
        <f>IFERROR(VLOOKUP(F:F,'BW Expense Report Doc'!F:H,3,FALSE),0)</f>
        <v>0</v>
      </c>
      <c r="M3925" s="117" t="str">
        <f>IFERROR(VLOOKUP(F:F,'Payment Schedule'!AD:AE,2,FALSE),"")</f>
        <v/>
      </c>
    </row>
    <row r="3926" spans="6:13" x14ac:dyDescent="0.2">
      <c r="F3926" s="110"/>
      <c r="I3926" s="213"/>
      <c r="J3926" s="254">
        <f>IFERROR(VLOOKUP(G:G,'Master Data'!A:D,4,FALSE),0)</f>
        <v>0</v>
      </c>
      <c r="L3926" s="117">
        <f>IFERROR(VLOOKUP(F:F,'BW Expense Report Doc'!F:H,3,FALSE),0)</f>
        <v>0</v>
      </c>
      <c r="M3926" s="117" t="str">
        <f>IFERROR(VLOOKUP(F:F,'Payment Schedule'!AD:AE,2,FALSE),"")</f>
        <v/>
      </c>
    </row>
    <row r="3927" spans="6:13" x14ac:dyDescent="0.2">
      <c r="F3927" s="110"/>
      <c r="I3927" s="213"/>
      <c r="J3927" s="254">
        <f>IFERROR(VLOOKUP(G:G,'Master Data'!A:D,4,FALSE),0)</f>
        <v>0</v>
      </c>
      <c r="L3927" s="117">
        <f>IFERROR(VLOOKUP(F:F,'BW Expense Report Doc'!F:H,3,FALSE),0)</f>
        <v>0</v>
      </c>
      <c r="M3927" s="117" t="str">
        <f>IFERROR(VLOOKUP(F:F,'Payment Schedule'!AD:AE,2,FALSE),"")</f>
        <v/>
      </c>
    </row>
    <row r="3928" spans="6:13" x14ac:dyDescent="0.2">
      <c r="F3928" s="110"/>
      <c r="I3928" s="213"/>
      <c r="J3928" s="254">
        <f>IFERROR(VLOOKUP(G:G,'Master Data'!A:D,4,FALSE),0)</f>
        <v>0</v>
      </c>
      <c r="L3928" s="117">
        <f>IFERROR(VLOOKUP(F:F,'BW Expense Report Doc'!F:H,3,FALSE),0)</f>
        <v>0</v>
      </c>
      <c r="M3928" s="117" t="str">
        <f>IFERROR(VLOOKUP(F:F,'Payment Schedule'!AD:AE,2,FALSE),"")</f>
        <v/>
      </c>
    </row>
    <row r="3929" spans="6:13" x14ac:dyDescent="0.2">
      <c r="F3929" s="110"/>
      <c r="I3929" s="213"/>
      <c r="J3929" s="254">
        <f>IFERROR(VLOOKUP(G:G,'Master Data'!A:D,4,FALSE),0)</f>
        <v>0</v>
      </c>
      <c r="L3929" s="117">
        <f>IFERROR(VLOOKUP(F:F,'BW Expense Report Doc'!F:H,3,FALSE),0)</f>
        <v>0</v>
      </c>
      <c r="M3929" s="117" t="str">
        <f>IFERROR(VLOOKUP(F:F,'Payment Schedule'!AD:AE,2,FALSE),"")</f>
        <v/>
      </c>
    </row>
    <row r="3930" spans="6:13" x14ac:dyDescent="0.2">
      <c r="F3930" s="110"/>
      <c r="I3930" s="213"/>
      <c r="J3930" s="254">
        <f>IFERROR(VLOOKUP(G:G,'Master Data'!A:D,4,FALSE),0)</f>
        <v>0</v>
      </c>
      <c r="L3930" s="117">
        <f>IFERROR(VLOOKUP(F:F,'BW Expense Report Doc'!F:H,3,FALSE),0)</f>
        <v>0</v>
      </c>
      <c r="M3930" s="117" t="str">
        <f>IFERROR(VLOOKUP(F:F,'Payment Schedule'!AD:AE,2,FALSE),"")</f>
        <v/>
      </c>
    </row>
    <row r="3931" spans="6:13" x14ac:dyDescent="0.2">
      <c r="F3931" s="110"/>
      <c r="I3931" s="213"/>
      <c r="J3931" s="254">
        <f>IFERROR(VLOOKUP(G:G,'Master Data'!A:D,4,FALSE),0)</f>
        <v>0</v>
      </c>
      <c r="L3931" s="117">
        <f>IFERROR(VLOOKUP(F:F,'BW Expense Report Doc'!F:H,3,FALSE),0)</f>
        <v>0</v>
      </c>
      <c r="M3931" s="117" t="str">
        <f>IFERROR(VLOOKUP(F:F,'Payment Schedule'!AD:AE,2,FALSE),"")</f>
        <v/>
      </c>
    </row>
    <row r="3932" spans="6:13" x14ac:dyDescent="0.2">
      <c r="F3932" s="110"/>
      <c r="I3932" s="213"/>
      <c r="J3932" s="254">
        <f>IFERROR(VLOOKUP(G:G,'Master Data'!A:D,4,FALSE),0)</f>
        <v>0</v>
      </c>
      <c r="L3932" s="117">
        <f>IFERROR(VLOOKUP(F:F,'BW Expense Report Doc'!F:H,3,FALSE),0)</f>
        <v>0</v>
      </c>
      <c r="M3932" s="117" t="str">
        <f>IFERROR(VLOOKUP(F:F,'Payment Schedule'!AD:AE,2,FALSE),"")</f>
        <v/>
      </c>
    </row>
    <row r="3933" spans="6:13" x14ac:dyDescent="0.2">
      <c r="F3933" s="110"/>
      <c r="I3933" s="213"/>
      <c r="J3933" s="254">
        <f>IFERROR(VLOOKUP(G:G,'Master Data'!A:D,4,FALSE),0)</f>
        <v>0</v>
      </c>
      <c r="L3933" s="117">
        <f>IFERROR(VLOOKUP(F:F,'BW Expense Report Doc'!F:H,3,FALSE),0)</f>
        <v>0</v>
      </c>
      <c r="M3933" s="117" t="str">
        <f>IFERROR(VLOOKUP(F:F,'Payment Schedule'!AD:AE,2,FALSE),"")</f>
        <v/>
      </c>
    </row>
    <row r="3934" spans="6:13" x14ac:dyDescent="0.2">
      <c r="F3934" s="110"/>
      <c r="I3934" s="213"/>
      <c r="J3934" s="254">
        <f>IFERROR(VLOOKUP(G:G,'Master Data'!A:D,4,FALSE),0)</f>
        <v>0</v>
      </c>
      <c r="L3934" s="117">
        <f>IFERROR(VLOOKUP(F:F,'BW Expense Report Doc'!F:H,3,FALSE),0)</f>
        <v>0</v>
      </c>
      <c r="M3934" s="117" t="str">
        <f>IFERROR(VLOOKUP(F:F,'Payment Schedule'!AD:AE,2,FALSE),"")</f>
        <v/>
      </c>
    </row>
    <row r="3935" spans="6:13" x14ac:dyDescent="0.2">
      <c r="F3935" s="110"/>
      <c r="I3935" s="213"/>
      <c r="J3935" s="254">
        <f>IFERROR(VLOOKUP(G:G,'Master Data'!A:D,4,FALSE),0)</f>
        <v>0</v>
      </c>
      <c r="L3935" s="117">
        <f>IFERROR(VLOOKUP(F:F,'BW Expense Report Doc'!F:H,3,FALSE),0)</f>
        <v>0</v>
      </c>
      <c r="M3935" s="117" t="str">
        <f>IFERROR(VLOOKUP(F:F,'Payment Schedule'!AD:AE,2,FALSE),"")</f>
        <v/>
      </c>
    </row>
    <row r="3936" spans="6:13" x14ac:dyDescent="0.2">
      <c r="F3936" s="110"/>
      <c r="I3936" s="213"/>
      <c r="J3936" s="254">
        <f>IFERROR(VLOOKUP(G:G,'Master Data'!A:D,4,FALSE),0)</f>
        <v>0</v>
      </c>
      <c r="L3936" s="117">
        <f>IFERROR(VLOOKUP(F:F,'BW Expense Report Doc'!F:H,3,FALSE),0)</f>
        <v>0</v>
      </c>
      <c r="M3936" s="117" t="str">
        <f>IFERROR(VLOOKUP(F:F,'Payment Schedule'!AD:AE,2,FALSE),"")</f>
        <v/>
      </c>
    </row>
    <row r="3937" spans="6:13" x14ac:dyDescent="0.2">
      <c r="F3937" s="110"/>
      <c r="I3937" s="213"/>
      <c r="J3937" s="254">
        <f>IFERROR(VLOOKUP(G:G,'Master Data'!A:D,4,FALSE),0)</f>
        <v>0</v>
      </c>
      <c r="L3937" s="117">
        <f>IFERROR(VLOOKUP(F:F,'BW Expense Report Doc'!F:H,3,FALSE),0)</f>
        <v>0</v>
      </c>
      <c r="M3937" s="117" t="str">
        <f>IFERROR(VLOOKUP(F:F,'Payment Schedule'!AD:AE,2,FALSE),"")</f>
        <v/>
      </c>
    </row>
    <row r="3938" spans="6:13" x14ac:dyDescent="0.2">
      <c r="F3938" s="110"/>
      <c r="I3938" s="213"/>
      <c r="J3938" s="254">
        <f>IFERROR(VLOOKUP(G:G,'Master Data'!A:D,4,FALSE),0)</f>
        <v>0</v>
      </c>
      <c r="L3938" s="117">
        <f>IFERROR(VLOOKUP(F:F,'BW Expense Report Doc'!F:H,3,FALSE),0)</f>
        <v>0</v>
      </c>
      <c r="M3938" s="117" t="str">
        <f>IFERROR(VLOOKUP(F:F,'Payment Schedule'!AD:AE,2,FALSE),"")</f>
        <v/>
      </c>
    </row>
    <row r="3939" spans="6:13" x14ac:dyDescent="0.2">
      <c r="F3939" s="110"/>
      <c r="I3939" s="213"/>
      <c r="J3939" s="254">
        <f>IFERROR(VLOOKUP(G:G,'Master Data'!A:D,4,FALSE),0)</f>
        <v>0</v>
      </c>
      <c r="L3939" s="117">
        <f>IFERROR(VLOOKUP(F:F,'BW Expense Report Doc'!F:H,3,FALSE),0)</f>
        <v>0</v>
      </c>
      <c r="M3939" s="117" t="str">
        <f>IFERROR(VLOOKUP(F:F,'Payment Schedule'!AD:AE,2,FALSE),"")</f>
        <v/>
      </c>
    </row>
    <row r="3940" spans="6:13" x14ac:dyDescent="0.2">
      <c r="F3940" s="110"/>
      <c r="I3940" s="213"/>
      <c r="J3940" s="254">
        <f>IFERROR(VLOOKUP(G:G,'Master Data'!A:D,4,FALSE),0)</f>
        <v>0</v>
      </c>
      <c r="L3940" s="117">
        <f>IFERROR(VLOOKUP(F:F,'BW Expense Report Doc'!F:H,3,FALSE),0)</f>
        <v>0</v>
      </c>
      <c r="M3940" s="117" t="str">
        <f>IFERROR(VLOOKUP(F:F,'Payment Schedule'!AD:AE,2,FALSE),"")</f>
        <v/>
      </c>
    </row>
    <row r="3941" spans="6:13" x14ac:dyDescent="0.2">
      <c r="F3941" s="110"/>
      <c r="I3941" s="213"/>
      <c r="J3941" s="254">
        <f>IFERROR(VLOOKUP(G:G,'Master Data'!A:D,4,FALSE),0)</f>
        <v>0</v>
      </c>
      <c r="L3941" s="117">
        <f>IFERROR(VLOOKUP(F:F,'BW Expense Report Doc'!F:H,3,FALSE),0)</f>
        <v>0</v>
      </c>
      <c r="M3941" s="117" t="str">
        <f>IFERROR(VLOOKUP(F:F,'Payment Schedule'!AD:AE,2,FALSE),"")</f>
        <v/>
      </c>
    </row>
    <row r="3942" spans="6:13" x14ac:dyDescent="0.2">
      <c r="F3942" s="110"/>
      <c r="I3942" s="213"/>
      <c r="J3942" s="254">
        <f>IFERROR(VLOOKUP(G:G,'Master Data'!A:D,4,FALSE),0)</f>
        <v>0</v>
      </c>
      <c r="L3942" s="117">
        <f>IFERROR(VLOOKUP(F:F,'BW Expense Report Doc'!F:H,3,FALSE),0)</f>
        <v>0</v>
      </c>
      <c r="M3942" s="117" t="str">
        <f>IFERROR(VLOOKUP(F:F,'Payment Schedule'!AD:AE,2,FALSE),"")</f>
        <v/>
      </c>
    </row>
    <row r="3943" spans="6:13" x14ac:dyDescent="0.2">
      <c r="F3943" s="110"/>
      <c r="I3943" s="213"/>
      <c r="J3943" s="254">
        <f>IFERROR(VLOOKUP(G:G,'Master Data'!A:D,4,FALSE),0)</f>
        <v>0</v>
      </c>
      <c r="L3943" s="117">
        <f>IFERROR(VLOOKUP(F:F,'BW Expense Report Doc'!F:H,3,FALSE),0)</f>
        <v>0</v>
      </c>
      <c r="M3943" s="117" t="str">
        <f>IFERROR(VLOOKUP(F:F,'Payment Schedule'!AD:AE,2,FALSE),"")</f>
        <v/>
      </c>
    </row>
    <row r="3944" spans="6:13" x14ac:dyDescent="0.2">
      <c r="F3944" s="110"/>
      <c r="I3944" s="213"/>
      <c r="J3944" s="254">
        <f>IFERROR(VLOOKUP(G:G,'Master Data'!A:D,4,FALSE),0)</f>
        <v>0</v>
      </c>
      <c r="L3944" s="117">
        <f>IFERROR(VLOOKUP(F:F,'BW Expense Report Doc'!F:H,3,FALSE),0)</f>
        <v>0</v>
      </c>
      <c r="M3944" s="117" t="str">
        <f>IFERROR(VLOOKUP(F:F,'Payment Schedule'!AD:AE,2,FALSE),"")</f>
        <v/>
      </c>
    </row>
    <row r="3945" spans="6:13" x14ac:dyDescent="0.2">
      <c r="F3945" s="110"/>
      <c r="I3945" s="213"/>
      <c r="J3945" s="254">
        <f>IFERROR(VLOOKUP(G:G,'Master Data'!A:D,4,FALSE),0)</f>
        <v>0</v>
      </c>
      <c r="L3945" s="117">
        <f>IFERROR(VLOOKUP(F:F,'BW Expense Report Doc'!F:H,3,FALSE),0)</f>
        <v>0</v>
      </c>
      <c r="M3945" s="117" t="str">
        <f>IFERROR(VLOOKUP(F:F,'Payment Schedule'!AD:AE,2,FALSE),"")</f>
        <v/>
      </c>
    </row>
    <row r="3946" spans="6:13" x14ac:dyDescent="0.2">
      <c r="F3946" s="110"/>
      <c r="I3946" s="213"/>
      <c r="J3946" s="254">
        <f>IFERROR(VLOOKUP(G:G,'Master Data'!A:D,4,FALSE),0)</f>
        <v>0</v>
      </c>
      <c r="L3946" s="117">
        <f>IFERROR(VLOOKUP(F:F,'BW Expense Report Doc'!F:H,3,FALSE),0)</f>
        <v>0</v>
      </c>
      <c r="M3946" s="117" t="str">
        <f>IFERROR(VLOOKUP(F:F,'Payment Schedule'!AD:AE,2,FALSE),"")</f>
        <v/>
      </c>
    </row>
    <row r="3947" spans="6:13" x14ac:dyDescent="0.2">
      <c r="F3947" s="110"/>
      <c r="I3947" s="213"/>
      <c r="J3947" s="254">
        <f>IFERROR(VLOOKUP(G:G,'Master Data'!A:D,4,FALSE),0)</f>
        <v>0</v>
      </c>
      <c r="L3947" s="117">
        <f>IFERROR(VLOOKUP(F:F,'BW Expense Report Doc'!F:H,3,FALSE),0)</f>
        <v>0</v>
      </c>
      <c r="M3947" s="117" t="str">
        <f>IFERROR(VLOOKUP(F:F,'Payment Schedule'!AD:AE,2,FALSE),"")</f>
        <v/>
      </c>
    </row>
    <row r="3948" spans="6:13" x14ac:dyDescent="0.2">
      <c r="F3948" s="110"/>
      <c r="I3948" s="213"/>
      <c r="J3948" s="254">
        <f>IFERROR(VLOOKUP(G:G,'Master Data'!A:D,4,FALSE),0)</f>
        <v>0</v>
      </c>
      <c r="L3948" s="117">
        <f>IFERROR(VLOOKUP(F:F,'BW Expense Report Doc'!F:H,3,FALSE),0)</f>
        <v>0</v>
      </c>
      <c r="M3948" s="117" t="str">
        <f>IFERROR(VLOOKUP(F:F,'Payment Schedule'!AD:AE,2,FALSE),"")</f>
        <v/>
      </c>
    </row>
    <row r="3949" spans="6:13" x14ac:dyDescent="0.2">
      <c r="F3949" s="110"/>
      <c r="I3949" s="213"/>
      <c r="J3949" s="254">
        <f>IFERROR(VLOOKUP(G:G,'Master Data'!A:D,4,FALSE),0)</f>
        <v>0</v>
      </c>
      <c r="L3949" s="117">
        <f>IFERROR(VLOOKUP(F:F,'BW Expense Report Doc'!F:H,3,FALSE),0)</f>
        <v>0</v>
      </c>
      <c r="M3949" s="117" t="str">
        <f>IFERROR(VLOOKUP(F:F,'Payment Schedule'!AD:AE,2,FALSE),"")</f>
        <v/>
      </c>
    </row>
    <row r="3950" spans="6:13" x14ac:dyDescent="0.2">
      <c r="F3950" s="110"/>
      <c r="I3950" s="213"/>
      <c r="J3950" s="254">
        <f>IFERROR(VLOOKUP(G:G,'Master Data'!A:D,4,FALSE),0)</f>
        <v>0</v>
      </c>
      <c r="L3950" s="117">
        <f>IFERROR(VLOOKUP(F:F,'BW Expense Report Doc'!F:H,3,FALSE),0)</f>
        <v>0</v>
      </c>
      <c r="M3950" s="117" t="str">
        <f>IFERROR(VLOOKUP(F:F,'Payment Schedule'!AD:AE,2,FALSE),"")</f>
        <v/>
      </c>
    </row>
    <row r="3951" spans="6:13" x14ac:dyDescent="0.2">
      <c r="F3951" s="110"/>
      <c r="I3951" s="213"/>
      <c r="J3951" s="254">
        <f>IFERROR(VLOOKUP(G:G,'Master Data'!A:D,4,FALSE),0)</f>
        <v>0</v>
      </c>
      <c r="L3951" s="117">
        <f>IFERROR(VLOOKUP(F:F,'BW Expense Report Doc'!F:H,3,FALSE),0)</f>
        <v>0</v>
      </c>
      <c r="M3951" s="117" t="str">
        <f>IFERROR(VLOOKUP(F:F,'Payment Schedule'!AD:AE,2,FALSE),"")</f>
        <v/>
      </c>
    </row>
    <row r="3952" spans="6:13" x14ac:dyDescent="0.2">
      <c r="F3952" s="110"/>
      <c r="I3952" s="213"/>
      <c r="J3952" s="254">
        <f>IFERROR(VLOOKUP(G:G,'Master Data'!A:D,4,FALSE),0)</f>
        <v>0</v>
      </c>
      <c r="L3952" s="117">
        <f>IFERROR(VLOOKUP(F:F,'BW Expense Report Doc'!F:H,3,FALSE),0)</f>
        <v>0</v>
      </c>
      <c r="M3952" s="117" t="str">
        <f>IFERROR(VLOOKUP(F:F,'Payment Schedule'!AD:AE,2,FALSE),"")</f>
        <v/>
      </c>
    </row>
    <row r="3953" spans="6:13" x14ac:dyDescent="0.2">
      <c r="F3953" s="110"/>
      <c r="I3953" s="213"/>
      <c r="J3953" s="254">
        <f>IFERROR(VLOOKUP(G:G,'Master Data'!A:D,4,FALSE),0)</f>
        <v>0</v>
      </c>
      <c r="L3953" s="117">
        <f>IFERROR(VLOOKUP(F:F,'BW Expense Report Doc'!F:H,3,FALSE),0)</f>
        <v>0</v>
      </c>
      <c r="M3953" s="117" t="str">
        <f>IFERROR(VLOOKUP(F:F,'Payment Schedule'!AD:AE,2,FALSE),"")</f>
        <v/>
      </c>
    </row>
    <row r="3954" spans="6:13" x14ac:dyDescent="0.2">
      <c r="F3954" s="110"/>
      <c r="I3954" s="213"/>
      <c r="J3954" s="254">
        <f>IFERROR(VLOOKUP(G:G,'Master Data'!A:D,4,FALSE),0)</f>
        <v>0</v>
      </c>
      <c r="L3954" s="117">
        <f>IFERROR(VLOOKUP(F:F,'BW Expense Report Doc'!F:H,3,FALSE),0)</f>
        <v>0</v>
      </c>
      <c r="M3954" s="117" t="str">
        <f>IFERROR(VLOOKUP(F:F,'Payment Schedule'!AD:AE,2,FALSE),"")</f>
        <v/>
      </c>
    </row>
    <row r="3955" spans="6:13" x14ac:dyDescent="0.2">
      <c r="F3955" s="110"/>
      <c r="I3955" s="213"/>
      <c r="J3955" s="254">
        <f>IFERROR(VLOOKUP(G:G,'Master Data'!A:D,4,FALSE),0)</f>
        <v>0</v>
      </c>
      <c r="L3955" s="117">
        <f>IFERROR(VLOOKUP(F:F,'BW Expense Report Doc'!F:H,3,FALSE),0)</f>
        <v>0</v>
      </c>
      <c r="M3955" s="117" t="str">
        <f>IFERROR(VLOOKUP(F:F,'Payment Schedule'!AD:AE,2,FALSE),"")</f>
        <v/>
      </c>
    </row>
    <row r="3956" spans="6:13" x14ac:dyDescent="0.2">
      <c r="F3956" s="110"/>
      <c r="I3956" s="213"/>
      <c r="J3956" s="254">
        <f>IFERROR(VLOOKUP(G:G,'Master Data'!A:D,4,FALSE),0)</f>
        <v>0</v>
      </c>
      <c r="L3956" s="117">
        <f>IFERROR(VLOOKUP(F:F,'BW Expense Report Doc'!F:H,3,FALSE),0)</f>
        <v>0</v>
      </c>
      <c r="M3956" s="117" t="str">
        <f>IFERROR(VLOOKUP(F:F,'Payment Schedule'!AD:AE,2,FALSE),"")</f>
        <v/>
      </c>
    </row>
    <row r="3957" spans="6:13" x14ac:dyDescent="0.2">
      <c r="F3957" s="110"/>
      <c r="I3957" s="213"/>
      <c r="J3957" s="254">
        <f>IFERROR(VLOOKUP(G:G,'Master Data'!A:D,4,FALSE),0)</f>
        <v>0</v>
      </c>
      <c r="L3957" s="117">
        <f>IFERROR(VLOOKUP(F:F,'BW Expense Report Doc'!F:H,3,FALSE),0)</f>
        <v>0</v>
      </c>
      <c r="M3957" s="117" t="str">
        <f>IFERROR(VLOOKUP(F:F,'Payment Schedule'!AD:AE,2,FALSE),"")</f>
        <v/>
      </c>
    </row>
    <row r="3958" spans="6:13" x14ac:dyDescent="0.2">
      <c r="F3958" s="110"/>
      <c r="I3958" s="213"/>
      <c r="J3958" s="254">
        <f>IFERROR(VLOOKUP(G:G,'Master Data'!A:D,4,FALSE),0)</f>
        <v>0</v>
      </c>
      <c r="L3958" s="117">
        <f>IFERROR(VLOOKUP(F:F,'BW Expense Report Doc'!F:H,3,FALSE),0)</f>
        <v>0</v>
      </c>
      <c r="M3958" s="117" t="str">
        <f>IFERROR(VLOOKUP(F:F,'Payment Schedule'!AD:AE,2,FALSE),"")</f>
        <v/>
      </c>
    </row>
    <row r="3959" spans="6:13" x14ac:dyDescent="0.2">
      <c r="F3959" s="110"/>
      <c r="I3959" s="213"/>
      <c r="J3959" s="254">
        <f>IFERROR(VLOOKUP(G:G,'Master Data'!A:D,4,FALSE),0)</f>
        <v>0</v>
      </c>
      <c r="L3959" s="117">
        <f>IFERROR(VLOOKUP(F:F,'BW Expense Report Doc'!F:H,3,FALSE),0)</f>
        <v>0</v>
      </c>
      <c r="M3959" s="117" t="str">
        <f>IFERROR(VLOOKUP(F:F,'Payment Schedule'!AD:AE,2,FALSE),"")</f>
        <v/>
      </c>
    </row>
    <row r="3960" spans="6:13" x14ac:dyDescent="0.2">
      <c r="F3960" s="110"/>
      <c r="I3960" s="213"/>
      <c r="J3960" s="254">
        <f>IFERROR(VLOOKUP(G:G,'Master Data'!A:D,4,FALSE),0)</f>
        <v>0</v>
      </c>
      <c r="L3960" s="117">
        <f>IFERROR(VLOOKUP(F:F,'BW Expense Report Doc'!F:H,3,FALSE),0)</f>
        <v>0</v>
      </c>
      <c r="M3960" s="117" t="str">
        <f>IFERROR(VLOOKUP(F:F,'Payment Schedule'!AD:AE,2,FALSE),"")</f>
        <v/>
      </c>
    </row>
    <row r="3961" spans="6:13" x14ac:dyDescent="0.2">
      <c r="F3961" s="110"/>
      <c r="I3961" s="213"/>
      <c r="J3961" s="254">
        <f>IFERROR(VLOOKUP(G:G,'Master Data'!A:D,4,FALSE),0)</f>
        <v>0</v>
      </c>
      <c r="L3961" s="117">
        <f>IFERROR(VLOOKUP(F:F,'BW Expense Report Doc'!F:H,3,FALSE),0)</f>
        <v>0</v>
      </c>
      <c r="M3961" s="117" t="str">
        <f>IFERROR(VLOOKUP(F:F,'Payment Schedule'!AD:AE,2,FALSE),"")</f>
        <v/>
      </c>
    </row>
    <row r="3962" spans="6:13" x14ac:dyDescent="0.2">
      <c r="F3962" s="110"/>
      <c r="I3962" s="213"/>
      <c r="J3962" s="254">
        <f>IFERROR(VLOOKUP(G:G,'Master Data'!A:D,4,FALSE),0)</f>
        <v>0</v>
      </c>
      <c r="L3962" s="117">
        <f>IFERROR(VLOOKUP(F:F,'BW Expense Report Doc'!F:H,3,FALSE),0)</f>
        <v>0</v>
      </c>
      <c r="M3962" s="117" t="str">
        <f>IFERROR(VLOOKUP(F:F,'Payment Schedule'!AD:AE,2,FALSE),"")</f>
        <v/>
      </c>
    </row>
    <row r="3963" spans="6:13" x14ac:dyDescent="0.2">
      <c r="F3963" s="110"/>
      <c r="I3963" s="213"/>
      <c r="J3963" s="254">
        <f>IFERROR(VLOOKUP(G:G,'Master Data'!A:D,4,FALSE),0)</f>
        <v>0</v>
      </c>
      <c r="L3963" s="117">
        <f>IFERROR(VLOOKUP(F:F,'BW Expense Report Doc'!F:H,3,FALSE),0)</f>
        <v>0</v>
      </c>
      <c r="M3963" s="117" t="str">
        <f>IFERROR(VLOOKUP(F:F,'Payment Schedule'!AD:AE,2,FALSE),"")</f>
        <v/>
      </c>
    </row>
    <row r="3964" spans="6:13" x14ac:dyDescent="0.2">
      <c r="F3964" s="110"/>
      <c r="I3964" s="213"/>
      <c r="J3964" s="254">
        <f>IFERROR(VLOOKUP(G:G,'Master Data'!A:D,4,FALSE),0)</f>
        <v>0</v>
      </c>
      <c r="L3964" s="117">
        <f>IFERROR(VLOOKUP(F:F,'BW Expense Report Doc'!F:H,3,FALSE),0)</f>
        <v>0</v>
      </c>
      <c r="M3964" s="117" t="str">
        <f>IFERROR(VLOOKUP(F:F,'Payment Schedule'!AD:AE,2,FALSE),"")</f>
        <v/>
      </c>
    </row>
    <row r="3965" spans="6:13" x14ac:dyDescent="0.2">
      <c r="F3965" s="110"/>
      <c r="I3965" s="213"/>
      <c r="J3965" s="254">
        <f>IFERROR(VLOOKUP(G:G,'Master Data'!A:D,4,FALSE),0)</f>
        <v>0</v>
      </c>
      <c r="L3965" s="117">
        <f>IFERROR(VLOOKUP(F:F,'BW Expense Report Doc'!F:H,3,FALSE),0)</f>
        <v>0</v>
      </c>
      <c r="M3965" s="117" t="str">
        <f>IFERROR(VLOOKUP(F:F,'Payment Schedule'!AD:AE,2,FALSE),"")</f>
        <v/>
      </c>
    </row>
    <row r="3966" spans="6:13" x14ac:dyDescent="0.2">
      <c r="F3966" s="110"/>
      <c r="I3966" s="213"/>
      <c r="J3966" s="254">
        <f>IFERROR(VLOOKUP(G:G,'Master Data'!A:D,4,FALSE),0)</f>
        <v>0</v>
      </c>
      <c r="L3966" s="117">
        <f>IFERROR(VLOOKUP(F:F,'BW Expense Report Doc'!F:H,3,FALSE),0)</f>
        <v>0</v>
      </c>
      <c r="M3966" s="117" t="str">
        <f>IFERROR(VLOOKUP(F:F,'Payment Schedule'!AD:AE,2,FALSE),"")</f>
        <v/>
      </c>
    </row>
    <row r="3967" spans="6:13" x14ac:dyDescent="0.2">
      <c r="F3967" s="110"/>
      <c r="I3967" s="213"/>
      <c r="J3967" s="254">
        <f>IFERROR(VLOOKUP(G:G,'Master Data'!A:D,4,FALSE),0)</f>
        <v>0</v>
      </c>
      <c r="L3967" s="117">
        <f>IFERROR(VLOOKUP(F:F,'BW Expense Report Doc'!F:H,3,FALSE),0)</f>
        <v>0</v>
      </c>
      <c r="M3967" s="117" t="str">
        <f>IFERROR(VLOOKUP(F:F,'Payment Schedule'!AD:AE,2,FALSE),"")</f>
        <v/>
      </c>
    </row>
    <row r="3968" spans="6:13" x14ac:dyDescent="0.2">
      <c r="F3968" s="110"/>
      <c r="I3968" s="213"/>
      <c r="J3968" s="254">
        <f>IFERROR(VLOOKUP(G:G,'Master Data'!A:D,4,FALSE),0)</f>
        <v>0</v>
      </c>
      <c r="L3968" s="117">
        <f>IFERROR(VLOOKUP(F:F,'BW Expense Report Doc'!F:H,3,FALSE),0)</f>
        <v>0</v>
      </c>
      <c r="M3968" s="117" t="str">
        <f>IFERROR(VLOOKUP(F:F,'Payment Schedule'!AD:AE,2,FALSE),"")</f>
        <v/>
      </c>
    </row>
    <row r="3969" spans="6:13" x14ac:dyDescent="0.2">
      <c r="F3969" s="110"/>
      <c r="I3969" s="213"/>
      <c r="J3969" s="254">
        <f>IFERROR(VLOOKUP(G:G,'Master Data'!A:D,4,FALSE),0)</f>
        <v>0</v>
      </c>
      <c r="L3969" s="117">
        <f>IFERROR(VLOOKUP(F:F,'BW Expense Report Doc'!F:H,3,FALSE),0)</f>
        <v>0</v>
      </c>
      <c r="M3969" s="117" t="str">
        <f>IFERROR(VLOOKUP(F:F,'Payment Schedule'!AD:AE,2,FALSE),"")</f>
        <v/>
      </c>
    </row>
    <row r="3970" spans="6:13" x14ac:dyDescent="0.2">
      <c r="F3970" s="110"/>
      <c r="I3970" s="213"/>
      <c r="J3970" s="254">
        <f>IFERROR(VLOOKUP(G:G,'Master Data'!A:D,4,FALSE),0)</f>
        <v>0</v>
      </c>
      <c r="L3970" s="117">
        <f>IFERROR(VLOOKUP(F:F,'BW Expense Report Doc'!F:H,3,FALSE),0)</f>
        <v>0</v>
      </c>
      <c r="M3970" s="117" t="str">
        <f>IFERROR(VLOOKUP(F:F,'Payment Schedule'!AD:AE,2,FALSE),"")</f>
        <v/>
      </c>
    </row>
    <row r="3971" spans="6:13" x14ac:dyDescent="0.2">
      <c r="F3971" s="110"/>
      <c r="I3971" s="213"/>
      <c r="J3971" s="254">
        <f>IFERROR(VLOOKUP(G:G,'Master Data'!A:D,4,FALSE),0)</f>
        <v>0</v>
      </c>
      <c r="L3971" s="117">
        <f>IFERROR(VLOOKUP(F:F,'BW Expense Report Doc'!F:H,3,FALSE),0)</f>
        <v>0</v>
      </c>
      <c r="M3971" s="117" t="str">
        <f>IFERROR(VLOOKUP(F:F,'Payment Schedule'!AD:AE,2,FALSE),"")</f>
        <v/>
      </c>
    </row>
    <row r="3972" spans="6:13" x14ac:dyDescent="0.2">
      <c r="F3972" s="110"/>
      <c r="I3972" s="213"/>
      <c r="J3972" s="254">
        <f>IFERROR(VLOOKUP(G:G,'Master Data'!A:D,4,FALSE),0)</f>
        <v>0</v>
      </c>
      <c r="L3972" s="117">
        <f>IFERROR(VLOOKUP(F:F,'BW Expense Report Doc'!F:H,3,FALSE),0)</f>
        <v>0</v>
      </c>
      <c r="M3972" s="117" t="str">
        <f>IFERROR(VLOOKUP(F:F,'Payment Schedule'!AD:AE,2,FALSE),"")</f>
        <v/>
      </c>
    </row>
    <row r="3973" spans="6:13" x14ac:dyDescent="0.2">
      <c r="F3973" s="110"/>
      <c r="I3973" s="213"/>
      <c r="J3973" s="254">
        <f>IFERROR(VLOOKUP(G:G,'Master Data'!A:D,4,FALSE),0)</f>
        <v>0</v>
      </c>
      <c r="L3973" s="117">
        <f>IFERROR(VLOOKUP(F:F,'BW Expense Report Doc'!F:H,3,FALSE),0)</f>
        <v>0</v>
      </c>
      <c r="M3973" s="117" t="str">
        <f>IFERROR(VLOOKUP(F:F,'Payment Schedule'!AD:AE,2,FALSE),"")</f>
        <v/>
      </c>
    </row>
    <row r="3974" spans="6:13" x14ac:dyDescent="0.2">
      <c r="F3974" s="110"/>
      <c r="I3974" s="213"/>
      <c r="J3974" s="254">
        <f>IFERROR(VLOOKUP(G:G,'Master Data'!A:D,4,FALSE),0)</f>
        <v>0</v>
      </c>
      <c r="L3974" s="117">
        <f>IFERROR(VLOOKUP(F:F,'BW Expense Report Doc'!F:H,3,FALSE),0)</f>
        <v>0</v>
      </c>
      <c r="M3974" s="117" t="str">
        <f>IFERROR(VLOOKUP(F:F,'Payment Schedule'!AD:AE,2,FALSE),"")</f>
        <v/>
      </c>
    </row>
    <row r="3975" spans="6:13" x14ac:dyDescent="0.2">
      <c r="F3975" s="110"/>
      <c r="I3975" s="213"/>
      <c r="J3975" s="254">
        <f>IFERROR(VLOOKUP(G:G,'Master Data'!A:D,4,FALSE),0)</f>
        <v>0</v>
      </c>
      <c r="L3975" s="117">
        <f>IFERROR(VLOOKUP(F:F,'BW Expense Report Doc'!F:H,3,FALSE),0)</f>
        <v>0</v>
      </c>
      <c r="M3975" s="117" t="str">
        <f>IFERROR(VLOOKUP(F:F,'Payment Schedule'!AD:AE,2,FALSE),"")</f>
        <v/>
      </c>
    </row>
    <row r="3976" spans="6:13" x14ac:dyDescent="0.2">
      <c r="F3976" s="110"/>
      <c r="I3976" s="213"/>
      <c r="J3976" s="254">
        <f>IFERROR(VLOOKUP(G:G,'Master Data'!A:D,4,FALSE),0)</f>
        <v>0</v>
      </c>
      <c r="L3976" s="117">
        <f>IFERROR(VLOOKUP(F:F,'BW Expense Report Doc'!F:H,3,FALSE),0)</f>
        <v>0</v>
      </c>
      <c r="M3976" s="117" t="str">
        <f>IFERROR(VLOOKUP(F:F,'Payment Schedule'!AD:AE,2,FALSE),"")</f>
        <v/>
      </c>
    </row>
    <row r="3977" spans="6:13" x14ac:dyDescent="0.2">
      <c r="F3977" s="110"/>
      <c r="I3977" s="213"/>
      <c r="J3977" s="254">
        <f>IFERROR(VLOOKUP(G:G,'Master Data'!A:D,4,FALSE),0)</f>
        <v>0</v>
      </c>
      <c r="L3977" s="117">
        <f>IFERROR(VLOOKUP(F:F,'BW Expense Report Doc'!F:H,3,FALSE),0)</f>
        <v>0</v>
      </c>
      <c r="M3977" s="117" t="str">
        <f>IFERROR(VLOOKUP(F:F,'Payment Schedule'!AD:AE,2,FALSE),"")</f>
        <v/>
      </c>
    </row>
    <row r="3978" spans="6:13" x14ac:dyDescent="0.2">
      <c r="F3978" s="110"/>
      <c r="I3978" s="213"/>
      <c r="J3978" s="254">
        <f>IFERROR(VLOOKUP(G:G,'Master Data'!A:D,4,FALSE),0)</f>
        <v>0</v>
      </c>
      <c r="L3978" s="117">
        <f>IFERROR(VLOOKUP(F:F,'BW Expense Report Doc'!F:H,3,FALSE),0)</f>
        <v>0</v>
      </c>
      <c r="M3978" s="117" t="str">
        <f>IFERROR(VLOOKUP(F:F,'Payment Schedule'!AD:AE,2,FALSE),"")</f>
        <v/>
      </c>
    </row>
    <row r="3979" spans="6:13" x14ac:dyDescent="0.2">
      <c r="F3979" s="110"/>
      <c r="I3979" s="213"/>
      <c r="J3979" s="254">
        <f>IFERROR(VLOOKUP(G:G,'Master Data'!A:D,4,FALSE),0)</f>
        <v>0</v>
      </c>
      <c r="L3979" s="117">
        <f>IFERROR(VLOOKUP(F:F,'BW Expense Report Doc'!F:H,3,FALSE),0)</f>
        <v>0</v>
      </c>
      <c r="M3979" s="117" t="str">
        <f>IFERROR(VLOOKUP(F:F,'Payment Schedule'!AD:AE,2,FALSE),"")</f>
        <v/>
      </c>
    </row>
    <row r="3980" spans="6:13" x14ac:dyDescent="0.2">
      <c r="F3980" s="110"/>
      <c r="I3980" s="213"/>
      <c r="J3980" s="254">
        <f>IFERROR(VLOOKUP(G:G,'Master Data'!A:D,4,FALSE),0)</f>
        <v>0</v>
      </c>
      <c r="L3980" s="117">
        <f>IFERROR(VLOOKUP(F:F,'BW Expense Report Doc'!F:H,3,FALSE),0)</f>
        <v>0</v>
      </c>
      <c r="M3980" s="117" t="str">
        <f>IFERROR(VLOOKUP(F:F,'Payment Schedule'!AD:AE,2,FALSE),"")</f>
        <v/>
      </c>
    </row>
    <row r="3981" spans="6:13" x14ac:dyDescent="0.2">
      <c r="F3981" s="110"/>
      <c r="I3981" s="213"/>
      <c r="J3981" s="254">
        <f>IFERROR(VLOOKUP(G:G,'Master Data'!A:D,4,FALSE),0)</f>
        <v>0</v>
      </c>
      <c r="L3981" s="117">
        <f>IFERROR(VLOOKUP(F:F,'BW Expense Report Doc'!F:H,3,FALSE),0)</f>
        <v>0</v>
      </c>
      <c r="M3981" s="117" t="str">
        <f>IFERROR(VLOOKUP(F:F,'Payment Schedule'!AD:AE,2,FALSE),"")</f>
        <v/>
      </c>
    </row>
    <row r="3982" spans="6:13" x14ac:dyDescent="0.2">
      <c r="F3982" s="110"/>
      <c r="I3982" s="213"/>
      <c r="J3982" s="254">
        <f>IFERROR(VLOOKUP(G:G,'Master Data'!A:D,4,FALSE),0)</f>
        <v>0</v>
      </c>
      <c r="L3982" s="117">
        <f>IFERROR(VLOOKUP(F:F,'BW Expense Report Doc'!F:H,3,FALSE),0)</f>
        <v>0</v>
      </c>
      <c r="M3982" s="117" t="str">
        <f>IFERROR(VLOOKUP(F:F,'Payment Schedule'!AD:AE,2,FALSE),"")</f>
        <v/>
      </c>
    </row>
    <row r="3983" spans="6:13" x14ac:dyDescent="0.2">
      <c r="F3983" s="110"/>
      <c r="I3983" s="213"/>
      <c r="J3983" s="254">
        <f>IFERROR(VLOOKUP(G:G,'Master Data'!A:D,4,FALSE),0)</f>
        <v>0</v>
      </c>
      <c r="L3983" s="117">
        <f>IFERROR(VLOOKUP(F:F,'BW Expense Report Doc'!F:H,3,FALSE),0)</f>
        <v>0</v>
      </c>
      <c r="M3983" s="117" t="str">
        <f>IFERROR(VLOOKUP(F:F,'Payment Schedule'!AD:AE,2,FALSE),"")</f>
        <v/>
      </c>
    </row>
    <row r="3984" spans="6:13" x14ac:dyDescent="0.2">
      <c r="F3984" s="110"/>
      <c r="I3984" s="213"/>
      <c r="J3984" s="254">
        <f>IFERROR(VLOOKUP(G:G,'Master Data'!A:D,4,FALSE),0)</f>
        <v>0</v>
      </c>
      <c r="L3984" s="117">
        <f>IFERROR(VLOOKUP(F:F,'BW Expense Report Doc'!F:H,3,FALSE),0)</f>
        <v>0</v>
      </c>
      <c r="M3984" s="117" t="str">
        <f>IFERROR(VLOOKUP(F:F,'Payment Schedule'!AD:AE,2,FALSE),"")</f>
        <v/>
      </c>
    </row>
    <row r="3985" spans="6:13" x14ac:dyDescent="0.2">
      <c r="F3985" s="110"/>
      <c r="I3985" s="213"/>
      <c r="J3985" s="254">
        <f>IFERROR(VLOOKUP(G:G,'Master Data'!A:D,4,FALSE),0)</f>
        <v>0</v>
      </c>
      <c r="L3985" s="117">
        <f>IFERROR(VLOOKUP(F:F,'BW Expense Report Doc'!F:H,3,FALSE),0)</f>
        <v>0</v>
      </c>
      <c r="M3985" s="117" t="str">
        <f>IFERROR(VLOOKUP(F:F,'Payment Schedule'!AD:AE,2,FALSE),"")</f>
        <v/>
      </c>
    </row>
    <row r="3986" spans="6:13" x14ac:dyDescent="0.2">
      <c r="F3986" s="110"/>
      <c r="I3986" s="213"/>
      <c r="J3986" s="254">
        <f>IFERROR(VLOOKUP(G:G,'Master Data'!A:D,4,FALSE),0)</f>
        <v>0</v>
      </c>
      <c r="L3986" s="117">
        <f>IFERROR(VLOOKUP(F:F,'BW Expense Report Doc'!F:H,3,FALSE),0)</f>
        <v>0</v>
      </c>
      <c r="M3986" s="117" t="str">
        <f>IFERROR(VLOOKUP(F:F,'Payment Schedule'!AD:AE,2,FALSE),"")</f>
        <v/>
      </c>
    </row>
    <row r="3987" spans="6:13" x14ac:dyDescent="0.2">
      <c r="F3987" s="110"/>
      <c r="I3987" s="213"/>
      <c r="J3987" s="254">
        <f>IFERROR(VLOOKUP(G:G,'Master Data'!A:D,4,FALSE),0)</f>
        <v>0</v>
      </c>
      <c r="L3987" s="117">
        <f>IFERROR(VLOOKUP(F:F,'BW Expense Report Doc'!F:H,3,FALSE),0)</f>
        <v>0</v>
      </c>
      <c r="M3987" s="117" t="str">
        <f>IFERROR(VLOOKUP(F:F,'Payment Schedule'!AD:AE,2,FALSE),"")</f>
        <v/>
      </c>
    </row>
    <row r="3988" spans="6:13" x14ac:dyDescent="0.2">
      <c r="F3988" s="110"/>
      <c r="I3988" s="213"/>
      <c r="J3988" s="254">
        <f>IFERROR(VLOOKUP(G:G,'Master Data'!A:D,4,FALSE),0)</f>
        <v>0</v>
      </c>
      <c r="L3988" s="117">
        <f>IFERROR(VLOOKUP(F:F,'BW Expense Report Doc'!F:H,3,FALSE),0)</f>
        <v>0</v>
      </c>
      <c r="M3988" s="117" t="str">
        <f>IFERROR(VLOOKUP(F:F,'Payment Schedule'!AD:AE,2,FALSE),"")</f>
        <v/>
      </c>
    </row>
    <row r="3989" spans="6:13" x14ac:dyDescent="0.2">
      <c r="F3989" s="110"/>
      <c r="I3989" s="213"/>
      <c r="J3989" s="254">
        <f>IFERROR(VLOOKUP(G:G,'Master Data'!A:D,4,FALSE),0)</f>
        <v>0</v>
      </c>
      <c r="L3989" s="117">
        <f>IFERROR(VLOOKUP(F:F,'BW Expense Report Doc'!F:H,3,FALSE),0)</f>
        <v>0</v>
      </c>
      <c r="M3989" s="117" t="str">
        <f>IFERROR(VLOOKUP(F:F,'Payment Schedule'!AD:AE,2,FALSE),"")</f>
        <v/>
      </c>
    </row>
    <row r="3990" spans="6:13" x14ac:dyDescent="0.2">
      <c r="F3990" s="110"/>
      <c r="I3990" s="213"/>
      <c r="J3990" s="254">
        <f>IFERROR(VLOOKUP(G:G,'Master Data'!A:D,4,FALSE),0)</f>
        <v>0</v>
      </c>
      <c r="L3990" s="117">
        <f>IFERROR(VLOOKUP(F:F,'BW Expense Report Doc'!F:H,3,FALSE),0)</f>
        <v>0</v>
      </c>
      <c r="M3990" s="117" t="str">
        <f>IFERROR(VLOOKUP(F:F,'Payment Schedule'!AD:AE,2,FALSE),"")</f>
        <v/>
      </c>
    </row>
    <row r="3991" spans="6:13" x14ac:dyDescent="0.2">
      <c r="F3991" s="110"/>
      <c r="I3991" s="213"/>
      <c r="J3991" s="254">
        <f>IFERROR(VLOOKUP(G:G,'Master Data'!A:D,4,FALSE),0)</f>
        <v>0</v>
      </c>
      <c r="L3991" s="117">
        <f>IFERROR(VLOOKUP(F:F,'BW Expense Report Doc'!F:H,3,FALSE),0)</f>
        <v>0</v>
      </c>
      <c r="M3991" s="117" t="str">
        <f>IFERROR(VLOOKUP(F:F,'Payment Schedule'!AD:AE,2,FALSE),"")</f>
        <v/>
      </c>
    </row>
    <row r="3992" spans="6:13" x14ac:dyDescent="0.2">
      <c r="F3992" s="110"/>
      <c r="I3992" s="213"/>
      <c r="J3992" s="254">
        <f>IFERROR(VLOOKUP(G:G,'Master Data'!A:D,4,FALSE),0)</f>
        <v>0</v>
      </c>
      <c r="L3992" s="117">
        <f>IFERROR(VLOOKUP(F:F,'BW Expense Report Doc'!F:H,3,FALSE),0)</f>
        <v>0</v>
      </c>
      <c r="M3992" s="117" t="str">
        <f>IFERROR(VLOOKUP(F:F,'Payment Schedule'!AD:AE,2,FALSE),"")</f>
        <v/>
      </c>
    </row>
    <row r="3993" spans="6:13" x14ac:dyDescent="0.2">
      <c r="F3993" s="110"/>
      <c r="I3993" s="213"/>
      <c r="J3993" s="254">
        <f>IFERROR(VLOOKUP(G:G,'Master Data'!A:D,4,FALSE),0)</f>
        <v>0</v>
      </c>
      <c r="L3993" s="117">
        <f>IFERROR(VLOOKUP(F:F,'BW Expense Report Doc'!F:H,3,FALSE),0)</f>
        <v>0</v>
      </c>
      <c r="M3993" s="117" t="str">
        <f>IFERROR(VLOOKUP(F:F,'Payment Schedule'!AD:AE,2,FALSE),"")</f>
        <v/>
      </c>
    </row>
    <row r="3994" spans="6:13" x14ac:dyDescent="0.2">
      <c r="F3994" s="110"/>
      <c r="I3994" s="213"/>
      <c r="J3994" s="254">
        <f>IFERROR(VLOOKUP(G:G,'Master Data'!A:D,4,FALSE),0)</f>
        <v>0</v>
      </c>
      <c r="L3994" s="117">
        <f>IFERROR(VLOOKUP(F:F,'BW Expense Report Doc'!F:H,3,FALSE),0)</f>
        <v>0</v>
      </c>
      <c r="M3994" s="117" t="str">
        <f>IFERROR(VLOOKUP(F:F,'Payment Schedule'!AD:AE,2,FALSE),"")</f>
        <v/>
      </c>
    </row>
    <row r="3995" spans="6:13" x14ac:dyDescent="0.2">
      <c r="F3995" s="110"/>
      <c r="I3995" s="213"/>
      <c r="J3995" s="254">
        <f>IFERROR(VLOOKUP(G:G,'Master Data'!A:D,4,FALSE),0)</f>
        <v>0</v>
      </c>
      <c r="L3995" s="117">
        <f>IFERROR(VLOOKUP(F:F,'BW Expense Report Doc'!F:H,3,FALSE),0)</f>
        <v>0</v>
      </c>
      <c r="M3995" s="117" t="str">
        <f>IFERROR(VLOOKUP(F:F,'Payment Schedule'!AD:AE,2,FALSE),"")</f>
        <v/>
      </c>
    </row>
    <row r="3996" spans="6:13" x14ac:dyDescent="0.2">
      <c r="F3996" s="110"/>
      <c r="I3996" s="213"/>
      <c r="J3996" s="254">
        <f>IFERROR(VLOOKUP(G:G,'Master Data'!A:D,4,FALSE),0)</f>
        <v>0</v>
      </c>
      <c r="L3996" s="117">
        <f>IFERROR(VLOOKUP(F:F,'BW Expense Report Doc'!F:H,3,FALSE),0)</f>
        <v>0</v>
      </c>
      <c r="M3996" s="117" t="str">
        <f>IFERROR(VLOOKUP(F:F,'Payment Schedule'!AD:AE,2,FALSE),"")</f>
        <v/>
      </c>
    </row>
    <row r="3997" spans="6:13" x14ac:dyDescent="0.2">
      <c r="F3997" s="110"/>
      <c r="I3997" s="213"/>
      <c r="J3997" s="254">
        <f>IFERROR(VLOOKUP(G:G,'Master Data'!A:D,4,FALSE),0)</f>
        <v>0</v>
      </c>
      <c r="L3997" s="117">
        <f>IFERROR(VLOOKUP(F:F,'BW Expense Report Doc'!F:H,3,FALSE),0)</f>
        <v>0</v>
      </c>
      <c r="M3997" s="117" t="str">
        <f>IFERROR(VLOOKUP(F:F,'Payment Schedule'!AD:AE,2,FALSE),"")</f>
        <v/>
      </c>
    </row>
    <row r="3998" spans="6:13" x14ac:dyDescent="0.2">
      <c r="F3998" s="110"/>
      <c r="I3998" s="213"/>
      <c r="J3998" s="254">
        <f>IFERROR(VLOOKUP(G:G,'Master Data'!A:D,4,FALSE),0)</f>
        <v>0</v>
      </c>
      <c r="L3998" s="117">
        <f>IFERROR(VLOOKUP(F:F,'BW Expense Report Doc'!F:H,3,FALSE),0)</f>
        <v>0</v>
      </c>
      <c r="M3998" s="117" t="str">
        <f>IFERROR(VLOOKUP(F:F,'Payment Schedule'!AD:AE,2,FALSE),"")</f>
        <v/>
      </c>
    </row>
    <row r="3999" spans="6:13" x14ac:dyDescent="0.2">
      <c r="F3999" s="110"/>
      <c r="I3999" s="213"/>
      <c r="J3999" s="254">
        <f>IFERROR(VLOOKUP(G:G,'Master Data'!A:D,4,FALSE),0)</f>
        <v>0</v>
      </c>
      <c r="L3999" s="117">
        <f>IFERROR(VLOOKUP(F:F,'BW Expense Report Doc'!F:H,3,FALSE),0)</f>
        <v>0</v>
      </c>
      <c r="M3999" s="117" t="str">
        <f>IFERROR(VLOOKUP(F:F,'Payment Schedule'!AD:AE,2,FALSE),"")</f>
        <v/>
      </c>
    </row>
    <row r="4000" spans="6:13" x14ac:dyDescent="0.2">
      <c r="F4000" s="110"/>
      <c r="I4000" s="213"/>
      <c r="J4000" s="254">
        <f>IFERROR(VLOOKUP(G:G,'Master Data'!A:D,4,FALSE),0)</f>
        <v>0</v>
      </c>
      <c r="L4000" s="117">
        <f>IFERROR(VLOOKUP(F:F,'BW Expense Report Doc'!F:H,3,FALSE),0)</f>
        <v>0</v>
      </c>
      <c r="M4000" s="117" t="str">
        <f>IFERROR(VLOOKUP(F:F,'Payment Schedule'!AD:AE,2,FALSE),"")</f>
        <v/>
      </c>
    </row>
    <row r="4001" spans="6:13" x14ac:dyDescent="0.2">
      <c r="F4001" s="110"/>
      <c r="I4001" s="213"/>
      <c r="J4001" s="254">
        <f>IFERROR(VLOOKUP(G:G,'Master Data'!A:D,4,FALSE),0)</f>
        <v>0</v>
      </c>
      <c r="L4001" s="117">
        <f>IFERROR(VLOOKUP(F:F,'BW Expense Report Doc'!F:H,3,FALSE),0)</f>
        <v>0</v>
      </c>
      <c r="M4001" s="117" t="str">
        <f>IFERROR(VLOOKUP(F:F,'Payment Schedule'!AD:AE,2,FALSE),"")</f>
        <v/>
      </c>
    </row>
    <row r="4002" spans="6:13" x14ac:dyDescent="0.2">
      <c r="F4002" s="110"/>
      <c r="I4002" s="213"/>
      <c r="J4002" s="254">
        <f>IFERROR(VLOOKUP(G:G,'Master Data'!A:D,4,FALSE),0)</f>
        <v>0</v>
      </c>
      <c r="L4002" s="117">
        <f>IFERROR(VLOOKUP(F:F,'BW Expense Report Doc'!F:H,3,FALSE),0)</f>
        <v>0</v>
      </c>
      <c r="M4002" s="117" t="str">
        <f>IFERROR(VLOOKUP(F:F,'Payment Schedule'!AD:AE,2,FALSE),"")</f>
        <v/>
      </c>
    </row>
    <row r="4003" spans="6:13" x14ac:dyDescent="0.2">
      <c r="F4003" s="110"/>
      <c r="I4003" s="213"/>
      <c r="J4003" s="254">
        <f>IFERROR(VLOOKUP(G:G,'Master Data'!A:D,4,FALSE),0)</f>
        <v>0</v>
      </c>
      <c r="L4003" s="117">
        <f>IFERROR(VLOOKUP(F:F,'BW Expense Report Doc'!F:H,3,FALSE),0)</f>
        <v>0</v>
      </c>
      <c r="M4003" s="117" t="str">
        <f>IFERROR(VLOOKUP(F:F,'Payment Schedule'!AD:AE,2,FALSE),"")</f>
        <v/>
      </c>
    </row>
    <row r="4004" spans="6:13" x14ac:dyDescent="0.2">
      <c r="F4004" s="110"/>
      <c r="I4004" s="213"/>
      <c r="J4004" s="254">
        <f>IFERROR(VLOOKUP(G:G,'Master Data'!A:D,4,FALSE),0)</f>
        <v>0</v>
      </c>
      <c r="L4004" s="117">
        <f>IFERROR(VLOOKUP(F:F,'BW Expense Report Doc'!F:H,3,FALSE),0)</f>
        <v>0</v>
      </c>
      <c r="M4004" s="117" t="str">
        <f>IFERROR(VLOOKUP(F:F,'Payment Schedule'!AD:AE,2,FALSE),"")</f>
        <v/>
      </c>
    </row>
    <row r="4005" spans="6:13" x14ac:dyDescent="0.2">
      <c r="F4005" s="110"/>
      <c r="I4005" s="213"/>
      <c r="J4005" s="254">
        <f>IFERROR(VLOOKUP(G:G,'Master Data'!A:D,4,FALSE),0)</f>
        <v>0</v>
      </c>
      <c r="L4005" s="117">
        <f>IFERROR(VLOOKUP(F:F,'BW Expense Report Doc'!F:H,3,FALSE),0)</f>
        <v>0</v>
      </c>
      <c r="M4005" s="117" t="str">
        <f>IFERROR(VLOOKUP(F:F,'Payment Schedule'!AD:AE,2,FALSE),"")</f>
        <v/>
      </c>
    </row>
    <row r="4006" spans="6:13" x14ac:dyDescent="0.2">
      <c r="F4006" s="110"/>
      <c r="I4006" s="213"/>
      <c r="J4006" s="254">
        <f>IFERROR(VLOOKUP(G:G,'Master Data'!A:D,4,FALSE),0)</f>
        <v>0</v>
      </c>
      <c r="L4006" s="117">
        <f>IFERROR(VLOOKUP(F:F,'BW Expense Report Doc'!F:H,3,FALSE),0)</f>
        <v>0</v>
      </c>
      <c r="M4006" s="117" t="str">
        <f>IFERROR(VLOOKUP(F:F,'Payment Schedule'!AD:AE,2,FALSE),"")</f>
        <v/>
      </c>
    </row>
    <row r="4007" spans="6:13" x14ac:dyDescent="0.2">
      <c r="F4007" s="110"/>
      <c r="I4007" s="213"/>
      <c r="J4007" s="254">
        <f>IFERROR(VLOOKUP(G:G,'Master Data'!A:D,4,FALSE),0)</f>
        <v>0</v>
      </c>
      <c r="L4007" s="117">
        <f>IFERROR(VLOOKUP(F:F,'BW Expense Report Doc'!F:H,3,FALSE),0)</f>
        <v>0</v>
      </c>
      <c r="M4007" s="117" t="str">
        <f>IFERROR(VLOOKUP(F:F,'Payment Schedule'!AD:AE,2,FALSE),"")</f>
        <v/>
      </c>
    </row>
    <row r="4008" spans="6:13" x14ac:dyDescent="0.2">
      <c r="F4008" s="110"/>
      <c r="I4008" s="213"/>
      <c r="J4008" s="254">
        <f>IFERROR(VLOOKUP(G:G,'Master Data'!A:D,4,FALSE),0)</f>
        <v>0</v>
      </c>
      <c r="L4008" s="117">
        <f>IFERROR(VLOOKUP(F:F,'BW Expense Report Doc'!F:H,3,FALSE),0)</f>
        <v>0</v>
      </c>
      <c r="M4008" s="117" t="str">
        <f>IFERROR(VLOOKUP(F:F,'Payment Schedule'!AD:AE,2,FALSE),"")</f>
        <v/>
      </c>
    </row>
    <row r="4009" spans="6:13" x14ac:dyDescent="0.2">
      <c r="F4009" s="110"/>
      <c r="I4009" s="213"/>
      <c r="J4009" s="254">
        <f>IFERROR(VLOOKUP(G:G,'Master Data'!A:D,4,FALSE),0)</f>
        <v>0</v>
      </c>
      <c r="L4009" s="117">
        <f>IFERROR(VLOOKUP(F:F,'BW Expense Report Doc'!F:H,3,FALSE),0)</f>
        <v>0</v>
      </c>
      <c r="M4009" s="117" t="str">
        <f>IFERROR(VLOOKUP(F:F,'Payment Schedule'!AD:AE,2,FALSE),"")</f>
        <v/>
      </c>
    </row>
    <row r="4010" spans="6:13" x14ac:dyDescent="0.2">
      <c r="F4010" s="110"/>
      <c r="I4010" s="213"/>
      <c r="J4010" s="254">
        <f>IFERROR(VLOOKUP(G:G,'Master Data'!A:D,4,FALSE),0)</f>
        <v>0</v>
      </c>
      <c r="L4010" s="117">
        <f>IFERROR(VLOOKUP(F:F,'BW Expense Report Doc'!F:H,3,FALSE),0)</f>
        <v>0</v>
      </c>
      <c r="M4010" s="117" t="str">
        <f>IFERROR(VLOOKUP(F:F,'Payment Schedule'!AD:AE,2,FALSE),"")</f>
        <v/>
      </c>
    </row>
    <row r="4011" spans="6:13" x14ac:dyDescent="0.2">
      <c r="F4011" s="110"/>
      <c r="I4011" s="213"/>
      <c r="J4011" s="254">
        <f>IFERROR(VLOOKUP(G:G,'Master Data'!A:D,4,FALSE),0)</f>
        <v>0</v>
      </c>
      <c r="L4011" s="117">
        <f>IFERROR(VLOOKUP(F:F,'BW Expense Report Doc'!F:H,3,FALSE),0)</f>
        <v>0</v>
      </c>
      <c r="M4011" s="117" t="str">
        <f>IFERROR(VLOOKUP(F:F,'Payment Schedule'!AD:AE,2,FALSE),"")</f>
        <v/>
      </c>
    </row>
    <row r="4012" spans="6:13" x14ac:dyDescent="0.2">
      <c r="F4012" s="110"/>
      <c r="I4012" s="213"/>
      <c r="J4012" s="254">
        <f>IFERROR(VLOOKUP(G:G,'Master Data'!A:D,4,FALSE),0)</f>
        <v>0</v>
      </c>
      <c r="L4012" s="117">
        <f>IFERROR(VLOOKUP(F:F,'BW Expense Report Doc'!F:H,3,FALSE),0)</f>
        <v>0</v>
      </c>
      <c r="M4012" s="117" t="str">
        <f>IFERROR(VLOOKUP(F:F,'Payment Schedule'!AD:AE,2,FALSE),"")</f>
        <v/>
      </c>
    </row>
    <row r="4013" spans="6:13" x14ac:dyDescent="0.2">
      <c r="F4013" s="110"/>
      <c r="I4013" s="213"/>
      <c r="J4013" s="254">
        <f>IFERROR(VLOOKUP(G:G,'Master Data'!A:D,4,FALSE),0)</f>
        <v>0</v>
      </c>
      <c r="L4013" s="117">
        <f>IFERROR(VLOOKUP(F:F,'BW Expense Report Doc'!F:H,3,FALSE),0)</f>
        <v>0</v>
      </c>
      <c r="M4013" s="117" t="str">
        <f>IFERROR(VLOOKUP(F:F,'Payment Schedule'!AD:AE,2,FALSE),"")</f>
        <v/>
      </c>
    </row>
    <row r="4014" spans="6:13" x14ac:dyDescent="0.2">
      <c r="F4014" s="110"/>
      <c r="I4014" s="213"/>
      <c r="J4014" s="254">
        <f>IFERROR(VLOOKUP(G:G,'Master Data'!A:D,4,FALSE),0)</f>
        <v>0</v>
      </c>
      <c r="L4014" s="117">
        <f>IFERROR(VLOOKUP(F:F,'BW Expense Report Doc'!F:H,3,FALSE),0)</f>
        <v>0</v>
      </c>
      <c r="M4014" s="117" t="str">
        <f>IFERROR(VLOOKUP(F:F,'Payment Schedule'!AD:AE,2,FALSE),"")</f>
        <v/>
      </c>
    </row>
    <row r="4015" spans="6:13" x14ac:dyDescent="0.2">
      <c r="F4015" s="110"/>
      <c r="I4015" s="213"/>
      <c r="J4015" s="254">
        <f>IFERROR(VLOOKUP(G:G,'Master Data'!A:D,4,FALSE),0)</f>
        <v>0</v>
      </c>
      <c r="L4015" s="117">
        <f>IFERROR(VLOOKUP(F:F,'BW Expense Report Doc'!F:H,3,FALSE),0)</f>
        <v>0</v>
      </c>
      <c r="M4015" s="117" t="str">
        <f>IFERROR(VLOOKUP(F:F,'Payment Schedule'!AD:AE,2,FALSE),"")</f>
        <v/>
      </c>
    </row>
    <row r="4016" spans="6:13" x14ac:dyDescent="0.2">
      <c r="F4016" s="110"/>
      <c r="I4016" s="213"/>
      <c r="J4016" s="254">
        <f>IFERROR(VLOOKUP(G:G,'Master Data'!A:D,4,FALSE),0)</f>
        <v>0</v>
      </c>
      <c r="L4016" s="117">
        <f>IFERROR(VLOOKUP(F:F,'BW Expense Report Doc'!F:H,3,FALSE),0)</f>
        <v>0</v>
      </c>
      <c r="M4016" s="117" t="str">
        <f>IFERROR(VLOOKUP(F:F,'Payment Schedule'!AD:AE,2,FALSE),"")</f>
        <v/>
      </c>
    </row>
    <row r="4017" spans="6:13" x14ac:dyDescent="0.2">
      <c r="F4017" s="110"/>
      <c r="I4017" s="213"/>
      <c r="J4017" s="254">
        <f>IFERROR(VLOOKUP(G:G,'Master Data'!A:D,4,FALSE),0)</f>
        <v>0</v>
      </c>
      <c r="L4017" s="117">
        <f>IFERROR(VLOOKUP(F:F,'BW Expense Report Doc'!F:H,3,FALSE),0)</f>
        <v>0</v>
      </c>
      <c r="M4017" s="117" t="str">
        <f>IFERROR(VLOOKUP(F:F,'Payment Schedule'!AD:AE,2,FALSE),"")</f>
        <v/>
      </c>
    </row>
    <row r="4018" spans="6:13" x14ac:dyDescent="0.2">
      <c r="F4018" s="110"/>
      <c r="I4018" s="213"/>
      <c r="J4018" s="254">
        <f>IFERROR(VLOOKUP(G:G,'Master Data'!A:D,4,FALSE),0)</f>
        <v>0</v>
      </c>
      <c r="L4018" s="117">
        <f>IFERROR(VLOOKUP(F:F,'BW Expense Report Doc'!F:H,3,FALSE),0)</f>
        <v>0</v>
      </c>
      <c r="M4018" s="117" t="str">
        <f>IFERROR(VLOOKUP(F:F,'Payment Schedule'!AD:AE,2,FALSE),"")</f>
        <v/>
      </c>
    </row>
    <row r="4019" spans="6:13" x14ac:dyDescent="0.2">
      <c r="F4019" s="110"/>
      <c r="I4019" s="213"/>
      <c r="J4019" s="254">
        <f>IFERROR(VLOOKUP(G:G,'Master Data'!A:D,4,FALSE),0)</f>
        <v>0</v>
      </c>
      <c r="L4019" s="117">
        <f>IFERROR(VLOOKUP(F:F,'BW Expense Report Doc'!F:H,3,FALSE),0)</f>
        <v>0</v>
      </c>
      <c r="M4019" s="117" t="str">
        <f>IFERROR(VLOOKUP(F:F,'Payment Schedule'!AD:AE,2,FALSE),"")</f>
        <v/>
      </c>
    </row>
    <row r="4020" spans="6:13" x14ac:dyDescent="0.2">
      <c r="F4020" s="110"/>
      <c r="I4020" s="213"/>
      <c r="J4020" s="254">
        <f>IFERROR(VLOOKUP(G:G,'Master Data'!A:D,4,FALSE),0)</f>
        <v>0</v>
      </c>
      <c r="L4020" s="117">
        <f>IFERROR(VLOOKUP(F:F,'BW Expense Report Doc'!F:H,3,FALSE),0)</f>
        <v>0</v>
      </c>
      <c r="M4020" s="117" t="str">
        <f>IFERROR(VLOOKUP(F:F,'Payment Schedule'!AD:AE,2,FALSE),"")</f>
        <v/>
      </c>
    </row>
    <row r="4021" spans="6:13" x14ac:dyDescent="0.2">
      <c r="F4021" s="110"/>
      <c r="I4021" s="213"/>
      <c r="J4021" s="254">
        <f>IFERROR(VLOOKUP(G:G,'Master Data'!A:D,4,FALSE),0)</f>
        <v>0</v>
      </c>
      <c r="L4021" s="117">
        <f>IFERROR(VLOOKUP(F:F,'BW Expense Report Doc'!F:H,3,FALSE),0)</f>
        <v>0</v>
      </c>
      <c r="M4021" s="117" t="str">
        <f>IFERROR(VLOOKUP(F:F,'Payment Schedule'!AD:AE,2,FALSE),"")</f>
        <v/>
      </c>
    </row>
    <row r="4022" spans="6:13" x14ac:dyDescent="0.2">
      <c r="F4022" s="110"/>
      <c r="I4022" s="213"/>
      <c r="J4022" s="254">
        <f>IFERROR(VLOOKUP(G:G,'Master Data'!A:D,4,FALSE),0)</f>
        <v>0</v>
      </c>
      <c r="L4022" s="117">
        <f>IFERROR(VLOOKUP(F:F,'BW Expense Report Doc'!F:H,3,FALSE),0)</f>
        <v>0</v>
      </c>
      <c r="M4022" s="117" t="str">
        <f>IFERROR(VLOOKUP(F:F,'Payment Schedule'!AD:AE,2,FALSE),"")</f>
        <v/>
      </c>
    </row>
    <row r="4023" spans="6:13" x14ac:dyDescent="0.2">
      <c r="F4023" s="110"/>
      <c r="I4023" s="213"/>
      <c r="J4023" s="254">
        <f>IFERROR(VLOOKUP(G:G,'Master Data'!A:D,4,FALSE),0)</f>
        <v>0</v>
      </c>
      <c r="L4023" s="117">
        <f>IFERROR(VLOOKUP(F:F,'BW Expense Report Doc'!F:H,3,FALSE),0)</f>
        <v>0</v>
      </c>
      <c r="M4023" s="117" t="str">
        <f>IFERROR(VLOOKUP(F:F,'Payment Schedule'!AD:AE,2,FALSE),"")</f>
        <v/>
      </c>
    </row>
    <row r="4024" spans="6:13" x14ac:dyDescent="0.2">
      <c r="F4024" s="110"/>
      <c r="I4024" s="213"/>
      <c r="J4024" s="254">
        <f>IFERROR(VLOOKUP(G:G,'Master Data'!A:D,4,FALSE),0)</f>
        <v>0</v>
      </c>
      <c r="L4024" s="117">
        <f>IFERROR(VLOOKUP(F:F,'BW Expense Report Doc'!F:H,3,FALSE),0)</f>
        <v>0</v>
      </c>
      <c r="M4024" s="117" t="str">
        <f>IFERROR(VLOOKUP(F:F,'Payment Schedule'!AD:AE,2,FALSE),"")</f>
        <v/>
      </c>
    </row>
    <row r="4025" spans="6:13" x14ac:dyDescent="0.2">
      <c r="F4025" s="110"/>
      <c r="I4025" s="213"/>
      <c r="J4025" s="254">
        <f>IFERROR(VLOOKUP(G:G,'Master Data'!A:D,4,FALSE),0)</f>
        <v>0</v>
      </c>
      <c r="L4025" s="117">
        <f>IFERROR(VLOOKUP(F:F,'BW Expense Report Doc'!F:H,3,FALSE),0)</f>
        <v>0</v>
      </c>
      <c r="M4025" s="117" t="str">
        <f>IFERROR(VLOOKUP(F:F,'Payment Schedule'!AD:AE,2,FALSE),"")</f>
        <v/>
      </c>
    </row>
    <row r="4026" spans="6:13" x14ac:dyDescent="0.2">
      <c r="F4026" s="110"/>
      <c r="I4026" s="213"/>
      <c r="J4026" s="254">
        <f>IFERROR(VLOOKUP(G:G,'Master Data'!A:D,4,FALSE),0)</f>
        <v>0</v>
      </c>
      <c r="L4026" s="117">
        <f>IFERROR(VLOOKUP(F:F,'BW Expense Report Doc'!F:H,3,FALSE),0)</f>
        <v>0</v>
      </c>
      <c r="M4026" s="117" t="str">
        <f>IFERROR(VLOOKUP(F:F,'Payment Schedule'!AD:AE,2,FALSE),"")</f>
        <v/>
      </c>
    </row>
    <row r="4027" spans="6:13" x14ac:dyDescent="0.2">
      <c r="F4027" s="110"/>
      <c r="I4027" s="213"/>
      <c r="J4027" s="254">
        <f>IFERROR(VLOOKUP(G:G,'Master Data'!A:D,4,FALSE),0)</f>
        <v>0</v>
      </c>
      <c r="L4027" s="117">
        <f>IFERROR(VLOOKUP(F:F,'BW Expense Report Doc'!F:H,3,FALSE),0)</f>
        <v>0</v>
      </c>
      <c r="M4027" s="117" t="str">
        <f>IFERROR(VLOOKUP(F:F,'Payment Schedule'!AD:AE,2,FALSE),"")</f>
        <v/>
      </c>
    </row>
    <row r="4028" spans="6:13" x14ac:dyDescent="0.2">
      <c r="F4028" s="110"/>
      <c r="I4028" s="213"/>
      <c r="J4028" s="254">
        <f>IFERROR(VLOOKUP(G:G,'Master Data'!A:D,4,FALSE),0)</f>
        <v>0</v>
      </c>
      <c r="L4028" s="117">
        <f>IFERROR(VLOOKUP(F:F,'BW Expense Report Doc'!F:H,3,FALSE),0)</f>
        <v>0</v>
      </c>
      <c r="M4028" s="117" t="str">
        <f>IFERROR(VLOOKUP(F:F,'Payment Schedule'!AD:AE,2,FALSE),"")</f>
        <v/>
      </c>
    </row>
    <row r="4029" spans="6:13" x14ac:dyDescent="0.2">
      <c r="F4029" s="110"/>
      <c r="I4029" s="213"/>
      <c r="J4029" s="254">
        <f>IFERROR(VLOOKUP(G:G,'Master Data'!A:D,4,FALSE),0)</f>
        <v>0</v>
      </c>
      <c r="L4029" s="117">
        <f>IFERROR(VLOOKUP(F:F,'BW Expense Report Doc'!F:H,3,FALSE),0)</f>
        <v>0</v>
      </c>
      <c r="M4029" s="117" t="str">
        <f>IFERROR(VLOOKUP(F:F,'Payment Schedule'!AD:AE,2,FALSE),"")</f>
        <v/>
      </c>
    </row>
    <row r="4030" spans="6:13" x14ac:dyDescent="0.2">
      <c r="F4030" s="110"/>
      <c r="I4030" s="213"/>
      <c r="J4030" s="254">
        <f>IFERROR(VLOOKUP(G:G,'Master Data'!A:D,4,FALSE),0)</f>
        <v>0</v>
      </c>
      <c r="L4030" s="117">
        <f>IFERROR(VLOOKUP(F:F,'BW Expense Report Doc'!F:H,3,FALSE),0)</f>
        <v>0</v>
      </c>
      <c r="M4030" s="117" t="str">
        <f>IFERROR(VLOOKUP(F:F,'Payment Schedule'!AD:AE,2,FALSE),"")</f>
        <v/>
      </c>
    </row>
    <row r="4031" spans="6:13" x14ac:dyDescent="0.2">
      <c r="F4031" s="110"/>
      <c r="I4031" s="213"/>
      <c r="J4031" s="254">
        <f>IFERROR(VLOOKUP(G:G,'Master Data'!A:D,4,FALSE),0)</f>
        <v>0</v>
      </c>
      <c r="L4031" s="117">
        <f>IFERROR(VLOOKUP(F:F,'BW Expense Report Doc'!F:H,3,FALSE),0)</f>
        <v>0</v>
      </c>
      <c r="M4031" s="117" t="str">
        <f>IFERROR(VLOOKUP(F:F,'Payment Schedule'!AD:AE,2,FALSE),"")</f>
        <v/>
      </c>
    </row>
    <row r="4032" spans="6:13" x14ac:dyDescent="0.2">
      <c r="F4032" s="110"/>
      <c r="I4032" s="213"/>
      <c r="J4032" s="254">
        <f>IFERROR(VLOOKUP(G:G,'Master Data'!A:D,4,FALSE),0)</f>
        <v>0</v>
      </c>
      <c r="L4032" s="117">
        <f>IFERROR(VLOOKUP(F:F,'BW Expense Report Doc'!F:H,3,FALSE),0)</f>
        <v>0</v>
      </c>
      <c r="M4032" s="117" t="str">
        <f>IFERROR(VLOOKUP(F:F,'Payment Schedule'!AD:AE,2,FALSE),"")</f>
        <v/>
      </c>
    </row>
    <row r="4033" spans="6:13" x14ac:dyDescent="0.2">
      <c r="F4033" s="110"/>
      <c r="I4033" s="213"/>
      <c r="J4033" s="254">
        <f>IFERROR(VLOOKUP(G:G,'Master Data'!A:D,4,FALSE),0)</f>
        <v>0</v>
      </c>
      <c r="L4033" s="117">
        <f>IFERROR(VLOOKUP(F:F,'BW Expense Report Doc'!F:H,3,FALSE),0)</f>
        <v>0</v>
      </c>
      <c r="M4033" s="117" t="str">
        <f>IFERROR(VLOOKUP(F:F,'Payment Schedule'!AD:AE,2,FALSE),"")</f>
        <v/>
      </c>
    </row>
    <row r="4034" spans="6:13" x14ac:dyDescent="0.2">
      <c r="F4034" s="110"/>
      <c r="I4034" s="213"/>
      <c r="J4034" s="254">
        <f>IFERROR(VLOOKUP(G:G,'Master Data'!A:D,4,FALSE),0)</f>
        <v>0</v>
      </c>
      <c r="L4034" s="117">
        <f>IFERROR(VLOOKUP(F:F,'BW Expense Report Doc'!F:H,3,FALSE),0)</f>
        <v>0</v>
      </c>
      <c r="M4034" s="117" t="str">
        <f>IFERROR(VLOOKUP(F:F,'Payment Schedule'!AD:AE,2,FALSE),"")</f>
        <v/>
      </c>
    </row>
    <row r="4035" spans="6:13" x14ac:dyDescent="0.2">
      <c r="F4035" s="110"/>
      <c r="I4035" s="213"/>
      <c r="J4035" s="254">
        <f>IFERROR(VLOOKUP(G:G,'Master Data'!A:D,4,FALSE),0)</f>
        <v>0</v>
      </c>
      <c r="L4035" s="117">
        <f>IFERROR(VLOOKUP(F:F,'BW Expense Report Doc'!F:H,3,FALSE),0)</f>
        <v>0</v>
      </c>
      <c r="M4035" s="117" t="str">
        <f>IFERROR(VLOOKUP(F:F,'Payment Schedule'!AD:AE,2,FALSE),"")</f>
        <v/>
      </c>
    </row>
    <row r="4036" spans="6:13" x14ac:dyDescent="0.2">
      <c r="F4036" s="110"/>
      <c r="I4036" s="213"/>
      <c r="J4036" s="254">
        <f>IFERROR(VLOOKUP(G:G,'Master Data'!A:D,4,FALSE),0)</f>
        <v>0</v>
      </c>
      <c r="L4036" s="117">
        <f>IFERROR(VLOOKUP(F:F,'BW Expense Report Doc'!F:H,3,FALSE),0)</f>
        <v>0</v>
      </c>
      <c r="M4036" s="117" t="str">
        <f>IFERROR(VLOOKUP(F:F,'Payment Schedule'!AD:AE,2,FALSE),"")</f>
        <v/>
      </c>
    </row>
    <row r="4037" spans="6:13" x14ac:dyDescent="0.2">
      <c r="F4037" s="110"/>
      <c r="I4037" s="213"/>
      <c r="J4037" s="254">
        <f>IFERROR(VLOOKUP(G:G,'Master Data'!A:D,4,FALSE),0)</f>
        <v>0</v>
      </c>
      <c r="L4037" s="117">
        <f>IFERROR(VLOOKUP(F:F,'BW Expense Report Doc'!F:H,3,FALSE),0)</f>
        <v>0</v>
      </c>
      <c r="M4037" s="117" t="str">
        <f>IFERROR(VLOOKUP(F:F,'Payment Schedule'!AD:AE,2,FALSE),"")</f>
        <v/>
      </c>
    </row>
    <row r="4038" spans="6:13" x14ac:dyDescent="0.2">
      <c r="F4038" s="110"/>
      <c r="I4038" s="213"/>
      <c r="J4038" s="254">
        <f>IFERROR(VLOOKUP(G:G,'Master Data'!A:D,4,FALSE),0)</f>
        <v>0</v>
      </c>
      <c r="L4038" s="117">
        <f>IFERROR(VLOOKUP(F:F,'BW Expense Report Doc'!F:H,3,FALSE),0)</f>
        <v>0</v>
      </c>
      <c r="M4038" s="117" t="str">
        <f>IFERROR(VLOOKUP(F:F,'Payment Schedule'!AD:AE,2,FALSE),"")</f>
        <v/>
      </c>
    </row>
    <row r="4039" spans="6:13" x14ac:dyDescent="0.2">
      <c r="F4039" s="110"/>
      <c r="I4039" s="213"/>
      <c r="J4039" s="254">
        <f>IFERROR(VLOOKUP(G:G,'Master Data'!A:D,4,FALSE),0)</f>
        <v>0</v>
      </c>
      <c r="L4039" s="117">
        <f>IFERROR(VLOOKUP(F:F,'BW Expense Report Doc'!F:H,3,FALSE),0)</f>
        <v>0</v>
      </c>
      <c r="M4039" s="117" t="str">
        <f>IFERROR(VLOOKUP(F:F,'Payment Schedule'!AD:AE,2,FALSE),"")</f>
        <v/>
      </c>
    </row>
    <row r="4040" spans="6:13" x14ac:dyDescent="0.2">
      <c r="F4040" s="110"/>
      <c r="I4040" s="213"/>
      <c r="J4040" s="254">
        <f>IFERROR(VLOOKUP(G:G,'Master Data'!A:D,4,FALSE),0)</f>
        <v>0</v>
      </c>
      <c r="L4040" s="117">
        <f>IFERROR(VLOOKUP(F:F,'BW Expense Report Doc'!F:H,3,FALSE),0)</f>
        <v>0</v>
      </c>
      <c r="M4040" s="117" t="str">
        <f>IFERROR(VLOOKUP(F:F,'Payment Schedule'!AD:AE,2,FALSE),"")</f>
        <v/>
      </c>
    </row>
    <row r="4041" spans="6:13" x14ac:dyDescent="0.2">
      <c r="F4041" s="110"/>
      <c r="I4041" s="213"/>
      <c r="J4041" s="254">
        <f>IFERROR(VLOOKUP(G:G,'Master Data'!A:D,4,FALSE),0)</f>
        <v>0</v>
      </c>
      <c r="L4041" s="117">
        <f>IFERROR(VLOOKUP(F:F,'BW Expense Report Doc'!F:H,3,FALSE),0)</f>
        <v>0</v>
      </c>
      <c r="M4041" s="117" t="str">
        <f>IFERROR(VLOOKUP(F:F,'Payment Schedule'!AD:AE,2,FALSE),"")</f>
        <v/>
      </c>
    </row>
    <row r="4042" spans="6:13" x14ac:dyDescent="0.2">
      <c r="F4042" s="110"/>
      <c r="I4042" s="213"/>
      <c r="J4042" s="254">
        <f>IFERROR(VLOOKUP(G:G,'Master Data'!A:D,4,FALSE),0)</f>
        <v>0</v>
      </c>
      <c r="L4042" s="117">
        <f>IFERROR(VLOOKUP(F:F,'BW Expense Report Doc'!F:H,3,FALSE),0)</f>
        <v>0</v>
      </c>
      <c r="M4042" s="117" t="str">
        <f>IFERROR(VLOOKUP(F:F,'Payment Schedule'!AD:AE,2,FALSE),"")</f>
        <v/>
      </c>
    </row>
    <row r="4043" spans="6:13" x14ac:dyDescent="0.2">
      <c r="F4043" s="110"/>
      <c r="I4043" s="213"/>
      <c r="J4043" s="254">
        <f>IFERROR(VLOOKUP(G:G,'Master Data'!A:D,4,FALSE),0)</f>
        <v>0</v>
      </c>
      <c r="L4043" s="117">
        <f>IFERROR(VLOOKUP(F:F,'BW Expense Report Doc'!F:H,3,FALSE),0)</f>
        <v>0</v>
      </c>
      <c r="M4043" s="117" t="str">
        <f>IFERROR(VLOOKUP(F:F,'Payment Schedule'!AD:AE,2,FALSE),"")</f>
        <v/>
      </c>
    </row>
    <row r="4044" spans="6:13" x14ac:dyDescent="0.2">
      <c r="F4044" s="110"/>
      <c r="I4044" s="213"/>
      <c r="J4044" s="254">
        <f>IFERROR(VLOOKUP(G:G,'Master Data'!A:D,4,FALSE),0)</f>
        <v>0</v>
      </c>
      <c r="L4044" s="117">
        <f>IFERROR(VLOOKUP(F:F,'BW Expense Report Doc'!F:H,3,FALSE),0)</f>
        <v>0</v>
      </c>
      <c r="M4044" s="117" t="str">
        <f>IFERROR(VLOOKUP(F:F,'Payment Schedule'!AD:AE,2,FALSE),"")</f>
        <v/>
      </c>
    </row>
    <row r="4045" spans="6:13" x14ac:dyDescent="0.2">
      <c r="F4045" s="110"/>
      <c r="I4045" s="213"/>
      <c r="J4045" s="254">
        <f>IFERROR(VLOOKUP(G:G,'Master Data'!A:D,4,FALSE),0)</f>
        <v>0</v>
      </c>
      <c r="L4045" s="117">
        <f>IFERROR(VLOOKUP(F:F,'BW Expense Report Doc'!F:H,3,FALSE),0)</f>
        <v>0</v>
      </c>
      <c r="M4045" s="117" t="str">
        <f>IFERROR(VLOOKUP(F:F,'Payment Schedule'!AD:AE,2,FALSE),"")</f>
        <v/>
      </c>
    </row>
    <row r="4046" spans="6:13" x14ac:dyDescent="0.2">
      <c r="F4046" s="110"/>
      <c r="I4046" s="213"/>
      <c r="J4046" s="254">
        <f>IFERROR(VLOOKUP(G:G,'Master Data'!A:D,4,FALSE),0)</f>
        <v>0</v>
      </c>
      <c r="L4046" s="117">
        <f>IFERROR(VLOOKUP(F:F,'BW Expense Report Doc'!F:H,3,FALSE),0)</f>
        <v>0</v>
      </c>
      <c r="M4046" s="117" t="str">
        <f>IFERROR(VLOOKUP(F:F,'Payment Schedule'!AD:AE,2,FALSE),"")</f>
        <v/>
      </c>
    </row>
    <row r="4047" spans="6:13" x14ac:dyDescent="0.2">
      <c r="F4047" s="110"/>
      <c r="I4047" s="213"/>
      <c r="J4047" s="254">
        <f>IFERROR(VLOOKUP(G:G,'Master Data'!A:D,4,FALSE),0)</f>
        <v>0</v>
      </c>
      <c r="L4047" s="117">
        <f>IFERROR(VLOOKUP(F:F,'BW Expense Report Doc'!F:H,3,FALSE),0)</f>
        <v>0</v>
      </c>
      <c r="M4047" s="117" t="str">
        <f>IFERROR(VLOOKUP(F:F,'Payment Schedule'!AD:AE,2,FALSE),"")</f>
        <v/>
      </c>
    </row>
    <row r="4048" spans="6:13" x14ac:dyDescent="0.2">
      <c r="F4048" s="110"/>
      <c r="I4048" s="213"/>
      <c r="J4048" s="254">
        <f>IFERROR(VLOOKUP(G:G,'Master Data'!A:D,4,FALSE),0)</f>
        <v>0</v>
      </c>
      <c r="L4048" s="117">
        <f>IFERROR(VLOOKUP(F:F,'BW Expense Report Doc'!F:H,3,FALSE),0)</f>
        <v>0</v>
      </c>
      <c r="M4048" s="117" t="str">
        <f>IFERROR(VLOOKUP(F:F,'Payment Schedule'!AD:AE,2,FALSE),"")</f>
        <v/>
      </c>
    </row>
    <row r="4049" spans="6:13" x14ac:dyDescent="0.2">
      <c r="F4049" s="110"/>
      <c r="I4049" s="213"/>
      <c r="J4049" s="254">
        <f>IFERROR(VLOOKUP(G:G,'Master Data'!A:D,4,FALSE),0)</f>
        <v>0</v>
      </c>
      <c r="L4049" s="117">
        <f>IFERROR(VLOOKUP(F:F,'BW Expense Report Doc'!F:H,3,FALSE),0)</f>
        <v>0</v>
      </c>
      <c r="M4049" s="117" t="str">
        <f>IFERROR(VLOOKUP(F:F,'Payment Schedule'!AD:AE,2,FALSE),"")</f>
        <v/>
      </c>
    </row>
    <row r="4050" spans="6:13" x14ac:dyDescent="0.2">
      <c r="F4050" s="110"/>
      <c r="I4050" s="213"/>
      <c r="J4050" s="254">
        <f>IFERROR(VLOOKUP(G:G,'Master Data'!A:D,4,FALSE),0)</f>
        <v>0</v>
      </c>
      <c r="L4050" s="117">
        <f>IFERROR(VLOOKUP(F:F,'BW Expense Report Doc'!F:H,3,FALSE),0)</f>
        <v>0</v>
      </c>
      <c r="M4050" s="117" t="str">
        <f>IFERROR(VLOOKUP(F:F,'Payment Schedule'!AD:AE,2,FALSE),"")</f>
        <v/>
      </c>
    </row>
    <row r="4051" spans="6:13" x14ac:dyDescent="0.2">
      <c r="F4051" s="110"/>
      <c r="I4051" s="213"/>
      <c r="J4051" s="254">
        <f>IFERROR(VLOOKUP(G:G,'Master Data'!A:D,4,FALSE),0)</f>
        <v>0</v>
      </c>
      <c r="L4051" s="117">
        <f>IFERROR(VLOOKUP(F:F,'BW Expense Report Doc'!F:H,3,FALSE),0)</f>
        <v>0</v>
      </c>
      <c r="M4051" s="117" t="str">
        <f>IFERROR(VLOOKUP(F:F,'Payment Schedule'!AD:AE,2,FALSE),"")</f>
        <v/>
      </c>
    </row>
    <row r="4052" spans="6:13" x14ac:dyDescent="0.2">
      <c r="F4052" s="110"/>
      <c r="I4052" s="213"/>
      <c r="J4052" s="254">
        <f>IFERROR(VLOOKUP(G:G,'Master Data'!A:D,4,FALSE),0)</f>
        <v>0</v>
      </c>
      <c r="L4052" s="117">
        <f>IFERROR(VLOOKUP(F:F,'BW Expense Report Doc'!F:H,3,FALSE),0)</f>
        <v>0</v>
      </c>
      <c r="M4052" s="117" t="str">
        <f>IFERROR(VLOOKUP(F:F,'Payment Schedule'!AD:AE,2,FALSE),"")</f>
        <v/>
      </c>
    </row>
    <row r="4053" spans="6:13" x14ac:dyDescent="0.2">
      <c r="F4053" s="110"/>
      <c r="I4053" s="213"/>
      <c r="J4053" s="254">
        <f>IFERROR(VLOOKUP(G:G,'Master Data'!A:D,4,FALSE),0)</f>
        <v>0</v>
      </c>
      <c r="L4053" s="117">
        <f>IFERROR(VLOOKUP(F:F,'BW Expense Report Doc'!F:H,3,FALSE),0)</f>
        <v>0</v>
      </c>
      <c r="M4053" s="117" t="str">
        <f>IFERROR(VLOOKUP(F:F,'Payment Schedule'!AD:AE,2,FALSE),"")</f>
        <v/>
      </c>
    </row>
    <row r="4054" spans="6:13" x14ac:dyDescent="0.2">
      <c r="F4054" s="110"/>
      <c r="I4054" s="213"/>
      <c r="J4054" s="254">
        <f>IFERROR(VLOOKUP(G:G,'Master Data'!A:D,4,FALSE),0)</f>
        <v>0</v>
      </c>
      <c r="L4054" s="117">
        <f>IFERROR(VLOOKUP(F:F,'BW Expense Report Doc'!F:H,3,FALSE),0)</f>
        <v>0</v>
      </c>
      <c r="M4054" s="117" t="str">
        <f>IFERROR(VLOOKUP(F:F,'Payment Schedule'!AD:AE,2,FALSE),"")</f>
        <v/>
      </c>
    </row>
    <row r="4055" spans="6:13" x14ac:dyDescent="0.2">
      <c r="F4055" s="110"/>
      <c r="I4055" s="213"/>
      <c r="J4055" s="254">
        <f>IFERROR(VLOOKUP(G:G,'Master Data'!A:D,4,FALSE),0)</f>
        <v>0</v>
      </c>
      <c r="L4055" s="117">
        <f>IFERROR(VLOOKUP(F:F,'BW Expense Report Doc'!F:H,3,FALSE),0)</f>
        <v>0</v>
      </c>
      <c r="M4055" s="117" t="str">
        <f>IFERROR(VLOOKUP(F:F,'Payment Schedule'!AD:AE,2,FALSE),"")</f>
        <v/>
      </c>
    </row>
    <row r="4056" spans="6:13" x14ac:dyDescent="0.2">
      <c r="F4056" s="110"/>
      <c r="I4056" s="213"/>
      <c r="J4056" s="254">
        <f>IFERROR(VLOOKUP(G:G,'Master Data'!A:D,4,FALSE),0)</f>
        <v>0</v>
      </c>
      <c r="L4056" s="117">
        <f>IFERROR(VLOOKUP(F:F,'BW Expense Report Doc'!F:H,3,FALSE),0)</f>
        <v>0</v>
      </c>
      <c r="M4056" s="117" t="str">
        <f>IFERROR(VLOOKUP(F:F,'Payment Schedule'!AD:AE,2,FALSE),"")</f>
        <v/>
      </c>
    </row>
    <row r="4057" spans="6:13" x14ac:dyDescent="0.2">
      <c r="F4057" s="110"/>
      <c r="I4057" s="213"/>
      <c r="J4057" s="254">
        <f>IFERROR(VLOOKUP(G:G,'Master Data'!A:D,4,FALSE),0)</f>
        <v>0</v>
      </c>
      <c r="L4057" s="117">
        <f>IFERROR(VLOOKUP(F:F,'BW Expense Report Doc'!F:H,3,FALSE),0)</f>
        <v>0</v>
      </c>
      <c r="M4057" s="117" t="str">
        <f>IFERROR(VLOOKUP(F:F,'Payment Schedule'!AD:AE,2,FALSE),"")</f>
        <v/>
      </c>
    </row>
    <row r="4058" spans="6:13" x14ac:dyDescent="0.2">
      <c r="F4058" s="110"/>
      <c r="I4058" s="213"/>
      <c r="J4058" s="254">
        <f>IFERROR(VLOOKUP(G:G,'Master Data'!A:D,4,FALSE),0)</f>
        <v>0</v>
      </c>
      <c r="L4058" s="117">
        <f>IFERROR(VLOOKUP(F:F,'BW Expense Report Doc'!F:H,3,FALSE),0)</f>
        <v>0</v>
      </c>
      <c r="M4058" s="117" t="str">
        <f>IFERROR(VLOOKUP(F:F,'Payment Schedule'!AD:AE,2,FALSE),"")</f>
        <v/>
      </c>
    </row>
    <row r="4059" spans="6:13" x14ac:dyDescent="0.2">
      <c r="F4059" s="110"/>
      <c r="I4059" s="213"/>
      <c r="J4059" s="254">
        <f>IFERROR(VLOOKUP(G:G,'Master Data'!A:D,4,FALSE),0)</f>
        <v>0</v>
      </c>
      <c r="L4059" s="117">
        <f>IFERROR(VLOOKUP(F:F,'BW Expense Report Doc'!F:H,3,FALSE),0)</f>
        <v>0</v>
      </c>
      <c r="M4059" s="117" t="str">
        <f>IFERROR(VLOOKUP(F:F,'Payment Schedule'!AD:AE,2,FALSE),"")</f>
        <v/>
      </c>
    </row>
    <row r="4060" spans="6:13" x14ac:dyDescent="0.2">
      <c r="F4060" s="110"/>
      <c r="I4060" s="213"/>
      <c r="J4060" s="254">
        <f>IFERROR(VLOOKUP(G:G,'Master Data'!A:D,4,FALSE),0)</f>
        <v>0</v>
      </c>
      <c r="L4060" s="117">
        <f>IFERROR(VLOOKUP(F:F,'BW Expense Report Doc'!F:H,3,FALSE),0)</f>
        <v>0</v>
      </c>
      <c r="M4060" s="117" t="str">
        <f>IFERROR(VLOOKUP(F:F,'Payment Schedule'!AD:AE,2,FALSE),"")</f>
        <v/>
      </c>
    </row>
    <row r="4061" spans="6:13" x14ac:dyDescent="0.2">
      <c r="F4061" s="110"/>
      <c r="I4061" s="213"/>
      <c r="J4061" s="254">
        <f>IFERROR(VLOOKUP(G:G,'Master Data'!A:D,4,FALSE),0)</f>
        <v>0</v>
      </c>
      <c r="L4061" s="117">
        <f>IFERROR(VLOOKUP(F:F,'BW Expense Report Doc'!F:H,3,FALSE),0)</f>
        <v>0</v>
      </c>
      <c r="M4061" s="117" t="str">
        <f>IFERROR(VLOOKUP(F:F,'Payment Schedule'!AD:AE,2,FALSE),"")</f>
        <v/>
      </c>
    </row>
    <row r="4062" spans="6:13" x14ac:dyDescent="0.2">
      <c r="F4062" s="110"/>
      <c r="I4062" s="213"/>
      <c r="J4062" s="254">
        <f>IFERROR(VLOOKUP(G:G,'Master Data'!A:D,4,FALSE),0)</f>
        <v>0</v>
      </c>
      <c r="L4062" s="117">
        <f>IFERROR(VLOOKUP(F:F,'BW Expense Report Doc'!F:H,3,FALSE),0)</f>
        <v>0</v>
      </c>
      <c r="M4062" s="117" t="str">
        <f>IFERROR(VLOOKUP(F:F,'Payment Schedule'!AD:AE,2,FALSE),"")</f>
        <v/>
      </c>
    </row>
    <row r="4063" spans="6:13" x14ac:dyDescent="0.2">
      <c r="F4063" s="110"/>
      <c r="I4063" s="213"/>
      <c r="J4063" s="254">
        <f>IFERROR(VLOOKUP(G:G,'Master Data'!A:D,4,FALSE),0)</f>
        <v>0</v>
      </c>
      <c r="L4063" s="117">
        <f>IFERROR(VLOOKUP(F:F,'BW Expense Report Doc'!F:H,3,FALSE),0)</f>
        <v>0</v>
      </c>
      <c r="M4063" s="117" t="str">
        <f>IFERROR(VLOOKUP(F:F,'Payment Schedule'!AD:AE,2,FALSE),"")</f>
        <v/>
      </c>
    </row>
    <row r="4064" spans="6:13" x14ac:dyDescent="0.2">
      <c r="F4064" s="110"/>
      <c r="I4064" s="213"/>
      <c r="J4064" s="254">
        <f>IFERROR(VLOOKUP(G:G,'Master Data'!A:D,4,FALSE),0)</f>
        <v>0</v>
      </c>
      <c r="L4064" s="117">
        <f>IFERROR(VLOOKUP(F:F,'BW Expense Report Doc'!F:H,3,FALSE),0)</f>
        <v>0</v>
      </c>
      <c r="M4064" s="117" t="str">
        <f>IFERROR(VLOOKUP(F:F,'Payment Schedule'!AD:AE,2,FALSE),"")</f>
        <v/>
      </c>
    </row>
    <row r="4065" spans="6:13" x14ac:dyDescent="0.2">
      <c r="F4065" s="110"/>
      <c r="I4065" s="213"/>
      <c r="J4065" s="254">
        <f>IFERROR(VLOOKUP(G:G,'Master Data'!A:D,4,FALSE),0)</f>
        <v>0</v>
      </c>
      <c r="L4065" s="117">
        <f>IFERROR(VLOOKUP(F:F,'BW Expense Report Doc'!F:H,3,FALSE),0)</f>
        <v>0</v>
      </c>
      <c r="M4065" s="117" t="str">
        <f>IFERROR(VLOOKUP(F:F,'Payment Schedule'!AD:AE,2,FALSE),"")</f>
        <v/>
      </c>
    </row>
    <row r="4066" spans="6:13" x14ac:dyDescent="0.2">
      <c r="F4066" s="110"/>
      <c r="I4066" s="213"/>
      <c r="J4066" s="254">
        <f>IFERROR(VLOOKUP(G:G,'Master Data'!A:D,4,FALSE),0)</f>
        <v>0</v>
      </c>
      <c r="L4066" s="117">
        <f>IFERROR(VLOOKUP(F:F,'BW Expense Report Doc'!F:H,3,FALSE),0)</f>
        <v>0</v>
      </c>
      <c r="M4066" s="117" t="str">
        <f>IFERROR(VLOOKUP(F:F,'Payment Schedule'!AD:AE,2,FALSE),"")</f>
        <v/>
      </c>
    </row>
    <row r="4067" spans="6:13" x14ac:dyDescent="0.2">
      <c r="F4067" s="110"/>
      <c r="I4067" s="213"/>
      <c r="J4067" s="254">
        <f>IFERROR(VLOOKUP(G:G,'Master Data'!A:D,4,FALSE),0)</f>
        <v>0</v>
      </c>
      <c r="L4067" s="117">
        <f>IFERROR(VLOOKUP(F:F,'BW Expense Report Doc'!F:H,3,FALSE),0)</f>
        <v>0</v>
      </c>
      <c r="M4067" s="117" t="str">
        <f>IFERROR(VLOOKUP(F:F,'Payment Schedule'!AD:AE,2,FALSE),"")</f>
        <v/>
      </c>
    </row>
    <row r="4068" spans="6:13" x14ac:dyDescent="0.2">
      <c r="F4068" s="110"/>
      <c r="I4068" s="213"/>
      <c r="J4068" s="254">
        <f>IFERROR(VLOOKUP(G:G,'Master Data'!A:D,4,FALSE),0)</f>
        <v>0</v>
      </c>
      <c r="L4068" s="117">
        <f>IFERROR(VLOOKUP(F:F,'BW Expense Report Doc'!F:H,3,FALSE),0)</f>
        <v>0</v>
      </c>
      <c r="M4068" s="117" t="str">
        <f>IFERROR(VLOOKUP(F:F,'Payment Schedule'!AD:AE,2,FALSE),"")</f>
        <v/>
      </c>
    </row>
    <row r="4069" spans="6:13" x14ac:dyDescent="0.2">
      <c r="F4069" s="110"/>
      <c r="I4069" s="213"/>
      <c r="J4069" s="254">
        <f>IFERROR(VLOOKUP(G:G,'Master Data'!A:D,4,FALSE),0)</f>
        <v>0</v>
      </c>
      <c r="L4069" s="117">
        <f>IFERROR(VLOOKUP(F:F,'BW Expense Report Doc'!F:H,3,FALSE),0)</f>
        <v>0</v>
      </c>
      <c r="M4069" s="117" t="str">
        <f>IFERROR(VLOOKUP(F:F,'Payment Schedule'!AD:AE,2,FALSE),"")</f>
        <v/>
      </c>
    </row>
    <row r="4070" spans="6:13" x14ac:dyDescent="0.2">
      <c r="F4070" s="110"/>
      <c r="I4070" s="213"/>
      <c r="J4070" s="254">
        <f>IFERROR(VLOOKUP(G:G,'Master Data'!A:D,4,FALSE),0)</f>
        <v>0</v>
      </c>
      <c r="L4070" s="117">
        <f>IFERROR(VLOOKUP(F:F,'BW Expense Report Doc'!F:H,3,FALSE),0)</f>
        <v>0</v>
      </c>
      <c r="M4070" s="117" t="str">
        <f>IFERROR(VLOOKUP(F:F,'Payment Schedule'!AD:AE,2,FALSE),"")</f>
        <v/>
      </c>
    </row>
    <row r="4071" spans="6:13" x14ac:dyDescent="0.2">
      <c r="F4071" s="110"/>
      <c r="I4071" s="213"/>
      <c r="J4071" s="254">
        <f>IFERROR(VLOOKUP(G:G,'Master Data'!A:D,4,FALSE),0)</f>
        <v>0</v>
      </c>
      <c r="L4071" s="117">
        <f>IFERROR(VLOOKUP(F:F,'BW Expense Report Doc'!F:H,3,FALSE),0)</f>
        <v>0</v>
      </c>
      <c r="M4071" s="117" t="str">
        <f>IFERROR(VLOOKUP(F:F,'Payment Schedule'!AD:AE,2,FALSE),"")</f>
        <v/>
      </c>
    </row>
    <row r="4072" spans="6:13" x14ac:dyDescent="0.2">
      <c r="F4072" s="110"/>
      <c r="I4072" s="213"/>
      <c r="J4072" s="254">
        <f>IFERROR(VLOOKUP(G:G,'Master Data'!A:D,4,FALSE),0)</f>
        <v>0</v>
      </c>
      <c r="L4072" s="117">
        <f>IFERROR(VLOOKUP(F:F,'BW Expense Report Doc'!F:H,3,FALSE),0)</f>
        <v>0</v>
      </c>
      <c r="M4072" s="117" t="str">
        <f>IFERROR(VLOOKUP(F:F,'Payment Schedule'!AD:AE,2,FALSE),"")</f>
        <v/>
      </c>
    </row>
    <row r="4073" spans="6:13" x14ac:dyDescent="0.2">
      <c r="F4073" s="110"/>
      <c r="I4073" s="213"/>
      <c r="J4073" s="254">
        <f>IFERROR(VLOOKUP(G:G,'Master Data'!A:D,4,FALSE),0)</f>
        <v>0</v>
      </c>
      <c r="L4073" s="117">
        <f>IFERROR(VLOOKUP(F:F,'BW Expense Report Doc'!F:H,3,FALSE),0)</f>
        <v>0</v>
      </c>
      <c r="M4073" s="117" t="str">
        <f>IFERROR(VLOOKUP(F:F,'Payment Schedule'!AD:AE,2,FALSE),"")</f>
        <v/>
      </c>
    </row>
    <row r="4074" spans="6:13" x14ac:dyDescent="0.2">
      <c r="F4074" s="110"/>
      <c r="I4074" s="213"/>
      <c r="J4074" s="254">
        <f>IFERROR(VLOOKUP(G:G,'Master Data'!A:D,4,FALSE),0)</f>
        <v>0</v>
      </c>
      <c r="L4074" s="117">
        <f>IFERROR(VLOOKUP(F:F,'BW Expense Report Doc'!F:H,3,FALSE),0)</f>
        <v>0</v>
      </c>
      <c r="M4074" s="117" t="str">
        <f>IFERROR(VLOOKUP(F:F,'Payment Schedule'!AD:AE,2,FALSE),"")</f>
        <v/>
      </c>
    </row>
    <row r="4075" spans="6:13" x14ac:dyDescent="0.2">
      <c r="F4075" s="110"/>
      <c r="I4075" s="213"/>
      <c r="J4075" s="254">
        <f>IFERROR(VLOOKUP(G:G,'Master Data'!A:D,4,FALSE),0)</f>
        <v>0</v>
      </c>
      <c r="L4075" s="117">
        <f>IFERROR(VLOOKUP(F:F,'BW Expense Report Doc'!F:H,3,FALSE),0)</f>
        <v>0</v>
      </c>
      <c r="M4075" s="117" t="str">
        <f>IFERROR(VLOOKUP(F:F,'Payment Schedule'!AD:AE,2,FALSE),"")</f>
        <v/>
      </c>
    </row>
    <row r="4076" spans="6:13" x14ac:dyDescent="0.2">
      <c r="F4076" s="110"/>
      <c r="I4076" s="213"/>
      <c r="J4076" s="254">
        <f>IFERROR(VLOOKUP(G:G,'Master Data'!A:D,4,FALSE),0)</f>
        <v>0</v>
      </c>
      <c r="L4076" s="117">
        <f>IFERROR(VLOOKUP(F:F,'BW Expense Report Doc'!F:H,3,FALSE),0)</f>
        <v>0</v>
      </c>
      <c r="M4076" s="117" t="str">
        <f>IFERROR(VLOOKUP(F:F,'Payment Schedule'!AD:AE,2,FALSE),"")</f>
        <v/>
      </c>
    </row>
    <row r="4077" spans="6:13" x14ac:dyDescent="0.2">
      <c r="F4077" s="110"/>
      <c r="I4077" s="213"/>
      <c r="J4077" s="254">
        <f>IFERROR(VLOOKUP(G:G,'Master Data'!A:D,4,FALSE),0)</f>
        <v>0</v>
      </c>
      <c r="L4077" s="117">
        <f>IFERROR(VLOOKUP(F:F,'BW Expense Report Doc'!F:H,3,FALSE),0)</f>
        <v>0</v>
      </c>
      <c r="M4077" s="117" t="str">
        <f>IFERROR(VLOOKUP(F:F,'Payment Schedule'!AD:AE,2,FALSE),"")</f>
        <v/>
      </c>
    </row>
    <row r="4078" spans="6:13" x14ac:dyDescent="0.2">
      <c r="F4078" s="110"/>
      <c r="I4078" s="213"/>
      <c r="J4078" s="254">
        <f>IFERROR(VLOOKUP(G:G,'Master Data'!A:D,4,FALSE),0)</f>
        <v>0</v>
      </c>
      <c r="L4078" s="117">
        <f>IFERROR(VLOOKUP(F:F,'BW Expense Report Doc'!F:H,3,FALSE),0)</f>
        <v>0</v>
      </c>
      <c r="M4078" s="117" t="str">
        <f>IFERROR(VLOOKUP(F:F,'Payment Schedule'!AD:AE,2,FALSE),"")</f>
        <v/>
      </c>
    </row>
    <row r="4079" spans="6:13" x14ac:dyDescent="0.2">
      <c r="F4079" s="110"/>
      <c r="I4079" s="213"/>
      <c r="J4079" s="254">
        <f>IFERROR(VLOOKUP(G:G,'Master Data'!A:D,4,FALSE),0)</f>
        <v>0</v>
      </c>
      <c r="L4079" s="117">
        <f>IFERROR(VLOOKUP(F:F,'BW Expense Report Doc'!F:H,3,FALSE),0)</f>
        <v>0</v>
      </c>
      <c r="M4079" s="117" t="str">
        <f>IFERROR(VLOOKUP(F:F,'Payment Schedule'!AD:AE,2,FALSE),"")</f>
        <v/>
      </c>
    </row>
    <row r="4080" spans="6:13" x14ac:dyDescent="0.2">
      <c r="F4080" s="110"/>
      <c r="I4080" s="213"/>
      <c r="J4080" s="254">
        <f>IFERROR(VLOOKUP(G:G,'Master Data'!A:D,4,FALSE),0)</f>
        <v>0</v>
      </c>
      <c r="L4080" s="117">
        <f>IFERROR(VLOOKUP(F:F,'BW Expense Report Doc'!F:H,3,FALSE),0)</f>
        <v>0</v>
      </c>
      <c r="M4080" s="117" t="str">
        <f>IFERROR(VLOOKUP(F:F,'Payment Schedule'!AD:AE,2,FALSE),"")</f>
        <v/>
      </c>
    </row>
    <row r="4081" spans="6:13" x14ac:dyDescent="0.2">
      <c r="F4081" s="110"/>
      <c r="I4081" s="213"/>
      <c r="J4081" s="254">
        <f>IFERROR(VLOOKUP(G:G,'Master Data'!A:D,4,FALSE),0)</f>
        <v>0</v>
      </c>
      <c r="L4081" s="117">
        <f>IFERROR(VLOOKUP(F:F,'BW Expense Report Doc'!F:H,3,FALSE),0)</f>
        <v>0</v>
      </c>
      <c r="M4081" s="117" t="str">
        <f>IFERROR(VLOOKUP(F:F,'Payment Schedule'!AD:AE,2,FALSE),"")</f>
        <v/>
      </c>
    </row>
    <row r="4082" spans="6:13" x14ac:dyDescent="0.2">
      <c r="F4082" s="110"/>
      <c r="I4082" s="213"/>
      <c r="J4082" s="254">
        <f>IFERROR(VLOOKUP(G:G,'Master Data'!A:D,4,FALSE),0)</f>
        <v>0</v>
      </c>
      <c r="L4082" s="117">
        <f>IFERROR(VLOOKUP(F:F,'BW Expense Report Doc'!F:H,3,FALSE),0)</f>
        <v>0</v>
      </c>
      <c r="M4082" s="117" t="str">
        <f>IFERROR(VLOOKUP(F:F,'Payment Schedule'!AD:AE,2,FALSE),"")</f>
        <v/>
      </c>
    </row>
    <row r="4083" spans="6:13" x14ac:dyDescent="0.2">
      <c r="F4083" s="110"/>
      <c r="I4083" s="213"/>
      <c r="J4083" s="254">
        <f>IFERROR(VLOOKUP(G:G,'Master Data'!A:D,4,FALSE),0)</f>
        <v>0</v>
      </c>
      <c r="L4083" s="117">
        <f>IFERROR(VLOOKUP(F:F,'BW Expense Report Doc'!F:H,3,FALSE),0)</f>
        <v>0</v>
      </c>
      <c r="M4083" s="117" t="str">
        <f>IFERROR(VLOOKUP(F:F,'Payment Schedule'!AD:AE,2,FALSE),"")</f>
        <v/>
      </c>
    </row>
    <row r="4084" spans="6:13" x14ac:dyDescent="0.2">
      <c r="F4084" s="110"/>
      <c r="I4084" s="213"/>
      <c r="J4084" s="254">
        <f>IFERROR(VLOOKUP(G:G,'Master Data'!A:D,4,FALSE),0)</f>
        <v>0</v>
      </c>
      <c r="L4084" s="117">
        <f>IFERROR(VLOOKUP(F:F,'BW Expense Report Doc'!F:H,3,FALSE),0)</f>
        <v>0</v>
      </c>
      <c r="M4084" s="117" t="str">
        <f>IFERROR(VLOOKUP(F:F,'Payment Schedule'!AD:AE,2,FALSE),"")</f>
        <v/>
      </c>
    </row>
    <row r="4085" spans="6:13" x14ac:dyDescent="0.2">
      <c r="F4085" s="110"/>
      <c r="I4085" s="213"/>
      <c r="J4085" s="254">
        <f>IFERROR(VLOOKUP(G:G,'Master Data'!A:D,4,FALSE),0)</f>
        <v>0</v>
      </c>
      <c r="L4085" s="117">
        <f>IFERROR(VLOOKUP(F:F,'BW Expense Report Doc'!F:H,3,FALSE),0)</f>
        <v>0</v>
      </c>
      <c r="M4085" s="117" t="str">
        <f>IFERROR(VLOOKUP(F:F,'Payment Schedule'!AD:AE,2,FALSE),"")</f>
        <v/>
      </c>
    </row>
    <row r="4086" spans="6:13" x14ac:dyDescent="0.2">
      <c r="F4086" s="110"/>
      <c r="I4086" s="213"/>
      <c r="J4086" s="254">
        <f>IFERROR(VLOOKUP(G:G,'Master Data'!A:D,4,FALSE),0)</f>
        <v>0</v>
      </c>
      <c r="L4086" s="117">
        <f>IFERROR(VLOOKUP(F:F,'BW Expense Report Doc'!F:H,3,FALSE),0)</f>
        <v>0</v>
      </c>
      <c r="M4086" s="117" t="str">
        <f>IFERROR(VLOOKUP(F:F,'Payment Schedule'!AD:AE,2,FALSE),"")</f>
        <v/>
      </c>
    </row>
    <row r="4087" spans="6:13" x14ac:dyDescent="0.2">
      <c r="F4087" s="110"/>
      <c r="I4087" s="213"/>
      <c r="J4087" s="254">
        <f>IFERROR(VLOOKUP(G:G,'Master Data'!A:D,4,FALSE),0)</f>
        <v>0</v>
      </c>
      <c r="L4087" s="117">
        <f>IFERROR(VLOOKUP(F:F,'BW Expense Report Doc'!F:H,3,FALSE),0)</f>
        <v>0</v>
      </c>
      <c r="M4087" s="117" t="str">
        <f>IFERROR(VLOOKUP(F:F,'Payment Schedule'!AD:AE,2,FALSE),"")</f>
        <v/>
      </c>
    </row>
    <row r="4088" spans="6:13" x14ac:dyDescent="0.2">
      <c r="F4088" s="110"/>
      <c r="I4088" s="213"/>
      <c r="J4088" s="254">
        <f>IFERROR(VLOOKUP(G:G,'Master Data'!A:D,4,FALSE),0)</f>
        <v>0</v>
      </c>
      <c r="L4088" s="117">
        <f>IFERROR(VLOOKUP(F:F,'BW Expense Report Doc'!F:H,3,FALSE),0)</f>
        <v>0</v>
      </c>
      <c r="M4088" s="117" t="str">
        <f>IFERROR(VLOOKUP(F:F,'Payment Schedule'!AD:AE,2,FALSE),"")</f>
        <v/>
      </c>
    </row>
    <row r="4089" spans="6:13" x14ac:dyDescent="0.2">
      <c r="F4089" s="110"/>
      <c r="I4089" s="213"/>
      <c r="J4089" s="254">
        <f>IFERROR(VLOOKUP(G:G,'Master Data'!A:D,4,FALSE),0)</f>
        <v>0</v>
      </c>
      <c r="L4089" s="117">
        <f>IFERROR(VLOOKUP(F:F,'BW Expense Report Doc'!F:H,3,FALSE),0)</f>
        <v>0</v>
      </c>
      <c r="M4089" s="117" t="str">
        <f>IFERROR(VLOOKUP(F:F,'Payment Schedule'!AD:AE,2,FALSE),"")</f>
        <v/>
      </c>
    </row>
    <row r="4090" spans="6:13" x14ac:dyDescent="0.2">
      <c r="F4090" s="110"/>
      <c r="I4090" s="213"/>
      <c r="J4090" s="254">
        <f>IFERROR(VLOOKUP(G:G,'Master Data'!A:D,4,FALSE),0)</f>
        <v>0</v>
      </c>
      <c r="L4090" s="117">
        <f>IFERROR(VLOOKUP(F:F,'BW Expense Report Doc'!F:H,3,FALSE),0)</f>
        <v>0</v>
      </c>
      <c r="M4090" s="117" t="str">
        <f>IFERROR(VLOOKUP(F:F,'Payment Schedule'!AD:AE,2,FALSE),"")</f>
        <v/>
      </c>
    </row>
    <row r="4091" spans="6:13" x14ac:dyDescent="0.2">
      <c r="F4091" s="110"/>
      <c r="I4091" s="213"/>
      <c r="J4091" s="254">
        <f>IFERROR(VLOOKUP(G:G,'Master Data'!A:D,4,FALSE),0)</f>
        <v>0</v>
      </c>
      <c r="L4091" s="117">
        <f>IFERROR(VLOOKUP(F:F,'BW Expense Report Doc'!F:H,3,FALSE),0)</f>
        <v>0</v>
      </c>
      <c r="M4091" s="117" t="str">
        <f>IFERROR(VLOOKUP(F:F,'Payment Schedule'!AD:AE,2,FALSE),"")</f>
        <v/>
      </c>
    </row>
    <row r="4092" spans="6:13" x14ac:dyDescent="0.2">
      <c r="F4092" s="110"/>
      <c r="I4092" s="213"/>
      <c r="J4092" s="254">
        <f>IFERROR(VLOOKUP(G:G,'Master Data'!A:D,4,FALSE),0)</f>
        <v>0</v>
      </c>
      <c r="L4092" s="117">
        <f>IFERROR(VLOOKUP(F:F,'BW Expense Report Doc'!F:H,3,FALSE),0)</f>
        <v>0</v>
      </c>
      <c r="M4092" s="117" t="str">
        <f>IFERROR(VLOOKUP(F:F,'Payment Schedule'!AD:AE,2,FALSE),"")</f>
        <v/>
      </c>
    </row>
    <row r="4093" spans="6:13" x14ac:dyDescent="0.2">
      <c r="F4093" s="110"/>
      <c r="I4093" s="213"/>
      <c r="J4093" s="254">
        <f>IFERROR(VLOOKUP(G:G,'Master Data'!A:D,4,FALSE),0)</f>
        <v>0</v>
      </c>
      <c r="L4093" s="117">
        <f>IFERROR(VLOOKUP(F:F,'BW Expense Report Doc'!F:H,3,FALSE),0)</f>
        <v>0</v>
      </c>
      <c r="M4093" s="117" t="str">
        <f>IFERROR(VLOOKUP(F:F,'Payment Schedule'!AD:AE,2,FALSE),"")</f>
        <v/>
      </c>
    </row>
    <row r="4094" spans="6:13" x14ac:dyDescent="0.2">
      <c r="F4094" s="110"/>
      <c r="I4094" s="213"/>
      <c r="J4094" s="254">
        <f>IFERROR(VLOOKUP(G:G,'Master Data'!A:D,4,FALSE),0)</f>
        <v>0</v>
      </c>
      <c r="L4094" s="117">
        <f>IFERROR(VLOOKUP(F:F,'BW Expense Report Doc'!F:H,3,FALSE),0)</f>
        <v>0</v>
      </c>
      <c r="M4094" s="117" t="str">
        <f>IFERROR(VLOOKUP(F:F,'Payment Schedule'!AD:AE,2,FALSE),"")</f>
        <v/>
      </c>
    </row>
    <row r="4095" spans="6:13" x14ac:dyDescent="0.2">
      <c r="F4095" s="110"/>
      <c r="I4095" s="213"/>
      <c r="J4095" s="254">
        <f>IFERROR(VLOOKUP(G:G,'Master Data'!A:D,4,FALSE),0)</f>
        <v>0</v>
      </c>
      <c r="L4095" s="117">
        <f>IFERROR(VLOOKUP(F:F,'BW Expense Report Doc'!F:H,3,FALSE),0)</f>
        <v>0</v>
      </c>
      <c r="M4095" s="117" t="str">
        <f>IFERROR(VLOOKUP(F:F,'Payment Schedule'!AD:AE,2,FALSE),"")</f>
        <v/>
      </c>
    </row>
    <row r="4096" spans="6:13" x14ac:dyDescent="0.2">
      <c r="F4096" s="110"/>
      <c r="I4096" s="213"/>
      <c r="J4096" s="254">
        <f>IFERROR(VLOOKUP(G:G,'Master Data'!A:D,4,FALSE),0)</f>
        <v>0</v>
      </c>
      <c r="L4096" s="117">
        <f>IFERROR(VLOOKUP(F:F,'BW Expense Report Doc'!F:H,3,FALSE),0)</f>
        <v>0</v>
      </c>
      <c r="M4096" s="117" t="str">
        <f>IFERROR(VLOOKUP(F:F,'Payment Schedule'!AD:AE,2,FALSE),"")</f>
        <v/>
      </c>
    </row>
    <row r="4097" spans="6:13" x14ac:dyDescent="0.2">
      <c r="F4097" s="110"/>
      <c r="I4097" s="213"/>
      <c r="J4097" s="254">
        <f>IFERROR(VLOOKUP(G:G,'Master Data'!A:D,4,FALSE),0)</f>
        <v>0</v>
      </c>
      <c r="L4097" s="117">
        <f>IFERROR(VLOOKUP(F:F,'BW Expense Report Doc'!F:H,3,FALSE),0)</f>
        <v>0</v>
      </c>
      <c r="M4097" s="117" t="str">
        <f>IFERROR(VLOOKUP(F:F,'Payment Schedule'!AD:AE,2,FALSE),"")</f>
        <v/>
      </c>
    </row>
    <row r="4098" spans="6:13" x14ac:dyDescent="0.2">
      <c r="F4098" s="110"/>
      <c r="I4098" s="213"/>
      <c r="J4098" s="254">
        <f>IFERROR(VLOOKUP(G:G,'Master Data'!A:D,4,FALSE),0)</f>
        <v>0</v>
      </c>
      <c r="L4098" s="117">
        <f>IFERROR(VLOOKUP(F:F,'BW Expense Report Doc'!F:H,3,FALSE),0)</f>
        <v>0</v>
      </c>
      <c r="M4098" s="117" t="str">
        <f>IFERROR(VLOOKUP(F:F,'Payment Schedule'!AD:AE,2,FALSE),"")</f>
        <v/>
      </c>
    </row>
    <row r="4099" spans="6:13" x14ac:dyDescent="0.2">
      <c r="F4099" s="110"/>
      <c r="I4099" s="213"/>
      <c r="J4099" s="254">
        <f>IFERROR(VLOOKUP(G:G,'Master Data'!A:D,4,FALSE),0)</f>
        <v>0</v>
      </c>
      <c r="L4099" s="117">
        <f>IFERROR(VLOOKUP(F:F,'BW Expense Report Doc'!F:H,3,FALSE),0)</f>
        <v>0</v>
      </c>
      <c r="M4099" s="117" t="str">
        <f>IFERROR(VLOOKUP(F:F,'Payment Schedule'!AD:AE,2,FALSE),"")</f>
        <v/>
      </c>
    </row>
    <row r="4100" spans="6:13" x14ac:dyDescent="0.2">
      <c r="F4100" s="110"/>
      <c r="I4100" s="213"/>
      <c r="J4100" s="254">
        <f>IFERROR(VLOOKUP(G:G,'Master Data'!A:D,4,FALSE),0)</f>
        <v>0</v>
      </c>
      <c r="L4100" s="117">
        <f>IFERROR(VLOOKUP(F:F,'BW Expense Report Doc'!F:H,3,FALSE),0)</f>
        <v>0</v>
      </c>
      <c r="M4100" s="117" t="str">
        <f>IFERROR(VLOOKUP(F:F,'Payment Schedule'!AD:AE,2,FALSE),"")</f>
        <v/>
      </c>
    </row>
    <row r="4101" spans="6:13" x14ac:dyDescent="0.2">
      <c r="F4101" s="110"/>
      <c r="I4101" s="213"/>
      <c r="J4101" s="254">
        <f>IFERROR(VLOOKUP(G:G,'Master Data'!A:D,4,FALSE),0)</f>
        <v>0</v>
      </c>
      <c r="L4101" s="117">
        <f>IFERROR(VLOOKUP(F:F,'BW Expense Report Doc'!F:H,3,FALSE),0)</f>
        <v>0</v>
      </c>
      <c r="M4101" s="117" t="str">
        <f>IFERROR(VLOOKUP(F:F,'Payment Schedule'!AD:AE,2,FALSE),"")</f>
        <v/>
      </c>
    </row>
    <row r="4102" spans="6:13" x14ac:dyDescent="0.2">
      <c r="F4102" s="110"/>
      <c r="I4102" s="213"/>
      <c r="J4102" s="254">
        <f>IFERROR(VLOOKUP(G:G,'Master Data'!A:D,4,FALSE),0)</f>
        <v>0</v>
      </c>
      <c r="L4102" s="117">
        <f>IFERROR(VLOOKUP(F:F,'BW Expense Report Doc'!F:H,3,FALSE),0)</f>
        <v>0</v>
      </c>
      <c r="M4102" s="117" t="str">
        <f>IFERROR(VLOOKUP(F:F,'Payment Schedule'!AD:AE,2,FALSE),"")</f>
        <v/>
      </c>
    </row>
    <row r="4103" spans="6:13" x14ac:dyDescent="0.2">
      <c r="F4103" s="110"/>
      <c r="I4103" s="213"/>
      <c r="J4103" s="254">
        <f>IFERROR(VLOOKUP(G:G,'Master Data'!A:D,4,FALSE),0)</f>
        <v>0</v>
      </c>
      <c r="L4103" s="117">
        <f>IFERROR(VLOOKUP(F:F,'BW Expense Report Doc'!F:H,3,FALSE),0)</f>
        <v>0</v>
      </c>
      <c r="M4103" s="117" t="str">
        <f>IFERROR(VLOOKUP(F:F,'Payment Schedule'!AD:AE,2,FALSE),"")</f>
        <v/>
      </c>
    </row>
    <row r="4104" spans="6:13" x14ac:dyDescent="0.2">
      <c r="F4104" s="110"/>
      <c r="I4104" s="213"/>
      <c r="J4104" s="254">
        <f>IFERROR(VLOOKUP(G:G,'Master Data'!A:D,4,FALSE),0)</f>
        <v>0</v>
      </c>
      <c r="L4104" s="117">
        <f>IFERROR(VLOOKUP(F:F,'BW Expense Report Doc'!F:H,3,FALSE),0)</f>
        <v>0</v>
      </c>
      <c r="M4104" s="117" t="str">
        <f>IFERROR(VLOOKUP(F:F,'Payment Schedule'!AD:AE,2,FALSE),"")</f>
        <v/>
      </c>
    </row>
    <row r="4105" spans="6:13" x14ac:dyDescent="0.2">
      <c r="F4105" s="110"/>
      <c r="I4105" s="213"/>
      <c r="J4105" s="254">
        <f>IFERROR(VLOOKUP(G:G,'Master Data'!A:D,4,FALSE),0)</f>
        <v>0</v>
      </c>
      <c r="L4105" s="117">
        <f>IFERROR(VLOOKUP(F:F,'BW Expense Report Doc'!F:H,3,FALSE),0)</f>
        <v>0</v>
      </c>
      <c r="M4105" s="117" t="str">
        <f>IFERROR(VLOOKUP(F:F,'Payment Schedule'!AD:AE,2,FALSE),"")</f>
        <v/>
      </c>
    </row>
    <row r="4106" spans="6:13" x14ac:dyDescent="0.2">
      <c r="F4106" s="110"/>
      <c r="I4106" s="213"/>
      <c r="J4106" s="254">
        <f>IFERROR(VLOOKUP(G:G,'Master Data'!A:D,4,FALSE),0)</f>
        <v>0</v>
      </c>
      <c r="L4106" s="117">
        <f>IFERROR(VLOOKUP(F:F,'BW Expense Report Doc'!F:H,3,FALSE),0)</f>
        <v>0</v>
      </c>
      <c r="M4106" s="117" t="str">
        <f>IFERROR(VLOOKUP(F:F,'Payment Schedule'!AD:AE,2,FALSE),"")</f>
        <v/>
      </c>
    </row>
    <row r="4107" spans="6:13" x14ac:dyDescent="0.2">
      <c r="F4107" s="110"/>
      <c r="I4107" s="213"/>
      <c r="J4107" s="254">
        <f>IFERROR(VLOOKUP(G:G,'Master Data'!A:D,4,FALSE),0)</f>
        <v>0</v>
      </c>
      <c r="L4107" s="117">
        <f>IFERROR(VLOOKUP(F:F,'BW Expense Report Doc'!F:H,3,FALSE),0)</f>
        <v>0</v>
      </c>
      <c r="M4107" s="117" t="str">
        <f>IFERROR(VLOOKUP(F:F,'Payment Schedule'!AD:AE,2,FALSE),"")</f>
        <v/>
      </c>
    </row>
    <row r="4108" spans="6:13" x14ac:dyDescent="0.2">
      <c r="F4108" s="110"/>
      <c r="I4108" s="213"/>
      <c r="J4108" s="254">
        <f>IFERROR(VLOOKUP(G:G,'Master Data'!A:D,4,FALSE),0)</f>
        <v>0</v>
      </c>
      <c r="L4108" s="117">
        <f>IFERROR(VLOOKUP(F:F,'BW Expense Report Doc'!F:H,3,FALSE),0)</f>
        <v>0</v>
      </c>
      <c r="M4108" s="117" t="str">
        <f>IFERROR(VLOOKUP(F:F,'Payment Schedule'!AD:AE,2,FALSE),"")</f>
        <v/>
      </c>
    </row>
    <row r="4109" spans="6:13" x14ac:dyDescent="0.2">
      <c r="F4109" s="110"/>
      <c r="I4109" s="213"/>
      <c r="J4109" s="254">
        <f>IFERROR(VLOOKUP(G:G,'Master Data'!A:D,4,FALSE),0)</f>
        <v>0</v>
      </c>
      <c r="L4109" s="117">
        <f>IFERROR(VLOOKUP(F:F,'BW Expense Report Doc'!F:H,3,FALSE),0)</f>
        <v>0</v>
      </c>
      <c r="M4109" s="117" t="str">
        <f>IFERROR(VLOOKUP(F:F,'Payment Schedule'!AD:AE,2,FALSE),"")</f>
        <v/>
      </c>
    </row>
    <row r="4110" spans="6:13" x14ac:dyDescent="0.2">
      <c r="F4110" s="110"/>
      <c r="I4110" s="213"/>
      <c r="J4110" s="254">
        <f>IFERROR(VLOOKUP(G:G,'Master Data'!A:D,4,FALSE),0)</f>
        <v>0</v>
      </c>
      <c r="L4110" s="117">
        <f>IFERROR(VLOOKUP(F:F,'BW Expense Report Doc'!F:H,3,FALSE),0)</f>
        <v>0</v>
      </c>
      <c r="M4110" s="117" t="str">
        <f>IFERROR(VLOOKUP(F:F,'Payment Schedule'!AD:AE,2,FALSE),"")</f>
        <v/>
      </c>
    </row>
    <row r="4111" spans="6:13" x14ac:dyDescent="0.2">
      <c r="F4111" s="110"/>
      <c r="I4111" s="213"/>
      <c r="J4111" s="254">
        <f>IFERROR(VLOOKUP(G:G,'Master Data'!A:D,4,FALSE),0)</f>
        <v>0</v>
      </c>
      <c r="L4111" s="117">
        <f>IFERROR(VLOOKUP(F:F,'BW Expense Report Doc'!F:H,3,FALSE),0)</f>
        <v>0</v>
      </c>
      <c r="M4111" s="117" t="str">
        <f>IFERROR(VLOOKUP(F:F,'Payment Schedule'!AD:AE,2,FALSE),"")</f>
        <v/>
      </c>
    </row>
    <row r="4112" spans="6:13" x14ac:dyDescent="0.2">
      <c r="F4112" s="110"/>
      <c r="I4112" s="213"/>
      <c r="J4112" s="254">
        <f>IFERROR(VLOOKUP(G:G,'Master Data'!A:D,4,FALSE),0)</f>
        <v>0</v>
      </c>
      <c r="L4112" s="117">
        <f>IFERROR(VLOOKUP(F:F,'BW Expense Report Doc'!F:H,3,FALSE),0)</f>
        <v>0</v>
      </c>
      <c r="M4112" s="117" t="str">
        <f>IFERROR(VLOOKUP(F:F,'Payment Schedule'!AD:AE,2,FALSE),"")</f>
        <v/>
      </c>
    </row>
    <row r="4113" spans="6:13" x14ac:dyDescent="0.2">
      <c r="F4113" s="110"/>
      <c r="I4113" s="213"/>
      <c r="J4113" s="254">
        <f>IFERROR(VLOOKUP(G:G,'Master Data'!A:D,4,FALSE),0)</f>
        <v>0</v>
      </c>
      <c r="L4113" s="117">
        <f>IFERROR(VLOOKUP(F:F,'BW Expense Report Doc'!F:H,3,FALSE),0)</f>
        <v>0</v>
      </c>
      <c r="M4113" s="117" t="str">
        <f>IFERROR(VLOOKUP(F:F,'Payment Schedule'!AD:AE,2,FALSE),"")</f>
        <v/>
      </c>
    </row>
    <row r="4114" spans="6:13" x14ac:dyDescent="0.2">
      <c r="F4114" s="110"/>
      <c r="I4114" s="213"/>
      <c r="J4114" s="254">
        <f>IFERROR(VLOOKUP(G:G,'Master Data'!A:D,4,FALSE),0)</f>
        <v>0</v>
      </c>
      <c r="L4114" s="117">
        <f>IFERROR(VLOOKUP(F:F,'BW Expense Report Doc'!F:H,3,FALSE),0)</f>
        <v>0</v>
      </c>
      <c r="M4114" s="117" t="str">
        <f>IFERROR(VLOOKUP(F:F,'Payment Schedule'!AD:AE,2,FALSE),"")</f>
        <v/>
      </c>
    </row>
    <row r="4115" spans="6:13" x14ac:dyDescent="0.2">
      <c r="F4115" s="110"/>
      <c r="I4115" s="213"/>
      <c r="J4115" s="254">
        <f>IFERROR(VLOOKUP(G:G,'Master Data'!A:D,4,FALSE),0)</f>
        <v>0</v>
      </c>
      <c r="L4115" s="117">
        <f>IFERROR(VLOOKUP(F:F,'BW Expense Report Doc'!F:H,3,FALSE),0)</f>
        <v>0</v>
      </c>
      <c r="M4115" s="117" t="str">
        <f>IFERROR(VLOOKUP(F:F,'Payment Schedule'!AD:AE,2,FALSE),"")</f>
        <v/>
      </c>
    </row>
    <row r="4116" spans="6:13" x14ac:dyDescent="0.2">
      <c r="F4116" s="110"/>
      <c r="I4116" s="213"/>
      <c r="J4116" s="254">
        <f>IFERROR(VLOOKUP(G:G,'Master Data'!A:D,4,FALSE),0)</f>
        <v>0</v>
      </c>
      <c r="L4116" s="117">
        <f>IFERROR(VLOOKUP(F:F,'BW Expense Report Doc'!F:H,3,FALSE),0)</f>
        <v>0</v>
      </c>
      <c r="M4116" s="117" t="str">
        <f>IFERROR(VLOOKUP(F:F,'Payment Schedule'!AD:AE,2,FALSE),"")</f>
        <v/>
      </c>
    </row>
    <row r="4117" spans="6:13" x14ac:dyDescent="0.2">
      <c r="F4117" s="110"/>
      <c r="I4117" s="213"/>
      <c r="J4117" s="254">
        <f>IFERROR(VLOOKUP(G:G,'Master Data'!A:D,4,FALSE),0)</f>
        <v>0</v>
      </c>
      <c r="L4117" s="117">
        <f>IFERROR(VLOOKUP(F:F,'BW Expense Report Doc'!F:H,3,FALSE),0)</f>
        <v>0</v>
      </c>
      <c r="M4117" s="117" t="str">
        <f>IFERROR(VLOOKUP(F:F,'Payment Schedule'!AD:AE,2,FALSE),"")</f>
        <v/>
      </c>
    </row>
    <row r="4118" spans="6:13" x14ac:dyDescent="0.2">
      <c r="F4118" s="110"/>
      <c r="I4118" s="213"/>
      <c r="J4118" s="254">
        <f>IFERROR(VLOOKUP(G:G,'Master Data'!A:D,4,FALSE),0)</f>
        <v>0</v>
      </c>
      <c r="L4118" s="117">
        <f>IFERROR(VLOOKUP(F:F,'BW Expense Report Doc'!F:H,3,FALSE),0)</f>
        <v>0</v>
      </c>
      <c r="M4118" s="117" t="str">
        <f>IFERROR(VLOOKUP(F:F,'Payment Schedule'!AD:AE,2,FALSE),"")</f>
        <v/>
      </c>
    </row>
    <row r="4119" spans="6:13" x14ac:dyDescent="0.2">
      <c r="F4119" s="110"/>
      <c r="I4119" s="213"/>
      <c r="J4119" s="254">
        <f>IFERROR(VLOOKUP(G:G,'Master Data'!A:D,4,FALSE),0)</f>
        <v>0</v>
      </c>
      <c r="L4119" s="117">
        <f>IFERROR(VLOOKUP(F:F,'BW Expense Report Doc'!F:H,3,FALSE),0)</f>
        <v>0</v>
      </c>
      <c r="M4119" s="117" t="str">
        <f>IFERROR(VLOOKUP(F:F,'Payment Schedule'!AD:AE,2,FALSE),"")</f>
        <v/>
      </c>
    </row>
    <row r="4120" spans="6:13" x14ac:dyDescent="0.2">
      <c r="F4120" s="110"/>
      <c r="I4120" s="213"/>
      <c r="J4120" s="254">
        <f>IFERROR(VLOOKUP(G:G,'Master Data'!A:D,4,FALSE),0)</f>
        <v>0</v>
      </c>
      <c r="L4120" s="117">
        <f>IFERROR(VLOOKUP(F:F,'BW Expense Report Doc'!F:H,3,FALSE),0)</f>
        <v>0</v>
      </c>
      <c r="M4120" s="117" t="str">
        <f>IFERROR(VLOOKUP(F:F,'Payment Schedule'!AD:AE,2,FALSE),"")</f>
        <v/>
      </c>
    </row>
    <row r="4121" spans="6:13" x14ac:dyDescent="0.2">
      <c r="F4121" s="110"/>
      <c r="I4121" s="213"/>
      <c r="J4121" s="254">
        <f>IFERROR(VLOOKUP(G:G,'Master Data'!A:D,4,FALSE),0)</f>
        <v>0</v>
      </c>
      <c r="L4121" s="117">
        <f>IFERROR(VLOOKUP(F:F,'BW Expense Report Doc'!F:H,3,FALSE),0)</f>
        <v>0</v>
      </c>
      <c r="M4121" s="117" t="str">
        <f>IFERROR(VLOOKUP(F:F,'Payment Schedule'!AD:AE,2,FALSE),"")</f>
        <v/>
      </c>
    </row>
    <row r="4122" spans="6:13" x14ac:dyDescent="0.2">
      <c r="F4122" s="110"/>
      <c r="I4122" s="213"/>
      <c r="J4122" s="254">
        <f>IFERROR(VLOOKUP(G:G,'Master Data'!A:D,4,FALSE),0)</f>
        <v>0</v>
      </c>
      <c r="L4122" s="117">
        <f>IFERROR(VLOOKUP(F:F,'BW Expense Report Doc'!F:H,3,FALSE),0)</f>
        <v>0</v>
      </c>
      <c r="M4122" s="117" t="str">
        <f>IFERROR(VLOOKUP(F:F,'Payment Schedule'!AD:AE,2,FALSE),"")</f>
        <v/>
      </c>
    </row>
    <row r="4123" spans="6:13" x14ac:dyDescent="0.2">
      <c r="F4123" s="110"/>
      <c r="I4123" s="213"/>
      <c r="J4123" s="254">
        <f>IFERROR(VLOOKUP(G:G,'Master Data'!A:D,4,FALSE),0)</f>
        <v>0</v>
      </c>
      <c r="L4123" s="117">
        <f>IFERROR(VLOOKUP(F:F,'BW Expense Report Doc'!F:H,3,FALSE),0)</f>
        <v>0</v>
      </c>
      <c r="M4123" s="117" t="str">
        <f>IFERROR(VLOOKUP(F:F,'Payment Schedule'!AD:AE,2,FALSE),"")</f>
        <v/>
      </c>
    </row>
    <row r="4124" spans="6:13" x14ac:dyDescent="0.2">
      <c r="F4124" s="110"/>
      <c r="I4124" s="213"/>
      <c r="J4124" s="254">
        <f>IFERROR(VLOOKUP(G:G,'Master Data'!A:D,4,FALSE),0)</f>
        <v>0</v>
      </c>
      <c r="L4124" s="117">
        <f>IFERROR(VLOOKUP(F:F,'BW Expense Report Doc'!F:H,3,FALSE),0)</f>
        <v>0</v>
      </c>
      <c r="M4124" s="117" t="str">
        <f>IFERROR(VLOOKUP(F:F,'Payment Schedule'!AD:AE,2,FALSE),"")</f>
        <v/>
      </c>
    </row>
    <row r="4125" spans="6:13" x14ac:dyDescent="0.2">
      <c r="F4125" s="110"/>
      <c r="I4125" s="213"/>
      <c r="J4125" s="254">
        <f>IFERROR(VLOOKUP(G:G,'Master Data'!A:D,4,FALSE),0)</f>
        <v>0</v>
      </c>
      <c r="L4125" s="117">
        <f>IFERROR(VLOOKUP(F:F,'BW Expense Report Doc'!F:H,3,FALSE),0)</f>
        <v>0</v>
      </c>
      <c r="M4125" s="117" t="str">
        <f>IFERROR(VLOOKUP(F:F,'Payment Schedule'!AD:AE,2,FALSE),"")</f>
        <v/>
      </c>
    </row>
    <row r="4126" spans="6:13" x14ac:dyDescent="0.2">
      <c r="F4126" s="110"/>
      <c r="I4126" s="213"/>
      <c r="J4126" s="254">
        <f>IFERROR(VLOOKUP(G:G,'Master Data'!A:D,4,FALSE),0)</f>
        <v>0</v>
      </c>
      <c r="L4126" s="117">
        <f>IFERROR(VLOOKUP(F:F,'BW Expense Report Doc'!F:H,3,FALSE),0)</f>
        <v>0</v>
      </c>
      <c r="M4126" s="117" t="str">
        <f>IFERROR(VLOOKUP(F:F,'Payment Schedule'!AD:AE,2,FALSE),"")</f>
        <v/>
      </c>
    </row>
    <row r="4127" spans="6:13" x14ac:dyDescent="0.2">
      <c r="F4127" s="110"/>
      <c r="I4127" s="213"/>
      <c r="J4127" s="254">
        <f>IFERROR(VLOOKUP(G:G,'Master Data'!A:D,4,FALSE),0)</f>
        <v>0</v>
      </c>
      <c r="L4127" s="117">
        <f>IFERROR(VLOOKUP(F:F,'BW Expense Report Doc'!F:H,3,FALSE),0)</f>
        <v>0</v>
      </c>
      <c r="M4127" s="117" t="str">
        <f>IFERROR(VLOOKUP(F:F,'Payment Schedule'!AD:AE,2,FALSE),"")</f>
        <v/>
      </c>
    </row>
    <row r="4128" spans="6:13" x14ac:dyDescent="0.2">
      <c r="F4128" s="110"/>
      <c r="I4128" s="213"/>
      <c r="J4128" s="254">
        <f>IFERROR(VLOOKUP(G:G,'Master Data'!A:D,4,FALSE),0)</f>
        <v>0</v>
      </c>
      <c r="L4128" s="117">
        <f>IFERROR(VLOOKUP(F:F,'BW Expense Report Doc'!F:H,3,FALSE),0)</f>
        <v>0</v>
      </c>
      <c r="M4128" s="117" t="str">
        <f>IFERROR(VLOOKUP(F:F,'Payment Schedule'!AD:AE,2,FALSE),"")</f>
        <v/>
      </c>
    </row>
    <row r="4129" spans="6:13" x14ac:dyDescent="0.2">
      <c r="F4129" s="110"/>
      <c r="I4129" s="213"/>
      <c r="J4129" s="254">
        <f>IFERROR(VLOOKUP(G:G,'Master Data'!A:D,4,FALSE),0)</f>
        <v>0</v>
      </c>
      <c r="L4129" s="117">
        <f>IFERROR(VLOOKUP(F:F,'BW Expense Report Doc'!F:H,3,FALSE),0)</f>
        <v>0</v>
      </c>
      <c r="M4129" s="117" t="str">
        <f>IFERROR(VLOOKUP(F:F,'Payment Schedule'!AD:AE,2,FALSE),"")</f>
        <v/>
      </c>
    </row>
    <row r="4130" spans="6:13" x14ac:dyDescent="0.2">
      <c r="F4130" s="110"/>
      <c r="I4130" s="213"/>
      <c r="J4130" s="254">
        <f>IFERROR(VLOOKUP(G:G,'Master Data'!A:D,4,FALSE),0)</f>
        <v>0</v>
      </c>
      <c r="L4130" s="117">
        <f>IFERROR(VLOOKUP(F:F,'BW Expense Report Doc'!F:H,3,FALSE),0)</f>
        <v>0</v>
      </c>
      <c r="M4130" s="117" t="str">
        <f>IFERROR(VLOOKUP(F:F,'Payment Schedule'!AD:AE,2,FALSE),"")</f>
        <v/>
      </c>
    </row>
    <row r="4131" spans="6:13" x14ac:dyDescent="0.2">
      <c r="F4131" s="110"/>
      <c r="I4131" s="213"/>
      <c r="J4131" s="254">
        <f>IFERROR(VLOOKUP(G:G,'Master Data'!A:D,4,FALSE),0)</f>
        <v>0</v>
      </c>
      <c r="L4131" s="117">
        <f>IFERROR(VLOOKUP(F:F,'BW Expense Report Doc'!F:H,3,FALSE),0)</f>
        <v>0</v>
      </c>
      <c r="M4131" s="117" t="str">
        <f>IFERROR(VLOOKUP(F:F,'Payment Schedule'!AD:AE,2,FALSE),"")</f>
        <v/>
      </c>
    </row>
    <row r="4132" spans="6:13" x14ac:dyDescent="0.2">
      <c r="F4132" s="110"/>
      <c r="I4132" s="213"/>
      <c r="J4132" s="254">
        <f>IFERROR(VLOOKUP(G:G,'Master Data'!A:D,4,FALSE),0)</f>
        <v>0</v>
      </c>
      <c r="L4132" s="117">
        <f>IFERROR(VLOOKUP(F:F,'BW Expense Report Doc'!F:H,3,FALSE),0)</f>
        <v>0</v>
      </c>
      <c r="M4132" s="117" t="str">
        <f>IFERROR(VLOOKUP(F:F,'Payment Schedule'!AD:AE,2,FALSE),"")</f>
        <v/>
      </c>
    </row>
    <row r="4133" spans="6:13" x14ac:dyDescent="0.2">
      <c r="F4133" s="110"/>
      <c r="I4133" s="213"/>
      <c r="J4133" s="254">
        <f>IFERROR(VLOOKUP(G:G,'Master Data'!A:D,4,FALSE),0)</f>
        <v>0</v>
      </c>
      <c r="L4133" s="117">
        <f>IFERROR(VLOOKUP(F:F,'BW Expense Report Doc'!F:H,3,FALSE),0)</f>
        <v>0</v>
      </c>
      <c r="M4133" s="117" t="str">
        <f>IFERROR(VLOOKUP(F:F,'Payment Schedule'!AD:AE,2,FALSE),"")</f>
        <v/>
      </c>
    </row>
    <row r="4134" spans="6:13" x14ac:dyDescent="0.2">
      <c r="F4134" s="110"/>
      <c r="I4134" s="213"/>
      <c r="J4134" s="254">
        <f>IFERROR(VLOOKUP(G:G,'Master Data'!A:D,4,FALSE),0)</f>
        <v>0</v>
      </c>
      <c r="L4134" s="117">
        <f>IFERROR(VLOOKUP(F:F,'BW Expense Report Doc'!F:H,3,FALSE),0)</f>
        <v>0</v>
      </c>
      <c r="M4134" s="117" t="str">
        <f>IFERROR(VLOOKUP(F:F,'Payment Schedule'!AD:AE,2,FALSE),"")</f>
        <v/>
      </c>
    </row>
    <row r="4135" spans="6:13" x14ac:dyDescent="0.2">
      <c r="F4135" s="110"/>
      <c r="I4135" s="213"/>
      <c r="J4135" s="254">
        <f>IFERROR(VLOOKUP(G:G,'Master Data'!A:D,4,FALSE),0)</f>
        <v>0</v>
      </c>
      <c r="L4135" s="117">
        <f>IFERROR(VLOOKUP(F:F,'BW Expense Report Doc'!F:H,3,FALSE),0)</f>
        <v>0</v>
      </c>
      <c r="M4135" s="117" t="str">
        <f>IFERROR(VLOOKUP(F:F,'Payment Schedule'!AD:AE,2,FALSE),"")</f>
        <v/>
      </c>
    </row>
    <row r="4136" spans="6:13" x14ac:dyDescent="0.2">
      <c r="F4136" s="110"/>
      <c r="I4136" s="213"/>
      <c r="J4136" s="254">
        <f>IFERROR(VLOOKUP(G:G,'Master Data'!A:D,4,FALSE),0)</f>
        <v>0</v>
      </c>
      <c r="L4136" s="117">
        <f>IFERROR(VLOOKUP(F:F,'BW Expense Report Doc'!F:H,3,FALSE),0)</f>
        <v>0</v>
      </c>
      <c r="M4136" s="117" t="str">
        <f>IFERROR(VLOOKUP(F:F,'Payment Schedule'!AD:AE,2,FALSE),"")</f>
        <v/>
      </c>
    </row>
    <row r="4137" spans="6:13" x14ac:dyDescent="0.2">
      <c r="F4137" s="110"/>
      <c r="I4137" s="213"/>
      <c r="J4137" s="254">
        <f>IFERROR(VLOOKUP(G:G,'Master Data'!A:D,4,FALSE),0)</f>
        <v>0</v>
      </c>
      <c r="L4137" s="117">
        <f>IFERROR(VLOOKUP(F:F,'BW Expense Report Doc'!F:H,3,FALSE),0)</f>
        <v>0</v>
      </c>
      <c r="M4137" s="117" t="str">
        <f>IFERROR(VLOOKUP(F:F,'Payment Schedule'!AD:AE,2,FALSE),"")</f>
        <v/>
      </c>
    </row>
    <row r="4138" spans="6:13" x14ac:dyDescent="0.2">
      <c r="F4138" s="110"/>
      <c r="I4138" s="213"/>
      <c r="J4138" s="254">
        <f>IFERROR(VLOOKUP(G:G,'Master Data'!A:D,4,FALSE),0)</f>
        <v>0</v>
      </c>
      <c r="L4138" s="117">
        <f>IFERROR(VLOOKUP(F:F,'BW Expense Report Doc'!F:H,3,FALSE),0)</f>
        <v>0</v>
      </c>
      <c r="M4138" s="117" t="str">
        <f>IFERROR(VLOOKUP(F:F,'Payment Schedule'!AD:AE,2,FALSE),"")</f>
        <v/>
      </c>
    </row>
    <row r="4139" spans="6:13" x14ac:dyDescent="0.2">
      <c r="F4139" s="110"/>
      <c r="I4139" s="213"/>
      <c r="J4139" s="254">
        <f>IFERROR(VLOOKUP(G:G,'Master Data'!A:D,4,FALSE),0)</f>
        <v>0</v>
      </c>
      <c r="L4139" s="117">
        <f>IFERROR(VLOOKUP(F:F,'BW Expense Report Doc'!F:H,3,FALSE),0)</f>
        <v>0</v>
      </c>
      <c r="M4139" s="117" t="str">
        <f>IFERROR(VLOOKUP(F:F,'Payment Schedule'!AD:AE,2,FALSE),"")</f>
        <v/>
      </c>
    </row>
    <row r="4140" spans="6:13" x14ac:dyDescent="0.2">
      <c r="F4140" s="110"/>
      <c r="I4140" s="213"/>
      <c r="J4140" s="254">
        <f>IFERROR(VLOOKUP(G:G,'Master Data'!A:D,4,FALSE),0)</f>
        <v>0</v>
      </c>
      <c r="L4140" s="117">
        <f>IFERROR(VLOOKUP(F:F,'BW Expense Report Doc'!F:H,3,FALSE),0)</f>
        <v>0</v>
      </c>
      <c r="M4140" s="117" t="str">
        <f>IFERROR(VLOOKUP(F:F,'Payment Schedule'!AD:AE,2,FALSE),"")</f>
        <v/>
      </c>
    </row>
    <row r="4141" spans="6:13" x14ac:dyDescent="0.2">
      <c r="F4141" s="110"/>
      <c r="I4141" s="213"/>
      <c r="J4141" s="254">
        <f>IFERROR(VLOOKUP(G:G,'Master Data'!A:D,4,FALSE),0)</f>
        <v>0</v>
      </c>
      <c r="L4141" s="117">
        <f>IFERROR(VLOOKUP(F:F,'BW Expense Report Doc'!F:H,3,FALSE),0)</f>
        <v>0</v>
      </c>
      <c r="M4141" s="117" t="str">
        <f>IFERROR(VLOOKUP(F:F,'Payment Schedule'!AD:AE,2,FALSE),"")</f>
        <v/>
      </c>
    </row>
    <row r="4142" spans="6:13" x14ac:dyDescent="0.2">
      <c r="F4142" s="110"/>
      <c r="I4142" s="213"/>
      <c r="J4142" s="254">
        <f>IFERROR(VLOOKUP(G:G,'Master Data'!A:D,4,FALSE),0)</f>
        <v>0</v>
      </c>
      <c r="L4142" s="117">
        <f>IFERROR(VLOOKUP(F:F,'BW Expense Report Doc'!F:H,3,FALSE),0)</f>
        <v>0</v>
      </c>
      <c r="M4142" s="117" t="str">
        <f>IFERROR(VLOOKUP(F:F,'Payment Schedule'!AD:AE,2,FALSE),"")</f>
        <v/>
      </c>
    </row>
    <row r="4143" spans="6:13" x14ac:dyDescent="0.2">
      <c r="F4143" s="110"/>
      <c r="I4143" s="213"/>
      <c r="J4143" s="254">
        <f>IFERROR(VLOOKUP(G:G,'Master Data'!A:D,4,FALSE),0)</f>
        <v>0</v>
      </c>
      <c r="L4143" s="117">
        <f>IFERROR(VLOOKUP(F:F,'BW Expense Report Doc'!F:H,3,FALSE),0)</f>
        <v>0</v>
      </c>
      <c r="M4143" s="117" t="str">
        <f>IFERROR(VLOOKUP(F:F,'Payment Schedule'!AD:AE,2,FALSE),"")</f>
        <v/>
      </c>
    </row>
    <row r="4144" spans="6:13" x14ac:dyDescent="0.2">
      <c r="F4144" s="110"/>
      <c r="I4144" s="213"/>
      <c r="J4144" s="254">
        <f>IFERROR(VLOOKUP(G:G,'Master Data'!A:D,4,FALSE),0)</f>
        <v>0</v>
      </c>
      <c r="L4144" s="117">
        <f>IFERROR(VLOOKUP(F:F,'BW Expense Report Doc'!F:H,3,FALSE),0)</f>
        <v>0</v>
      </c>
      <c r="M4144" s="117" t="str">
        <f>IFERROR(VLOOKUP(F:F,'Payment Schedule'!AD:AE,2,FALSE),"")</f>
        <v/>
      </c>
    </row>
    <row r="4145" spans="6:13" x14ac:dyDescent="0.2">
      <c r="F4145" s="110"/>
      <c r="I4145" s="213"/>
      <c r="J4145" s="254">
        <f>IFERROR(VLOOKUP(G:G,'Master Data'!A:D,4,FALSE),0)</f>
        <v>0</v>
      </c>
      <c r="L4145" s="117">
        <f>IFERROR(VLOOKUP(F:F,'BW Expense Report Doc'!F:H,3,FALSE),0)</f>
        <v>0</v>
      </c>
      <c r="M4145" s="117" t="str">
        <f>IFERROR(VLOOKUP(F:F,'Payment Schedule'!AD:AE,2,FALSE),"")</f>
        <v/>
      </c>
    </row>
    <row r="4146" spans="6:13" x14ac:dyDescent="0.2">
      <c r="F4146" s="110"/>
      <c r="I4146" s="213"/>
      <c r="J4146" s="254">
        <f>IFERROR(VLOOKUP(G:G,'Master Data'!A:D,4,FALSE),0)</f>
        <v>0</v>
      </c>
      <c r="L4146" s="117">
        <f>IFERROR(VLOOKUP(F:F,'BW Expense Report Doc'!F:H,3,FALSE),0)</f>
        <v>0</v>
      </c>
      <c r="M4146" s="117" t="str">
        <f>IFERROR(VLOOKUP(F:F,'Payment Schedule'!AD:AE,2,FALSE),"")</f>
        <v/>
      </c>
    </row>
    <row r="4147" spans="6:13" x14ac:dyDescent="0.2">
      <c r="F4147" s="110"/>
      <c r="I4147" s="213"/>
      <c r="J4147" s="254">
        <f>IFERROR(VLOOKUP(G:G,'Master Data'!A:D,4,FALSE),0)</f>
        <v>0</v>
      </c>
      <c r="L4147" s="117">
        <f>IFERROR(VLOOKUP(F:F,'BW Expense Report Doc'!F:H,3,FALSE),0)</f>
        <v>0</v>
      </c>
      <c r="M4147" s="117" t="str">
        <f>IFERROR(VLOOKUP(F:F,'Payment Schedule'!AD:AE,2,FALSE),"")</f>
        <v/>
      </c>
    </row>
    <row r="4148" spans="6:13" x14ac:dyDescent="0.2">
      <c r="F4148" s="110"/>
      <c r="I4148" s="213"/>
      <c r="J4148" s="254">
        <f>IFERROR(VLOOKUP(G:G,'Master Data'!A:D,4,FALSE),0)</f>
        <v>0</v>
      </c>
      <c r="L4148" s="117">
        <f>IFERROR(VLOOKUP(F:F,'BW Expense Report Doc'!F:H,3,FALSE),0)</f>
        <v>0</v>
      </c>
      <c r="M4148" s="117" t="str">
        <f>IFERROR(VLOOKUP(F:F,'Payment Schedule'!AD:AE,2,FALSE),"")</f>
        <v/>
      </c>
    </row>
    <row r="4149" spans="6:13" x14ac:dyDescent="0.2">
      <c r="F4149" s="110"/>
      <c r="I4149" s="213"/>
      <c r="J4149" s="254">
        <f>IFERROR(VLOOKUP(G:G,'Master Data'!A:D,4,FALSE),0)</f>
        <v>0</v>
      </c>
      <c r="L4149" s="117">
        <f>IFERROR(VLOOKUP(F:F,'BW Expense Report Doc'!F:H,3,FALSE),0)</f>
        <v>0</v>
      </c>
      <c r="M4149" s="117" t="str">
        <f>IFERROR(VLOOKUP(F:F,'Payment Schedule'!AD:AE,2,FALSE),"")</f>
        <v/>
      </c>
    </row>
    <row r="4150" spans="6:13" x14ac:dyDescent="0.2">
      <c r="F4150" s="110"/>
      <c r="I4150" s="213"/>
      <c r="J4150" s="254">
        <f>IFERROR(VLOOKUP(G:G,'Master Data'!A:D,4,FALSE),0)</f>
        <v>0</v>
      </c>
      <c r="L4150" s="117">
        <f>IFERROR(VLOOKUP(F:F,'BW Expense Report Doc'!F:H,3,FALSE),0)</f>
        <v>0</v>
      </c>
      <c r="M4150" s="117" t="str">
        <f>IFERROR(VLOOKUP(F:F,'Payment Schedule'!AD:AE,2,FALSE),"")</f>
        <v/>
      </c>
    </row>
    <row r="4151" spans="6:13" x14ac:dyDescent="0.2">
      <c r="F4151" s="110"/>
      <c r="I4151" s="213"/>
      <c r="J4151" s="254">
        <f>IFERROR(VLOOKUP(G:G,'Master Data'!A:D,4,FALSE),0)</f>
        <v>0</v>
      </c>
      <c r="L4151" s="117">
        <f>IFERROR(VLOOKUP(F:F,'BW Expense Report Doc'!F:H,3,FALSE),0)</f>
        <v>0</v>
      </c>
      <c r="M4151" s="117" t="str">
        <f>IFERROR(VLOOKUP(F:F,'Payment Schedule'!AD:AE,2,FALSE),"")</f>
        <v/>
      </c>
    </row>
    <row r="4152" spans="6:13" x14ac:dyDescent="0.2">
      <c r="F4152" s="110"/>
      <c r="I4152" s="213"/>
      <c r="J4152" s="254">
        <f>IFERROR(VLOOKUP(G:G,'Master Data'!A:D,4,FALSE),0)</f>
        <v>0</v>
      </c>
      <c r="L4152" s="117">
        <f>IFERROR(VLOOKUP(F:F,'BW Expense Report Doc'!F:H,3,FALSE),0)</f>
        <v>0</v>
      </c>
      <c r="M4152" s="117" t="str">
        <f>IFERROR(VLOOKUP(F:F,'Payment Schedule'!AD:AE,2,FALSE),"")</f>
        <v/>
      </c>
    </row>
    <row r="4153" spans="6:13" x14ac:dyDescent="0.2">
      <c r="F4153" s="110"/>
      <c r="I4153" s="213"/>
      <c r="J4153" s="254">
        <f>IFERROR(VLOOKUP(G:G,'Master Data'!A:D,4,FALSE),0)</f>
        <v>0</v>
      </c>
      <c r="L4153" s="117">
        <f>IFERROR(VLOOKUP(F:F,'BW Expense Report Doc'!F:H,3,FALSE),0)</f>
        <v>0</v>
      </c>
      <c r="M4153" s="117" t="str">
        <f>IFERROR(VLOOKUP(F:F,'Payment Schedule'!AD:AE,2,FALSE),"")</f>
        <v/>
      </c>
    </row>
    <row r="4154" spans="6:13" x14ac:dyDescent="0.2">
      <c r="F4154" s="110"/>
      <c r="I4154" s="213"/>
      <c r="J4154" s="254">
        <f>IFERROR(VLOOKUP(G:G,'Master Data'!A:D,4,FALSE),0)</f>
        <v>0</v>
      </c>
      <c r="L4154" s="117">
        <f>IFERROR(VLOOKUP(F:F,'BW Expense Report Doc'!F:H,3,FALSE),0)</f>
        <v>0</v>
      </c>
      <c r="M4154" s="117" t="str">
        <f>IFERROR(VLOOKUP(F:F,'Payment Schedule'!AD:AE,2,FALSE),"")</f>
        <v/>
      </c>
    </row>
    <row r="4155" spans="6:13" x14ac:dyDescent="0.2">
      <c r="F4155" s="110"/>
      <c r="I4155" s="213"/>
      <c r="J4155" s="254">
        <f>IFERROR(VLOOKUP(G:G,'Master Data'!A:D,4,FALSE),0)</f>
        <v>0</v>
      </c>
      <c r="L4155" s="117">
        <f>IFERROR(VLOOKUP(F:F,'BW Expense Report Doc'!F:H,3,FALSE),0)</f>
        <v>0</v>
      </c>
      <c r="M4155" s="117" t="str">
        <f>IFERROR(VLOOKUP(F:F,'Payment Schedule'!AD:AE,2,FALSE),"")</f>
        <v/>
      </c>
    </row>
    <row r="4156" spans="6:13" x14ac:dyDescent="0.2">
      <c r="F4156" s="110"/>
      <c r="I4156" s="213"/>
      <c r="J4156" s="254">
        <f>IFERROR(VLOOKUP(G:G,'Master Data'!A:D,4,FALSE),0)</f>
        <v>0</v>
      </c>
      <c r="L4156" s="117">
        <f>IFERROR(VLOOKUP(F:F,'BW Expense Report Doc'!F:H,3,FALSE),0)</f>
        <v>0</v>
      </c>
      <c r="M4156" s="117" t="str">
        <f>IFERROR(VLOOKUP(F:F,'Payment Schedule'!AD:AE,2,FALSE),"")</f>
        <v/>
      </c>
    </row>
    <row r="4157" spans="6:13" x14ac:dyDescent="0.2">
      <c r="F4157" s="110"/>
      <c r="I4157" s="213"/>
      <c r="J4157" s="254">
        <f>IFERROR(VLOOKUP(G:G,'Master Data'!A:D,4,FALSE),0)</f>
        <v>0</v>
      </c>
      <c r="L4157" s="117">
        <f>IFERROR(VLOOKUP(F:F,'BW Expense Report Doc'!F:H,3,FALSE),0)</f>
        <v>0</v>
      </c>
      <c r="M4157" s="117" t="str">
        <f>IFERROR(VLOOKUP(F:F,'Payment Schedule'!AD:AE,2,FALSE),"")</f>
        <v/>
      </c>
    </row>
    <row r="4158" spans="6:13" x14ac:dyDescent="0.2">
      <c r="F4158" s="110"/>
      <c r="I4158" s="213"/>
      <c r="J4158" s="254">
        <f>IFERROR(VLOOKUP(G:G,'Master Data'!A:D,4,FALSE),0)</f>
        <v>0</v>
      </c>
      <c r="L4158" s="117">
        <f>IFERROR(VLOOKUP(F:F,'BW Expense Report Doc'!F:H,3,FALSE),0)</f>
        <v>0</v>
      </c>
      <c r="M4158" s="117" t="str">
        <f>IFERROR(VLOOKUP(F:F,'Payment Schedule'!AD:AE,2,FALSE),"")</f>
        <v/>
      </c>
    </row>
    <row r="4159" spans="6:13" x14ac:dyDescent="0.2">
      <c r="F4159" s="110"/>
      <c r="I4159" s="213"/>
      <c r="J4159" s="254">
        <f>IFERROR(VLOOKUP(G:G,'Master Data'!A:D,4,FALSE),0)</f>
        <v>0</v>
      </c>
      <c r="L4159" s="117">
        <f>IFERROR(VLOOKUP(F:F,'BW Expense Report Doc'!F:H,3,FALSE),0)</f>
        <v>0</v>
      </c>
      <c r="M4159" s="117" t="str">
        <f>IFERROR(VLOOKUP(F:F,'Payment Schedule'!AD:AE,2,FALSE),"")</f>
        <v/>
      </c>
    </row>
    <row r="4160" spans="6:13" x14ac:dyDescent="0.2">
      <c r="F4160" s="110"/>
      <c r="I4160" s="213"/>
      <c r="J4160" s="254">
        <f>IFERROR(VLOOKUP(G:G,'Master Data'!A:D,4,FALSE),0)</f>
        <v>0</v>
      </c>
      <c r="L4160" s="117">
        <f>IFERROR(VLOOKUP(F:F,'BW Expense Report Doc'!F:H,3,FALSE),0)</f>
        <v>0</v>
      </c>
      <c r="M4160" s="117" t="str">
        <f>IFERROR(VLOOKUP(F:F,'Payment Schedule'!AD:AE,2,FALSE),"")</f>
        <v/>
      </c>
    </row>
    <row r="4161" spans="6:13" x14ac:dyDescent="0.2">
      <c r="F4161" s="110"/>
      <c r="I4161" s="213"/>
      <c r="J4161" s="254">
        <f>IFERROR(VLOOKUP(G:G,'Master Data'!A:D,4,FALSE),0)</f>
        <v>0</v>
      </c>
      <c r="L4161" s="117">
        <f>IFERROR(VLOOKUP(F:F,'BW Expense Report Doc'!F:H,3,FALSE),0)</f>
        <v>0</v>
      </c>
      <c r="M4161" s="117" t="str">
        <f>IFERROR(VLOOKUP(F:F,'Payment Schedule'!AD:AE,2,FALSE),"")</f>
        <v/>
      </c>
    </row>
    <row r="4162" spans="6:13" x14ac:dyDescent="0.2">
      <c r="F4162" s="110"/>
      <c r="I4162" s="213"/>
      <c r="J4162" s="254">
        <f>IFERROR(VLOOKUP(G:G,'Master Data'!A:D,4,FALSE),0)</f>
        <v>0</v>
      </c>
      <c r="L4162" s="117">
        <f>IFERROR(VLOOKUP(F:F,'BW Expense Report Doc'!F:H,3,FALSE),0)</f>
        <v>0</v>
      </c>
      <c r="M4162" s="117" t="str">
        <f>IFERROR(VLOOKUP(F:F,'Payment Schedule'!AD:AE,2,FALSE),"")</f>
        <v/>
      </c>
    </row>
    <row r="4163" spans="6:13" x14ac:dyDescent="0.2">
      <c r="F4163" s="110"/>
      <c r="I4163" s="213"/>
      <c r="J4163" s="254">
        <f>IFERROR(VLOOKUP(G:G,'Master Data'!A:D,4,FALSE),0)</f>
        <v>0</v>
      </c>
      <c r="L4163" s="117">
        <f>IFERROR(VLOOKUP(F:F,'BW Expense Report Doc'!F:H,3,FALSE),0)</f>
        <v>0</v>
      </c>
      <c r="M4163" s="117" t="str">
        <f>IFERROR(VLOOKUP(F:F,'Payment Schedule'!AD:AE,2,FALSE),"")</f>
        <v/>
      </c>
    </row>
    <row r="4164" spans="6:13" x14ac:dyDescent="0.2">
      <c r="F4164" s="110"/>
      <c r="I4164" s="213"/>
      <c r="J4164" s="254">
        <f>IFERROR(VLOOKUP(G:G,'Master Data'!A:D,4,FALSE),0)</f>
        <v>0</v>
      </c>
      <c r="L4164" s="117">
        <f>IFERROR(VLOOKUP(F:F,'BW Expense Report Doc'!F:H,3,FALSE),0)</f>
        <v>0</v>
      </c>
      <c r="M4164" s="117" t="str">
        <f>IFERROR(VLOOKUP(F:F,'Payment Schedule'!AD:AE,2,FALSE),"")</f>
        <v/>
      </c>
    </row>
    <row r="4165" spans="6:13" x14ac:dyDescent="0.2">
      <c r="F4165" s="110"/>
      <c r="I4165" s="213"/>
      <c r="J4165" s="254">
        <f>IFERROR(VLOOKUP(G:G,'Master Data'!A:D,4,FALSE),0)</f>
        <v>0</v>
      </c>
      <c r="L4165" s="117">
        <f>IFERROR(VLOOKUP(F:F,'BW Expense Report Doc'!F:H,3,FALSE),0)</f>
        <v>0</v>
      </c>
      <c r="M4165" s="117" t="str">
        <f>IFERROR(VLOOKUP(F:F,'Payment Schedule'!AD:AE,2,FALSE),"")</f>
        <v/>
      </c>
    </row>
    <row r="4166" spans="6:13" x14ac:dyDescent="0.2">
      <c r="F4166" s="110"/>
      <c r="I4166" s="213"/>
      <c r="J4166" s="254">
        <f>IFERROR(VLOOKUP(G:G,'Master Data'!A:D,4,FALSE),0)</f>
        <v>0</v>
      </c>
      <c r="L4166" s="117">
        <f>IFERROR(VLOOKUP(F:F,'BW Expense Report Doc'!F:H,3,FALSE),0)</f>
        <v>0</v>
      </c>
      <c r="M4166" s="117" t="str">
        <f>IFERROR(VLOOKUP(F:F,'Payment Schedule'!AD:AE,2,FALSE),"")</f>
        <v/>
      </c>
    </row>
    <row r="4167" spans="6:13" x14ac:dyDescent="0.2">
      <c r="F4167" s="110"/>
      <c r="I4167" s="213"/>
      <c r="J4167" s="254">
        <f>IFERROR(VLOOKUP(G:G,'Master Data'!A:D,4,FALSE),0)</f>
        <v>0</v>
      </c>
      <c r="L4167" s="117">
        <f>IFERROR(VLOOKUP(F:F,'BW Expense Report Doc'!F:H,3,FALSE),0)</f>
        <v>0</v>
      </c>
      <c r="M4167" s="117" t="str">
        <f>IFERROR(VLOOKUP(F:F,'Payment Schedule'!AD:AE,2,FALSE),"")</f>
        <v/>
      </c>
    </row>
    <row r="4168" spans="6:13" x14ac:dyDescent="0.2">
      <c r="F4168" s="110"/>
      <c r="I4168" s="213"/>
      <c r="J4168" s="254">
        <f>IFERROR(VLOOKUP(G:G,'Master Data'!A:D,4,FALSE),0)</f>
        <v>0</v>
      </c>
      <c r="L4168" s="117">
        <f>IFERROR(VLOOKUP(F:F,'BW Expense Report Doc'!F:H,3,FALSE),0)</f>
        <v>0</v>
      </c>
      <c r="M4168" s="117" t="str">
        <f>IFERROR(VLOOKUP(F:F,'Payment Schedule'!AD:AE,2,FALSE),"")</f>
        <v/>
      </c>
    </row>
    <row r="4169" spans="6:13" x14ac:dyDescent="0.2">
      <c r="F4169" s="110"/>
      <c r="I4169" s="213"/>
      <c r="J4169" s="254">
        <f>IFERROR(VLOOKUP(G:G,'Master Data'!A:D,4,FALSE),0)</f>
        <v>0</v>
      </c>
      <c r="L4169" s="117">
        <f>IFERROR(VLOOKUP(F:F,'BW Expense Report Doc'!F:H,3,FALSE),0)</f>
        <v>0</v>
      </c>
      <c r="M4169" s="117" t="str">
        <f>IFERROR(VLOOKUP(F:F,'Payment Schedule'!AD:AE,2,FALSE),"")</f>
        <v/>
      </c>
    </row>
    <row r="4170" spans="6:13" x14ac:dyDescent="0.2">
      <c r="F4170" s="110"/>
      <c r="I4170" s="213"/>
      <c r="J4170" s="254">
        <f>IFERROR(VLOOKUP(G:G,'Master Data'!A:D,4,FALSE),0)</f>
        <v>0</v>
      </c>
      <c r="L4170" s="117">
        <f>IFERROR(VLOOKUP(F:F,'BW Expense Report Doc'!F:H,3,FALSE),0)</f>
        <v>0</v>
      </c>
      <c r="M4170" s="117" t="str">
        <f>IFERROR(VLOOKUP(F:F,'Payment Schedule'!AD:AE,2,FALSE),"")</f>
        <v/>
      </c>
    </row>
    <row r="4171" spans="6:13" x14ac:dyDescent="0.2">
      <c r="F4171" s="110"/>
      <c r="I4171" s="213"/>
      <c r="J4171" s="254">
        <f>IFERROR(VLOOKUP(G:G,'Master Data'!A:D,4,FALSE),0)</f>
        <v>0</v>
      </c>
      <c r="L4171" s="117">
        <f>IFERROR(VLOOKUP(F:F,'BW Expense Report Doc'!F:H,3,FALSE),0)</f>
        <v>0</v>
      </c>
      <c r="M4171" s="117" t="str">
        <f>IFERROR(VLOOKUP(F:F,'Payment Schedule'!AD:AE,2,FALSE),"")</f>
        <v/>
      </c>
    </row>
    <row r="4172" spans="6:13" x14ac:dyDescent="0.2">
      <c r="F4172" s="110"/>
      <c r="I4172" s="213"/>
      <c r="J4172" s="254">
        <f>IFERROR(VLOOKUP(G:G,'Master Data'!A:D,4,FALSE),0)</f>
        <v>0</v>
      </c>
      <c r="L4172" s="117">
        <f>IFERROR(VLOOKUP(F:F,'BW Expense Report Doc'!F:H,3,FALSE),0)</f>
        <v>0</v>
      </c>
      <c r="M4172" s="117" t="str">
        <f>IFERROR(VLOOKUP(F:F,'Payment Schedule'!AD:AE,2,FALSE),"")</f>
        <v/>
      </c>
    </row>
    <row r="4173" spans="6:13" x14ac:dyDescent="0.2">
      <c r="F4173" s="110"/>
      <c r="I4173" s="213"/>
      <c r="J4173" s="254">
        <f>IFERROR(VLOOKUP(G:G,'Master Data'!A:D,4,FALSE),0)</f>
        <v>0</v>
      </c>
      <c r="L4173" s="117">
        <f>IFERROR(VLOOKUP(F:F,'BW Expense Report Doc'!F:H,3,FALSE),0)</f>
        <v>0</v>
      </c>
      <c r="M4173" s="117" t="str">
        <f>IFERROR(VLOOKUP(F:F,'Payment Schedule'!AD:AE,2,FALSE),"")</f>
        <v/>
      </c>
    </row>
    <row r="4174" spans="6:13" x14ac:dyDescent="0.2">
      <c r="F4174" s="110"/>
      <c r="I4174" s="213"/>
      <c r="J4174" s="254">
        <f>IFERROR(VLOOKUP(G:G,'Master Data'!A:D,4,FALSE),0)</f>
        <v>0</v>
      </c>
      <c r="L4174" s="117">
        <f>IFERROR(VLOOKUP(F:F,'BW Expense Report Doc'!F:H,3,FALSE),0)</f>
        <v>0</v>
      </c>
      <c r="M4174" s="117" t="str">
        <f>IFERROR(VLOOKUP(F:F,'Payment Schedule'!AD:AE,2,FALSE),"")</f>
        <v/>
      </c>
    </row>
    <row r="4175" spans="6:13" x14ac:dyDescent="0.2">
      <c r="F4175" s="110"/>
      <c r="I4175" s="213"/>
      <c r="J4175" s="254">
        <f>IFERROR(VLOOKUP(G:G,'Master Data'!A:D,4,FALSE),0)</f>
        <v>0</v>
      </c>
      <c r="L4175" s="117">
        <f>IFERROR(VLOOKUP(F:F,'BW Expense Report Doc'!F:H,3,FALSE),0)</f>
        <v>0</v>
      </c>
      <c r="M4175" s="117" t="str">
        <f>IFERROR(VLOOKUP(F:F,'Payment Schedule'!AD:AE,2,FALSE),"")</f>
        <v/>
      </c>
    </row>
    <row r="4176" spans="6:13" x14ac:dyDescent="0.2">
      <c r="F4176" s="110"/>
      <c r="I4176" s="213"/>
      <c r="J4176" s="254">
        <f>IFERROR(VLOOKUP(G:G,'Master Data'!A:D,4,FALSE),0)</f>
        <v>0</v>
      </c>
      <c r="L4176" s="117">
        <f>IFERROR(VLOOKUP(F:F,'BW Expense Report Doc'!F:H,3,FALSE),0)</f>
        <v>0</v>
      </c>
      <c r="M4176" s="117" t="str">
        <f>IFERROR(VLOOKUP(F:F,'Payment Schedule'!AD:AE,2,FALSE),"")</f>
        <v/>
      </c>
    </row>
    <row r="4177" spans="6:13" x14ac:dyDescent="0.2">
      <c r="F4177" s="110"/>
      <c r="I4177" s="213"/>
      <c r="J4177" s="254">
        <f>IFERROR(VLOOKUP(G:G,'Master Data'!A:D,4,FALSE),0)</f>
        <v>0</v>
      </c>
      <c r="L4177" s="117">
        <f>IFERROR(VLOOKUP(F:F,'BW Expense Report Doc'!F:H,3,FALSE),0)</f>
        <v>0</v>
      </c>
      <c r="M4177" s="117" t="str">
        <f>IFERROR(VLOOKUP(F:F,'Payment Schedule'!AD:AE,2,FALSE),"")</f>
        <v/>
      </c>
    </row>
    <row r="4178" spans="6:13" x14ac:dyDescent="0.2">
      <c r="F4178" s="110"/>
      <c r="I4178" s="213"/>
      <c r="J4178" s="254">
        <f>IFERROR(VLOOKUP(G:G,'Master Data'!A:D,4,FALSE),0)</f>
        <v>0</v>
      </c>
      <c r="L4178" s="117">
        <f>IFERROR(VLOOKUP(F:F,'BW Expense Report Doc'!F:H,3,FALSE),0)</f>
        <v>0</v>
      </c>
      <c r="M4178" s="117" t="str">
        <f>IFERROR(VLOOKUP(F:F,'Payment Schedule'!AD:AE,2,FALSE),"")</f>
        <v/>
      </c>
    </row>
    <row r="4179" spans="6:13" x14ac:dyDescent="0.2">
      <c r="F4179" s="110"/>
      <c r="I4179" s="213"/>
      <c r="J4179" s="254">
        <f>IFERROR(VLOOKUP(G:G,'Master Data'!A:D,4,FALSE),0)</f>
        <v>0</v>
      </c>
      <c r="L4179" s="117">
        <f>IFERROR(VLOOKUP(F:F,'BW Expense Report Doc'!F:H,3,FALSE),0)</f>
        <v>0</v>
      </c>
      <c r="M4179" s="117" t="str">
        <f>IFERROR(VLOOKUP(F:F,'Payment Schedule'!AD:AE,2,FALSE),"")</f>
        <v/>
      </c>
    </row>
    <row r="4180" spans="6:13" x14ac:dyDescent="0.2">
      <c r="F4180" s="110"/>
      <c r="I4180" s="213"/>
      <c r="J4180" s="254">
        <f>IFERROR(VLOOKUP(G:G,'Master Data'!A:D,4,FALSE),0)</f>
        <v>0</v>
      </c>
      <c r="L4180" s="117">
        <f>IFERROR(VLOOKUP(F:F,'BW Expense Report Doc'!F:H,3,FALSE),0)</f>
        <v>0</v>
      </c>
      <c r="M4180" s="117" t="str">
        <f>IFERROR(VLOOKUP(F:F,'Payment Schedule'!AD:AE,2,FALSE),"")</f>
        <v/>
      </c>
    </row>
    <row r="4181" spans="6:13" x14ac:dyDescent="0.2">
      <c r="F4181" s="110"/>
      <c r="I4181" s="213"/>
      <c r="J4181" s="254">
        <f>IFERROR(VLOOKUP(G:G,'Master Data'!A:D,4,FALSE),0)</f>
        <v>0</v>
      </c>
      <c r="L4181" s="117">
        <f>IFERROR(VLOOKUP(F:F,'BW Expense Report Doc'!F:H,3,FALSE),0)</f>
        <v>0</v>
      </c>
      <c r="M4181" s="117" t="str">
        <f>IFERROR(VLOOKUP(F:F,'Payment Schedule'!AD:AE,2,FALSE),"")</f>
        <v/>
      </c>
    </row>
    <row r="4182" spans="6:13" x14ac:dyDescent="0.2">
      <c r="F4182" s="110"/>
      <c r="I4182" s="213"/>
      <c r="J4182" s="254">
        <f>IFERROR(VLOOKUP(G:G,'Master Data'!A:D,4,FALSE),0)</f>
        <v>0</v>
      </c>
      <c r="L4182" s="117">
        <f>IFERROR(VLOOKUP(F:F,'BW Expense Report Doc'!F:H,3,FALSE),0)</f>
        <v>0</v>
      </c>
      <c r="M4182" s="117" t="str">
        <f>IFERROR(VLOOKUP(F:F,'Payment Schedule'!AD:AE,2,FALSE),"")</f>
        <v/>
      </c>
    </row>
    <row r="4183" spans="6:13" x14ac:dyDescent="0.2">
      <c r="F4183" s="110"/>
      <c r="I4183" s="213"/>
      <c r="J4183" s="254">
        <f>IFERROR(VLOOKUP(G:G,'Master Data'!A:D,4,FALSE),0)</f>
        <v>0</v>
      </c>
      <c r="L4183" s="117">
        <f>IFERROR(VLOOKUP(F:F,'BW Expense Report Doc'!F:H,3,FALSE),0)</f>
        <v>0</v>
      </c>
      <c r="M4183" s="117" t="str">
        <f>IFERROR(VLOOKUP(F:F,'Payment Schedule'!AD:AE,2,FALSE),"")</f>
        <v/>
      </c>
    </row>
    <row r="4184" spans="6:13" x14ac:dyDescent="0.2">
      <c r="F4184" s="110"/>
      <c r="I4184" s="213"/>
      <c r="J4184" s="254">
        <f>IFERROR(VLOOKUP(G:G,'Master Data'!A:D,4,FALSE),0)</f>
        <v>0</v>
      </c>
      <c r="L4184" s="117">
        <f>IFERROR(VLOOKUP(F:F,'BW Expense Report Doc'!F:H,3,FALSE),0)</f>
        <v>0</v>
      </c>
      <c r="M4184" s="117" t="str">
        <f>IFERROR(VLOOKUP(F:F,'Payment Schedule'!AD:AE,2,FALSE),"")</f>
        <v/>
      </c>
    </row>
    <row r="4185" spans="6:13" x14ac:dyDescent="0.2">
      <c r="F4185" s="110"/>
      <c r="I4185" s="213"/>
      <c r="J4185" s="254">
        <f>IFERROR(VLOOKUP(G:G,'Master Data'!A:D,4,FALSE),0)</f>
        <v>0</v>
      </c>
      <c r="L4185" s="117">
        <f>IFERROR(VLOOKUP(F:F,'BW Expense Report Doc'!F:H,3,FALSE),0)</f>
        <v>0</v>
      </c>
      <c r="M4185" s="117" t="str">
        <f>IFERROR(VLOOKUP(F:F,'Payment Schedule'!AD:AE,2,FALSE),"")</f>
        <v/>
      </c>
    </row>
    <row r="4186" spans="6:13" x14ac:dyDescent="0.2">
      <c r="F4186" s="110"/>
      <c r="I4186" s="213"/>
      <c r="J4186" s="254">
        <f>IFERROR(VLOOKUP(G:G,'Master Data'!A:D,4,FALSE),0)</f>
        <v>0</v>
      </c>
      <c r="L4186" s="117">
        <f>IFERROR(VLOOKUP(F:F,'BW Expense Report Doc'!F:H,3,FALSE),0)</f>
        <v>0</v>
      </c>
      <c r="M4186" s="117" t="str">
        <f>IFERROR(VLOOKUP(F:F,'Payment Schedule'!AD:AE,2,FALSE),"")</f>
        <v/>
      </c>
    </row>
    <row r="4187" spans="6:13" x14ac:dyDescent="0.2">
      <c r="F4187" s="110"/>
      <c r="I4187" s="213"/>
      <c r="J4187" s="254">
        <f>IFERROR(VLOOKUP(G:G,'Master Data'!A:D,4,FALSE),0)</f>
        <v>0</v>
      </c>
      <c r="L4187" s="117">
        <f>IFERROR(VLOOKUP(F:F,'BW Expense Report Doc'!F:H,3,FALSE),0)</f>
        <v>0</v>
      </c>
      <c r="M4187" s="117" t="str">
        <f>IFERROR(VLOOKUP(F:F,'Payment Schedule'!AD:AE,2,FALSE),"")</f>
        <v/>
      </c>
    </row>
    <row r="4188" spans="6:13" x14ac:dyDescent="0.2">
      <c r="F4188" s="110"/>
      <c r="I4188" s="213"/>
      <c r="J4188" s="254">
        <f>IFERROR(VLOOKUP(G:G,'Master Data'!A:D,4,FALSE),0)</f>
        <v>0</v>
      </c>
      <c r="L4188" s="117">
        <f>IFERROR(VLOOKUP(F:F,'BW Expense Report Doc'!F:H,3,FALSE),0)</f>
        <v>0</v>
      </c>
      <c r="M4188" s="117" t="str">
        <f>IFERROR(VLOOKUP(F:F,'Payment Schedule'!AD:AE,2,FALSE),"")</f>
        <v/>
      </c>
    </row>
    <row r="4189" spans="6:13" x14ac:dyDescent="0.2">
      <c r="F4189" s="110"/>
      <c r="I4189" s="213"/>
      <c r="J4189" s="254">
        <f>IFERROR(VLOOKUP(G:G,'Master Data'!A:D,4,FALSE),0)</f>
        <v>0</v>
      </c>
      <c r="L4189" s="117">
        <f>IFERROR(VLOOKUP(F:F,'BW Expense Report Doc'!F:H,3,FALSE),0)</f>
        <v>0</v>
      </c>
      <c r="M4189" s="117" t="str">
        <f>IFERROR(VLOOKUP(F:F,'Payment Schedule'!AD:AE,2,FALSE),"")</f>
        <v/>
      </c>
    </row>
    <row r="4190" spans="6:13" x14ac:dyDescent="0.2">
      <c r="F4190" s="110"/>
      <c r="I4190" s="213"/>
      <c r="J4190" s="254">
        <f>IFERROR(VLOOKUP(G:G,'Master Data'!A:D,4,FALSE),0)</f>
        <v>0</v>
      </c>
      <c r="L4190" s="117">
        <f>IFERROR(VLOOKUP(F:F,'BW Expense Report Doc'!F:H,3,FALSE),0)</f>
        <v>0</v>
      </c>
      <c r="M4190" s="117" t="str">
        <f>IFERROR(VLOOKUP(F:F,'Payment Schedule'!AD:AE,2,FALSE),"")</f>
        <v/>
      </c>
    </row>
    <row r="4191" spans="6:13" x14ac:dyDescent="0.2">
      <c r="F4191" s="110"/>
      <c r="I4191" s="213"/>
      <c r="J4191" s="254">
        <f>IFERROR(VLOOKUP(G:G,'Master Data'!A:D,4,FALSE),0)</f>
        <v>0</v>
      </c>
      <c r="L4191" s="117">
        <f>IFERROR(VLOOKUP(F:F,'BW Expense Report Doc'!F:H,3,FALSE),0)</f>
        <v>0</v>
      </c>
      <c r="M4191" s="117" t="str">
        <f>IFERROR(VLOOKUP(F:F,'Payment Schedule'!AD:AE,2,FALSE),"")</f>
        <v/>
      </c>
    </row>
    <row r="4192" spans="6:13" x14ac:dyDescent="0.2">
      <c r="F4192" s="110"/>
      <c r="I4192" s="213"/>
      <c r="J4192" s="254">
        <f>IFERROR(VLOOKUP(G:G,'Master Data'!A:D,4,FALSE),0)</f>
        <v>0</v>
      </c>
      <c r="L4192" s="117">
        <f>IFERROR(VLOOKUP(F:F,'BW Expense Report Doc'!F:H,3,FALSE),0)</f>
        <v>0</v>
      </c>
      <c r="M4192" s="117" t="str">
        <f>IFERROR(VLOOKUP(F:F,'Payment Schedule'!AD:AE,2,FALSE),"")</f>
        <v/>
      </c>
    </row>
    <row r="4193" spans="6:13" x14ac:dyDescent="0.2">
      <c r="F4193" s="110"/>
      <c r="I4193" s="213"/>
      <c r="J4193" s="254">
        <f>IFERROR(VLOOKUP(G:G,'Master Data'!A:D,4,FALSE),0)</f>
        <v>0</v>
      </c>
      <c r="L4193" s="117">
        <f>IFERROR(VLOOKUP(F:F,'BW Expense Report Doc'!F:H,3,FALSE),0)</f>
        <v>0</v>
      </c>
      <c r="M4193" s="117" t="str">
        <f>IFERROR(VLOOKUP(F:F,'Payment Schedule'!AD:AE,2,FALSE),"")</f>
        <v/>
      </c>
    </row>
    <row r="4194" spans="6:13" x14ac:dyDescent="0.2">
      <c r="F4194" s="110"/>
      <c r="I4194" s="213"/>
      <c r="J4194" s="254">
        <f>IFERROR(VLOOKUP(G:G,'Master Data'!A:D,4,FALSE),0)</f>
        <v>0</v>
      </c>
      <c r="L4194" s="117">
        <f>IFERROR(VLOOKUP(F:F,'BW Expense Report Doc'!F:H,3,FALSE),0)</f>
        <v>0</v>
      </c>
      <c r="M4194" s="117" t="str">
        <f>IFERROR(VLOOKUP(F:F,'Payment Schedule'!AD:AE,2,FALSE),"")</f>
        <v/>
      </c>
    </row>
    <row r="4195" spans="6:13" x14ac:dyDescent="0.2">
      <c r="F4195" s="110"/>
      <c r="I4195" s="213"/>
      <c r="J4195" s="254">
        <f>IFERROR(VLOOKUP(G:G,'Master Data'!A:D,4,FALSE),0)</f>
        <v>0</v>
      </c>
      <c r="L4195" s="117">
        <f>IFERROR(VLOOKUP(F:F,'BW Expense Report Doc'!F:H,3,FALSE),0)</f>
        <v>0</v>
      </c>
      <c r="M4195" s="117" t="str">
        <f>IFERROR(VLOOKUP(F:F,'Payment Schedule'!AD:AE,2,FALSE),"")</f>
        <v/>
      </c>
    </row>
    <row r="4196" spans="6:13" x14ac:dyDescent="0.2">
      <c r="F4196" s="110"/>
      <c r="I4196" s="213"/>
      <c r="J4196" s="254">
        <f>IFERROR(VLOOKUP(G:G,'Master Data'!A:D,4,FALSE),0)</f>
        <v>0</v>
      </c>
      <c r="L4196" s="117">
        <f>IFERROR(VLOOKUP(F:F,'BW Expense Report Doc'!F:H,3,FALSE),0)</f>
        <v>0</v>
      </c>
      <c r="M4196" s="117" t="str">
        <f>IFERROR(VLOOKUP(F:F,'Payment Schedule'!AD:AE,2,FALSE),"")</f>
        <v/>
      </c>
    </row>
    <row r="4197" spans="6:13" x14ac:dyDescent="0.2">
      <c r="F4197" s="110"/>
      <c r="I4197" s="213"/>
      <c r="J4197" s="254">
        <f>IFERROR(VLOOKUP(G:G,'Master Data'!A:D,4,FALSE),0)</f>
        <v>0</v>
      </c>
      <c r="L4197" s="117">
        <f>IFERROR(VLOOKUP(F:F,'BW Expense Report Doc'!F:H,3,FALSE),0)</f>
        <v>0</v>
      </c>
      <c r="M4197" s="117" t="str">
        <f>IFERROR(VLOOKUP(F:F,'Payment Schedule'!AD:AE,2,FALSE),"")</f>
        <v/>
      </c>
    </row>
    <row r="4198" spans="6:13" x14ac:dyDescent="0.2">
      <c r="F4198" s="110"/>
      <c r="I4198" s="213"/>
      <c r="J4198" s="254">
        <f>IFERROR(VLOOKUP(G:G,'Master Data'!A:D,4,FALSE),0)</f>
        <v>0</v>
      </c>
      <c r="L4198" s="117">
        <f>IFERROR(VLOOKUP(F:F,'BW Expense Report Doc'!F:H,3,FALSE),0)</f>
        <v>0</v>
      </c>
      <c r="M4198" s="117" t="str">
        <f>IFERROR(VLOOKUP(F:F,'Payment Schedule'!AD:AE,2,FALSE),"")</f>
        <v/>
      </c>
    </row>
    <row r="4199" spans="6:13" x14ac:dyDescent="0.2">
      <c r="F4199" s="110"/>
      <c r="I4199" s="213"/>
      <c r="J4199" s="254">
        <f>IFERROR(VLOOKUP(G:G,'Master Data'!A:D,4,FALSE),0)</f>
        <v>0</v>
      </c>
      <c r="L4199" s="117">
        <f>IFERROR(VLOOKUP(F:F,'BW Expense Report Doc'!F:H,3,FALSE),0)</f>
        <v>0</v>
      </c>
      <c r="M4199" s="117" t="str">
        <f>IFERROR(VLOOKUP(F:F,'Payment Schedule'!AD:AE,2,FALSE),"")</f>
        <v/>
      </c>
    </row>
    <row r="4200" spans="6:13" x14ac:dyDescent="0.2">
      <c r="F4200" s="110"/>
      <c r="I4200" s="213"/>
      <c r="J4200" s="254">
        <f>IFERROR(VLOOKUP(G:G,'Master Data'!A:D,4,FALSE),0)</f>
        <v>0</v>
      </c>
      <c r="L4200" s="117">
        <f>IFERROR(VLOOKUP(F:F,'BW Expense Report Doc'!F:H,3,FALSE),0)</f>
        <v>0</v>
      </c>
      <c r="M4200" s="117" t="str">
        <f>IFERROR(VLOOKUP(F:F,'Payment Schedule'!AD:AE,2,FALSE),"")</f>
        <v/>
      </c>
    </row>
    <row r="4201" spans="6:13" x14ac:dyDescent="0.2">
      <c r="F4201" s="110"/>
      <c r="I4201" s="213"/>
      <c r="J4201" s="254">
        <f>IFERROR(VLOOKUP(G:G,'Master Data'!A:D,4,FALSE),0)</f>
        <v>0</v>
      </c>
      <c r="L4201" s="117">
        <f>IFERROR(VLOOKUP(F:F,'BW Expense Report Doc'!F:H,3,FALSE),0)</f>
        <v>0</v>
      </c>
      <c r="M4201" s="117" t="str">
        <f>IFERROR(VLOOKUP(F:F,'Payment Schedule'!AD:AE,2,FALSE),"")</f>
        <v/>
      </c>
    </row>
    <row r="4202" spans="6:13" x14ac:dyDescent="0.2">
      <c r="F4202" s="110"/>
      <c r="I4202" s="213"/>
      <c r="J4202" s="254">
        <f>IFERROR(VLOOKUP(G:G,'Master Data'!A:D,4,FALSE),0)</f>
        <v>0</v>
      </c>
      <c r="L4202" s="117">
        <f>IFERROR(VLOOKUP(F:F,'BW Expense Report Doc'!F:H,3,FALSE),0)</f>
        <v>0</v>
      </c>
      <c r="M4202" s="117" t="str">
        <f>IFERROR(VLOOKUP(F:F,'Payment Schedule'!AD:AE,2,FALSE),"")</f>
        <v/>
      </c>
    </row>
    <row r="4203" spans="6:13" x14ac:dyDescent="0.2">
      <c r="F4203" s="110"/>
      <c r="I4203" s="213"/>
      <c r="J4203" s="254">
        <f>IFERROR(VLOOKUP(G:G,'Master Data'!A:D,4,FALSE),0)</f>
        <v>0</v>
      </c>
      <c r="L4203" s="117">
        <f>IFERROR(VLOOKUP(F:F,'BW Expense Report Doc'!F:H,3,FALSE),0)</f>
        <v>0</v>
      </c>
      <c r="M4203" s="117" t="str">
        <f>IFERROR(VLOOKUP(F:F,'Payment Schedule'!AD:AE,2,FALSE),"")</f>
        <v/>
      </c>
    </row>
    <row r="4204" spans="6:13" x14ac:dyDescent="0.2">
      <c r="F4204" s="110"/>
      <c r="I4204" s="213"/>
      <c r="J4204" s="254">
        <f>IFERROR(VLOOKUP(G:G,'Master Data'!A:D,4,FALSE),0)</f>
        <v>0</v>
      </c>
      <c r="L4204" s="117">
        <f>IFERROR(VLOOKUP(F:F,'BW Expense Report Doc'!F:H,3,FALSE),0)</f>
        <v>0</v>
      </c>
      <c r="M4204" s="117" t="str">
        <f>IFERROR(VLOOKUP(F:F,'Payment Schedule'!AD:AE,2,FALSE),"")</f>
        <v/>
      </c>
    </row>
    <row r="4205" spans="6:13" x14ac:dyDescent="0.2">
      <c r="F4205" s="110"/>
      <c r="I4205" s="213"/>
      <c r="J4205" s="254">
        <f>IFERROR(VLOOKUP(G:G,'Master Data'!A:D,4,FALSE),0)</f>
        <v>0</v>
      </c>
      <c r="L4205" s="117">
        <f>IFERROR(VLOOKUP(F:F,'BW Expense Report Doc'!F:H,3,FALSE),0)</f>
        <v>0</v>
      </c>
      <c r="M4205" s="117" t="str">
        <f>IFERROR(VLOOKUP(F:F,'Payment Schedule'!AD:AE,2,FALSE),"")</f>
        <v/>
      </c>
    </row>
    <row r="4206" spans="6:13" x14ac:dyDescent="0.2">
      <c r="F4206" s="110"/>
      <c r="I4206" s="213"/>
      <c r="J4206" s="254">
        <f>IFERROR(VLOOKUP(G:G,'Master Data'!A:D,4,FALSE),0)</f>
        <v>0</v>
      </c>
      <c r="L4206" s="117">
        <f>IFERROR(VLOOKUP(F:F,'BW Expense Report Doc'!F:H,3,FALSE),0)</f>
        <v>0</v>
      </c>
      <c r="M4206" s="117" t="str">
        <f>IFERROR(VLOOKUP(F:F,'Payment Schedule'!AD:AE,2,FALSE),"")</f>
        <v/>
      </c>
    </row>
    <row r="4207" spans="6:13" x14ac:dyDescent="0.2">
      <c r="F4207" s="110"/>
      <c r="I4207" s="213"/>
      <c r="J4207" s="254">
        <f>IFERROR(VLOOKUP(G:G,'Master Data'!A:D,4,FALSE),0)</f>
        <v>0</v>
      </c>
      <c r="L4207" s="117">
        <f>IFERROR(VLOOKUP(F:F,'BW Expense Report Doc'!F:H,3,FALSE),0)</f>
        <v>0</v>
      </c>
      <c r="M4207" s="117" t="str">
        <f>IFERROR(VLOOKUP(F:F,'Payment Schedule'!AD:AE,2,FALSE),"")</f>
        <v/>
      </c>
    </row>
    <row r="4208" spans="6:13" x14ac:dyDescent="0.2">
      <c r="F4208" s="110"/>
      <c r="I4208" s="213"/>
      <c r="J4208" s="254">
        <f>IFERROR(VLOOKUP(G:G,'Master Data'!A:D,4,FALSE),0)</f>
        <v>0</v>
      </c>
      <c r="L4208" s="117">
        <f>IFERROR(VLOOKUP(F:F,'BW Expense Report Doc'!F:H,3,FALSE),0)</f>
        <v>0</v>
      </c>
      <c r="M4208" s="117" t="str">
        <f>IFERROR(VLOOKUP(F:F,'Payment Schedule'!AD:AE,2,FALSE),"")</f>
        <v/>
      </c>
    </row>
    <row r="4209" spans="6:13" x14ac:dyDescent="0.2">
      <c r="F4209" s="110"/>
      <c r="I4209" s="213"/>
      <c r="J4209" s="254">
        <f>IFERROR(VLOOKUP(G:G,'Master Data'!A:D,4,FALSE),0)</f>
        <v>0</v>
      </c>
      <c r="L4209" s="117">
        <f>IFERROR(VLOOKUP(F:F,'BW Expense Report Doc'!F:H,3,FALSE),0)</f>
        <v>0</v>
      </c>
      <c r="M4209" s="117" t="str">
        <f>IFERROR(VLOOKUP(F:F,'Payment Schedule'!AD:AE,2,FALSE),"")</f>
        <v/>
      </c>
    </row>
    <row r="4210" spans="6:13" x14ac:dyDescent="0.2">
      <c r="F4210" s="110"/>
      <c r="I4210" s="213"/>
      <c r="J4210" s="254">
        <f>IFERROR(VLOOKUP(G:G,'Master Data'!A:D,4,FALSE),0)</f>
        <v>0</v>
      </c>
      <c r="L4210" s="117">
        <f>IFERROR(VLOOKUP(F:F,'BW Expense Report Doc'!F:H,3,FALSE),0)</f>
        <v>0</v>
      </c>
      <c r="M4210" s="117" t="str">
        <f>IFERROR(VLOOKUP(F:F,'Payment Schedule'!AD:AE,2,FALSE),"")</f>
        <v/>
      </c>
    </row>
    <row r="4211" spans="6:13" x14ac:dyDescent="0.2">
      <c r="F4211" s="110"/>
      <c r="I4211" s="213"/>
      <c r="J4211" s="254">
        <f>IFERROR(VLOOKUP(G:G,'Master Data'!A:D,4,FALSE),0)</f>
        <v>0</v>
      </c>
      <c r="L4211" s="117">
        <f>IFERROR(VLOOKUP(F:F,'BW Expense Report Doc'!F:H,3,FALSE),0)</f>
        <v>0</v>
      </c>
      <c r="M4211" s="117" t="str">
        <f>IFERROR(VLOOKUP(F:F,'Payment Schedule'!AD:AE,2,FALSE),"")</f>
        <v/>
      </c>
    </row>
    <row r="4212" spans="6:13" x14ac:dyDescent="0.2">
      <c r="F4212" s="110"/>
      <c r="I4212" s="213"/>
      <c r="J4212" s="254">
        <f>IFERROR(VLOOKUP(G:G,'Master Data'!A:D,4,FALSE),0)</f>
        <v>0</v>
      </c>
      <c r="L4212" s="117">
        <f>IFERROR(VLOOKUP(F:F,'BW Expense Report Doc'!F:H,3,FALSE),0)</f>
        <v>0</v>
      </c>
      <c r="M4212" s="117" t="str">
        <f>IFERROR(VLOOKUP(F:F,'Payment Schedule'!AD:AE,2,FALSE),"")</f>
        <v/>
      </c>
    </row>
    <row r="4213" spans="6:13" x14ac:dyDescent="0.2">
      <c r="F4213" s="110"/>
      <c r="I4213" s="213"/>
      <c r="J4213" s="254">
        <f>IFERROR(VLOOKUP(G:G,'Master Data'!A:D,4,FALSE),0)</f>
        <v>0</v>
      </c>
      <c r="L4213" s="117">
        <f>IFERROR(VLOOKUP(F:F,'BW Expense Report Doc'!F:H,3,FALSE),0)</f>
        <v>0</v>
      </c>
      <c r="M4213" s="117" t="str">
        <f>IFERROR(VLOOKUP(F:F,'Payment Schedule'!AD:AE,2,FALSE),"")</f>
        <v/>
      </c>
    </row>
    <row r="4214" spans="6:13" x14ac:dyDescent="0.2">
      <c r="F4214" s="110"/>
      <c r="I4214" s="213"/>
      <c r="J4214" s="254">
        <f>IFERROR(VLOOKUP(G:G,'Master Data'!A:D,4,FALSE),0)</f>
        <v>0</v>
      </c>
      <c r="L4214" s="117">
        <f>IFERROR(VLOOKUP(F:F,'BW Expense Report Doc'!F:H,3,FALSE),0)</f>
        <v>0</v>
      </c>
      <c r="M4214" s="117" t="str">
        <f>IFERROR(VLOOKUP(F:F,'Payment Schedule'!AD:AE,2,FALSE),"")</f>
        <v/>
      </c>
    </row>
    <row r="4215" spans="6:13" x14ac:dyDescent="0.2">
      <c r="F4215" s="110"/>
      <c r="I4215" s="213"/>
      <c r="J4215" s="254">
        <f>IFERROR(VLOOKUP(G:G,'Master Data'!A:D,4,FALSE),0)</f>
        <v>0</v>
      </c>
      <c r="L4215" s="117">
        <f>IFERROR(VLOOKUP(F:F,'BW Expense Report Doc'!F:H,3,FALSE),0)</f>
        <v>0</v>
      </c>
      <c r="M4215" s="117" t="str">
        <f>IFERROR(VLOOKUP(F:F,'Payment Schedule'!AD:AE,2,FALSE),"")</f>
        <v/>
      </c>
    </row>
    <row r="4216" spans="6:13" x14ac:dyDescent="0.2">
      <c r="F4216" s="110"/>
      <c r="I4216" s="213"/>
      <c r="J4216" s="254">
        <f>IFERROR(VLOOKUP(G:G,'Master Data'!A:D,4,FALSE),0)</f>
        <v>0</v>
      </c>
      <c r="L4216" s="117">
        <f>IFERROR(VLOOKUP(F:F,'BW Expense Report Doc'!F:H,3,FALSE),0)</f>
        <v>0</v>
      </c>
      <c r="M4216" s="117" t="str">
        <f>IFERROR(VLOOKUP(F:F,'Payment Schedule'!AD:AE,2,FALSE),"")</f>
        <v/>
      </c>
    </row>
    <row r="4217" spans="6:13" x14ac:dyDescent="0.2">
      <c r="F4217" s="110"/>
      <c r="I4217" s="213"/>
      <c r="J4217" s="254">
        <f>IFERROR(VLOOKUP(G:G,'Master Data'!A:D,4,FALSE),0)</f>
        <v>0</v>
      </c>
      <c r="L4217" s="117">
        <f>IFERROR(VLOOKUP(F:F,'BW Expense Report Doc'!F:H,3,FALSE),0)</f>
        <v>0</v>
      </c>
      <c r="M4217" s="117" t="str">
        <f>IFERROR(VLOOKUP(F:F,'Payment Schedule'!AD:AE,2,FALSE),"")</f>
        <v/>
      </c>
    </row>
    <row r="4218" spans="6:13" x14ac:dyDescent="0.2">
      <c r="F4218" s="110"/>
      <c r="I4218" s="213"/>
      <c r="J4218" s="254">
        <f>IFERROR(VLOOKUP(G:G,'Master Data'!A:D,4,FALSE),0)</f>
        <v>0</v>
      </c>
      <c r="L4218" s="117">
        <f>IFERROR(VLOOKUP(F:F,'BW Expense Report Doc'!F:H,3,FALSE),0)</f>
        <v>0</v>
      </c>
      <c r="M4218" s="117" t="str">
        <f>IFERROR(VLOOKUP(F:F,'Payment Schedule'!AD:AE,2,FALSE),"")</f>
        <v/>
      </c>
    </row>
    <row r="4219" spans="6:13" x14ac:dyDescent="0.2">
      <c r="F4219" s="110"/>
      <c r="I4219" s="213"/>
      <c r="J4219" s="254">
        <f>IFERROR(VLOOKUP(G:G,'Master Data'!A:D,4,FALSE),0)</f>
        <v>0</v>
      </c>
      <c r="L4219" s="117">
        <f>IFERROR(VLOOKUP(F:F,'BW Expense Report Doc'!F:H,3,FALSE),0)</f>
        <v>0</v>
      </c>
      <c r="M4219" s="117" t="str">
        <f>IFERROR(VLOOKUP(F:F,'Payment Schedule'!AD:AE,2,FALSE),"")</f>
        <v/>
      </c>
    </row>
    <row r="4220" spans="6:13" x14ac:dyDescent="0.2">
      <c r="F4220" s="110"/>
      <c r="I4220" s="213"/>
      <c r="J4220" s="254">
        <f>IFERROR(VLOOKUP(G:G,'Master Data'!A:D,4,FALSE),0)</f>
        <v>0</v>
      </c>
      <c r="L4220" s="117">
        <f>IFERROR(VLOOKUP(F:F,'BW Expense Report Doc'!F:H,3,FALSE),0)</f>
        <v>0</v>
      </c>
      <c r="M4220" s="117" t="str">
        <f>IFERROR(VLOOKUP(F:F,'Payment Schedule'!AD:AE,2,FALSE),"")</f>
        <v/>
      </c>
    </row>
    <row r="4221" spans="6:13" x14ac:dyDescent="0.2">
      <c r="F4221" s="110"/>
      <c r="I4221" s="213"/>
      <c r="J4221" s="254">
        <f>IFERROR(VLOOKUP(G:G,'Master Data'!A:D,4,FALSE),0)</f>
        <v>0</v>
      </c>
      <c r="L4221" s="117">
        <f>IFERROR(VLOOKUP(F:F,'BW Expense Report Doc'!F:H,3,FALSE),0)</f>
        <v>0</v>
      </c>
      <c r="M4221" s="117" t="str">
        <f>IFERROR(VLOOKUP(F:F,'Payment Schedule'!AD:AE,2,FALSE),"")</f>
        <v/>
      </c>
    </row>
    <row r="4222" spans="6:13" x14ac:dyDescent="0.2">
      <c r="F4222" s="110"/>
      <c r="I4222" s="213"/>
      <c r="J4222" s="254">
        <f>IFERROR(VLOOKUP(G:G,'Master Data'!A:D,4,FALSE),0)</f>
        <v>0</v>
      </c>
      <c r="L4222" s="117">
        <f>IFERROR(VLOOKUP(F:F,'BW Expense Report Doc'!F:H,3,FALSE),0)</f>
        <v>0</v>
      </c>
      <c r="M4222" s="117" t="str">
        <f>IFERROR(VLOOKUP(F:F,'Payment Schedule'!AD:AE,2,FALSE),"")</f>
        <v/>
      </c>
    </row>
    <row r="4223" spans="6:13" x14ac:dyDescent="0.2">
      <c r="F4223" s="110"/>
      <c r="I4223" s="213"/>
      <c r="J4223" s="254">
        <f>IFERROR(VLOOKUP(G:G,'Master Data'!A:D,4,FALSE),0)</f>
        <v>0</v>
      </c>
      <c r="L4223" s="117">
        <f>IFERROR(VLOOKUP(F:F,'BW Expense Report Doc'!F:H,3,FALSE),0)</f>
        <v>0</v>
      </c>
      <c r="M4223" s="117" t="str">
        <f>IFERROR(VLOOKUP(F:F,'Payment Schedule'!AD:AE,2,FALSE),"")</f>
        <v/>
      </c>
    </row>
    <row r="4224" spans="6:13" x14ac:dyDescent="0.2">
      <c r="F4224" s="110"/>
      <c r="I4224" s="213"/>
      <c r="J4224" s="254">
        <f>IFERROR(VLOOKUP(G:G,'Master Data'!A:D,4,FALSE),0)</f>
        <v>0</v>
      </c>
      <c r="L4224" s="117">
        <f>IFERROR(VLOOKUP(F:F,'BW Expense Report Doc'!F:H,3,FALSE),0)</f>
        <v>0</v>
      </c>
      <c r="M4224" s="117" t="str">
        <f>IFERROR(VLOOKUP(F:F,'Payment Schedule'!AD:AE,2,FALSE),"")</f>
        <v/>
      </c>
    </row>
    <row r="4225" spans="6:13" x14ac:dyDescent="0.2">
      <c r="F4225" s="110"/>
      <c r="I4225" s="213"/>
      <c r="J4225" s="254">
        <f>IFERROR(VLOOKUP(G:G,'Master Data'!A:D,4,FALSE),0)</f>
        <v>0</v>
      </c>
      <c r="L4225" s="117">
        <f>IFERROR(VLOOKUP(F:F,'BW Expense Report Doc'!F:H,3,FALSE),0)</f>
        <v>0</v>
      </c>
      <c r="M4225" s="117" t="str">
        <f>IFERROR(VLOOKUP(F:F,'Payment Schedule'!AD:AE,2,FALSE),"")</f>
        <v/>
      </c>
    </row>
    <row r="4226" spans="6:13" x14ac:dyDescent="0.2">
      <c r="F4226" s="110"/>
      <c r="I4226" s="213"/>
      <c r="J4226" s="254">
        <f>IFERROR(VLOOKUP(G:G,'Master Data'!A:D,4,FALSE),0)</f>
        <v>0</v>
      </c>
      <c r="L4226" s="117">
        <f>IFERROR(VLOOKUP(F:F,'BW Expense Report Doc'!F:H,3,FALSE),0)</f>
        <v>0</v>
      </c>
      <c r="M4226" s="117" t="str">
        <f>IFERROR(VLOOKUP(F:F,'Payment Schedule'!AD:AE,2,FALSE),"")</f>
        <v/>
      </c>
    </row>
    <row r="4227" spans="6:13" x14ac:dyDescent="0.2">
      <c r="F4227" s="110"/>
      <c r="I4227" s="213"/>
      <c r="J4227" s="254">
        <f>IFERROR(VLOOKUP(G:G,'Master Data'!A:D,4,FALSE),0)</f>
        <v>0</v>
      </c>
      <c r="L4227" s="117">
        <f>IFERROR(VLOOKUP(F:F,'BW Expense Report Doc'!F:H,3,FALSE),0)</f>
        <v>0</v>
      </c>
      <c r="M4227" s="117" t="str">
        <f>IFERROR(VLOOKUP(F:F,'Payment Schedule'!AD:AE,2,FALSE),"")</f>
        <v/>
      </c>
    </row>
    <row r="4228" spans="6:13" x14ac:dyDescent="0.2">
      <c r="F4228" s="110"/>
      <c r="I4228" s="213"/>
      <c r="J4228" s="254">
        <f>IFERROR(VLOOKUP(G:G,'Master Data'!A:D,4,FALSE),0)</f>
        <v>0</v>
      </c>
      <c r="L4228" s="117">
        <f>IFERROR(VLOOKUP(F:F,'BW Expense Report Doc'!F:H,3,FALSE),0)</f>
        <v>0</v>
      </c>
      <c r="M4228" s="117" t="str">
        <f>IFERROR(VLOOKUP(F:F,'Payment Schedule'!AD:AE,2,FALSE),"")</f>
        <v/>
      </c>
    </row>
    <row r="4229" spans="6:13" x14ac:dyDescent="0.2">
      <c r="F4229" s="110"/>
      <c r="I4229" s="213"/>
      <c r="J4229" s="254">
        <f>IFERROR(VLOOKUP(G:G,'Master Data'!A:D,4,FALSE),0)</f>
        <v>0</v>
      </c>
      <c r="L4229" s="117">
        <f>IFERROR(VLOOKUP(F:F,'BW Expense Report Doc'!F:H,3,FALSE),0)</f>
        <v>0</v>
      </c>
      <c r="M4229" s="117" t="str">
        <f>IFERROR(VLOOKUP(F:F,'Payment Schedule'!AD:AE,2,FALSE),"")</f>
        <v/>
      </c>
    </row>
    <row r="4230" spans="6:13" x14ac:dyDescent="0.2">
      <c r="F4230" s="110"/>
      <c r="I4230" s="213"/>
      <c r="J4230" s="254">
        <f>IFERROR(VLOOKUP(G:G,'Master Data'!A:D,4,FALSE),0)</f>
        <v>0</v>
      </c>
      <c r="L4230" s="117">
        <f>IFERROR(VLOOKUP(F:F,'BW Expense Report Doc'!F:H,3,FALSE),0)</f>
        <v>0</v>
      </c>
      <c r="M4230" s="117" t="str">
        <f>IFERROR(VLOOKUP(F:F,'Payment Schedule'!AD:AE,2,FALSE),"")</f>
        <v/>
      </c>
    </row>
    <row r="4231" spans="6:13" x14ac:dyDescent="0.2">
      <c r="F4231" s="110"/>
      <c r="I4231" s="213"/>
      <c r="J4231" s="254">
        <f>IFERROR(VLOOKUP(G:G,'Master Data'!A:D,4,FALSE),0)</f>
        <v>0</v>
      </c>
      <c r="L4231" s="117">
        <f>IFERROR(VLOOKUP(F:F,'BW Expense Report Doc'!F:H,3,FALSE),0)</f>
        <v>0</v>
      </c>
      <c r="M4231" s="117" t="str">
        <f>IFERROR(VLOOKUP(F:F,'Payment Schedule'!AD:AE,2,FALSE),"")</f>
        <v/>
      </c>
    </row>
    <row r="4232" spans="6:13" x14ac:dyDescent="0.2">
      <c r="F4232" s="110"/>
      <c r="I4232" s="213"/>
      <c r="J4232" s="254">
        <f>IFERROR(VLOOKUP(G:G,'Master Data'!A:D,4,FALSE),0)</f>
        <v>0</v>
      </c>
      <c r="L4232" s="117">
        <f>IFERROR(VLOOKUP(F:F,'BW Expense Report Doc'!F:H,3,FALSE),0)</f>
        <v>0</v>
      </c>
      <c r="M4232" s="117" t="str">
        <f>IFERROR(VLOOKUP(F:F,'Payment Schedule'!AD:AE,2,FALSE),"")</f>
        <v/>
      </c>
    </row>
    <row r="4233" spans="6:13" x14ac:dyDescent="0.2">
      <c r="F4233" s="110"/>
      <c r="I4233" s="213"/>
      <c r="J4233" s="254">
        <f>IFERROR(VLOOKUP(G:G,'Master Data'!A:D,4,FALSE),0)</f>
        <v>0</v>
      </c>
      <c r="L4233" s="117">
        <f>IFERROR(VLOOKUP(F:F,'BW Expense Report Doc'!F:H,3,FALSE),0)</f>
        <v>0</v>
      </c>
      <c r="M4233" s="117" t="str">
        <f>IFERROR(VLOOKUP(F:F,'Payment Schedule'!AD:AE,2,FALSE),"")</f>
        <v/>
      </c>
    </row>
    <row r="4234" spans="6:13" x14ac:dyDescent="0.2">
      <c r="F4234" s="110"/>
      <c r="I4234" s="213"/>
      <c r="J4234" s="254">
        <f>IFERROR(VLOOKUP(G:G,'Master Data'!A:D,4,FALSE),0)</f>
        <v>0</v>
      </c>
      <c r="L4234" s="117">
        <f>IFERROR(VLOOKUP(F:F,'BW Expense Report Doc'!F:H,3,FALSE),0)</f>
        <v>0</v>
      </c>
      <c r="M4234" s="117" t="str">
        <f>IFERROR(VLOOKUP(F:F,'Payment Schedule'!AD:AE,2,FALSE),"")</f>
        <v/>
      </c>
    </row>
    <row r="4235" spans="6:13" x14ac:dyDescent="0.2">
      <c r="F4235" s="110"/>
      <c r="I4235" s="213"/>
      <c r="J4235" s="254">
        <f>IFERROR(VLOOKUP(G:G,'Master Data'!A:D,4,FALSE),0)</f>
        <v>0</v>
      </c>
      <c r="L4235" s="117">
        <f>IFERROR(VLOOKUP(F:F,'BW Expense Report Doc'!F:H,3,FALSE),0)</f>
        <v>0</v>
      </c>
      <c r="M4235" s="117" t="str">
        <f>IFERROR(VLOOKUP(F:F,'Payment Schedule'!AD:AE,2,FALSE),"")</f>
        <v/>
      </c>
    </row>
    <row r="4236" spans="6:13" x14ac:dyDescent="0.2">
      <c r="F4236" s="110"/>
      <c r="I4236" s="213"/>
      <c r="J4236" s="254">
        <f>IFERROR(VLOOKUP(G:G,'Master Data'!A:D,4,FALSE),0)</f>
        <v>0</v>
      </c>
      <c r="L4236" s="117">
        <f>IFERROR(VLOOKUP(F:F,'BW Expense Report Doc'!F:H,3,FALSE),0)</f>
        <v>0</v>
      </c>
      <c r="M4236" s="117" t="str">
        <f>IFERROR(VLOOKUP(F:F,'Payment Schedule'!AD:AE,2,FALSE),"")</f>
        <v/>
      </c>
    </row>
    <row r="4237" spans="6:13" x14ac:dyDescent="0.2">
      <c r="F4237" s="110"/>
      <c r="I4237" s="213"/>
      <c r="J4237" s="254">
        <f>IFERROR(VLOOKUP(G:G,'Master Data'!A:D,4,FALSE),0)</f>
        <v>0</v>
      </c>
      <c r="L4237" s="117">
        <f>IFERROR(VLOOKUP(F:F,'BW Expense Report Doc'!F:H,3,FALSE),0)</f>
        <v>0</v>
      </c>
      <c r="M4237" s="117" t="str">
        <f>IFERROR(VLOOKUP(F:F,'Payment Schedule'!AD:AE,2,FALSE),"")</f>
        <v/>
      </c>
    </row>
    <row r="4238" spans="6:13" x14ac:dyDescent="0.2">
      <c r="F4238" s="110"/>
      <c r="I4238" s="213"/>
      <c r="J4238" s="254">
        <f>IFERROR(VLOOKUP(G:G,'Master Data'!A:D,4,FALSE),0)</f>
        <v>0</v>
      </c>
      <c r="L4238" s="117">
        <f>IFERROR(VLOOKUP(F:F,'BW Expense Report Doc'!F:H,3,FALSE),0)</f>
        <v>0</v>
      </c>
      <c r="M4238" s="117" t="str">
        <f>IFERROR(VLOOKUP(F:F,'Payment Schedule'!AD:AE,2,FALSE),"")</f>
        <v/>
      </c>
    </row>
    <row r="4239" spans="6:13" x14ac:dyDescent="0.2">
      <c r="F4239" s="110"/>
      <c r="I4239" s="213"/>
      <c r="J4239" s="254">
        <f>IFERROR(VLOOKUP(G:G,'Master Data'!A:D,4,FALSE),0)</f>
        <v>0</v>
      </c>
      <c r="L4239" s="117">
        <f>IFERROR(VLOOKUP(F:F,'BW Expense Report Doc'!F:H,3,FALSE),0)</f>
        <v>0</v>
      </c>
      <c r="M4239" s="117" t="str">
        <f>IFERROR(VLOOKUP(F:F,'Payment Schedule'!AD:AE,2,FALSE),"")</f>
        <v/>
      </c>
    </row>
    <row r="4240" spans="6:13" x14ac:dyDescent="0.2">
      <c r="F4240" s="110"/>
      <c r="I4240" s="213"/>
      <c r="J4240" s="254">
        <f>IFERROR(VLOOKUP(G:G,'Master Data'!A:D,4,FALSE),0)</f>
        <v>0</v>
      </c>
      <c r="L4240" s="117">
        <f>IFERROR(VLOOKUP(F:F,'BW Expense Report Doc'!F:H,3,FALSE),0)</f>
        <v>0</v>
      </c>
      <c r="M4240" s="117" t="str">
        <f>IFERROR(VLOOKUP(F:F,'Payment Schedule'!AD:AE,2,FALSE),"")</f>
        <v/>
      </c>
    </row>
    <row r="4241" spans="6:13" x14ac:dyDescent="0.2">
      <c r="F4241" s="110"/>
      <c r="I4241" s="213"/>
      <c r="J4241" s="254">
        <f>IFERROR(VLOOKUP(G:G,'Master Data'!A:D,4,FALSE),0)</f>
        <v>0</v>
      </c>
      <c r="L4241" s="117">
        <f>IFERROR(VLOOKUP(F:F,'BW Expense Report Doc'!F:H,3,FALSE),0)</f>
        <v>0</v>
      </c>
      <c r="M4241" s="117" t="str">
        <f>IFERROR(VLOOKUP(F:F,'Payment Schedule'!AD:AE,2,FALSE),"")</f>
        <v/>
      </c>
    </row>
    <row r="4242" spans="6:13" x14ac:dyDescent="0.2">
      <c r="F4242" s="110"/>
      <c r="I4242" s="213"/>
      <c r="J4242" s="254">
        <f>IFERROR(VLOOKUP(G:G,'Master Data'!A:D,4,FALSE),0)</f>
        <v>0</v>
      </c>
      <c r="L4242" s="117">
        <f>IFERROR(VLOOKUP(F:F,'BW Expense Report Doc'!F:H,3,FALSE),0)</f>
        <v>0</v>
      </c>
      <c r="M4242" s="117" t="str">
        <f>IFERROR(VLOOKUP(F:F,'Payment Schedule'!AD:AE,2,FALSE),"")</f>
        <v/>
      </c>
    </row>
    <row r="4243" spans="6:13" x14ac:dyDescent="0.2">
      <c r="F4243" s="110"/>
      <c r="I4243" s="213"/>
      <c r="J4243" s="254">
        <f>IFERROR(VLOOKUP(G:G,'Master Data'!A:D,4,FALSE),0)</f>
        <v>0</v>
      </c>
      <c r="L4243" s="117">
        <f>IFERROR(VLOOKUP(F:F,'BW Expense Report Doc'!F:H,3,FALSE),0)</f>
        <v>0</v>
      </c>
      <c r="M4243" s="117" t="str">
        <f>IFERROR(VLOOKUP(F:F,'Payment Schedule'!AD:AE,2,FALSE),"")</f>
        <v/>
      </c>
    </row>
    <row r="4244" spans="6:13" x14ac:dyDescent="0.2">
      <c r="F4244" s="110"/>
      <c r="I4244" s="213"/>
      <c r="J4244" s="254">
        <f>IFERROR(VLOOKUP(G:G,'Master Data'!A:D,4,FALSE),0)</f>
        <v>0</v>
      </c>
      <c r="L4244" s="117">
        <f>IFERROR(VLOOKUP(F:F,'BW Expense Report Doc'!F:H,3,FALSE),0)</f>
        <v>0</v>
      </c>
      <c r="M4244" s="117" t="str">
        <f>IFERROR(VLOOKUP(F:F,'Payment Schedule'!AD:AE,2,FALSE),"")</f>
        <v/>
      </c>
    </row>
    <row r="4245" spans="6:13" x14ac:dyDescent="0.2">
      <c r="F4245" s="110"/>
      <c r="I4245" s="213"/>
      <c r="J4245" s="254">
        <f>IFERROR(VLOOKUP(G:G,'Master Data'!A:D,4,FALSE),0)</f>
        <v>0</v>
      </c>
      <c r="L4245" s="117">
        <f>IFERROR(VLOOKUP(F:F,'BW Expense Report Doc'!F:H,3,FALSE),0)</f>
        <v>0</v>
      </c>
      <c r="M4245" s="117" t="str">
        <f>IFERROR(VLOOKUP(F:F,'Payment Schedule'!AD:AE,2,FALSE),"")</f>
        <v/>
      </c>
    </row>
    <row r="4246" spans="6:13" x14ac:dyDescent="0.2">
      <c r="F4246" s="110"/>
      <c r="I4246" s="213"/>
      <c r="J4246" s="254">
        <f>IFERROR(VLOOKUP(G:G,'Master Data'!A:D,4,FALSE),0)</f>
        <v>0</v>
      </c>
      <c r="L4246" s="117">
        <f>IFERROR(VLOOKUP(F:F,'BW Expense Report Doc'!F:H,3,FALSE),0)</f>
        <v>0</v>
      </c>
      <c r="M4246" s="117" t="str">
        <f>IFERROR(VLOOKUP(F:F,'Payment Schedule'!AD:AE,2,FALSE),"")</f>
        <v/>
      </c>
    </row>
    <row r="4247" spans="6:13" x14ac:dyDescent="0.2">
      <c r="F4247" s="110"/>
      <c r="I4247" s="213"/>
      <c r="J4247" s="254">
        <f>IFERROR(VLOOKUP(G:G,'Master Data'!A:D,4,FALSE),0)</f>
        <v>0</v>
      </c>
      <c r="L4247" s="117">
        <f>IFERROR(VLOOKUP(F:F,'BW Expense Report Doc'!F:H,3,FALSE),0)</f>
        <v>0</v>
      </c>
      <c r="M4247" s="117" t="str">
        <f>IFERROR(VLOOKUP(F:F,'Payment Schedule'!AD:AE,2,FALSE),"")</f>
        <v/>
      </c>
    </row>
    <row r="4248" spans="6:13" x14ac:dyDescent="0.2">
      <c r="F4248" s="110"/>
      <c r="I4248" s="213"/>
      <c r="J4248" s="254">
        <f>IFERROR(VLOOKUP(G:G,'Master Data'!A:D,4,FALSE),0)</f>
        <v>0</v>
      </c>
      <c r="L4248" s="117">
        <f>IFERROR(VLOOKUP(F:F,'BW Expense Report Doc'!F:H,3,FALSE),0)</f>
        <v>0</v>
      </c>
      <c r="M4248" s="117" t="str">
        <f>IFERROR(VLOOKUP(F:F,'Payment Schedule'!AD:AE,2,FALSE),"")</f>
        <v/>
      </c>
    </row>
    <row r="4249" spans="6:13" x14ac:dyDescent="0.2">
      <c r="F4249" s="110"/>
      <c r="I4249" s="213"/>
      <c r="J4249" s="254">
        <f>IFERROR(VLOOKUP(G:G,'Master Data'!A:D,4,FALSE),0)</f>
        <v>0</v>
      </c>
      <c r="L4249" s="117">
        <f>IFERROR(VLOOKUP(F:F,'BW Expense Report Doc'!F:H,3,FALSE),0)</f>
        <v>0</v>
      </c>
      <c r="M4249" s="117" t="str">
        <f>IFERROR(VLOOKUP(F:F,'Payment Schedule'!AD:AE,2,FALSE),"")</f>
        <v/>
      </c>
    </row>
    <row r="4250" spans="6:13" x14ac:dyDescent="0.2">
      <c r="F4250" s="110"/>
      <c r="I4250" s="213"/>
      <c r="J4250" s="254">
        <f>IFERROR(VLOOKUP(G:G,'Master Data'!A:D,4,FALSE),0)</f>
        <v>0</v>
      </c>
      <c r="L4250" s="117">
        <f>IFERROR(VLOOKUP(F:F,'BW Expense Report Doc'!F:H,3,FALSE),0)</f>
        <v>0</v>
      </c>
      <c r="M4250" s="117" t="str">
        <f>IFERROR(VLOOKUP(F:F,'Payment Schedule'!AD:AE,2,FALSE),"")</f>
        <v/>
      </c>
    </row>
    <row r="4251" spans="6:13" x14ac:dyDescent="0.2">
      <c r="F4251" s="110"/>
      <c r="I4251" s="213"/>
      <c r="J4251" s="254">
        <f>IFERROR(VLOOKUP(G:G,'Master Data'!A:D,4,FALSE),0)</f>
        <v>0</v>
      </c>
      <c r="L4251" s="117">
        <f>IFERROR(VLOOKUP(F:F,'BW Expense Report Doc'!F:H,3,FALSE),0)</f>
        <v>0</v>
      </c>
      <c r="M4251" s="117" t="str">
        <f>IFERROR(VLOOKUP(F:F,'Payment Schedule'!AD:AE,2,FALSE),"")</f>
        <v/>
      </c>
    </row>
    <row r="4252" spans="6:13" x14ac:dyDescent="0.2">
      <c r="F4252" s="110"/>
      <c r="I4252" s="213"/>
      <c r="J4252" s="254">
        <f>IFERROR(VLOOKUP(G:G,'Master Data'!A:D,4,FALSE),0)</f>
        <v>0</v>
      </c>
      <c r="L4252" s="117">
        <f>IFERROR(VLOOKUP(F:F,'BW Expense Report Doc'!F:H,3,FALSE),0)</f>
        <v>0</v>
      </c>
      <c r="M4252" s="117" t="str">
        <f>IFERROR(VLOOKUP(F:F,'Payment Schedule'!AD:AE,2,FALSE),"")</f>
        <v/>
      </c>
    </row>
    <row r="4253" spans="6:13" x14ac:dyDescent="0.2">
      <c r="F4253" s="110"/>
      <c r="I4253" s="213"/>
      <c r="J4253" s="254">
        <f>IFERROR(VLOOKUP(G:G,'Master Data'!A:D,4,FALSE),0)</f>
        <v>0</v>
      </c>
      <c r="L4253" s="117">
        <f>IFERROR(VLOOKUP(F:F,'BW Expense Report Doc'!F:H,3,FALSE),0)</f>
        <v>0</v>
      </c>
      <c r="M4253" s="117" t="str">
        <f>IFERROR(VLOOKUP(F:F,'Payment Schedule'!AD:AE,2,FALSE),"")</f>
        <v/>
      </c>
    </row>
    <row r="4254" spans="6:13" x14ac:dyDescent="0.2">
      <c r="F4254" s="110"/>
      <c r="I4254" s="213"/>
      <c r="J4254" s="254">
        <f>IFERROR(VLOOKUP(G:G,'Master Data'!A:D,4,FALSE),0)</f>
        <v>0</v>
      </c>
      <c r="L4254" s="117">
        <f>IFERROR(VLOOKUP(F:F,'BW Expense Report Doc'!F:H,3,FALSE),0)</f>
        <v>0</v>
      </c>
      <c r="M4254" s="117" t="str">
        <f>IFERROR(VLOOKUP(F:F,'Payment Schedule'!AD:AE,2,FALSE),"")</f>
        <v/>
      </c>
    </row>
    <row r="4255" spans="6:13" x14ac:dyDescent="0.2">
      <c r="F4255" s="110"/>
      <c r="I4255" s="213"/>
      <c r="J4255" s="254">
        <f>IFERROR(VLOOKUP(G:G,'Master Data'!A:D,4,FALSE),0)</f>
        <v>0</v>
      </c>
      <c r="L4255" s="117">
        <f>IFERROR(VLOOKUP(F:F,'BW Expense Report Doc'!F:H,3,FALSE),0)</f>
        <v>0</v>
      </c>
      <c r="M4255" s="117" t="str">
        <f>IFERROR(VLOOKUP(F:F,'Payment Schedule'!AD:AE,2,FALSE),"")</f>
        <v/>
      </c>
    </row>
    <row r="4256" spans="6:13" x14ac:dyDescent="0.2">
      <c r="F4256" s="110"/>
      <c r="I4256" s="213"/>
      <c r="J4256" s="254">
        <f>IFERROR(VLOOKUP(G:G,'Master Data'!A:D,4,FALSE),0)</f>
        <v>0</v>
      </c>
      <c r="L4256" s="117">
        <f>IFERROR(VLOOKUP(F:F,'BW Expense Report Doc'!F:H,3,FALSE),0)</f>
        <v>0</v>
      </c>
      <c r="M4256" s="117" t="str">
        <f>IFERROR(VLOOKUP(F:F,'Payment Schedule'!AD:AE,2,FALSE),"")</f>
        <v/>
      </c>
    </row>
    <row r="4257" spans="6:13" x14ac:dyDescent="0.2">
      <c r="F4257" s="110"/>
      <c r="I4257" s="213"/>
      <c r="J4257" s="254">
        <f>IFERROR(VLOOKUP(G:G,'Master Data'!A:D,4,FALSE),0)</f>
        <v>0</v>
      </c>
      <c r="L4257" s="117">
        <f>IFERROR(VLOOKUP(F:F,'BW Expense Report Doc'!F:H,3,FALSE),0)</f>
        <v>0</v>
      </c>
      <c r="M4257" s="117" t="str">
        <f>IFERROR(VLOOKUP(F:F,'Payment Schedule'!AD:AE,2,FALSE),"")</f>
        <v/>
      </c>
    </row>
    <row r="4258" spans="6:13" x14ac:dyDescent="0.2">
      <c r="F4258" s="110"/>
      <c r="I4258" s="213"/>
      <c r="J4258" s="254">
        <f>IFERROR(VLOOKUP(G:G,'Master Data'!A:D,4,FALSE),0)</f>
        <v>0</v>
      </c>
      <c r="L4258" s="117">
        <f>IFERROR(VLOOKUP(F:F,'BW Expense Report Doc'!F:H,3,FALSE),0)</f>
        <v>0</v>
      </c>
      <c r="M4258" s="117" t="str">
        <f>IFERROR(VLOOKUP(F:F,'Payment Schedule'!AD:AE,2,FALSE),"")</f>
        <v/>
      </c>
    </row>
    <row r="4259" spans="6:13" x14ac:dyDescent="0.2">
      <c r="F4259" s="110"/>
      <c r="I4259" s="213"/>
      <c r="J4259" s="254">
        <f>IFERROR(VLOOKUP(G:G,'Master Data'!A:D,4,FALSE),0)</f>
        <v>0</v>
      </c>
      <c r="L4259" s="117">
        <f>IFERROR(VLOOKUP(F:F,'BW Expense Report Doc'!F:H,3,FALSE),0)</f>
        <v>0</v>
      </c>
      <c r="M4259" s="117" t="str">
        <f>IFERROR(VLOOKUP(F:F,'Payment Schedule'!AD:AE,2,FALSE),"")</f>
        <v/>
      </c>
    </row>
    <row r="4260" spans="6:13" x14ac:dyDescent="0.2">
      <c r="F4260" s="110"/>
      <c r="I4260" s="213"/>
      <c r="J4260" s="254">
        <f>IFERROR(VLOOKUP(G:G,'Master Data'!A:D,4,FALSE),0)</f>
        <v>0</v>
      </c>
      <c r="L4260" s="117">
        <f>IFERROR(VLOOKUP(F:F,'BW Expense Report Doc'!F:H,3,FALSE),0)</f>
        <v>0</v>
      </c>
      <c r="M4260" s="117" t="str">
        <f>IFERROR(VLOOKUP(F:F,'Payment Schedule'!AD:AE,2,FALSE),"")</f>
        <v/>
      </c>
    </row>
    <row r="4261" spans="6:13" x14ac:dyDescent="0.2">
      <c r="F4261" s="110"/>
      <c r="I4261" s="213"/>
      <c r="J4261" s="254">
        <f>IFERROR(VLOOKUP(G:G,'Master Data'!A:D,4,FALSE),0)</f>
        <v>0</v>
      </c>
      <c r="L4261" s="117">
        <f>IFERROR(VLOOKUP(F:F,'BW Expense Report Doc'!F:H,3,FALSE),0)</f>
        <v>0</v>
      </c>
      <c r="M4261" s="117" t="str">
        <f>IFERROR(VLOOKUP(F:F,'Payment Schedule'!AD:AE,2,FALSE),"")</f>
        <v/>
      </c>
    </row>
    <row r="4262" spans="6:13" x14ac:dyDescent="0.2">
      <c r="F4262" s="110"/>
      <c r="I4262" s="213"/>
      <c r="J4262" s="254">
        <f>IFERROR(VLOOKUP(G:G,'Master Data'!A:D,4,FALSE),0)</f>
        <v>0</v>
      </c>
      <c r="L4262" s="117">
        <f>IFERROR(VLOOKUP(F:F,'BW Expense Report Doc'!F:H,3,FALSE),0)</f>
        <v>0</v>
      </c>
      <c r="M4262" s="117" t="str">
        <f>IFERROR(VLOOKUP(F:F,'Payment Schedule'!AD:AE,2,FALSE),"")</f>
        <v/>
      </c>
    </row>
    <row r="4263" spans="6:13" x14ac:dyDescent="0.2">
      <c r="F4263" s="110"/>
      <c r="I4263" s="213"/>
      <c r="J4263" s="254">
        <f>IFERROR(VLOOKUP(G:G,'Master Data'!A:D,4,FALSE),0)</f>
        <v>0</v>
      </c>
      <c r="L4263" s="117">
        <f>IFERROR(VLOOKUP(F:F,'BW Expense Report Doc'!F:H,3,FALSE),0)</f>
        <v>0</v>
      </c>
      <c r="M4263" s="117" t="str">
        <f>IFERROR(VLOOKUP(F:F,'Payment Schedule'!AD:AE,2,FALSE),"")</f>
        <v/>
      </c>
    </row>
    <row r="4264" spans="6:13" x14ac:dyDescent="0.2">
      <c r="F4264" s="110"/>
      <c r="I4264" s="213"/>
      <c r="J4264" s="254">
        <f>IFERROR(VLOOKUP(G:G,'Master Data'!A:D,4,FALSE),0)</f>
        <v>0</v>
      </c>
      <c r="L4264" s="117">
        <f>IFERROR(VLOOKUP(F:F,'BW Expense Report Doc'!F:H,3,FALSE),0)</f>
        <v>0</v>
      </c>
      <c r="M4264" s="117" t="str">
        <f>IFERROR(VLOOKUP(F:F,'Payment Schedule'!AD:AE,2,FALSE),"")</f>
        <v/>
      </c>
    </row>
    <row r="4265" spans="6:13" x14ac:dyDescent="0.2">
      <c r="F4265" s="110"/>
      <c r="I4265" s="213"/>
      <c r="J4265" s="254">
        <f>IFERROR(VLOOKUP(G:G,'Master Data'!A:D,4,FALSE),0)</f>
        <v>0</v>
      </c>
      <c r="L4265" s="117">
        <f>IFERROR(VLOOKUP(F:F,'BW Expense Report Doc'!F:H,3,FALSE),0)</f>
        <v>0</v>
      </c>
      <c r="M4265" s="117" t="str">
        <f>IFERROR(VLOOKUP(F:F,'Payment Schedule'!AD:AE,2,FALSE),"")</f>
        <v/>
      </c>
    </row>
    <row r="4266" spans="6:13" x14ac:dyDescent="0.2">
      <c r="F4266" s="110"/>
      <c r="I4266" s="213"/>
      <c r="J4266" s="254">
        <f>IFERROR(VLOOKUP(G:G,'Master Data'!A:D,4,FALSE),0)</f>
        <v>0</v>
      </c>
      <c r="L4266" s="117">
        <f>IFERROR(VLOOKUP(F:F,'BW Expense Report Doc'!F:H,3,FALSE),0)</f>
        <v>0</v>
      </c>
      <c r="M4266" s="117" t="str">
        <f>IFERROR(VLOOKUP(F:F,'Payment Schedule'!AD:AE,2,FALSE),"")</f>
        <v/>
      </c>
    </row>
    <row r="4267" spans="6:13" x14ac:dyDescent="0.2">
      <c r="F4267" s="110"/>
      <c r="I4267" s="213"/>
      <c r="J4267" s="254">
        <f>IFERROR(VLOOKUP(G:G,'Master Data'!A:D,4,FALSE),0)</f>
        <v>0</v>
      </c>
      <c r="L4267" s="117">
        <f>IFERROR(VLOOKUP(F:F,'BW Expense Report Doc'!F:H,3,FALSE),0)</f>
        <v>0</v>
      </c>
      <c r="M4267" s="117" t="str">
        <f>IFERROR(VLOOKUP(F:F,'Payment Schedule'!AD:AE,2,FALSE),"")</f>
        <v/>
      </c>
    </row>
    <row r="4268" spans="6:13" x14ac:dyDescent="0.2">
      <c r="F4268" s="110"/>
      <c r="I4268" s="213"/>
      <c r="J4268" s="254">
        <f>IFERROR(VLOOKUP(G:G,'Master Data'!A:D,4,FALSE),0)</f>
        <v>0</v>
      </c>
      <c r="L4268" s="117">
        <f>IFERROR(VLOOKUP(F:F,'BW Expense Report Doc'!F:H,3,FALSE),0)</f>
        <v>0</v>
      </c>
      <c r="M4268" s="117" t="str">
        <f>IFERROR(VLOOKUP(F:F,'Payment Schedule'!AD:AE,2,FALSE),"")</f>
        <v/>
      </c>
    </row>
    <row r="4269" spans="6:13" x14ac:dyDescent="0.2">
      <c r="F4269" s="110"/>
      <c r="I4269" s="213"/>
      <c r="J4269" s="254">
        <f>IFERROR(VLOOKUP(G:G,'Master Data'!A:D,4,FALSE),0)</f>
        <v>0</v>
      </c>
      <c r="L4269" s="117">
        <f>IFERROR(VLOOKUP(F:F,'BW Expense Report Doc'!F:H,3,FALSE),0)</f>
        <v>0</v>
      </c>
      <c r="M4269" s="117" t="str">
        <f>IFERROR(VLOOKUP(F:F,'Payment Schedule'!AD:AE,2,FALSE),"")</f>
        <v/>
      </c>
    </row>
    <row r="4270" spans="6:13" x14ac:dyDescent="0.2">
      <c r="F4270" s="110"/>
      <c r="I4270" s="213"/>
      <c r="J4270" s="254">
        <f>IFERROR(VLOOKUP(G:G,'Master Data'!A:D,4,FALSE),0)</f>
        <v>0</v>
      </c>
      <c r="L4270" s="117">
        <f>IFERROR(VLOOKUP(F:F,'BW Expense Report Doc'!F:H,3,FALSE),0)</f>
        <v>0</v>
      </c>
      <c r="M4270" s="117" t="str">
        <f>IFERROR(VLOOKUP(F:F,'Payment Schedule'!AD:AE,2,FALSE),"")</f>
        <v/>
      </c>
    </row>
    <row r="4271" spans="6:13" x14ac:dyDescent="0.2">
      <c r="F4271" s="110"/>
      <c r="I4271" s="213"/>
      <c r="J4271" s="254">
        <f>IFERROR(VLOOKUP(G:G,'Master Data'!A:D,4,FALSE),0)</f>
        <v>0</v>
      </c>
      <c r="L4271" s="117">
        <f>IFERROR(VLOOKUP(F:F,'BW Expense Report Doc'!F:H,3,FALSE),0)</f>
        <v>0</v>
      </c>
      <c r="M4271" s="117" t="str">
        <f>IFERROR(VLOOKUP(F:F,'Payment Schedule'!AD:AE,2,FALSE),"")</f>
        <v/>
      </c>
    </row>
    <row r="4272" spans="6:13" x14ac:dyDescent="0.2">
      <c r="F4272" s="110"/>
      <c r="I4272" s="213"/>
      <c r="J4272" s="254">
        <f>IFERROR(VLOOKUP(G:G,'Master Data'!A:D,4,FALSE),0)</f>
        <v>0</v>
      </c>
      <c r="L4272" s="117">
        <f>IFERROR(VLOOKUP(F:F,'BW Expense Report Doc'!F:H,3,FALSE),0)</f>
        <v>0</v>
      </c>
      <c r="M4272" s="117" t="str">
        <f>IFERROR(VLOOKUP(F:F,'Payment Schedule'!AD:AE,2,FALSE),"")</f>
        <v/>
      </c>
    </row>
    <row r="4273" spans="6:13" x14ac:dyDescent="0.2">
      <c r="F4273" s="110"/>
      <c r="I4273" s="213"/>
      <c r="J4273" s="254">
        <f>IFERROR(VLOOKUP(G:G,'Master Data'!A:D,4,FALSE),0)</f>
        <v>0</v>
      </c>
      <c r="L4273" s="117">
        <f>IFERROR(VLOOKUP(F:F,'BW Expense Report Doc'!F:H,3,FALSE),0)</f>
        <v>0</v>
      </c>
      <c r="M4273" s="117" t="str">
        <f>IFERROR(VLOOKUP(F:F,'Payment Schedule'!AD:AE,2,FALSE),"")</f>
        <v/>
      </c>
    </row>
    <row r="4274" spans="6:13" x14ac:dyDescent="0.2">
      <c r="F4274" s="110"/>
      <c r="I4274" s="213"/>
      <c r="J4274" s="254">
        <f>IFERROR(VLOOKUP(G:G,'Master Data'!A:D,4,FALSE),0)</f>
        <v>0</v>
      </c>
      <c r="L4274" s="117">
        <f>IFERROR(VLOOKUP(F:F,'BW Expense Report Doc'!F:H,3,FALSE),0)</f>
        <v>0</v>
      </c>
      <c r="M4274" s="117" t="str">
        <f>IFERROR(VLOOKUP(F:F,'Payment Schedule'!AD:AE,2,FALSE),"")</f>
        <v/>
      </c>
    </row>
    <row r="4275" spans="6:13" x14ac:dyDescent="0.2">
      <c r="F4275" s="110"/>
      <c r="I4275" s="213"/>
      <c r="J4275" s="254">
        <f>IFERROR(VLOOKUP(G:G,'Master Data'!A:D,4,FALSE),0)</f>
        <v>0</v>
      </c>
      <c r="L4275" s="117">
        <f>IFERROR(VLOOKUP(F:F,'BW Expense Report Doc'!F:H,3,FALSE),0)</f>
        <v>0</v>
      </c>
      <c r="M4275" s="117" t="str">
        <f>IFERROR(VLOOKUP(F:F,'Payment Schedule'!AD:AE,2,FALSE),"")</f>
        <v/>
      </c>
    </row>
    <row r="4276" spans="6:13" x14ac:dyDescent="0.2">
      <c r="F4276" s="110"/>
      <c r="I4276" s="213"/>
      <c r="J4276" s="254">
        <f>IFERROR(VLOOKUP(G:G,'Master Data'!A:D,4,FALSE),0)</f>
        <v>0</v>
      </c>
      <c r="L4276" s="117">
        <f>IFERROR(VLOOKUP(F:F,'BW Expense Report Doc'!F:H,3,FALSE),0)</f>
        <v>0</v>
      </c>
      <c r="M4276" s="117" t="str">
        <f>IFERROR(VLOOKUP(F:F,'Payment Schedule'!AD:AE,2,FALSE),"")</f>
        <v/>
      </c>
    </row>
    <row r="4277" spans="6:13" x14ac:dyDescent="0.2">
      <c r="F4277" s="110"/>
      <c r="I4277" s="213"/>
      <c r="J4277" s="254">
        <f>IFERROR(VLOOKUP(G:G,'Master Data'!A:D,4,FALSE),0)</f>
        <v>0</v>
      </c>
      <c r="L4277" s="117">
        <f>IFERROR(VLOOKUP(F:F,'BW Expense Report Doc'!F:H,3,FALSE),0)</f>
        <v>0</v>
      </c>
      <c r="M4277" s="117" t="str">
        <f>IFERROR(VLOOKUP(F:F,'Payment Schedule'!AD:AE,2,FALSE),"")</f>
        <v/>
      </c>
    </row>
    <row r="4278" spans="6:13" x14ac:dyDescent="0.2">
      <c r="F4278" s="110"/>
      <c r="I4278" s="213"/>
      <c r="J4278" s="254">
        <f>IFERROR(VLOOKUP(G:G,'Master Data'!A:D,4,FALSE),0)</f>
        <v>0</v>
      </c>
      <c r="L4278" s="117">
        <f>IFERROR(VLOOKUP(F:F,'BW Expense Report Doc'!F:H,3,FALSE),0)</f>
        <v>0</v>
      </c>
      <c r="M4278" s="117" t="str">
        <f>IFERROR(VLOOKUP(F:F,'Payment Schedule'!AD:AE,2,FALSE),"")</f>
        <v/>
      </c>
    </row>
    <row r="4279" spans="6:13" x14ac:dyDescent="0.2">
      <c r="F4279" s="110"/>
      <c r="I4279" s="213"/>
      <c r="J4279" s="254">
        <f>IFERROR(VLOOKUP(G:G,'Master Data'!A:D,4,FALSE),0)</f>
        <v>0</v>
      </c>
      <c r="L4279" s="117">
        <f>IFERROR(VLOOKUP(F:F,'BW Expense Report Doc'!F:H,3,FALSE),0)</f>
        <v>0</v>
      </c>
      <c r="M4279" s="117" t="str">
        <f>IFERROR(VLOOKUP(F:F,'Payment Schedule'!AD:AE,2,FALSE),"")</f>
        <v/>
      </c>
    </row>
    <row r="4280" spans="6:13" x14ac:dyDescent="0.2">
      <c r="F4280" s="110"/>
      <c r="I4280" s="213"/>
      <c r="J4280" s="254">
        <f>IFERROR(VLOOKUP(G:G,'Master Data'!A:D,4,FALSE),0)</f>
        <v>0</v>
      </c>
      <c r="L4280" s="117">
        <f>IFERROR(VLOOKUP(F:F,'BW Expense Report Doc'!F:H,3,FALSE),0)</f>
        <v>0</v>
      </c>
      <c r="M4280" s="117" t="str">
        <f>IFERROR(VLOOKUP(F:F,'Payment Schedule'!AD:AE,2,FALSE),"")</f>
        <v/>
      </c>
    </row>
    <row r="4281" spans="6:13" x14ac:dyDescent="0.2">
      <c r="F4281" s="110"/>
      <c r="I4281" s="213"/>
      <c r="J4281" s="254">
        <f>IFERROR(VLOOKUP(G:G,'Master Data'!A:D,4,FALSE),0)</f>
        <v>0</v>
      </c>
      <c r="L4281" s="117">
        <f>IFERROR(VLOOKUP(F:F,'BW Expense Report Doc'!F:H,3,FALSE),0)</f>
        <v>0</v>
      </c>
      <c r="M4281" s="117" t="str">
        <f>IFERROR(VLOOKUP(F:F,'Payment Schedule'!AD:AE,2,FALSE),"")</f>
        <v/>
      </c>
    </row>
    <row r="4282" spans="6:13" x14ac:dyDescent="0.2">
      <c r="F4282" s="110"/>
      <c r="I4282" s="213"/>
      <c r="J4282" s="254">
        <f>IFERROR(VLOOKUP(G:G,'Master Data'!A:D,4,FALSE),0)</f>
        <v>0</v>
      </c>
      <c r="L4282" s="117">
        <f>IFERROR(VLOOKUP(F:F,'BW Expense Report Doc'!F:H,3,FALSE),0)</f>
        <v>0</v>
      </c>
      <c r="M4282" s="117" t="str">
        <f>IFERROR(VLOOKUP(F:F,'Payment Schedule'!AD:AE,2,FALSE),"")</f>
        <v/>
      </c>
    </row>
    <row r="4283" spans="6:13" x14ac:dyDescent="0.2">
      <c r="F4283" s="110"/>
      <c r="I4283" s="213"/>
      <c r="J4283" s="254">
        <f>IFERROR(VLOOKUP(G:G,'Master Data'!A:D,4,FALSE),0)</f>
        <v>0</v>
      </c>
      <c r="L4283" s="117">
        <f>IFERROR(VLOOKUP(F:F,'BW Expense Report Doc'!F:H,3,FALSE),0)</f>
        <v>0</v>
      </c>
      <c r="M4283" s="117" t="str">
        <f>IFERROR(VLOOKUP(F:F,'Payment Schedule'!AD:AE,2,FALSE),"")</f>
        <v/>
      </c>
    </row>
    <row r="4284" spans="6:13" x14ac:dyDescent="0.2">
      <c r="F4284" s="110"/>
      <c r="I4284" s="213"/>
      <c r="J4284" s="254">
        <f>IFERROR(VLOOKUP(G:G,'Master Data'!A:D,4,FALSE),0)</f>
        <v>0</v>
      </c>
      <c r="L4284" s="117">
        <f>IFERROR(VLOOKUP(F:F,'BW Expense Report Doc'!F:H,3,FALSE),0)</f>
        <v>0</v>
      </c>
      <c r="M4284" s="117" t="str">
        <f>IFERROR(VLOOKUP(F:F,'Payment Schedule'!AD:AE,2,FALSE),"")</f>
        <v/>
      </c>
    </row>
    <row r="4285" spans="6:13" x14ac:dyDescent="0.2">
      <c r="F4285" s="110"/>
      <c r="I4285" s="213"/>
      <c r="J4285" s="254">
        <f>IFERROR(VLOOKUP(G:G,'Master Data'!A:D,4,FALSE),0)</f>
        <v>0</v>
      </c>
      <c r="L4285" s="117">
        <f>IFERROR(VLOOKUP(F:F,'BW Expense Report Doc'!F:H,3,FALSE),0)</f>
        <v>0</v>
      </c>
      <c r="M4285" s="117" t="str">
        <f>IFERROR(VLOOKUP(F:F,'Payment Schedule'!AD:AE,2,FALSE),"")</f>
        <v/>
      </c>
    </row>
    <row r="4286" spans="6:13" x14ac:dyDescent="0.2">
      <c r="F4286" s="110"/>
      <c r="I4286" s="213"/>
      <c r="J4286" s="254">
        <f>IFERROR(VLOOKUP(G:G,'Master Data'!A:D,4,FALSE),0)</f>
        <v>0</v>
      </c>
      <c r="L4286" s="117">
        <f>IFERROR(VLOOKUP(F:F,'BW Expense Report Doc'!F:H,3,FALSE),0)</f>
        <v>0</v>
      </c>
      <c r="M4286" s="117" t="str">
        <f>IFERROR(VLOOKUP(F:F,'Payment Schedule'!AD:AE,2,FALSE),"")</f>
        <v/>
      </c>
    </row>
    <row r="4287" spans="6:13" x14ac:dyDescent="0.2">
      <c r="F4287" s="110"/>
      <c r="I4287" s="213"/>
      <c r="J4287" s="254">
        <f>IFERROR(VLOOKUP(G:G,'Master Data'!A:D,4,FALSE),0)</f>
        <v>0</v>
      </c>
      <c r="L4287" s="117">
        <f>IFERROR(VLOOKUP(F:F,'BW Expense Report Doc'!F:H,3,FALSE),0)</f>
        <v>0</v>
      </c>
      <c r="M4287" s="117" t="str">
        <f>IFERROR(VLOOKUP(F:F,'Payment Schedule'!AD:AE,2,FALSE),"")</f>
        <v/>
      </c>
    </row>
    <row r="4288" spans="6:13" x14ac:dyDescent="0.2">
      <c r="F4288" s="110"/>
      <c r="I4288" s="213"/>
      <c r="J4288" s="254">
        <f>IFERROR(VLOOKUP(G:G,'Master Data'!A:D,4,FALSE),0)</f>
        <v>0</v>
      </c>
      <c r="L4288" s="117">
        <f>IFERROR(VLOOKUP(F:F,'BW Expense Report Doc'!F:H,3,FALSE),0)</f>
        <v>0</v>
      </c>
      <c r="M4288" s="117" t="str">
        <f>IFERROR(VLOOKUP(F:F,'Payment Schedule'!AD:AE,2,FALSE),"")</f>
        <v/>
      </c>
    </row>
    <row r="4289" spans="6:13" x14ac:dyDescent="0.2">
      <c r="F4289" s="110"/>
      <c r="I4289" s="213"/>
      <c r="J4289" s="254">
        <f>IFERROR(VLOOKUP(G:G,'Master Data'!A:D,4,FALSE),0)</f>
        <v>0</v>
      </c>
      <c r="L4289" s="117">
        <f>IFERROR(VLOOKUP(F:F,'BW Expense Report Doc'!F:H,3,FALSE),0)</f>
        <v>0</v>
      </c>
      <c r="M4289" s="117" t="str">
        <f>IFERROR(VLOOKUP(F:F,'Payment Schedule'!AD:AE,2,FALSE),"")</f>
        <v/>
      </c>
    </row>
    <row r="4290" spans="6:13" x14ac:dyDescent="0.2">
      <c r="F4290" s="110"/>
      <c r="I4290" s="213"/>
      <c r="J4290" s="254">
        <f>IFERROR(VLOOKUP(G:G,'Master Data'!A:D,4,FALSE),0)</f>
        <v>0</v>
      </c>
      <c r="L4290" s="117">
        <f>IFERROR(VLOOKUP(F:F,'BW Expense Report Doc'!F:H,3,FALSE),0)</f>
        <v>0</v>
      </c>
      <c r="M4290" s="117" t="str">
        <f>IFERROR(VLOOKUP(F:F,'Payment Schedule'!AD:AE,2,FALSE),"")</f>
        <v/>
      </c>
    </row>
    <row r="4291" spans="6:13" x14ac:dyDescent="0.2">
      <c r="F4291" s="110"/>
      <c r="I4291" s="213"/>
      <c r="J4291" s="254">
        <f>IFERROR(VLOOKUP(G:G,'Master Data'!A:D,4,FALSE),0)</f>
        <v>0</v>
      </c>
      <c r="L4291" s="117">
        <f>IFERROR(VLOOKUP(F:F,'BW Expense Report Doc'!F:H,3,FALSE),0)</f>
        <v>0</v>
      </c>
      <c r="M4291" s="117" t="str">
        <f>IFERROR(VLOOKUP(F:F,'Payment Schedule'!AD:AE,2,FALSE),"")</f>
        <v/>
      </c>
    </row>
    <row r="4292" spans="6:13" x14ac:dyDescent="0.2">
      <c r="F4292" s="110"/>
      <c r="I4292" s="213"/>
      <c r="J4292" s="254">
        <f>IFERROR(VLOOKUP(G:G,'Master Data'!A:D,4,FALSE),0)</f>
        <v>0</v>
      </c>
      <c r="L4292" s="117">
        <f>IFERROR(VLOOKUP(F:F,'BW Expense Report Doc'!F:H,3,FALSE),0)</f>
        <v>0</v>
      </c>
      <c r="M4292" s="117" t="str">
        <f>IFERROR(VLOOKUP(F:F,'Payment Schedule'!AD:AE,2,FALSE),"")</f>
        <v/>
      </c>
    </row>
    <row r="4293" spans="6:13" x14ac:dyDescent="0.2">
      <c r="F4293" s="110"/>
      <c r="I4293" s="213"/>
      <c r="J4293" s="254">
        <f>IFERROR(VLOOKUP(G:G,'Master Data'!A:D,4,FALSE),0)</f>
        <v>0</v>
      </c>
      <c r="L4293" s="117">
        <f>IFERROR(VLOOKUP(F:F,'BW Expense Report Doc'!F:H,3,FALSE),0)</f>
        <v>0</v>
      </c>
      <c r="M4293" s="117" t="str">
        <f>IFERROR(VLOOKUP(F:F,'Payment Schedule'!AD:AE,2,FALSE),"")</f>
        <v/>
      </c>
    </row>
    <row r="4294" spans="6:13" x14ac:dyDescent="0.2">
      <c r="F4294" s="110"/>
      <c r="I4294" s="213"/>
      <c r="J4294" s="254">
        <f>IFERROR(VLOOKUP(G:G,'Master Data'!A:D,4,FALSE),0)</f>
        <v>0</v>
      </c>
      <c r="L4294" s="117">
        <f>IFERROR(VLOOKUP(F:F,'BW Expense Report Doc'!F:H,3,FALSE),0)</f>
        <v>0</v>
      </c>
      <c r="M4294" s="117" t="str">
        <f>IFERROR(VLOOKUP(F:F,'Payment Schedule'!AD:AE,2,FALSE),"")</f>
        <v/>
      </c>
    </row>
    <row r="4295" spans="6:13" x14ac:dyDescent="0.2">
      <c r="F4295" s="110"/>
      <c r="I4295" s="213"/>
      <c r="J4295" s="254">
        <f>IFERROR(VLOOKUP(G:G,'Master Data'!A:D,4,FALSE),0)</f>
        <v>0</v>
      </c>
      <c r="L4295" s="117">
        <f>IFERROR(VLOOKUP(F:F,'BW Expense Report Doc'!F:H,3,FALSE),0)</f>
        <v>0</v>
      </c>
      <c r="M4295" s="117" t="str">
        <f>IFERROR(VLOOKUP(F:F,'Payment Schedule'!AD:AE,2,FALSE),"")</f>
        <v/>
      </c>
    </row>
    <row r="4296" spans="6:13" x14ac:dyDescent="0.2">
      <c r="F4296" s="110"/>
      <c r="I4296" s="213"/>
      <c r="J4296" s="254">
        <f>IFERROR(VLOOKUP(G:G,'Master Data'!A:D,4,FALSE),0)</f>
        <v>0</v>
      </c>
      <c r="L4296" s="117">
        <f>IFERROR(VLOOKUP(F:F,'BW Expense Report Doc'!F:H,3,FALSE),0)</f>
        <v>0</v>
      </c>
      <c r="M4296" s="117" t="str">
        <f>IFERROR(VLOOKUP(F:F,'Payment Schedule'!AD:AE,2,FALSE),"")</f>
        <v/>
      </c>
    </row>
    <row r="4297" spans="6:13" x14ac:dyDescent="0.2">
      <c r="F4297" s="110"/>
      <c r="I4297" s="213"/>
      <c r="J4297" s="254">
        <f>IFERROR(VLOOKUP(G:G,'Master Data'!A:D,4,FALSE),0)</f>
        <v>0</v>
      </c>
      <c r="L4297" s="117">
        <f>IFERROR(VLOOKUP(F:F,'BW Expense Report Doc'!F:H,3,FALSE),0)</f>
        <v>0</v>
      </c>
      <c r="M4297" s="117" t="str">
        <f>IFERROR(VLOOKUP(F:F,'Payment Schedule'!AD:AE,2,FALSE),"")</f>
        <v/>
      </c>
    </row>
    <row r="4298" spans="6:13" x14ac:dyDescent="0.2">
      <c r="F4298" s="110"/>
      <c r="I4298" s="213"/>
      <c r="J4298" s="254">
        <f>IFERROR(VLOOKUP(G:G,'Master Data'!A:D,4,FALSE),0)</f>
        <v>0</v>
      </c>
      <c r="L4298" s="117">
        <f>IFERROR(VLOOKUP(F:F,'BW Expense Report Doc'!F:H,3,FALSE),0)</f>
        <v>0</v>
      </c>
      <c r="M4298" s="117" t="str">
        <f>IFERROR(VLOOKUP(F:F,'Payment Schedule'!AD:AE,2,FALSE),"")</f>
        <v/>
      </c>
    </row>
    <row r="4299" spans="6:13" x14ac:dyDescent="0.2">
      <c r="F4299" s="110"/>
      <c r="I4299" s="213"/>
      <c r="J4299" s="254">
        <f>IFERROR(VLOOKUP(G:G,'Master Data'!A:D,4,FALSE),0)</f>
        <v>0</v>
      </c>
      <c r="L4299" s="117">
        <f>IFERROR(VLOOKUP(F:F,'BW Expense Report Doc'!F:H,3,FALSE),0)</f>
        <v>0</v>
      </c>
      <c r="M4299" s="117" t="str">
        <f>IFERROR(VLOOKUP(F:F,'Payment Schedule'!AD:AE,2,FALSE),"")</f>
        <v/>
      </c>
    </row>
    <row r="4300" spans="6:13" x14ac:dyDescent="0.2">
      <c r="F4300" s="110"/>
      <c r="I4300" s="213"/>
      <c r="J4300" s="254">
        <f>IFERROR(VLOOKUP(G:G,'Master Data'!A:D,4,FALSE),0)</f>
        <v>0</v>
      </c>
      <c r="L4300" s="117">
        <f>IFERROR(VLOOKUP(F:F,'BW Expense Report Doc'!F:H,3,FALSE),0)</f>
        <v>0</v>
      </c>
      <c r="M4300" s="117" t="str">
        <f>IFERROR(VLOOKUP(F:F,'Payment Schedule'!AD:AE,2,FALSE),"")</f>
        <v/>
      </c>
    </row>
    <row r="4301" spans="6:13" x14ac:dyDescent="0.2">
      <c r="F4301" s="110"/>
      <c r="I4301" s="213"/>
      <c r="J4301" s="254">
        <f>IFERROR(VLOOKUP(G:G,'Master Data'!A:D,4,FALSE),0)</f>
        <v>0</v>
      </c>
      <c r="L4301" s="117">
        <f>IFERROR(VLOOKUP(F:F,'BW Expense Report Doc'!F:H,3,FALSE),0)</f>
        <v>0</v>
      </c>
      <c r="M4301" s="117" t="str">
        <f>IFERROR(VLOOKUP(F:F,'Payment Schedule'!AD:AE,2,FALSE),"")</f>
        <v/>
      </c>
    </row>
    <row r="4302" spans="6:13" x14ac:dyDescent="0.2">
      <c r="F4302" s="110"/>
      <c r="I4302" s="213"/>
      <c r="J4302" s="254">
        <f>IFERROR(VLOOKUP(G:G,'Master Data'!A:D,4,FALSE),0)</f>
        <v>0</v>
      </c>
      <c r="L4302" s="117">
        <f>IFERROR(VLOOKUP(F:F,'BW Expense Report Doc'!F:H,3,FALSE),0)</f>
        <v>0</v>
      </c>
      <c r="M4302" s="117" t="str">
        <f>IFERROR(VLOOKUP(F:F,'Payment Schedule'!AD:AE,2,FALSE),"")</f>
        <v/>
      </c>
    </row>
    <row r="4303" spans="6:13" x14ac:dyDescent="0.2">
      <c r="F4303" s="110"/>
      <c r="I4303" s="213"/>
      <c r="J4303" s="254">
        <f>IFERROR(VLOOKUP(G:G,'Master Data'!A:D,4,FALSE),0)</f>
        <v>0</v>
      </c>
      <c r="L4303" s="117">
        <f>IFERROR(VLOOKUP(F:F,'BW Expense Report Doc'!F:H,3,FALSE),0)</f>
        <v>0</v>
      </c>
      <c r="M4303" s="117" t="str">
        <f>IFERROR(VLOOKUP(F:F,'Payment Schedule'!AD:AE,2,FALSE),"")</f>
        <v/>
      </c>
    </row>
    <row r="4304" spans="6:13" x14ac:dyDescent="0.2">
      <c r="F4304" s="110"/>
      <c r="I4304" s="213"/>
      <c r="J4304" s="254">
        <f>IFERROR(VLOOKUP(G:G,'Master Data'!A:D,4,FALSE),0)</f>
        <v>0</v>
      </c>
      <c r="L4304" s="117">
        <f>IFERROR(VLOOKUP(F:F,'BW Expense Report Doc'!F:H,3,FALSE),0)</f>
        <v>0</v>
      </c>
      <c r="M4304" s="117" t="str">
        <f>IFERROR(VLOOKUP(F:F,'Payment Schedule'!AD:AE,2,FALSE),"")</f>
        <v/>
      </c>
    </row>
    <row r="4305" spans="6:13" x14ac:dyDescent="0.2">
      <c r="F4305" s="110"/>
      <c r="I4305" s="213"/>
      <c r="J4305" s="254">
        <f>IFERROR(VLOOKUP(G:G,'Master Data'!A:D,4,FALSE),0)</f>
        <v>0</v>
      </c>
      <c r="L4305" s="117">
        <f>IFERROR(VLOOKUP(F:F,'BW Expense Report Doc'!F:H,3,FALSE),0)</f>
        <v>0</v>
      </c>
      <c r="M4305" s="117" t="str">
        <f>IFERROR(VLOOKUP(F:F,'Payment Schedule'!AD:AE,2,FALSE),"")</f>
        <v/>
      </c>
    </row>
    <row r="4306" spans="6:13" x14ac:dyDescent="0.2">
      <c r="F4306" s="110"/>
      <c r="I4306" s="213"/>
      <c r="J4306" s="254">
        <f>IFERROR(VLOOKUP(G:G,'Master Data'!A:D,4,FALSE),0)</f>
        <v>0</v>
      </c>
      <c r="L4306" s="117">
        <f>IFERROR(VLOOKUP(F:F,'BW Expense Report Doc'!F:H,3,FALSE),0)</f>
        <v>0</v>
      </c>
      <c r="M4306" s="117" t="str">
        <f>IFERROR(VLOOKUP(F:F,'Payment Schedule'!AD:AE,2,FALSE),"")</f>
        <v/>
      </c>
    </row>
    <row r="4307" spans="6:13" x14ac:dyDescent="0.2">
      <c r="F4307" s="110"/>
      <c r="I4307" s="213"/>
      <c r="J4307" s="254">
        <f>IFERROR(VLOOKUP(G:G,'Master Data'!A:D,4,FALSE),0)</f>
        <v>0</v>
      </c>
      <c r="L4307" s="117">
        <f>IFERROR(VLOOKUP(F:F,'BW Expense Report Doc'!F:H,3,FALSE),0)</f>
        <v>0</v>
      </c>
      <c r="M4307" s="117" t="str">
        <f>IFERROR(VLOOKUP(F:F,'Payment Schedule'!AD:AE,2,FALSE),"")</f>
        <v/>
      </c>
    </row>
    <row r="4308" spans="6:13" x14ac:dyDescent="0.2">
      <c r="F4308" s="110"/>
      <c r="I4308" s="213"/>
      <c r="J4308" s="254">
        <f>IFERROR(VLOOKUP(G:G,'Master Data'!A:D,4,FALSE),0)</f>
        <v>0</v>
      </c>
      <c r="L4308" s="117">
        <f>IFERROR(VLOOKUP(F:F,'BW Expense Report Doc'!F:H,3,FALSE),0)</f>
        <v>0</v>
      </c>
      <c r="M4308" s="117" t="str">
        <f>IFERROR(VLOOKUP(F:F,'Payment Schedule'!AD:AE,2,FALSE),"")</f>
        <v/>
      </c>
    </row>
    <row r="4309" spans="6:13" x14ac:dyDescent="0.2">
      <c r="F4309" s="110"/>
      <c r="I4309" s="213"/>
      <c r="J4309" s="254">
        <f>IFERROR(VLOOKUP(G:G,'Master Data'!A:D,4,FALSE),0)</f>
        <v>0</v>
      </c>
      <c r="L4309" s="117">
        <f>IFERROR(VLOOKUP(F:F,'BW Expense Report Doc'!F:H,3,FALSE),0)</f>
        <v>0</v>
      </c>
      <c r="M4309" s="117" t="str">
        <f>IFERROR(VLOOKUP(F:F,'Payment Schedule'!AD:AE,2,FALSE),"")</f>
        <v/>
      </c>
    </row>
    <row r="4310" spans="6:13" x14ac:dyDescent="0.2">
      <c r="F4310" s="110"/>
      <c r="I4310" s="213"/>
      <c r="J4310" s="254">
        <f>IFERROR(VLOOKUP(G:G,'Master Data'!A:D,4,FALSE),0)</f>
        <v>0</v>
      </c>
      <c r="L4310" s="117">
        <f>IFERROR(VLOOKUP(F:F,'BW Expense Report Doc'!F:H,3,FALSE),0)</f>
        <v>0</v>
      </c>
      <c r="M4310" s="117" t="str">
        <f>IFERROR(VLOOKUP(F:F,'Payment Schedule'!AD:AE,2,FALSE),"")</f>
        <v/>
      </c>
    </row>
    <row r="4311" spans="6:13" x14ac:dyDescent="0.2">
      <c r="F4311" s="110"/>
      <c r="I4311" s="213"/>
      <c r="J4311" s="254">
        <f>IFERROR(VLOOKUP(G:G,'Master Data'!A:D,4,FALSE),0)</f>
        <v>0</v>
      </c>
      <c r="L4311" s="117">
        <f>IFERROR(VLOOKUP(F:F,'BW Expense Report Doc'!F:H,3,FALSE),0)</f>
        <v>0</v>
      </c>
      <c r="M4311" s="117" t="str">
        <f>IFERROR(VLOOKUP(F:F,'Payment Schedule'!AD:AE,2,FALSE),"")</f>
        <v/>
      </c>
    </row>
    <row r="4312" spans="6:13" x14ac:dyDescent="0.2">
      <c r="F4312" s="110"/>
      <c r="I4312" s="213"/>
      <c r="J4312" s="254">
        <f>IFERROR(VLOOKUP(G:G,'Master Data'!A:D,4,FALSE),0)</f>
        <v>0</v>
      </c>
      <c r="L4312" s="117">
        <f>IFERROR(VLOOKUP(F:F,'BW Expense Report Doc'!F:H,3,FALSE),0)</f>
        <v>0</v>
      </c>
      <c r="M4312" s="117" t="str">
        <f>IFERROR(VLOOKUP(F:F,'Payment Schedule'!AD:AE,2,FALSE),"")</f>
        <v/>
      </c>
    </row>
    <row r="4313" spans="6:13" x14ac:dyDescent="0.2">
      <c r="F4313" s="110"/>
      <c r="I4313" s="213"/>
      <c r="J4313" s="254">
        <f>IFERROR(VLOOKUP(G:G,'Master Data'!A:D,4,FALSE),0)</f>
        <v>0</v>
      </c>
      <c r="L4313" s="117">
        <f>IFERROR(VLOOKUP(F:F,'BW Expense Report Doc'!F:H,3,FALSE),0)</f>
        <v>0</v>
      </c>
      <c r="M4313" s="117" t="str">
        <f>IFERROR(VLOOKUP(F:F,'Payment Schedule'!AD:AE,2,FALSE),"")</f>
        <v/>
      </c>
    </row>
    <row r="4314" spans="6:13" x14ac:dyDescent="0.2">
      <c r="F4314" s="110"/>
      <c r="I4314" s="213"/>
      <c r="J4314" s="254">
        <f>IFERROR(VLOOKUP(G:G,'Master Data'!A:D,4,FALSE),0)</f>
        <v>0</v>
      </c>
      <c r="L4314" s="117">
        <f>IFERROR(VLOOKUP(F:F,'BW Expense Report Doc'!F:H,3,FALSE),0)</f>
        <v>0</v>
      </c>
      <c r="M4314" s="117" t="str">
        <f>IFERROR(VLOOKUP(F:F,'Payment Schedule'!AD:AE,2,FALSE),"")</f>
        <v/>
      </c>
    </row>
    <row r="4315" spans="6:13" x14ac:dyDescent="0.2">
      <c r="F4315" s="110"/>
      <c r="I4315" s="213"/>
      <c r="J4315" s="254">
        <f>IFERROR(VLOOKUP(G:G,'Master Data'!A:D,4,FALSE),0)</f>
        <v>0</v>
      </c>
      <c r="L4315" s="117">
        <f>IFERROR(VLOOKUP(F:F,'BW Expense Report Doc'!F:H,3,FALSE),0)</f>
        <v>0</v>
      </c>
      <c r="M4315" s="117" t="str">
        <f>IFERROR(VLOOKUP(F:F,'Payment Schedule'!AD:AE,2,FALSE),"")</f>
        <v/>
      </c>
    </row>
    <row r="4316" spans="6:13" x14ac:dyDescent="0.2">
      <c r="F4316" s="110"/>
      <c r="I4316" s="213"/>
      <c r="J4316" s="254">
        <f>IFERROR(VLOOKUP(G:G,'Master Data'!A:D,4,FALSE),0)</f>
        <v>0</v>
      </c>
      <c r="L4316" s="117">
        <f>IFERROR(VLOOKUP(F:F,'BW Expense Report Doc'!F:H,3,FALSE),0)</f>
        <v>0</v>
      </c>
      <c r="M4316" s="117" t="str">
        <f>IFERROR(VLOOKUP(F:F,'Payment Schedule'!AD:AE,2,FALSE),"")</f>
        <v/>
      </c>
    </row>
    <row r="4317" spans="6:13" x14ac:dyDescent="0.2">
      <c r="F4317" s="110"/>
      <c r="I4317" s="213"/>
      <c r="J4317" s="254">
        <f>IFERROR(VLOOKUP(G:G,'Master Data'!A:D,4,FALSE),0)</f>
        <v>0</v>
      </c>
      <c r="L4317" s="117">
        <f>IFERROR(VLOOKUP(F:F,'BW Expense Report Doc'!F:H,3,FALSE),0)</f>
        <v>0</v>
      </c>
      <c r="M4317" s="117" t="str">
        <f>IFERROR(VLOOKUP(F:F,'Payment Schedule'!AD:AE,2,FALSE),"")</f>
        <v/>
      </c>
    </row>
    <row r="4318" spans="6:13" x14ac:dyDescent="0.2">
      <c r="F4318" s="110"/>
      <c r="I4318" s="213"/>
      <c r="J4318" s="254">
        <f>IFERROR(VLOOKUP(G:G,'Master Data'!A:D,4,FALSE),0)</f>
        <v>0</v>
      </c>
      <c r="L4318" s="117">
        <f>IFERROR(VLOOKUP(F:F,'BW Expense Report Doc'!F:H,3,FALSE),0)</f>
        <v>0</v>
      </c>
      <c r="M4318" s="117" t="str">
        <f>IFERROR(VLOOKUP(F:F,'Payment Schedule'!AD:AE,2,FALSE),"")</f>
        <v/>
      </c>
    </row>
    <row r="4319" spans="6:13" x14ac:dyDescent="0.2">
      <c r="F4319" s="110"/>
      <c r="I4319" s="213"/>
      <c r="J4319" s="254">
        <f>IFERROR(VLOOKUP(G:G,'Master Data'!A:D,4,FALSE),0)</f>
        <v>0</v>
      </c>
      <c r="L4319" s="117">
        <f>IFERROR(VLOOKUP(F:F,'BW Expense Report Doc'!F:H,3,FALSE),0)</f>
        <v>0</v>
      </c>
      <c r="M4319" s="117" t="str">
        <f>IFERROR(VLOOKUP(F:F,'Payment Schedule'!AD:AE,2,FALSE),"")</f>
        <v/>
      </c>
    </row>
    <row r="4320" spans="6:13" x14ac:dyDescent="0.2">
      <c r="F4320" s="110"/>
      <c r="I4320" s="213"/>
      <c r="J4320" s="254">
        <f>IFERROR(VLOOKUP(G:G,'Master Data'!A:D,4,FALSE),0)</f>
        <v>0</v>
      </c>
      <c r="L4320" s="117">
        <f>IFERROR(VLOOKUP(F:F,'BW Expense Report Doc'!F:H,3,FALSE),0)</f>
        <v>0</v>
      </c>
      <c r="M4320" s="117" t="str">
        <f>IFERROR(VLOOKUP(F:F,'Payment Schedule'!AD:AE,2,FALSE),"")</f>
        <v/>
      </c>
    </row>
    <row r="4321" spans="6:13" x14ac:dyDescent="0.2">
      <c r="F4321" s="110"/>
      <c r="I4321" s="213"/>
      <c r="J4321" s="254">
        <f>IFERROR(VLOOKUP(G:G,'Master Data'!A:D,4,FALSE),0)</f>
        <v>0</v>
      </c>
      <c r="L4321" s="117">
        <f>IFERROR(VLOOKUP(F:F,'BW Expense Report Doc'!F:H,3,FALSE),0)</f>
        <v>0</v>
      </c>
      <c r="M4321" s="117" t="str">
        <f>IFERROR(VLOOKUP(F:F,'Payment Schedule'!AD:AE,2,FALSE),"")</f>
        <v/>
      </c>
    </row>
    <row r="4322" spans="6:13" x14ac:dyDescent="0.2">
      <c r="F4322" s="110"/>
      <c r="I4322" s="213"/>
      <c r="J4322" s="254">
        <f>IFERROR(VLOOKUP(G:G,'Master Data'!A:D,4,FALSE),0)</f>
        <v>0</v>
      </c>
      <c r="L4322" s="117">
        <f>IFERROR(VLOOKUP(F:F,'BW Expense Report Doc'!F:H,3,FALSE),0)</f>
        <v>0</v>
      </c>
      <c r="M4322" s="117" t="str">
        <f>IFERROR(VLOOKUP(F:F,'Payment Schedule'!AD:AE,2,FALSE),"")</f>
        <v/>
      </c>
    </row>
    <row r="4323" spans="6:13" x14ac:dyDescent="0.2">
      <c r="F4323" s="110"/>
      <c r="I4323" s="213"/>
      <c r="J4323" s="254">
        <f>IFERROR(VLOOKUP(G:G,'Master Data'!A:D,4,FALSE),0)</f>
        <v>0</v>
      </c>
      <c r="L4323" s="117">
        <f>IFERROR(VLOOKUP(F:F,'BW Expense Report Doc'!F:H,3,FALSE),0)</f>
        <v>0</v>
      </c>
      <c r="M4323" s="117" t="str">
        <f>IFERROR(VLOOKUP(F:F,'Payment Schedule'!AD:AE,2,FALSE),"")</f>
        <v/>
      </c>
    </row>
    <row r="4324" spans="6:13" x14ac:dyDescent="0.2">
      <c r="F4324" s="110"/>
      <c r="I4324" s="213"/>
      <c r="J4324" s="254">
        <f>IFERROR(VLOOKUP(G:G,'Master Data'!A:D,4,FALSE),0)</f>
        <v>0</v>
      </c>
      <c r="L4324" s="117">
        <f>IFERROR(VLOOKUP(F:F,'BW Expense Report Doc'!F:H,3,FALSE),0)</f>
        <v>0</v>
      </c>
      <c r="M4324" s="117" t="str">
        <f>IFERROR(VLOOKUP(F:F,'Payment Schedule'!AD:AE,2,FALSE),"")</f>
        <v/>
      </c>
    </row>
    <row r="4325" spans="6:13" x14ac:dyDescent="0.2">
      <c r="F4325" s="110"/>
      <c r="I4325" s="213"/>
      <c r="J4325" s="254">
        <f>IFERROR(VLOOKUP(G:G,'Master Data'!A:D,4,FALSE),0)</f>
        <v>0</v>
      </c>
      <c r="L4325" s="117">
        <f>IFERROR(VLOOKUP(F:F,'BW Expense Report Doc'!F:H,3,FALSE),0)</f>
        <v>0</v>
      </c>
      <c r="M4325" s="117" t="str">
        <f>IFERROR(VLOOKUP(F:F,'Payment Schedule'!AD:AE,2,FALSE),"")</f>
        <v/>
      </c>
    </row>
    <row r="4326" spans="6:13" x14ac:dyDescent="0.2">
      <c r="F4326" s="110"/>
      <c r="I4326" s="213"/>
      <c r="J4326" s="254">
        <f>IFERROR(VLOOKUP(G:G,'Master Data'!A:D,4,FALSE),0)</f>
        <v>0</v>
      </c>
      <c r="L4326" s="117">
        <f>IFERROR(VLOOKUP(F:F,'BW Expense Report Doc'!F:H,3,FALSE),0)</f>
        <v>0</v>
      </c>
      <c r="M4326" s="117" t="str">
        <f>IFERROR(VLOOKUP(F:F,'Payment Schedule'!AD:AE,2,FALSE),"")</f>
        <v/>
      </c>
    </row>
    <row r="4327" spans="6:13" x14ac:dyDescent="0.2">
      <c r="F4327" s="110"/>
      <c r="I4327" s="213"/>
      <c r="J4327" s="254">
        <f>IFERROR(VLOOKUP(G:G,'Master Data'!A:D,4,FALSE),0)</f>
        <v>0</v>
      </c>
      <c r="L4327" s="117">
        <f>IFERROR(VLOOKUP(F:F,'BW Expense Report Doc'!F:H,3,FALSE),0)</f>
        <v>0</v>
      </c>
      <c r="M4327" s="117" t="str">
        <f>IFERROR(VLOOKUP(F:F,'Payment Schedule'!AD:AE,2,FALSE),"")</f>
        <v/>
      </c>
    </row>
    <row r="4328" spans="6:13" x14ac:dyDescent="0.2">
      <c r="F4328" s="110"/>
      <c r="I4328" s="213"/>
      <c r="J4328" s="254">
        <f>IFERROR(VLOOKUP(G:G,'Master Data'!A:D,4,FALSE),0)</f>
        <v>0</v>
      </c>
      <c r="L4328" s="117">
        <f>IFERROR(VLOOKUP(F:F,'BW Expense Report Doc'!F:H,3,FALSE),0)</f>
        <v>0</v>
      </c>
      <c r="M4328" s="117" t="str">
        <f>IFERROR(VLOOKUP(F:F,'Payment Schedule'!AD:AE,2,FALSE),"")</f>
        <v/>
      </c>
    </row>
    <row r="4329" spans="6:13" x14ac:dyDescent="0.2">
      <c r="F4329" s="110"/>
      <c r="I4329" s="213"/>
      <c r="J4329" s="254">
        <f>IFERROR(VLOOKUP(G:G,'Master Data'!A:D,4,FALSE),0)</f>
        <v>0</v>
      </c>
      <c r="L4329" s="117">
        <f>IFERROR(VLOOKUP(F:F,'BW Expense Report Doc'!F:H,3,FALSE),0)</f>
        <v>0</v>
      </c>
      <c r="M4329" s="117" t="str">
        <f>IFERROR(VLOOKUP(F:F,'Payment Schedule'!AD:AE,2,FALSE),"")</f>
        <v/>
      </c>
    </row>
    <row r="4330" spans="6:13" x14ac:dyDescent="0.2">
      <c r="F4330" s="110"/>
      <c r="I4330" s="213"/>
      <c r="J4330" s="254">
        <f>IFERROR(VLOOKUP(G:G,'Master Data'!A:D,4,FALSE),0)</f>
        <v>0</v>
      </c>
      <c r="L4330" s="117">
        <f>IFERROR(VLOOKUP(F:F,'BW Expense Report Doc'!F:H,3,FALSE),0)</f>
        <v>0</v>
      </c>
      <c r="M4330" s="117" t="str">
        <f>IFERROR(VLOOKUP(F:F,'Payment Schedule'!AD:AE,2,FALSE),"")</f>
        <v/>
      </c>
    </row>
    <row r="4331" spans="6:13" x14ac:dyDescent="0.2">
      <c r="F4331" s="110"/>
      <c r="I4331" s="213"/>
      <c r="J4331" s="254">
        <f>IFERROR(VLOOKUP(G:G,'Master Data'!A:D,4,FALSE),0)</f>
        <v>0</v>
      </c>
      <c r="L4331" s="117">
        <f>IFERROR(VLOOKUP(F:F,'BW Expense Report Doc'!F:H,3,FALSE),0)</f>
        <v>0</v>
      </c>
      <c r="M4331" s="117" t="str">
        <f>IFERROR(VLOOKUP(F:F,'Payment Schedule'!AD:AE,2,FALSE),"")</f>
        <v/>
      </c>
    </row>
    <row r="4332" spans="6:13" x14ac:dyDescent="0.2">
      <c r="F4332" s="110"/>
      <c r="I4332" s="213"/>
      <c r="J4332" s="254">
        <f>IFERROR(VLOOKUP(G:G,'Master Data'!A:D,4,FALSE),0)</f>
        <v>0</v>
      </c>
      <c r="L4332" s="117">
        <f>IFERROR(VLOOKUP(F:F,'BW Expense Report Doc'!F:H,3,FALSE),0)</f>
        <v>0</v>
      </c>
      <c r="M4332" s="117" t="str">
        <f>IFERROR(VLOOKUP(F:F,'Payment Schedule'!AD:AE,2,FALSE),"")</f>
        <v/>
      </c>
    </row>
    <row r="4333" spans="6:13" x14ac:dyDescent="0.2">
      <c r="F4333" s="110"/>
      <c r="I4333" s="213"/>
      <c r="J4333" s="254">
        <f>IFERROR(VLOOKUP(G:G,'Master Data'!A:D,4,FALSE),0)</f>
        <v>0</v>
      </c>
      <c r="L4333" s="117">
        <f>IFERROR(VLOOKUP(F:F,'BW Expense Report Doc'!F:H,3,FALSE),0)</f>
        <v>0</v>
      </c>
      <c r="M4333" s="117" t="str">
        <f>IFERROR(VLOOKUP(F:F,'Payment Schedule'!AD:AE,2,FALSE),"")</f>
        <v/>
      </c>
    </row>
    <row r="4334" spans="6:13" x14ac:dyDescent="0.2">
      <c r="F4334" s="110"/>
      <c r="I4334" s="213"/>
      <c r="J4334" s="254">
        <f>IFERROR(VLOOKUP(G:G,'Master Data'!A:D,4,FALSE),0)</f>
        <v>0</v>
      </c>
      <c r="L4334" s="117">
        <f>IFERROR(VLOOKUP(F:F,'BW Expense Report Doc'!F:H,3,FALSE),0)</f>
        <v>0</v>
      </c>
      <c r="M4334" s="117" t="str">
        <f>IFERROR(VLOOKUP(F:F,'Payment Schedule'!AD:AE,2,FALSE),"")</f>
        <v/>
      </c>
    </row>
    <row r="4335" spans="6:13" x14ac:dyDescent="0.2">
      <c r="F4335" s="110"/>
      <c r="I4335" s="213"/>
      <c r="J4335" s="254">
        <f>IFERROR(VLOOKUP(G:G,'Master Data'!A:D,4,FALSE),0)</f>
        <v>0</v>
      </c>
      <c r="L4335" s="117">
        <f>IFERROR(VLOOKUP(F:F,'BW Expense Report Doc'!F:H,3,FALSE),0)</f>
        <v>0</v>
      </c>
      <c r="M4335" s="117" t="str">
        <f>IFERROR(VLOOKUP(F:F,'Payment Schedule'!AD:AE,2,FALSE),"")</f>
        <v/>
      </c>
    </row>
    <row r="4336" spans="6:13" x14ac:dyDescent="0.2">
      <c r="F4336" s="110"/>
      <c r="I4336" s="213"/>
      <c r="J4336" s="254">
        <f>IFERROR(VLOOKUP(G:G,'Master Data'!A:D,4,FALSE),0)</f>
        <v>0</v>
      </c>
      <c r="L4336" s="117">
        <f>IFERROR(VLOOKUP(F:F,'BW Expense Report Doc'!F:H,3,FALSE),0)</f>
        <v>0</v>
      </c>
      <c r="M4336" s="117" t="str">
        <f>IFERROR(VLOOKUP(F:F,'Payment Schedule'!AD:AE,2,FALSE),"")</f>
        <v/>
      </c>
    </row>
    <row r="4337" spans="6:13" x14ac:dyDescent="0.2">
      <c r="F4337" s="110"/>
      <c r="I4337" s="213"/>
      <c r="J4337" s="254">
        <f>IFERROR(VLOOKUP(G:G,'Master Data'!A:D,4,FALSE),0)</f>
        <v>0</v>
      </c>
      <c r="L4337" s="117">
        <f>IFERROR(VLOOKUP(F:F,'BW Expense Report Doc'!F:H,3,FALSE),0)</f>
        <v>0</v>
      </c>
      <c r="M4337" s="117" t="str">
        <f>IFERROR(VLOOKUP(F:F,'Payment Schedule'!AD:AE,2,FALSE),"")</f>
        <v/>
      </c>
    </row>
    <row r="4338" spans="6:13" x14ac:dyDescent="0.2">
      <c r="F4338" s="110"/>
      <c r="I4338" s="213"/>
      <c r="J4338" s="254">
        <f>IFERROR(VLOOKUP(G:G,'Master Data'!A:D,4,FALSE),0)</f>
        <v>0</v>
      </c>
      <c r="L4338" s="117">
        <f>IFERROR(VLOOKUP(F:F,'BW Expense Report Doc'!F:H,3,FALSE),0)</f>
        <v>0</v>
      </c>
      <c r="M4338" s="117" t="str">
        <f>IFERROR(VLOOKUP(F:F,'Payment Schedule'!AD:AE,2,FALSE),"")</f>
        <v/>
      </c>
    </row>
    <row r="4339" spans="6:13" x14ac:dyDescent="0.2">
      <c r="F4339" s="110"/>
      <c r="I4339" s="213"/>
      <c r="J4339" s="254">
        <f>IFERROR(VLOOKUP(G:G,'Master Data'!A:D,4,FALSE),0)</f>
        <v>0</v>
      </c>
      <c r="L4339" s="117">
        <f>IFERROR(VLOOKUP(F:F,'BW Expense Report Doc'!F:H,3,FALSE),0)</f>
        <v>0</v>
      </c>
      <c r="M4339" s="117" t="str">
        <f>IFERROR(VLOOKUP(F:F,'Payment Schedule'!AD:AE,2,FALSE),"")</f>
        <v/>
      </c>
    </row>
    <row r="4340" spans="6:13" x14ac:dyDescent="0.2">
      <c r="F4340" s="110"/>
      <c r="I4340" s="213"/>
      <c r="J4340" s="254">
        <f>IFERROR(VLOOKUP(G:G,'Master Data'!A:D,4,FALSE),0)</f>
        <v>0</v>
      </c>
      <c r="L4340" s="117">
        <f>IFERROR(VLOOKUP(F:F,'BW Expense Report Doc'!F:H,3,FALSE),0)</f>
        <v>0</v>
      </c>
      <c r="M4340" s="117" t="str">
        <f>IFERROR(VLOOKUP(F:F,'Payment Schedule'!AD:AE,2,FALSE),"")</f>
        <v/>
      </c>
    </row>
    <row r="4341" spans="6:13" x14ac:dyDescent="0.2">
      <c r="F4341" s="110"/>
      <c r="I4341" s="213"/>
      <c r="J4341" s="254">
        <f>IFERROR(VLOOKUP(G:G,'Master Data'!A:D,4,FALSE),0)</f>
        <v>0</v>
      </c>
      <c r="L4341" s="117">
        <f>IFERROR(VLOOKUP(F:F,'BW Expense Report Doc'!F:H,3,FALSE),0)</f>
        <v>0</v>
      </c>
      <c r="M4341" s="117" t="str">
        <f>IFERROR(VLOOKUP(F:F,'Payment Schedule'!AD:AE,2,FALSE),"")</f>
        <v/>
      </c>
    </row>
    <row r="4342" spans="6:13" x14ac:dyDescent="0.2">
      <c r="F4342" s="110"/>
      <c r="I4342" s="213"/>
      <c r="J4342" s="254">
        <f>IFERROR(VLOOKUP(G:G,'Master Data'!A:D,4,FALSE),0)</f>
        <v>0</v>
      </c>
      <c r="L4342" s="117">
        <f>IFERROR(VLOOKUP(F:F,'BW Expense Report Doc'!F:H,3,FALSE),0)</f>
        <v>0</v>
      </c>
      <c r="M4342" s="117" t="str">
        <f>IFERROR(VLOOKUP(F:F,'Payment Schedule'!AD:AE,2,FALSE),"")</f>
        <v/>
      </c>
    </row>
    <row r="4343" spans="6:13" x14ac:dyDescent="0.2">
      <c r="F4343" s="110"/>
      <c r="I4343" s="213"/>
      <c r="J4343" s="254">
        <f>IFERROR(VLOOKUP(G:G,'Master Data'!A:D,4,FALSE),0)</f>
        <v>0</v>
      </c>
      <c r="L4343" s="117">
        <f>IFERROR(VLOOKUP(F:F,'BW Expense Report Doc'!F:H,3,FALSE),0)</f>
        <v>0</v>
      </c>
      <c r="M4343" s="117" t="str">
        <f>IFERROR(VLOOKUP(F:F,'Payment Schedule'!AD:AE,2,FALSE),"")</f>
        <v/>
      </c>
    </row>
    <row r="4344" spans="6:13" x14ac:dyDescent="0.2">
      <c r="F4344" s="110"/>
      <c r="I4344" s="213"/>
      <c r="J4344" s="254">
        <f>IFERROR(VLOOKUP(G:G,'Master Data'!A:D,4,FALSE),0)</f>
        <v>0</v>
      </c>
      <c r="L4344" s="117">
        <f>IFERROR(VLOOKUP(F:F,'BW Expense Report Doc'!F:H,3,FALSE),0)</f>
        <v>0</v>
      </c>
      <c r="M4344" s="117" t="str">
        <f>IFERROR(VLOOKUP(F:F,'Payment Schedule'!AD:AE,2,FALSE),"")</f>
        <v/>
      </c>
    </row>
    <row r="4345" spans="6:13" x14ac:dyDescent="0.2">
      <c r="F4345" s="110"/>
      <c r="I4345" s="213"/>
      <c r="J4345" s="254">
        <f>IFERROR(VLOOKUP(G:G,'Master Data'!A:D,4,FALSE),0)</f>
        <v>0</v>
      </c>
      <c r="L4345" s="117">
        <f>IFERROR(VLOOKUP(F:F,'BW Expense Report Doc'!F:H,3,FALSE),0)</f>
        <v>0</v>
      </c>
      <c r="M4345" s="117" t="str">
        <f>IFERROR(VLOOKUP(F:F,'Payment Schedule'!AD:AE,2,FALSE),"")</f>
        <v/>
      </c>
    </row>
    <row r="4346" spans="6:13" x14ac:dyDescent="0.2">
      <c r="F4346" s="110"/>
      <c r="I4346" s="213"/>
      <c r="J4346" s="254">
        <f>IFERROR(VLOOKUP(G:G,'Master Data'!A:D,4,FALSE),0)</f>
        <v>0</v>
      </c>
      <c r="L4346" s="117">
        <f>IFERROR(VLOOKUP(F:F,'BW Expense Report Doc'!F:H,3,FALSE),0)</f>
        <v>0</v>
      </c>
      <c r="M4346" s="117" t="str">
        <f>IFERROR(VLOOKUP(F:F,'Payment Schedule'!AD:AE,2,FALSE),"")</f>
        <v/>
      </c>
    </row>
    <row r="4347" spans="6:13" x14ac:dyDescent="0.2">
      <c r="F4347" s="110"/>
      <c r="I4347" s="213"/>
      <c r="J4347" s="254">
        <f>IFERROR(VLOOKUP(G:G,'Master Data'!A:D,4,FALSE),0)</f>
        <v>0</v>
      </c>
      <c r="L4347" s="117">
        <f>IFERROR(VLOOKUP(F:F,'BW Expense Report Doc'!F:H,3,FALSE),0)</f>
        <v>0</v>
      </c>
      <c r="M4347" s="117" t="str">
        <f>IFERROR(VLOOKUP(F:F,'Payment Schedule'!AD:AE,2,FALSE),"")</f>
        <v/>
      </c>
    </row>
    <row r="4348" spans="6:13" x14ac:dyDescent="0.2">
      <c r="F4348" s="110"/>
      <c r="I4348" s="213"/>
      <c r="J4348" s="254">
        <f>IFERROR(VLOOKUP(G:G,'Master Data'!A:D,4,FALSE),0)</f>
        <v>0</v>
      </c>
      <c r="L4348" s="117">
        <f>IFERROR(VLOOKUP(F:F,'BW Expense Report Doc'!F:H,3,FALSE),0)</f>
        <v>0</v>
      </c>
      <c r="M4348" s="117" t="str">
        <f>IFERROR(VLOOKUP(F:F,'Payment Schedule'!AD:AE,2,FALSE),"")</f>
        <v/>
      </c>
    </row>
    <row r="4349" spans="6:13" x14ac:dyDescent="0.2">
      <c r="F4349" s="110"/>
      <c r="I4349" s="213"/>
      <c r="J4349" s="254">
        <f>IFERROR(VLOOKUP(G:G,'Master Data'!A:D,4,FALSE),0)</f>
        <v>0</v>
      </c>
      <c r="L4349" s="117">
        <f>IFERROR(VLOOKUP(F:F,'BW Expense Report Doc'!F:H,3,FALSE),0)</f>
        <v>0</v>
      </c>
      <c r="M4349" s="117" t="str">
        <f>IFERROR(VLOOKUP(F:F,'Payment Schedule'!AD:AE,2,FALSE),"")</f>
        <v/>
      </c>
    </row>
    <row r="4350" spans="6:13" x14ac:dyDescent="0.2">
      <c r="F4350" s="110"/>
      <c r="I4350" s="213"/>
      <c r="J4350" s="254">
        <f>IFERROR(VLOOKUP(G:G,'Master Data'!A:D,4,FALSE),0)</f>
        <v>0</v>
      </c>
      <c r="L4350" s="117">
        <f>IFERROR(VLOOKUP(F:F,'BW Expense Report Doc'!F:H,3,FALSE),0)</f>
        <v>0</v>
      </c>
      <c r="M4350" s="117" t="str">
        <f>IFERROR(VLOOKUP(F:F,'Payment Schedule'!AD:AE,2,FALSE),"")</f>
        <v/>
      </c>
    </row>
    <row r="4351" spans="6:13" x14ac:dyDescent="0.2">
      <c r="F4351" s="110"/>
      <c r="I4351" s="213"/>
      <c r="J4351" s="254">
        <f>IFERROR(VLOOKUP(G:G,'Master Data'!A:D,4,FALSE),0)</f>
        <v>0</v>
      </c>
      <c r="L4351" s="117">
        <f>IFERROR(VLOOKUP(F:F,'BW Expense Report Doc'!F:H,3,FALSE),0)</f>
        <v>0</v>
      </c>
      <c r="M4351" s="117" t="str">
        <f>IFERROR(VLOOKUP(F:F,'Payment Schedule'!AD:AE,2,FALSE),"")</f>
        <v/>
      </c>
    </row>
    <row r="4352" spans="6:13" x14ac:dyDescent="0.2">
      <c r="F4352" s="110"/>
      <c r="I4352" s="213"/>
      <c r="J4352" s="254">
        <f>IFERROR(VLOOKUP(G:G,'Master Data'!A:D,4,FALSE),0)</f>
        <v>0</v>
      </c>
      <c r="L4352" s="117">
        <f>IFERROR(VLOOKUP(F:F,'BW Expense Report Doc'!F:H,3,FALSE),0)</f>
        <v>0</v>
      </c>
      <c r="M4352" s="117" t="str">
        <f>IFERROR(VLOOKUP(F:F,'Payment Schedule'!AD:AE,2,FALSE),"")</f>
        <v/>
      </c>
    </row>
    <row r="4353" spans="6:13" x14ac:dyDescent="0.2">
      <c r="F4353" s="110"/>
      <c r="I4353" s="213"/>
      <c r="J4353" s="254">
        <f>IFERROR(VLOOKUP(G:G,'Master Data'!A:D,4,FALSE),0)</f>
        <v>0</v>
      </c>
      <c r="L4353" s="117">
        <f>IFERROR(VLOOKUP(F:F,'BW Expense Report Doc'!F:H,3,FALSE),0)</f>
        <v>0</v>
      </c>
      <c r="M4353" s="117" t="str">
        <f>IFERROR(VLOOKUP(F:F,'Payment Schedule'!AD:AE,2,FALSE),"")</f>
        <v/>
      </c>
    </row>
    <row r="4354" spans="6:13" x14ac:dyDescent="0.2">
      <c r="F4354" s="110"/>
      <c r="I4354" s="213"/>
      <c r="J4354" s="254">
        <f>IFERROR(VLOOKUP(G:G,'Master Data'!A:D,4,FALSE),0)</f>
        <v>0</v>
      </c>
      <c r="L4354" s="117">
        <f>IFERROR(VLOOKUP(F:F,'BW Expense Report Doc'!F:H,3,FALSE),0)</f>
        <v>0</v>
      </c>
      <c r="M4354" s="117" t="str">
        <f>IFERROR(VLOOKUP(F:F,'Payment Schedule'!AD:AE,2,FALSE),"")</f>
        <v/>
      </c>
    </row>
    <row r="4355" spans="6:13" x14ac:dyDescent="0.2">
      <c r="F4355" s="110"/>
      <c r="I4355" s="213"/>
      <c r="J4355" s="254">
        <f>IFERROR(VLOOKUP(G:G,'Master Data'!A:D,4,FALSE),0)</f>
        <v>0</v>
      </c>
      <c r="L4355" s="117">
        <f>IFERROR(VLOOKUP(F:F,'BW Expense Report Doc'!F:H,3,FALSE),0)</f>
        <v>0</v>
      </c>
      <c r="M4355" s="117" t="str">
        <f>IFERROR(VLOOKUP(F:F,'Payment Schedule'!AD:AE,2,FALSE),"")</f>
        <v/>
      </c>
    </row>
    <row r="4356" spans="6:13" x14ac:dyDescent="0.2">
      <c r="F4356" s="110"/>
      <c r="I4356" s="213"/>
      <c r="J4356" s="254">
        <f>IFERROR(VLOOKUP(G:G,'Master Data'!A:D,4,FALSE),0)</f>
        <v>0</v>
      </c>
      <c r="L4356" s="117">
        <f>IFERROR(VLOOKUP(F:F,'BW Expense Report Doc'!F:H,3,FALSE),0)</f>
        <v>0</v>
      </c>
      <c r="M4356" s="117" t="str">
        <f>IFERROR(VLOOKUP(F:F,'Payment Schedule'!AD:AE,2,FALSE),"")</f>
        <v/>
      </c>
    </row>
    <row r="4357" spans="6:13" x14ac:dyDescent="0.2">
      <c r="F4357" s="110"/>
      <c r="I4357" s="213"/>
      <c r="J4357" s="254">
        <f>IFERROR(VLOOKUP(G:G,'Master Data'!A:D,4,FALSE),0)</f>
        <v>0</v>
      </c>
      <c r="L4357" s="117">
        <f>IFERROR(VLOOKUP(F:F,'BW Expense Report Doc'!F:H,3,FALSE),0)</f>
        <v>0</v>
      </c>
      <c r="M4357" s="117" t="str">
        <f>IFERROR(VLOOKUP(F:F,'Payment Schedule'!AD:AE,2,FALSE),"")</f>
        <v/>
      </c>
    </row>
    <row r="4358" spans="6:13" x14ac:dyDescent="0.2">
      <c r="F4358" s="110"/>
      <c r="I4358" s="213"/>
      <c r="J4358" s="254">
        <f>IFERROR(VLOOKUP(G:G,'Master Data'!A:D,4,FALSE),0)</f>
        <v>0</v>
      </c>
      <c r="L4358" s="117">
        <f>IFERROR(VLOOKUP(F:F,'BW Expense Report Doc'!F:H,3,FALSE),0)</f>
        <v>0</v>
      </c>
      <c r="M4358" s="117" t="str">
        <f>IFERROR(VLOOKUP(F:F,'Payment Schedule'!AD:AE,2,FALSE),"")</f>
        <v/>
      </c>
    </row>
    <row r="4359" spans="6:13" x14ac:dyDescent="0.2">
      <c r="F4359" s="110"/>
      <c r="I4359" s="213"/>
      <c r="J4359" s="254">
        <f>IFERROR(VLOOKUP(G:G,'Master Data'!A:D,4,FALSE),0)</f>
        <v>0</v>
      </c>
      <c r="L4359" s="117">
        <f>IFERROR(VLOOKUP(F:F,'BW Expense Report Doc'!F:H,3,FALSE),0)</f>
        <v>0</v>
      </c>
      <c r="M4359" s="117" t="str">
        <f>IFERROR(VLOOKUP(F:F,'Payment Schedule'!AD:AE,2,FALSE),"")</f>
        <v/>
      </c>
    </row>
    <row r="4360" spans="6:13" x14ac:dyDescent="0.2">
      <c r="F4360" s="110"/>
      <c r="I4360" s="213"/>
      <c r="J4360" s="254">
        <f>IFERROR(VLOOKUP(G:G,'Master Data'!A:D,4,FALSE),0)</f>
        <v>0</v>
      </c>
      <c r="L4360" s="117">
        <f>IFERROR(VLOOKUP(F:F,'BW Expense Report Doc'!F:H,3,FALSE),0)</f>
        <v>0</v>
      </c>
      <c r="M4360" s="117" t="str">
        <f>IFERROR(VLOOKUP(F:F,'Payment Schedule'!AD:AE,2,FALSE),"")</f>
        <v/>
      </c>
    </row>
    <row r="4361" spans="6:13" x14ac:dyDescent="0.2">
      <c r="F4361" s="110"/>
      <c r="I4361" s="213"/>
      <c r="J4361" s="254">
        <f>IFERROR(VLOOKUP(G:G,'Master Data'!A:D,4,FALSE),0)</f>
        <v>0</v>
      </c>
      <c r="L4361" s="117">
        <f>IFERROR(VLOOKUP(F:F,'BW Expense Report Doc'!F:H,3,FALSE),0)</f>
        <v>0</v>
      </c>
      <c r="M4361" s="117" t="str">
        <f>IFERROR(VLOOKUP(F:F,'Payment Schedule'!AD:AE,2,FALSE),"")</f>
        <v/>
      </c>
    </row>
    <row r="4362" spans="6:13" x14ac:dyDescent="0.2">
      <c r="F4362" s="110"/>
      <c r="I4362" s="213"/>
      <c r="J4362" s="254">
        <f>IFERROR(VLOOKUP(G:G,'Master Data'!A:D,4,FALSE),0)</f>
        <v>0</v>
      </c>
      <c r="L4362" s="117">
        <f>IFERROR(VLOOKUP(F:F,'BW Expense Report Doc'!F:H,3,FALSE),0)</f>
        <v>0</v>
      </c>
      <c r="M4362" s="117" t="str">
        <f>IFERROR(VLOOKUP(F:F,'Payment Schedule'!AD:AE,2,FALSE),"")</f>
        <v/>
      </c>
    </row>
    <row r="4363" spans="6:13" x14ac:dyDescent="0.2">
      <c r="F4363" s="110"/>
      <c r="I4363" s="213"/>
      <c r="J4363" s="254">
        <f>IFERROR(VLOOKUP(G:G,'Master Data'!A:D,4,FALSE),0)</f>
        <v>0</v>
      </c>
      <c r="L4363" s="117">
        <f>IFERROR(VLOOKUP(F:F,'BW Expense Report Doc'!F:H,3,FALSE),0)</f>
        <v>0</v>
      </c>
      <c r="M4363" s="117" t="str">
        <f>IFERROR(VLOOKUP(F:F,'Payment Schedule'!AD:AE,2,FALSE),"")</f>
        <v/>
      </c>
    </row>
    <row r="4364" spans="6:13" x14ac:dyDescent="0.2">
      <c r="F4364" s="110"/>
      <c r="I4364" s="213"/>
      <c r="J4364" s="254">
        <f>IFERROR(VLOOKUP(G:G,'Master Data'!A:D,4,FALSE),0)</f>
        <v>0</v>
      </c>
      <c r="L4364" s="117">
        <f>IFERROR(VLOOKUP(F:F,'BW Expense Report Doc'!F:H,3,FALSE),0)</f>
        <v>0</v>
      </c>
      <c r="M4364" s="117" t="str">
        <f>IFERROR(VLOOKUP(F:F,'Payment Schedule'!AD:AE,2,FALSE),"")</f>
        <v/>
      </c>
    </row>
    <row r="4365" spans="6:13" x14ac:dyDescent="0.2">
      <c r="F4365" s="110"/>
      <c r="I4365" s="213"/>
      <c r="J4365" s="254">
        <f>IFERROR(VLOOKUP(G:G,'Master Data'!A:D,4,FALSE),0)</f>
        <v>0</v>
      </c>
      <c r="L4365" s="117">
        <f>IFERROR(VLOOKUP(F:F,'BW Expense Report Doc'!F:H,3,FALSE),0)</f>
        <v>0</v>
      </c>
      <c r="M4365" s="117" t="str">
        <f>IFERROR(VLOOKUP(F:F,'Payment Schedule'!AD:AE,2,FALSE),"")</f>
        <v/>
      </c>
    </row>
    <row r="4366" spans="6:13" x14ac:dyDescent="0.2">
      <c r="F4366" s="110"/>
      <c r="I4366" s="213"/>
      <c r="J4366" s="254">
        <f>IFERROR(VLOOKUP(G:G,'Master Data'!A:D,4,FALSE),0)</f>
        <v>0</v>
      </c>
      <c r="L4366" s="117">
        <f>IFERROR(VLOOKUP(F:F,'BW Expense Report Doc'!F:H,3,FALSE),0)</f>
        <v>0</v>
      </c>
      <c r="M4366" s="117" t="str">
        <f>IFERROR(VLOOKUP(F:F,'Payment Schedule'!AD:AE,2,FALSE),"")</f>
        <v/>
      </c>
    </row>
    <row r="4367" spans="6:13" x14ac:dyDescent="0.2">
      <c r="F4367" s="110"/>
      <c r="I4367" s="213"/>
      <c r="J4367" s="254">
        <f>IFERROR(VLOOKUP(G:G,'Master Data'!A:D,4,FALSE),0)</f>
        <v>0</v>
      </c>
      <c r="L4367" s="117">
        <f>IFERROR(VLOOKUP(F:F,'BW Expense Report Doc'!F:H,3,FALSE),0)</f>
        <v>0</v>
      </c>
      <c r="M4367" s="117" t="str">
        <f>IFERROR(VLOOKUP(F:F,'Payment Schedule'!AD:AE,2,FALSE),"")</f>
        <v/>
      </c>
    </row>
    <row r="4368" spans="6:13" x14ac:dyDescent="0.2">
      <c r="F4368" s="110"/>
      <c r="I4368" s="213"/>
      <c r="J4368" s="254">
        <f>IFERROR(VLOOKUP(G:G,'Master Data'!A:D,4,FALSE),0)</f>
        <v>0</v>
      </c>
      <c r="L4368" s="117">
        <f>IFERROR(VLOOKUP(F:F,'BW Expense Report Doc'!F:H,3,FALSE),0)</f>
        <v>0</v>
      </c>
      <c r="M4368" s="117" t="str">
        <f>IFERROR(VLOOKUP(F:F,'Payment Schedule'!AD:AE,2,FALSE),"")</f>
        <v/>
      </c>
    </row>
    <row r="4369" spans="6:13" x14ac:dyDescent="0.2">
      <c r="F4369" s="110"/>
      <c r="I4369" s="213"/>
      <c r="J4369" s="254">
        <f>IFERROR(VLOOKUP(G:G,'Master Data'!A:D,4,FALSE),0)</f>
        <v>0</v>
      </c>
      <c r="L4369" s="117">
        <f>IFERROR(VLOOKUP(F:F,'BW Expense Report Doc'!F:H,3,FALSE),0)</f>
        <v>0</v>
      </c>
      <c r="M4369" s="117" t="str">
        <f>IFERROR(VLOOKUP(F:F,'Payment Schedule'!AD:AE,2,FALSE),"")</f>
        <v/>
      </c>
    </row>
    <row r="4370" spans="6:13" x14ac:dyDescent="0.2">
      <c r="F4370" s="110"/>
      <c r="I4370" s="213"/>
      <c r="J4370" s="254">
        <f>IFERROR(VLOOKUP(G:G,'Master Data'!A:D,4,FALSE),0)</f>
        <v>0</v>
      </c>
      <c r="L4370" s="117">
        <f>IFERROR(VLOOKUP(F:F,'BW Expense Report Doc'!F:H,3,FALSE),0)</f>
        <v>0</v>
      </c>
      <c r="M4370" s="117" t="str">
        <f>IFERROR(VLOOKUP(F:F,'Payment Schedule'!AD:AE,2,FALSE),"")</f>
        <v/>
      </c>
    </row>
    <row r="4371" spans="6:13" x14ac:dyDescent="0.2">
      <c r="F4371" s="110"/>
      <c r="I4371" s="213"/>
      <c r="J4371" s="254">
        <f>IFERROR(VLOOKUP(G:G,'Master Data'!A:D,4,FALSE),0)</f>
        <v>0</v>
      </c>
      <c r="L4371" s="117">
        <f>IFERROR(VLOOKUP(F:F,'BW Expense Report Doc'!F:H,3,FALSE),0)</f>
        <v>0</v>
      </c>
      <c r="M4371" s="117" t="str">
        <f>IFERROR(VLOOKUP(F:F,'Payment Schedule'!AD:AE,2,FALSE),"")</f>
        <v/>
      </c>
    </row>
    <row r="4372" spans="6:13" x14ac:dyDescent="0.2">
      <c r="F4372" s="110"/>
      <c r="I4372" s="213"/>
      <c r="J4372" s="254">
        <f>IFERROR(VLOOKUP(G:G,'Master Data'!A:D,4,FALSE),0)</f>
        <v>0</v>
      </c>
      <c r="L4372" s="117">
        <f>IFERROR(VLOOKUP(F:F,'BW Expense Report Doc'!F:H,3,FALSE),0)</f>
        <v>0</v>
      </c>
      <c r="M4372" s="117" t="str">
        <f>IFERROR(VLOOKUP(F:F,'Payment Schedule'!AD:AE,2,FALSE),"")</f>
        <v/>
      </c>
    </row>
    <row r="4373" spans="6:13" x14ac:dyDescent="0.2">
      <c r="F4373" s="110"/>
      <c r="I4373" s="213"/>
      <c r="J4373" s="254">
        <f>IFERROR(VLOOKUP(G:G,'Master Data'!A:D,4,FALSE),0)</f>
        <v>0</v>
      </c>
      <c r="L4373" s="117">
        <f>IFERROR(VLOOKUP(F:F,'BW Expense Report Doc'!F:H,3,FALSE),0)</f>
        <v>0</v>
      </c>
      <c r="M4373" s="117" t="str">
        <f>IFERROR(VLOOKUP(F:F,'Payment Schedule'!AD:AE,2,FALSE),"")</f>
        <v/>
      </c>
    </row>
    <row r="4374" spans="6:13" x14ac:dyDescent="0.2">
      <c r="F4374" s="110"/>
      <c r="I4374" s="213"/>
      <c r="J4374" s="254">
        <f>IFERROR(VLOOKUP(G:G,'Master Data'!A:D,4,FALSE),0)</f>
        <v>0</v>
      </c>
      <c r="L4374" s="117">
        <f>IFERROR(VLOOKUP(F:F,'BW Expense Report Doc'!F:H,3,FALSE),0)</f>
        <v>0</v>
      </c>
      <c r="M4374" s="117" t="str">
        <f>IFERROR(VLOOKUP(F:F,'Payment Schedule'!AD:AE,2,FALSE),"")</f>
        <v/>
      </c>
    </row>
    <row r="4375" spans="6:13" x14ac:dyDescent="0.2">
      <c r="F4375" s="110"/>
      <c r="I4375" s="213"/>
      <c r="J4375" s="254">
        <f>IFERROR(VLOOKUP(G:G,'Master Data'!A:D,4,FALSE),0)</f>
        <v>0</v>
      </c>
      <c r="L4375" s="117">
        <f>IFERROR(VLOOKUP(F:F,'BW Expense Report Doc'!F:H,3,FALSE),0)</f>
        <v>0</v>
      </c>
      <c r="M4375" s="117" t="str">
        <f>IFERROR(VLOOKUP(F:F,'Payment Schedule'!AD:AE,2,FALSE),"")</f>
        <v/>
      </c>
    </row>
    <row r="4376" spans="6:13" x14ac:dyDescent="0.2">
      <c r="F4376" s="110"/>
      <c r="I4376" s="213"/>
      <c r="J4376" s="254">
        <f>IFERROR(VLOOKUP(G:G,'Master Data'!A:D,4,FALSE),0)</f>
        <v>0</v>
      </c>
      <c r="L4376" s="117">
        <f>IFERROR(VLOOKUP(F:F,'BW Expense Report Doc'!F:H,3,FALSE),0)</f>
        <v>0</v>
      </c>
      <c r="M4376" s="117" t="str">
        <f>IFERROR(VLOOKUP(F:F,'Payment Schedule'!AD:AE,2,FALSE),"")</f>
        <v/>
      </c>
    </row>
    <row r="4377" spans="6:13" x14ac:dyDescent="0.2">
      <c r="F4377" s="110"/>
      <c r="I4377" s="213"/>
      <c r="J4377" s="254">
        <f>IFERROR(VLOOKUP(G:G,'Master Data'!A:D,4,FALSE),0)</f>
        <v>0</v>
      </c>
      <c r="L4377" s="117">
        <f>IFERROR(VLOOKUP(F:F,'BW Expense Report Doc'!F:H,3,FALSE),0)</f>
        <v>0</v>
      </c>
      <c r="M4377" s="117" t="str">
        <f>IFERROR(VLOOKUP(F:F,'Payment Schedule'!AD:AE,2,FALSE),"")</f>
        <v/>
      </c>
    </row>
    <row r="4378" spans="6:13" x14ac:dyDescent="0.2">
      <c r="F4378" s="110"/>
      <c r="I4378" s="213"/>
      <c r="J4378" s="254">
        <f>IFERROR(VLOOKUP(G:G,'Master Data'!A:D,4,FALSE),0)</f>
        <v>0</v>
      </c>
      <c r="L4378" s="117">
        <f>IFERROR(VLOOKUP(F:F,'BW Expense Report Doc'!F:H,3,FALSE),0)</f>
        <v>0</v>
      </c>
      <c r="M4378" s="117" t="str">
        <f>IFERROR(VLOOKUP(F:F,'Payment Schedule'!AD:AE,2,FALSE),"")</f>
        <v/>
      </c>
    </row>
    <row r="4379" spans="6:13" x14ac:dyDescent="0.2">
      <c r="F4379" s="110"/>
      <c r="I4379" s="213"/>
      <c r="J4379" s="254">
        <f>IFERROR(VLOOKUP(G:G,'Master Data'!A:D,4,FALSE),0)</f>
        <v>0</v>
      </c>
      <c r="L4379" s="117">
        <f>IFERROR(VLOOKUP(F:F,'BW Expense Report Doc'!F:H,3,FALSE),0)</f>
        <v>0</v>
      </c>
      <c r="M4379" s="117" t="str">
        <f>IFERROR(VLOOKUP(F:F,'Payment Schedule'!AD:AE,2,FALSE),"")</f>
        <v/>
      </c>
    </row>
    <row r="4380" spans="6:13" x14ac:dyDescent="0.2">
      <c r="F4380" s="110"/>
      <c r="I4380" s="213"/>
      <c r="J4380" s="254">
        <f>IFERROR(VLOOKUP(G:G,'Master Data'!A:D,4,FALSE),0)</f>
        <v>0</v>
      </c>
      <c r="L4380" s="117">
        <f>IFERROR(VLOOKUP(F:F,'BW Expense Report Doc'!F:H,3,FALSE),0)</f>
        <v>0</v>
      </c>
      <c r="M4380" s="117" t="str">
        <f>IFERROR(VLOOKUP(F:F,'Payment Schedule'!AD:AE,2,FALSE),"")</f>
        <v/>
      </c>
    </row>
    <row r="4381" spans="6:13" x14ac:dyDescent="0.2">
      <c r="F4381" s="110"/>
      <c r="I4381" s="213"/>
      <c r="J4381" s="254">
        <f>IFERROR(VLOOKUP(G:G,'Master Data'!A:D,4,FALSE),0)</f>
        <v>0</v>
      </c>
      <c r="L4381" s="117">
        <f>IFERROR(VLOOKUP(F:F,'BW Expense Report Doc'!F:H,3,FALSE),0)</f>
        <v>0</v>
      </c>
      <c r="M4381" s="117" t="str">
        <f>IFERROR(VLOOKUP(F:F,'Payment Schedule'!AD:AE,2,FALSE),"")</f>
        <v/>
      </c>
    </row>
    <row r="4382" spans="6:13" x14ac:dyDescent="0.2">
      <c r="F4382" s="110"/>
      <c r="I4382" s="213"/>
      <c r="J4382" s="254">
        <f>IFERROR(VLOOKUP(G:G,'Master Data'!A:D,4,FALSE),0)</f>
        <v>0</v>
      </c>
      <c r="L4382" s="117">
        <f>IFERROR(VLOOKUP(F:F,'BW Expense Report Doc'!F:H,3,FALSE),0)</f>
        <v>0</v>
      </c>
      <c r="M4382" s="117" t="str">
        <f>IFERROR(VLOOKUP(F:F,'Payment Schedule'!AD:AE,2,FALSE),"")</f>
        <v/>
      </c>
    </row>
    <row r="4383" spans="6:13" x14ac:dyDescent="0.2">
      <c r="F4383" s="110"/>
      <c r="I4383" s="213"/>
      <c r="J4383" s="254">
        <f>IFERROR(VLOOKUP(G:G,'Master Data'!A:D,4,FALSE),0)</f>
        <v>0</v>
      </c>
      <c r="L4383" s="117">
        <f>IFERROR(VLOOKUP(F:F,'BW Expense Report Doc'!F:H,3,FALSE),0)</f>
        <v>0</v>
      </c>
      <c r="M4383" s="117" t="str">
        <f>IFERROR(VLOOKUP(F:F,'Payment Schedule'!AD:AE,2,FALSE),"")</f>
        <v/>
      </c>
    </row>
    <row r="4384" spans="6:13" x14ac:dyDescent="0.2">
      <c r="F4384" s="110"/>
      <c r="I4384" s="213"/>
      <c r="J4384" s="254">
        <f>IFERROR(VLOOKUP(G:G,'Master Data'!A:D,4,FALSE),0)</f>
        <v>0</v>
      </c>
      <c r="L4384" s="117">
        <f>IFERROR(VLOOKUP(F:F,'BW Expense Report Doc'!F:H,3,FALSE),0)</f>
        <v>0</v>
      </c>
      <c r="M4384" s="117" t="str">
        <f>IFERROR(VLOOKUP(F:F,'Payment Schedule'!AD:AE,2,FALSE),"")</f>
        <v/>
      </c>
    </row>
    <row r="4385" spans="6:13" x14ac:dyDescent="0.2">
      <c r="F4385" s="110"/>
      <c r="I4385" s="213"/>
      <c r="J4385" s="254">
        <f>IFERROR(VLOOKUP(G:G,'Master Data'!A:D,4,FALSE),0)</f>
        <v>0</v>
      </c>
      <c r="L4385" s="117">
        <f>IFERROR(VLOOKUP(F:F,'BW Expense Report Doc'!F:H,3,FALSE),0)</f>
        <v>0</v>
      </c>
      <c r="M4385" s="117" t="str">
        <f>IFERROR(VLOOKUP(F:F,'Payment Schedule'!AD:AE,2,FALSE),"")</f>
        <v/>
      </c>
    </row>
    <row r="4386" spans="6:13" x14ac:dyDescent="0.2">
      <c r="F4386" s="110"/>
      <c r="I4386" s="213"/>
      <c r="J4386" s="254">
        <f>IFERROR(VLOOKUP(G:G,'Master Data'!A:D,4,FALSE),0)</f>
        <v>0</v>
      </c>
      <c r="L4386" s="117">
        <f>IFERROR(VLOOKUP(F:F,'BW Expense Report Doc'!F:H,3,FALSE),0)</f>
        <v>0</v>
      </c>
      <c r="M4386" s="117" t="str">
        <f>IFERROR(VLOOKUP(F:F,'Payment Schedule'!AD:AE,2,FALSE),"")</f>
        <v/>
      </c>
    </row>
    <row r="4387" spans="6:13" x14ac:dyDescent="0.2">
      <c r="F4387" s="110"/>
      <c r="I4387" s="213"/>
      <c r="J4387" s="254">
        <f>IFERROR(VLOOKUP(G:G,'Master Data'!A:D,4,FALSE),0)</f>
        <v>0</v>
      </c>
      <c r="L4387" s="117">
        <f>IFERROR(VLOOKUP(F:F,'BW Expense Report Doc'!F:H,3,FALSE),0)</f>
        <v>0</v>
      </c>
      <c r="M4387" s="117" t="str">
        <f>IFERROR(VLOOKUP(F:F,'Payment Schedule'!AD:AE,2,FALSE),"")</f>
        <v/>
      </c>
    </row>
    <row r="4388" spans="6:13" x14ac:dyDescent="0.2">
      <c r="F4388" s="110"/>
      <c r="I4388" s="213"/>
      <c r="J4388" s="254">
        <f>IFERROR(VLOOKUP(G:G,'Master Data'!A:D,4,FALSE),0)</f>
        <v>0</v>
      </c>
      <c r="L4388" s="117">
        <f>IFERROR(VLOOKUP(F:F,'BW Expense Report Doc'!F:H,3,FALSE),0)</f>
        <v>0</v>
      </c>
      <c r="M4388" s="117" t="str">
        <f>IFERROR(VLOOKUP(F:F,'Payment Schedule'!AD:AE,2,FALSE),"")</f>
        <v/>
      </c>
    </row>
    <row r="4389" spans="6:13" x14ac:dyDescent="0.2">
      <c r="F4389" s="110"/>
      <c r="I4389" s="213"/>
      <c r="J4389" s="254">
        <f>IFERROR(VLOOKUP(G:G,'Master Data'!A:D,4,FALSE),0)</f>
        <v>0</v>
      </c>
      <c r="L4389" s="117">
        <f>IFERROR(VLOOKUP(F:F,'BW Expense Report Doc'!F:H,3,FALSE),0)</f>
        <v>0</v>
      </c>
      <c r="M4389" s="117" t="str">
        <f>IFERROR(VLOOKUP(F:F,'Payment Schedule'!AD:AE,2,FALSE),"")</f>
        <v/>
      </c>
    </row>
    <row r="4390" spans="6:13" x14ac:dyDescent="0.2">
      <c r="F4390" s="110"/>
      <c r="I4390" s="213"/>
      <c r="J4390" s="254">
        <f>IFERROR(VLOOKUP(G:G,'Master Data'!A:D,4,FALSE),0)</f>
        <v>0</v>
      </c>
      <c r="L4390" s="117">
        <f>IFERROR(VLOOKUP(F:F,'BW Expense Report Doc'!F:H,3,FALSE),0)</f>
        <v>0</v>
      </c>
      <c r="M4390" s="117" t="str">
        <f>IFERROR(VLOOKUP(F:F,'Payment Schedule'!AD:AE,2,FALSE),"")</f>
        <v/>
      </c>
    </row>
    <row r="4391" spans="6:13" x14ac:dyDescent="0.2">
      <c r="F4391" s="110"/>
      <c r="I4391" s="213"/>
      <c r="J4391" s="254">
        <f>IFERROR(VLOOKUP(G:G,'Master Data'!A:D,4,FALSE),0)</f>
        <v>0</v>
      </c>
      <c r="L4391" s="117">
        <f>IFERROR(VLOOKUP(F:F,'BW Expense Report Doc'!F:H,3,FALSE),0)</f>
        <v>0</v>
      </c>
      <c r="M4391" s="117" t="str">
        <f>IFERROR(VLOOKUP(F:F,'Payment Schedule'!AD:AE,2,FALSE),"")</f>
        <v/>
      </c>
    </row>
    <row r="4392" spans="6:13" x14ac:dyDescent="0.2">
      <c r="F4392" s="110"/>
      <c r="I4392" s="213"/>
      <c r="J4392" s="254">
        <f>IFERROR(VLOOKUP(G:G,'Master Data'!A:D,4,FALSE),0)</f>
        <v>0</v>
      </c>
      <c r="L4392" s="117">
        <f>IFERROR(VLOOKUP(F:F,'BW Expense Report Doc'!F:H,3,FALSE),0)</f>
        <v>0</v>
      </c>
      <c r="M4392" s="117" t="str">
        <f>IFERROR(VLOOKUP(F:F,'Payment Schedule'!AD:AE,2,FALSE),"")</f>
        <v/>
      </c>
    </row>
    <row r="4393" spans="6:13" x14ac:dyDescent="0.2">
      <c r="F4393" s="110"/>
      <c r="I4393" s="213"/>
      <c r="J4393" s="254">
        <f>IFERROR(VLOOKUP(G:G,'Master Data'!A:D,4,FALSE),0)</f>
        <v>0</v>
      </c>
      <c r="L4393" s="117">
        <f>IFERROR(VLOOKUP(F:F,'BW Expense Report Doc'!F:H,3,FALSE),0)</f>
        <v>0</v>
      </c>
      <c r="M4393" s="117" t="str">
        <f>IFERROR(VLOOKUP(F:F,'Payment Schedule'!AD:AE,2,FALSE),"")</f>
        <v/>
      </c>
    </row>
    <row r="4394" spans="6:13" x14ac:dyDescent="0.2">
      <c r="F4394" s="110"/>
      <c r="I4394" s="213"/>
      <c r="J4394" s="254">
        <f>IFERROR(VLOOKUP(G:G,'Master Data'!A:D,4,FALSE),0)</f>
        <v>0</v>
      </c>
      <c r="L4394" s="117">
        <f>IFERROR(VLOOKUP(F:F,'BW Expense Report Doc'!F:H,3,FALSE),0)</f>
        <v>0</v>
      </c>
      <c r="M4394" s="117" t="str">
        <f>IFERROR(VLOOKUP(F:F,'Payment Schedule'!AD:AE,2,FALSE),"")</f>
        <v/>
      </c>
    </row>
    <row r="4395" spans="6:13" x14ac:dyDescent="0.2">
      <c r="F4395" s="110"/>
      <c r="I4395" s="213"/>
      <c r="J4395" s="254">
        <f>IFERROR(VLOOKUP(G:G,'Master Data'!A:D,4,FALSE),0)</f>
        <v>0</v>
      </c>
      <c r="L4395" s="117">
        <f>IFERROR(VLOOKUP(F:F,'BW Expense Report Doc'!F:H,3,FALSE),0)</f>
        <v>0</v>
      </c>
      <c r="M4395" s="117" t="str">
        <f>IFERROR(VLOOKUP(F:F,'Payment Schedule'!AD:AE,2,FALSE),"")</f>
        <v/>
      </c>
    </row>
    <row r="4396" spans="6:13" x14ac:dyDescent="0.2">
      <c r="F4396" s="110"/>
      <c r="I4396" s="213"/>
      <c r="J4396" s="254">
        <f>IFERROR(VLOOKUP(G:G,'Master Data'!A:D,4,FALSE),0)</f>
        <v>0</v>
      </c>
      <c r="L4396" s="117">
        <f>IFERROR(VLOOKUP(F:F,'BW Expense Report Doc'!F:H,3,FALSE),0)</f>
        <v>0</v>
      </c>
      <c r="M4396" s="117" t="str">
        <f>IFERROR(VLOOKUP(F:F,'Payment Schedule'!AD:AE,2,FALSE),"")</f>
        <v/>
      </c>
    </row>
    <row r="4397" spans="6:13" x14ac:dyDescent="0.2">
      <c r="F4397" s="110"/>
      <c r="I4397" s="213"/>
      <c r="J4397" s="254">
        <f>IFERROR(VLOOKUP(G:G,'Master Data'!A:D,4,FALSE),0)</f>
        <v>0</v>
      </c>
      <c r="L4397" s="117">
        <f>IFERROR(VLOOKUP(F:F,'BW Expense Report Doc'!F:H,3,FALSE),0)</f>
        <v>0</v>
      </c>
      <c r="M4397" s="117" t="str">
        <f>IFERROR(VLOOKUP(F:F,'Payment Schedule'!AD:AE,2,FALSE),"")</f>
        <v/>
      </c>
    </row>
    <row r="4398" spans="6:13" x14ac:dyDescent="0.2">
      <c r="F4398" s="110"/>
      <c r="I4398" s="213"/>
      <c r="J4398" s="254">
        <f>IFERROR(VLOOKUP(G:G,'Master Data'!A:D,4,FALSE),0)</f>
        <v>0</v>
      </c>
      <c r="L4398" s="117">
        <f>IFERROR(VLOOKUP(F:F,'BW Expense Report Doc'!F:H,3,FALSE),0)</f>
        <v>0</v>
      </c>
      <c r="M4398" s="117" t="str">
        <f>IFERROR(VLOOKUP(F:F,'Payment Schedule'!AD:AE,2,FALSE),"")</f>
        <v/>
      </c>
    </row>
    <row r="4399" spans="6:13" x14ac:dyDescent="0.2">
      <c r="F4399" s="110"/>
      <c r="I4399" s="213"/>
      <c r="J4399" s="254">
        <f>IFERROR(VLOOKUP(G:G,'Master Data'!A:D,4,FALSE),0)</f>
        <v>0</v>
      </c>
      <c r="L4399" s="117">
        <f>IFERROR(VLOOKUP(F:F,'BW Expense Report Doc'!F:H,3,FALSE),0)</f>
        <v>0</v>
      </c>
      <c r="M4399" s="117" t="str">
        <f>IFERROR(VLOOKUP(F:F,'Payment Schedule'!AD:AE,2,FALSE),"")</f>
        <v/>
      </c>
    </row>
    <row r="4400" spans="6:13" x14ac:dyDescent="0.2">
      <c r="F4400" s="110"/>
      <c r="I4400" s="213"/>
      <c r="J4400" s="254">
        <f>IFERROR(VLOOKUP(G:G,'Master Data'!A:D,4,FALSE),0)</f>
        <v>0</v>
      </c>
      <c r="L4400" s="117">
        <f>IFERROR(VLOOKUP(F:F,'BW Expense Report Doc'!F:H,3,FALSE),0)</f>
        <v>0</v>
      </c>
      <c r="M4400" s="117" t="str">
        <f>IFERROR(VLOOKUP(F:F,'Payment Schedule'!AD:AE,2,FALSE),"")</f>
        <v/>
      </c>
    </row>
    <row r="4401" spans="6:13" x14ac:dyDescent="0.2">
      <c r="F4401" s="110"/>
      <c r="I4401" s="213"/>
      <c r="J4401" s="254">
        <f>IFERROR(VLOOKUP(G:G,'Master Data'!A:D,4,FALSE),0)</f>
        <v>0</v>
      </c>
      <c r="L4401" s="117">
        <f>IFERROR(VLOOKUP(F:F,'BW Expense Report Doc'!F:H,3,FALSE),0)</f>
        <v>0</v>
      </c>
      <c r="M4401" s="117" t="str">
        <f>IFERROR(VLOOKUP(F:F,'Payment Schedule'!AD:AE,2,FALSE),"")</f>
        <v/>
      </c>
    </row>
    <row r="4402" spans="6:13" x14ac:dyDescent="0.2">
      <c r="F4402" s="110"/>
      <c r="I4402" s="213"/>
      <c r="J4402" s="254">
        <f>IFERROR(VLOOKUP(G:G,'Master Data'!A:D,4,FALSE),0)</f>
        <v>0</v>
      </c>
      <c r="L4402" s="117">
        <f>IFERROR(VLOOKUP(F:F,'BW Expense Report Doc'!F:H,3,FALSE),0)</f>
        <v>0</v>
      </c>
      <c r="M4402" s="117" t="str">
        <f>IFERROR(VLOOKUP(F:F,'Payment Schedule'!AD:AE,2,FALSE),"")</f>
        <v/>
      </c>
    </row>
    <row r="4403" spans="6:13" x14ac:dyDescent="0.2">
      <c r="F4403" s="110"/>
      <c r="I4403" s="213"/>
      <c r="J4403" s="254">
        <f>IFERROR(VLOOKUP(G:G,'Master Data'!A:D,4,FALSE),0)</f>
        <v>0</v>
      </c>
      <c r="L4403" s="117">
        <f>IFERROR(VLOOKUP(F:F,'BW Expense Report Doc'!F:H,3,FALSE),0)</f>
        <v>0</v>
      </c>
      <c r="M4403" s="117" t="str">
        <f>IFERROR(VLOOKUP(F:F,'Payment Schedule'!AD:AE,2,FALSE),"")</f>
        <v/>
      </c>
    </row>
    <row r="4404" spans="6:13" x14ac:dyDescent="0.2">
      <c r="F4404" s="110"/>
      <c r="I4404" s="213"/>
      <c r="J4404" s="254">
        <f>IFERROR(VLOOKUP(G:G,'Master Data'!A:D,4,FALSE),0)</f>
        <v>0</v>
      </c>
      <c r="L4404" s="117">
        <f>IFERROR(VLOOKUP(F:F,'BW Expense Report Doc'!F:H,3,FALSE),0)</f>
        <v>0</v>
      </c>
      <c r="M4404" s="117" t="str">
        <f>IFERROR(VLOOKUP(F:F,'Payment Schedule'!AD:AE,2,FALSE),"")</f>
        <v/>
      </c>
    </row>
    <row r="4405" spans="6:13" x14ac:dyDescent="0.2">
      <c r="F4405" s="110"/>
      <c r="I4405" s="213"/>
      <c r="J4405" s="254">
        <f>IFERROR(VLOOKUP(G:G,'Master Data'!A:D,4,FALSE),0)</f>
        <v>0</v>
      </c>
      <c r="L4405" s="117">
        <f>IFERROR(VLOOKUP(F:F,'BW Expense Report Doc'!F:H,3,FALSE),0)</f>
        <v>0</v>
      </c>
      <c r="M4405" s="117" t="str">
        <f>IFERROR(VLOOKUP(F:F,'Payment Schedule'!AD:AE,2,FALSE),"")</f>
        <v/>
      </c>
    </row>
    <row r="4406" spans="6:13" x14ac:dyDescent="0.2">
      <c r="F4406" s="110"/>
      <c r="I4406" s="213"/>
      <c r="J4406" s="254">
        <f>IFERROR(VLOOKUP(G:G,'Master Data'!A:D,4,FALSE),0)</f>
        <v>0</v>
      </c>
      <c r="L4406" s="117">
        <f>IFERROR(VLOOKUP(F:F,'BW Expense Report Doc'!F:H,3,FALSE),0)</f>
        <v>0</v>
      </c>
      <c r="M4406" s="117" t="str">
        <f>IFERROR(VLOOKUP(F:F,'Payment Schedule'!AD:AE,2,FALSE),"")</f>
        <v/>
      </c>
    </row>
    <row r="4407" spans="6:13" x14ac:dyDescent="0.2">
      <c r="F4407" s="110"/>
      <c r="I4407" s="213"/>
      <c r="J4407" s="254">
        <f>IFERROR(VLOOKUP(G:G,'Master Data'!A:D,4,FALSE),0)</f>
        <v>0</v>
      </c>
      <c r="L4407" s="117">
        <f>IFERROR(VLOOKUP(F:F,'BW Expense Report Doc'!F:H,3,FALSE),0)</f>
        <v>0</v>
      </c>
      <c r="M4407" s="117" t="str">
        <f>IFERROR(VLOOKUP(F:F,'Payment Schedule'!AD:AE,2,FALSE),"")</f>
        <v/>
      </c>
    </row>
    <row r="4408" spans="6:13" x14ac:dyDescent="0.2">
      <c r="F4408" s="110"/>
      <c r="I4408" s="213"/>
      <c r="J4408" s="254">
        <f>IFERROR(VLOOKUP(G:G,'Master Data'!A:D,4,FALSE),0)</f>
        <v>0</v>
      </c>
      <c r="L4408" s="117">
        <f>IFERROR(VLOOKUP(F:F,'BW Expense Report Doc'!F:H,3,FALSE),0)</f>
        <v>0</v>
      </c>
      <c r="M4408" s="117" t="str">
        <f>IFERROR(VLOOKUP(F:F,'Payment Schedule'!AD:AE,2,FALSE),"")</f>
        <v/>
      </c>
    </row>
    <row r="4409" spans="6:13" x14ac:dyDescent="0.2">
      <c r="F4409" s="110"/>
      <c r="I4409" s="213"/>
      <c r="J4409" s="254">
        <f>IFERROR(VLOOKUP(G:G,'Master Data'!A:D,4,FALSE),0)</f>
        <v>0</v>
      </c>
      <c r="L4409" s="117">
        <f>IFERROR(VLOOKUP(F:F,'BW Expense Report Doc'!F:H,3,FALSE),0)</f>
        <v>0</v>
      </c>
      <c r="M4409" s="117" t="str">
        <f>IFERROR(VLOOKUP(F:F,'Payment Schedule'!AD:AE,2,FALSE),"")</f>
        <v/>
      </c>
    </row>
    <row r="4410" spans="6:13" x14ac:dyDescent="0.2">
      <c r="F4410" s="110"/>
      <c r="I4410" s="213"/>
      <c r="J4410" s="254">
        <f>IFERROR(VLOOKUP(G:G,'Master Data'!A:D,4,FALSE),0)</f>
        <v>0</v>
      </c>
      <c r="L4410" s="117">
        <f>IFERROR(VLOOKUP(F:F,'BW Expense Report Doc'!F:H,3,FALSE),0)</f>
        <v>0</v>
      </c>
      <c r="M4410" s="117" t="str">
        <f>IFERROR(VLOOKUP(F:F,'Payment Schedule'!AD:AE,2,FALSE),"")</f>
        <v/>
      </c>
    </row>
    <row r="4411" spans="6:13" x14ac:dyDescent="0.2">
      <c r="F4411" s="110"/>
      <c r="I4411" s="213"/>
      <c r="J4411" s="254">
        <f>IFERROR(VLOOKUP(G:G,'Master Data'!A:D,4,FALSE),0)</f>
        <v>0</v>
      </c>
      <c r="L4411" s="117">
        <f>IFERROR(VLOOKUP(F:F,'BW Expense Report Doc'!F:H,3,FALSE),0)</f>
        <v>0</v>
      </c>
      <c r="M4411" s="117" t="str">
        <f>IFERROR(VLOOKUP(F:F,'Payment Schedule'!AD:AE,2,FALSE),"")</f>
        <v/>
      </c>
    </row>
    <row r="4412" spans="6:13" x14ac:dyDescent="0.2">
      <c r="F4412" s="110"/>
      <c r="I4412" s="213"/>
      <c r="J4412" s="254">
        <f>IFERROR(VLOOKUP(G:G,'Master Data'!A:D,4,FALSE),0)</f>
        <v>0</v>
      </c>
      <c r="L4412" s="117">
        <f>IFERROR(VLOOKUP(F:F,'BW Expense Report Doc'!F:H,3,FALSE),0)</f>
        <v>0</v>
      </c>
      <c r="M4412" s="117" t="str">
        <f>IFERROR(VLOOKUP(F:F,'Payment Schedule'!AD:AE,2,FALSE),"")</f>
        <v/>
      </c>
    </row>
    <row r="4413" spans="6:13" x14ac:dyDescent="0.2">
      <c r="F4413" s="110"/>
      <c r="I4413" s="213"/>
      <c r="J4413" s="254">
        <f>IFERROR(VLOOKUP(G:G,'Master Data'!A:D,4,FALSE),0)</f>
        <v>0</v>
      </c>
      <c r="L4413" s="117">
        <f>IFERROR(VLOOKUP(F:F,'BW Expense Report Doc'!F:H,3,FALSE),0)</f>
        <v>0</v>
      </c>
      <c r="M4413" s="117" t="str">
        <f>IFERROR(VLOOKUP(F:F,'Payment Schedule'!AD:AE,2,FALSE),"")</f>
        <v/>
      </c>
    </row>
    <row r="4414" spans="6:13" x14ac:dyDescent="0.2">
      <c r="F4414" s="110"/>
      <c r="I4414" s="213"/>
      <c r="J4414" s="254">
        <f>IFERROR(VLOOKUP(G:G,'Master Data'!A:D,4,FALSE),0)</f>
        <v>0</v>
      </c>
      <c r="L4414" s="117">
        <f>IFERROR(VLOOKUP(F:F,'BW Expense Report Doc'!F:H,3,FALSE),0)</f>
        <v>0</v>
      </c>
      <c r="M4414" s="117" t="str">
        <f>IFERROR(VLOOKUP(F:F,'Payment Schedule'!AD:AE,2,FALSE),"")</f>
        <v/>
      </c>
    </row>
    <row r="4415" spans="6:13" x14ac:dyDescent="0.2">
      <c r="F4415" s="110"/>
      <c r="I4415" s="213"/>
      <c r="J4415" s="254">
        <f>IFERROR(VLOOKUP(G:G,'Master Data'!A:D,4,FALSE),0)</f>
        <v>0</v>
      </c>
      <c r="L4415" s="117">
        <f>IFERROR(VLOOKUP(F:F,'BW Expense Report Doc'!F:H,3,FALSE),0)</f>
        <v>0</v>
      </c>
      <c r="M4415" s="117" t="str">
        <f>IFERROR(VLOOKUP(F:F,'Payment Schedule'!AD:AE,2,FALSE),"")</f>
        <v/>
      </c>
    </row>
    <row r="4416" spans="6:13" x14ac:dyDescent="0.2">
      <c r="F4416" s="110"/>
      <c r="I4416" s="213"/>
      <c r="J4416" s="254">
        <f>IFERROR(VLOOKUP(G:G,'Master Data'!A:D,4,FALSE),0)</f>
        <v>0</v>
      </c>
      <c r="L4416" s="117">
        <f>IFERROR(VLOOKUP(F:F,'BW Expense Report Doc'!F:H,3,FALSE),0)</f>
        <v>0</v>
      </c>
      <c r="M4416" s="117" t="str">
        <f>IFERROR(VLOOKUP(F:F,'Payment Schedule'!AD:AE,2,FALSE),"")</f>
        <v/>
      </c>
    </row>
    <row r="4417" spans="6:13" x14ac:dyDescent="0.2">
      <c r="F4417" s="110"/>
      <c r="I4417" s="213"/>
      <c r="J4417" s="254">
        <f>IFERROR(VLOOKUP(G:G,'Master Data'!A:D,4,FALSE),0)</f>
        <v>0</v>
      </c>
      <c r="L4417" s="117">
        <f>IFERROR(VLOOKUP(F:F,'BW Expense Report Doc'!F:H,3,FALSE),0)</f>
        <v>0</v>
      </c>
      <c r="M4417" s="117" t="str">
        <f>IFERROR(VLOOKUP(F:F,'Payment Schedule'!AD:AE,2,FALSE),"")</f>
        <v/>
      </c>
    </row>
    <row r="4418" spans="6:13" x14ac:dyDescent="0.2">
      <c r="F4418" s="110"/>
      <c r="I4418" s="213"/>
      <c r="J4418" s="254">
        <f>IFERROR(VLOOKUP(G:G,'Master Data'!A:D,4,FALSE),0)</f>
        <v>0</v>
      </c>
      <c r="L4418" s="117">
        <f>IFERROR(VLOOKUP(F:F,'BW Expense Report Doc'!F:H,3,FALSE),0)</f>
        <v>0</v>
      </c>
      <c r="M4418" s="117" t="str">
        <f>IFERROR(VLOOKUP(F:F,'Payment Schedule'!AD:AE,2,FALSE),"")</f>
        <v/>
      </c>
    </row>
    <row r="4419" spans="6:13" x14ac:dyDescent="0.2">
      <c r="F4419" s="110"/>
      <c r="I4419" s="213"/>
      <c r="J4419" s="254">
        <f>IFERROR(VLOOKUP(G:G,'Master Data'!A:D,4,FALSE),0)</f>
        <v>0</v>
      </c>
      <c r="L4419" s="117">
        <f>IFERROR(VLOOKUP(F:F,'BW Expense Report Doc'!F:H,3,FALSE),0)</f>
        <v>0</v>
      </c>
      <c r="M4419" s="117" t="str">
        <f>IFERROR(VLOOKUP(F:F,'Payment Schedule'!AD:AE,2,FALSE),"")</f>
        <v/>
      </c>
    </row>
    <row r="4420" spans="6:13" x14ac:dyDescent="0.2">
      <c r="F4420" s="110"/>
      <c r="I4420" s="213"/>
      <c r="J4420" s="254">
        <f>IFERROR(VLOOKUP(G:G,'Master Data'!A:D,4,FALSE),0)</f>
        <v>0</v>
      </c>
      <c r="L4420" s="117">
        <f>IFERROR(VLOOKUP(F:F,'BW Expense Report Doc'!F:H,3,FALSE),0)</f>
        <v>0</v>
      </c>
      <c r="M4420" s="117" t="str">
        <f>IFERROR(VLOOKUP(F:F,'Payment Schedule'!AD:AE,2,FALSE),"")</f>
        <v/>
      </c>
    </row>
    <row r="4421" spans="6:13" x14ac:dyDescent="0.2">
      <c r="F4421" s="110"/>
      <c r="I4421" s="213"/>
      <c r="J4421" s="254">
        <f>IFERROR(VLOOKUP(G:G,'Master Data'!A:D,4,FALSE),0)</f>
        <v>0</v>
      </c>
      <c r="L4421" s="117">
        <f>IFERROR(VLOOKUP(F:F,'BW Expense Report Doc'!F:H,3,FALSE),0)</f>
        <v>0</v>
      </c>
      <c r="M4421" s="117" t="str">
        <f>IFERROR(VLOOKUP(F:F,'Payment Schedule'!AD:AE,2,FALSE),"")</f>
        <v/>
      </c>
    </row>
    <row r="4422" spans="6:13" x14ac:dyDescent="0.2">
      <c r="F4422" s="110"/>
      <c r="I4422" s="213"/>
      <c r="J4422" s="254">
        <f>IFERROR(VLOOKUP(G:G,'Master Data'!A:D,4,FALSE),0)</f>
        <v>0</v>
      </c>
      <c r="L4422" s="117">
        <f>IFERROR(VLOOKUP(F:F,'BW Expense Report Doc'!F:H,3,FALSE),0)</f>
        <v>0</v>
      </c>
      <c r="M4422" s="117" t="str">
        <f>IFERROR(VLOOKUP(F:F,'Payment Schedule'!AD:AE,2,FALSE),"")</f>
        <v/>
      </c>
    </row>
    <row r="4423" spans="6:13" x14ac:dyDescent="0.2">
      <c r="F4423" s="110"/>
      <c r="I4423" s="213"/>
      <c r="J4423" s="254">
        <f>IFERROR(VLOOKUP(G:G,'Master Data'!A:D,4,FALSE),0)</f>
        <v>0</v>
      </c>
      <c r="L4423" s="117">
        <f>IFERROR(VLOOKUP(F:F,'BW Expense Report Doc'!F:H,3,FALSE),0)</f>
        <v>0</v>
      </c>
      <c r="M4423" s="117" t="str">
        <f>IFERROR(VLOOKUP(F:F,'Payment Schedule'!AD:AE,2,FALSE),"")</f>
        <v/>
      </c>
    </row>
    <row r="4424" spans="6:13" x14ac:dyDescent="0.2">
      <c r="F4424" s="110"/>
      <c r="I4424" s="213"/>
      <c r="J4424" s="254">
        <f>IFERROR(VLOOKUP(G:G,'Master Data'!A:D,4,FALSE),0)</f>
        <v>0</v>
      </c>
      <c r="L4424" s="117">
        <f>IFERROR(VLOOKUP(F:F,'BW Expense Report Doc'!F:H,3,FALSE),0)</f>
        <v>0</v>
      </c>
      <c r="M4424" s="117" t="str">
        <f>IFERROR(VLOOKUP(F:F,'Payment Schedule'!AD:AE,2,FALSE),"")</f>
        <v/>
      </c>
    </row>
    <row r="4425" spans="6:13" x14ac:dyDescent="0.2">
      <c r="F4425" s="110"/>
      <c r="I4425" s="213"/>
      <c r="J4425" s="254">
        <f>IFERROR(VLOOKUP(G:G,'Master Data'!A:D,4,FALSE),0)</f>
        <v>0</v>
      </c>
      <c r="L4425" s="117">
        <f>IFERROR(VLOOKUP(F:F,'BW Expense Report Doc'!F:H,3,FALSE),0)</f>
        <v>0</v>
      </c>
      <c r="M4425" s="117" t="str">
        <f>IFERROR(VLOOKUP(F:F,'Payment Schedule'!AD:AE,2,FALSE),"")</f>
        <v/>
      </c>
    </row>
    <row r="4426" spans="6:13" x14ac:dyDescent="0.2">
      <c r="F4426" s="110"/>
      <c r="I4426" s="213"/>
      <c r="J4426" s="254">
        <f>IFERROR(VLOOKUP(G:G,'Master Data'!A:D,4,FALSE),0)</f>
        <v>0</v>
      </c>
      <c r="L4426" s="117">
        <f>IFERROR(VLOOKUP(F:F,'BW Expense Report Doc'!F:H,3,FALSE),0)</f>
        <v>0</v>
      </c>
      <c r="M4426" s="117" t="str">
        <f>IFERROR(VLOOKUP(F:F,'Payment Schedule'!AD:AE,2,FALSE),"")</f>
        <v/>
      </c>
    </row>
    <row r="4427" spans="6:13" x14ac:dyDescent="0.2">
      <c r="F4427" s="110"/>
      <c r="I4427" s="213"/>
      <c r="J4427" s="254">
        <f>IFERROR(VLOOKUP(G:G,'Master Data'!A:D,4,FALSE),0)</f>
        <v>0</v>
      </c>
      <c r="L4427" s="117">
        <f>IFERROR(VLOOKUP(F:F,'BW Expense Report Doc'!F:H,3,FALSE),0)</f>
        <v>0</v>
      </c>
      <c r="M4427" s="117" t="str">
        <f>IFERROR(VLOOKUP(F:F,'Payment Schedule'!AD:AE,2,FALSE),"")</f>
        <v/>
      </c>
    </row>
    <row r="4428" spans="6:13" x14ac:dyDescent="0.2">
      <c r="F4428" s="110"/>
      <c r="I4428" s="213"/>
      <c r="J4428" s="254">
        <f>IFERROR(VLOOKUP(G:G,'Master Data'!A:D,4,FALSE),0)</f>
        <v>0</v>
      </c>
      <c r="L4428" s="117">
        <f>IFERROR(VLOOKUP(F:F,'BW Expense Report Doc'!F:H,3,FALSE),0)</f>
        <v>0</v>
      </c>
      <c r="M4428" s="117" t="str">
        <f>IFERROR(VLOOKUP(F:F,'Payment Schedule'!AD:AE,2,FALSE),"")</f>
        <v/>
      </c>
    </row>
    <row r="4429" spans="6:13" x14ac:dyDescent="0.2">
      <c r="F4429" s="110"/>
      <c r="I4429" s="213"/>
      <c r="J4429" s="254">
        <f>IFERROR(VLOOKUP(G:G,'Master Data'!A:D,4,FALSE),0)</f>
        <v>0</v>
      </c>
      <c r="L4429" s="117">
        <f>IFERROR(VLOOKUP(F:F,'BW Expense Report Doc'!F:H,3,FALSE),0)</f>
        <v>0</v>
      </c>
      <c r="M4429" s="117" t="str">
        <f>IFERROR(VLOOKUP(F:F,'Payment Schedule'!AD:AE,2,FALSE),"")</f>
        <v/>
      </c>
    </row>
    <row r="4430" spans="6:13" x14ac:dyDescent="0.2">
      <c r="F4430" s="110"/>
      <c r="I4430" s="213"/>
      <c r="J4430" s="254">
        <f>IFERROR(VLOOKUP(G:G,'Master Data'!A:D,4,FALSE),0)</f>
        <v>0</v>
      </c>
      <c r="L4430" s="117">
        <f>IFERROR(VLOOKUP(F:F,'BW Expense Report Doc'!F:H,3,FALSE),0)</f>
        <v>0</v>
      </c>
      <c r="M4430" s="117" t="str">
        <f>IFERROR(VLOOKUP(F:F,'Payment Schedule'!AD:AE,2,FALSE),"")</f>
        <v/>
      </c>
    </row>
    <row r="4431" spans="6:13" x14ac:dyDescent="0.2">
      <c r="F4431" s="110"/>
      <c r="I4431" s="213"/>
      <c r="J4431" s="254">
        <f>IFERROR(VLOOKUP(G:G,'Master Data'!A:D,4,FALSE),0)</f>
        <v>0</v>
      </c>
      <c r="L4431" s="117">
        <f>IFERROR(VLOOKUP(F:F,'BW Expense Report Doc'!F:H,3,FALSE),0)</f>
        <v>0</v>
      </c>
      <c r="M4431" s="117" t="str">
        <f>IFERROR(VLOOKUP(F:F,'Payment Schedule'!AD:AE,2,FALSE),"")</f>
        <v/>
      </c>
    </row>
    <row r="4432" spans="6:13" x14ac:dyDescent="0.2">
      <c r="F4432" s="110"/>
      <c r="I4432" s="213"/>
      <c r="J4432" s="254">
        <f>IFERROR(VLOOKUP(G:G,'Master Data'!A:D,4,FALSE),0)</f>
        <v>0</v>
      </c>
      <c r="L4432" s="117">
        <f>IFERROR(VLOOKUP(F:F,'BW Expense Report Doc'!F:H,3,FALSE),0)</f>
        <v>0</v>
      </c>
      <c r="M4432" s="117" t="str">
        <f>IFERROR(VLOOKUP(F:F,'Payment Schedule'!AD:AE,2,FALSE),"")</f>
        <v/>
      </c>
    </row>
    <row r="4433" spans="6:13" x14ac:dyDescent="0.2">
      <c r="F4433" s="110"/>
      <c r="I4433" s="213"/>
      <c r="J4433" s="254">
        <f>IFERROR(VLOOKUP(G:G,'Master Data'!A:D,4,FALSE),0)</f>
        <v>0</v>
      </c>
      <c r="L4433" s="117">
        <f>IFERROR(VLOOKUP(F:F,'BW Expense Report Doc'!F:H,3,FALSE),0)</f>
        <v>0</v>
      </c>
      <c r="M4433" s="117" t="str">
        <f>IFERROR(VLOOKUP(F:F,'Payment Schedule'!AD:AE,2,FALSE),"")</f>
        <v/>
      </c>
    </row>
    <row r="4434" spans="6:13" x14ac:dyDescent="0.2">
      <c r="F4434" s="110"/>
      <c r="I4434" s="213"/>
      <c r="J4434" s="254">
        <f>IFERROR(VLOOKUP(G:G,'Master Data'!A:D,4,FALSE),0)</f>
        <v>0</v>
      </c>
      <c r="L4434" s="117">
        <f>IFERROR(VLOOKUP(F:F,'BW Expense Report Doc'!F:H,3,FALSE),0)</f>
        <v>0</v>
      </c>
      <c r="M4434" s="117" t="str">
        <f>IFERROR(VLOOKUP(F:F,'Payment Schedule'!AD:AE,2,FALSE),"")</f>
        <v/>
      </c>
    </row>
    <row r="4435" spans="6:13" x14ac:dyDescent="0.2">
      <c r="F4435" s="110"/>
      <c r="I4435" s="213"/>
      <c r="J4435" s="254">
        <f>IFERROR(VLOOKUP(G:G,'Master Data'!A:D,4,FALSE),0)</f>
        <v>0</v>
      </c>
      <c r="L4435" s="117">
        <f>IFERROR(VLOOKUP(F:F,'BW Expense Report Doc'!F:H,3,FALSE),0)</f>
        <v>0</v>
      </c>
      <c r="M4435" s="117" t="str">
        <f>IFERROR(VLOOKUP(F:F,'Payment Schedule'!AD:AE,2,FALSE),"")</f>
        <v/>
      </c>
    </row>
    <row r="4436" spans="6:13" x14ac:dyDescent="0.2">
      <c r="F4436" s="110"/>
      <c r="I4436" s="213"/>
      <c r="J4436" s="254">
        <f>IFERROR(VLOOKUP(G:G,'Master Data'!A:D,4,FALSE),0)</f>
        <v>0</v>
      </c>
      <c r="L4436" s="117">
        <f>IFERROR(VLOOKUP(F:F,'BW Expense Report Doc'!F:H,3,FALSE),0)</f>
        <v>0</v>
      </c>
      <c r="M4436" s="117" t="str">
        <f>IFERROR(VLOOKUP(F:F,'Payment Schedule'!AD:AE,2,FALSE),"")</f>
        <v/>
      </c>
    </row>
    <row r="4437" spans="6:13" x14ac:dyDescent="0.2">
      <c r="F4437" s="110"/>
      <c r="I4437" s="213"/>
      <c r="J4437" s="254">
        <f>IFERROR(VLOOKUP(G:G,'Master Data'!A:D,4,FALSE),0)</f>
        <v>0</v>
      </c>
      <c r="L4437" s="117">
        <f>IFERROR(VLOOKUP(F:F,'BW Expense Report Doc'!F:H,3,FALSE),0)</f>
        <v>0</v>
      </c>
      <c r="M4437" s="117" t="str">
        <f>IFERROR(VLOOKUP(F:F,'Payment Schedule'!AD:AE,2,FALSE),"")</f>
        <v/>
      </c>
    </row>
    <row r="4438" spans="6:13" x14ac:dyDescent="0.2">
      <c r="F4438" s="110"/>
      <c r="I4438" s="213"/>
      <c r="J4438" s="254">
        <f>IFERROR(VLOOKUP(G:G,'Master Data'!A:D,4,FALSE),0)</f>
        <v>0</v>
      </c>
      <c r="L4438" s="117">
        <f>IFERROR(VLOOKUP(F:F,'BW Expense Report Doc'!F:H,3,FALSE),0)</f>
        <v>0</v>
      </c>
      <c r="M4438" s="117" t="str">
        <f>IFERROR(VLOOKUP(F:F,'Payment Schedule'!AD:AE,2,FALSE),"")</f>
        <v/>
      </c>
    </row>
    <row r="4439" spans="6:13" x14ac:dyDescent="0.2">
      <c r="F4439" s="110"/>
      <c r="I4439" s="213"/>
      <c r="J4439" s="254">
        <f>IFERROR(VLOOKUP(G:G,'Master Data'!A:D,4,FALSE),0)</f>
        <v>0</v>
      </c>
      <c r="L4439" s="117">
        <f>IFERROR(VLOOKUP(F:F,'BW Expense Report Doc'!F:H,3,FALSE),0)</f>
        <v>0</v>
      </c>
      <c r="M4439" s="117" t="str">
        <f>IFERROR(VLOOKUP(F:F,'Payment Schedule'!AD:AE,2,FALSE),"")</f>
        <v/>
      </c>
    </row>
    <row r="4440" spans="6:13" x14ac:dyDescent="0.2">
      <c r="F4440" s="110"/>
      <c r="I4440" s="213"/>
      <c r="J4440" s="254">
        <f>IFERROR(VLOOKUP(G:G,'Master Data'!A:D,4,FALSE),0)</f>
        <v>0</v>
      </c>
      <c r="L4440" s="117">
        <f>IFERROR(VLOOKUP(F:F,'BW Expense Report Doc'!F:H,3,FALSE),0)</f>
        <v>0</v>
      </c>
      <c r="M4440" s="117" t="str">
        <f>IFERROR(VLOOKUP(F:F,'Payment Schedule'!AD:AE,2,FALSE),"")</f>
        <v/>
      </c>
    </row>
    <row r="4441" spans="6:13" x14ac:dyDescent="0.2">
      <c r="F4441" s="110"/>
      <c r="I4441" s="213"/>
      <c r="J4441" s="254">
        <f>IFERROR(VLOOKUP(G:G,'Master Data'!A:D,4,FALSE),0)</f>
        <v>0</v>
      </c>
      <c r="L4441" s="117">
        <f>IFERROR(VLOOKUP(F:F,'BW Expense Report Doc'!F:H,3,FALSE),0)</f>
        <v>0</v>
      </c>
      <c r="M4441" s="117" t="str">
        <f>IFERROR(VLOOKUP(F:F,'Payment Schedule'!AD:AE,2,FALSE),"")</f>
        <v/>
      </c>
    </row>
    <row r="4442" spans="6:13" x14ac:dyDescent="0.2">
      <c r="F4442" s="110"/>
      <c r="I4442" s="213"/>
      <c r="J4442" s="254">
        <f>IFERROR(VLOOKUP(G:G,'Master Data'!A:D,4,FALSE),0)</f>
        <v>0</v>
      </c>
      <c r="L4442" s="117">
        <f>IFERROR(VLOOKUP(F:F,'BW Expense Report Doc'!F:H,3,FALSE),0)</f>
        <v>0</v>
      </c>
      <c r="M4442" s="117" t="str">
        <f>IFERROR(VLOOKUP(F:F,'Payment Schedule'!AD:AE,2,FALSE),"")</f>
        <v/>
      </c>
    </row>
    <row r="4443" spans="6:13" x14ac:dyDescent="0.2">
      <c r="F4443" s="110"/>
      <c r="I4443" s="213"/>
      <c r="J4443" s="254">
        <f>IFERROR(VLOOKUP(G:G,'Master Data'!A:D,4,FALSE),0)</f>
        <v>0</v>
      </c>
      <c r="L4443" s="117">
        <f>IFERROR(VLOOKUP(F:F,'BW Expense Report Doc'!F:H,3,FALSE),0)</f>
        <v>0</v>
      </c>
      <c r="M4443" s="117" t="str">
        <f>IFERROR(VLOOKUP(F:F,'Payment Schedule'!AD:AE,2,FALSE),"")</f>
        <v/>
      </c>
    </row>
    <row r="4444" spans="6:13" x14ac:dyDescent="0.2">
      <c r="F4444" s="110"/>
      <c r="I4444" s="213"/>
      <c r="J4444" s="254">
        <f>IFERROR(VLOOKUP(G:G,'Master Data'!A:D,4,FALSE),0)</f>
        <v>0</v>
      </c>
      <c r="L4444" s="117">
        <f>IFERROR(VLOOKUP(F:F,'BW Expense Report Doc'!F:H,3,FALSE),0)</f>
        <v>0</v>
      </c>
      <c r="M4444" s="117" t="str">
        <f>IFERROR(VLOOKUP(F:F,'Payment Schedule'!AD:AE,2,FALSE),"")</f>
        <v/>
      </c>
    </row>
    <row r="4445" spans="6:13" x14ac:dyDescent="0.2">
      <c r="F4445" s="110"/>
      <c r="I4445" s="213"/>
      <c r="J4445" s="254">
        <f>IFERROR(VLOOKUP(G:G,'Master Data'!A:D,4,FALSE),0)</f>
        <v>0</v>
      </c>
      <c r="L4445" s="117">
        <f>IFERROR(VLOOKUP(F:F,'BW Expense Report Doc'!F:H,3,FALSE),0)</f>
        <v>0</v>
      </c>
      <c r="M4445" s="117" t="str">
        <f>IFERROR(VLOOKUP(F:F,'Payment Schedule'!AD:AE,2,FALSE),"")</f>
        <v/>
      </c>
    </row>
    <row r="4446" spans="6:13" x14ac:dyDescent="0.2">
      <c r="F4446" s="110"/>
      <c r="I4446" s="213"/>
      <c r="J4446" s="254">
        <f>IFERROR(VLOOKUP(G:G,'Master Data'!A:D,4,FALSE),0)</f>
        <v>0</v>
      </c>
      <c r="L4446" s="117">
        <f>IFERROR(VLOOKUP(F:F,'BW Expense Report Doc'!F:H,3,FALSE),0)</f>
        <v>0</v>
      </c>
      <c r="M4446" s="117" t="str">
        <f>IFERROR(VLOOKUP(F:F,'Payment Schedule'!AD:AE,2,FALSE),"")</f>
        <v/>
      </c>
    </row>
    <row r="4447" spans="6:13" x14ac:dyDescent="0.2">
      <c r="F4447" s="110"/>
      <c r="I4447" s="213"/>
      <c r="J4447" s="254">
        <f>IFERROR(VLOOKUP(G:G,'Master Data'!A:D,4,FALSE),0)</f>
        <v>0</v>
      </c>
      <c r="L4447" s="117">
        <f>IFERROR(VLOOKUP(F:F,'BW Expense Report Doc'!F:H,3,FALSE),0)</f>
        <v>0</v>
      </c>
      <c r="M4447" s="117" t="str">
        <f>IFERROR(VLOOKUP(F:F,'Payment Schedule'!AD:AE,2,FALSE),"")</f>
        <v/>
      </c>
    </row>
    <row r="4448" spans="6:13" x14ac:dyDescent="0.2">
      <c r="F4448" s="110"/>
      <c r="I4448" s="213"/>
      <c r="J4448" s="254">
        <f>IFERROR(VLOOKUP(G:G,'Master Data'!A:D,4,FALSE),0)</f>
        <v>0</v>
      </c>
      <c r="L4448" s="117">
        <f>IFERROR(VLOOKUP(F:F,'BW Expense Report Doc'!F:H,3,FALSE),0)</f>
        <v>0</v>
      </c>
      <c r="M4448" s="117" t="str">
        <f>IFERROR(VLOOKUP(F:F,'Payment Schedule'!AD:AE,2,FALSE),"")</f>
        <v/>
      </c>
    </row>
    <row r="4449" spans="6:13" x14ac:dyDescent="0.2">
      <c r="F4449" s="110"/>
      <c r="I4449" s="213"/>
      <c r="J4449" s="254">
        <f>IFERROR(VLOOKUP(G:G,'Master Data'!A:D,4,FALSE),0)</f>
        <v>0</v>
      </c>
      <c r="L4449" s="117">
        <f>IFERROR(VLOOKUP(F:F,'BW Expense Report Doc'!F:H,3,FALSE),0)</f>
        <v>0</v>
      </c>
      <c r="M4449" s="117" t="str">
        <f>IFERROR(VLOOKUP(F:F,'Payment Schedule'!AD:AE,2,FALSE),"")</f>
        <v/>
      </c>
    </row>
    <row r="4450" spans="6:13" x14ac:dyDescent="0.2">
      <c r="F4450" s="110"/>
      <c r="I4450" s="213"/>
      <c r="J4450" s="254">
        <f>IFERROR(VLOOKUP(G:G,'Master Data'!A:D,4,FALSE),0)</f>
        <v>0</v>
      </c>
      <c r="L4450" s="117">
        <f>IFERROR(VLOOKUP(F:F,'BW Expense Report Doc'!F:H,3,FALSE),0)</f>
        <v>0</v>
      </c>
      <c r="M4450" s="117" t="str">
        <f>IFERROR(VLOOKUP(F:F,'Payment Schedule'!AD:AE,2,FALSE),"")</f>
        <v/>
      </c>
    </row>
    <row r="4451" spans="6:13" x14ac:dyDescent="0.2">
      <c r="F4451" s="110"/>
      <c r="I4451" s="213"/>
      <c r="J4451" s="254">
        <f>IFERROR(VLOOKUP(G:G,'Master Data'!A:D,4,FALSE),0)</f>
        <v>0</v>
      </c>
      <c r="L4451" s="117">
        <f>IFERROR(VLOOKUP(F:F,'BW Expense Report Doc'!F:H,3,FALSE),0)</f>
        <v>0</v>
      </c>
      <c r="M4451" s="117" t="str">
        <f>IFERROR(VLOOKUP(F:F,'Payment Schedule'!AD:AE,2,FALSE),"")</f>
        <v/>
      </c>
    </row>
    <row r="4452" spans="6:13" x14ac:dyDescent="0.2">
      <c r="F4452" s="110"/>
      <c r="I4452" s="213"/>
      <c r="J4452" s="254">
        <f>IFERROR(VLOOKUP(G:G,'Master Data'!A:D,4,FALSE),0)</f>
        <v>0</v>
      </c>
      <c r="L4452" s="117">
        <f>IFERROR(VLOOKUP(F:F,'BW Expense Report Doc'!F:H,3,FALSE),0)</f>
        <v>0</v>
      </c>
      <c r="M4452" s="117" t="str">
        <f>IFERROR(VLOOKUP(F:F,'Payment Schedule'!AD:AE,2,FALSE),"")</f>
        <v/>
      </c>
    </row>
    <row r="4453" spans="6:13" x14ac:dyDescent="0.2">
      <c r="F4453" s="110"/>
      <c r="I4453" s="213"/>
      <c r="J4453" s="254">
        <f>IFERROR(VLOOKUP(G:G,'Master Data'!A:D,4,FALSE),0)</f>
        <v>0</v>
      </c>
      <c r="L4453" s="117">
        <f>IFERROR(VLOOKUP(F:F,'BW Expense Report Doc'!F:H,3,FALSE),0)</f>
        <v>0</v>
      </c>
      <c r="M4453" s="117" t="str">
        <f>IFERROR(VLOOKUP(F:F,'Payment Schedule'!AD:AE,2,FALSE),"")</f>
        <v/>
      </c>
    </row>
    <row r="4454" spans="6:13" x14ac:dyDescent="0.2">
      <c r="F4454" s="110"/>
      <c r="I4454" s="213"/>
      <c r="J4454" s="254">
        <f>IFERROR(VLOOKUP(G:G,'Master Data'!A:D,4,FALSE),0)</f>
        <v>0</v>
      </c>
      <c r="L4454" s="117">
        <f>IFERROR(VLOOKUP(F:F,'BW Expense Report Doc'!F:H,3,FALSE),0)</f>
        <v>0</v>
      </c>
      <c r="M4454" s="117" t="str">
        <f>IFERROR(VLOOKUP(F:F,'Payment Schedule'!AD:AE,2,FALSE),"")</f>
        <v/>
      </c>
    </row>
    <row r="4455" spans="6:13" x14ac:dyDescent="0.2">
      <c r="F4455" s="110"/>
      <c r="I4455" s="213"/>
      <c r="J4455" s="254">
        <f>IFERROR(VLOOKUP(G:G,'Master Data'!A:D,4,FALSE),0)</f>
        <v>0</v>
      </c>
      <c r="L4455" s="117">
        <f>IFERROR(VLOOKUP(F:F,'BW Expense Report Doc'!F:H,3,FALSE),0)</f>
        <v>0</v>
      </c>
      <c r="M4455" s="117" t="str">
        <f>IFERROR(VLOOKUP(F:F,'Payment Schedule'!AD:AE,2,FALSE),"")</f>
        <v/>
      </c>
    </row>
    <row r="4456" spans="6:13" x14ac:dyDescent="0.2">
      <c r="F4456" s="110"/>
      <c r="I4456" s="213"/>
      <c r="J4456" s="254">
        <f>IFERROR(VLOOKUP(G:G,'Master Data'!A:D,4,FALSE),0)</f>
        <v>0</v>
      </c>
      <c r="L4456" s="117">
        <f>IFERROR(VLOOKUP(F:F,'BW Expense Report Doc'!F:H,3,FALSE),0)</f>
        <v>0</v>
      </c>
      <c r="M4456" s="117" t="str">
        <f>IFERROR(VLOOKUP(F:F,'Payment Schedule'!AD:AE,2,FALSE),"")</f>
        <v/>
      </c>
    </row>
    <row r="4457" spans="6:13" x14ac:dyDescent="0.2">
      <c r="F4457" s="110"/>
      <c r="I4457" s="213"/>
      <c r="J4457" s="254">
        <f>IFERROR(VLOOKUP(G:G,'Master Data'!A:D,4,FALSE),0)</f>
        <v>0</v>
      </c>
      <c r="L4457" s="117">
        <f>IFERROR(VLOOKUP(F:F,'BW Expense Report Doc'!F:H,3,FALSE),0)</f>
        <v>0</v>
      </c>
      <c r="M4457" s="117" t="str">
        <f>IFERROR(VLOOKUP(F:F,'Payment Schedule'!AD:AE,2,FALSE),"")</f>
        <v/>
      </c>
    </row>
    <row r="4458" spans="6:13" x14ac:dyDescent="0.2">
      <c r="F4458" s="110"/>
      <c r="I4458" s="213"/>
      <c r="J4458" s="254">
        <f>IFERROR(VLOOKUP(G:G,'Master Data'!A:D,4,FALSE),0)</f>
        <v>0</v>
      </c>
      <c r="L4458" s="117">
        <f>IFERROR(VLOOKUP(F:F,'BW Expense Report Doc'!F:H,3,FALSE),0)</f>
        <v>0</v>
      </c>
      <c r="M4458" s="117" t="str">
        <f>IFERROR(VLOOKUP(F:F,'Payment Schedule'!AD:AE,2,FALSE),"")</f>
        <v/>
      </c>
    </row>
    <row r="4459" spans="6:13" x14ac:dyDescent="0.2">
      <c r="F4459" s="110"/>
      <c r="I4459" s="213"/>
      <c r="J4459" s="254">
        <f>IFERROR(VLOOKUP(G:G,'Master Data'!A:D,4,FALSE),0)</f>
        <v>0</v>
      </c>
      <c r="L4459" s="117">
        <f>IFERROR(VLOOKUP(F:F,'BW Expense Report Doc'!F:H,3,FALSE),0)</f>
        <v>0</v>
      </c>
      <c r="M4459" s="117" t="str">
        <f>IFERROR(VLOOKUP(F:F,'Payment Schedule'!AD:AE,2,FALSE),"")</f>
        <v/>
      </c>
    </row>
    <row r="4460" spans="6:13" x14ac:dyDescent="0.2">
      <c r="F4460" s="110"/>
      <c r="I4460" s="213"/>
      <c r="J4460" s="254">
        <f>IFERROR(VLOOKUP(G:G,'Master Data'!A:D,4,FALSE),0)</f>
        <v>0</v>
      </c>
      <c r="L4460" s="117">
        <f>IFERROR(VLOOKUP(F:F,'BW Expense Report Doc'!F:H,3,FALSE),0)</f>
        <v>0</v>
      </c>
      <c r="M4460" s="117" t="str">
        <f>IFERROR(VLOOKUP(F:F,'Payment Schedule'!AD:AE,2,FALSE),"")</f>
        <v/>
      </c>
    </row>
    <row r="4461" spans="6:13" x14ac:dyDescent="0.2">
      <c r="F4461" s="110"/>
      <c r="I4461" s="213"/>
      <c r="J4461" s="254">
        <f>IFERROR(VLOOKUP(G:G,'Master Data'!A:D,4,FALSE),0)</f>
        <v>0</v>
      </c>
      <c r="L4461" s="117">
        <f>IFERROR(VLOOKUP(F:F,'BW Expense Report Doc'!F:H,3,FALSE),0)</f>
        <v>0</v>
      </c>
      <c r="M4461" s="117" t="str">
        <f>IFERROR(VLOOKUP(F:F,'Payment Schedule'!AD:AE,2,FALSE),"")</f>
        <v/>
      </c>
    </row>
    <row r="4462" spans="6:13" x14ac:dyDescent="0.2">
      <c r="F4462" s="110"/>
      <c r="I4462" s="213"/>
      <c r="J4462" s="254">
        <f>IFERROR(VLOOKUP(G:G,'Master Data'!A:D,4,FALSE),0)</f>
        <v>0</v>
      </c>
      <c r="L4462" s="117">
        <f>IFERROR(VLOOKUP(F:F,'BW Expense Report Doc'!F:H,3,FALSE),0)</f>
        <v>0</v>
      </c>
      <c r="M4462" s="117" t="str">
        <f>IFERROR(VLOOKUP(F:F,'Payment Schedule'!AD:AE,2,FALSE),"")</f>
        <v/>
      </c>
    </row>
    <row r="4463" spans="6:13" x14ac:dyDescent="0.2">
      <c r="F4463" s="110"/>
      <c r="I4463" s="213"/>
      <c r="J4463" s="254">
        <f>IFERROR(VLOOKUP(G:G,'Master Data'!A:D,4,FALSE),0)</f>
        <v>0</v>
      </c>
      <c r="L4463" s="117">
        <f>IFERROR(VLOOKUP(F:F,'BW Expense Report Doc'!F:H,3,FALSE),0)</f>
        <v>0</v>
      </c>
      <c r="M4463" s="117" t="str">
        <f>IFERROR(VLOOKUP(F:F,'Payment Schedule'!AD:AE,2,FALSE),"")</f>
        <v/>
      </c>
    </row>
    <row r="4464" spans="6:13" x14ac:dyDescent="0.2">
      <c r="F4464" s="110"/>
      <c r="I4464" s="213"/>
      <c r="J4464" s="254">
        <f>IFERROR(VLOOKUP(G:G,'Master Data'!A:D,4,FALSE),0)</f>
        <v>0</v>
      </c>
      <c r="L4464" s="117">
        <f>IFERROR(VLOOKUP(F:F,'BW Expense Report Doc'!F:H,3,FALSE),0)</f>
        <v>0</v>
      </c>
      <c r="M4464" s="117" t="str">
        <f>IFERROR(VLOOKUP(F:F,'Payment Schedule'!AD:AE,2,FALSE),"")</f>
        <v/>
      </c>
    </row>
    <row r="4465" spans="6:13" x14ac:dyDescent="0.2">
      <c r="F4465" s="110"/>
      <c r="I4465" s="213"/>
      <c r="J4465" s="254">
        <f>IFERROR(VLOOKUP(G:G,'Master Data'!A:D,4,FALSE),0)</f>
        <v>0</v>
      </c>
      <c r="L4465" s="117">
        <f>IFERROR(VLOOKUP(F:F,'BW Expense Report Doc'!F:H,3,FALSE),0)</f>
        <v>0</v>
      </c>
      <c r="M4465" s="117" t="str">
        <f>IFERROR(VLOOKUP(F:F,'Payment Schedule'!AD:AE,2,FALSE),"")</f>
        <v/>
      </c>
    </row>
    <row r="4466" spans="6:13" x14ac:dyDescent="0.2">
      <c r="F4466" s="110"/>
      <c r="I4466" s="213"/>
      <c r="J4466" s="254">
        <f>IFERROR(VLOOKUP(G:G,'Master Data'!A:D,4,FALSE),0)</f>
        <v>0</v>
      </c>
      <c r="L4466" s="117">
        <f>IFERROR(VLOOKUP(F:F,'BW Expense Report Doc'!F:H,3,FALSE),0)</f>
        <v>0</v>
      </c>
      <c r="M4466" s="117" t="str">
        <f>IFERROR(VLOOKUP(F:F,'Payment Schedule'!AD:AE,2,FALSE),"")</f>
        <v/>
      </c>
    </row>
    <row r="4467" spans="6:13" x14ac:dyDescent="0.2">
      <c r="F4467" s="110"/>
      <c r="I4467" s="213"/>
      <c r="J4467" s="254">
        <f>IFERROR(VLOOKUP(G:G,'Master Data'!A:D,4,FALSE),0)</f>
        <v>0</v>
      </c>
      <c r="L4467" s="117">
        <f>IFERROR(VLOOKUP(F:F,'BW Expense Report Doc'!F:H,3,FALSE),0)</f>
        <v>0</v>
      </c>
      <c r="M4467" s="117" t="str">
        <f>IFERROR(VLOOKUP(F:F,'Payment Schedule'!AD:AE,2,FALSE),"")</f>
        <v/>
      </c>
    </row>
    <row r="4468" spans="6:13" x14ac:dyDescent="0.2">
      <c r="F4468" s="110"/>
      <c r="I4468" s="213"/>
      <c r="J4468" s="254">
        <f>IFERROR(VLOOKUP(G:G,'Master Data'!A:D,4,FALSE),0)</f>
        <v>0</v>
      </c>
      <c r="L4468" s="117">
        <f>IFERROR(VLOOKUP(F:F,'BW Expense Report Doc'!F:H,3,FALSE),0)</f>
        <v>0</v>
      </c>
      <c r="M4468" s="117" t="str">
        <f>IFERROR(VLOOKUP(F:F,'Payment Schedule'!AD:AE,2,FALSE),"")</f>
        <v/>
      </c>
    </row>
    <row r="4469" spans="6:13" x14ac:dyDescent="0.2">
      <c r="F4469" s="110"/>
      <c r="I4469" s="213"/>
      <c r="J4469" s="254">
        <f>IFERROR(VLOOKUP(G:G,'Master Data'!A:D,4,FALSE),0)</f>
        <v>0</v>
      </c>
      <c r="L4469" s="117">
        <f>IFERROR(VLOOKUP(F:F,'BW Expense Report Doc'!F:H,3,FALSE),0)</f>
        <v>0</v>
      </c>
      <c r="M4469" s="117" t="str">
        <f>IFERROR(VLOOKUP(F:F,'Payment Schedule'!AD:AE,2,FALSE),"")</f>
        <v/>
      </c>
    </row>
    <row r="4470" spans="6:13" x14ac:dyDescent="0.2">
      <c r="F4470" s="110"/>
      <c r="I4470" s="213"/>
      <c r="J4470" s="254">
        <f>IFERROR(VLOOKUP(G:G,'Master Data'!A:D,4,FALSE),0)</f>
        <v>0</v>
      </c>
      <c r="L4470" s="117">
        <f>IFERROR(VLOOKUP(F:F,'BW Expense Report Doc'!F:H,3,FALSE),0)</f>
        <v>0</v>
      </c>
      <c r="M4470" s="117" t="str">
        <f>IFERROR(VLOOKUP(F:F,'Payment Schedule'!AD:AE,2,FALSE),"")</f>
        <v/>
      </c>
    </row>
    <row r="4471" spans="6:13" x14ac:dyDescent="0.2">
      <c r="F4471" s="110"/>
      <c r="I4471" s="213"/>
      <c r="J4471" s="254">
        <f>IFERROR(VLOOKUP(G:G,'Master Data'!A:D,4,FALSE),0)</f>
        <v>0</v>
      </c>
      <c r="L4471" s="117">
        <f>IFERROR(VLOOKUP(F:F,'BW Expense Report Doc'!F:H,3,FALSE),0)</f>
        <v>0</v>
      </c>
      <c r="M4471" s="117" t="str">
        <f>IFERROR(VLOOKUP(F:F,'Payment Schedule'!AD:AE,2,FALSE),"")</f>
        <v/>
      </c>
    </row>
    <row r="4472" spans="6:13" x14ac:dyDescent="0.2">
      <c r="F4472" s="110"/>
      <c r="I4472" s="213"/>
      <c r="J4472" s="254">
        <f>IFERROR(VLOOKUP(G:G,'Master Data'!A:D,4,FALSE),0)</f>
        <v>0</v>
      </c>
      <c r="L4472" s="117">
        <f>IFERROR(VLOOKUP(F:F,'BW Expense Report Doc'!F:H,3,FALSE),0)</f>
        <v>0</v>
      </c>
      <c r="M4472" s="117" t="str">
        <f>IFERROR(VLOOKUP(F:F,'Payment Schedule'!AD:AE,2,FALSE),"")</f>
        <v/>
      </c>
    </row>
    <row r="4473" spans="6:13" x14ac:dyDescent="0.2">
      <c r="F4473" s="110"/>
      <c r="I4473" s="213"/>
      <c r="J4473" s="254">
        <f>IFERROR(VLOOKUP(G:G,'Master Data'!A:D,4,FALSE),0)</f>
        <v>0</v>
      </c>
      <c r="L4473" s="117">
        <f>IFERROR(VLOOKUP(F:F,'BW Expense Report Doc'!F:H,3,FALSE),0)</f>
        <v>0</v>
      </c>
      <c r="M4473" s="117" t="str">
        <f>IFERROR(VLOOKUP(F:F,'Payment Schedule'!AD:AE,2,FALSE),"")</f>
        <v/>
      </c>
    </row>
    <row r="4474" spans="6:13" x14ac:dyDescent="0.2">
      <c r="F4474" s="110"/>
      <c r="I4474" s="213"/>
      <c r="J4474" s="254">
        <f>IFERROR(VLOOKUP(G:G,'Master Data'!A:D,4,FALSE),0)</f>
        <v>0</v>
      </c>
      <c r="L4474" s="117">
        <f>IFERROR(VLOOKUP(F:F,'BW Expense Report Doc'!F:H,3,FALSE),0)</f>
        <v>0</v>
      </c>
      <c r="M4474" s="117" t="str">
        <f>IFERROR(VLOOKUP(F:F,'Payment Schedule'!AD:AE,2,FALSE),"")</f>
        <v/>
      </c>
    </row>
    <row r="4475" spans="6:13" x14ac:dyDescent="0.2">
      <c r="F4475" s="110"/>
      <c r="I4475" s="213"/>
      <c r="J4475" s="254">
        <f>IFERROR(VLOOKUP(G:G,'Master Data'!A:D,4,FALSE),0)</f>
        <v>0</v>
      </c>
      <c r="L4475" s="117">
        <f>IFERROR(VLOOKUP(F:F,'BW Expense Report Doc'!F:H,3,FALSE),0)</f>
        <v>0</v>
      </c>
      <c r="M4475" s="117" t="str">
        <f>IFERROR(VLOOKUP(F:F,'Payment Schedule'!AD:AE,2,FALSE),"")</f>
        <v/>
      </c>
    </row>
    <row r="4476" spans="6:13" x14ac:dyDescent="0.2">
      <c r="F4476" s="110"/>
      <c r="I4476" s="213"/>
      <c r="J4476" s="254">
        <f>IFERROR(VLOOKUP(G:G,'Master Data'!A:D,4,FALSE),0)</f>
        <v>0</v>
      </c>
      <c r="L4476" s="117">
        <f>IFERROR(VLOOKUP(F:F,'BW Expense Report Doc'!F:H,3,FALSE),0)</f>
        <v>0</v>
      </c>
      <c r="M4476" s="117" t="str">
        <f>IFERROR(VLOOKUP(F:F,'Payment Schedule'!AD:AE,2,FALSE),"")</f>
        <v/>
      </c>
    </row>
    <row r="4477" spans="6:13" x14ac:dyDescent="0.2">
      <c r="F4477" s="110"/>
      <c r="I4477" s="213"/>
      <c r="J4477" s="254">
        <f>IFERROR(VLOOKUP(G:G,'Master Data'!A:D,4,FALSE),0)</f>
        <v>0</v>
      </c>
      <c r="L4477" s="117">
        <f>IFERROR(VLOOKUP(F:F,'BW Expense Report Doc'!F:H,3,FALSE),0)</f>
        <v>0</v>
      </c>
      <c r="M4477" s="117" t="str">
        <f>IFERROR(VLOOKUP(F:F,'Payment Schedule'!AD:AE,2,FALSE),"")</f>
        <v/>
      </c>
    </row>
    <row r="4478" spans="6:13" x14ac:dyDescent="0.2">
      <c r="F4478" s="110"/>
      <c r="I4478" s="213"/>
      <c r="J4478" s="254">
        <f>IFERROR(VLOOKUP(G:G,'Master Data'!A:D,4,FALSE),0)</f>
        <v>0</v>
      </c>
      <c r="L4478" s="117">
        <f>IFERROR(VLOOKUP(F:F,'BW Expense Report Doc'!F:H,3,FALSE),0)</f>
        <v>0</v>
      </c>
      <c r="M4478" s="117" t="str">
        <f>IFERROR(VLOOKUP(F:F,'Payment Schedule'!AD:AE,2,FALSE),"")</f>
        <v/>
      </c>
    </row>
    <row r="4479" spans="6:13" x14ac:dyDescent="0.2">
      <c r="F4479" s="110"/>
      <c r="I4479" s="213"/>
      <c r="J4479" s="254">
        <f>IFERROR(VLOOKUP(G:G,'Master Data'!A:D,4,FALSE),0)</f>
        <v>0</v>
      </c>
      <c r="L4479" s="117">
        <f>IFERROR(VLOOKUP(F:F,'BW Expense Report Doc'!F:H,3,FALSE),0)</f>
        <v>0</v>
      </c>
      <c r="M4479" s="117" t="str">
        <f>IFERROR(VLOOKUP(F:F,'Payment Schedule'!AD:AE,2,FALSE),"")</f>
        <v/>
      </c>
    </row>
    <row r="4480" spans="6:13" x14ac:dyDescent="0.2">
      <c r="F4480" s="110"/>
      <c r="I4480" s="213"/>
      <c r="J4480" s="254">
        <f>IFERROR(VLOOKUP(G:G,'Master Data'!A:D,4,FALSE),0)</f>
        <v>0</v>
      </c>
      <c r="L4480" s="117">
        <f>IFERROR(VLOOKUP(F:F,'BW Expense Report Doc'!F:H,3,FALSE),0)</f>
        <v>0</v>
      </c>
      <c r="M4480" s="117" t="str">
        <f>IFERROR(VLOOKUP(F:F,'Payment Schedule'!AD:AE,2,FALSE),"")</f>
        <v/>
      </c>
    </row>
    <row r="4481" spans="6:13" x14ac:dyDescent="0.2">
      <c r="F4481" s="110"/>
      <c r="I4481" s="213"/>
      <c r="J4481" s="254">
        <f>IFERROR(VLOOKUP(G:G,'Master Data'!A:D,4,FALSE),0)</f>
        <v>0</v>
      </c>
      <c r="L4481" s="117">
        <f>IFERROR(VLOOKUP(F:F,'BW Expense Report Doc'!F:H,3,FALSE),0)</f>
        <v>0</v>
      </c>
      <c r="M4481" s="117" t="str">
        <f>IFERROR(VLOOKUP(F:F,'Payment Schedule'!AD:AE,2,FALSE),"")</f>
        <v/>
      </c>
    </row>
    <row r="4482" spans="6:13" x14ac:dyDescent="0.2">
      <c r="F4482" s="110"/>
      <c r="I4482" s="213"/>
      <c r="J4482" s="254">
        <f>IFERROR(VLOOKUP(G:G,'Master Data'!A:D,4,FALSE),0)</f>
        <v>0</v>
      </c>
      <c r="L4482" s="117">
        <f>IFERROR(VLOOKUP(F:F,'BW Expense Report Doc'!F:H,3,FALSE),0)</f>
        <v>0</v>
      </c>
      <c r="M4482" s="117" t="str">
        <f>IFERROR(VLOOKUP(F:F,'Payment Schedule'!AD:AE,2,FALSE),"")</f>
        <v/>
      </c>
    </row>
    <row r="4483" spans="6:13" x14ac:dyDescent="0.2">
      <c r="F4483" s="110"/>
      <c r="I4483" s="213"/>
      <c r="J4483" s="254">
        <f>IFERROR(VLOOKUP(G:G,'Master Data'!A:D,4,FALSE),0)</f>
        <v>0</v>
      </c>
      <c r="L4483" s="117">
        <f>IFERROR(VLOOKUP(F:F,'BW Expense Report Doc'!F:H,3,FALSE),0)</f>
        <v>0</v>
      </c>
      <c r="M4483" s="117" t="str">
        <f>IFERROR(VLOOKUP(F:F,'Payment Schedule'!AD:AE,2,FALSE),"")</f>
        <v/>
      </c>
    </row>
    <row r="4484" spans="6:13" x14ac:dyDescent="0.2">
      <c r="F4484" s="110"/>
      <c r="I4484" s="213"/>
      <c r="J4484" s="254">
        <f>IFERROR(VLOOKUP(G:G,'Master Data'!A:D,4,FALSE),0)</f>
        <v>0</v>
      </c>
      <c r="L4484" s="117">
        <f>IFERROR(VLOOKUP(F:F,'BW Expense Report Doc'!F:H,3,FALSE),0)</f>
        <v>0</v>
      </c>
      <c r="M4484" s="117" t="str">
        <f>IFERROR(VLOOKUP(F:F,'Payment Schedule'!AD:AE,2,FALSE),"")</f>
        <v/>
      </c>
    </row>
    <row r="4485" spans="6:13" x14ac:dyDescent="0.2">
      <c r="F4485" s="110"/>
      <c r="I4485" s="213"/>
      <c r="J4485" s="254">
        <f>IFERROR(VLOOKUP(G:G,'Master Data'!A:D,4,FALSE),0)</f>
        <v>0</v>
      </c>
      <c r="L4485" s="117">
        <f>IFERROR(VLOOKUP(F:F,'BW Expense Report Doc'!F:H,3,FALSE),0)</f>
        <v>0</v>
      </c>
      <c r="M4485" s="117" t="str">
        <f>IFERROR(VLOOKUP(F:F,'Payment Schedule'!AD:AE,2,FALSE),"")</f>
        <v/>
      </c>
    </row>
    <row r="4486" spans="6:13" x14ac:dyDescent="0.2">
      <c r="F4486" s="110"/>
      <c r="I4486" s="213"/>
      <c r="J4486" s="254">
        <f>IFERROR(VLOOKUP(G:G,'Master Data'!A:D,4,FALSE),0)</f>
        <v>0</v>
      </c>
      <c r="L4486" s="117">
        <f>IFERROR(VLOOKUP(F:F,'BW Expense Report Doc'!F:H,3,FALSE),0)</f>
        <v>0</v>
      </c>
      <c r="M4486" s="117" t="str">
        <f>IFERROR(VLOOKUP(F:F,'Payment Schedule'!AD:AE,2,FALSE),"")</f>
        <v/>
      </c>
    </row>
    <row r="4487" spans="6:13" x14ac:dyDescent="0.2">
      <c r="F4487" s="110"/>
      <c r="I4487" s="213"/>
      <c r="J4487" s="254">
        <f>IFERROR(VLOOKUP(G:G,'Master Data'!A:D,4,FALSE),0)</f>
        <v>0</v>
      </c>
      <c r="L4487" s="117">
        <f>IFERROR(VLOOKUP(F:F,'BW Expense Report Doc'!F:H,3,FALSE),0)</f>
        <v>0</v>
      </c>
      <c r="M4487" s="117" t="str">
        <f>IFERROR(VLOOKUP(F:F,'Payment Schedule'!AD:AE,2,FALSE),"")</f>
        <v/>
      </c>
    </row>
    <row r="4488" spans="6:13" x14ac:dyDescent="0.2">
      <c r="F4488" s="110"/>
      <c r="I4488" s="213"/>
      <c r="J4488" s="254">
        <f>IFERROR(VLOOKUP(G:G,'Master Data'!A:D,4,FALSE),0)</f>
        <v>0</v>
      </c>
      <c r="L4488" s="117">
        <f>IFERROR(VLOOKUP(F:F,'BW Expense Report Doc'!F:H,3,FALSE),0)</f>
        <v>0</v>
      </c>
      <c r="M4488" s="117" t="str">
        <f>IFERROR(VLOOKUP(F:F,'Payment Schedule'!AD:AE,2,FALSE),"")</f>
        <v/>
      </c>
    </row>
    <row r="4489" spans="6:13" x14ac:dyDescent="0.2">
      <c r="F4489" s="110"/>
      <c r="I4489" s="213"/>
      <c r="J4489" s="254">
        <f>IFERROR(VLOOKUP(G:G,'Master Data'!A:D,4,FALSE),0)</f>
        <v>0</v>
      </c>
      <c r="L4489" s="117">
        <f>IFERROR(VLOOKUP(F:F,'BW Expense Report Doc'!F:H,3,FALSE),0)</f>
        <v>0</v>
      </c>
      <c r="M4489" s="117" t="str">
        <f>IFERROR(VLOOKUP(F:F,'Payment Schedule'!AD:AE,2,FALSE),"")</f>
        <v/>
      </c>
    </row>
    <row r="4490" spans="6:13" x14ac:dyDescent="0.2">
      <c r="F4490" s="110"/>
      <c r="I4490" s="213"/>
      <c r="J4490" s="254">
        <f>IFERROR(VLOOKUP(G:G,'Master Data'!A:D,4,FALSE),0)</f>
        <v>0</v>
      </c>
      <c r="L4490" s="117">
        <f>IFERROR(VLOOKUP(F:F,'BW Expense Report Doc'!F:H,3,FALSE),0)</f>
        <v>0</v>
      </c>
      <c r="M4490" s="117" t="str">
        <f>IFERROR(VLOOKUP(F:F,'Payment Schedule'!AD:AE,2,FALSE),"")</f>
        <v/>
      </c>
    </row>
    <row r="4491" spans="6:13" x14ac:dyDescent="0.2">
      <c r="F4491" s="110"/>
      <c r="I4491" s="213"/>
      <c r="J4491" s="254">
        <f>IFERROR(VLOOKUP(G:G,'Master Data'!A:D,4,FALSE),0)</f>
        <v>0</v>
      </c>
      <c r="L4491" s="117">
        <f>IFERROR(VLOOKUP(F:F,'BW Expense Report Doc'!F:H,3,FALSE),0)</f>
        <v>0</v>
      </c>
      <c r="M4491" s="117" t="str">
        <f>IFERROR(VLOOKUP(F:F,'Payment Schedule'!AD:AE,2,FALSE),"")</f>
        <v/>
      </c>
    </row>
    <row r="4492" spans="6:13" x14ac:dyDescent="0.2">
      <c r="F4492" s="110"/>
      <c r="I4492" s="213"/>
      <c r="J4492" s="254">
        <f>IFERROR(VLOOKUP(G:G,'Master Data'!A:D,4,FALSE),0)</f>
        <v>0</v>
      </c>
      <c r="L4492" s="117">
        <f>IFERROR(VLOOKUP(F:F,'BW Expense Report Doc'!F:H,3,FALSE),0)</f>
        <v>0</v>
      </c>
      <c r="M4492" s="117" t="str">
        <f>IFERROR(VLOOKUP(F:F,'Payment Schedule'!AD:AE,2,FALSE),"")</f>
        <v/>
      </c>
    </row>
  </sheetData>
  <sheetProtection algorithmName="SHA-512" hashValue="TE/NsJMrOYzIuM9n6a9rjQgGGrvS79KZXvbl0PMZjIob5Czbj4twci5DdwgPrFGwsNnUnGUmgp9x5pDpbHpHmQ==" saltValue="YYlLCRo9fz2D6jpm5kUdHA==" spinCount="100000" sheet="1" objects="1" scenarios="1" autoFilter="0"/>
  <autoFilter ref="A6:N4492" xr:uid="{7C964E31-6618-4891-B022-53099FF915CC}"/>
  <phoneticPr fontId="4" type="noConversion"/>
  <conditionalFormatting sqref="P28">
    <cfRule type="cellIs" dxfId="0" priority="1" operator="notEqual">
      <formula>0</formula>
    </cfRule>
  </conditionalFormatting>
  <pageMargins left="0.7" right="0.7" top="0.75" bottom="0.75" header="0.3" footer="0.3"/>
  <pageSetup paperSize="17"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62CB9-DECA-402A-9459-5798137AFD8B}">
  <sheetPr>
    <tabColor rgb="FFFFFF00"/>
    <pageSetUpPr fitToPage="1"/>
  </sheetPr>
  <dimension ref="A1:W2680"/>
  <sheetViews>
    <sheetView zoomScale="106" zoomScaleNormal="106" workbookViewId="0">
      <pane xSplit="4" ySplit="19" topLeftCell="E20" activePane="bottomRight" state="frozen"/>
      <selection activeCell="F15" sqref="F15"/>
      <selection pane="topRight" activeCell="F15" sqref="F15"/>
      <selection pane="bottomLeft" activeCell="F15" sqref="F15"/>
      <selection pane="bottomRight" activeCell="B20" sqref="B20:W23"/>
    </sheetView>
  </sheetViews>
  <sheetFormatPr defaultColWidth="9.140625" defaultRowHeight="12" outlineLevelRow="1" x14ac:dyDescent="0.2"/>
  <cols>
    <col min="1" max="1" width="18.7109375" style="1" customWidth="1"/>
    <col min="2" max="2" width="13" style="110" bestFit="1" customWidth="1"/>
    <col min="3" max="3" width="19.5703125" style="110" customWidth="1"/>
    <col min="4" max="4" width="16.5703125" style="130" customWidth="1"/>
    <col min="5" max="5" width="29.5703125" style="110" customWidth="1"/>
    <col min="6" max="6" width="11" style="110" bestFit="1" customWidth="1"/>
    <col min="7" max="7" width="19.7109375" style="110" bestFit="1" customWidth="1"/>
    <col min="8" max="8" width="12.85546875" style="112" bestFit="1" customWidth="1"/>
    <col min="9" max="9" width="12.28515625" style="112" bestFit="1" customWidth="1"/>
    <col min="10" max="10" width="12" style="112" bestFit="1" customWidth="1"/>
    <col min="11" max="11" width="14.7109375" style="112" bestFit="1" customWidth="1"/>
    <col min="12" max="12" width="15.140625" style="112" bestFit="1" customWidth="1"/>
    <col min="13" max="13" width="14.42578125" style="112" bestFit="1" customWidth="1"/>
    <col min="14" max="14" width="8.140625" style="112" bestFit="1" customWidth="1"/>
    <col min="15" max="15" width="12.5703125" style="112" bestFit="1" customWidth="1"/>
    <col min="16" max="16" width="14" style="112" bestFit="1" customWidth="1"/>
    <col min="17" max="17" width="13.85546875" style="112" bestFit="1" customWidth="1"/>
    <col min="18" max="18" width="10.85546875" style="112" bestFit="1" customWidth="1"/>
    <col min="19" max="19" width="13.42578125" style="112" bestFit="1" customWidth="1"/>
    <col min="20" max="20" width="12.28515625" style="112" bestFit="1" customWidth="1"/>
    <col min="21" max="21" width="15.7109375" style="112" bestFit="1" customWidth="1"/>
    <col min="22" max="22" width="14" style="112" bestFit="1" customWidth="1"/>
    <col min="23" max="23" width="16.28515625" style="112" bestFit="1" customWidth="1"/>
    <col min="24" max="16384" width="9.140625" style="1"/>
  </cols>
  <sheetData>
    <row r="1" spans="1:23" s="19" customFormat="1" ht="15" x14ac:dyDescent="0.25">
      <c r="A1" s="30" t="s">
        <v>593</v>
      </c>
      <c r="B1" s="5"/>
      <c r="D1" s="21"/>
      <c r="F1" s="26"/>
      <c r="K1" s="35"/>
    </row>
    <row r="2" spans="1:23" s="19" customFormat="1" x14ac:dyDescent="0.2">
      <c r="A2" s="20" t="s">
        <v>311</v>
      </c>
      <c r="B2" s="107">
        <f>'Lease Rollforward'!B2</f>
        <v>2024</v>
      </c>
      <c r="D2" s="21"/>
      <c r="F2" s="26"/>
      <c r="K2" s="35"/>
    </row>
    <row r="3" spans="1:23" ht="6" customHeight="1" x14ac:dyDescent="0.2">
      <c r="B3" s="1"/>
      <c r="C3" s="1"/>
      <c r="D3" s="8"/>
      <c r="E3" s="1"/>
      <c r="F3" s="28"/>
      <c r="G3" s="1"/>
      <c r="H3" s="1"/>
      <c r="I3" s="4"/>
      <c r="J3" s="7"/>
      <c r="K3" s="33"/>
      <c r="L3" s="40"/>
      <c r="M3" s="40"/>
      <c r="N3" s="1"/>
      <c r="O3" s="1"/>
      <c r="P3" s="1"/>
      <c r="Q3" s="1"/>
      <c r="R3" s="1"/>
      <c r="S3" s="1"/>
      <c r="T3" s="1"/>
      <c r="U3" s="1"/>
      <c r="V3" s="1"/>
      <c r="W3" s="1"/>
    </row>
    <row r="4" spans="1:23" s="37" customFormat="1" ht="15" x14ac:dyDescent="0.25">
      <c r="A4" s="41" t="s">
        <v>363</v>
      </c>
      <c r="B4" s="42"/>
      <c r="C4" s="42"/>
      <c r="D4" s="43"/>
      <c r="E4" s="42"/>
      <c r="F4" s="42"/>
      <c r="G4" s="42"/>
      <c r="H4" s="44"/>
      <c r="I4" s="44"/>
      <c r="J4" s="44"/>
      <c r="K4" s="44"/>
      <c r="L4" s="44"/>
      <c r="M4" s="44"/>
      <c r="N4" s="44"/>
      <c r="O4" s="44"/>
      <c r="P4" s="44"/>
      <c r="Q4" s="44"/>
      <c r="R4" s="44"/>
      <c r="S4" s="44"/>
      <c r="T4" s="44"/>
      <c r="U4" s="44"/>
      <c r="V4" s="44"/>
      <c r="W4" s="44"/>
    </row>
    <row r="5" spans="1:23" ht="5.25" customHeight="1" x14ac:dyDescent="0.2">
      <c r="B5" s="1"/>
      <c r="C5" s="1"/>
      <c r="D5" s="10"/>
      <c r="E5" s="1"/>
      <c r="F5" s="1"/>
      <c r="G5" s="1"/>
      <c r="H5" s="4"/>
      <c r="I5" s="4"/>
      <c r="J5" s="4"/>
      <c r="K5" s="4"/>
      <c r="L5" s="4"/>
      <c r="M5" s="4"/>
      <c r="N5" s="4"/>
      <c r="O5" s="4"/>
      <c r="P5" s="4"/>
      <c r="Q5" s="4"/>
      <c r="R5" s="4"/>
      <c r="S5" s="4"/>
      <c r="T5" s="4"/>
      <c r="U5" s="4"/>
      <c r="V5" s="4"/>
      <c r="W5" s="4"/>
    </row>
    <row r="6" spans="1:23" s="18" customFormat="1" outlineLevel="1" x14ac:dyDescent="0.2">
      <c r="A6" s="59" t="s">
        <v>321</v>
      </c>
      <c r="B6" s="59" t="s">
        <v>213</v>
      </c>
      <c r="C6" s="59" t="s">
        <v>230</v>
      </c>
      <c r="D6" s="60" t="s">
        <v>26</v>
      </c>
      <c r="E6" s="60" t="s">
        <v>231</v>
      </c>
      <c r="F6" s="59" t="s">
        <v>31</v>
      </c>
      <c r="G6" s="59" t="s">
        <v>232</v>
      </c>
      <c r="H6" s="45" t="s">
        <v>214</v>
      </c>
      <c r="I6" s="45" t="s">
        <v>215</v>
      </c>
      <c r="J6" s="45" t="s">
        <v>216</v>
      </c>
      <c r="K6" s="45" t="s">
        <v>217</v>
      </c>
      <c r="L6" s="45" t="s">
        <v>218</v>
      </c>
      <c r="M6" s="45" t="s">
        <v>219</v>
      </c>
      <c r="N6" s="45" t="s">
        <v>220</v>
      </c>
      <c r="O6" s="45" t="s">
        <v>221</v>
      </c>
      <c r="P6" s="45" t="s">
        <v>222</v>
      </c>
      <c r="Q6" s="45" t="s">
        <v>223</v>
      </c>
      <c r="R6" s="45" t="s">
        <v>224</v>
      </c>
      <c r="S6" s="45" t="s">
        <v>225</v>
      </c>
      <c r="T6" s="45" t="s">
        <v>226</v>
      </c>
      <c r="U6" s="45" t="s">
        <v>227</v>
      </c>
      <c r="V6" s="45" t="s">
        <v>228</v>
      </c>
      <c r="W6" s="45" t="s">
        <v>229</v>
      </c>
    </row>
    <row r="7" spans="1:23" s="138" customFormat="1" ht="11.25" hidden="1" outlineLevel="1" x14ac:dyDescent="0.2">
      <c r="A7" s="134" t="s">
        <v>19</v>
      </c>
      <c r="B7" s="135"/>
      <c r="C7" s="135"/>
      <c r="D7" s="136"/>
      <c r="E7" s="135"/>
      <c r="F7" s="135"/>
      <c r="G7" s="135"/>
      <c r="H7" s="137">
        <f t="shared" ref="H7:W14" si="0">SUMIF($A$20:$A$2680,$A7,H$20:H$2680)</f>
        <v>0</v>
      </c>
      <c r="I7" s="137">
        <f t="shared" si="0"/>
        <v>0</v>
      </c>
      <c r="J7" s="137">
        <f t="shared" si="0"/>
        <v>0</v>
      </c>
      <c r="K7" s="137">
        <f t="shared" si="0"/>
        <v>0</v>
      </c>
      <c r="L7" s="137">
        <f t="shared" si="0"/>
        <v>0</v>
      </c>
      <c r="M7" s="137">
        <f t="shared" si="0"/>
        <v>0</v>
      </c>
      <c r="N7" s="137">
        <f t="shared" si="0"/>
        <v>0</v>
      </c>
      <c r="O7" s="137">
        <f t="shared" si="0"/>
        <v>0</v>
      </c>
      <c r="P7" s="137">
        <f t="shared" si="0"/>
        <v>0</v>
      </c>
      <c r="Q7" s="137">
        <f t="shared" si="0"/>
        <v>0</v>
      </c>
      <c r="R7" s="137">
        <f t="shared" si="0"/>
        <v>0</v>
      </c>
      <c r="S7" s="137">
        <f t="shared" si="0"/>
        <v>0</v>
      </c>
      <c r="T7" s="137">
        <f t="shared" si="0"/>
        <v>0</v>
      </c>
      <c r="U7" s="137">
        <f t="shared" si="0"/>
        <v>0</v>
      </c>
      <c r="V7" s="137">
        <f t="shared" si="0"/>
        <v>0</v>
      </c>
      <c r="W7" s="137">
        <f t="shared" si="0"/>
        <v>0</v>
      </c>
    </row>
    <row r="8" spans="1:23" s="138" customFormat="1" ht="11.25" hidden="1" outlineLevel="1" x14ac:dyDescent="0.2">
      <c r="A8" s="134" t="s">
        <v>20</v>
      </c>
      <c r="B8" s="135"/>
      <c r="C8" s="135"/>
      <c r="D8" s="136"/>
      <c r="E8" s="135"/>
      <c r="F8" s="135"/>
      <c r="G8" s="135"/>
      <c r="H8" s="137">
        <f t="shared" si="0"/>
        <v>0</v>
      </c>
      <c r="I8" s="137">
        <f t="shared" si="0"/>
        <v>0</v>
      </c>
      <c r="J8" s="137">
        <f t="shared" si="0"/>
        <v>0</v>
      </c>
      <c r="K8" s="137">
        <f t="shared" si="0"/>
        <v>0</v>
      </c>
      <c r="L8" s="137">
        <f t="shared" si="0"/>
        <v>0</v>
      </c>
      <c r="M8" s="137">
        <f t="shared" si="0"/>
        <v>0</v>
      </c>
      <c r="N8" s="137">
        <f t="shared" si="0"/>
        <v>0</v>
      </c>
      <c r="O8" s="137">
        <f t="shared" si="0"/>
        <v>0</v>
      </c>
      <c r="P8" s="137">
        <f t="shared" si="0"/>
        <v>0</v>
      </c>
      <c r="Q8" s="137">
        <f t="shared" si="0"/>
        <v>0</v>
      </c>
      <c r="R8" s="137">
        <f t="shared" si="0"/>
        <v>0</v>
      </c>
      <c r="S8" s="137">
        <f t="shared" si="0"/>
        <v>0</v>
      </c>
      <c r="T8" s="137">
        <f t="shared" si="0"/>
        <v>0</v>
      </c>
      <c r="U8" s="137">
        <f t="shared" si="0"/>
        <v>0</v>
      </c>
      <c r="V8" s="137">
        <f t="shared" si="0"/>
        <v>0</v>
      </c>
      <c r="W8" s="137">
        <f t="shared" si="0"/>
        <v>0</v>
      </c>
    </row>
    <row r="9" spans="1:23" s="138" customFormat="1" ht="11.25" hidden="1" outlineLevel="1" x14ac:dyDescent="0.2">
      <c r="A9" s="134" t="s">
        <v>21</v>
      </c>
      <c r="B9" s="135"/>
      <c r="C9" s="135"/>
      <c r="D9" s="136"/>
      <c r="E9" s="135"/>
      <c r="F9" s="135"/>
      <c r="G9" s="135"/>
      <c r="H9" s="137">
        <f t="shared" si="0"/>
        <v>0</v>
      </c>
      <c r="I9" s="137">
        <f t="shared" si="0"/>
        <v>0</v>
      </c>
      <c r="J9" s="137">
        <f t="shared" si="0"/>
        <v>0</v>
      </c>
      <c r="K9" s="137">
        <f t="shared" si="0"/>
        <v>0</v>
      </c>
      <c r="L9" s="137">
        <f t="shared" si="0"/>
        <v>0</v>
      </c>
      <c r="M9" s="137">
        <f t="shared" si="0"/>
        <v>0</v>
      </c>
      <c r="N9" s="137">
        <f t="shared" si="0"/>
        <v>0</v>
      </c>
      <c r="O9" s="137">
        <f t="shared" si="0"/>
        <v>0</v>
      </c>
      <c r="P9" s="137">
        <f t="shared" si="0"/>
        <v>0</v>
      </c>
      <c r="Q9" s="137">
        <f t="shared" si="0"/>
        <v>0</v>
      </c>
      <c r="R9" s="137">
        <f t="shared" si="0"/>
        <v>0</v>
      </c>
      <c r="S9" s="137">
        <f t="shared" si="0"/>
        <v>0</v>
      </c>
      <c r="T9" s="137">
        <f t="shared" si="0"/>
        <v>0</v>
      </c>
      <c r="U9" s="137">
        <f t="shared" si="0"/>
        <v>0</v>
      </c>
      <c r="V9" s="137">
        <f t="shared" si="0"/>
        <v>0</v>
      </c>
      <c r="W9" s="137">
        <f t="shared" si="0"/>
        <v>0</v>
      </c>
    </row>
    <row r="10" spans="1:23" s="138" customFormat="1" ht="11.25" hidden="1" outlineLevel="1" x14ac:dyDescent="0.2">
      <c r="A10" s="134" t="s">
        <v>22</v>
      </c>
      <c r="B10" s="135"/>
      <c r="C10" s="135"/>
      <c r="D10" s="136"/>
      <c r="E10" s="135"/>
      <c r="F10" s="135"/>
      <c r="G10" s="135"/>
      <c r="H10" s="137">
        <f t="shared" si="0"/>
        <v>0</v>
      </c>
      <c r="I10" s="137">
        <f t="shared" si="0"/>
        <v>0</v>
      </c>
      <c r="J10" s="137">
        <f t="shared" si="0"/>
        <v>0</v>
      </c>
      <c r="K10" s="137">
        <f t="shared" si="0"/>
        <v>0</v>
      </c>
      <c r="L10" s="137">
        <f t="shared" si="0"/>
        <v>0</v>
      </c>
      <c r="M10" s="137">
        <f t="shared" si="0"/>
        <v>0</v>
      </c>
      <c r="N10" s="137">
        <f t="shared" si="0"/>
        <v>0</v>
      </c>
      <c r="O10" s="137">
        <f t="shared" si="0"/>
        <v>0</v>
      </c>
      <c r="P10" s="137">
        <f t="shared" si="0"/>
        <v>0</v>
      </c>
      <c r="Q10" s="137">
        <f t="shared" si="0"/>
        <v>0</v>
      </c>
      <c r="R10" s="137">
        <f t="shared" si="0"/>
        <v>0</v>
      </c>
      <c r="S10" s="137">
        <f t="shared" si="0"/>
        <v>0</v>
      </c>
      <c r="T10" s="137">
        <f t="shared" si="0"/>
        <v>0</v>
      </c>
      <c r="U10" s="137">
        <f t="shared" si="0"/>
        <v>0</v>
      </c>
      <c r="V10" s="137">
        <f t="shared" si="0"/>
        <v>0</v>
      </c>
      <c r="W10" s="137">
        <f t="shared" si="0"/>
        <v>0</v>
      </c>
    </row>
    <row r="11" spans="1:23" s="138" customFormat="1" ht="11.25" hidden="1" outlineLevel="1" x14ac:dyDescent="0.2">
      <c r="A11" s="134" t="s">
        <v>23</v>
      </c>
      <c r="B11" s="135"/>
      <c r="C11" s="135"/>
      <c r="D11" s="136"/>
      <c r="E11" s="135"/>
      <c r="F11" s="135"/>
      <c r="G11" s="135"/>
      <c r="H11" s="137">
        <f t="shared" si="0"/>
        <v>0</v>
      </c>
      <c r="I11" s="137">
        <f t="shared" si="0"/>
        <v>0</v>
      </c>
      <c r="J11" s="137">
        <f t="shared" si="0"/>
        <v>0</v>
      </c>
      <c r="K11" s="137">
        <f t="shared" si="0"/>
        <v>0</v>
      </c>
      <c r="L11" s="137">
        <f t="shared" si="0"/>
        <v>0</v>
      </c>
      <c r="M11" s="137">
        <f t="shared" si="0"/>
        <v>0</v>
      </c>
      <c r="N11" s="137">
        <f t="shared" si="0"/>
        <v>0</v>
      </c>
      <c r="O11" s="137">
        <f t="shared" si="0"/>
        <v>0</v>
      </c>
      <c r="P11" s="137">
        <f t="shared" si="0"/>
        <v>0</v>
      </c>
      <c r="Q11" s="137">
        <f t="shared" si="0"/>
        <v>0</v>
      </c>
      <c r="R11" s="137">
        <f t="shared" si="0"/>
        <v>0</v>
      </c>
      <c r="S11" s="137">
        <f t="shared" si="0"/>
        <v>0</v>
      </c>
      <c r="T11" s="137">
        <f t="shared" si="0"/>
        <v>0</v>
      </c>
      <c r="U11" s="137">
        <f t="shared" si="0"/>
        <v>0</v>
      </c>
      <c r="V11" s="137">
        <f t="shared" si="0"/>
        <v>0</v>
      </c>
      <c r="W11" s="137">
        <f t="shared" si="0"/>
        <v>0</v>
      </c>
    </row>
    <row r="12" spans="1:23" s="138" customFormat="1" ht="11.25" hidden="1" outlineLevel="1" x14ac:dyDescent="0.2">
      <c r="A12" s="134" t="s">
        <v>24</v>
      </c>
      <c r="B12" s="135"/>
      <c r="C12" s="135"/>
      <c r="D12" s="136"/>
      <c r="E12" s="135"/>
      <c r="F12" s="135"/>
      <c r="G12" s="135"/>
      <c r="H12" s="137">
        <f t="shared" si="0"/>
        <v>0</v>
      </c>
      <c r="I12" s="137">
        <f t="shared" si="0"/>
        <v>0</v>
      </c>
      <c r="J12" s="137">
        <f t="shared" si="0"/>
        <v>0</v>
      </c>
      <c r="K12" s="137">
        <f t="shared" si="0"/>
        <v>0</v>
      </c>
      <c r="L12" s="137">
        <f t="shared" si="0"/>
        <v>0</v>
      </c>
      <c r="M12" s="137">
        <f t="shared" si="0"/>
        <v>0</v>
      </c>
      <c r="N12" s="137">
        <f t="shared" si="0"/>
        <v>0</v>
      </c>
      <c r="O12" s="137">
        <f t="shared" si="0"/>
        <v>0</v>
      </c>
      <c r="P12" s="137">
        <f t="shared" si="0"/>
        <v>0</v>
      </c>
      <c r="Q12" s="137">
        <f t="shared" si="0"/>
        <v>0</v>
      </c>
      <c r="R12" s="137">
        <f t="shared" si="0"/>
        <v>0</v>
      </c>
      <c r="S12" s="137">
        <f t="shared" si="0"/>
        <v>0</v>
      </c>
      <c r="T12" s="137">
        <f t="shared" si="0"/>
        <v>0</v>
      </c>
      <c r="U12" s="137">
        <f t="shared" si="0"/>
        <v>0</v>
      </c>
      <c r="V12" s="137">
        <f t="shared" si="0"/>
        <v>0</v>
      </c>
      <c r="W12" s="137">
        <f t="shared" si="0"/>
        <v>0</v>
      </c>
    </row>
    <row r="13" spans="1:23" s="138" customFormat="1" ht="11.25" hidden="1" outlineLevel="1" x14ac:dyDescent="0.2">
      <c r="A13" s="134" t="s">
        <v>25</v>
      </c>
      <c r="B13" s="135"/>
      <c r="C13" s="135"/>
      <c r="D13" s="136"/>
      <c r="E13" s="135"/>
      <c r="F13" s="135"/>
      <c r="G13" s="135"/>
      <c r="H13" s="137">
        <f t="shared" si="0"/>
        <v>0</v>
      </c>
      <c r="I13" s="137">
        <f t="shared" si="0"/>
        <v>0</v>
      </c>
      <c r="J13" s="137">
        <f t="shared" si="0"/>
        <v>0</v>
      </c>
      <c r="K13" s="137">
        <f t="shared" si="0"/>
        <v>0</v>
      </c>
      <c r="L13" s="137">
        <f t="shared" si="0"/>
        <v>0</v>
      </c>
      <c r="M13" s="137">
        <f t="shared" si="0"/>
        <v>0</v>
      </c>
      <c r="N13" s="137">
        <f t="shared" si="0"/>
        <v>0</v>
      </c>
      <c r="O13" s="137">
        <f t="shared" si="0"/>
        <v>0</v>
      </c>
      <c r="P13" s="137">
        <f t="shared" si="0"/>
        <v>0</v>
      </c>
      <c r="Q13" s="137">
        <f t="shared" si="0"/>
        <v>0</v>
      </c>
      <c r="R13" s="137">
        <f t="shared" si="0"/>
        <v>0</v>
      </c>
      <c r="S13" s="137">
        <f t="shared" si="0"/>
        <v>0</v>
      </c>
      <c r="T13" s="137">
        <f t="shared" si="0"/>
        <v>0</v>
      </c>
      <c r="U13" s="137">
        <f t="shared" si="0"/>
        <v>0</v>
      </c>
      <c r="V13" s="137">
        <f t="shared" si="0"/>
        <v>0</v>
      </c>
      <c r="W13" s="137">
        <f t="shared" si="0"/>
        <v>0</v>
      </c>
    </row>
    <row r="14" spans="1:23" s="138" customFormat="1" ht="11.25" outlineLevel="1" x14ac:dyDescent="0.2">
      <c r="A14" s="134" t="s">
        <v>561</v>
      </c>
      <c r="B14" s="135"/>
      <c r="C14" s="135"/>
      <c r="D14" s="136"/>
      <c r="E14" s="135"/>
      <c r="F14" s="135"/>
      <c r="G14" s="135"/>
      <c r="H14" s="137">
        <f t="shared" si="0"/>
        <v>0</v>
      </c>
      <c r="I14" s="137">
        <f t="shared" si="0"/>
        <v>905646.97</v>
      </c>
      <c r="J14" s="137">
        <f t="shared" si="0"/>
        <v>0</v>
      </c>
      <c r="K14" s="137">
        <f t="shared" si="0"/>
        <v>0</v>
      </c>
      <c r="L14" s="137">
        <f t="shared" si="0"/>
        <v>0</v>
      </c>
      <c r="M14" s="137">
        <f t="shared" si="0"/>
        <v>0</v>
      </c>
      <c r="N14" s="137">
        <f t="shared" si="0"/>
        <v>0</v>
      </c>
      <c r="O14" s="137">
        <f t="shared" si="0"/>
        <v>905646.97</v>
      </c>
      <c r="P14" s="137">
        <f t="shared" si="0"/>
        <v>0</v>
      </c>
      <c r="Q14" s="137">
        <f t="shared" si="0"/>
        <v>-356510.81</v>
      </c>
      <c r="R14" s="137">
        <f t="shared" si="0"/>
        <v>0</v>
      </c>
      <c r="S14" s="137">
        <f t="shared" si="0"/>
        <v>0</v>
      </c>
      <c r="T14" s="137">
        <f t="shared" si="0"/>
        <v>0</v>
      </c>
      <c r="U14" s="137">
        <f t="shared" si="0"/>
        <v>-356510.81</v>
      </c>
      <c r="V14" s="137">
        <f t="shared" si="0"/>
        <v>0</v>
      </c>
      <c r="W14" s="137">
        <f t="shared" si="0"/>
        <v>549136.16</v>
      </c>
    </row>
    <row r="15" spans="1:23" outlineLevel="1" x14ac:dyDescent="0.2">
      <c r="B15" s="1"/>
      <c r="C15" s="1"/>
      <c r="D15" s="10"/>
      <c r="E15" s="1"/>
      <c r="F15" s="1"/>
      <c r="G15" s="1"/>
      <c r="H15" s="31"/>
      <c r="I15" s="31"/>
      <c r="J15" s="31"/>
      <c r="K15" s="31"/>
      <c r="L15" s="31"/>
      <c r="M15" s="31"/>
      <c r="N15" s="31"/>
      <c r="O15" s="31"/>
      <c r="P15" s="31"/>
      <c r="Q15" s="31"/>
      <c r="R15" s="31"/>
      <c r="S15" s="31"/>
      <c r="T15" s="31"/>
      <c r="U15" s="31"/>
      <c r="V15" s="31"/>
      <c r="W15" s="31"/>
    </row>
    <row r="16" spans="1:23" s="131" customFormat="1" x14ac:dyDescent="0.2">
      <c r="D16" s="133" t="s">
        <v>594</v>
      </c>
      <c r="H16" s="132">
        <f t="shared" ref="H16:W16" si="1">SUM(H7:H15)</f>
        <v>0</v>
      </c>
      <c r="I16" s="132">
        <f t="shared" si="1"/>
        <v>905646.97</v>
      </c>
      <c r="J16" s="132">
        <f t="shared" si="1"/>
        <v>0</v>
      </c>
      <c r="K16" s="132">
        <f t="shared" si="1"/>
        <v>0</v>
      </c>
      <c r="L16" s="132">
        <f t="shared" si="1"/>
        <v>0</v>
      </c>
      <c r="M16" s="132">
        <f t="shared" si="1"/>
        <v>0</v>
      </c>
      <c r="N16" s="132">
        <f t="shared" si="1"/>
        <v>0</v>
      </c>
      <c r="O16" s="132">
        <f t="shared" si="1"/>
        <v>905646.97</v>
      </c>
      <c r="P16" s="132">
        <f t="shared" si="1"/>
        <v>0</v>
      </c>
      <c r="Q16" s="132">
        <f t="shared" si="1"/>
        <v>-356510.81</v>
      </c>
      <c r="R16" s="132">
        <f t="shared" si="1"/>
        <v>0</v>
      </c>
      <c r="S16" s="132">
        <f t="shared" si="1"/>
        <v>0</v>
      </c>
      <c r="T16" s="132">
        <f t="shared" si="1"/>
        <v>0</v>
      </c>
      <c r="U16" s="132">
        <f t="shared" si="1"/>
        <v>-356510.81</v>
      </c>
      <c r="V16" s="132">
        <f t="shared" si="1"/>
        <v>0</v>
      </c>
      <c r="W16" s="132">
        <f t="shared" si="1"/>
        <v>549136.16</v>
      </c>
    </row>
    <row r="17" spans="1:23" ht="15" x14ac:dyDescent="0.25">
      <c r="A17" s="39" t="s">
        <v>326</v>
      </c>
      <c r="B17" s="1"/>
      <c r="C17" s="1"/>
      <c r="D17" s="10"/>
      <c r="E17" s="1"/>
      <c r="F17" s="1"/>
      <c r="G17" s="1"/>
      <c r="H17" s="4"/>
      <c r="I17" s="4"/>
      <c r="J17" s="4"/>
      <c r="K17" s="4"/>
      <c r="L17" s="4"/>
      <c r="M17" s="4"/>
      <c r="N17" s="4"/>
      <c r="O17" s="4"/>
      <c r="P17" s="4"/>
      <c r="Q17" s="4"/>
      <c r="R17" s="4"/>
      <c r="S17" s="4"/>
      <c r="T17" s="4"/>
      <c r="U17" s="4"/>
      <c r="V17" s="4"/>
      <c r="W17" s="4"/>
    </row>
    <row r="18" spans="1:23" s="19" customFormat="1" x14ac:dyDescent="0.2">
      <c r="A18" s="19" t="s">
        <v>322</v>
      </c>
      <c r="B18" s="6" t="s">
        <v>591</v>
      </c>
      <c r="C18" s="6" t="s">
        <v>591</v>
      </c>
      <c r="D18" s="6" t="s">
        <v>591</v>
      </c>
      <c r="E18" s="6" t="s">
        <v>591</v>
      </c>
      <c r="F18" s="6" t="s">
        <v>591</v>
      </c>
      <c r="G18" s="6" t="s">
        <v>591</v>
      </c>
      <c r="H18" s="6" t="s">
        <v>591</v>
      </c>
      <c r="I18" s="6" t="s">
        <v>591</v>
      </c>
      <c r="J18" s="6" t="s">
        <v>591</v>
      </c>
      <c r="K18" s="6" t="s">
        <v>591</v>
      </c>
      <c r="L18" s="6" t="s">
        <v>591</v>
      </c>
      <c r="M18" s="6" t="s">
        <v>591</v>
      </c>
      <c r="N18" s="6" t="s">
        <v>591</v>
      </c>
      <c r="O18" s="6" t="s">
        <v>591</v>
      </c>
      <c r="P18" s="6" t="s">
        <v>591</v>
      </c>
      <c r="Q18" s="6" t="s">
        <v>591</v>
      </c>
      <c r="R18" s="6" t="s">
        <v>591</v>
      </c>
      <c r="S18" s="6" t="s">
        <v>591</v>
      </c>
      <c r="T18" s="6" t="s">
        <v>591</v>
      </c>
      <c r="U18" s="6" t="s">
        <v>591</v>
      </c>
      <c r="V18" s="6" t="s">
        <v>591</v>
      </c>
      <c r="W18" s="6" t="s">
        <v>591</v>
      </c>
    </row>
    <row r="19" spans="1:23" s="18" customFormat="1" x14ac:dyDescent="0.2">
      <c r="A19" s="45" t="s">
        <v>321</v>
      </c>
      <c r="B19" s="18" t="s">
        <v>213</v>
      </c>
      <c r="C19" s="18" t="s">
        <v>230</v>
      </c>
      <c r="D19" s="36" t="s">
        <v>26</v>
      </c>
      <c r="E19" s="36" t="s">
        <v>231</v>
      </c>
      <c r="F19" s="18" t="s">
        <v>31</v>
      </c>
      <c r="G19" s="18" t="s">
        <v>232</v>
      </c>
      <c r="H19" s="38" t="s">
        <v>214</v>
      </c>
      <c r="I19" s="38" t="s">
        <v>215</v>
      </c>
      <c r="J19" s="38" t="s">
        <v>216</v>
      </c>
      <c r="K19" s="38" t="s">
        <v>217</v>
      </c>
      <c r="L19" s="38" t="s">
        <v>218</v>
      </c>
      <c r="M19" s="38" t="s">
        <v>219</v>
      </c>
      <c r="N19" s="38" t="s">
        <v>220</v>
      </c>
      <c r="O19" s="38" t="s">
        <v>221</v>
      </c>
      <c r="P19" s="38" t="s">
        <v>222</v>
      </c>
      <c r="Q19" s="38" t="s">
        <v>223</v>
      </c>
      <c r="R19" s="38" t="s">
        <v>224</v>
      </c>
      <c r="S19" s="38" t="s">
        <v>225</v>
      </c>
      <c r="T19" s="38" t="s">
        <v>226</v>
      </c>
      <c r="U19" s="38" t="s">
        <v>227</v>
      </c>
      <c r="V19" s="38" t="s">
        <v>228</v>
      </c>
      <c r="W19" s="38" t="s">
        <v>229</v>
      </c>
    </row>
    <row r="20" spans="1:23" x14ac:dyDescent="0.2">
      <c r="A20" s="29" t="str">
        <f>IFERROR(VLOOKUP(D:D,'Payment Schedule'!U:AK,17,FALSE),"Not Leased")</f>
        <v>SBITA</v>
      </c>
      <c r="B20" s="110" t="s">
        <v>47</v>
      </c>
      <c r="C20" s="110" t="s">
        <v>708</v>
      </c>
      <c r="D20" s="130">
        <v>260000000123</v>
      </c>
      <c r="E20" s="110">
        <v>123</v>
      </c>
      <c r="F20" s="110">
        <v>26509</v>
      </c>
      <c r="G20" s="110" t="s">
        <v>715</v>
      </c>
      <c r="H20" s="125">
        <v>0</v>
      </c>
      <c r="I20" s="112">
        <v>376073.65</v>
      </c>
      <c r="J20" s="125"/>
      <c r="O20" s="125">
        <v>376073.65</v>
      </c>
      <c r="P20" s="125">
        <v>0</v>
      </c>
      <c r="Q20" s="213">
        <v>-145576.9</v>
      </c>
      <c r="R20" s="125"/>
      <c r="U20" s="125">
        <v>-145576.9</v>
      </c>
      <c r="V20" s="125">
        <v>0</v>
      </c>
      <c r="W20" s="125">
        <v>230496.75</v>
      </c>
    </row>
    <row r="21" spans="1:23" x14ac:dyDescent="0.2">
      <c r="A21" s="29" t="str">
        <f>IFERROR(VLOOKUP(D:D,'Payment Schedule'!U:AK,17,FALSE),"Not Leased")</f>
        <v>SBITA</v>
      </c>
      <c r="B21" s="110" t="s">
        <v>47</v>
      </c>
      <c r="C21" s="110" t="s">
        <v>708</v>
      </c>
      <c r="D21" s="130">
        <v>260000001234</v>
      </c>
      <c r="E21" s="110">
        <v>1234</v>
      </c>
      <c r="F21" s="110">
        <v>26509</v>
      </c>
      <c r="G21" s="110" t="s">
        <v>715</v>
      </c>
      <c r="H21" s="125">
        <v>0</v>
      </c>
      <c r="I21" s="112">
        <v>266060.73</v>
      </c>
      <c r="J21" s="125"/>
      <c r="O21" s="125">
        <v>266060.73</v>
      </c>
      <c r="P21" s="125">
        <v>0</v>
      </c>
      <c r="Q21" s="213">
        <v>-145124.03</v>
      </c>
      <c r="R21" s="125"/>
      <c r="U21" s="125">
        <v>-145124.03</v>
      </c>
      <c r="V21" s="125">
        <v>0</v>
      </c>
      <c r="W21" s="125">
        <v>120936.7</v>
      </c>
    </row>
    <row r="22" spans="1:23" x14ac:dyDescent="0.2">
      <c r="A22" s="29" t="str">
        <f>IFERROR(VLOOKUP(D:D,'Payment Schedule'!U:AK,17,FALSE),"Not Leased")</f>
        <v>SBITA</v>
      </c>
      <c r="B22" s="110" t="s">
        <v>47</v>
      </c>
      <c r="C22" s="110" t="s">
        <v>708</v>
      </c>
      <c r="D22" s="130">
        <v>260000012345</v>
      </c>
      <c r="E22" s="110">
        <v>12345</v>
      </c>
      <c r="F22" s="110">
        <v>26509</v>
      </c>
      <c r="G22" s="110" t="s">
        <v>715</v>
      </c>
      <c r="H22" s="125">
        <v>0</v>
      </c>
      <c r="I22" s="112">
        <v>131346.66</v>
      </c>
      <c r="J22" s="125"/>
      <c r="O22" s="125">
        <v>131346.66</v>
      </c>
      <c r="P22" s="125">
        <v>0</v>
      </c>
      <c r="Q22" s="213">
        <v>-43782.22</v>
      </c>
      <c r="R22" s="125"/>
      <c r="U22" s="125">
        <v>-43782.22</v>
      </c>
      <c r="V22" s="125">
        <v>0</v>
      </c>
      <c r="W22" s="125">
        <v>87564.44</v>
      </c>
    </row>
    <row r="23" spans="1:23" x14ac:dyDescent="0.2">
      <c r="A23" s="29" t="str">
        <f>IFERROR(VLOOKUP(D:D,'Payment Schedule'!U:AK,17,FALSE),"Not Leased")</f>
        <v>SBITA</v>
      </c>
      <c r="B23" s="110" t="s">
        <v>47</v>
      </c>
      <c r="C23" s="110" t="s">
        <v>708</v>
      </c>
      <c r="D23" s="130">
        <v>260000123456</v>
      </c>
      <c r="E23" s="110">
        <v>123456</v>
      </c>
      <c r="F23" s="110">
        <v>26509</v>
      </c>
      <c r="G23" s="110" t="s">
        <v>715</v>
      </c>
      <c r="H23" s="125">
        <v>0</v>
      </c>
      <c r="I23" s="112">
        <v>132165.93</v>
      </c>
      <c r="J23" s="125"/>
      <c r="O23" s="125">
        <v>132165.93</v>
      </c>
      <c r="P23" s="125">
        <v>0</v>
      </c>
      <c r="Q23" s="213">
        <v>-22027.66</v>
      </c>
      <c r="R23" s="125"/>
      <c r="U23" s="125">
        <v>-22027.66</v>
      </c>
      <c r="V23" s="125">
        <v>0</v>
      </c>
      <c r="W23" s="125">
        <v>110138.27</v>
      </c>
    </row>
    <row r="24" spans="1:23" x14ac:dyDescent="0.2">
      <c r="A24" s="29" t="str">
        <f>IFERROR(VLOOKUP(D:D,'Payment Schedule'!U:AK,17,FALSE),"Not Leased")</f>
        <v>Not Leased</v>
      </c>
      <c r="H24" s="125"/>
      <c r="J24" s="125"/>
      <c r="O24" s="125"/>
      <c r="P24" s="125"/>
      <c r="Q24" s="213"/>
      <c r="R24" s="125"/>
      <c r="U24" s="125"/>
      <c r="V24" s="125"/>
      <c r="W24" s="125"/>
    </row>
    <row r="25" spans="1:23" x14ac:dyDescent="0.2">
      <c r="A25" s="29" t="str">
        <f>IFERROR(VLOOKUP(D:D,'Payment Schedule'!U:AK,17,FALSE),"Not Leased")</f>
        <v>Not Leased</v>
      </c>
      <c r="H25" s="125"/>
      <c r="J25" s="125"/>
      <c r="O25" s="125"/>
      <c r="P25" s="125"/>
      <c r="Q25" s="213"/>
      <c r="R25" s="125"/>
      <c r="U25" s="125"/>
      <c r="V25" s="125"/>
      <c r="W25" s="125"/>
    </row>
    <row r="26" spans="1:23" x14ac:dyDescent="0.2">
      <c r="A26" s="29" t="str">
        <f>IFERROR(VLOOKUP(D:D,'Payment Schedule'!U:AK,17,FALSE),"Not Leased")</f>
        <v>Not Leased</v>
      </c>
      <c r="H26" s="125"/>
      <c r="J26" s="125"/>
      <c r="O26" s="125"/>
      <c r="P26" s="125"/>
      <c r="Q26" s="213"/>
      <c r="R26" s="125"/>
      <c r="U26" s="125"/>
      <c r="V26" s="125"/>
      <c r="W26" s="125"/>
    </row>
    <row r="27" spans="1:23" x14ac:dyDescent="0.2">
      <c r="A27" s="29" t="str">
        <f>IFERROR(VLOOKUP(D:D,'Payment Schedule'!U:AK,17,FALSE),"Not Leased")</f>
        <v>Not Leased</v>
      </c>
      <c r="H27" s="125"/>
      <c r="J27" s="125"/>
      <c r="O27" s="125"/>
      <c r="P27" s="125"/>
      <c r="Q27" s="213"/>
      <c r="R27" s="125"/>
      <c r="U27" s="125"/>
      <c r="V27" s="125"/>
      <c r="W27" s="125"/>
    </row>
    <row r="28" spans="1:23" x14ac:dyDescent="0.2">
      <c r="A28" s="29" t="str">
        <f>IFERROR(VLOOKUP(D:D,'Payment Schedule'!U:AK,17,FALSE),"Not Leased")</f>
        <v>Not Leased</v>
      </c>
      <c r="H28" s="125"/>
      <c r="J28" s="125"/>
      <c r="O28" s="125"/>
      <c r="P28" s="125"/>
      <c r="Q28" s="213"/>
      <c r="R28" s="125"/>
      <c r="U28" s="125"/>
      <c r="V28" s="125"/>
      <c r="W28" s="125"/>
    </row>
    <row r="29" spans="1:23" x14ac:dyDescent="0.2">
      <c r="A29" s="29" t="str">
        <f>IFERROR(VLOOKUP(D:D,'Payment Schedule'!U:AK,17,FALSE),"Not Leased")</f>
        <v>Not Leased</v>
      </c>
      <c r="H29" s="125"/>
      <c r="J29" s="125"/>
      <c r="O29" s="125"/>
      <c r="P29" s="125"/>
      <c r="Q29" s="213"/>
      <c r="R29" s="125"/>
      <c r="U29" s="125"/>
      <c r="V29" s="125"/>
      <c r="W29" s="125"/>
    </row>
    <row r="30" spans="1:23" x14ac:dyDescent="0.2">
      <c r="A30" s="29" t="str">
        <f>IFERROR(VLOOKUP(D:D,'Payment Schedule'!U:AK,17,FALSE),"Not Leased")</f>
        <v>Not Leased</v>
      </c>
      <c r="H30" s="125"/>
      <c r="J30" s="125"/>
      <c r="O30" s="125"/>
      <c r="P30" s="125"/>
      <c r="Q30" s="213"/>
      <c r="R30" s="125"/>
      <c r="U30" s="125"/>
      <c r="V30" s="125"/>
      <c r="W30" s="125"/>
    </row>
    <row r="31" spans="1:23" x14ac:dyDescent="0.2">
      <c r="A31" s="29" t="str">
        <f>IFERROR(VLOOKUP(D:D,'Payment Schedule'!U:AK,17,FALSE),"Not Leased")</f>
        <v>Not Leased</v>
      </c>
      <c r="H31" s="125"/>
      <c r="J31" s="125"/>
      <c r="O31" s="125"/>
      <c r="P31" s="125"/>
      <c r="Q31" s="213"/>
      <c r="R31" s="125"/>
      <c r="U31" s="125"/>
      <c r="V31" s="125"/>
      <c r="W31" s="125"/>
    </row>
    <row r="32" spans="1:23" x14ac:dyDescent="0.2">
      <c r="A32" s="29" t="str">
        <f>IFERROR(VLOOKUP(D:D,'Payment Schedule'!U:AK,17,FALSE),"Not Leased")</f>
        <v>Not Leased</v>
      </c>
      <c r="H32" s="125"/>
      <c r="J32" s="125"/>
      <c r="O32" s="125"/>
      <c r="P32" s="125"/>
      <c r="Q32" s="213"/>
      <c r="R32" s="125"/>
      <c r="U32" s="125"/>
      <c r="V32" s="125"/>
      <c r="W32" s="125"/>
    </row>
    <row r="33" spans="1:23" x14ac:dyDescent="0.2">
      <c r="A33" s="29" t="str">
        <f>IFERROR(VLOOKUP(D:D,'Payment Schedule'!U:AK,17,FALSE),"Not Leased")</f>
        <v>Not Leased</v>
      </c>
      <c r="H33" s="125"/>
      <c r="J33" s="125"/>
      <c r="O33" s="125"/>
      <c r="P33" s="125"/>
      <c r="Q33" s="213"/>
      <c r="R33" s="125"/>
      <c r="U33" s="125"/>
      <c r="V33" s="125"/>
      <c r="W33" s="125"/>
    </row>
    <row r="34" spans="1:23" x14ac:dyDescent="0.2">
      <c r="A34" s="29" t="str">
        <f>IFERROR(VLOOKUP(D:D,'Payment Schedule'!U:AK,17,FALSE),"Not Leased")</f>
        <v>Not Leased</v>
      </c>
      <c r="H34" s="125"/>
      <c r="J34" s="125"/>
      <c r="O34" s="125"/>
      <c r="P34" s="125"/>
      <c r="Q34" s="213"/>
      <c r="R34" s="125"/>
      <c r="U34" s="125"/>
      <c r="V34" s="125"/>
      <c r="W34" s="125"/>
    </row>
    <row r="35" spans="1:23" x14ac:dyDescent="0.2">
      <c r="A35" s="29" t="str">
        <f>IFERROR(VLOOKUP(D:D,'Payment Schedule'!U:AK,17,FALSE),"Not Leased")</f>
        <v>Not Leased</v>
      </c>
      <c r="H35" s="125"/>
      <c r="J35" s="125"/>
      <c r="O35" s="125"/>
      <c r="P35" s="125"/>
      <c r="Q35" s="213"/>
      <c r="R35" s="125"/>
      <c r="U35" s="125"/>
      <c r="V35" s="125"/>
      <c r="W35" s="125"/>
    </row>
    <row r="36" spans="1:23" x14ac:dyDescent="0.2">
      <c r="A36" s="29" t="str">
        <f>IFERROR(VLOOKUP(D:D,'Payment Schedule'!U:AK,17,FALSE),"Not Leased")</f>
        <v>Not Leased</v>
      </c>
      <c r="H36" s="125"/>
      <c r="J36" s="125"/>
      <c r="O36" s="125"/>
      <c r="P36" s="125"/>
      <c r="Q36" s="213"/>
      <c r="R36" s="125"/>
      <c r="U36" s="125"/>
      <c r="V36" s="125"/>
      <c r="W36" s="125"/>
    </row>
    <row r="37" spans="1:23" x14ac:dyDescent="0.2">
      <c r="A37" s="29" t="str">
        <f>IFERROR(VLOOKUP(D:D,'Payment Schedule'!U:AK,17,FALSE),"Not Leased")</f>
        <v>Not Leased</v>
      </c>
      <c r="H37" s="125"/>
      <c r="J37" s="125"/>
      <c r="O37" s="125"/>
      <c r="P37" s="125"/>
      <c r="Q37" s="213"/>
      <c r="R37" s="125"/>
      <c r="U37" s="125"/>
      <c r="V37" s="125"/>
      <c r="W37" s="125"/>
    </row>
    <row r="38" spans="1:23" x14ac:dyDescent="0.2">
      <c r="A38" s="29" t="str">
        <f>IFERROR(VLOOKUP(D:D,'Payment Schedule'!U:AK,17,FALSE),"Not Leased")</f>
        <v>Not Leased</v>
      </c>
      <c r="H38" s="125"/>
      <c r="J38" s="125"/>
      <c r="O38" s="125"/>
      <c r="P38" s="125"/>
      <c r="Q38" s="213"/>
      <c r="R38" s="125"/>
      <c r="U38" s="125"/>
      <c r="V38" s="125"/>
      <c r="W38" s="125"/>
    </row>
    <row r="39" spans="1:23" x14ac:dyDescent="0.2">
      <c r="A39" s="29" t="str">
        <f>IFERROR(VLOOKUP(D:D,'Payment Schedule'!U:AK,17,FALSE),"Not Leased")</f>
        <v>Not Leased</v>
      </c>
      <c r="H39" s="125"/>
      <c r="J39" s="125"/>
      <c r="O39" s="125"/>
      <c r="P39" s="125"/>
      <c r="Q39" s="213"/>
      <c r="R39" s="125"/>
      <c r="U39" s="125"/>
      <c r="V39" s="125"/>
      <c r="W39" s="125"/>
    </row>
    <row r="40" spans="1:23" x14ac:dyDescent="0.2">
      <c r="A40" s="29" t="str">
        <f>IFERROR(VLOOKUP(D:D,'Payment Schedule'!U:AK,17,FALSE),"Not Leased")</f>
        <v>Not Leased</v>
      </c>
      <c r="H40" s="125"/>
      <c r="J40" s="125"/>
      <c r="O40" s="125"/>
      <c r="P40" s="125"/>
      <c r="Q40" s="213"/>
      <c r="R40" s="125"/>
      <c r="U40" s="125"/>
      <c r="V40" s="125"/>
      <c r="W40" s="125"/>
    </row>
    <row r="41" spans="1:23" x14ac:dyDescent="0.2">
      <c r="A41" s="29" t="str">
        <f>IFERROR(VLOOKUP(D:D,'Payment Schedule'!U:AK,17,FALSE),"Not Leased")</f>
        <v>Not Leased</v>
      </c>
      <c r="H41" s="125"/>
      <c r="J41" s="125"/>
      <c r="O41" s="125"/>
      <c r="P41" s="125"/>
      <c r="Q41" s="213"/>
      <c r="R41" s="125"/>
      <c r="U41" s="125"/>
      <c r="V41" s="125"/>
      <c r="W41" s="125"/>
    </row>
    <row r="42" spans="1:23" x14ac:dyDescent="0.2">
      <c r="A42" s="29" t="str">
        <f>IFERROR(VLOOKUP(D:D,'Payment Schedule'!U:AK,17,FALSE),"Not Leased")</f>
        <v>Not Leased</v>
      </c>
      <c r="H42" s="125"/>
      <c r="J42" s="125"/>
      <c r="O42" s="125"/>
      <c r="P42" s="125"/>
      <c r="Q42" s="213"/>
      <c r="R42" s="125"/>
      <c r="U42" s="125"/>
      <c r="V42" s="125"/>
      <c r="W42" s="125"/>
    </row>
    <row r="43" spans="1:23" x14ac:dyDescent="0.2">
      <c r="A43" s="29" t="str">
        <f>IFERROR(VLOOKUP(D:D,'Payment Schedule'!U:AK,17,FALSE),"Not Leased")</f>
        <v>Not Leased</v>
      </c>
      <c r="H43" s="125"/>
      <c r="J43" s="125"/>
      <c r="O43" s="125"/>
      <c r="P43" s="125"/>
      <c r="Q43" s="213"/>
      <c r="R43" s="125"/>
      <c r="U43" s="125"/>
      <c r="V43" s="125"/>
      <c r="W43" s="125"/>
    </row>
    <row r="44" spans="1:23" x14ac:dyDescent="0.2">
      <c r="A44" s="29" t="str">
        <f>IFERROR(VLOOKUP(D:D,'Payment Schedule'!U:AK,17,FALSE),"Not Leased")</f>
        <v>Not Leased</v>
      </c>
      <c r="H44" s="125"/>
      <c r="J44" s="125"/>
      <c r="O44" s="125"/>
      <c r="P44" s="125"/>
      <c r="Q44" s="213"/>
      <c r="R44" s="125"/>
      <c r="U44" s="125"/>
      <c r="V44" s="125"/>
      <c r="W44" s="125"/>
    </row>
    <row r="45" spans="1:23" x14ac:dyDescent="0.2">
      <c r="A45" s="29" t="str">
        <f>IFERROR(VLOOKUP(D:D,'Payment Schedule'!U:AK,17,FALSE),"Not Leased")</f>
        <v>Not Leased</v>
      </c>
      <c r="H45" s="125"/>
      <c r="J45" s="125"/>
      <c r="O45" s="125"/>
      <c r="P45" s="125"/>
      <c r="Q45" s="213"/>
      <c r="R45" s="125"/>
      <c r="U45" s="125"/>
      <c r="V45" s="125"/>
      <c r="W45" s="125"/>
    </row>
    <row r="46" spans="1:23" x14ac:dyDescent="0.2">
      <c r="A46" s="29" t="str">
        <f>IFERROR(VLOOKUP(D:D,'Payment Schedule'!U:AK,17,FALSE),"Not Leased")</f>
        <v>Not Leased</v>
      </c>
      <c r="H46" s="125"/>
      <c r="J46" s="125"/>
      <c r="O46" s="125"/>
      <c r="P46" s="125"/>
      <c r="Q46" s="213"/>
      <c r="R46" s="125"/>
      <c r="U46" s="125"/>
      <c r="V46" s="125"/>
      <c r="W46" s="125"/>
    </row>
    <row r="47" spans="1:23" x14ac:dyDescent="0.2">
      <c r="A47" s="29" t="str">
        <f>IFERROR(VLOOKUP(D:D,'Payment Schedule'!U:AK,17,FALSE),"Not Leased")</f>
        <v>Not Leased</v>
      </c>
      <c r="H47" s="125"/>
      <c r="J47" s="125"/>
      <c r="O47" s="125"/>
      <c r="P47" s="125"/>
      <c r="Q47" s="213"/>
      <c r="R47" s="125"/>
      <c r="U47" s="125"/>
      <c r="V47" s="125"/>
      <c r="W47" s="125"/>
    </row>
    <row r="48" spans="1:23" x14ac:dyDescent="0.2">
      <c r="A48" s="29" t="str">
        <f>IFERROR(VLOOKUP(D:D,'Payment Schedule'!U:AK,17,FALSE),"Not Leased")</f>
        <v>Not Leased</v>
      </c>
      <c r="H48" s="125"/>
      <c r="J48" s="125"/>
      <c r="O48" s="125"/>
      <c r="P48" s="125"/>
      <c r="Q48" s="213"/>
      <c r="R48" s="125"/>
      <c r="U48" s="125"/>
      <c r="V48" s="125"/>
      <c r="W48" s="125"/>
    </row>
    <row r="49" spans="1:23" x14ac:dyDescent="0.2">
      <c r="A49" s="29" t="str">
        <f>IFERROR(VLOOKUP(D:D,'Payment Schedule'!U:AK,17,FALSE),"Not Leased")</f>
        <v>Not Leased</v>
      </c>
      <c r="H49" s="125"/>
      <c r="J49" s="125"/>
      <c r="O49" s="125"/>
      <c r="P49" s="125"/>
      <c r="Q49" s="213"/>
      <c r="R49" s="125"/>
      <c r="U49" s="125"/>
      <c r="V49" s="125"/>
      <c r="W49" s="125"/>
    </row>
    <row r="50" spans="1:23" x14ac:dyDescent="0.2">
      <c r="A50" s="29" t="str">
        <f>IFERROR(VLOOKUP(D:D,'Payment Schedule'!U:AK,17,FALSE),"Not Leased")</f>
        <v>Not Leased</v>
      </c>
      <c r="H50" s="125"/>
      <c r="J50" s="125"/>
      <c r="O50" s="125"/>
      <c r="P50" s="125"/>
      <c r="Q50" s="213"/>
      <c r="R50" s="125"/>
      <c r="U50" s="125"/>
      <c r="V50" s="125"/>
      <c r="W50" s="125"/>
    </row>
    <row r="51" spans="1:23" x14ac:dyDescent="0.2">
      <c r="A51" s="29" t="str">
        <f>IFERROR(VLOOKUP(D:D,'Payment Schedule'!U:AK,17,FALSE),"Not Leased")</f>
        <v>Not Leased</v>
      </c>
      <c r="H51" s="125"/>
      <c r="J51" s="125"/>
      <c r="O51" s="125"/>
      <c r="P51" s="125"/>
      <c r="Q51" s="213"/>
      <c r="R51" s="125"/>
      <c r="U51" s="125"/>
      <c r="V51" s="125"/>
      <c r="W51" s="125"/>
    </row>
    <row r="52" spans="1:23" x14ac:dyDescent="0.2">
      <c r="A52" s="29" t="str">
        <f>IFERROR(VLOOKUP(D:D,'Payment Schedule'!U:AK,17,FALSE),"Not Leased")</f>
        <v>Not Leased</v>
      </c>
      <c r="H52" s="125"/>
      <c r="J52" s="125"/>
      <c r="O52" s="125"/>
      <c r="P52" s="125"/>
      <c r="Q52" s="213"/>
      <c r="R52" s="125"/>
      <c r="U52" s="125"/>
      <c r="V52" s="125"/>
      <c r="W52" s="125"/>
    </row>
    <row r="53" spans="1:23" x14ac:dyDescent="0.2">
      <c r="A53" s="29" t="str">
        <f>IFERROR(VLOOKUP(D:D,'Payment Schedule'!U:AK,17,FALSE),"Not Leased")</f>
        <v>Not Leased</v>
      </c>
      <c r="H53" s="125"/>
      <c r="J53" s="125"/>
      <c r="O53" s="125"/>
      <c r="P53" s="125"/>
      <c r="Q53" s="213"/>
      <c r="R53" s="125"/>
      <c r="U53" s="125"/>
      <c r="V53" s="125"/>
      <c r="W53" s="125"/>
    </row>
    <row r="54" spans="1:23" x14ac:dyDescent="0.2">
      <c r="A54" s="29" t="str">
        <f>IFERROR(VLOOKUP(D:D,'Payment Schedule'!U:AK,17,FALSE),"Not Leased")</f>
        <v>Not Leased</v>
      </c>
      <c r="H54" s="125"/>
      <c r="J54" s="125"/>
      <c r="O54" s="125"/>
      <c r="P54" s="125"/>
      <c r="Q54" s="213"/>
      <c r="R54" s="125"/>
      <c r="U54" s="125"/>
      <c r="V54" s="125"/>
      <c r="W54" s="125"/>
    </row>
    <row r="55" spans="1:23" x14ac:dyDescent="0.2">
      <c r="A55" s="29" t="str">
        <f>IFERROR(VLOOKUP(D:D,'Payment Schedule'!U:AK,17,FALSE),"Not Leased")</f>
        <v>Not Leased</v>
      </c>
      <c r="H55" s="125"/>
      <c r="J55" s="125"/>
      <c r="O55" s="125"/>
      <c r="P55" s="125"/>
      <c r="Q55" s="213"/>
      <c r="R55" s="125"/>
      <c r="U55" s="125"/>
      <c r="V55" s="125"/>
      <c r="W55" s="125"/>
    </row>
    <row r="56" spans="1:23" x14ac:dyDescent="0.2">
      <c r="A56" s="29" t="str">
        <f>IFERROR(VLOOKUP(D:D,'Payment Schedule'!U:AK,17,FALSE),"Not Leased")</f>
        <v>Not Leased</v>
      </c>
      <c r="H56" s="125"/>
      <c r="J56" s="125"/>
      <c r="O56" s="125"/>
      <c r="P56" s="125"/>
      <c r="Q56" s="213"/>
      <c r="R56" s="125"/>
      <c r="U56" s="125"/>
      <c r="V56" s="125"/>
      <c r="W56" s="125"/>
    </row>
    <row r="57" spans="1:23" x14ac:dyDescent="0.2">
      <c r="A57" s="29" t="str">
        <f>IFERROR(VLOOKUP(D:D,'Payment Schedule'!U:AK,17,FALSE),"Not Leased")</f>
        <v>Not Leased</v>
      </c>
      <c r="H57" s="125"/>
      <c r="J57" s="125"/>
      <c r="O57" s="125"/>
      <c r="P57" s="125"/>
      <c r="Q57" s="213"/>
      <c r="R57" s="125"/>
      <c r="U57" s="125"/>
      <c r="V57" s="125"/>
      <c r="W57" s="125"/>
    </row>
    <row r="58" spans="1:23" x14ac:dyDescent="0.2">
      <c r="A58" s="29" t="str">
        <f>IFERROR(VLOOKUP(D:D,'Payment Schedule'!U:AK,17,FALSE),"Not Leased")</f>
        <v>Not Leased</v>
      </c>
      <c r="H58" s="125"/>
      <c r="J58" s="125"/>
      <c r="O58" s="125"/>
      <c r="P58" s="125"/>
      <c r="Q58" s="213"/>
      <c r="R58" s="125"/>
      <c r="U58" s="125"/>
      <c r="V58" s="125"/>
      <c r="W58" s="125"/>
    </row>
    <row r="59" spans="1:23" x14ac:dyDescent="0.2">
      <c r="A59" s="29" t="str">
        <f>IFERROR(VLOOKUP(D:D,'Payment Schedule'!U:AK,17,FALSE),"Not Leased")</f>
        <v>Not Leased</v>
      </c>
      <c r="H59" s="125"/>
      <c r="J59" s="125"/>
      <c r="O59" s="125"/>
      <c r="P59" s="125"/>
      <c r="Q59" s="213"/>
      <c r="R59" s="125"/>
      <c r="U59" s="125"/>
      <c r="V59" s="125"/>
      <c r="W59" s="125"/>
    </row>
    <row r="60" spans="1:23" x14ac:dyDescent="0.2">
      <c r="A60" s="29" t="str">
        <f>IFERROR(VLOOKUP(D:D,'Payment Schedule'!U:AK,17,FALSE),"Not Leased")</f>
        <v>Not Leased</v>
      </c>
      <c r="H60" s="125"/>
      <c r="J60" s="125"/>
      <c r="O60" s="125"/>
      <c r="P60" s="125"/>
      <c r="Q60" s="213"/>
      <c r="R60" s="125"/>
      <c r="U60" s="125"/>
      <c r="V60" s="125"/>
      <c r="W60" s="125"/>
    </row>
    <row r="61" spans="1:23" x14ac:dyDescent="0.2">
      <c r="A61" s="29" t="str">
        <f>IFERROR(VLOOKUP(D:D,'Payment Schedule'!U:AK,17,FALSE),"Not Leased")</f>
        <v>Not Leased</v>
      </c>
      <c r="H61" s="125"/>
      <c r="J61" s="125"/>
      <c r="O61" s="125"/>
      <c r="P61" s="125"/>
      <c r="Q61" s="213"/>
      <c r="R61" s="125"/>
      <c r="U61" s="125"/>
      <c r="V61" s="125"/>
      <c r="W61" s="125"/>
    </row>
    <row r="62" spans="1:23" x14ac:dyDescent="0.2">
      <c r="A62" s="29" t="str">
        <f>IFERROR(VLOOKUP(D:D,'Payment Schedule'!U:AK,17,FALSE),"Not Leased")</f>
        <v>Not Leased</v>
      </c>
      <c r="H62" s="125"/>
      <c r="J62" s="125"/>
      <c r="O62" s="125"/>
      <c r="P62" s="125"/>
      <c r="Q62" s="213"/>
      <c r="R62" s="125"/>
      <c r="U62" s="125"/>
      <c r="V62" s="125"/>
      <c r="W62" s="125"/>
    </row>
    <row r="63" spans="1:23" x14ac:dyDescent="0.2">
      <c r="A63" s="29" t="str">
        <f>IFERROR(VLOOKUP(D:D,'Payment Schedule'!U:AK,17,FALSE),"Not Leased")</f>
        <v>Not Leased</v>
      </c>
      <c r="H63" s="125"/>
      <c r="J63" s="125"/>
      <c r="O63" s="125"/>
      <c r="P63" s="125"/>
      <c r="Q63" s="213"/>
      <c r="R63" s="125"/>
      <c r="U63" s="125"/>
      <c r="V63" s="125"/>
      <c r="W63" s="125"/>
    </row>
    <row r="64" spans="1:23" x14ac:dyDescent="0.2">
      <c r="A64" s="29" t="str">
        <f>IFERROR(VLOOKUP(D:D,'Payment Schedule'!U:AK,17,FALSE),"Not Leased")</f>
        <v>Not Leased</v>
      </c>
      <c r="H64" s="125"/>
      <c r="O64" s="125"/>
      <c r="P64" s="125"/>
      <c r="Q64" s="125"/>
      <c r="U64" s="125"/>
      <c r="V64" s="125"/>
      <c r="W64" s="125"/>
    </row>
    <row r="65" spans="1:23" x14ac:dyDescent="0.2">
      <c r="A65" s="29" t="str">
        <f>IFERROR(VLOOKUP(D:D,'Payment Schedule'!U:AK,17,FALSE),"Not Leased")</f>
        <v>Not Leased</v>
      </c>
      <c r="H65" s="125"/>
      <c r="O65" s="125"/>
      <c r="P65" s="125"/>
      <c r="Q65" s="125"/>
      <c r="U65" s="125"/>
      <c r="V65" s="125"/>
      <c r="W65" s="125"/>
    </row>
    <row r="66" spans="1:23" x14ac:dyDescent="0.2">
      <c r="A66" s="29" t="str">
        <f>IFERROR(VLOOKUP(D:D,'Payment Schedule'!U:AK,17,FALSE),"Not Leased")</f>
        <v>Not Leased</v>
      </c>
      <c r="H66" s="125"/>
      <c r="O66" s="125"/>
      <c r="P66" s="125"/>
      <c r="Q66" s="125"/>
      <c r="U66" s="125"/>
      <c r="V66" s="125"/>
      <c r="W66" s="125"/>
    </row>
    <row r="67" spans="1:23" x14ac:dyDescent="0.2">
      <c r="A67" s="29" t="str">
        <f>IFERROR(VLOOKUP(D:D,'Payment Schedule'!U:AK,17,FALSE),"Not Leased")</f>
        <v>Not Leased</v>
      </c>
      <c r="H67" s="125"/>
      <c r="O67" s="125"/>
      <c r="P67" s="125"/>
      <c r="Q67" s="125"/>
      <c r="U67" s="125"/>
      <c r="V67" s="125"/>
      <c r="W67" s="125"/>
    </row>
    <row r="68" spans="1:23" x14ac:dyDescent="0.2">
      <c r="A68" s="29" t="str">
        <f>IFERROR(VLOOKUP(D:D,'Payment Schedule'!U:AK,17,FALSE),"Not Leased")</f>
        <v>Not Leased</v>
      </c>
      <c r="H68" s="125"/>
      <c r="O68" s="125"/>
      <c r="P68" s="125"/>
      <c r="Q68" s="125"/>
      <c r="U68" s="125"/>
      <c r="V68" s="125"/>
      <c r="W68" s="125"/>
    </row>
    <row r="69" spans="1:23" x14ac:dyDescent="0.2">
      <c r="A69" s="29" t="str">
        <f>IFERROR(VLOOKUP(D:D,'Payment Schedule'!U:AK,17,FALSE),"Not Leased")</f>
        <v>Not Leased</v>
      </c>
      <c r="H69" s="125"/>
      <c r="O69" s="125"/>
      <c r="P69" s="125"/>
      <c r="Q69" s="125"/>
      <c r="U69" s="125"/>
      <c r="V69" s="125"/>
      <c r="W69" s="125"/>
    </row>
    <row r="70" spans="1:23" x14ac:dyDescent="0.2">
      <c r="A70" s="29" t="str">
        <f>IFERROR(VLOOKUP(D:D,'Payment Schedule'!U:AK,17,FALSE),"Not Leased")</f>
        <v>Not Leased</v>
      </c>
      <c r="H70" s="125"/>
      <c r="O70" s="125"/>
      <c r="P70" s="125"/>
      <c r="Q70" s="125"/>
      <c r="U70" s="125"/>
      <c r="V70" s="125"/>
      <c r="W70" s="125"/>
    </row>
    <row r="71" spans="1:23" x14ac:dyDescent="0.2">
      <c r="A71" s="29" t="str">
        <f>IFERROR(VLOOKUP(D:D,'Payment Schedule'!U:AK,17,FALSE),"Not Leased")</f>
        <v>Not Leased</v>
      </c>
      <c r="H71" s="125"/>
      <c r="O71" s="125"/>
      <c r="P71" s="125"/>
      <c r="Q71" s="125"/>
      <c r="U71" s="125"/>
      <c r="V71" s="125"/>
      <c r="W71" s="125"/>
    </row>
    <row r="72" spans="1:23" x14ac:dyDescent="0.2">
      <c r="A72" s="29" t="str">
        <f>IFERROR(VLOOKUP(D:D,'Payment Schedule'!U:AK,17,FALSE),"Not Leased")</f>
        <v>Not Leased</v>
      </c>
      <c r="H72" s="125"/>
      <c r="O72" s="125"/>
      <c r="P72" s="125"/>
      <c r="Q72" s="125"/>
      <c r="U72" s="125"/>
      <c r="V72" s="125"/>
      <c r="W72" s="125"/>
    </row>
    <row r="73" spans="1:23" x14ac:dyDescent="0.2">
      <c r="A73" s="29" t="str">
        <f>IFERROR(VLOOKUP(D:D,'Payment Schedule'!U:AK,17,FALSE),"Not Leased")</f>
        <v>Not Leased</v>
      </c>
      <c r="H73" s="125"/>
      <c r="O73" s="125"/>
      <c r="P73" s="125"/>
      <c r="Q73" s="125"/>
      <c r="U73" s="125"/>
      <c r="V73" s="125"/>
      <c r="W73" s="125"/>
    </row>
    <row r="74" spans="1:23" x14ac:dyDescent="0.2">
      <c r="A74" s="29" t="str">
        <f>IFERROR(VLOOKUP(D:D,'Payment Schedule'!U:AK,17,FALSE),"Not Leased")</f>
        <v>Not Leased</v>
      </c>
      <c r="H74" s="125"/>
      <c r="O74" s="125"/>
      <c r="P74" s="125"/>
      <c r="Q74" s="125"/>
      <c r="U74" s="125"/>
      <c r="V74" s="125"/>
      <c r="W74" s="125"/>
    </row>
    <row r="75" spans="1:23" x14ac:dyDescent="0.2">
      <c r="A75" s="29" t="str">
        <f>IFERROR(VLOOKUP(D:D,'Payment Schedule'!U:AK,17,FALSE),"Not Leased")</f>
        <v>Not Leased</v>
      </c>
      <c r="H75" s="125"/>
      <c r="O75" s="125"/>
      <c r="P75" s="125"/>
      <c r="Q75" s="125"/>
      <c r="U75" s="125"/>
      <c r="V75" s="125"/>
      <c r="W75" s="125"/>
    </row>
    <row r="76" spans="1:23" x14ac:dyDescent="0.2">
      <c r="A76" s="29" t="str">
        <f>IFERROR(VLOOKUP(D:D,'Payment Schedule'!U:AK,17,FALSE),"Not Leased")</f>
        <v>Not Leased</v>
      </c>
      <c r="H76" s="125"/>
      <c r="O76" s="125"/>
      <c r="P76" s="125"/>
      <c r="Q76" s="125"/>
      <c r="U76" s="125"/>
      <c r="V76" s="125"/>
      <c r="W76" s="125"/>
    </row>
    <row r="77" spans="1:23" x14ac:dyDescent="0.2">
      <c r="A77" s="29" t="str">
        <f>IFERROR(VLOOKUP(D:D,'Payment Schedule'!U:AK,17,FALSE),"Not Leased")</f>
        <v>Not Leased</v>
      </c>
      <c r="H77" s="125"/>
      <c r="O77" s="125"/>
      <c r="P77" s="125"/>
      <c r="Q77" s="125"/>
      <c r="U77" s="125"/>
      <c r="V77" s="125"/>
      <c r="W77" s="125"/>
    </row>
    <row r="78" spans="1:23" x14ac:dyDescent="0.2">
      <c r="A78" s="29" t="str">
        <f>IFERROR(VLOOKUP(D:D,'Payment Schedule'!U:AK,17,FALSE),"Not Leased")</f>
        <v>Not Leased</v>
      </c>
      <c r="H78" s="125"/>
      <c r="O78" s="125"/>
      <c r="P78" s="125"/>
      <c r="Q78" s="125"/>
      <c r="U78" s="125"/>
      <c r="V78" s="125"/>
      <c r="W78" s="125"/>
    </row>
    <row r="79" spans="1:23" x14ac:dyDescent="0.2">
      <c r="A79" s="29" t="str">
        <f>IFERROR(VLOOKUP(D:D,'Payment Schedule'!U:AK,17,FALSE),"Not Leased")</f>
        <v>Not Leased</v>
      </c>
      <c r="H79" s="125"/>
      <c r="O79" s="125"/>
      <c r="P79" s="125"/>
      <c r="Q79" s="125"/>
      <c r="U79" s="125"/>
      <c r="V79" s="125"/>
      <c r="W79" s="125"/>
    </row>
    <row r="80" spans="1:23" x14ac:dyDescent="0.2">
      <c r="A80" s="29" t="str">
        <f>IFERROR(VLOOKUP(D:D,'Payment Schedule'!U:AK,17,FALSE),"Not Leased")</f>
        <v>Not Leased</v>
      </c>
      <c r="H80" s="125"/>
      <c r="O80" s="125"/>
      <c r="P80" s="125"/>
      <c r="Q80" s="125"/>
      <c r="U80" s="125"/>
      <c r="V80" s="125"/>
      <c r="W80" s="125"/>
    </row>
    <row r="81" spans="1:23" x14ac:dyDescent="0.2">
      <c r="A81" s="29" t="str">
        <f>IFERROR(VLOOKUP(D:D,'Payment Schedule'!U:AK,17,FALSE),"Not Leased")</f>
        <v>Not Leased</v>
      </c>
      <c r="H81" s="125"/>
      <c r="O81" s="125"/>
      <c r="P81" s="125"/>
      <c r="Q81" s="125"/>
      <c r="U81" s="125"/>
      <c r="V81" s="125"/>
      <c r="W81" s="125"/>
    </row>
    <row r="82" spans="1:23" x14ac:dyDescent="0.2">
      <c r="A82" s="29" t="str">
        <f>IFERROR(VLOOKUP(D:D,'Payment Schedule'!U:AK,17,FALSE),"Not Leased")</f>
        <v>Not Leased</v>
      </c>
      <c r="H82" s="125"/>
      <c r="O82" s="125"/>
      <c r="P82" s="125"/>
      <c r="Q82" s="125"/>
      <c r="U82" s="125"/>
      <c r="V82" s="125"/>
      <c r="W82" s="125"/>
    </row>
    <row r="83" spans="1:23" x14ac:dyDescent="0.2">
      <c r="A83" s="29" t="str">
        <f>IFERROR(VLOOKUP(D:D,'Payment Schedule'!U:AK,17,FALSE),"Not Leased")</f>
        <v>Not Leased</v>
      </c>
      <c r="H83" s="125"/>
      <c r="O83" s="125"/>
      <c r="P83" s="125"/>
      <c r="Q83" s="125"/>
      <c r="U83" s="125"/>
      <c r="V83" s="125"/>
      <c r="W83" s="125"/>
    </row>
    <row r="84" spans="1:23" x14ac:dyDescent="0.2">
      <c r="A84" s="29" t="str">
        <f>IFERROR(VLOOKUP(D:D,'Payment Schedule'!U:AK,17,FALSE),"Not Leased")</f>
        <v>Not Leased</v>
      </c>
      <c r="H84" s="125"/>
      <c r="O84" s="125"/>
      <c r="P84" s="125"/>
      <c r="Q84" s="125"/>
      <c r="U84" s="125"/>
      <c r="V84" s="125"/>
      <c r="W84" s="125"/>
    </row>
    <row r="85" spans="1:23" x14ac:dyDescent="0.2">
      <c r="A85" s="29" t="str">
        <f>IFERROR(VLOOKUP(D:D,'Payment Schedule'!U:AK,17,FALSE),"Not Leased")</f>
        <v>Not Leased</v>
      </c>
      <c r="H85" s="125"/>
      <c r="O85" s="125"/>
      <c r="P85" s="125"/>
      <c r="Q85" s="125"/>
      <c r="U85" s="125"/>
      <c r="V85" s="125"/>
      <c r="W85" s="125"/>
    </row>
    <row r="86" spans="1:23" x14ac:dyDescent="0.2">
      <c r="A86" s="29" t="str">
        <f>IFERROR(VLOOKUP(D:D,'Payment Schedule'!U:AK,17,FALSE),"Not Leased")</f>
        <v>Not Leased</v>
      </c>
      <c r="H86" s="125"/>
      <c r="O86" s="125"/>
      <c r="P86" s="125"/>
      <c r="Q86" s="125"/>
      <c r="U86" s="125"/>
      <c r="V86" s="125"/>
      <c r="W86" s="125"/>
    </row>
    <row r="87" spans="1:23" x14ac:dyDescent="0.2">
      <c r="A87" s="29" t="str">
        <f>IFERROR(VLOOKUP(D:D,'Payment Schedule'!U:AK,17,FALSE),"Not Leased")</f>
        <v>Not Leased</v>
      </c>
      <c r="H87" s="125"/>
      <c r="O87" s="125"/>
      <c r="P87" s="125"/>
      <c r="Q87" s="125"/>
      <c r="U87" s="125"/>
      <c r="V87" s="125"/>
      <c r="W87" s="125"/>
    </row>
    <row r="88" spans="1:23" x14ac:dyDescent="0.2">
      <c r="A88" s="29" t="str">
        <f>IFERROR(VLOOKUP(D:D,'Payment Schedule'!U:AK,17,FALSE),"Not Leased")</f>
        <v>Not Leased</v>
      </c>
      <c r="H88" s="125"/>
      <c r="O88" s="125"/>
      <c r="P88" s="125"/>
      <c r="Q88" s="125"/>
      <c r="U88" s="125"/>
      <c r="V88" s="125"/>
      <c r="W88" s="125"/>
    </row>
    <row r="89" spans="1:23" x14ac:dyDescent="0.2">
      <c r="A89" s="29" t="str">
        <f>IFERROR(VLOOKUP(D:D,'Payment Schedule'!U:AK,17,FALSE),"Not Leased")</f>
        <v>Not Leased</v>
      </c>
      <c r="H89" s="125"/>
      <c r="O89" s="125"/>
      <c r="P89" s="125"/>
      <c r="Q89" s="125"/>
      <c r="U89" s="125"/>
      <c r="V89" s="125"/>
      <c r="W89" s="125"/>
    </row>
    <row r="90" spans="1:23" x14ac:dyDescent="0.2">
      <c r="A90" s="29" t="str">
        <f>IFERROR(VLOOKUP(D:D,'Payment Schedule'!U:AK,17,FALSE),"Not Leased")</f>
        <v>Not Leased</v>
      </c>
      <c r="H90" s="125"/>
      <c r="O90" s="125"/>
      <c r="P90" s="125"/>
      <c r="Q90" s="125"/>
      <c r="U90" s="125"/>
      <c r="V90" s="125"/>
      <c r="W90" s="125"/>
    </row>
    <row r="91" spans="1:23" x14ac:dyDescent="0.2">
      <c r="A91" s="29" t="str">
        <f>IFERROR(VLOOKUP(D:D,'Payment Schedule'!U:AK,17,FALSE),"Not Leased")</f>
        <v>Not Leased</v>
      </c>
      <c r="H91" s="125"/>
      <c r="O91" s="125"/>
      <c r="P91" s="125"/>
      <c r="Q91" s="125"/>
      <c r="U91" s="125"/>
      <c r="V91" s="125"/>
      <c r="W91" s="125"/>
    </row>
    <row r="92" spans="1:23" x14ac:dyDescent="0.2">
      <c r="A92" s="29" t="str">
        <f>IFERROR(VLOOKUP(D:D,'Payment Schedule'!U:AK,17,FALSE),"Not Leased")</f>
        <v>Not Leased</v>
      </c>
      <c r="H92" s="125"/>
      <c r="O92" s="125"/>
      <c r="P92" s="125"/>
      <c r="Q92" s="125"/>
      <c r="U92" s="125"/>
      <c r="V92" s="125"/>
      <c r="W92" s="125"/>
    </row>
    <row r="93" spans="1:23" x14ac:dyDescent="0.2">
      <c r="A93" s="29" t="str">
        <f>IFERROR(VLOOKUP(D:D,'Payment Schedule'!U:AK,17,FALSE),"Not Leased")</f>
        <v>Not Leased</v>
      </c>
      <c r="H93" s="125"/>
      <c r="O93" s="125"/>
      <c r="P93" s="125"/>
      <c r="Q93" s="125"/>
      <c r="U93" s="125"/>
      <c r="V93" s="125"/>
      <c r="W93" s="125"/>
    </row>
    <row r="94" spans="1:23" x14ac:dyDescent="0.2">
      <c r="A94" s="29" t="str">
        <f>IFERROR(VLOOKUP(D:D,'Payment Schedule'!U:AK,17,FALSE),"Not Leased")</f>
        <v>Not Leased</v>
      </c>
      <c r="H94" s="125"/>
      <c r="O94" s="125"/>
      <c r="P94" s="125"/>
      <c r="Q94" s="125"/>
      <c r="U94" s="125"/>
      <c r="V94" s="125"/>
      <c r="W94" s="125"/>
    </row>
    <row r="95" spans="1:23" x14ac:dyDescent="0.2">
      <c r="A95" s="29" t="str">
        <f>IFERROR(VLOOKUP(D:D,'Payment Schedule'!U:AK,17,FALSE),"Not Leased")</f>
        <v>Not Leased</v>
      </c>
      <c r="H95" s="125"/>
      <c r="O95" s="125"/>
      <c r="P95" s="125"/>
      <c r="Q95" s="125"/>
      <c r="U95" s="125"/>
      <c r="V95" s="125"/>
      <c r="W95" s="125"/>
    </row>
    <row r="96" spans="1:23" x14ac:dyDescent="0.2">
      <c r="A96" s="29" t="str">
        <f>IFERROR(VLOOKUP(D:D,'Payment Schedule'!U:AK,17,FALSE),"Not Leased")</f>
        <v>Not Leased</v>
      </c>
      <c r="H96" s="125"/>
      <c r="O96" s="125"/>
      <c r="P96" s="125"/>
      <c r="Q96" s="125"/>
      <c r="U96" s="125"/>
      <c r="V96" s="125"/>
      <c r="W96" s="125"/>
    </row>
    <row r="97" spans="1:23" x14ac:dyDescent="0.2">
      <c r="A97" s="29" t="str">
        <f>IFERROR(VLOOKUP(D:D,'Payment Schedule'!U:AK,17,FALSE),"Not Leased")</f>
        <v>Not Leased</v>
      </c>
      <c r="H97" s="125"/>
      <c r="O97" s="125"/>
      <c r="P97" s="125"/>
      <c r="Q97" s="125"/>
      <c r="U97" s="125"/>
      <c r="V97" s="125"/>
      <c r="W97" s="125"/>
    </row>
    <row r="98" spans="1:23" x14ac:dyDescent="0.2">
      <c r="A98" s="29" t="str">
        <f>IFERROR(VLOOKUP(D:D,'Payment Schedule'!U:AK,17,FALSE),"Not Leased")</f>
        <v>Not Leased</v>
      </c>
      <c r="H98" s="125"/>
      <c r="O98" s="125"/>
      <c r="P98" s="125"/>
      <c r="Q98" s="125"/>
      <c r="U98" s="125"/>
      <c r="V98" s="125"/>
      <c r="W98" s="125"/>
    </row>
    <row r="99" spans="1:23" x14ac:dyDescent="0.2">
      <c r="A99" s="29" t="str">
        <f>IFERROR(VLOOKUP(D:D,'Payment Schedule'!U:AK,17,FALSE),"Not Leased")</f>
        <v>Not Leased</v>
      </c>
      <c r="H99" s="125"/>
      <c r="O99" s="125"/>
      <c r="P99" s="125"/>
      <c r="Q99" s="125"/>
      <c r="U99" s="125"/>
      <c r="V99" s="125"/>
      <c r="W99" s="125"/>
    </row>
    <row r="100" spans="1:23" x14ac:dyDescent="0.2">
      <c r="A100" s="29" t="str">
        <f>IFERROR(VLOOKUP(D:D,'Payment Schedule'!U:AK,17,FALSE),"Not Leased")</f>
        <v>Not Leased</v>
      </c>
      <c r="H100" s="125"/>
      <c r="O100" s="125"/>
      <c r="P100" s="125"/>
      <c r="Q100" s="125"/>
      <c r="U100" s="125"/>
      <c r="V100" s="125"/>
      <c r="W100" s="125"/>
    </row>
    <row r="101" spans="1:23" x14ac:dyDescent="0.2">
      <c r="A101" s="29" t="str">
        <f>IFERROR(VLOOKUP(D:D,'Payment Schedule'!U:AK,17,FALSE),"Not Leased")</f>
        <v>Not Leased</v>
      </c>
      <c r="H101" s="125"/>
      <c r="O101" s="125"/>
      <c r="P101" s="125"/>
      <c r="Q101" s="125"/>
      <c r="U101" s="125"/>
      <c r="V101" s="125"/>
      <c r="W101" s="125"/>
    </row>
    <row r="102" spans="1:23" x14ac:dyDescent="0.2">
      <c r="A102" s="29" t="str">
        <f>IFERROR(VLOOKUP(D:D,'Payment Schedule'!U:AK,17,FALSE),"Not Leased")</f>
        <v>Not Leased</v>
      </c>
      <c r="H102" s="125"/>
      <c r="O102" s="125"/>
      <c r="P102" s="125"/>
      <c r="Q102" s="125"/>
      <c r="U102" s="125"/>
      <c r="V102" s="125"/>
      <c r="W102" s="125"/>
    </row>
    <row r="103" spans="1:23" x14ac:dyDescent="0.2">
      <c r="A103" s="29" t="str">
        <f>IFERROR(VLOOKUP(D:D,'Payment Schedule'!U:AK,17,FALSE),"Not Leased")</f>
        <v>Not Leased</v>
      </c>
      <c r="H103" s="125"/>
      <c r="O103" s="125"/>
      <c r="P103" s="125"/>
      <c r="Q103" s="125"/>
      <c r="U103" s="125"/>
      <c r="V103" s="125"/>
      <c r="W103" s="125"/>
    </row>
    <row r="104" spans="1:23" x14ac:dyDescent="0.2">
      <c r="A104" s="29" t="str">
        <f>IFERROR(VLOOKUP(D:D,'Payment Schedule'!U:AK,17,FALSE),"Not Leased")</f>
        <v>Not Leased</v>
      </c>
      <c r="H104" s="125"/>
      <c r="O104" s="125"/>
      <c r="P104" s="125"/>
      <c r="Q104" s="125"/>
      <c r="U104" s="125"/>
      <c r="V104" s="125"/>
      <c r="W104" s="125"/>
    </row>
    <row r="105" spans="1:23" x14ac:dyDescent="0.2">
      <c r="A105" s="29" t="str">
        <f>IFERROR(VLOOKUP(D:D,'Payment Schedule'!U:AK,17,FALSE),"Not Leased")</f>
        <v>Not Leased</v>
      </c>
      <c r="H105" s="125"/>
      <c r="O105" s="125"/>
      <c r="P105" s="125"/>
      <c r="Q105" s="125"/>
      <c r="U105" s="125"/>
      <c r="V105" s="125"/>
      <c r="W105" s="125"/>
    </row>
    <row r="106" spans="1:23" x14ac:dyDescent="0.2">
      <c r="A106" s="29" t="str">
        <f>IFERROR(VLOOKUP(D:D,'Payment Schedule'!U:AK,17,FALSE),"Not Leased")</f>
        <v>Not Leased</v>
      </c>
      <c r="H106" s="125"/>
      <c r="O106" s="125"/>
      <c r="P106" s="125"/>
      <c r="Q106" s="125"/>
      <c r="U106" s="125"/>
      <c r="V106" s="125"/>
      <c r="W106" s="125"/>
    </row>
    <row r="107" spans="1:23" x14ac:dyDescent="0.2">
      <c r="A107" s="29" t="str">
        <f>IFERROR(VLOOKUP(D:D,'Payment Schedule'!U:AK,17,FALSE),"Not Leased")</f>
        <v>Not Leased</v>
      </c>
      <c r="H107" s="125"/>
      <c r="O107" s="125"/>
      <c r="P107" s="125"/>
      <c r="Q107" s="125"/>
      <c r="U107" s="125"/>
      <c r="V107" s="125"/>
      <c r="W107" s="125"/>
    </row>
    <row r="108" spans="1:23" x14ac:dyDescent="0.2">
      <c r="A108" s="29" t="str">
        <f>IFERROR(VLOOKUP(D:D,'Payment Schedule'!U:AK,17,FALSE),"Not Leased")</f>
        <v>Not Leased</v>
      </c>
      <c r="H108" s="125"/>
      <c r="O108" s="125"/>
      <c r="P108" s="125"/>
      <c r="Q108" s="125"/>
      <c r="U108" s="125"/>
      <c r="V108" s="125"/>
      <c r="W108" s="125"/>
    </row>
    <row r="109" spans="1:23" x14ac:dyDescent="0.2">
      <c r="A109" s="29" t="str">
        <f>IFERROR(VLOOKUP(D:D,'Payment Schedule'!U:AK,17,FALSE),"Not Leased")</f>
        <v>Not Leased</v>
      </c>
      <c r="H109" s="125"/>
      <c r="O109" s="125"/>
      <c r="P109" s="125"/>
      <c r="Q109" s="125"/>
      <c r="U109" s="125"/>
      <c r="V109" s="125"/>
      <c r="W109" s="125"/>
    </row>
    <row r="110" spans="1:23" x14ac:dyDescent="0.2">
      <c r="A110" s="29" t="str">
        <f>IFERROR(VLOOKUP(D:D,'Payment Schedule'!U:AK,17,FALSE),"Not Leased")</f>
        <v>Not Leased</v>
      </c>
      <c r="H110" s="125"/>
      <c r="O110" s="125"/>
      <c r="P110" s="125"/>
      <c r="Q110" s="125"/>
      <c r="U110" s="125"/>
      <c r="V110" s="125"/>
      <c r="W110" s="125"/>
    </row>
    <row r="111" spans="1:23" x14ac:dyDescent="0.2">
      <c r="A111" s="29" t="str">
        <f>IFERROR(VLOOKUP(D:D,'Payment Schedule'!U:AK,17,FALSE),"Not Leased")</f>
        <v>Not Leased</v>
      </c>
      <c r="H111" s="125"/>
      <c r="O111" s="125"/>
      <c r="P111" s="125"/>
      <c r="Q111" s="125"/>
      <c r="U111" s="125"/>
      <c r="V111" s="125"/>
      <c r="W111" s="125"/>
    </row>
    <row r="112" spans="1:23" x14ac:dyDescent="0.2">
      <c r="A112" s="29" t="str">
        <f>IFERROR(VLOOKUP(D:D,'Payment Schedule'!U:AK,17,FALSE),"Not Leased")</f>
        <v>Not Leased</v>
      </c>
      <c r="H112" s="125"/>
      <c r="O112" s="125"/>
      <c r="P112" s="125"/>
      <c r="Q112" s="125"/>
      <c r="U112" s="125"/>
      <c r="V112" s="125"/>
      <c r="W112" s="125"/>
    </row>
    <row r="113" spans="1:23" x14ac:dyDescent="0.2">
      <c r="A113" s="29" t="str">
        <f>IFERROR(VLOOKUP(D:D,'Payment Schedule'!U:AK,17,FALSE),"Not Leased")</f>
        <v>Not Leased</v>
      </c>
      <c r="H113" s="125"/>
      <c r="O113" s="125"/>
      <c r="P113" s="125"/>
      <c r="Q113" s="125"/>
      <c r="U113" s="125"/>
      <c r="V113" s="125"/>
      <c r="W113" s="125"/>
    </row>
    <row r="114" spans="1:23" x14ac:dyDescent="0.2">
      <c r="A114" s="29" t="str">
        <f>IFERROR(VLOOKUP(D:D,'Payment Schedule'!U:AK,17,FALSE),"Not Leased")</f>
        <v>Not Leased</v>
      </c>
      <c r="H114" s="125"/>
      <c r="O114" s="125"/>
      <c r="P114" s="125"/>
      <c r="Q114" s="125"/>
      <c r="U114" s="125"/>
      <c r="V114" s="125"/>
      <c r="W114" s="125"/>
    </row>
    <row r="115" spans="1:23" x14ac:dyDescent="0.2">
      <c r="A115" s="29" t="str">
        <f>IFERROR(VLOOKUP(D:D,'Payment Schedule'!U:AK,17,FALSE),"Not Leased")</f>
        <v>Not Leased</v>
      </c>
      <c r="H115" s="125"/>
      <c r="O115" s="125"/>
      <c r="P115" s="125"/>
      <c r="Q115" s="125"/>
      <c r="U115" s="125"/>
      <c r="V115" s="125"/>
      <c r="W115" s="125"/>
    </row>
    <row r="116" spans="1:23" x14ac:dyDescent="0.2">
      <c r="A116" s="29" t="str">
        <f>IFERROR(VLOOKUP(D:D,'Payment Schedule'!U:AK,17,FALSE),"Not Leased")</f>
        <v>Not Leased</v>
      </c>
      <c r="H116" s="125"/>
      <c r="O116" s="125"/>
      <c r="P116" s="125"/>
      <c r="Q116" s="125"/>
      <c r="U116" s="125"/>
      <c r="V116" s="125"/>
      <c r="W116" s="125"/>
    </row>
    <row r="117" spans="1:23" x14ac:dyDescent="0.2">
      <c r="A117" s="29" t="str">
        <f>IFERROR(VLOOKUP(D:D,'Payment Schedule'!U:AK,17,FALSE),"Not Leased")</f>
        <v>Not Leased</v>
      </c>
      <c r="H117" s="125"/>
      <c r="O117" s="125"/>
      <c r="P117" s="125"/>
      <c r="Q117" s="125"/>
      <c r="U117" s="125"/>
      <c r="V117" s="125"/>
      <c r="W117" s="125"/>
    </row>
    <row r="118" spans="1:23" x14ac:dyDescent="0.2">
      <c r="A118" s="29" t="str">
        <f>IFERROR(VLOOKUP(D:D,'Payment Schedule'!U:AK,17,FALSE),"Not Leased")</f>
        <v>Not Leased</v>
      </c>
      <c r="H118" s="125"/>
      <c r="O118" s="125"/>
      <c r="P118" s="125"/>
      <c r="Q118" s="125"/>
      <c r="U118" s="125"/>
      <c r="V118" s="125"/>
      <c r="W118" s="125"/>
    </row>
    <row r="119" spans="1:23" x14ac:dyDescent="0.2">
      <c r="A119" s="29" t="str">
        <f>IFERROR(VLOOKUP(D:D,'Payment Schedule'!U:AK,17,FALSE),"Not Leased")</f>
        <v>Not Leased</v>
      </c>
      <c r="H119" s="125"/>
      <c r="O119" s="125"/>
      <c r="P119" s="125"/>
      <c r="Q119" s="125"/>
      <c r="U119" s="125"/>
      <c r="V119" s="125"/>
      <c r="W119" s="125"/>
    </row>
    <row r="120" spans="1:23" x14ac:dyDescent="0.2">
      <c r="A120" s="29" t="str">
        <f>IFERROR(VLOOKUP(D:D,'Payment Schedule'!U:AK,17,FALSE),"Not Leased")</f>
        <v>Not Leased</v>
      </c>
      <c r="H120" s="125"/>
      <c r="O120" s="125"/>
      <c r="P120" s="125"/>
      <c r="Q120" s="125"/>
      <c r="U120" s="125"/>
      <c r="V120" s="125"/>
      <c r="W120" s="125"/>
    </row>
    <row r="121" spans="1:23" x14ac:dyDescent="0.2">
      <c r="A121" s="29" t="str">
        <f>IFERROR(VLOOKUP(D:D,'Payment Schedule'!U:AK,17,FALSE),"Not Leased")</f>
        <v>Not Leased</v>
      </c>
      <c r="H121" s="125"/>
      <c r="O121" s="125"/>
      <c r="P121" s="125"/>
      <c r="Q121" s="125"/>
      <c r="U121" s="125"/>
      <c r="V121" s="125"/>
      <c r="W121" s="125"/>
    </row>
    <row r="122" spans="1:23" x14ac:dyDescent="0.2">
      <c r="A122" s="29" t="str">
        <f>IFERROR(VLOOKUP(D:D,'Payment Schedule'!U:AK,17,FALSE),"Not Leased")</f>
        <v>Not Leased</v>
      </c>
      <c r="H122" s="125"/>
      <c r="O122" s="125"/>
      <c r="P122" s="125"/>
      <c r="Q122" s="125"/>
      <c r="U122" s="125"/>
      <c r="V122" s="125"/>
      <c r="W122" s="125"/>
    </row>
    <row r="123" spans="1:23" x14ac:dyDescent="0.2">
      <c r="A123" s="29" t="str">
        <f>IFERROR(VLOOKUP(D:D,'Payment Schedule'!U:AK,17,FALSE),"Not Leased")</f>
        <v>Not Leased</v>
      </c>
      <c r="H123" s="125"/>
      <c r="O123" s="125"/>
      <c r="P123" s="125"/>
      <c r="Q123" s="125"/>
      <c r="U123" s="125"/>
      <c r="V123" s="125"/>
      <c r="W123" s="125"/>
    </row>
    <row r="124" spans="1:23" x14ac:dyDescent="0.2">
      <c r="A124" s="29" t="str">
        <f>IFERROR(VLOOKUP(D:D,'Payment Schedule'!U:AK,17,FALSE),"Not Leased")</f>
        <v>Not Leased</v>
      </c>
      <c r="H124" s="125"/>
      <c r="O124" s="125"/>
      <c r="P124" s="125"/>
      <c r="Q124" s="125"/>
      <c r="U124" s="125"/>
      <c r="V124" s="125"/>
      <c r="W124" s="125"/>
    </row>
    <row r="125" spans="1:23" x14ac:dyDescent="0.2">
      <c r="A125" s="29" t="str">
        <f>IFERROR(VLOOKUP(D:D,'Payment Schedule'!U:AK,17,FALSE),"Not Leased")</f>
        <v>Not Leased</v>
      </c>
      <c r="H125" s="125"/>
      <c r="O125" s="125"/>
      <c r="P125" s="125"/>
      <c r="Q125" s="125"/>
      <c r="U125" s="125"/>
      <c r="V125" s="125"/>
      <c r="W125" s="125"/>
    </row>
    <row r="126" spans="1:23" x14ac:dyDescent="0.2">
      <c r="A126" s="29" t="str">
        <f>IFERROR(VLOOKUP(D:D,'Payment Schedule'!U:AK,17,FALSE),"Not Leased")</f>
        <v>Not Leased</v>
      </c>
      <c r="H126" s="125"/>
      <c r="O126" s="125"/>
      <c r="P126" s="125"/>
      <c r="Q126" s="125"/>
      <c r="U126" s="125"/>
      <c r="V126" s="125"/>
      <c r="W126" s="125"/>
    </row>
    <row r="127" spans="1:23" x14ac:dyDescent="0.2">
      <c r="A127" s="29" t="str">
        <f>IFERROR(VLOOKUP(D:D,'Payment Schedule'!U:AK,17,FALSE),"Not Leased")</f>
        <v>Not Leased</v>
      </c>
      <c r="H127" s="125"/>
      <c r="O127" s="125"/>
      <c r="P127" s="125"/>
      <c r="Q127" s="125"/>
      <c r="U127" s="125"/>
      <c r="V127" s="125"/>
      <c r="W127" s="125"/>
    </row>
    <row r="128" spans="1:23" x14ac:dyDescent="0.2">
      <c r="A128" s="29" t="str">
        <f>IFERROR(VLOOKUP(D:D,'Payment Schedule'!U:AK,17,FALSE),"Not Leased")</f>
        <v>Not Leased</v>
      </c>
      <c r="H128" s="125"/>
      <c r="O128" s="125"/>
      <c r="P128" s="125"/>
      <c r="Q128" s="125"/>
      <c r="U128" s="125"/>
      <c r="V128" s="125"/>
      <c r="W128" s="125"/>
    </row>
    <row r="129" spans="1:23" x14ac:dyDescent="0.2">
      <c r="A129" s="29" t="str">
        <f>IFERROR(VLOOKUP(D:D,'Payment Schedule'!U:AK,17,FALSE),"Not Leased")</f>
        <v>Not Leased</v>
      </c>
      <c r="H129" s="125"/>
      <c r="O129" s="125"/>
      <c r="P129" s="125"/>
      <c r="Q129" s="125"/>
      <c r="U129" s="125"/>
      <c r="V129" s="125"/>
      <c r="W129" s="125"/>
    </row>
    <row r="130" spans="1:23" x14ac:dyDescent="0.2">
      <c r="A130" s="29" t="str">
        <f>IFERROR(VLOOKUP(D:D,'Payment Schedule'!U:AK,17,FALSE),"Not Leased")</f>
        <v>Not Leased</v>
      </c>
      <c r="H130" s="125"/>
      <c r="O130" s="125"/>
      <c r="P130" s="125"/>
      <c r="Q130" s="125"/>
      <c r="U130" s="125"/>
      <c r="V130" s="125"/>
      <c r="W130" s="125"/>
    </row>
    <row r="131" spans="1:23" x14ac:dyDescent="0.2">
      <c r="A131" s="29" t="str">
        <f>IFERROR(VLOOKUP(D:D,'Payment Schedule'!U:AK,17,FALSE),"Not Leased")</f>
        <v>Not Leased</v>
      </c>
      <c r="H131" s="125"/>
      <c r="O131" s="125"/>
      <c r="P131" s="125"/>
      <c r="Q131" s="125"/>
      <c r="U131" s="125"/>
      <c r="V131" s="125"/>
      <c r="W131" s="125"/>
    </row>
    <row r="132" spans="1:23" x14ac:dyDescent="0.2">
      <c r="A132" s="29" t="str">
        <f>IFERROR(VLOOKUP(D:D,'Payment Schedule'!U:AK,17,FALSE),"Not Leased")</f>
        <v>Not Leased</v>
      </c>
      <c r="H132" s="125"/>
      <c r="O132" s="125"/>
      <c r="P132" s="125"/>
      <c r="Q132" s="125"/>
      <c r="U132" s="125"/>
      <c r="V132" s="125"/>
      <c r="W132" s="125"/>
    </row>
    <row r="133" spans="1:23" x14ac:dyDescent="0.2">
      <c r="A133" s="29" t="str">
        <f>IFERROR(VLOOKUP(D:D,'Payment Schedule'!U:AK,17,FALSE),"Not Leased")</f>
        <v>Not Leased</v>
      </c>
      <c r="H133" s="125"/>
      <c r="O133" s="125"/>
      <c r="P133" s="125"/>
      <c r="Q133" s="125"/>
      <c r="U133" s="125"/>
      <c r="V133" s="125"/>
      <c r="W133" s="125"/>
    </row>
    <row r="134" spans="1:23" x14ac:dyDescent="0.2">
      <c r="A134" s="29" t="str">
        <f>IFERROR(VLOOKUP(D:D,'Payment Schedule'!U:AK,17,FALSE),"Not Leased")</f>
        <v>Not Leased</v>
      </c>
      <c r="H134" s="125"/>
      <c r="O134" s="125"/>
      <c r="P134" s="125"/>
      <c r="Q134" s="125"/>
      <c r="U134" s="125"/>
      <c r="V134" s="125"/>
      <c r="W134" s="125"/>
    </row>
    <row r="135" spans="1:23" x14ac:dyDescent="0.2">
      <c r="A135" s="29" t="str">
        <f>IFERROR(VLOOKUP(D:D,'Payment Schedule'!U:AK,17,FALSE),"Not Leased")</f>
        <v>Not Leased</v>
      </c>
      <c r="H135" s="125"/>
      <c r="O135" s="125"/>
      <c r="P135" s="125"/>
      <c r="Q135" s="125"/>
      <c r="U135" s="125"/>
      <c r="V135" s="125"/>
      <c r="W135" s="125"/>
    </row>
    <row r="136" spans="1:23" x14ac:dyDescent="0.2">
      <c r="A136" s="29" t="str">
        <f>IFERROR(VLOOKUP(D:D,'Payment Schedule'!U:AK,17,FALSE),"Not Leased")</f>
        <v>Not Leased</v>
      </c>
      <c r="H136" s="125"/>
      <c r="O136" s="125"/>
      <c r="P136" s="125"/>
      <c r="Q136" s="125"/>
      <c r="U136" s="125"/>
      <c r="V136" s="125"/>
      <c r="W136" s="125"/>
    </row>
    <row r="137" spans="1:23" x14ac:dyDescent="0.2">
      <c r="A137" s="29" t="str">
        <f>IFERROR(VLOOKUP(D:D,'Payment Schedule'!U:AK,17,FALSE),"Not Leased")</f>
        <v>Not Leased</v>
      </c>
      <c r="H137" s="125"/>
      <c r="O137" s="125"/>
      <c r="P137" s="125"/>
      <c r="Q137" s="125"/>
      <c r="U137" s="125"/>
      <c r="V137" s="125"/>
      <c r="W137" s="125"/>
    </row>
    <row r="138" spans="1:23" x14ac:dyDescent="0.2">
      <c r="A138" s="29" t="str">
        <f>IFERROR(VLOOKUP(D:D,'Payment Schedule'!U:AK,17,FALSE),"Not Leased")</f>
        <v>Not Leased</v>
      </c>
      <c r="H138" s="125"/>
      <c r="O138" s="125"/>
      <c r="P138" s="125"/>
      <c r="Q138" s="125"/>
      <c r="U138" s="125"/>
      <c r="V138" s="125"/>
      <c r="W138" s="125"/>
    </row>
    <row r="139" spans="1:23" x14ac:dyDescent="0.2">
      <c r="A139" s="29" t="str">
        <f>IFERROR(VLOOKUP(D:D,'Payment Schedule'!U:AK,17,FALSE),"Not Leased")</f>
        <v>Not Leased</v>
      </c>
      <c r="H139" s="125"/>
      <c r="O139" s="125"/>
      <c r="P139" s="125"/>
      <c r="Q139" s="125"/>
      <c r="U139" s="125"/>
      <c r="V139" s="125"/>
      <c r="W139" s="125"/>
    </row>
    <row r="140" spans="1:23" x14ac:dyDescent="0.2">
      <c r="A140" s="29" t="str">
        <f>IFERROR(VLOOKUP(D:D,'Payment Schedule'!U:AK,17,FALSE),"Not Leased")</f>
        <v>Not Leased</v>
      </c>
      <c r="H140" s="125"/>
      <c r="O140" s="125"/>
      <c r="P140" s="125"/>
      <c r="Q140" s="125"/>
      <c r="U140" s="125"/>
      <c r="V140" s="125"/>
      <c r="W140" s="125"/>
    </row>
    <row r="141" spans="1:23" x14ac:dyDescent="0.2">
      <c r="A141" s="29" t="str">
        <f>IFERROR(VLOOKUP(D:D,'Payment Schedule'!U:AK,17,FALSE),"Not Leased")</f>
        <v>Not Leased</v>
      </c>
      <c r="H141" s="125"/>
      <c r="O141" s="125"/>
      <c r="P141" s="125"/>
      <c r="Q141" s="125"/>
      <c r="U141" s="125"/>
      <c r="V141" s="125"/>
      <c r="W141" s="125"/>
    </row>
    <row r="142" spans="1:23" x14ac:dyDescent="0.2">
      <c r="A142" s="29" t="str">
        <f>IFERROR(VLOOKUP(D:D,'Payment Schedule'!U:AK,17,FALSE),"Not Leased")</f>
        <v>Not Leased</v>
      </c>
      <c r="H142" s="125"/>
      <c r="O142" s="125"/>
      <c r="P142" s="125"/>
      <c r="Q142" s="125"/>
      <c r="U142" s="125"/>
      <c r="V142" s="125"/>
      <c r="W142" s="125"/>
    </row>
    <row r="143" spans="1:23" x14ac:dyDescent="0.2">
      <c r="A143" s="29" t="str">
        <f>IFERROR(VLOOKUP(D:D,'Payment Schedule'!U:AK,17,FALSE),"Not Leased")</f>
        <v>Not Leased</v>
      </c>
      <c r="H143" s="125"/>
      <c r="O143" s="125"/>
      <c r="P143" s="125"/>
      <c r="Q143" s="125"/>
      <c r="U143" s="125"/>
      <c r="V143" s="125"/>
      <c r="W143" s="125"/>
    </row>
    <row r="144" spans="1:23" x14ac:dyDescent="0.2">
      <c r="A144" s="29" t="str">
        <f>IFERROR(VLOOKUP(D:D,'Payment Schedule'!U:AK,17,FALSE),"Not Leased")</f>
        <v>Not Leased</v>
      </c>
      <c r="H144" s="125"/>
      <c r="O144" s="125"/>
      <c r="P144" s="125"/>
      <c r="Q144" s="125"/>
      <c r="U144" s="125"/>
      <c r="V144" s="125"/>
      <c r="W144" s="125"/>
    </row>
    <row r="145" spans="1:23" x14ac:dyDescent="0.2">
      <c r="A145" s="29" t="str">
        <f>IFERROR(VLOOKUP(D:D,'Payment Schedule'!U:AK,17,FALSE),"Not Leased")</f>
        <v>Not Leased</v>
      </c>
      <c r="H145" s="125"/>
      <c r="O145" s="125"/>
      <c r="P145" s="125"/>
      <c r="Q145" s="125"/>
      <c r="U145" s="125"/>
      <c r="V145" s="125"/>
      <c r="W145" s="125"/>
    </row>
    <row r="146" spans="1:23" x14ac:dyDescent="0.2">
      <c r="A146" s="29" t="str">
        <f>IFERROR(VLOOKUP(D:D,'Payment Schedule'!U:AK,17,FALSE),"Not Leased")</f>
        <v>Not Leased</v>
      </c>
      <c r="H146" s="125"/>
      <c r="O146" s="125"/>
      <c r="P146" s="125"/>
      <c r="Q146" s="125"/>
      <c r="U146" s="125"/>
      <c r="V146" s="125"/>
      <c r="W146" s="125"/>
    </row>
    <row r="147" spans="1:23" x14ac:dyDescent="0.2">
      <c r="A147" s="29" t="str">
        <f>IFERROR(VLOOKUP(D:D,'Payment Schedule'!U:AK,17,FALSE),"Not Leased")</f>
        <v>Not Leased</v>
      </c>
      <c r="H147" s="125"/>
      <c r="O147" s="125"/>
      <c r="P147" s="125"/>
      <c r="Q147" s="125"/>
      <c r="U147" s="125"/>
      <c r="V147" s="125"/>
      <c r="W147" s="125"/>
    </row>
    <row r="148" spans="1:23" x14ac:dyDescent="0.2">
      <c r="A148" s="29" t="str">
        <f>IFERROR(VLOOKUP(D:D,'Payment Schedule'!U:AK,17,FALSE),"Not Leased")</f>
        <v>Not Leased</v>
      </c>
      <c r="H148" s="125"/>
      <c r="O148" s="125"/>
      <c r="P148" s="125"/>
      <c r="Q148" s="125"/>
      <c r="U148" s="125"/>
      <c r="V148" s="125"/>
      <c r="W148" s="125"/>
    </row>
    <row r="149" spans="1:23" x14ac:dyDescent="0.2">
      <c r="A149" s="29" t="str">
        <f>IFERROR(VLOOKUP(D:D,'Payment Schedule'!U:AK,17,FALSE),"Not Leased")</f>
        <v>Not Leased</v>
      </c>
      <c r="H149" s="125"/>
      <c r="O149" s="125"/>
      <c r="P149" s="125"/>
      <c r="Q149" s="125"/>
      <c r="U149" s="125"/>
      <c r="V149" s="125"/>
      <c r="W149" s="125"/>
    </row>
    <row r="150" spans="1:23" x14ac:dyDescent="0.2">
      <c r="A150" s="29" t="str">
        <f>IFERROR(VLOOKUP(D:D,'Payment Schedule'!U:AK,17,FALSE),"Not Leased")</f>
        <v>Not Leased</v>
      </c>
      <c r="H150" s="125"/>
      <c r="O150" s="125"/>
      <c r="P150" s="125"/>
      <c r="Q150" s="125"/>
      <c r="U150" s="125"/>
      <c r="V150" s="125"/>
      <c r="W150" s="125"/>
    </row>
    <row r="151" spans="1:23" x14ac:dyDescent="0.2">
      <c r="A151" s="29" t="str">
        <f>IFERROR(VLOOKUP(D:D,'Payment Schedule'!U:AK,17,FALSE),"Not Leased")</f>
        <v>Not Leased</v>
      </c>
      <c r="H151" s="125"/>
      <c r="O151" s="125"/>
      <c r="P151" s="125"/>
      <c r="Q151" s="125"/>
      <c r="U151" s="125"/>
      <c r="V151" s="125"/>
      <c r="W151" s="125"/>
    </row>
    <row r="152" spans="1:23" x14ac:dyDescent="0.2">
      <c r="A152" s="29" t="str">
        <f>IFERROR(VLOOKUP(D:D,'Payment Schedule'!U:AK,17,FALSE),"Not Leased")</f>
        <v>Not Leased</v>
      </c>
      <c r="H152" s="125"/>
      <c r="O152" s="125"/>
      <c r="P152" s="125"/>
      <c r="Q152" s="125"/>
      <c r="U152" s="125"/>
      <c r="V152" s="125"/>
      <c r="W152" s="125"/>
    </row>
    <row r="153" spans="1:23" x14ac:dyDescent="0.2">
      <c r="A153" s="29" t="str">
        <f>IFERROR(VLOOKUP(D:D,'Payment Schedule'!U:AK,17,FALSE),"Not Leased")</f>
        <v>Not Leased</v>
      </c>
      <c r="H153" s="125"/>
      <c r="O153" s="125"/>
      <c r="P153" s="125"/>
      <c r="Q153" s="125"/>
      <c r="U153" s="125"/>
      <c r="V153" s="125"/>
      <c r="W153" s="125"/>
    </row>
    <row r="154" spans="1:23" x14ac:dyDescent="0.2">
      <c r="A154" s="29" t="str">
        <f>IFERROR(VLOOKUP(D:D,'Payment Schedule'!U:AK,17,FALSE),"Not Leased")</f>
        <v>Not Leased</v>
      </c>
      <c r="H154" s="125"/>
      <c r="O154" s="125"/>
      <c r="P154" s="125"/>
      <c r="Q154" s="125"/>
      <c r="U154" s="125"/>
      <c r="V154" s="125"/>
      <c r="W154" s="125"/>
    </row>
    <row r="155" spans="1:23" x14ac:dyDescent="0.2">
      <c r="A155" s="29" t="str">
        <f>IFERROR(VLOOKUP(D:D,'Payment Schedule'!U:AK,17,FALSE),"Not Leased")</f>
        <v>Not Leased</v>
      </c>
      <c r="H155" s="125"/>
      <c r="O155" s="125"/>
      <c r="P155" s="125"/>
      <c r="Q155" s="125"/>
      <c r="U155" s="125"/>
      <c r="V155" s="125"/>
      <c r="W155" s="125"/>
    </row>
    <row r="156" spans="1:23" x14ac:dyDescent="0.2">
      <c r="A156" s="29" t="str">
        <f>IFERROR(VLOOKUP(D:D,'Payment Schedule'!U:AK,17,FALSE),"Not Leased")</f>
        <v>Not Leased</v>
      </c>
      <c r="H156" s="125"/>
      <c r="O156" s="125"/>
      <c r="P156" s="125"/>
      <c r="Q156" s="125"/>
      <c r="U156" s="125"/>
      <c r="V156" s="125"/>
      <c r="W156" s="125"/>
    </row>
    <row r="157" spans="1:23" x14ac:dyDescent="0.2">
      <c r="A157" s="29" t="str">
        <f>IFERROR(VLOOKUP(D:D,'Payment Schedule'!U:AK,17,FALSE),"Not Leased")</f>
        <v>Not Leased</v>
      </c>
      <c r="H157" s="125"/>
      <c r="O157" s="125"/>
      <c r="P157" s="125"/>
      <c r="Q157" s="125"/>
      <c r="U157" s="125"/>
      <c r="V157" s="125"/>
      <c r="W157" s="125"/>
    </row>
    <row r="158" spans="1:23" x14ac:dyDescent="0.2">
      <c r="A158" s="29" t="str">
        <f>IFERROR(VLOOKUP(D:D,'Payment Schedule'!U:AK,17,FALSE),"Not Leased")</f>
        <v>Not Leased</v>
      </c>
      <c r="H158" s="125"/>
      <c r="O158" s="125"/>
      <c r="P158" s="125"/>
      <c r="Q158" s="125"/>
      <c r="U158" s="125"/>
      <c r="V158" s="125"/>
      <c r="W158" s="125"/>
    </row>
    <row r="159" spans="1:23" x14ac:dyDescent="0.2">
      <c r="A159" s="29" t="str">
        <f>IFERROR(VLOOKUP(D:D,'Payment Schedule'!U:AK,17,FALSE),"Not Leased")</f>
        <v>Not Leased</v>
      </c>
      <c r="H159" s="125"/>
      <c r="O159" s="125"/>
      <c r="P159" s="125"/>
      <c r="Q159" s="125"/>
      <c r="U159" s="125"/>
      <c r="V159" s="125"/>
      <c r="W159" s="125"/>
    </row>
    <row r="160" spans="1:23" x14ac:dyDescent="0.2">
      <c r="A160" s="29" t="str">
        <f>IFERROR(VLOOKUP(D:D,'Payment Schedule'!U:AK,17,FALSE),"Not Leased")</f>
        <v>Not Leased</v>
      </c>
      <c r="H160" s="125"/>
      <c r="O160" s="125"/>
      <c r="P160" s="125"/>
      <c r="Q160" s="125"/>
      <c r="U160" s="125"/>
      <c r="V160" s="125"/>
      <c r="W160" s="125"/>
    </row>
    <row r="161" spans="1:23" x14ac:dyDescent="0.2">
      <c r="A161" s="29" t="str">
        <f>IFERROR(VLOOKUP(D:D,'Payment Schedule'!U:AK,17,FALSE),"Not Leased")</f>
        <v>Not Leased</v>
      </c>
      <c r="H161" s="125"/>
      <c r="O161" s="125"/>
      <c r="P161" s="125"/>
      <c r="Q161" s="125"/>
      <c r="U161" s="125"/>
      <c r="V161" s="125"/>
      <c r="W161" s="125"/>
    </row>
    <row r="162" spans="1:23" x14ac:dyDescent="0.2">
      <c r="A162" s="29" t="str">
        <f>IFERROR(VLOOKUP(D:D,'Payment Schedule'!U:AK,17,FALSE),"Not Leased")</f>
        <v>Not Leased</v>
      </c>
      <c r="H162" s="125"/>
      <c r="O162" s="125"/>
      <c r="P162" s="125"/>
      <c r="Q162" s="125"/>
      <c r="U162" s="125"/>
      <c r="V162" s="125"/>
      <c r="W162" s="125"/>
    </row>
    <row r="163" spans="1:23" x14ac:dyDescent="0.2">
      <c r="A163" s="29" t="str">
        <f>IFERROR(VLOOKUP(D:D,'Payment Schedule'!U:AK,17,FALSE),"Not Leased")</f>
        <v>Not Leased</v>
      </c>
      <c r="H163" s="125"/>
      <c r="O163" s="125"/>
      <c r="P163" s="125"/>
      <c r="Q163" s="125"/>
      <c r="U163" s="125"/>
      <c r="V163" s="125"/>
      <c r="W163" s="125"/>
    </row>
    <row r="164" spans="1:23" x14ac:dyDescent="0.2">
      <c r="A164" s="29" t="str">
        <f>IFERROR(VLOOKUP(D:D,'Payment Schedule'!U:AK,17,FALSE),"Not Leased")</f>
        <v>Not Leased</v>
      </c>
      <c r="H164" s="125"/>
      <c r="O164" s="125"/>
      <c r="P164" s="125"/>
      <c r="Q164" s="125"/>
      <c r="U164" s="125"/>
      <c r="V164" s="125"/>
      <c r="W164" s="125"/>
    </row>
    <row r="165" spans="1:23" x14ac:dyDescent="0.2">
      <c r="A165" s="29" t="str">
        <f>IFERROR(VLOOKUP(D:D,'Payment Schedule'!U:AK,17,FALSE),"Not Leased")</f>
        <v>Not Leased</v>
      </c>
      <c r="H165" s="125"/>
      <c r="O165" s="125"/>
      <c r="P165" s="125"/>
      <c r="Q165" s="125"/>
      <c r="U165" s="125"/>
      <c r="V165" s="125"/>
      <c r="W165" s="125"/>
    </row>
    <row r="166" spans="1:23" x14ac:dyDescent="0.2">
      <c r="A166" s="29" t="str">
        <f>IFERROR(VLOOKUP(D:D,'Payment Schedule'!U:AK,17,FALSE),"Not Leased")</f>
        <v>Not Leased</v>
      </c>
      <c r="H166" s="125"/>
      <c r="O166" s="125"/>
      <c r="P166" s="125"/>
      <c r="Q166" s="125"/>
      <c r="U166" s="125"/>
      <c r="V166" s="125"/>
      <c r="W166" s="125"/>
    </row>
    <row r="167" spans="1:23" x14ac:dyDescent="0.2">
      <c r="A167" s="29" t="str">
        <f>IFERROR(VLOOKUP(D:D,'Payment Schedule'!U:AK,17,FALSE),"Not Leased")</f>
        <v>Not Leased</v>
      </c>
      <c r="H167" s="125"/>
      <c r="O167" s="125"/>
      <c r="P167" s="125"/>
      <c r="Q167" s="125"/>
      <c r="U167" s="125"/>
      <c r="V167" s="125"/>
      <c r="W167" s="125"/>
    </row>
    <row r="168" spans="1:23" x14ac:dyDescent="0.2">
      <c r="A168" s="29" t="str">
        <f>IFERROR(VLOOKUP(D:D,'Payment Schedule'!U:AK,17,FALSE),"Not Leased")</f>
        <v>Not Leased</v>
      </c>
      <c r="H168" s="125"/>
      <c r="O168" s="125"/>
      <c r="P168" s="125"/>
      <c r="Q168" s="125"/>
      <c r="U168" s="125"/>
      <c r="V168" s="125"/>
      <c r="W168" s="125"/>
    </row>
    <row r="169" spans="1:23" x14ac:dyDescent="0.2">
      <c r="A169" s="29" t="str">
        <f>IFERROR(VLOOKUP(D:D,'Payment Schedule'!U:AK,17,FALSE),"Not Leased")</f>
        <v>Not Leased</v>
      </c>
      <c r="H169" s="125"/>
      <c r="I169" s="125"/>
      <c r="O169" s="125"/>
      <c r="P169" s="125"/>
      <c r="Q169" s="125"/>
      <c r="U169" s="125"/>
      <c r="V169" s="125"/>
      <c r="W169" s="125"/>
    </row>
    <row r="170" spans="1:23" x14ac:dyDescent="0.2">
      <c r="A170" s="29" t="str">
        <f>IFERROR(VLOOKUP(D:D,'Payment Schedule'!U:AK,17,FALSE),"Not Leased")</f>
        <v>Not Leased</v>
      </c>
      <c r="H170" s="125"/>
      <c r="I170" s="125"/>
      <c r="O170" s="125"/>
      <c r="P170" s="125"/>
      <c r="Q170" s="125"/>
      <c r="U170" s="125"/>
      <c r="V170" s="125"/>
      <c r="W170" s="125"/>
    </row>
    <row r="171" spans="1:23" x14ac:dyDescent="0.2">
      <c r="A171" s="29" t="str">
        <f>IFERROR(VLOOKUP(D:D,'Payment Schedule'!U:AK,17,FALSE),"Not Leased")</f>
        <v>Not Leased</v>
      </c>
      <c r="H171" s="125"/>
      <c r="I171" s="125"/>
      <c r="O171" s="125"/>
      <c r="P171" s="125"/>
      <c r="Q171" s="125"/>
      <c r="U171" s="125"/>
      <c r="V171" s="125"/>
      <c r="W171" s="125"/>
    </row>
    <row r="172" spans="1:23" x14ac:dyDescent="0.2">
      <c r="A172" s="29" t="str">
        <f>IFERROR(VLOOKUP(D:D,'Payment Schedule'!U:AK,17,FALSE),"Not Leased")</f>
        <v>Not Leased</v>
      </c>
      <c r="H172" s="125"/>
      <c r="O172" s="125"/>
      <c r="P172" s="125"/>
      <c r="Q172" s="125"/>
      <c r="U172" s="125"/>
      <c r="V172" s="125"/>
      <c r="W172" s="125"/>
    </row>
    <row r="173" spans="1:23" x14ac:dyDescent="0.2">
      <c r="A173" s="29" t="str">
        <f>IFERROR(VLOOKUP(D:D,'Payment Schedule'!U:AK,17,FALSE),"Not Leased")</f>
        <v>Not Leased</v>
      </c>
      <c r="H173" s="125"/>
      <c r="O173" s="125"/>
      <c r="P173" s="125"/>
      <c r="Q173" s="125"/>
      <c r="U173" s="125"/>
      <c r="V173" s="125"/>
      <c r="W173" s="125"/>
    </row>
    <row r="174" spans="1:23" x14ac:dyDescent="0.2">
      <c r="A174" s="29" t="str">
        <f>IFERROR(VLOOKUP(D:D,'Payment Schedule'!U:AK,17,FALSE),"Not Leased")</f>
        <v>Not Leased</v>
      </c>
      <c r="H174" s="125"/>
      <c r="O174" s="125"/>
      <c r="P174" s="125"/>
      <c r="Q174" s="125"/>
      <c r="U174" s="125"/>
      <c r="V174" s="125"/>
      <c r="W174" s="125"/>
    </row>
    <row r="175" spans="1:23" x14ac:dyDescent="0.2">
      <c r="A175" s="29" t="str">
        <f>IFERROR(VLOOKUP(D:D,'Payment Schedule'!U:AK,17,FALSE),"Not Leased")</f>
        <v>Not Leased</v>
      </c>
      <c r="H175" s="125"/>
      <c r="O175" s="125"/>
      <c r="P175" s="125"/>
      <c r="Q175" s="125"/>
      <c r="U175" s="125"/>
      <c r="V175" s="125"/>
      <c r="W175" s="125"/>
    </row>
    <row r="176" spans="1:23" x14ac:dyDescent="0.2">
      <c r="A176" s="29" t="str">
        <f>IFERROR(VLOOKUP(D:D,'Payment Schedule'!U:AK,17,FALSE),"Not Leased")</f>
        <v>Not Leased</v>
      </c>
      <c r="H176" s="125"/>
      <c r="O176" s="125"/>
      <c r="P176" s="125"/>
      <c r="Q176" s="125"/>
      <c r="U176" s="125"/>
      <c r="V176" s="125"/>
      <c r="W176" s="125"/>
    </row>
    <row r="177" spans="1:23" x14ac:dyDescent="0.2">
      <c r="A177" s="29" t="str">
        <f>IFERROR(VLOOKUP(D:D,'Payment Schedule'!U:AK,17,FALSE),"Not Leased")</f>
        <v>Not Leased</v>
      </c>
      <c r="H177" s="125"/>
      <c r="O177" s="125"/>
      <c r="P177" s="125"/>
      <c r="Q177" s="125"/>
      <c r="U177" s="125"/>
      <c r="V177" s="125"/>
      <c r="W177" s="125"/>
    </row>
    <row r="178" spans="1:23" x14ac:dyDescent="0.2">
      <c r="A178" s="29" t="str">
        <f>IFERROR(VLOOKUP(D:D,'Payment Schedule'!U:AK,17,FALSE),"Not Leased")</f>
        <v>Not Leased</v>
      </c>
      <c r="H178" s="125"/>
      <c r="O178" s="125"/>
      <c r="P178" s="125"/>
      <c r="Q178" s="125"/>
      <c r="U178" s="125"/>
      <c r="V178" s="125"/>
      <c r="W178" s="125"/>
    </row>
    <row r="179" spans="1:23" x14ac:dyDescent="0.2">
      <c r="A179" s="29" t="str">
        <f>IFERROR(VLOOKUP(D:D,'Payment Schedule'!U:AK,17,FALSE),"Not Leased")</f>
        <v>Not Leased</v>
      </c>
      <c r="H179" s="125"/>
      <c r="O179" s="125"/>
      <c r="P179" s="125"/>
      <c r="Q179" s="125"/>
      <c r="U179" s="125"/>
      <c r="V179" s="125"/>
      <c r="W179" s="125"/>
    </row>
    <row r="180" spans="1:23" x14ac:dyDescent="0.2">
      <c r="A180" s="29" t="str">
        <f>IFERROR(VLOOKUP(D:D,'Payment Schedule'!U:AK,17,FALSE),"Not Leased")</f>
        <v>Not Leased</v>
      </c>
      <c r="H180" s="125"/>
      <c r="O180" s="125"/>
      <c r="P180" s="125"/>
      <c r="Q180" s="125"/>
      <c r="U180" s="125"/>
      <c r="V180" s="125"/>
      <c r="W180" s="125"/>
    </row>
    <row r="181" spans="1:23" x14ac:dyDescent="0.2">
      <c r="A181" s="29" t="str">
        <f>IFERROR(VLOOKUP(D:D,'Payment Schedule'!U:AK,17,FALSE),"Not Leased")</f>
        <v>Not Leased</v>
      </c>
      <c r="H181" s="125"/>
      <c r="O181" s="125"/>
      <c r="P181" s="125"/>
      <c r="Q181" s="125"/>
      <c r="U181" s="125"/>
      <c r="V181" s="125"/>
      <c r="W181" s="125"/>
    </row>
    <row r="182" spans="1:23" x14ac:dyDescent="0.2">
      <c r="A182" s="29" t="str">
        <f>IFERROR(VLOOKUP(D:D,'Payment Schedule'!U:AK,17,FALSE),"Not Leased")</f>
        <v>Not Leased</v>
      </c>
      <c r="H182" s="125"/>
      <c r="O182" s="125"/>
      <c r="P182" s="125"/>
      <c r="Q182" s="125"/>
      <c r="U182" s="125"/>
      <c r="V182" s="125"/>
      <c r="W182" s="125"/>
    </row>
    <row r="183" spans="1:23" x14ac:dyDescent="0.2">
      <c r="A183" s="29" t="str">
        <f>IFERROR(VLOOKUP(D:D,'Payment Schedule'!U:AK,17,FALSE),"Not Leased")</f>
        <v>Not Leased</v>
      </c>
      <c r="H183" s="125"/>
      <c r="O183" s="125"/>
      <c r="P183" s="125"/>
      <c r="Q183" s="125"/>
      <c r="U183" s="125"/>
      <c r="V183" s="125"/>
      <c r="W183" s="125"/>
    </row>
    <row r="184" spans="1:23" x14ac:dyDescent="0.2">
      <c r="A184" s="29" t="str">
        <f>IFERROR(VLOOKUP(D:D,'Payment Schedule'!U:AK,17,FALSE),"Not Leased")</f>
        <v>Not Leased</v>
      </c>
      <c r="H184" s="125"/>
      <c r="I184" s="125"/>
      <c r="O184" s="125"/>
      <c r="P184" s="125"/>
      <c r="Q184" s="125"/>
      <c r="U184" s="125"/>
      <c r="V184" s="125"/>
      <c r="W184" s="125"/>
    </row>
    <row r="185" spans="1:23" x14ac:dyDescent="0.2">
      <c r="A185" s="29" t="str">
        <f>IFERROR(VLOOKUP(D:D,'Payment Schedule'!U:AK,17,FALSE),"Not Leased")</f>
        <v>Not Leased</v>
      </c>
      <c r="H185" s="125"/>
      <c r="O185" s="125"/>
      <c r="P185" s="125"/>
      <c r="Q185" s="125"/>
      <c r="U185" s="125"/>
      <c r="V185" s="125"/>
      <c r="W185" s="125"/>
    </row>
    <row r="186" spans="1:23" x14ac:dyDescent="0.2">
      <c r="A186" s="29" t="str">
        <f>IFERROR(VLOOKUP(D:D,'Payment Schedule'!U:AK,17,FALSE),"Not Leased")</f>
        <v>Not Leased</v>
      </c>
      <c r="H186" s="125"/>
      <c r="O186" s="125"/>
      <c r="P186" s="125"/>
      <c r="Q186" s="125"/>
      <c r="U186" s="125"/>
      <c r="V186" s="125"/>
      <c r="W186" s="125"/>
    </row>
    <row r="187" spans="1:23" x14ac:dyDescent="0.2">
      <c r="A187" s="29" t="str">
        <f>IFERROR(VLOOKUP(D:D,'Payment Schedule'!U:AK,17,FALSE),"Not Leased")</f>
        <v>Not Leased</v>
      </c>
      <c r="H187" s="125"/>
      <c r="O187" s="125"/>
      <c r="P187" s="125"/>
      <c r="Q187" s="125"/>
      <c r="U187" s="125"/>
      <c r="V187" s="125"/>
      <c r="W187" s="125"/>
    </row>
    <row r="188" spans="1:23" x14ac:dyDescent="0.2">
      <c r="A188" s="29" t="str">
        <f>IFERROR(VLOOKUP(D:D,'Payment Schedule'!U:AK,17,FALSE),"Not Leased")</f>
        <v>Not Leased</v>
      </c>
      <c r="H188" s="125"/>
      <c r="O188" s="125"/>
      <c r="P188" s="125"/>
      <c r="Q188" s="125"/>
      <c r="U188" s="125"/>
      <c r="V188" s="125"/>
      <c r="W188" s="125"/>
    </row>
    <row r="189" spans="1:23" x14ac:dyDescent="0.2">
      <c r="A189" s="29" t="str">
        <f>IFERROR(VLOOKUP(D:D,'Payment Schedule'!U:AK,17,FALSE),"Not Leased")</f>
        <v>Not Leased</v>
      </c>
      <c r="H189" s="125"/>
      <c r="O189" s="125"/>
      <c r="P189" s="125"/>
      <c r="Q189" s="125"/>
      <c r="U189" s="125"/>
      <c r="V189" s="125"/>
      <c r="W189" s="125"/>
    </row>
    <row r="190" spans="1:23" x14ac:dyDescent="0.2">
      <c r="A190" s="29" t="str">
        <f>IFERROR(VLOOKUP(D:D,'Payment Schedule'!U:AK,17,FALSE),"Not Leased")</f>
        <v>Not Leased</v>
      </c>
      <c r="H190" s="125"/>
      <c r="O190" s="125"/>
      <c r="P190" s="125"/>
      <c r="Q190" s="125"/>
      <c r="U190" s="125"/>
      <c r="V190" s="125"/>
      <c r="W190" s="125"/>
    </row>
    <row r="191" spans="1:23" x14ac:dyDescent="0.2">
      <c r="A191" s="29" t="str">
        <f>IFERROR(VLOOKUP(D:D,'Payment Schedule'!U:AK,17,FALSE),"Not Leased")</f>
        <v>Not Leased</v>
      </c>
      <c r="H191" s="125"/>
      <c r="O191" s="125"/>
      <c r="P191" s="125"/>
      <c r="Q191" s="125"/>
      <c r="U191" s="125"/>
      <c r="V191" s="125"/>
      <c r="W191" s="125"/>
    </row>
    <row r="192" spans="1:23" x14ac:dyDescent="0.2">
      <c r="A192" s="29" t="str">
        <f>IFERROR(VLOOKUP(D:D,'Payment Schedule'!U:AK,17,FALSE),"Not Leased")</f>
        <v>Not Leased</v>
      </c>
      <c r="H192" s="125"/>
      <c r="I192" s="125"/>
      <c r="O192" s="125"/>
      <c r="P192" s="125"/>
      <c r="Q192" s="125"/>
      <c r="U192" s="125"/>
      <c r="V192" s="125"/>
      <c r="W192" s="125"/>
    </row>
    <row r="193" spans="1:23" x14ac:dyDescent="0.2">
      <c r="A193" s="29" t="str">
        <f>IFERROR(VLOOKUP(D:D,'Payment Schedule'!U:AK,17,FALSE),"Not Leased")</f>
        <v>Not Leased</v>
      </c>
      <c r="H193" s="125"/>
      <c r="O193" s="125"/>
      <c r="P193" s="125"/>
      <c r="Q193" s="125"/>
      <c r="U193" s="125"/>
      <c r="V193" s="125"/>
      <c r="W193" s="125"/>
    </row>
    <row r="194" spans="1:23" x14ac:dyDescent="0.2">
      <c r="A194" s="29" t="str">
        <f>IFERROR(VLOOKUP(D:D,'Payment Schedule'!U:AK,17,FALSE),"Not Leased")</f>
        <v>Not Leased</v>
      </c>
      <c r="H194" s="125"/>
      <c r="I194" s="125"/>
      <c r="O194" s="125"/>
      <c r="P194" s="125"/>
      <c r="Q194" s="125"/>
      <c r="U194" s="125"/>
      <c r="V194" s="125"/>
      <c r="W194" s="125"/>
    </row>
    <row r="195" spans="1:23" x14ac:dyDescent="0.2">
      <c r="A195" s="29" t="str">
        <f>IFERROR(VLOOKUP(D:D,'Payment Schedule'!U:AK,17,FALSE),"Not Leased")</f>
        <v>Not Leased</v>
      </c>
      <c r="H195" s="125"/>
      <c r="I195" s="125"/>
      <c r="O195" s="125"/>
      <c r="P195" s="125"/>
      <c r="Q195" s="125"/>
      <c r="U195" s="125"/>
      <c r="V195" s="125"/>
      <c r="W195" s="125"/>
    </row>
    <row r="196" spans="1:23" x14ac:dyDescent="0.2">
      <c r="A196" s="29" t="str">
        <f>IFERROR(VLOOKUP(D:D,'Payment Schedule'!U:AK,17,FALSE),"Not Leased")</f>
        <v>Not Leased</v>
      </c>
      <c r="H196" s="125"/>
      <c r="I196" s="125"/>
      <c r="O196" s="125"/>
      <c r="P196" s="125"/>
      <c r="Q196" s="125"/>
      <c r="U196" s="125"/>
      <c r="V196" s="125"/>
      <c r="W196" s="125"/>
    </row>
    <row r="197" spans="1:23" x14ac:dyDescent="0.2">
      <c r="A197" s="29" t="str">
        <f>IFERROR(VLOOKUP(D:D,'Payment Schedule'!U:AK,17,FALSE),"Not Leased")</f>
        <v>Not Leased</v>
      </c>
      <c r="H197" s="125"/>
      <c r="I197" s="125"/>
      <c r="O197" s="125"/>
      <c r="P197" s="125"/>
      <c r="Q197" s="125"/>
      <c r="U197" s="125"/>
      <c r="V197" s="125"/>
      <c r="W197" s="125"/>
    </row>
    <row r="198" spans="1:23" x14ac:dyDescent="0.2">
      <c r="A198" s="29" t="str">
        <f>IFERROR(VLOOKUP(D:D,'Payment Schedule'!U:AK,17,FALSE),"Not Leased")</f>
        <v>Not Leased</v>
      </c>
      <c r="H198" s="125"/>
      <c r="I198" s="125"/>
      <c r="O198" s="125"/>
      <c r="P198" s="125"/>
      <c r="Q198" s="125"/>
      <c r="U198" s="125"/>
      <c r="V198" s="125"/>
      <c r="W198" s="125"/>
    </row>
    <row r="199" spans="1:23" x14ac:dyDescent="0.2">
      <c r="A199" s="29" t="str">
        <f>IFERROR(VLOOKUP(D:D,'Payment Schedule'!U:AK,17,FALSE),"Not Leased")</f>
        <v>Not Leased</v>
      </c>
      <c r="H199" s="125"/>
      <c r="O199" s="125"/>
      <c r="P199" s="125"/>
      <c r="Q199" s="125"/>
      <c r="U199" s="125"/>
      <c r="V199" s="125"/>
      <c r="W199" s="125"/>
    </row>
    <row r="200" spans="1:23" x14ac:dyDescent="0.2">
      <c r="A200" s="29" t="str">
        <f>IFERROR(VLOOKUP(D:D,'Payment Schedule'!U:AK,17,FALSE),"Not Leased")</f>
        <v>Not Leased</v>
      </c>
      <c r="H200" s="125"/>
      <c r="O200" s="125"/>
      <c r="P200" s="125"/>
      <c r="Q200" s="125"/>
      <c r="U200" s="125"/>
      <c r="V200" s="125"/>
      <c r="W200" s="125"/>
    </row>
    <row r="201" spans="1:23" x14ac:dyDescent="0.2">
      <c r="A201" s="29" t="str">
        <f>IFERROR(VLOOKUP(D:D,'Payment Schedule'!U:AK,17,FALSE),"Not Leased")</f>
        <v>Not Leased</v>
      </c>
      <c r="H201" s="125"/>
      <c r="O201" s="125"/>
      <c r="P201" s="125"/>
      <c r="Q201" s="125"/>
      <c r="U201" s="125"/>
      <c r="V201" s="125"/>
      <c r="W201" s="125"/>
    </row>
    <row r="202" spans="1:23" x14ac:dyDescent="0.2">
      <c r="A202" s="29" t="str">
        <f>IFERROR(VLOOKUP(D:D,'Payment Schedule'!U:AK,17,FALSE),"Not Leased")</f>
        <v>Not Leased</v>
      </c>
      <c r="H202" s="125"/>
      <c r="O202" s="125"/>
      <c r="P202" s="125"/>
      <c r="Q202" s="125"/>
      <c r="U202" s="125"/>
      <c r="V202" s="125"/>
      <c r="W202" s="125"/>
    </row>
    <row r="203" spans="1:23" x14ac:dyDescent="0.2">
      <c r="A203" s="29" t="str">
        <f>IFERROR(VLOOKUP(D:D,'Payment Schedule'!U:AK,17,FALSE),"Not Leased")</f>
        <v>Not Leased</v>
      </c>
      <c r="H203" s="125"/>
      <c r="O203" s="125"/>
      <c r="P203" s="125"/>
      <c r="Q203" s="125"/>
      <c r="U203" s="125"/>
      <c r="V203" s="125"/>
      <c r="W203" s="125"/>
    </row>
    <row r="204" spans="1:23" x14ac:dyDescent="0.2">
      <c r="A204" s="29" t="str">
        <f>IFERROR(VLOOKUP(D:D,'Payment Schedule'!U:AK,17,FALSE),"Not Leased")</f>
        <v>Not Leased</v>
      </c>
      <c r="H204" s="125"/>
      <c r="O204" s="125"/>
      <c r="P204" s="125"/>
      <c r="Q204" s="125"/>
      <c r="U204" s="125"/>
      <c r="V204" s="125"/>
      <c r="W204" s="125"/>
    </row>
    <row r="205" spans="1:23" x14ac:dyDescent="0.2">
      <c r="A205" s="29" t="str">
        <f>IFERROR(VLOOKUP(D:D,'Payment Schedule'!U:AK,17,FALSE),"Not Leased")</f>
        <v>Not Leased</v>
      </c>
      <c r="H205" s="125"/>
      <c r="J205" s="125"/>
      <c r="O205" s="125"/>
      <c r="P205" s="125"/>
      <c r="Q205" s="125"/>
      <c r="R205" s="125"/>
      <c r="U205" s="125"/>
      <c r="V205" s="125"/>
      <c r="W205" s="125"/>
    </row>
    <row r="206" spans="1:23" x14ac:dyDescent="0.2">
      <c r="A206" s="29" t="str">
        <f>IFERROR(VLOOKUP(D:D,'Payment Schedule'!U:AK,17,FALSE),"Not Leased")</f>
        <v>Not Leased</v>
      </c>
      <c r="H206" s="125"/>
      <c r="O206" s="125"/>
      <c r="P206" s="125"/>
      <c r="Q206" s="125"/>
      <c r="U206" s="125"/>
      <c r="V206" s="125"/>
      <c r="W206" s="125"/>
    </row>
    <row r="207" spans="1:23" x14ac:dyDescent="0.2">
      <c r="A207" s="29" t="str">
        <f>IFERROR(VLOOKUP(D:D,'Payment Schedule'!U:AK,17,FALSE),"Not Leased")</f>
        <v>Not Leased</v>
      </c>
      <c r="H207" s="125"/>
      <c r="J207" s="125"/>
      <c r="O207" s="125"/>
      <c r="P207" s="125"/>
      <c r="Q207" s="125"/>
      <c r="R207" s="125"/>
      <c r="U207" s="125"/>
      <c r="V207" s="125"/>
      <c r="W207" s="125"/>
    </row>
    <row r="208" spans="1:23" x14ac:dyDescent="0.2">
      <c r="A208" s="29" t="str">
        <f>IFERROR(VLOOKUP(D:D,'Payment Schedule'!U:AK,17,FALSE),"Not Leased")</f>
        <v>Not Leased</v>
      </c>
      <c r="H208" s="125"/>
      <c r="J208" s="125"/>
      <c r="O208" s="125"/>
      <c r="P208" s="125"/>
      <c r="Q208" s="125"/>
      <c r="R208" s="125"/>
      <c r="U208" s="125"/>
      <c r="V208" s="125"/>
      <c r="W208" s="125"/>
    </row>
    <row r="209" spans="1:23" x14ac:dyDescent="0.2">
      <c r="A209" s="29" t="str">
        <f>IFERROR(VLOOKUP(D:D,'Payment Schedule'!U:AK,17,FALSE),"Not Leased")</f>
        <v>Not Leased</v>
      </c>
      <c r="H209" s="125"/>
      <c r="J209" s="125"/>
      <c r="O209" s="125"/>
      <c r="P209" s="125"/>
      <c r="Q209" s="125"/>
      <c r="R209" s="125"/>
      <c r="U209" s="125"/>
      <c r="V209" s="125"/>
      <c r="W209" s="125"/>
    </row>
    <row r="210" spans="1:23" x14ac:dyDescent="0.2">
      <c r="A210" s="29" t="str">
        <f>IFERROR(VLOOKUP(D:D,'Payment Schedule'!U:AK,17,FALSE),"Not Leased")</f>
        <v>Not Leased</v>
      </c>
      <c r="H210" s="125"/>
      <c r="J210" s="125"/>
      <c r="O210" s="125"/>
      <c r="P210" s="125"/>
      <c r="Q210" s="125"/>
      <c r="R210" s="125"/>
      <c r="U210" s="125"/>
      <c r="V210" s="125"/>
      <c r="W210" s="125"/>
    </row>
    <row r="211" spans="1:23" x14ac:dyDescent="0.2">
      <c r="A211" s="29" t="str">
        <f>IFERROR(VLOOKUP(D:D,'Payment Schedule'!U:AK,17,FALSE),"Not Leased")</f>
        <v>Not Leased</v>
      </c>
      <c r="H211" s="125"/>
      <c r="J211" s="125"/>
      <c r="O211" s="125"/>
      <c r="P211" s="125"/>
      <c r="Q211" s="125"/>
      <c r="R211" s="125"/>
      <c r="U211" s="125"/>
      <c r="V211" s="125"/>
      <c r="W211" s="125"/>
    </row>
    <row r="212" spans="1:23" x14ac:dyDescent="0.2">
      <c r="A212" s="29" t="str">
        <f>IFERROR(VLOOKUP(D:D,'Payment Schedule'!U:AK,17,FALSE),"Not Leased")</f>
        <v>Not Leased</v>
      </c>
      <c r="H212" s="125"/>
      <c r="J212" s="125"/>
      <c r="O212" s="125"/>
      <c r="P212" s="125"/>
      <c r="Q212" s="125"/>
      <c r="R212" s="125"/>
      <c r="U212" s="125"/>
      <c r="V212" s="125"/>
      <c r="W212" s="125"/>
    </row>
    <row r="213" spans="1:23" x14ac:dyDescent="0.2">
      <c r="A213" s="29" t="str">
        <f>IFERROR(VLOOKUP(D:D,'Payment Schedule'!U:AK,17,FALSE),"Not Leased")</f>
        <v>Not Leased</v>
      </c>
      <c r="H213" s="125"/>
      <c r="J213" s="125"/>
      <c r="O213" s="125"/>
      <c r="P213" s="125"/>
      <c r="Q213" s="125"/>
      <c r="R213" s="125"/>
      <c r="U213" s="125"/>
      <c r="V213" s="125"/>
      <c r="W213" s="125"/>
    </row>
    <row r="214" spans="1:23" x14ac:dyDescent="0.2">
      <c r="A214" s="29" t="str">
        <f>IFERROR(VLOOKUP(D:D,'Payment Schedule'!U:AK,17,FALSE),"Not Leased")</f>
        <v>Not Leased</v>
      </c>
      <c r="H214" s="125"/>
      <c r="J214" s="125"/>
      <c r="O214" s="125"/>
      <c r="P214" s="125"/>
      <c r="Q214" s="125"/>
      <c r="R214" s="125"/>
      <c r="U214" s="125"/>
      <c r="V214" s="125"/>
      <c r="W214" s="125"/>
    </row>
    <row r="215" spans="1:23" x14ac:dyDescent="0.2">
      <c r="A215" s="29" t="str">
        <f>IFERROR(VLOOKUP(D:D,'Payment Schedule'!U:AK,17,FALSE),"Not Leased")</f>
        <v>Not Leased</v>
      </c>
      <c r="H215" s="125"/>
      <c r="O215" s="125"/>
      <c r="P215" s="125"/>
      <c r="Q215" s="125"/>
      <c r="U215" s="125"/>
      <c r="V215" s="125"/>
      <c r="W215" s="125"/>
    </row>
    <row r="216" spans="1:23" x14ac:dyDescent="0.2">
      <c r="A216" s="29" t="str">
        <f>IFERROR(VLOOKUP(D:D,'Payment Schedule'!U:AK,17,FALSE),"Not Leased")</f>
        <v>Not Leased</v>
      </c>
      <c r="H216" s="125"/>
      <c r="O216" s="125"/>
      <c r="P216" s="125"/>
      <c r="Q216" s="125"/>
      <c r="U216" s="125"/>
      <c r="V216" s="125"/>
      <c r="W216" s="125"/>
    </row>
    <row r="217" spans="1:23" x14ac:dyDescent="0.2">
      <c r="A217" s="29" t="str">
        <f>IFERROR(VLOOKUP(D:D,'Payment Schedule'!U:AK,17,FALSE),"Not Leased")</f>
        <v>Not Leased</v>
      </c>
      <c r="H217" s="125"/>
      <c r="O217" s="125"/>
      <c r="P217" s="125"/>
      <c r="Q217" s="125"/>
      <c r="U217" s="125"/>
      <c r="V217" s="125"/>
      <c r="W217" s="125"/>
    </row>
    <row r="218" spans="1:23" x14ac:dyDescent="0.2">
      <c r="A218" s="29" t="str">
        <f>IFERROR(VLOOKUP(D:D,'Payment Schedule'!U:AK,17,FALSE),"Not Leased")</f>
        <v>Not Leased</v>
      </c>
      <c r="H218" s="125"/>
      <c r="O218" s="125"/>
      <c r="P218" s="125"/>
      <c r="Q218" s="125"/>
      <c r="U218" s="125"/>
      <c r="V218" s="125"/>
      <c r="W218" s="125"/>
    </row>
    <row r="219" spans="1:23" x14ac:dyDescent="0.2">
      <c r="A219" s="29" t="str">
        <f>IFERROR(VLOOKUP(D:D,'Payment Schedule'!U:AK,17,FALSE),"Not Leased")</f>
        <v>Not Leased</v>
      </c>
      <c r="H219" s="125"/>
      <c r="O219" s="125"/>
      <c r="P219" s="125"/>
      <c r="Q219" s="125"/>
      <c r="U219" s="125"/>
      <c r="V219" s="125"/>
      <c r="W219" s="125"/>
    </row>
    <row r="220" spans="1:23" x14ac:dyDescent="0.2">
      <c r="A220" s="29" t="str">
        <f>IFERROR(VLOOKUP(D:D,'Payment Schedule'!U:AK,17,FALSE),"Not Leased")</f>
        <v>Not Leased</v>
      </c>
      <c r="H220" s="125"/>
      <c r="O220" s="125"/>
      <c r="P220" s="125"/>
      <c r="Q220" s="125"/>
      <c r="U220" s="125"/>
      <c r="V220" s="125"/>
      <c r="W220" s="125"/>
    </row>
    <row r="221" spans="1:23" x14ac:dyDescent="0.2">
      <c r="A221" s="29" t="str">
        <f>IFERROR(VLOOKUP(D:D,'Payment Schedule'!U:AK,17,FALSE),"Not Leased")</f>
        <v>Not Leased</v>
      </c>
      <c r="H221" s="125"/>
      <c r="O221" s="125"/>
      <c r="P221" s="125"/>
      <c r="Q221" s="125"/>
      <c r="U221" s="125"/>
      <c r="V221" s="125"/>
      <c r="W221" s="125"/>
    </row>
    <row r="222" spans="1:23" x14ac:dyDescent="0.2">
      <c r="A222" s="29" t="str">
        <f>IFERROR(VLOOKUP(D:D,'Payment Schedule'!U:AK,17,FALSE),"Not Leased")</f>
        <v>Not Leased</v>
      </c>
      <c r="H222" s="125"/>
      <c r="O222" s="125"/>
      <c r="P222" s="125"/>
      <c r="Q222" s="125"/>
      <c r="U222" s="125"/>
      <c r="V222" s="125"/>
      <c r="W222" s="125"/>
    </row>
    <row r="223" spans="1:23" x14ac:dyDescent="0.2">
      <c r="A223" s="29" t="str">
        <f>IFERROR(VLOOKUP(D:D,'Payment Schedule'!U:AK,17,FALSE),"Not Leased")</f>
        <v>Not Leased</v>
      </c>
      <c r="H223" s="125"/>
      <c r="O223" s="125"/>
      <c r="P223" s="125"/>
      <c r="Q223" s="125"/>
      <c r="U223" s="125"/>
      <c r="V223" s="125"/>
      <c r="W223" s="125"/>
    </row>
    <row r="224" spans="1:23" x14ac:dyDescent="0.2">
      <c r="A224" s="29" t="str">
        <f>IFERROR(VLOOKUP(D:D,'Payment Schedule'!U:AK,17,FALSE),"Not Leased")</f>
        <v>Not Leased</v>
      </c>
      <c r="H224" s="125"/>
      <c r="O224" s="125"/>
      <c r="P224" s="125"/>
      <c r="Q224" s="125"/>
      <c r="U224" s="125"/>
      <c r="V224" s="125"/>
      <c r="W224" s="125"/>
    </row>
    <row r="225" spans="1:23" x14ac:dyDescent="0.2">
      <c r="A225" s="29" t="str">
        <f>IFERROR(VLOOKUP(D:D,'Payment Schedule'!U:AK,17,FALSE),"Not Leased")</f>
        <v>Not Leased</v>
      </c>
      <c r="H225" s="125"/>
      <c r="O225" s="125"/>
      <c r="P225" s="125"/>
      <c r="Q225" s="125"/>
      <c r="U225" s="125"/>
      <c r="V225" s="125"/>
      <c r="W225" s="125"/>
    </row>
    <row r="226" spans="1:23" x14ac:dyDescent="0.2">
      <c r="A226" s="29" t="str">
        <f>IFERROR(VLOOKUP(D:D,'Payment Schedule'!U:AK,17,FALSE),"Not Leased")</f>
        <v>Not Leased</v>
      </c>
      <c r="H226" s="125"/>
      <c r="O226" s="125"/>
      <c r="P226" s="125"/>
      <c r="Q226" s="125"/>
      <c r="U226" s="125"/>
      <c r="V226" s="125"/>
      <c r="W226" s="125"/>
    </row>
    <row r="227" spans="1:23" x14ac:dyDescent="0.2">
      <c r="A227" s="29" t="str">
        <f>IFERROR(VLOOKUP(D:D,'Payment Schedule'!U:AK,17,FALSE),"Not Leased")</f>
        <v>Not Leased</v>
      </c>
      <c r="H227" s="125"/>
      <c r="O227" s="125"/>
      <c r="P227" s="125"/>
      <c r="Q227" s="125"/>
      <c r="U227" s="125"/>
      <c r="V227" s="125"/>
      <c r="W227" s="125"/>
    </row>
    <row r="228" spans="1:23" x14ac:dyDescent="0.2">
      <c r="A228" s="29" t="str">
        <f>IFERROR(VLOOKUP(D:D,'Payment Schedule'!U:AK,17,FALSE),"Not Leased")</f>
        <v>Not Leased</v>
      </c>
      <c r="H228" s="125"/>
      <c r="O228" s="125"/>
      <c r="P228" s="125"/>
      <c r="Q228" s="125"/>
      <c r="U228" s="125"/>
      <c r="V228" s="125"/>
      <c r="W228" s="125"/>
    </row>
    <row r="229" spans="1:23" x14ac:dyDescent="0.2">
      <c r="A229" s="29" t="str">
        <f>IFERROR(VLOOKUP(D:D,'Payment Schedule'!U:AK,17,FALSE),"Not Leased")</f>
        <v>Not Leased</v>
      </c>
      <c r="H229" s="125"/>
      <c r="O229" s="125"/>
      <c r="P229" s="125"/>
      <c r="Q229" s="125"/>
      <c r="U229" s="125"/>
      <c r="V229" s="125"/>
      <c r="W229" s="125"/>
    </row>
    <row r="230" spans="1:23" x14ac:dyDescent="0.2">
      <c r="A230" s="29" t="str">
        <f>IFERROR(VLOOKUP(D:D,'Payment Schedule'!U:AK,17,FALSE),"Not Leased")</f>
        <v>Not Leased</v>
      </c>
      <c r="H230" s="125"/>
      <c r="O230" s="125"/>
      <c r="P230" s="125"/>
      <c r="Q230" s="125"/>
      <c r="U230" s="125"/>
      <c r="V230" s="125"/>
      <c r="W230" s="125"/>
    </row>
    <row r="231" spans="1:23" x14ac:dyDescent="0.2">
      <c r="A231" s="29" t="str">
        <f>IFERROR(VLOOKUP(D:D,'Payment Schedule'!U:AK,17,FALSE),"Not Leased")</f>
        <v>Not Leased</v>
      </c>
      <c r="H231" s="125"/>
      <c r="O231" s="125"/>
      <c r="P231" s="125"/>
      <c r="Q231" s="125"/>
      <c r="U231" s="125"/>
      <c r="V231" s="125"/>
      <c r="W231" s="125"/>
    </row>
    <row r="232" spans="1:23" x14ac:dyDescent="0.2">
      <c r="A232" s="29" t="str">
        <f>IFERROR(VLOOKUP(D:D,'Payment Schedule'!U:AK,17,FALSE),"Not Leased")</f>
        <v>Not Leased</v>
      </c>
      <c r="H232" s="125"/>
      <c r="O232" s="125"/>
      <c r="P232" s="125"/>
      <c r="Q232" s="125"/>
      <c r="U232" s="125"/>
      <c r="V232" s="125"/>
      <c r="W232" s="125"/>
    </row>
    <row r="233" spans="1:23" x14ac:dyDescent="0.2">
      <c r="A233" s="29" t="str">
        <f>IFERROR(VLOOKUP(D:D,'Payment Schedule'!U:AK,17,FALSE),"Not Leased")</f>
        <v>Not Leased</v>
      </c>
      <c r="H233" s="125"/>
      <c r="O233" s="125"/>
      <c r="P233" s="125"/>
      <c r="Q233" s="125"/>
      <c r="U233" s="125"/>
      <c r="V233" s="125"/>
      <c r="W233" s="125"/>
    </row>
    <row r="234" spans="1:23" x14ac:dyDescent="0.2">
      <c r="A234" s="29" t="str">
        <f>IFERROR(VLOOKUP(D:D,'Payment Schedule'!U:AK,17,FALSE),"Not Leased")</f>
        <v>Not Leased</v>
      </c>
      <c r="H234" s="125"/>
      <c r="O234" s="125"/>
      <c r="P234" s="125"/>
      <c r="Q234" s="125"/>
      <c r="U234" s="125"/>
      <c r="V234" s="125"/>
      <c r="W234" s="125"/>
    </row>
    <row r="235" spans="1:23" x14ac:dyDescent="0.2">
      <c r="A235" s="29" t="str">
        <f>IFERROR(VLOOKUP(D:D,'Payment Schedule'!U:AK,17,FALSE),"Not Leased")</f>
        <v>Not Leased</v>
      </c>
      <c r="H235" s="125"/>
      <c r="O235" s="125"/>
      <c r="P235" s="125"/>
      <c r="Q235" s="125"/>
      <c r="U235" s="125"/>
      <c r="V235" s="125"/>
      <c r="W235" s="125"/>
    </row>
    <row r="236" spans="1:23" x14ac:dyDescent="0.2">
      <c r="A236" s="29" t="str">
        <f>IFERROR(VLOOKUP(D:D,'Payment Schedule'!U:AK,17,FALSE),"Not Leased")</f>
        <v>Not Leased</v>
      </c>
      <c r="H236" s="125"/>
      <c r="O236" s="125"/>
      <c r="P236" s="125"/>
      <c r="Q236" s="125"/>
      <c r="U236" s="125"/>
      <c r="V236" s="125"/>
      <c r="W236" s="125"/>
    </row>
    <row r="237" spans="1:23" x14ac:dyDescent="0.2">
      <c r="A237" s="29" t="str">
        <f>IFERROR(VLOOKUP(D:D,'Payment Schedule'!U:AK,17,FALSE),"Not Leased")</f>
        <v>Not Leased</v>
      </c>
      <c r="H237" s="125"/>
      <c r="O237" s="125"/>
      <c r="P237" s="125"/>
      <c r="Q237" s="125"/>
      <c r="U237" s="125"/>
      <c r="V237" s="125"/>
      <c r="W237" s="125"/>
    </row>
    <row r="238" spans="1:23" x14ac:dyDescent="0.2">
      <c r="A238" s="29" t="str">
        <f>IFERROR(VLOOKUP(D:D,'Payment Schedule'!U:AK,17,FALSE),"Not Leased")</f>
        <v>Not Leased</v>
      </c>
      <c r="H238" s="125"/>
      <c r="O238" s="125"/>
      <c r="P238" s="125"/>
      <c r="Q238" s="125"/>
      <c r="U238" s="125"/>
      <c r="V238" s="125"/>
      <c r="W238" s="125"/>
    </row>
    <row r="239" spans="1:23" x14ac:dyDescent="0.2">
      <c r="A239" s="29" t="str">
        <f>IFERROR(VLOOKUP(D:D,'Payment Schedule'!U:AK,17,FALSE),"Not Leased")</f>
        <v>Not Leased</v>
      </c>
      <c r="H239" s="125"/>
      <c r="O239" s="125"/>
      <c r="P239" s="125"/>
      <c r="Q239" s="125"/>
      <c r="U239" s="125"/>
      <c r="V239" s="125"/>
      <c r="W239" s="125"/>
    </row>
    <row r="240" spans="1:23" x14ac:dyDescent="0.2">
      <c r="A240" s="29" t="str">
        <f>IFERROR(VLOOKUP(D:D,'Payment Schedule'!U:AK,17,FALSE),"Not Leased")</f>
        <v>Not Leased</v>
      </c>
      <c r="H240" s="125"/>
      <c r="O240" s="125"/>
      <c r="P240" s="125"/>
      <c r="Q240" s="125"/>
      <c r="U240" s="125"/>
      <c r="V240" s="125"/>
      <c r="W240" s="125"/>
    </row>
    <row r="241" spans="1:23" x14ac:dyDescent="0.2">
      <c r="A241" s="29" t="str">
        <f>IFERROR(VLOOKUP(D:D,'Payment Schedule'!U:AK,17,FALSE),"Not Leased")</f>
        <v>Not Leased</v>
      </c>
      <c r="H241" s="125"/>
      <c r="O241" s="125"/>
      <c r="P241" s="125"/>
      <c r="Q241" s="125"/>
      <c r="U241" s="125"/>
      <c r="V241" s="125"/>
      <c r="W241" s="125"/>
    </row>
    <row r="242" spans="1:23" x14ac:dyDescent="0.2">
      <c r="A242" s="29" t="str">
        <f>IFERROR(VLOOKUP(D:D,'Payment Schedule'!U:AK,17,FALSE),"Not Leased")</f>
        <v>Not Leased</v>
      </c>
      <c r="H242" s="125"/>
      <c r="O242" s="125"/>
      <c r="P242" s="125"/>
      <c r="Q242" s="125"/>
      <c r="U242" s="125"/>
      <c r="V242" s="125"/>
      <c r="W242" s="125"/>
    </row>
    <row r="243" spans="1:23" x14ac:dyDescent="0.2">
      <c r="A243" s="29" t="str">
        <f>IFERROR(VLOOKUP(D:D,'Payment Schedule'!U:AK,17,FALSE),"Not Leased")</f>
        <v>Not Leased</v>
      </c>
      <c r="H243" s="125"/>
      <c r="J243" s="125"/>
      <c r="O243" s="125"/>
      <c r="P243" s="125"/>
      <c r="Q243" s="125"/>
      <c r="R243" s="125"/>
      <c r="U243" s="125"/>
      <c r="V243" s="125"/>
      <c r="W243" s="125"/>
    </row>
    <row r="244" spans="1:23" x14ac:dyDescent="0.2">
      <c r="A244" s="29" t="str">
        <f>IFERROR(VLOOKUP(D:D,'Payment Schedule'!U:AK,17,FALSE),"Not Leased")</f>
        <v>Not Leased</v>
      </c>
      <c r="H244" s="125"/>
      <c r="J244" s="125"/>
      <c r="O244" s="125"/>
      <c r="P244" s="125"/>
      <c r="Q244" s="125"/>
      <c r="R244" s="125"/>
      <c r="U244" s="125"/>
      <c r="V244" s="125"/>
      <c r="W244" s="125"/>
    </row>
    <row r="245" spans="1:23" x14ac:dyDescent="0.2">
      <c r="A245" s="29" t="str">
        <f>IFERROR(VLOOKUP(D:D,'Payment Schedule'!U:AK,17,FALSE),"Not Leased")</f>
        <v>Not Leased</v>
      </c>
      <c r="H245" s="125"/>
      <c r="J245" s="125"/>
      <c r="O245" s="125"/>
      <c r="P245" s="125"/>
      <c r="Q245" s="125"/>
      <c r="R245" s="125"/>
      <c r="U245" s="125"/>
      <c r="V245" s="125"/>
      <c r="W245" s="125"/>
    </row>
    <row r="246" spans="1:23" x14ac:dyDescent="0.2">
      <c r="A246" s="29" t="str">
        <f>IFERROR(VLOOKUP(D:D,'Payment Schedule'!U:AK,17,FALSE),"Not Leased")</f>
        <v>Not Leased</v>
      </c>
      <c r="H246" s="125"/>
      <c r="O246" s="125"/>
      <c r="P246" s="125"/>
      <c r="Q246" s="125"/>
      <c r="U246" s="125"/>
      <c r="V246" s="125"/>
      <c r="W246" s="125"/>
    </row>
    <row r="247" spans="1:23" x14ac:dyDescent="0.2">
      <c r="A247" s="29" t="str">
        <f>IFERROR(VLOOKUP(D:D,'Payment Schedule'!U:AK,17,FALSE),"Not Leased")</f>
        <v>Not Leased</v>
      </c>
      <c r="H247" s="125"/>
      <c r="J247" s="125"/>
      <c r="O247" s="125"/>
      <c r="P247" s="125"/>
      <c r="Q247" s="125"/>
      <c r="R247" s="125"/>
      <c r="U247" s="125"/>
      <c r="V247" s="125"/>
      <c r="W247" s="125"/>
    </row>
    <row r="248" spans="1:23" x14ac:dyDescent="0.2">
      <c r="A248" s="29" t="str">
        <f>IFERROR(VLOOKUP(D:D,'Payment Schedule'!U:AK,17,FALSE),"Not Leased")</f>
        <v>Not Leased</v>
      </c>
      <c r="H248" s="125"/>
      <c r="J248" s="125"/>
      <c r="O248" s="125"/>
      <c r="P248" s="125"/>
      <c r="Q248" s="125"/>
      <c r="R248" s="125"/>
      <c r="U248" s="125"/>
      <c r="V248" s="125"/>
      <c r="W248" s="125"/>
    </row>
    <row r="249" spans="1:23" x14ac:dyDescent="0.2">
      <c r="A249" s="29" t="str">
        <f>IFERROR(VLOOKUP(D:D,'Payment Schedule'!U:AK,17,FALSE),"Not Leased")</f>
        <v>Not Leased</v>
      </c>
      <c r="H249" s="125"/>
      <c r="J249" s="125"/>
      <c r="O249" s="125"/>
      <c r="P249" s="125"/>
      <c r="Q249" s="125"/>
      <c r="R249" s="125"/>
      <c r="U249" s="125"/>
      <c r="V249" s="125"/>
      <c r="W249" s="125"/>
    </row>
    <row r="250" spans="1:23" x14ac:dyDescent="0.2">
      <c r="A250" s="29" t="str">
        <f>IFERROR(VLOOKUP(D:D,'Payment Schedule'!U:AK,17,FALSE),"Not Leased")</f>
        <v>Not Leased</v>
      </c>
      <c r="H250" s="125"/>
      <c r="J250" s="125"/>
      <c r="O250" s="125"/>
      <c r="P250" s="125"/>
      <c r="Q250" s="125"/>
      <c r="R250" s="125"/>
      <c r="U250" s="125"/>
      <c r="V250" s="125"/>
      <c r="W250" s="125"/>
    </row>
    <row r="251" spans="1:23" x14ac:dyDescent="0.2">
      <c r="A251" s="29" t="str">
        <f>IFERROR(VLOOKUP(D:D,'Payment Schedule'!U:AK,17,FALSE),"Not Leased")</f>
        <v>Not Leased</v>
      </c>
      <c r="H251" s="125"/>
      <c r="O251" s="125"/>
      <c r="P251" s="125"/>
      <c r="Q251" s="125"/>
      <c r="U251" s="125"/>
      <c r="V251" s="125"/>
      <c r="W251" s="125"/>
    </row>
    <row r="252" spans="1:23" x14ac:dyDescent="0.2">
      <c r="A252" s="29" t="str">
        <f>IFERROR(VLOOKUP(D:D,'Payment Schedule'!U:AK,17,FALSE),"Not Leased")</f>
        <v>Not Leased</v>
      </c>
      <c r="H252" s="125"/>
      <c r="J252" s="125"/>
      <c r="O252" s="125"/>
      <c r="P252" s="125"/>
      <c r="Q252" s="125"/>
      <c r="R252" s="125"/>
      <c r="U252" s="125"/>
      <c r="V252" s="125"/>
      <c r="W252" s="125"/>
    </row>
    <row r="253" spans="1:23" x14ac:dyDescent="0.2">
      <c r="A253" s="29" t="str">
        <f>IFERROR(VLOOKUP(D:D,'Payment Schedule'!U:AK,17,FALSE),"Not Leased")</f>
        <v>Not Leased</v>
      </c>
      <c r="H253" s="125"/>
      <c r="O253" s="125"/>
      <c r="P253" s="125"/>
      <c r="Q253" s="125"/>
      <c r="U253" s="125"/>
      <c r="V253" s="125"/>
      <c r="W253" s="125"/>
    </row>
    <row r="254" spans="1:23" x14ac:dyDescent="0.2">
      <c r="A254" s="29" t="str">
        <f>IFERROR(VLOOKUP(D:D,'Payment Schedule'!U:AK,17,FALSE),"Not Leased")</f>
        <v>Not Leased</v>
      </c>
      <c r="H254" s="125"/>
      <c r="J254" s="125"/>
      <c r="O254" s="125"/>
      <c r="P254" s="125"/>
      <c r="Q254" s="125"/>
      <c r="R254" s="125"/>
      <c r="U254" s="125"/>
      <c r="V254" s="125"/>
      <c r="W254" s="125"/>
    </row>
    <row r="255" spans="1:23" x14ac:dyDescent="0.2">
      <c r="A255" s="29" t="str">
        <f>IFERROR(VLOOKUP(D:D,'Payment Schedule'!U:AK,17,FALSE),"Not Leased")</f>
        <v>Not Leased</v>
      </c>
      <c r="H255" s="125"/>
      <c r="J255" s="125"/>
      <c r="O255" s="125"/>
      <c r="P255" s="125"/>
      <c r="Q255" s="125"/>
      <c r="R255" s="125"/>
      <c r="U255" s="125"/>
      <c r="V255" s="125"/>
      <c r="W255" s="125"/>
    </row>
    <row r="256" spans="1:23" x14ac:dyDescent="0.2">
      <c r="A256" s="29" t="str">
        <f>IFERROR(VLOOKUP(D:D,'Payment Schedule'!U:AK,17,FALSE),"Not Leased")</f>
        <v>Not Leased</v>
      </c>
      <c r="H256" s="125"/>
      <c r="J256" s="125"/>
      <c r="O256" s="125"/>
      <c r="P256" s="125"/>
      <c r="Q256" s="125"/>
      <c r="R256" s="125"/>
      <c r="U256" s="125"/>
      <c r="V256" s="125"/>
      <c r="W256" s="125"/>
    </row>
    <row r="257" spans="1:23" x14ac:dyDescent="0.2">
      <c r="A257" s="29" t="str">
        <f>IFERROR(VLOOKUP(D:D,'Payment Schedule'!U:AK,17,FALSE),"Not Leased")</f>
        <v>Not Leased</v>
      </c>
      <c r="H257" s="125"/>
      <c r="J257" s="125"/>
      <c r="O257" s="125"/>
      <c r="P257" s="125"/>
      <c r="Q257" s="125"/>
      <c r="R257" s="125"/>
      <c r="U257" s="125"/>
      <c r="V257" s="125"/>
      <c r="W257" s="125"/>
    </row>
    <row r="258" spans="1:23" x14ac:dyDescent="0.2">
      <c r="A258" s="29" t="str">
        <f>IFERROR(VLOOKUP(D:D,'Payment Schedule'!U:AK,17,FALSE),"Not Leased")</f>
        <v>Not Leased</v>
      </c>
      <c r="H258" s="125"/>
      <c r="J258" s="125"/>
      <c r="O258" s="125"/>
      <c r="P258" s="125"/>
      <c r="Q258" s="125"/>
      <c r="R258" s="125"/>
      <c r="U258" s="125"/>
      <c r="V258" s="125"/>
      <c r="W258" s="125"/>
    </row>
    <row r="259" spans="1:23" x14ac:dyDescent="0.2">
      <c r="A259" s="29" t="str">
        <f>IFERROR(VLOOKUP(D:D,'Payment Schedule'!U:AK,17,FALSE),"Not Leased")</f>
        <v>Not Leased</v>
      </c>
      <c r="H259" s="125"/>
      <c r="J259" s="125"/>
      <c r="O259" s="125"/>
      <c r="P259" s="125"/>
      <c r="Q259" s="125"/>
      <c r="R259" s="125"/>
      <c r="U259" s="125"/>
      <c r="V259" s="125"/>
      <c r="W259" s="125"/>
    </row>
    <row r="260" spans="1:23" x14ac:dyDescent="0.2">
      <c r="A260" s="29" t="str">
        <f>IFERROR(VLOOKUP(D:D,'Payment Schedule'!U:AK,17,FALSE),"Not Leased")</f>
        <v>Not Leased</v>
      </c>
      <c r="H260" s="125"/>
      <c r="J260" s="125"/>
      <c r="O260" s="125"/>
      <c r="P260" s="125"/>
      <c r="Q260" s="125"/>
      <c r="R260" s="125"/>
      <c r="U260" s="125"/>
      <c r="V260" s="125"/>
      <c r="W260" s="125"/>
    </row>
    <row r="261" spans="1:23" x14ac:dyDescent="0.2">
      <c r="A261" s="29" t="str">
        <f>IFERROR(VLOOKUP(D:D,'Payment Schedule'!U:AK,17,FALSE),"Not Leased")</f>
        <v>Not Leased</v>
      </c>
      <c r="H261" s="125"/>
      <c r="O261" s="125"/>
      <c r="P261" s="125"/>
      <c r="Q261" s="125"/>
      <c r="U261" s="125"/>
      <c r="V261" s="125"/>
      <c r="W261" s="125"/>
    </row>
    <row r="262" spans="1:23" x14ac:dyDescent="0.2">
      <c r="A262" s="29" t="str">
        <f>IFERROR(VLOOKUP(D:D,'Payment Schedule'!U:AK,17,FALSE),"Not Leased")</f>
        <v>Not Leased</v>
      </c>
      <c r="H262" s="125"/>
      <c r="J262" s="125"/>
      <c r="O262" s="125"/>
      <c r="P262" s="125"/>
      <c r="Q262" s="125"/>
      <c r="R262" s="125"/>
      <c r="U262" s="125"/>
      <c r="V262" s="125"/>
      <c r="W262" s="125"/>
    </row>
    <row r="263" spans="1:23" x14ac:dyDescent="0.2">
      <c r="A263" s="29" t="str">
        <f>IFERROR(VLOOKUP(D:D,'Payment Schedule'!U:AK,17,FALSE),"Not Leased")</f>
        <v>Not Leased</v>
      </c>
      <c r="H263" s="125"/>
      <c r="J263" s="125"/>
      <c r="O263" s="125"/>
      <c r="P263" s="125"/>
      <c r="Q263" s="125"/>
      <c r="R263" s="125"/>
      <c r="U263" s="125"/>
      <c r="V263" s="125"/>
      <c r="W263" s="125"/>
    </row>
    <row r="264" spans="1:23" x14ac:dyDescent="0.2">
      <c r="A264" s="29" t="str">
        <f>IFERROR(VLOOKUP(D:D,'Payment Schedule'!U:AK,17,FALSE),"Not Leased")</f>
        <v>Not Leased</v>
      </c>
      <c r="H264" s="125"/>
      <c r="J264" s="125"/>
      <c r="O264" s="125"/>
      <c r="P264" s="125"/>
      <c r="Q264" s="125"/>
      <c r="R264" s="125"/>
      <c r="U264" s="125"/>
      <c r="V264" s="125"/>
      <c r="W264" s="125"/>
    </row>
    <row r="265" spans="1:23" x14ac:dyDescent="0.2">
      <c r="A265" s="29" t="str">
        <f>IFERROR(VLOOKUP(D:D,'Payment Schedule'!U:AK,17,FALSE),"Not Leased")</f>
        <v>Not Leased</v>
      </c>
      <c r="H265" s="125"/>
      <c r="J265" s="125"/>
      <c r="O265" s="125"/>
      <c r="P265" s="125"/>
      <c r="Q265" s="125"/>
      <c r="R265" s="125"/>
      <c r="U265" s="125"/>
      <c r="V265" s="125"/>
      <c r="W265" s="125"/>
    </row>
    <row r="266" spans="1:23" x14ac:dyDescent="0.2">
      <c r="A266" s="29" t="str">
        <f>IFERROR(VLOOKUP(D:D,'Payment Schedule'!U:AK,17,FALSE),"Not Leased")</f>
        <v>Not Leased</v>
      </c>
      <c r="H266" s="125"/>
      <c r="J266" s="125"/>
      <c r="O266" s="125"/>
      <c r="P266" s="125"/>
      <c r="Q266" s="125"/>
      <c r="R266" s="125"/>
      <c r="U266" s="125"/>
      <c r="V266" s="125"/>
      <c r="W266" s="125"/>
    </row>
    <row r="267" spans="1:23" x14ac:dyDescent="0.2">
      <c r="A267" s="29" t="str">
        <f>IFERROR(VLOOKUP(D:D,'Payment Schedule'!U:AK,17,FALSE),"Not Leased")</f>
        <v>Not Leased</v>
      </c>
      <c r="H267" s="125"/>
      <c r="O267" s="125"/>
      <c r="P267" s="125"/>
      <c r="Q267" s="125"/>
      <c r="U267" s="125"/>
      <c r="V267" s="125"/>
      <c r="W267" s="125"/>
    </row>
    <row r="268" spans="1:23" x14ac:dyDescent="0.2">
      <c r="A268" s="29" t="str">
        <f>IFERROR(VLOOKUP(D:D,'Payment Schedule'!U:AK,17,FALSE),"Not Leased")</f>
        <v>Not Leased</v>
      </c>
      <c r="H268" s="125"/>
      <c r="J268" s="125"/>
      <c r="O268" s="125"/>
      <c r="P268" s="125"/>
      <c r="Q268" s="125"/>
      <c r="R268" s="125"/>
      <c r="U268" s="125"/>
      <c r="V268" s="125"/>
      <c r="W268" s="125"/>
    </row>
    <row r="269" spans="1:23" x14ac:dyDescent="0.2">
      <c r="A269" s="29" t="str">
        <f>IFERROR(VLOOKUP(D:D,'Payment Schedule'!U:AK,17,FALSE),"Not Leased")</f>
        <v>Not Leased</v>
      </c>
      <c r="H269" s="125"/>
      <c r="J269" s="125"/>
      <c r="O269" s="125"/>
      <c r="P269" s="125"/>
      <c r="Q269" s="125"/>
      <c r="R269" s="125"/>
      <c r="U269" s="125"/>
      <c r="V269" s="125"/>
      <c r="W269" s="125"/>
    </row>
    <row r="270" spans="1:23" x14ac:dyDescent="0.2">
      <c r="A270" s="29" t="str">
        <f>IFERROR(VLOOKUP(D:D,'Payment Schedule'!U:AK,17,FALSE),"Not Leased")</f>
        <v>Not Leased</v>
      </c>
      <c r="H270" s="125"/>
      <c r="O270" s="125"/>
      <c r="P270" s="125"/>
      <c r="Q270" s="125"/>
      <c r="U270" s="125"/>
      <c r="V270" s="125"/>
      <c r="W270" s="125"/>
    </row>
    <row r="271" spans="1:23" x14ac:dyDescent="0.2">
      <c r="A271" s="29" t="str">
        <f>IFERROR(VLOOKUP(D:D,'Payment Schedule'!U:AK,17,FALSE),"Not Leased")</f>
        <v>Not Leased</v>
      </c>
      <c r="H271" s="125"/>
      <c r="J271" s="125"/>
      <c r="O271" s="125"/>
      <c r="P271" s="125"/>
      <c r="Q271" s="125"/>
      <c r="R271" s="125"/>
      <c r="U271" s="125"/>
      <c r="V271" s="125"/>
      <c r="W271" s="125"/>
    </row>
    <row r="272" spans="1:23" x14ac:dyDescent="0.2">
      <c r="A272" s="29" t="str">
        <f>IFERROR(VLOOKUP(D:D,'Payment Schedule'!U:AK,17,FALSE),"Not Leased")</f>
        <v>Not Leased</v>
      </c>
      <c r="H272" s="125"/>
      <c r="J272" s="125"/>
      <c r="O272" s="125"/>
      <c r="P272" s="125"/>
      <c r="Q272" s="125"/>
      <c r="R272" s="125"/>
      <c r="U272" s="125"/>
      <c r="V272" s="125"/>
      <c r="W272" s="125"/>
    </row>
    <row r="273" spans="1:23" x14ac:dyDescent="0.2">
      <c r="A273" s="29" t="str">
        <f>IFERROR(VLOOKUP(D:D,'Payment Schedule'!U:AK,17,FALSE),"Not Leased")</f>
        <v>Not Leased</v>
      </c>
      <c r="H273" s="125"/>
      <c r="J273" s="125"/>
      <c r="O273" s="125"/>
      <c r="P273" s="125"/>
      <c r="Q273" s="125"/>
      <c r="R273" s="125"/>
      <c r="U273" s="125"/>
      <c r="V273" s="125"/>
      <c r="W273" s="125"/>
    </row>
    <row r="274" spans="1:23" x14ac:dyDescent="0.2">
      <c r="A274" s="29" t="str">
        <f>IFERROR(VLOOKUP(D:D,'Payment Schedule'!U:AK,17,FALSE),"Not Leased")</f>
        <v>Not Leased</v>
      </c>
      <c r="H274" s="125"/>
      <c r="J274" s="125"/>
      <c r="O274" s="125"/>
      <c r="P274" s="125"/>
      <c r="Q274" s="125"/>
      <c r="R274" s="125"/>
      <c r="U274" s="125"/>
      <c r="V274" s="125"/>
      <c r="W274" s="125"/>
    </row>
    <row r="275" spans="1:23" x14ac:dyDescent="0.2">
      <c r="A275" s="29" t="str">
        <f>IFERROR(VLOOKUP(D:D,'Payment Schedule'!U:AK,17,FALSE),"Not Leased")</f>
        <v>Not Leased</v>
      </c>
      <c r="H275" s="125"/>
      <c r="J275" s="125"/>
      <c r="O275" s="125"/>
      <c r="P275" s="125"/>
      <c r="Q275" s="125"/>
      <c r="R275" s="125"/>
      <c r="U275" s="125"/>
      <c r="V275" s="125"/>
      <c r="W275" s="125"/>
    </row>
    <row r="276" spans="1:23" x14ac:dyDescent="0.2">
      <c r="A276" s="29" t="str">
        <f>IFERROR(VLOOKUP(D:D,'Payment Schedule'!U:AK,17,FALSE),"Not Leased")</f>
        <v>Not Leased</v>
      </c>
      <c r="H276" s="125"/>
      <c r="J276" s="125"/>
      <c r="O276" s="125"/>
      <c r="P276" s="125"/>
      <c r="Q276" s="125"/>
      <c r="R276" s="125"/>
      <c r="U276" s="125"/>
      <c r="V276" s="125"/>
      <c r="W276" s="125"/>
    </row>
    <row r="277" spans="1:23" x14ac:dyDescent="0.2">
      <c r="A277" s="29" t="str">
        <f>IFERROR(VLOOKUP(D:D,'Payment Schedule'!U:AK,17,FALSE),"Not Leased")</f>
        <v>Not Leased</v>
      </c>
      <c r="H277" s="125"/>
      <c r="O277" s="125"/>
      <c r="P277" s="125"/>
      <c r="Q277" s="125"/>
      <c r="U277" s="125"/>
      <c r="V277" s="125"/>
      <c r="W277" s="125"/>
    </row>
    <row r="278" spans="1:23" x14ac:dyDescent="0.2">
      <c r="A278" s="29" t="str">
        <f>IFERROR(VLOOKUP(D:D,'Payment Schedule'!U:AK,17,FALSE),"Not Leased")</f>
        <v>Not Leased</v>
      </c>
      <c r="H278" s="125"/>
      <c r="J278" s="125"/>
      <c r="O278" s="125"/>
      <c r="P278" s="125"/>
      <c r="Q278" s="125"/>
      <c r="R278" s="125"/>
      <c r="U278" s="125"/>
      <c r="V278" s="125"/>
      <c r="W278" s="125"/>
    </row>
    <row r="279" spans="1:23" x14ac:dyDescent="0.2">
      <c r="A279" s="29" t="str">
        <f>IFERROR(VLOOKUP(D:D,'Payment Schedule'!U:AK,17,FALSE),"Not Leased")</f>
        <v>Not Leased</v>
      </c>
      <c r="H279" s="125"/>
      <c r="J279" s="125"/>
      <c r="O279" s="125"/>
      <c r="P279" s="125"/>
      <c r="Q279" s="125"/>
      <c r="R279" s="125"/>
      <c r="U279" s="125"/>
      <c r="V279" s="125"/>
      <c r="W279" s="125"/>
    </row>
    <row r="280" spans="1:23" x14ac:dyDescent="0.2">
      <c r="A280" s="29" t="str">
        <f>IFERROR(VLOOKUP(D:D,'Payment Schedule'!U:AK,17,FALSE),"Not Leased")</f>
        <v>Not Leased</v>
      </c>
      <c r="H280" s="125"/>
      <c r="J280" s="125"/>
      <c r="O280" s="125"/>
      <c r="P280" s="125"/>
      <c r="Q280" s="125"/>
      <c r="R280" s="125"/>
      <c r="U280" s="125"/>
      <c r="V280" s="125"/>
      <c r="W280" s="125"/>
    </row>
    <row r="281" spans="1:23" x14ac:dyDescent="0.2">
      <c r="A281" s="29" t="str">
        <f>IFERROR(VLOOKUP(D:D,'Payment Schedule'!U:AK,17,FALSE),"Not Leased")</f>
        <v>Not Leased</v>
      </c>
      <c r="H281" s="125"/>
      <c r="J281" s="125"/>
      <c r="O281" s="125"/>
      <c r="P281" s="125"/>
      <c r="Q281" s="125"/>
      <c r="R281" s="125"/>
      <c r="U281" s="125"/>
      <c r="V281" s="125"/>
      <c r="W281" s="125"/>
    </row>
    <row r="282" spans="1:23" x14ac:dyDescent="0.2">
      <c r="A282" s="29" t="str">
        <f>IFERROR(VLOOKUP(D:D,'Payment Schedule'!U:AK,17,FALSE),"Not Leased")</f>
        <v>Not Leased</v>
      </c>
      <c r="H282" s="125"/>
      <c r="O282" s="125"/>
      <c r="P282" s="125"/>
      <c r="Q282" s="125"/>
      <c r="U282" s="125"/>
      <c r="V282" s="125"/>
      <c r="W282" s="125"/>
    </row>
    <row r="283" spans="1:23" x14ac:dyDescent="0.2">
      <c r="A283" s="29" t="str">
        <f>IFERROR(VLOOKUP(D:D,'Payment Schedule'!U:AK,17,FALSE),"Not Leased")</f>
        <v>Not Leased</v>
      </c>
      <c r="H283" s="125"/>
      <c r="J283" s="125"/>
      <c r="O283" s="125"/>
      <c r="P283" s="125"/>
      <c r="Q283" s="125"/>
      <c r="R283" s="125"/>
      <c r="U283" s="125"/>
      <c r="V283" s="125"/>
      <c r="W283" s="125"/>
    </row>
    <row r="284" spans="1:23" x14ac:dyDescent="0.2">
      <c r="A284" s="29" t="str">
        <f>IFERROR(VLOOKUP(D:D,'Payment Schedule'!U:AK,17,FALSE),"Not Leased")</f>
        <v>Not Leased</v>
      </c>
      <c r="H284" s="125"/>
      <c r="J284" s="125"/>
      <c r="O284" s="125"/>
      <c r="P284" s="125"/>
      <c r="Q284" s="125"/>
      <c r="R284" s="125"/>
      <c r="U284" s="125"/>
      <c r="V284" s="125"/>
      <c r="W284" s="125"/>
    </row>
    <row r="285" spans="1:23" x14ac:dyDescent="0.2">
      <c r="A285" s="29" t="str">
        <f>IFERROR(VLOOKUP(D:D,'Payment Schedule'!U:AK,17,FALSE),"Not Leased")</f>
        <v>Not Leased</v>
      </c>
      <c r="H285" s="125"/>
      <c r="J285" s="125"/>
      <c r="O285" s="125"/>
      <c r="P285" s="125"/>
      <c r="Q285" s="125"/>
      <c r="R285" s="125"/>
      <c r="U285" s="125"/>
      <c r="V285" s="125"/>
      <c r="W285" s="125"/>
    </row>
    <row r="286" spans="1:23" x14ac:dyDescent="0.2">
      <c r="A286" s="29" t="str">
        <f>IFERROR(VLOOKUP(D:D,'Payment Schedule'!U:AK,17,FALSE),"Not Leased")</f>
        <v>Not Leased</v>
      </c>
      <c r="H286" s="125"/>
      <c r="J286" s="125"/>
      <c r="O286" s="125"/>
      <c r="P286" s="125"/>
      <c r="Q286" s="125"/>
      <c r="R286" s="125"/>
      <c r="U286" s="125"/>
      <c r="V286" s="125"/>
      <c r="W286" s="125"/>
    </row>
    <row r="287" spans="1:23" x14ac:dyDescent="0.2">
      <c r="A287" s="29" t="str">
        <f>IFERROR(VLOOKUP(D:D,'Payment Schedule'!U:AK,17,FALSE),"Not Leased")</f>
        <v>Not Leased</v>
      </c>
      <c r="H287" s="125"/>
      <c r="J287" s="125"/>
      <c r="O287" s="125"/>
      <c r="P287" s="125"/>
      <c r="Q287" s="125"/>
      <c r="R287" s="125"/>
      <c r="U287" s="125"/>
      <c r="V287" s="125"/>
      <c r="W287" s="125"/>
    </row>
    <row r="288" spans="1:23" x14ac:dyDescent="0.2">
      <c r="A288" s="29" t="str">
        <f>IFERROR(VLOOKUP(D:D,'Payment Schedule'!U:AK,17,FALSE),"Not Leased")</f>
        <v>Not Leased</v>
      </c>
      <c r="H288" s="125"/>
      <c r="J288" s="125"/>
      <c r="O288" s="125"/>
      <c r="P288" s="125"/>
      <c r="Q288" s="125"/>
      <c r="R288" s="125"/>
      <c r="U288" s="125"/>
      <c r="V288" s="125"/>
      <c r="W288" s="125"/>
    </row>
    <row r="289" spans="1:23" x14ac:dyDescent="0.2">
      <c r="A289" s="29" t="str">
        <f>IFERROR(VLOOKUP(D:D,'Payment Schedule'!U:AK,17,FALSE),"Not Leased")</f>
        <v>Not Leased</v>
      </c>
      <c r="H289" s="125"/>
      <c r="J289" s="125"/>
      <c r="O289" s="125"/>
      <c r="P289" s="125"/>
      <c r="Q289" s="125"/>
      <c r="R289" s="125"/>
      <c r="U289" s="125"/>
      <c r="V289" s="125"/>
      <c r="W289" s="125"/>
    </row>
    <row r="290" spans="1:23" x14ac:dyDescent="0.2">
      <c r="A290" s="29" t="str">
        <f>IFERROR(VLOOKUP(D:D,'Payment Schedule'!U:AK,17,FALSE),"Not Leased")</f>
        <v>Not Leased</v>
      </c>
      <c r="H290" s="125"/>
      <c r="J290" s="125"/>
      <c r="O290" s="125"/>
      <c r="P290" s="125"/>
      <c r="Q290" s="125"/>
      <c r="R290" s="125"/>
      <c r="U290" s="125"/>
      <c r="V290" s="125"/>
      <c r="W290" s="125"/>
    </row>
    <row r="291" spans="1:23" x14ac:dyDescent="0.2">
      <c r="A291" s="29" t="str">
        <f>IFERROR(VLOOKUP(D:D,'Payment Schedule'!U:AK,17,FALSE),"Not Leased")</f>
        <v>Not Leased</v>
      </c>
      <c r="H291" s="125"/>
      <c r="O291" s="125"/>
      <c r="P291" s="125"/>
      <c r="Q291" s="125"/>
      <c r="U291" s="125"/>
      <c r="V291" s="125"/>
      <c r="W291" s="125"/>
    </row>
    <row r="292" spans="1:23" x14ac:dyDescent="0.2">
      <c r="A292" s="29" t="str">
        <f>IFERROR(VLOOKUP(D:D,'Payment Schedule'!U:AK,17,FALSE),"Not Leased")</f>
        <v>Not Leased</v>
      </c>
      <c r="H292" s="125"/>
      <c r="J292" s="125"/>
      <c r="O292" s="125"/>
      <c r="P292" s="125"/>
      <c r="Q292" s="125"/>
      <c r="R292" s="125"/>
      <c r="U292" s="125"/>
      <c r="V292" s="125"/>
      <c r="W292" s="125"/>
    </row>
    <row r="293" spans="1:23" x14ac:dyDescent="0.2">
      <c r="A293" s="29" t="str">
        <f>IFERROR(VLOOKUP(D:D,'Payment Schedule'!U:AK,17,FALSE),"Not Leased")</f>
        <v>Not Leased</v>
      </c>
      <c r="H293" s="125"/>
      <c r="J293" s="125"/>
      <c r="O293" s="125"/>
      <c r="P293" s="125"/>
      <c r="Q293" s="125"/>
      <c r="R293" s="125"/>
      <c r="U293" s="125"/>
      <c r="V293" s="125"/>
      <c r="W293" s="125"/>
    </row>
    <row r="294" spans="1:23" x14ac:dyDescent="0.2">
      <c r="A294" s="29" t="str">
        <f>IFERROR(VLOOKUP(D:D,'Payment Schedule'!U:AK,17,FALSE),"Not Leased")</f>
        <v>Not Leased</v>
      </c>
      <c r="H294" s="125"/>
      <c r="O294" s="125"/>
      <c r="P294" s="125"/>
      <c r="Q294" s="125"/>
      <c r="U294" s="125"/>
      <c r="V294" s="125"/>
      <c r="W294" s="125"/>
    </row>
    <row r="295" spans="1:23" x14ac:dyDescent="0.2">
      <c r="A295" s="29" t="str">
        <f>IFERROR(VLOOKUP(D:D,'Payment Schedule'!U:AK,17,FALSE),"Not Leased")</f>
        <v>Not Leased</v>
      </c>
      <c r="H295" s="125"/>
      <c r="J295" s="125"/>
      <c r="O295" s="125"/>
      <c r="P295" s="125"/>
      <c r="Q295" s="125"/>
      <c r="R295" s="125"/>
      <c r="U295" s="125"/>
      <c r="V295" s="125"/>
      <c r="W295" s="125"/>
    </row>
    <row r="296" spans="1:23" x14ac:dyDescent="0.2">
      <c r="A296" s="29" t="str">
        <f>IFERROR(VLOOKUP(D:D,'Payment Schedule'!U:AK,17,FALSE),"Not Leased")</f>
        <v>Not Leased</v>
      </c>
      <c r="H296" s="125"/>
      <c r="J296" s="125"/>
      <c r="O296" s="125"/>
      <c r="P296" s="125"/>
      <c r="Q296" s="125"/>
      <c r="R296" s="125"/>
      <c r="U296" s="125"/>
      <c r="V296" s="125"/>
      <c r="W296" s="125"/>
    </row>
    <row r="297" spans="1:23" x14ac:dyDescent="0.2">
      <c r="A297" s="29" t="str">
        <f>IFERROR(VLOOKUP(D:D,'Payment Schedule'!U:AK,17,FALSE),"Not Leased")</f>
        <v>Not Leased</v>
      </c>
      <c r="H297" s="125"/>
      <c r="J297" s="125"/>
      <c r="O297" s="125"/>
      <c r="P297" s="125"/>
      <c r="Q297" s="125"/>
      <c r="R297" s="125"/>
      <c r="U297" s="125"/>
      <c r="V297" s="125"/>
      <c r="W297" s="125"/>
    </row>
    <row r="298" spans="1:23" x14ac:dyDescent="0.2">
      <c r="A298" s="29" t="str">
        <f>IFERROR(VLOOKUP(D:D,'Payment Schedule'!U:AK,17,FALSE),"Not Leased")</f>
        <v>Not Leased</v>
      </c>
      <c r="H298" s="125"/>
      <c r="O298" s="125"/>
      <c r="P298" s="125"/>
      <c r="Q298" s="125"/>
      <c r="U298" s="125"/>
      <c r="V298" s="125"/>
      <c r="W298" s="125"/>
    </row>
    <row r="299" spans="1:23" x14ac:dyDescent="0.2">
      <c r="A299" s="29" t="str">
        <f>IFERROR(VLOOKUP(D:D,'Payment Schedule'!U:AK,17,FALSE),"Not Leased")</f>
        <v>Not Leased</v>
      </c>
      <c r="H299" s="125"/>
      <c r="O299" s="125"/>
      <c r="P299" s="125"/>
      <c r="Q299" s="125"/>
      <c r="U299" s="125"/>
      <c r="V299" s="125"/>
      <c r="W299" s="125"/>
    </row>
    <row r="300" spans="1:23" x14ac:dyDescent="0.2">
      <c r="A300" s="29" t="str">
        <f>IFERROR(VLOOKUP(D:D,'Payment Schedule'!U:AK,17,FALSE),"Not Leased")</f>
        <v>Not Leased</v>
      </c>
      <c r="H300" s="125"/>
      <c r="J300" s="125"/>
      <c r="O300" s="125"/>
      <c r="P300" s="125"/>
      <c r="Q300" s="125"/>
      <c r="R300" s="125"/>
      <c r="U300" s="125"/>
      <c r="V300" s="125"/>
      <c r="W300" s="125"/>
    </row>
    <row r="301" spans="1:23" x14ac:dyDescent="0.2">
      <c r="A301" s="29" t="str">
        <f>IFERROR(VLOOKUP(D:D,'Payment Schedule'!U:AK,17,FALSE),"Not Leased")</f>
        <v>Not Leased</v>
      </c>
      <c r="H301" s="125"/>
      <c r="J301" s="125"/>
      <c r="O301" s="125"/>
      <c r="P301" s="125"/>
      <c r="Q301" s="125"/>
      <c r="R301" s="125"/>
      <c r="U301" s="125"/>
      <c r="V301" s="125"/>
      <c r="W301" s="125"/>
    </row>
    <row r="302" spans="1:23" x14ac:dyDescent="0.2">
      <c r="A302" s="29" t="str">
        <f>IFERROR(VLOOKUP(D:D,'Payment Schedule'!U:AK,17,FALSE),"Not Leased")</f>
        <v>Not Leased</v>
      </c>
      <c r="H302" s="125"/>
      <c r="J302" s="125"/>
      <c r="O302" s="125"/>
      <c r="P302" s="125"/>
      <c r="Q302" s="125"/>
      <c r="R302" s="125"/>
      <c r="U302" s="125"/>
      <c r="V302" s="125"/>
      <c r="W302" s="125"/>
    </row>
    <row r="303" spans="1:23" x14ac:dyDescent="0.2">
      <c r="A303" s="29" t="str">
        <f>IFERROR(VLOOKUP(D:D,'Payment Schedule'!U:AK,17,FALSE),"Not Leased")</f>
        <v>Not Leased</v>
      </c>
      <c r="H303" s="125"/>
      <c r="J303" s="125"/>
      <c r="O303" s="125"/>
      <c r="P303" s="125"/>
      <c r="Q303" s="125"/>
      <c r="R303" s="125"/>
      <c r="U303" s="125"/>
      <c r="V303" s="125"/>
      <c r="W303" s="125"/>
    </row>
    <row r="304" spans="1:23" x14ac:dyDescent="0.2">
      <c r="A304" s="29" t="str">
        <f>IFERROR(VLOOKUP(D:D,'Payment Schedule'!U:AK,17,FALSE),"Not Leased")</f>
        <v>Not Leased</v>
      </c>
      <c r="H304" s="125"/>
      <c r="O304" s="125"/>
      <c r="P304" s="125"/>
      <c r="Q304" s="125"/>
      <c r="U304" s="125"/>
      <c r="V304" s="125"/>
      <c r="W304" s="125"/>
    </row>
    <row r="305" spans="1:23" x14ac:dyDescent="0.2">
      <c r="A305" s="29" t="str">
        <f>IFERROR(VLOOKUP(D:D,'Payment Schedule'!U:AK,17,FALSE),"Not Leased")</f>
        <v>Not Leased</v>
      </c>
      <c r="H305" s="125"/>
      <c r="J305" s="125"/>
      <c r="O305" s="125"/>
      <c r="P305" s="125"/>
      <c r="Q305" s="125"/>
      <c r="R305" s="125"/>
      <c r="U305" s="125"/>
      <c r="V305" s="125"/>
      <c r="W305" s="125"/>
    </row>
    <row r="306" spans="1:23" x14ac:dyDescent="0.2">
      <c r="A306" s="29" t="str">
        <f>IFERROR(VLOOKUP(D:D,'Payment Schedule'!U:AK,17,FALSE),"Not Leased")</f>
        <v>Not Leased</v>
      </c>
      <c r="H306" s="125"/>
      <c r="O306" s="125"/>
      <c r="P306" s="125"/>
      <c r="Q306" s="125"/>
      <c r="U306" s="125"/>
      <c r="V306" s="125"/>
      <c r="W306" s="125"/>
    </row>
    <row r="307" spans="1:23" x14ac:dyDescent="0.2">
      <c r="A307" s="29" t="str">
        <f>IFERROR(VLOOKUP(D:D,'Payment Schedule'!U:AK,17,FALSE),"Not Leased")</f>
        <v>Not Leased</v>
      </c>
      <c r="H307" s="125"/>
      <c r="J307" s="125"/>
      <c r="O307" s="125"/>
      <c r="P307" s="125"/>
      <c r="Q307" s="125"/>
      <c r="R307" s="125"/>
      <c r="U307" s="125"/>
      <c r="V307" s="125"/>
      <c r="W307" s="125"/>
    </row>
    <row r="308" spans="1:23" x14ac:dyDescent="0.2">
      <c r="A308" s="29" t="str">
        <f>IFERROR(VLOOKUP(D:D,'Payment Schedule'!U:AK,17,FALSE),"Not Leased")</f>
        <v>Not Leased</v>
      </c>
      <c r="H308" s="125"/>
      <c r="O308" s="125"/>
      <c r="P308" s="125"/>
      <c r="Q308" s="125"/>
      <c r="U308" s="125"/>
      <c r="V308" s="125"/>
      <c r="W308" s="125"/>
    </row>
    <row r="309" spans="1:23" x14ac:dyDescent="0.2">
      <c r="A309" s="29" t="str">
        <f>IFERROR(VLOOKUP(D:D,'Payment Schedule'!U:AK,17,FALSE),"Not Leased")</f>
        <v>Not Leased</v>
      </c>
      <c r="H309" s="125"/>
      <c r="O309" s="125"/>
      <c r="P309" s="125"/>
      <c r="Q309" s="125"/>
      <c r="U309" s="125"/>
      <c r="V309" s="125"/>
      <c r="W309" s="125"/>
    </row>
    <row r="310" spans="1:23" x14ac:dyDescent="0.2">
      <c r="A310" s="29" t="str">
        <f>IFERROR(VLOOKUP(D:D,'Payment Schedule'!U:AK,17,FALSE),"Not Leased")</f>
        <v>Not Leased</v>
      </c>
      <c r="H310" s="125"/>
      <c r="O310" s="125"/>
      <c r="P310" s="125"/>
      <c r="Q310" s="125"/>
      <c r="U310" s="125"/>
      <c r="V310" s="125"/>
      <c r="W310" s="125"/>
    </row>
    <row r="311" spans="1:23" x14ac:dyDescent="0.2">
      <c r="A311" s="29" t="str">
        <f>IFERROR(VLOOKUP(D:D,'Payment Schedule'!U:AK,17,FALSE),"Not Leased")</f>
        <v>Not Leased</v>
      </c>
      <c r="H311" s="125"/>
      <c r="J311" s="125"/>
      <c r="O311" s="125"/>
      <c r="P311" s="125"/>
      <c r="Q311" s="125"/>
      <c r="R311" s="125"/>
      <c r="U311" s="125"/>
      <c r="V311" s="125"/>
      <c r="W311" s="125"/>
    </row>
    <row r="312" spans="1:23" x14ac:dyDescent="0.2">
      <c r="A312" s="29" t="str">
        <f>IFERROR(VLOOKUP(D:D,'Payment Schedule'!U:AK,17,FALSE),"Not Leased")</f>
        <v>Not Leased</v>
      </c>
      <c r="H312" s="125"/>
      <c r="J312" s="125"/>
      <c r="O312" s="125"/>
      <c r="P312" s="125"/>
      <c r="Q312" s="125"/>
      <c r="R312" s="125"/>
      <c r="U312" s="125"/>
      <c r="V312" s="125"/>
      <c r="W312" s="125"/>
    </row>
    <row r="313" spans="1:23" x14ac:dyDescent="0.2">
      <c r="A313" s="29" t="str">
        <f>IFERROR(VLOOKUP(D:D,'Payment Schedule'!U:AK,17,FALSE),"Not Leased")</f>
        <v>Not Leased</v>
      </c>
      <c r="H313" s="125"/>
      <c r="O313" s="125"/>
      <c r="P313" s="125"/>
      <c r="Q313" s="125"/>
      <c r="U313" s="125"/>
      <c r="V313" s="125"/>
      <c r="W313" s="125"/>
    </row>
    <row r="314" spans="1:23" x14ac:dyDescent="0.2">
      <c r="A314" s="29" t="str">
        <f>IFERROR(VLOOKUP(D:D,'Payment Schedule'!U:AK,17,FALSE),"Not Leased")</f>
        <v>Not Leased</v>
      </c>
      <c r="H314" s="125"/>
      <c r="O314" s="125"/>
      <c r="P314" s="125"/>
      <c r="Q314" s="125"/>
      <c r="U314" s="125"/>
      <c r="V314" s="125"/>
      <c r="W314" s="125"/>
    </row>
    <row r="315" spans="1:23" x14ac:dyDescent="0.2">
      <c r="A315" s="29" t="str">
        <f>IFERROR(VLOOKUP(D:D,'Payment Schedule'!U:AK,17,FALSE),"Not Leased")</f>
        <v>Not Leased</v>
      </c>
      <c r="H315" s="125"/>
      <c r="J315" s="125"/>
      <c r="O315" s="125"/>
      <c r="P315" s="125"/>
      <c r="Q315" s="125"/>
      <c r="R315" s="125"/>
      <c r="U315" s="125"/>
      <c r="V315" s="125"/>
      <c r="W315" s="125"/>
    </row>
    <row r="316" spans="1:23" x14ac:dyDescent="0.2">
      <c r="A316" s="29" t="str">
        <f>IFERROR(VLOOKUP(D:D,'Payment Schedule'!U:AK,17,FALSE),"Not Leased")</f>
        <v>Not Leased</v>
      </c>
      <c r="H316" s="125"/>
      <c r="J316" s="125"/>
      <c r="O316" s="125"/>
      <c r="P316" s="125"/>
      <c r="Q316" s="125"/>
      <c r="R316" s="125"/>
      <c r="U316" s="125"/>
      <c r="V316" s="125"/>
      <c r="W316" s="125"/>
    </row>
    <row r="317" spans="1:23" x14ac:dyDescent="0.2">
      <c r="A317" s="29" t="str">
        <f>IFERROR(VLOOKUP(D:D,'Payment Schedule'!U:AK,17,FALSE),"Not Leased")</f>
        <v>Not Leased</v>
      </c>
      <c r="H317" s="125"/>
      <c r="O317" s="125"/>
      <c r="P317" s="125"/>
      <c r="Q317" s="125"/>
      <c r="U317" s="125"/>
      <c r="V317" s="125"/>
      <c r="W317" s="125"/>
    </row>
    <row r="318" spans="1:23" x14ac:dyDescent="0.2">
      <c r="A318" s="29" t="str">
        <f>IFERROR(VLOOKUP(D:D,'Payment Schedule'!U:AK,17,FALSE),"Not Leased")</f>
        <v>Not Leased</v>
      </c>
      <c r="H318" s="125"/>
      <c r="O318" s="125"/>
      <c r="P318" s="125"/>
      <c r="Q318" s="125"/>
      <c r="U318" s="125"/>
      <c r="V318" s="125"/>
      <c r="W318" s="125"/>
    </row>
    <row r="319" spans="1:23" x14ac:dyDescent="0.2">
      <c r="A319" s="29" t="str">
        <f>IFERROR(VLOOKUP(D:D,'Payment Schedule'!U:AK,17,FALSE),"Not Leased")</f>
        <v>Not Leased</v>
      </c>
      <c r="H319" s="125"/>
      <c r="J319" s="125"/>
      <c r="O319" s="125"/>
      <c r="P319" s="125"/>
      <c r="Q319" s="125"/>
      <c r="R319" s="125"/>
      <c r="U319" s="125"/>
      <c r="V319" s="125"/>
      <c r="W319" s="125"/>
    </row>
    <row r="320" spans="1:23" x14ac:dyDescent="0.2">
      <c r="A320" s="29" t="str">
        <f>IFERROR(VLOOKUP(D:D,'Payment Schedule'!U:AK,17,FALSE),"Not Leased")</f>
        <v>Not Leased</v>
      </c>
      <c r="H320" s="125"/>
      <c r="J320" s="125"/>
      <c r="O320" s="125"/>
      <c r="P320" s="125"/>
      <c r="Q320" s="125"/>
      <c r="R320" s="125"/>
      <c r="U320" s="125"/>
      <c r="V320" s="125"/>
      <c r="W320" s="125"/>
    </row>
    <row r="321" spans="1:23" x14ac:dyDescent="0.2">
      <c r="A321" s="29" t="str">
        <f>IFERROR(VLOOKUP(D:D,'Payment Schedule'!U:AK,17,FALSE),"Not Leased")</f>
        <v>Not Leased</v>
      </c>
      <c r="H321" s="125"/>
      <c r="J321" s="125"/>
      <c r="O321" s="125"/>
      <c r="P321" s="125"/>
      <c r="Q321" s="125"/>
      <c r="R321" s="125"/>
      <c r="U321" s="125"/>
      <c r="V321" s="125"/>
      <c r="W321" s="125"/>
    </row>
    <row r="322" spans="1:23" x14ac:dyDescent="0.2">
      <c r="A322" s="29" t="str">
        <f>IFERROR(VLOOKUP(D:D,'Payment Schedule'!U:AK,17,FALSE),"Not Leased")</f>
        <v>Not Leased</v>
      </c>
      <c r="H322" s="125"/>
      <c r="O322" s="125"/>
      <c r="P322" s="125"/>
      <c r="Q322" s="125"/>
      <c r="U322" s="125"/>
      <c r="V322" s="125"/>
      <c r="W322" s="125"/>
    </row>
    <row r="323" spans="1:23" x14ac:dyDescent="0.2">
      <c r="A323" s="29" t="str">
        <f>IFERROR(VLOOKUP(D:D,'Payment Schedule'!U:AK,17,FALSE),"Not Leased")</f>
        <v>Not Leased</v>
      </c>
      <c r="H323" s="125"/>
      <c r="O323" s="125"/>
      <c r="P323" s="125"/>
      <c r="Q323" s="125"/>
      <c r="U323" s="125"/>
      <c r="V323" s="125"/>
      <c r="W323" s="125"/>
    </row>
    <row r="324" spans="1:23" x14ac:dyDescent="0.2">
      <c r="A324" s="29" t="str">
        <f>IFERROR(VLOOKUP(D:D,'Payment Schedule'!U:AK,17,FALSE),"Not Leased")</f>
        <v>Not Leased</v>
      </c>
      <c r="H324" s="125"/>
      <c r="J324" s="125"/>
      <c r="O324" s="125"/>
      <c r="P324" s="125"/>
      <c r="Q324" s="125"/>
      <c r="R324" s="125"/>
      <c r="U324" s="125"/>
      <c r="V324" s="125"/>
      <c r="W324" s="125"/>
    </row>
    <row r="325" spans="1:23" x14ac:dyDescent="0.2">
      <c r="A325" s="29" t="str">
        <f>IFERROR(VLOOKUP(D:D,'Payment Schedule'!U:AK,17,FALSE),"Not Leased")</f>
        <v>Not Leased</v>
      </c>
      <c r="H325" s="125"/>
      <c r="J325" s="125"/>
      <c r="O325" s="125"/>
      <c r="P325" s="125"/>
      <c r="Q325" s="125"/>
      <c r="R325" s="125"/>
      <c r="U325" s="125"/>
      <c r="V325" s="125"/>
      <c r="W325" s="125"/>
    </row>
    <row r="326" spans="1:23" x14ac:dyDescent="0.2">
      <c r="A326" s="29" t="str">
        <f>IFERROR(VLOOKUP(D:D,'Payment Schedule'!U:AK,17,FALSE),"Not Leased")</f>
        <v>Not Leased</v>
      </c>
      <c r="H326" s="125"/>
      <c r="J326" s="125"/>
      <c r="O326" s="125"/>
      <c r="P326" s="125"/>
      <c r="Q326" s="125"/>
      <c r="R326" s="125"/>
      <c r="U326" s="125"/>
      <c r="V326" s="125"/>
      <c r="W326" s="125"/>
    </row>
    <row r="327" spans="1:23" x14ac:dyDescent="0.2">
      <c r="A327" s="29" t="str">
        <f>IFERROR(VLOOKUP(D:D,'Payment Schedule'!U:AK,17,FALSE),"Not Leased")</f>
        <v>Not Leased</v>
      </c>
      <c r="H327" s="125"/>
      <c r="O327" s="125"/>
      <c r="P327" s="125"/>
      <c r="Q327" s="125"/>
      <c r="U327" s="125"/>
      <c r="V327" s="125"/>
      <c r="W327" s="125"/>
    </row>
    <row r="328" spans="1:23" x14ac:dyDescent="0.2">
      <c r="A328" s="29" t="str">
        <f>IFERROR(VLOOKUP(D:D,'Payment Schedule'!U:AK,17,FALSE),"Not Leased")</f>
        <v>Not Leased</v>
      </c>
      <c r="H328" s="125"/>
      <c r="J328" s="125"/>
      <c r="O328" s="125"/>
      <c r="P328" s="125"/>
      <c r="Q328" s="125"/>
      <c r="R328" s="125"/>
      <c r="U328" s="125"/>
      <c r="V328" s="125"/>
      <c r="W328" s="125"/>
    </row>
    <row r="329" spans="1:23" x14ac:dyDescent="0.2">
      <c r="A329" s="29" t="str">
        <f>IFERROR(VLOOKUP(D:D,'Payment Schedule'!U:AK,17,FALSE),"Not Leased")</f>
        <v>Not Leased</v>
      </c>
      <c r="H329" s="125"/>
      <c r="J329" s="125"/>
      <c r="O329" s="125"/>
      <c r="P329" s="125"/>
      <c r="Q329" s="125"/>
      <c r="R329" s="125"/>
      <c r="U329" s="125"/>
      <c r="V329" s="125"/>
      <c r="W329" s="125"/>
    </row>
    <row r="330" spans="1:23" x14ac:dyDescent="0.2">
      <c r="A330" s="29" t="str">
        <f>IFERROR(VLOOKUP(D:D,'Payment Schedule'!U:AK,17,FALSE),"Not Leased")</f>
        <v>Not Leased</v>
      </c>
      <c r="H330" s="125"/>
      <c r="J330" s="125"/>
      <c r="O330" s="125"/>
      <c r="P330" s="125"/>
      <c r="Q330" s="125"/>
      <c r="R330" s="125"/>
      <c r="U330" s="125"/>
      <c r="V330" s="125"/>
      <c r="W330" s="125"/>
    </row>
    <row r="331" spans="1:23" x14ac:dyDescent="0.2">
      <c r="A331" s="29" t="str">
        <f>IFERROR(VLOOKUP(D:D,'Payment Schedule'!U:AK,17,FALSE),"Not Leased")</f>
        <v>Not Leased</v>
      </c>
      <c r="H331" s="125"/>
      <c r="J331" s="125"/>
      <c r="O331" s="125"/>
      <c r="P331" s="125"/>
      <c r="Q331" s="125"/>
      <c r="R331" s="125"/>
      <c r="U331" s="125"/>
      <c r="V331" s="125"/>
      <c r="W331" s="125"/>
    </row>
    <row r="332" spans="1:23" x14ac:dyDescent="0.2">
      <c r="A332" s="29" t="str">
        <f>IFERROR(VLOOKUP(D:D,'Payment Schedule'!U:AK,17,FALSE),"Not Leased")</f>
        <v>Not Leased</v>
      </c>
      <c r="H332" s="125"/>
      <c r="J332" s="125"/>
      <c r="O332" s="125"/>
      <c r="P332" s="125"/>
      <c r="Q332" s="125"/>
      <c r="R332" s="125"/>
      <c r="U332" s="125"/>
      <c r="V332" s="125"/>
      <c r="W332" s="125"/>
    </row>
    <row r="333" spans="1:23" x14ac:dyDescent="0.2">
      <c r="A333" s="29" t="str">
        <f>IFERROR(VLOOKUP(D:D,'Payment Schedule'!U:AK,17,FALSE),"Not Leased")</f>
        <v>Not Leased</v>
      </c>
      <c r="H333" s="125"/>
      <c r="J333" s="125"/>
      <c r="O333" s="125"/>
      <c r="P333" s="125"/>
      <c r="Q333" s="125"/>
      <c r="R333" s="125"/>
      <c r="U333" s="125"/>
      <c r="V333" s="125"/>
      <c r="W333" s="125"/>
    </row>
    <row r="334" spans="1:23" x14ac:dyDescent="0.2">
      <c r="A334" s="29" t="str">
        <f>IFERROR(VLOOKUP(D:D,'Payment Schedule'!U:AK,17,FALSE),"Not Leased")</f>
        <v>Not Leased</v>
      </c>
      <c r="H334" s="125"/>
      <c r="J334" s="125"/>
      <c r="O334" s="125"/>
      <c r="P334" s="125"/>
      <c r="Q334" s="125"/>
      <c r="R334" s="125"/>
      <c r="U334" s="125"/>
      <c r="V334" s="125"/>
      <c r="W334" s="125"/>
    </row>
    <row r="335" spans="1:23" x14ac:dyDescent="0.2">
      <c r="A335" s="29" t="str">
        <f>IFERROR(VLOOKUP(D:D,'Payment Schedule'!U:AK,17,FALSE),"Not Leased")</f>
        <v>Not Leased</v>
      </c>
      <c r="H335" s="125"/>
      <c r="J335" s="125"/>
      <c r="O335" s="125"/>
      <c r="P335" s="125"/>
      <c r="Q335" s="125"/>
      <c r="R335" s="125"/>
      <c r="U335" s="125"/>
      <c r="V335" s="125"/>
      <c r="W335" s="125"/>
    </row>
    <row r="336" spans="1:23" x14ac:dyDescent="0.2">
      <c r="A336" s="29" t="str">
        <f>IFERROR(VLOOKUP(D:D,'Payment Schedule'!U:AK,17,FALSE),"Not Leased")</f>
        <v>Not Leased</v>
      </c>
      <c r="H336" s="125"/>
      <c r="J336" s="125"/>
      <c r="O336" s="125"/>
      <c r="P336" s="125"/>
      <c r="Q336" s="125"/>
      <c r="R336" s="125"/>
      <c r="U336" s="125"/>
      <c r="V336" s="125"/>
      <c r="W336" s="125"/>
    </row>
    <row r="337" spans="1:23" x14ac:dyDescent="0.2">
      <c r="A337" s="29" t="str">
        <f>IFERROR(VLOOKUP(D:D,'Payment Schedule'!U:AK,17,FALSE),"Not Leased")</f>
        <v>Not Leased</v>
      </c>
      <c r="H337" s="125"/>
      <c r="J337" s="125"/>
      <c r="O337" s="125"/>
      <c r="P337" s="125"/>
      <c r="Q337" s="125"/>
      <c r="R337" s="125"/>
      <c r="U337" s="125"/>
      <c r="V337" s="125"/>
      <c r="W337" s="125"/>
    </row>
    <row r="338" spans="1:23" x14ac:dyDescent="0.2">
      <c r="A338" s="29" t="str">
        <f>IFERROR(VLOOKUP(D:D,'Payment Schedule'!U:AK,17,FALSE),"Not Leased")</f>
        <v>Not Leased</v>
      </c>
      <c r="H338" s="125"/>
      <c r="J338" s="125"/>
      <c r="O338" s="125"/>
      <c r="P338" s="125"/>
      <c r="Q338" s="125"/>
      <c r="R338" s="125"/>
      <c r="U338" s="125"/>
      <c r="V338" s="125"/>
      <c r="W338" s="125"/>
    </row>
    <row r="339" spans="1:23" x14ac:dyDescent="0.2">
      <c r="A339" s="29" t="str">
        <f>IFERROR(VLOOKUP(D:D,'Payment Schedule'!U:AK,17,FALSE),"Not Leased")</f>
        <v>Not Leased</v>
      </c>
      <c r="H339" s="125"/>
      <c r="O339" s="125"/>
      <c r="P339" s="125"/>
      <c r="Q339" s="125"/>
      <c r="U339" s="125"/>
      <c r="V339" s="125"/>
      <c r="W339" s="125"/>
    </row>
    <row r="340" spans="1:23" x14ac:dyDescent="0.2">
      <c r="A340" s="29" t="str">
        <f>IFERROR(VLOOKUP(D:D,'Payment Schedule'!U:AK,17,FALSE),"Not Leased")</f>
        <v>Not Leased</v>
      </c>
      <c r="H340" s="125"/>
      <c r="J340" s="125"/>
      <c r="O340" s="125"/>
      <c r="P340" s="125"/>
      <c r="Q340" s="125"/>
      <c r="R340" s="125"/>
      <c r="U340" s="125"/>
      <c r="V340" s="125"/>
      <c r="W340" s="125"/>
    </row>
    <row r="341" spans="1:23" x14ac:dyDescent="0.2">
      <c r="A341" s="29" t="str">
        <f>IFERROR(VLOOKUP(D:D,'Payment Schedule'!U:AK,17,FALSE),"Not Leased")</f>
        <v>Not Leased</v>
      </c>
      <c r="H341" s="125"/>
      <c r="J341" s="125"/>
      <c r="O341" s="125"/>
      <c r="P341" s="125"/>
      <c r="Q341" s="125"/>
      <c r="R341" s="125"/>
      <c r="U341" s="125"/>
      <c r="V341" s="125"/>
      <c r="W341" s="125"/>
    </row>
    <row r="342" spans="1:23" x14ac:dyDescent="0.2">
      <c r="A342" s="29" t="str">
        <f>IFERROR(VLOOKUP(D:D,'Payment Schedule'!U:AK,17,FALSE),"Not Leased")</f>
        <v>Not Leased</v>
      </c>
      <c r="H342" s="125"/>
      <c r="J342" s="125"/>
      <c r="O342" s="125"/>
      <c r="P342" s="125"/>
      <c r="Q342" s="125"/>
      <c r="R342" s="125"/>
      <c r="U342" s="125"/>
      <c r="V342" s="125"/>
      <c r="W342" s="125"/>
    </row>
    <row r="343" spans="1:23" x14ac:dyDescent="0.2">
      <c r="A343" s="29" t="str">
        <f>IFERROR(VLOOKUP(D:D,'Payment Schedule'!U:AK,17,FALSE),"Not Leased")</f>
        <v>Not Leased</v>
      </c>
      <c r="H343" s="125"/>
      <c r="O343" s="125"/>
      <c r="P343" s="125"/>
      <c r="Q343" s="125"/>
      <c r="U343" s="125"/>
      <c r="V343" s="125"/>
      <c r="W343" s="125"/>
    </row>
    <row r="344" spans="1:23" x14ac:dyDescent="0.2">
      <c r="A344" s="29" t="str">
        <f>IFERROR(VLOOKUP(D:D,'Payment Schedule'!U:AK,17,FALSE),"Not Leased")</f>
        <v>Not Leased</v>
      </c>
      <c r="H344" s="125"/>
      <c r="J344" s="125"/>
      <c r="O344" s="125"/>
      <c r="P344" s="125"/>
      <c r="Q344" s="125"/>
      <c r="R344" s="125"/>
      <c r="U344" s="125"/>
      <c r="V344" s="125"/>
      <c r="W344" s="125"/>
    </row>
    <row r="345" spans="1:23" x14ac:dyDescent="0.2">
      <c r="A345" s="29" t="str">
        <f>IFERROR(VLOOKUP(D:D,'Payment Schedule'!U:AK,17,FALSE),"Not Leased")</f>
        <v>Not Leased</v>
      </c>
      <c r="H345" s="125"/>
      <c r="J345" s="125"/>
      <c r="O345" s="125"/>
      <c r="P345" s="125"/>
      <c r="Q345" s="125"/>
      <c r="R345" s="125"/>
      <c r="U345" s="125"/>
      <c r="V345" s="125"/>
      <c r="W345" s="125"/>
    </row>
    <row r="346" spans="1:23" x14ac:dyDescent="0.2">
      <c r="A346" s="29" t="str">
        <f>IFERROR(VLOOKUP(D:D,'Payment Schedule'!U:AK,17,FALSE),"Not Leased")</f>
        <v>Not Leased</v>
      </c>
      <c r="H346" s="125"/>
      <c r="J346" s="125"/>
      <c r="O346" s="125"/>
      <c r="P346" s="125"/>
      <c r="Q346" s="125"/>
      <c r="R346" s="125"/>
      <c r="U346" s="125"/>
      <c r="V346" s="125"/>
      <c r="W346" s="125"/>
    </row>
    <row r="347" spans="1:23" x14ac:dyDescent="0.2">
      <c r="A347" s="29" t="str">
        <f>IFERROR(VLOOKUP(D:D,'Payment Schedule'!U:AK,17,FALSE),"Not Leased")</f>
        <v>Not Leased</v>
      </c>
      <c r="H347" s="125"/>
      <c r="J347" s="125"/>
      <c r="O347" s="125"/>
      <c r="P347" s="125"/>
      <c r="Q347" s="125"/>
      <c r="R347" s="125"/>
      <c r="U347" s="125"/>
      <c r="V347" s="125"/>
      <c r="W347" s="125"/>
    </row>
    <row r="348" spans="1:23" x14ac:dyDescent="0.2">
      <c r="A348" s="29" t="str">
        <f>IFERROR(VLOOKUP(D:D,'Payment Schedule'!U:AK,17,FALSE),"Not Leased")</f>
        <v>Not Leased</v>
      </c>
      <c r="H348" s="125"/>
      <c r="O348" s="125"/>
      <c r="P348" s="125"/>
      <c r="Q348" s="125"/>
      <c r="U348" s="125"/>
      <c r="V348" s="125"/>
      <c r="W348" s="125"/>
    </row>
    <row r="349" spans="1:23" x14ac:dyDescent="0.2">
      <c r="A349" s="29" t="str">
        <f>IFERROR(VLOOKUP(D:D,'Payment Schedule'!U:AK,17,FALSE),"Not Leased")</f>
        <v>Not Leased</v>
      </c>
      <c r="H349" s="125"/>
      <c r="J349" s="125"/>
      <c r="O349" s="125"/>
      <c r="P349" s="125"/>
      <c r="Q349" s="125"/>
      <c r="R349" s="125"/>
      <c r="U349" s="125"/>
      <c r="V349" s="125"/>
      <c r="W349" s="125"/>
    </row>
    <row r="350" spans="1:23" x14ac:dyDescent="0.2">
      <c r="A350" s="29" t="str">
        <f>IFERROR(VLOOKUP(D:D,'Payment Schedule'!U:AK,17,FALSE),"Not Leased")</f>
        <v>Not Leased</v>
      </c>
      <c r="H350" s="125"/>
      <c r="J350" s="125"/>
      <c r="O350" s="125"/>
      <c r="P350" s="125"/>
      <c r="Q350" s="125"/>
      <c r="R350" s="125"/>
      <c r="U350" s="125"/>
      <c r="V350" s="125"/>
      <c r="W350" s="125"/>
    </row>
    <row r="351" spans="1:23" x14ac:dyDescent="0.2">
      <c r="A351" s="29" t="str">
        <f>IFERROR(VLOOKUP(D:D,'Payment Schedule'!U:AK,17,FALSE),"Not Leased")</f>
        <v>Not Leased</v>
      </c>
      <c r="H351" s="125"/>
      <c r="O351" s="125"/>
      <c r="P351" s="125"/>
      <c r="Q351" s="125"/>
      <c r="U351" s="125"/>
      <c r="V351" s="125"/>
      <c r="W351" s="125"/>
    </row>
    <row r="352" spans="1:23" x14ac:dyDescent="0.2">
      <c r="A352" s="29" t="str">
        <f>IFERROR(VLOOKUP(D:D,'Payment Schedule'!U:AK,17,FALSE),"Not Leased")</f>
        <v>Not Leased</v>
      </c>
      <c r="H352" s="125"/>
      <c r="J352" s="125"/>
      <c r="O352" s="125"/>
      <c r="P352" s="125"/>
      <c r="Q352" s="125"/>
      <c r="R352" s="125"/>
      <c r="U352" s="125"/>
      <c r="V352" s="125"/>
      <c r="W352" s="125"/>
    </row>
    <row r="353" spans="1:23" x14ac:dyDescent="0.2">
      <c r="A353" s="29" t="str">
        <f>IFERROR(VLOOKUP(D:D,'Payment Schedule'!U:AK,17,FALSE),"Not Leased")</f>
        <v>Not Leased</v>
      </c>
      <c r="H353" s="125"/>
      <c r="J353" s="125"/>
      <c r="O353" s="125"/>
      <c r="P353" s="125"/>
      <c r="Q353" s="125"/>
      <c r="R353" s="125"/>
      <c r="U353" s="125"/>
      <c r="V353" s="125"/>
      <c r="W353" s="125"/>
    </row>
    <row r="354" spans="1:23" x14ac:dyDescent="0.2">
      <c r="A354" s="29" t="str">
        <f>IFERROR(VLOOKUP(D:D,'Payment Schedule'!U:AK,17,FALSE),"Not Leased")</f>
        <v>Not Leased</v>
      </c>
      <c r="H354" s="125"/>
      <c r="J354" s="125"/>
      <c r="O354" s="125"/>
      <c r="P354" s="125"/>
      <c r="Q354" s="125"/>
      <c r="R354" s="125"/>
      <c r="U354" s="125"/>
      <c r="V354" s="125"/>
      <c r="W354" s="125"/>
    </row>
    <row r="355" spans="1:23" x14ac:dyDescent="0.2">
      <c r="A355" s="29" t="str">
        <f>IFERROR(VLOOKUP(D:D,'Payment Schedule'!U:AK,17,FALSE),"Not Leased")</f>
        <v>Not Leased</v>
      </c>
      <c r="H355" s="125"/>
      <c r="O355" s="125"/>
      <c r="P355" s="125"/>
      <c r="Q355" s="125"/>
      <c r="U355" s="125"/>
      <c r="V355" s="125"/>
      <c r="W355" s="125"/>
    </row>
    <row r="356" spans="1:23" x14ac:dyDescent="0.2">
      <c r="A356" s="29" t="str">
        <f>IFERROR(VLOOKUP(D:D,'Payment Schedule'!U:AK,17,FALSE),"Not Leased")</f>
        <v>Not Leased</v>
      </c>
      <c r="H356" s="125"/>
      <c r="O356" s="125"/>
      <c r="P356" s="125"/>
      <c r="Q356" s="125"/>
      <c r="U356" s="125"/>
      <c r="V356" s="125"/>
      <c r="W356" s="125"/>
    </row>
    <row r="357" spans="1:23" x14ac:dyDescent="0.2">
      <c r="A357" s="29" t="str">
        <f>IFERROR(VLOOKUP(D:D,'Payment Schedule'!U:AK,17,FALSE),"Not Leased")</f>
        <v>Not Leased</v>
      </c>
      <c r="H357" s="125"/>
      <c r="O357" s="125"/>
      <c r="P357" s="125"/>
      <c r="Q357" s="125"/>
      <c r="U357" s="125"/>
      <c r="V357" s="125"/>
      <c r="W357" s="125"/>
    </row>
    <row r="358" spans="1:23" x14ac:dyDescent="0.2">
      <c r="A358" s="29" t="str">
        <f>IFERROR(VLOOKUP(D:D,'Payment Schedule'!U:AK,17,FALSE),"Not Leased")</f>
        <v>Not Leased</v>
      </c>
      <c r="H358" s="125"/>
      <c r="O358" s="125"/>
      <c r="P358" s="125"/>
      <c r="Q358" s="125"/>
      <c r="U358" s="125"/>
      <c r="V358" s="125"/>
      <c r="W358" s="125"/>
    </row>
    <row r="359" spans="1:23" x14ac:dyDescent="0.2">
      <c r="A359" s="29" t="str">
        <f>IFERROR(VLOOKUP(D:D,'Payment Schedule'!U:AK,17,FALSE),"Not Leased")</f>
        <v>Not Leased</v>
      </c>
      <c r="H359" s="125"/>
      <c r="O359" s="125"/>
      <c r="P359" s="125"/>
      <c r="Q359" s="125"/>
      <c r="U359" s="125"/>
      <c r="V359" s="125"/>
      <c r="W359" s="125"/>
    </row>
    <row r="360" spans="1:23" x14ac:dyDescent="0.2">
      <c r="A360" s="29" t="str">
        <f>IFERROR(VLOOKUP(D:D,'Payment Schedule'!U:AK,17,FALSE),"Not Leased")</f>
        <v>Not Leased</v>
      </c>
      <c r="H360" s="125"/>
      <c r="J360" s="125"/>
      <c r="O360" s="125"/>
      <c r="P360" s="125"/>
      <c r="Q360" s="125"/>
      <c r="R360" s="125"/>
      <c r="U360" s="125"/>
      <c r="V360" s="125"/>
      <c r="W360" s="125"/>
    </row>
    <row r="361" spans="1:23" x14ac:dyDescent="0.2">
      <c r="A361" s="29" t="str">
        <f>IFERROR(VLOOKUP(D:D,'Payment Schedule'!U:AK,17,FALSE),"Not Leased")</f>
        <v>Not Leased</v>
      </c>
      <c r="H361" s="125"/>
      <c r="J361" s="125"/>
      <c r="O361" s="125"/>
      <c r="P361" s="125"/>
      <c r="Q361" s="125"/>
      <c r="R361" s="125"/>
      <c r="U361" s="125"/>
      <c r="V361" s="125"/>
      <c r="W361" s="125"/>
    </row>
    <row r="362" spans="1:23" x14ac:dyDescent="0.2">
      <c r="A362" s="29" t="str">
        <f>IFERROR(VLOOKUP(D:D,'Payment Schedule'!U:AK,17,FALSE),"Not Leased")</f>
        <v>Not Leased</v>
      </c>
      <c r="H362" s="125"/>
      <c r="J362" s="125"/>
      <c r="O362" s="125"/>
      <c r="P362" s="125"/>
      <c r="Q362" s="125"/>
      <c r="R362" s="125"/>
      <c r="U362" s="125"/>
      <c r="V362" s="125"/>
      <c r="W362" s="125"/>
    </row>
    <row r="363" spans="1:23" x14ac:dyDescent="0.2">
      <c r="A363" s="29" t="str">
        <f>IFERROR(VLOOKUP(D:D,'Payment Schedule'!U:AK,17,FALSE),"Not Leased")</f>
        <v>Not Leased</v>
      </c>
      <c r="H363" s="125"/>
      <c r="J363" s="125"/>
      <c r="O363" s="125"/>
      <c r="P363" s="125"/>
      <c r="Q363" s="125"/>
      <c r="R363" s="125"/>
      <c r="U363" s="125"/>
      <c r="V363" s="125"/>
      <c r="W363" s="125"/>
    </row>
    <row r="364" spans="1:23" x14ac:dyDescent="0.2">
      <c r="A364" s="29" t="str">
        <f>IFERROR(VLOOKUP(D:D,'Payment Schedule'!U:AK,17,FALSE),"Not Leased")</f>
        <v>Not Leased</v>
      </c>
      <c r="H364" s="125"/>
      <c r="O364" s="125"/>
      <c r="P364" s="125"/>
      <c r="Q364" s="125"/>
      <c r="U364" s="125"/>
      <c r="V364" s="125"/>
      <c r="W364" s="125"/>
    </row>
    <row r="365" spans="1:23" x14ac:dyDescent="0.2">
      <c r="A365" s="29" t="str">
        <f>IFERROR(VLOOKUP(D:D,'Payment Schedule'!U:AK,17,FALSE),"Not Leased")</f>
        <v>Not Leased</v>
      </c>
      <c r="H365" s="125"/>
      <c r="O365" s="125"/>
      <c r="P365" s="125"/>
      <c r="Q365" s="125"/>
      <c r="U365" s="125"/>
      <c r="V365" s="125"/>
      <c r="W365" s="125"/>
    </row>
    <row r="366" spans="1:23" x14ac:dyDescent="0.2">
      <c r="A366" s="29" t="str">
        <f>IFERROR(VLOOKUP(D:D,'Payment Schedule'!U:AK,17,FALSE),"Not Leased")</f>
        <v>Not Leased</v>
      </c>
      <c r="H366" s="125"/>
      <c r="O366" s="125"/>
      <c r="P366" s="125"/>
      <c r="Q366" s="125"/>
      <c r="U366" s="125"/>
      <c r="V366" s="125"/>
      <c r="W366" s="125"/>
    </row>
    <row r="367" spans="1:23" x14ac:dyDescent="0.2">
      <c r="A367" s="29" t="str">
        <f>IFERROR(VLOOKUP(D:D,'Payment Schedule'!U:AK,17,FALSE),"Not Leased")</f>
        <v>Not Leased</v>
      </c>
      <c r="H367" s="125"/>
      <c r="O367" s="125"/>
      <c r="P367" s="125"/>
      <c r="Q367" s="125"/>
      <c r="U367" s="125"/>
      <c r="V367" s="125"/>
      <c r="W367" s="125"/>
    </row>
    <row r="368" spans="1:23" x14ac:dyDescent="0.2">
      <c r="A368" s="29" t="str">
        <f>IFERROR(VLOOKUP(D:D,'Payment Schedule'!U:AK,17,FALSE),"Not Leased")</f>
        <v>Not Leased</v>
      </c>
      <c r="H368" s="125"/>
      <c r="O368" s="125"/>
      <c r="P368" s="125"/>
      <c r="Q368" s="125"/>
      <c r="U368" s="125"/>
      <c r="V368" s="125"/>
      <c r="W368" s="125"/>
    </row>
    <row r="369" spans="1:23" x14ac:dyDescent="0.2">
      <c r="A369" s="29" t="str">
        <f>IFERROR(VLOOKUP(D:D,'Payment Schedule'!U:AK,17,FALSE),"Not Leased")</f>
        <v>Not Leased</v>
      </c>
      <c r="H369" s="125"/>
      <c r="O369" s="125"/>
      <c r="P369" s="125"/>
      <c r="Q369" s="125"/>
      <c r="U369" s="125"/>
      <c r="V369" s="125"/>
      <c r="W369" s="125"/>
    </row>
    <row r="370" spans="1:23" x14ac:dyDescent="0.2">
      <c r="A370" s="29" t="str">
        <f>IFERROR(VLOOKUP(D:D,'Payment Schedule'!U:AK,17,FALSE),"Not Leased")</f>
        <v>Not Leased</v>
      </c>
      <c r="H370" s="125"/>
      <c r="O370" s="125"/>
      <c r="P370" s="125"/>
      <c r="Q370" s="125"/>
      <c r="U370" s="125"/>
      <c r="V370" s="125"/>
      <c r="W370" s="125"/>
    </row>
    <row r="371" spans="1:23" x14ac:dyDescent="0.2">
      <c r="A371" s="29" t="str">
        <f>IFERROR(VLOOKUP(D:D,'Payment Schedule'!U:AK,17,FALSE),"Not Leased")</f>
        <v>Not Leased</v>
      </c>
      <c r="H371" s="125"/>
      <c r="J371" s="125"/>
      <c r="O371" s="125"/>
      <c r="P371" s="125"/>
      <c r="Q371" s="125"/>
      <c r="R371" s="125"/>
      <c r="U371" s="125"/>
      <c r="V371" s="125"/>
      <c r="W371" s="125"/>
    </row>
    <row r="372" spans="1:23" x14ac:dyDescent="0.2">
      <c r="A372" s="29" t="str">
        <f>IFERROR(VLOOKUP(D:D,'Payment Schedule'!U:AK,17,FALSE),"Not Leased")</f>
        <v>Not Leased</v>
      </c>
      <c r="H372" s="125"/>
      <c r="J372" s="125"/>
      <c r="O372" s="125"/>
      <c r="P372" s="125"/>
      <c r="Q372" s="125"/>
      <c r="R372" s="125"/>
      <c r="U372" s="125"/>
      <c r="V372" s="125"/>
      <c r="W372" s="125"/>
    </row>
    <row r="373" spans="1:23" x14ac:dyDescent="0.2">
      <c r="A373" s="29" t="str">
        <f>IFERROR(VLOOKUP(D:D,'Payment Schedule'!U:AK,17,FALSE),"Not Leased")</f>
        <v>Not Leased</v>
      </c>
      <c r="H373" s="125"/>
      <c r="J373" s="125"/>
      <c r="O373" s="125"/>
      <c r="P373" s="125"/>
      <c r="Q373" s="125"/>
      <c r="R373" s="125"/>
      <c r="U373" s="125"/>
      <c r="V373" s="125"/>
      <c r="W373" s="125"/>
    </row>
    <row r="374" spans="1:23" x14ac:dyDescent="0.2">
      <c r="A374" s="29" t="str">
        <f>IFERROR(VLOOKUP(D:D,'Payment Schedule'!U:AK,17,FALSE),"Not Leased")</f>
        <v>Not Leased</v>
      </c>
      <c r="H374" s="125"/>
      <c r="O374" s="125"/>
      <c r="P374" s="125"/>
      <c r="Q374" s="125"/>
      <c r="U374" s="125"/>
      <c r="V374" s="125"/>
      <c r="W374" s="125"/>
    </row>
    <row r="375" spans="1:23" x14ac:dyDescent="0.2">
      <c r="A375" s="29" t="str">
        <f>IFERROR(VLOOKUP(D:D,'Payment Schedule'!U:AK,17,FALSE),"Not Leased")</f>
        <v>Not Leased</v>
      </c>
      <c r="H375" s="125"/>
      <c r="O375" s="125"/>
      <c r="P375" s="125"/>
      <c r="Q375" s="125"/>
      <c r="U375" s="125"/>
      <c r="V375" s="125"/>
      <c r="W375" s="125"/>
    </row>
    <row r="376" spans="1:23" x14ac:dyDescent="0.2">
      <c r="A376" s="29" t="str">
        <f>IFERROR(VLOOKUP(D:D,'Payment Schedule'!U:AK,17,FALSE),"Not Leased")</f>
        <v>Not Leased</v>
      </c>
      <c r="H376" s="125"/>
      <c r="O376" s="125"/>
      <c r="P376" s="125"/>
      <c r="Q376" s="125"/>
      <c r="U376" s="125"/>
      <c r="V376" s="125"/>
      <c r="W376" s="125"/>
    </row>
    <row r="377" spans="1:23" x14ac:dyDescent="0.2">
      <c r="A377" s="29" t="str">
        <f>IFERROR(VLOOKUP(D:D,'Payment Schedule'!U:AK,17,FALSE),"Not Leased")</f>
        <v>Not Leased</v>
      </c>
      <c r="H377" s="125"/>
      <c r="J377" s="125"/>
      <c r="O377" s="125"/>
      <c r="P377" s="125"/>
      <c r="Q377" s="125"/>
      <c r="R377" s="125"/>
      <c r="U377" s="125"/>
      <c r="V377" s="125"/>
      <c r="W377" s="125"/>
    </row>
    <row r="378" spans="1:23" x14ac:dyDescent="0.2">
      <c r="A378" s="29" t="str">
        <f>IFERROR(VLOOKUP(D:D,'Payment Schedule'!U:AK,17,FALSE),"Not Leased")</f>
        <v>Not Leased</v>
      </c>
      <c r="H378" s="125"/>
      <c r="O378" s="125"/>
      <c r="P378" s="125"/>
      <c r="Q378" s="125"/>
      <c r="U378" s="125"/>
      <c r="V378" s="125"/>
      <c r="W378" s="125"/>
    </row>
    <row r="379" spans="1:23" x14ac:dyDescent="0.2">
      <c r="A379" s="29" t="str">
        <f>IFERROR(VLOOKUP(D:D,'Payment Schedule'!U:AK,17,FALSE),"Not Leased")</f>
        <v>Not Leased</v>
      </c>
      <c r="H379" s="125"/>
      <c r="O379" s="125"/>
      <c r="P379" s="125"/>
      <c r="Q379" s="125"/>
      <c r="U379" s="125"/>
      <c r="V379" s="125"/>
      <c r="W379" s="125"/>
    </row>
    <row r="380" spans="1:23" x14ac:dyDescent="0.2">
      <c r="A380" s="29" t="str">
        <f>IFERROR(VLOOKUP(D:D,'Payment Schedule'!U:AK,17,FALSE),"Not Leased")</f>
        <v>Not Leased</v>
      </c>
      <c r="H380" s="125"/>
      <c r="O380" s="125"/>
      <c r="P380" s="125"/>
      <c r="Q380" s="125"/>
      <c r="U380" s="125"/>
      <c r="V380" s="125"/>
      <c r="W380" s="125"/>
    </row>
    <row r="381" spans="1:23" x14ac:dyDescent="0.2">
      <c r="A381" s="29" t="str">
        <f>IFERROR(VLOOKUP(D:D,'Payment Schedule'!U:AK,17,FALSE),"Not Leased")</f>
        <v>Not Leased</v>
      </c>
      <c r="H381" s="125"/>
      <c r="J381" s="125"/>
      <c r="O381" s="125"/>
      <c r="P381" s="125"/>
      <c r="Q381" s="125"/>
      <c r="R381" s="125"/>
      <c r="U381" s="125"/>
      <c r="V381" s="125"/>
      <c r="W381" s="125"/>
    </row>
    <row r="382" spans="1:23" x14ac:dyDescent="0.2">
      <c r="A382" s="29" t="str">
        <f>IFERROR(VLOOKUP(D:D,'Payment Schedule'!U:AK,17,FALSE),"Not Leased")</f>
        <v>Not Leased</v>
      </c>
      <c r="H382" s="125"/>
      <c r="O382" s="125"/>
      <c r="P382" s="125"/>
      <c r="Q382" s="125"/>
      <c r="U382" s="125"/>
      <c r="V382" s="125"/>
      <c r="W382" s="125"/>
    </row>
    <row r="383" spans="1:23" x14ac:dyDescent="0.2">
      <c r="A383" s="29" t="str">
        <f>IFERROR(VLOOKUP(D:D,'Payment Schedule'!U:AK,17,FALSE),"Not Leased")</f>
        <v>Not Leased</v>
      </c>
      <c r="H383" s="125"/>
      <c r="O383" s="125"/>
      <c r="P383" s="125"/>
      <c r="Q383" s="125"/>
      <c r="U383" s="125"/>
      <c r="V383" s="125"/>
      <c r="W383" s="125"/>
    </row>
    <row r="384" spans="1:23" x14ac:dyDescent="0.2">
      <c r="A384" s="29" t="str">
        <f>IFERROR(VLOOKUP(D:D,'Payment Schedule'!U:AK,17,FALSE),"Not Leased")</f>
        <v>Not Leased</v>
      </c>
      <c r="H384" s="125"/>
      <c r="O384" s="125"/>
      <c r="P384" s="125"/>
      <c r="Q384" s="125"/>
      <c r="U384" s="125"/>
      <c r="V384" s="125"/>
      <c r="W384" s="125"/>
    </row>
    <row r="385" spans="1:23" x14ac:dyDescent="0.2">
      <c r="A385" s="29" t="str">
        <f>IFERROR(VLOOKUP(D:D,'Payment Schedule'!U:AK,17,FALSE),"Not Leased")</f>
        <v>Not Leased</v>
      </c>
      <c r="H385" s="125"/>
      <c r="O385" s="125"/>
      <c r="P385" s="125"/>
      <c r="Q385" s="125"/>
      <c r="U385" s="125"/>
      <c r="V385" s="125"/>
      <c r="W385" s="125"/>
    </row>
    <row r="386" spans="1:23" x14ac:dyDescent="0.2">
      <c r="A386" s="29" t="str">
        <f>IFERROR(VLOOKUP(D:D,'Payment Schedule'!U:AK,17,FALSE),"Not Leased")</f>
        <v>Not Leased</v>
      </c>
      <c r="H386" s="125"/>
      <c r="O386" s="125"/>
      <c r="P386" s="125"/>
      <c r="Q386" s="125"/>
      <c r="U386" s="125"/>
      <c r="V386" s="125"/>
      <c r="W386" s="125"/>
    </row>
    <row r="387" spans="1:23" x14ac:dyDescent="0.2">
      <c r="A387" s="29" t="str">
        <f>IFERROR(VLOOKUP(D:D,'Payment Schedule'!U:AK,17,FALSE),"Not Leased")</f>
        <v>Not Leased</v>
      </c>
      <c r="H387" s="125"/>
      <c r="O387" s="125"/>
      <c r="P387" s="125"/>
      <c r="Q387" s="125"/>
      <c r="U387" s="125"/>
      <c r="V387" s="125"/>
      <c r="W387" s="125"/>
    </row>
    <row r="388" spans="1:23" x14ac:dyDescent="0.2">
      <c r="A388" s="29" t="str">
        <f>IFERROR(VLOOKUP(D:D,'Payment Schedule'!U:AK,17,FALSE),"Not Leased")</f>
        <v>Not Leased</v>
      </c>
      <c r="H388" s="125"/>
      <c r="O388" s="125"/>
      <c r="P388" s="125"/>
      <c r="Q388" s="125"/>
      <c r="U388" s="125"/>
      <c r="V388" s="125"/>
      <c r="W388" s="125"/>
    </row>
    <row r="389" spans="1:23" x14ac:dyDescent="0.2">
      <c r="A389" s="29" t="str">
        <f>IFERROR(VLOOKUP(D:D,'Payment Schedule'!U:AK,17,FALSE),"Not Leased")</f>
        <v>Not Leased</v>
      </c>
      <c r="H389" s="125"/>
      <c r="O389" s="125"/>
      <c r="P389" s="125"/>
      <c r="Q389" s="125"/>
      <c r="U389" s="125"/>
      <c r="V389" s="125"/>
      <c r="W389" s="125"/>
    </row>
    <row r="390" spans="1:23" x14ac:dyDescent="0.2">
      <c r="A390" s="29" t="str">
        <f>IFERROR(VLOOKUP(D:D,'Payment Schedule'!U:AK,17,FALSE),"Not Leased")</f>
        <v>Not Leased</v>
      </c>
      <c r="H390" s="125"/>
      <c r="O390" s="125"/>
      <c r="P390" s="125"/>
      <c r="Q390" s="125"/>
      <c r="U390" s="125"/>
      <c r="V390" s="125"/>
      <c r="W390" s="125"/>
    </row>
    <row r="391" spans="1:23" x14ac:dyDescent="0.2">
      <c r="A391" s="29" t="str">
        <f>IFERROR(VLOOKUP(D:D,'Payment Schedule'!U:AK,17,FALSE),"Not Leased")</f>
        <v>Not Leased</v>
      </c>
      <c r="H391" s="125"/>
      <c r="O391" s="125"/>
      <c r="P391" s="125"/>
      <c r="Q391" s="125"/>
      <c r="U391" s="125"/>
      <c r="V391" s="125"/>
      <c r="W391" s="125"/>
    </row>
    <row r="392" spans="1:23" x14ac:dyDescent="0.2">
      <c r="A392" s="29" t="str">
        <f>IFERROR(VLOOKUP(D:D,'Payment Schedule'!U:AK,17,FALSE),"Not Leased")</f>
        <v>Not Leased</v>
      </c>
      <c r="H392" s="125"/>
      <c r="O392" s="125"/>
      <c r="P392" s="125"/>
      <c r="Q392" s="125"/>
      <c r="U392" s="125"/>
      <c r="V392" s="125"/>
      <c r="W392" s="125"/>
    </row>
    <row r="393" spans="1:23" x14ac:dyDescent="0.2">
      <c r="A393" s="29" t="str">
        <f>IFERROR(VLOOKUP(D:D,'Payment Schedule'!U:AK,17,FALSE),"Not Leased")</f>
        <v>Not Leased</v>
      </c>
      <c r="H393" s="125"/>
      <c r="O393" s="125"/>
      <c r="P393" s="125"/>
      <c r="Q393" s="125"/>
      <c r="U393" s="125"/>
      <c r="V393" s="125"/>
      <c r="W393" s="125"/>
    </row>
    <row r="394" spans="1:23" x14ac:dyDescent="0.2">
      <c r="A394" s="29" t="str">
        <f>IFERROR(VLOOKUP(D:D,'Payment Schedule'!U:AK,17,FALSE),"Not Leased")</f>
        <v>Not Leased</v>
      </c>
      <c r="H394" s="125"/>
      <c r="O394" s="125"/>
      <c r="P394" s="125"/>
      <c r="Q394" s="125"/>
      <c r="U394" s="125"/>
      <c r="V394" s="125"/>
      <c r="W394" s="125"/>
    </row>
    <row r="395" spans="1:23" x14ac:dyDescent="0.2">
      <c r="A395" s="29" t="str">
        <f>IFERROR(VLOOKUP(D:D,'Payment Schedule'!U:AK,17,FALSE),"Not Leased")</f>
        <v>Not Leased</v>
      </c>
      <c r="H395" s="125"/>
      <c r="O395" s="125"/>
      <c r="P395" s="125"/>
      <c r="Q395" s="125"/>
      <c r="U395" s="125"/>
      <c r="V395" s="125"/>
      <c r="W395" s="125"/>
    </row>
    <row r="396" spans="1:23" x14ac:dyDescent="0.2">
      <c r="A396" s="29" t="str">
        <f>IFERROR(VLOOKUP(D:D,'Payment Schedule'!U:AK,17,FALSE),"Not Leased")</f>
        <v>Not Leased</v>
      </c>
      <c r="H396" s="125"/>
      <c r="J396" s="125"/>
      <c r="O396" s="125"/>
      <c r="P396" s="125"/>
      <c r="Q396" s="125"/>
      <c r="R396" s="125"/>
      <c r="U396" s="125"/>
      <c r="V396" s="125"/>
      <c r="W396" s="125"/>
    </row>
    <row r="397" spans="1:23" x14ac:dyDescent="0.2">
      <c r="A397" s="29" t="str">
        <f>IFERROR(VLOOKUP(D:D,'Payment Schedule'!U:AK,17,FALSE),"Not Leased")</f>
        <v>Not Leased</v>
      </c>
      <c r="H397" s="125"/>
      <c r="O397" s="125"/>
      <c r="P397" s="125"/>
      <c r="Q397" s="125"/>
      <c r="U397" s="125"/>
      <c r="V397" s="125"/>
      <c r="W397" s="125"/>
    </row>
    <row r="398" spans="1:23" x14ac:dyDescent="0.2">
      <c r="A398" s="29" t="str">
        <f>IFERROR(VLOOKUP(D:D,'Payment Schedule'!U:AK,17,FALSE),"Not Leased")</f>
        <v>Not Leased</v>
      </c>
      <c r="H398" s="125"/>
      <c r="O398" s="125"/>
      <c r="P398" s="125"/>
      <c r="Q398" s="125"/>
      <c r="U398" s="125"/>
      <c r="V398" s="125"/>
      <c r="W398" s="125"/>
    </row>
    <row r="399" spans="1:23" x14ac:dyDescent="0.2">
      <c r="A399" s="29" t="str">
        <f>IFERROR(VLOOKUP(D:D,'Payment Schedule'!U:AK,17,FALSE),"Not Leased")</f>
        <v>Not Leased</v>
      </c>
      <c r="H399" s="125"/>
      <c r="O399" s="125"/>
      <c r="P399" s="125"/>
      <c r="Q399" s="125"/>
      <c r="U399" s="125"/>
      <c r="V399" s="125"/>
      <c r="W399" s="125"/>
    </row>
    <row r="400" spans="1:23" x14ac:dyDescent="0.2">
      <c r="A400" s="29" t="str">
        <f>IFERROR(VLOOKUP(D:D,'Payment Schedule'!U:AK,17,FALSE),"Not Leased")</f>
        <v>Not Leased</v>
      </c>
      <c r="H400" s="125"/>
      <c r="O400" s="125"/>
      <c r="P400" s="125"/>
      <c r="Q400" s="125"/>
      <c r="U400" s="125"/>
      <c r="V400" s="125"/>
      <c r="W400" s="125"/>
    </row>
    <row r="401" spans="1:23" x14ac:dyDescent="0.2">
      <c r="A401" s="29" t="str">
        <f>IFERROR(VLOOKUP(D:D,'Payment Schedule'!U:AK,17,FALSE),"Not Leased")</f>
        <v>Not Leased</v>
      </c>
      <c r="H401" s="125"/>
      <c r="O401" s="125"/>
      <c r="P401" s="125"/>
      <c r="Q401" s="125"/>
      <c r="U401" s="125"/>
      <c r="V401" s="125"/>
      <c r="W401" s="125"/>
    </row>
    <row r="402" spans="1:23" x14ac:dyDescent="0.2">
      <c r="A402" s="29" t="str">
        <f>IFERROR(VLOOKUP(D:D,'Payment Schedule'!U:AK,17,FALSE),"Not Leased")</f>
        <v>Not Leased</v>
      </c>
      <c r="H402" s="125"/>
      <c r="O402" s="125"/>
      <c r="P402" s="125"/>
      <c r="Q402" s="125"/>
      <c r="U402" s="125"/>
      <c r="V402" s="125"/>
      <c r="W402" s="125"/>
    </row>
    <row r="403" spans="1:23" x14ac:dyDescent="0.2">
      <c r="A403" s="29" t="str">
        <f>IFERROR(VLOOKUP(D:D,'Payment Schedule'!U:AK,17,FALSE),"Not Leased")</f>
        <v>Not Leased</v>
      </c>
      <c r="H403" s="125"/>
      <c r="O403" s="125"/>
      <c r="P403" s="125"/>
      <c r="Q403" s="125"/>
      <c r="U403" s="125"/>
      <c r="V403" s="125"/>
      <c r="W403" s="125"/>
    </row>
    <row r="404" spans="1:23" x14ac:dyDescent="0.2">
      <c r="A404" s="29" t="str">
        <f>IFERROR(VLOOKUP(D:D,'Payment Schedule'!U:AK,17,FALSE),"Not Leased")</f>
        <v>Not Leased</v>
      </c>
      <c r="H404" s="125"/>
      <c r="O404" s="125"/>
      <c r="P404" s="125"/>
      <c r="Q404" s="125"/>
      <c r="U404" s="125"/>
      <c r="V404" s="125"/>
      <c r="W404" s="125"/>
    </row>
    <row r="405" spans="1:23" x14ac:dyDescent="0.2">
      <c r="A405" s="29" t="str">
        <f>IFERROR(VLOOKUP(D:D,'Payment Schedule'!U:AK,17,FALSE),"Not Leased")</f>
        <v>Not Leased</v>
      </c>
      <c r="H405" s="125"/>
      <c r="O405" s="125"/>
      <c r="P405" s="125"/>
      <c r="Q405" s="125"/>
      <c r="U405" s="125"/>
      <c r="V405" s="125"/>
      <c r="W405" s="125"/>
    </row>
    <row r="406" spans="1:23" x14ac:dyDescent="0.2">
      <c r="A406" s="29" t="str">
        <f>IFERROR(VLOOKUP(D:D,'Payment Schedule'!U:AK,17,FALSE),"Not Leased")</f>
        <v>Not Leased</v>
      </c>
      <c r="H406" s="125"/>
      <c r="O406" s="125"/>
      <c r="P406" s="125"/>
      <c r="Q406" s="125"/>
      <c r="U406" s="125"/>
      <c r="V406" s="125"/>
      <c r="W406" s="125"/>
    </row>
    <row r="407" spans="1:23" x14ac:dyDescent="0.2">
      <c r="A407" s="29" t="str">
        <f>IFERROR(VLOOKUP(D:D,'Payment Schedule'!U:AK,17,FALSE),"Not Leased")</f>
        <v>Not Leased</v>
      </c>
      <c r="H407" s="125"/>
      <c r="O407" s="125"/>
      <c r="P407" s="125"/>
      <c r="Q407" s="125"/>
      <c r="U407" s="125"/>
      <c r="V407" s="125"/>
      <c r="W407" s="125"/>
    </row>
    <row r="408" spans="1:23" x14ac:dyDescent="0.2">
      <c r="A408" s="29" t="str">
        <f>IFERROR(VLOOKUP(D:D,'Payment Schedule'!U:AK,17,FALSE),"Not Leased")</f>
        <v>Not Leased</v>
      </c>
      <c r="H408" s="125"/>
      <c r="O408" s="125"/>
      <c r="P408" s="125"/>
      <c r="Q408" s="125"/>
      <c r="U408" s="125"/>
      <c r="V408" s="125"/>
      <c r="W408" s="125"/>
    </row>
    <row r="409" spans="1:23" x14ac:dyDescent="0.2">
      <c r="A409" s="29" t="str">
        <f>IFERROR(VLOOKUP(D:D,'Payment Schedule'!U:AK,17,FALSE),"Not Leased")</f>
        <v>Not Leased</v>
      </c>
      <c r="H409" s="125"/>
      <c r="O409" s="125"/>
      <c r="P409" s="125"/>
      <c r="Q409" s="125"/>
      <c r="U409" s="125"/>
      <c r="V409" s="125"/>
      <c r="W409" s="125"/>
    </row>
    <row r="410" spans="1:23" x14ac:dyDescent="0.2">
      <c r="A410" s="29" t="str">
        <f>IFERROR(VLOOKUP(D:D,'Payment Schedule'!U:AK,17,FALSE),"Not Leased")</f>
        <v>Not Leased</v>
      </c>
      <c r="H410" s="125"/>
      <c r="O410" s="125"/>
      <c r="P410" s="125"/>
      <c r="Q410" s="125"/>
      <c r="U410" s="125"/>
      <c r="V410" s="125"/>
      <c r="W410" s="125"/>
    </row>
    <row r="411" spans="1:23" x14ac:dyDescent="0.2">
      <c r="A411" s="29" t="str">
        <f>IFERROR(VLOOKUP(D:D,'Payment Schedule'!U:AK,17,FALSE),"Not Leased")</f>
        <v>Not Leased</v>
      </c>
      <c r="H411" s="125"/>
      <c r="O411" s="125"/>
      <c r="P411" s="125"/>
      <c r="Q411" s="125"/>
      <c r="U411" s="125"/>
      <c r="V411" s="125"/>
      <c r="W411" s="125"/>
    </row>
    <row r="412" spans="1:23" x14ac:dyDescent="0.2">
      <c r="A412" s="29" t="str">
        <f>IFERROR(VLOOKUP(D:D,'Payment Schedule'!U:AK,17,FALSE),"Not Leased")</f>
        <v>Not Leased</v>
      </c>
      <c r="H412" s="125"/>
      <c r="O412" s="125"/>
      <c r="P412" s="125"/>
      <c r="Q412" s="125"/>
      <c r="U412" s="125"/>
      <c r="V412" s="125"/>
      <c r="W412" s="125"/>
    </row>
    <row r="413" spans="1:23" x14ac:dyDescent="0.2">
      <c r="A413" s="29" t="str">
        <f>IFERROR(VLOOKUP(D:D,'Payment Schedule'!U:AK,17,FALSE),"Not Leased")</f>
        <v>Not Leased</v>
      </c>
      <c r="H413" s="125"/>
      <c r="O413" s="125"/>
      <c r="P413" s="125"/>
      <c r="Q413" s="125"/>
      <c r="U413" s="125"/>
      <c r="V413" s="125"/>
      <c r="W413" s="125"/>
    </row>
    <row r="414" spans="1:23" x14ac:dyDescent="0.2">
      <c r="A414" s="29" t="str">
        <f>IFERROR(VLOOKUP(D:D,'Payment Schedule'!U:AK,17,FALSE),"Not Leased")</f>
        <v>Not Leased</v>
      </c>
      <c r="H414" s="125"/>
      <c r="O414" s="125"/>
      <c r="P414" s="125"/>
      <c r="Q414" s="125"/>
      <c r="U414" s="125"/>
      <c r="V414" s="125"/>
      <c r="W414" s="125"/>
    </row>
    <row r="415" spans="1:23" x14ac:dyDescent="0.2">
      <c r="A415" s="29" t="str">
        <f>IFERROR(VLOOKUP(D:D,'Payment Schedule'!U:AK,17,FALSE),"Not Leased")</f>
        <v>Not Leased</v>
      </c>
      <c r="H415" s="125"/>
      <c r="O415" s="125"/>
      <c r="P415" s="125"/>
      <c r="Q415" s="125"/>
      <c r="U415" s="125"/>
      <c r="V415" s="125"/>
      <c r="W415" s="125"/>
    </row>
    <row r="416" spans="1:23" x14ac:dyDescent="0.2">
      <c r="A416" s="29" t="str">
        <f>IFERROR(VLOOKUP(D:D,'Payment Schedule'!U:AK,17,FALSE),"Not Leased")</f>
        <v>Not Leased</v>
      </c>
      <c r="H416" s="125"/>
      <c r="J416" s="125"/>
      <c r="O416" s="125"/>
      <c r="P416" s="125"/>
      <c r="Q416" s="125"/>
      <c r="R416" s="125"/>
      <c r="U416" s="125"/>
      <c r="V416" s="125"/>
      <c r="W416" s="125"/>
    </row>
    <row r="417" spans="1:23" x14ac:dyDescent="0.2">
      <c r="A417" s="29" t="str">
        <f>IFERROR(VLOOKUP(D:D,'Payment Schedule'!U:AK,17,FALSE),"Not Leased")</f>
        <v>Not Leased</v>
      </c>
      <c r="H417" s="125"/>
      <c r="O417" s="125"/>
      <c r="P417" s="125"/>
      <c r="Q417" s="125"/>
      <c r="U417" s="125"/>
      <c r="V417" s="125"/>
      <c r="W417" s="125"/>
    </row>
    <row r="418" spans="1:23" x14ac:dyDescent="0.2">
      <c r="A418" s="29" t="str">
        <f>IFERROR(VLOOKUP(D:D,'Payment Schedule'!U:AK,17,FALSE),"Not Leased")</f>
        <v>Not Leased</v>
      </c>
      <c r="H418" s="125"/>
      <c r="O418" s="125"/>
      <c r="P418" s="125"/>
      <c r="Q418" s="125"/>
      <c r="U418" s="125"/>
      <c r="V418" s="125"/>
      <c r="W418" s="125"/>
    </row>
    <row r="419" spans="1:23" x14ac:dyDescent="0.2">
      <c r="A419" s="29" t="str">
        <f>IFERROR(VLOOKUP(D:D,'Payment Schedule'!U:AK,17,FALSE),"Not Leased")</f>
        <v>Not Leased</v>
      </c>
      <c r="H419" s="125"/>
      <c r="J419" s="125"/>
      <c r="O419" s="125"/>
      <c r="P419" s="125"/>
      <c r="Q419" s="125"/>
      <c r="R419" s="125"/>
      <c r="U419" s="125"/>
      <c r="V419" s="125"/>
      <c r="W419" s="125"/>
    </row>
    <row r="420" spans="1:23" x14ac:dyDescent="0.2">
      <c r="A420" s="29" t="str">
        <f>IFERROR(VLOOKUP(D:D,'Payment Schedule'!U:AK,17,FALSE),"Not Leased")</f>
        <v>Not Leased</v>
      </c>
      <c r="H420" s="125"/>
      <c r="O420" s="125"/>
      <c r="P420" s="125"/>
      <c r="Q420" s="125"/>
      <c r="U420" s="125"/>
      <c r="V420" s="125"/>
      <c r="W420" s="125"/>
    </row>
    <row r="421" spans="1:23" x14ac:dyDescent="0.2">
      <c r="A421" s="29" t="str">
        <f>IFERROR(VLOOKUP(D:D,'Payment Schedule'!U:AK,17,FALSE),"Not Leased")</f>
        <v>Not Leased</v>
      </c>
      <c r="H421" s="125"/>
      <c r="O421" s="125"/>
      <c r="P421" s="125"/>
      <c r="Q421" s="125"/>
      <c r="U421" s="125"/>
      <c r="V421" s="125"/>
      <c r="W421" s="125"/>
    </row>
    <row r="422" spans="1:23" x14ac:dyDescent="0.2">
      <c r="A422" s="29" t="str">
        <f>IFERROR(VLOOKUP(D:D,'Payment Schedule'!U:AK,17,FALSE),"Not Leased")</f>
        <v>Not Leased</v>
      </c>
      <c r="H422" s="125"/>
      <c r="O422" s="125"/>
      <c r="P422" s="125"/>
      <c r="Q422" s="125"/>
      <c r="U422" s="125"/>
      <c r="V422" s="125"/>
      <c r="W422" s="125"/>
    </row>
    <row r="423" spans="1:23" x14ac:dyDescent="0.2">
      <c r="A423" s="29" t="str">
        <f>IFERROR(VLOOKUP(D:D,'Payment Schedule'!U:AK,17,FALSE),"Not Leased")</f>
        <v>Not Leased</v>
      </c>
      <c r="H423" s="125"/>
      <c r="J423" s="125"/>
      <c r="O423" s="125"/>
      <c r="P423" s="125"/>
      <c r="Q423" s="125"/>
      <c r="R423" s="125"/>
      <c r="U423" s="125"/>
      <c r="V423" s="125"/>
      <c r="W423" s="125"/>
    </row>
    <row r="424" spans="1:23" x14ac:dyDescent="0.2">
      <c r="A424" s="29" t="str">
        <f>IFERROR(VLOOKUP(D:D,'Payment Schedule'!U:AK,17,FALSE),"Not Leased")</f>
        <v>Not Leased</v>
      </c>
      <c r="H424" s="125"/>
      <c r="O424" s="125"/>
      <c r="P424" s="125"/>
      <c r="Q424" s="125"/>
      <c r="U424" s="125"/>
      <c r="V424" s="125"/>
      <c r="W424" s="125"/>
    </row>
    <row r="425" spans="1:23" x14ac:dyDescent="0.2">
      <c r="A425" s="29" t="str">
        <f>IFERROR(VLOOKUP(D:D,'Payment Schedule'!U:AK,17,FALSE),"Not Leased")</f>
        <v>Not Leased</v>
      </c>
      <c r="H425" s="125"/>
      <c r="O425" s="125"/>
      <c r="P425" s="125"/>
      <c r="Q425" s="125"/>
      <c r="U425" s="125"/>
      <c r="V425" s="125"/>
      <c r="W425" s="125"/>
    </row>
    <row r="426" spans="1:23" x14ac:dyDescent="0.2">
      <c r="A426" s="29" t="str">
        <f>IFERROR(VLOOKUP(D:D,'Payment Schedule'!U:AK,17,FALSE),"Not Leased")</f>
        <v>Not Leased</v>
      </c>
      <c r="H426" s="125"/>
      <c r="J426" s="125"/>
      <c r="O426" s="125"/>
      <c r="P426" s="125"/>
      <c r="Q426" s="125"/>
      <c r="R426" s="125"/>
      <c r="U426" s="125"/>
      <c r="V426" s="125"/>
      <c r="W426" s="125"/>
    </row>
    <row r="427" spans="1:23" x14ac:dyDescent="0.2">
      <c r="A427" s="29" t="str">
        <f>IFERROR(VLOOKUP(D:D,'Payment Schedule'!U:AK,17,FALSE),"Not Leased")</f>
        <v>Not Leased</v>
      </c>
      <c r="H427" s="125"/>
      <c r="O427" s="125"/>
      <c r="P427" s="125"/>
      <c r="Q427" s="125"/>
      <c r="U427" s="125"/>
      <c r="V427" s="125"/>
      <c r="W427" s="125"/>
    </row>
    <row r="428" spans="1:23" x14ac:dyDescent="0.2">
      <c r="A428" s="29" t="str">
        <f>IFERROR(VLOOKUP(D:D,'Payment Schedule'!U:AK,17,FALSE),"Not Leased")</f>
        <v>Not Leased</v>
      </c>
      <c r="H428" s="125"/>
      <c r="O428" s="125"/>
      <c r="P428" s="125"/>
      <c r="Q428" s="125"/>
      <c r="U428" s="125"/>
      <c r="V428" s="125"/>
      <c r="W428" s="125"/>
    </row>
    <row r="429" spans="1:23" x14ac:dyDescent="0.2">
      <c r="A429" s="29" t="str">
        <f>IFERROR(VLOOKUP(D:D,'Payment Schedule'!U:AK,17,FALSE),"Not Leased")</f>
        <v>Not Leased</v>
      </c>
      <c r="H429" s="125"/>
      <c r="O429" s="125"/>
      <c r="P429" s="125"/>
      <c r="Q429" s="125"/>
      <c r="U429" s="125"/>
      <c r="V429" s="125"/>
      <c r="W429" s="125"/>
    </row>
    <row r="430" spans="1:23" x14ac:dyDescent="0.2">
      <c r="A430" s="29" t="str">
        <f>IFERROR(VLOOKUP(D:D,'Payment Schedule'!U:AK,17,FALSE),"Not Leased")</f>
        <v>Not Leased</v>
      </c>
      <c r="H430" s="125"/>
      <c r="O430" s="125"/>
      <c r="P430" s="125"/>
      <c r="Q430" s="125"/>
      <c r="U430" s="125"/>
      <c r="V430" s="125"/>
      <c r="W430" s="125"/>
    </row>
    <row r="431" spans="1:23" x14ac:dyDescent="0.2">
      <c r="A431" s="29" t="str">
        <f>IFERROR(VLOOKUP(D:D,'Payment Schedule'!U:AK,17,FALSE),"Not Leased")</f>
        <v>Not Leased</v>
      </c>
      <c r="H431" s="125"/>
      <c r="O431" s="125"/>
      <c r="P431" s="125"/>
      <c r="Q431" s="125"/>
      <c r="U431" s="125"/>
      <c r="V431" s="125"/>
      <c r="W431" s="125"/>
    </row>
    <row r="432" spans="1:23" x14ac:dyDescent="0.2">
      <c r="A432" s="29" t="str">
        <f>IFERROR(VLOOKUP(D:D,'Payment Schedule'!U:AK,17,FALSE),"Not Leased")</f>
        <v>Not Leased</v>
      </c>
      <c r="H432" s="125"/>
      <c r="O432" s="125"/>
      <c r="P432" s="125"/>
      <c r="Q432" s="125"/>
      <c r="U432" s="125"/>
      <c r="V432" s="125"/>
      <c r="W432" s="125"/>
    </row>
    <row r="433" spans="1:23" x14ac:dyDescent="0.2">
      <c r="A433" s="29" t="str">
        <f>IFERROR(VLOOKUP(D:D,'Payment Schedule'!U:AK,17,FALSE),"Not Leased")</f>
        <v>Not Leased</v>
      </c>
      <c r="H433" s="125"/>
      <c r="J433" s="125"/>
      <c r="O433" s="125"/>
      <c r="P433" s="125"/>
      <c r="Q433" s="125"/>
      <c r="R433" s="125"/>
      <c r="U433" s="125"/>
      <c r="V433" s="125"/>
      <c r="W433" s="125"/>
    </row>
    <row r="434" spans="1:23" x14ac:dyDescent="0.2">
      <c r="A434" s="29" t="str">
        <f>IFERROR(VLOOKUP(D:D,'Payment Schedule'!U:AK,17,FALSE),"Not Leased")</f>
        <v>Not Leased</v>
      </c>
      <c r="H434" s="125"/>
      <c r="O434" s="125"/>
      <c r="P434" s="125"/>
      <c r="Q434" s="125"/>
      <c r="U434" s="125"/>
      <c r="V434" s="125"/>
      <c r="W434" s="125"/>
    </row>
    <row r="435" spans="1:23" x14ac:dyDescent="0.2">
      <c r="A435" s="29" t="str">
        <f>IFERROR(VLOOKUP(D:D,'Payment Schedule'!U:AK,17,FALSE),"Not Leased")</f>
        <v>Not Leased</v>
      </c>
      <c r="H435" s="125"/>
      <c r="O435" s="125"/>
      <c r="P435" s="125"/>
      <c r="Q435" s="125"/>
      <c r="U435" s="125"/>
      <c r="V435" s="125"/>
      <c r="W435" s="125"/>
    </row>
    <row r="436" spans="1:23" x14ac:dyDescent="0.2">
      <c r="A436" s="29" t="str">
        <f>IFERROR(VLOOKUP(D:D,'Payment Schedule'!U:AK,17,FALSE),"Not Leased")</f>
        <v>Not Leased</v>
      </c>
      <c r="H436" s="125"/>
      <c r="J436" s="125"/>
      <c r="O436" s="125"/>
      <c r="P436" s="125"/>
      <c r="Q436" s="125"/>
      <c r="R436" s="125"/>
      <c r="U436" s="125"/>
      <c r="V436" s="125"/>
      <c r="W436" s="125"/>
    </row>
    <row r="437" spans="1:23" x14ac:dyDescent="0.2">
      <c r="A437" s="29" t="str">
        <f>IFERROR(VLOOKUP(D:D,'Payment Schedule'!U:AK,17,FALSE),"Not Leased")</f>
        <v>Not Leased</v>
      </c>
      <c r="H437" s="125"/>
      <c r="J437" s="125"/>
      <c r="O437" s="125"/>
      <c r="P437" s="125"/>
      <c r="Q437" s="125"/>
      <c r="R437" s="125"/>
      <c r="U437" s="125"/>
      <c r="V437" s="125"/>
      <c r="W437" s="125"/>
    </row>
    <row r="438" spans="1:23" x14ac:dyDescent="0.2">
      <c r="A438" s="29" t="str">
        <f>IFERROR(VLOOKUP(D:D,'Payment Schedule'!U:AK,17,FALSE),"Not Leased")</f>
        <v>Not Leased</v>
      </c>
      <c r="H438" s="125"/>
      <c r="O438" s="125"/>
      <c r="P438" s="125"/>
      <c r="Q438" s="125"/>
      <c r="U438" s="125"/>
      <c r="V438" s="125"/>
      <c r="W438" s="125"/>
    </row>
    <row r="439" spans="1:23" x14ac:dyDescent="0.2">
      <c r="A439" s="29" t="str">
        <f>IFERROR(VLOOKUP(D:D,'Payment Schedule'!U:AK,17,FALSE),"Not Leased")</f>
        <v>Not Leased</v>
      </c>
      <c r="H439" s="125"/>
      <c r="O439" s="125"/>
      <c r="P439" s="125"/>
      <c r="Q439" s="125"/>
      <c r="U439" s="125"/>
      <c r="V439" s="125"/>
      <c r="W439" s="125"/>
    </row>
    <row r="440" spans="1:23" x14ac:dyDescent="0.2">
      <c r="A440" s="29" t="str">
        <f>IFERROR(VLOOKUP(D:D,'Payment Schedule'!U:AK,17,FALSE),"Not Leased")</f>
        <v>Not Leased</v>
      </c>
      <c r="H440" s="125"/>
      <c r="J440" s="125"/>
      <c r="O440" s="125"/>
      <c r="P440" s="125"/>
      <c r="Q440" s="125"/>
      <c r="R440" s="125"/>
      <c r="U440" s="125"/>
      <c r="V440" s="125"/>
      <c r="W440" s="125"/>
    </row>
    <row r="441" spans="1:23" x14ac:dyDescent="0.2">
      <c r="A441" s="29" t="str">
        <f>IFERROR(VLOOKUP(D:D,'Payment Schedule'!U:AK,17,FALSE),"Not Leased")</f>
        <v>Not Leased</v>
      </c>
      <c r="H441" s="125"/>
      <c r="O441" s="125"/>
      <c r="P441" s="125"/>
      <c r="Q441" s="125"/>
      <c r="U441" s="125"/>
      <c r="V441" s="125"/>
      <c r="W441" s="125"/>
    </row>
    <row r="442" spans="1:23" x14ac:dyDescent="0.2">
      <c r="A442" s="29" t="str">
        <f>IFERROR(VLOOKUP(D:D,'Payment Schedule'!U:AK,17,FALSE),"Not Leased")</f>
        <v>Not Leased</v>
      </c>
      <c r="H442" s="125"/>
      <c r="O442" s="125"/>
      <c r="P442" s="125"/>
      <c r="Q442" s="125"/>
      <c r="U442" s="125"/>
      <c r="V442" s="125"/>
      <c r="W442" s="125"/>
    </row>
    <row r="443" spans="1:23" x14ac:dyDescent="0.2">
      <c r="A443" s="29" t="str">
        <f>IFERROR(VLOOKUP(D:D,'Payment Schedule'!U:AK,17,FALSE),"Not Leased")</f>
        <v>Not Leased</v>
      </c>
      <c r="H443" s="125"/>
      <c r="J443" s="125"/>
      <c r="O443" s="125"/>
      <c r="P443" s="125"/>
      <c r="Q443" s="125"/>
      <c r="R443" s="125"/>
      <c r="U443" s="125"/>
      <c r="V443" s="125"/>
      <c r="W443" s="125"/>
    </row>
    <row r="444" spans="1:23" x14ac:dyDescent="0.2">
      <c r="A444" s="29" t="str">
        <f>IFERROR(VLOOKUP(D:D,'Payment Schedule'!U:AK,17,FALSE),"Not Leased")</f>
        <v>Not Leased</v>
      </c>
      <c r="H444" s="125"/>
      <c r="O444" s="125"/>
      <c r="P444" s="125"/>
      <c r="Q444" s="125"/>
      <c r="U444" s="125"/>
      <c r="V444" s="125"/>
      <c r="W444" s="125"/>
    </row>
    <row r="445" spans="1:23" x14ac:dyDescent="0.2">
      <c r="A445" s="29" t="str">
        <f>IFERROR(VLOOKUP(D:D,'Payment Schedule'!U:AK,17,FALSE),"Not Leased")</f>
        <v>Not Leased</v>
      </c>
      <c r="H445" s="125"/>
      <c r="J445" s="125"/>
      <c r="O445" s="125"/>
      <c r="P445" s="125"/>
      <c r="Q445" s="125"/>
      <c r="R445" s="125"/>
      <c r="U445" s="125"/>
      <c r="V445" s="125"/>
      <c r="W445" s="125"/>
    </row>
    <row r="446" spans="1:23" x14ac:dyDescent="0.2">
      <c r="A446" s="29" t="str">
        <f>IFERROR(VLOOKUP(D:D,'Payment Schedule'!U:AK,17,FALSE),"Not Leased")</f>
        <v>Not Leased</v>
      </c>
      <c r="H446" s="125"/>
      <c r="O446" s="125"/>
      <c r="P446" s="125"/>
      <c r="Q446" s="125"/>
      <c r="U446" s="125"/>
      <c r="V446" s="125"/>
      <c r="W446" s="125"/>
    </row>
    <row r="447" spans="1:23" x14ac:dyDescent="0.2">
      <c r="A447" s="29" t="str">
        <f>IFERROR(VLOOKUP(D:D,'Payment Schedule'!U:AK,17,FALSE),"Not Leased")</f>
        <v>Not Leased</v>
      </c>
      <c r="H447" s="125"/>
      <c r="J447" s="125"/>
      <c r="O447" s="125"/>
      <c r="P447" s="125"/>
      <c r="Q447" s="125"/>
      <c r="R447" s="125"/>
      <c r="U447" s="125"/>
      <c r="V447" s="125"/>
      <c r="W447" s="125"/>
    </row>
    <row r="448" spans="1:23" x14ac:dyDescent="0.2">
      <c r="A448" s="29" t="str">
        <f>IFERROR(VLOOKUP(D:D,'Payment Schedule'!U:AK,17,FALSE),"Not Leased")</f>
        <v>Not Leased</v>
      </c>
      <c r="H448" s="125"/>
      <c r="J448" s="125"/>
      <c r="O448" s="125"/>
      <c r="P448" s="125"/>
      <c r="Q448" s="125"/>
      <c r="R448" s="125"/>
      <c r="U448" s="125"/>
      <c r="V448" s="125"/>
      <c r="W448" s="125"/>
    </row>
    <row r="449" spans="1:23" x14ac:dyDescent="0.2">
      <c r="A449" s="29" t="str">
        <f>IFERROR(VLOOKUP(D:D,'Payment Schedule'!U:AK,17,FALSE),"Not Leased")</f>
        <v>Not Leased</v>
      </c>
      <c r="H449" s="125"/>
      <c r="J449" s="125"/>
      <c r="O449" s="125"/>
      <c r="P449" s="125"/>
      <c r="Q449" s="125"/>
      <c r="R449" s="125"/>
      <c r="U449" s="125"/>
      <c r="V449" s="125"/>
      <c r="W449" s="125"/>
    </row>
    <row r="450" spans="1:23" x14ac:dyDescent="0.2">
      <c r="A450" s="29" t="str">
        <f>IFERROR(VLOOKUP(D:D,'Payment Schedule'!U:AK,17,FALSE),"Not Leased")</f>
        <v>Not Leased</v>
      </c>
      <c r="H450" s="125"/>
      <c r="J450" s="125"/>
      <c r="O450" s="125"/>
      <c r="P450" s="125"/>
      <c r="Q450" s="125"/>
      <c r="R450" s="125"/>
      <c r="U450" s="125"/>
      <c r="V450" s="125"/>
      <c r="W450" s="125"/>
    </row>
    <row r="451" spans="1:23" x14ac:dyDescent="0.2">
      <c r="A451" s="29" t="str">
        <f>IFERROR(VLOOKUP(D:D,'Payment Schedule'!U:AK,17,FALSE),"Not Leased")</f>
        <v>Not Leased</v>
      </c>
      <c r="H451" s="125"/>
      <c r="O451" s="125"/>
      <c r="P451" s="125"/>
      <c r="Q451" s="125"/>
      <c r="U451" s="125"/>
      <c r="V451" s="125"/>
      <c r="W451" s="125"/>
    </row>
    <row r="452" spans="1:23" x14ac:dyDescent="0.2">
      <c r="A452" s="29" t="str">
        <f>IFERROR(VLOOKUP(D:D,'Payment Schedule'!U:AK,17,FALSE),"Not Leased")</f>
        <v>Not Leased</v>
      </c>
      <c r="H452" s="125"/>
      <c r="J452" s="125"/>
      <c r="O452" s="125"/>
      <c r="P452" s="125"/>
      <c r="Q452" s="125"/>
      <c r="R452" s="125"/>
      <c r="U452" s="125"/>
      <c r="V452" s="125"/>
      <c r="W452" s="125"/>
    </row>
    <row r="453" spans="1:23" x14ac:dyDescent="0.2">
      <c r="A453" s="29" t="str">
        <f>IFERROR(VLOOKUP(D:D,'Payment Schedule'!U:AK,17,FALSE),"Not Leased")</f>
        <v>Not Leased</v>
      </c>
      <c r="H453" s="125"/>
      <c r="J453" s="125"/>
      <c r="O453" s="125"/>
      <c r="P453" s="125"/>
      <c r="Q453" s="125"/>
      <c r="R453" s="125"/>
      <c r="U453" s="125"/>
      <c r="V453" s="125"/>
      <c r="W453" s="125"/>
    </row>
    <row r="454" spans="1:23" x14ac:dyDescent="0.2">
      <c r="A454" s="29" t="str">
        <f>IFERROR(VLOOKUP(D:D,'Payment Schedule'!U:AK,17,FALSE),"Not Leased")</f>
        <v>Not Leased</v>
      </c>
      <c r="H454" s="125"/>
      <c r="J454" s="125"/>
      <c r="O454" s="125"/>
      <c r="P454" s="125"/>
      <c r="Q454" s="125"/>
      <c r="R454" s="125"/>
      <c r="U454" s="125"/>
      <c r="V454" s="125"/>
      <c r="W454" s="125"/>
    </row>
    <row r="455" spans="1:23" x14ac:dyDescent="0.2">
      <c r="A455" s="29" t="str">
        <f>IFERROR(VLOOKUP(D:D,'Payment Schedule'!U:AK,17,FALSE),"Not Leased")</f>
        <v>Not Leased</v>
      </c>
      <c r="H455" s="125"/>
      <c r="J455" s="125"/>
      <c r="O455" s="125"/>
      <c r="P455" s="125"/>
      <c r="Q455" s="125"/>
      <c r="R455" s="125"/>
      <c r="U455" s="125"/>
      <c r="V455" s="125"/>
      <c r="W455" s="125"/>
    </row>
    <row r="456" spans="1:23" x14ac:dyDescent="0.2">
      <c r="A456" s="29" t="str">
        <f>IFERROR(VLOOKUP(D:D,'Payment Schedule'!U:AK,17,FALSE),"Not Leased")</f>
        <v>Not Leased</v>
      </c>
      <c r="H456" s="125"/>
      <c r="J456" s="125"/>
      <c r="O456" s="125"/>
      <c r="P456" s="125"/>
      <c r="Q456" s="125"/>
      <c r="R456" s="125"/>
      <c r="U456" s="125"/>
      <c r="V456" s="125"/>
      <c r="W456" s="125"/>
    </row>
    <row r="457" spans="1:23" x14ac:dyDescent="0.2">
      <c r="A457" s="29" t="str">
        <f>IFERROR(VLOOKUP(D:D,'Payment Schedule'!U:AK,17,FALSE),"Not Leased")</f>
        <v>Not Leased</v>
      </c>
      <c r="H457" s="125"/>
      <c r="J457" s="125"/>
      <c r="O457" s="125"/>
      <c r="P457" s="125"/>
      <c r="Q457" s="125"/>
      <c r="R457" s="125"/>
      <c r="U457" s="125"/>
      <c r="V457" s="125"/>
      <c r="W457" s="125"/>
    </row>
    <row r="458" spans="1:23" x14ac:dyDescent="0.2">
      <c r="A458" s="29" t="str">
        <f>IFERROR(VLOOKUP(D:D,'Payment Schedule'!U:AK,17,FALSE),"Not Leased")</f>
        <v>Not Leased</v>
      </c>
      <c r="H458" s="125"/>
      <c r="O458" s="125"/>
      <c r="P458" s="125"/>
      <c r="Q458" s="125"/>
      <c r="U458" s="125"/>
      <c r="V458" s="125"/>
      <c r="W458" s="125"/>
    </row>
    <row r="459" spans="1:23" x14ac:dyDescent="0.2">
      <c r="A459" s="29" t="str">
        <f>IFERROR(VLOOKUP(D:D,'Payment Schedule'!U:AK,17,FALSE),"Not Leased")</f>
        <v>Not Leased</v>
      </c>
      <c r="H459" s="125"/>
      <c r="J459" s="125"/>
      <c r="O459" s="125"/>
      <c r="P459" s="125"/>
      <c r="Q459" s="125"/>
      <c r="R459" s="125"/>
      <c r="U459" s="125"/>
      <c r="V459" s="125"/>
      <c r="W459" s="125"/>
    </row>
    <row r="460" spans="1:23" x14ac:dyDescent="0.2">
      <c r="A460" s="29" t="str">
        <f>IFERROR(VLOOKUP(D:D,'Payment Schedule'!U:AK,17,FALSE),"Not Leased")</f>
        <v>Not Leased</v>
      </c>
      <c r="H460" s="125"/>
      <c r="J460" s="125"/>
      <c r="O460" s="125"/>
      <c r="P460" s="125"/>
      <c r="Q460" s="125"/>
      <c r="R460" s="125"/>
      <c r="U460" s="125"/>
      <c r="V460" s="125"/>
      <c r="W460" s="125"/>
    </row>
    <row r="461" spans="1:23" x14ac:dyDescent="0.2">
      <c r="A461" s="29" t="str">
        <f>IFERROR(VLOOKUP(D:D,'Payment Schedule'!U:AK,17,FALSE),"Not Leased")</f>
        <v>Not Leased</v>
      </c>
      <c r="H461" s="125"/>
      <c r="J461" s="125"/>
      <c r="O461" s="125"/>
      <c r="P461" s="125"/>
      <c r="Q461" s="125"/>
      <c r="R461" s="125"/>
      <c r="U461" s="125"/>
      <c r="V461" s="125"/>
      <c r="W461" s="125"/>
    </row>
    <row r="462" spans="1:23" x14ac:dyDescent="0.2">
      <c r="A462" s="29" t="str">
        <f>IFERROR(VLOOKUP(D:D,'Payment Schedule'!U:AK,17,FALSE),"Not Leased")</f>
        <v>Not Leased</v>
      </c>
      <c r="H462" s="125"/>
      <c r="O462" s="125"/>
      <c r="P462" s="125"/>
      <c r="Q462" s="125"/>
      <c r="U462" s="125"/>
      <c r="V462" s="125"/>
      <c r="W462" s="125"/>
    </row>
    <row r="463" spans="1:23" x14ac:dyDescent="0.2">
      <c r="A463" s="29" t="str">
        <f>IFERROR(VLOOKUP(D:D,'Payment Schedule'!U:AK,17,FALSE),"Not Leased")</f>
        <v>Not Leased</v>
      </c>
      <c r="H463" s="125"/>
      <c r="J463" s="125"/>
      <c r="O463" s="125"/>
      <c r="P463" s="125"/>
      <c r="Q463" s="125"/>
      <c r="R463" s="125"/>
      <c r="U463" s="125"/>
      <c r="V463" s="125"/>
      <c r="W463" s="125"/>
    </row>
    <row r="464" spans="1:23" x14ac:dyDescent="0.2">
      <c r="A464" s="29" t="str">
        <f>IFERROR(VLOOKUP(D:D,'Payment Schedule'!U:AK,17,FALSE),"Not Leased")</f>
        <v>Not Leased</v>
      </c>
      <c r="H464" s="125"/>
      <c r="J464" s="125"/>
      <c r="O464" s="125"/>
      <c r="P464" s="125"/>
      <c r="Q464" s="125"/>
      <c r="R464" s="125"/>
      <c r="U464" s="125"/>
      <c r="V464" s="125"/>
      <c r="W464" s="125"/>
    </row>
    <row r="465" spans="1:23" x14ac:dyDescent="0.2">
      <c r="A465" s="29" t="str">
        <f>IFERROR(VLOOKUP(D:D,'Payment Schedule'!U:AK,17,FALSE),"Not Leased")</f>
        <v>Not Leased</v>
      </c>
      <c r="H465" s="125"/>
      <c r="J465" s="125"/>
      <c r="O465" s="125"/>
      <c r="P465" s="125"/>
      <c r="Q465" s="125"/>
      <c r="R465" s="125"/>
      <c r="U465" s="125"/>
      <c r="V465" s="125"/>
      <c r="W465" s="125"/>
    </row>
    <row r="466" spans="1:23" x14ac:dyDescent="0.2">
      <c r="A466" s="29" t="str">
        <f>IFERROR(VLOOKUP(D:D,'Payment Schedule'!U:AK,17,FALSE),"Not Leased")</f>
        <v>Not Leased</v>
      </c>
      <c r="H466" s="125"/>
      <c r="J466" s="125"/>
      <c r="O466" s="125"/>
      <c r="P466" s="125"/>
      <c r="Q466" s="125"/>
      <c r="R466" s="125"/>
      <c r="U466" s="125"/>
      <c r="V466" s="125"/>
      <c r="W466" s="125"/>
    </row>
    <row r="467" spans="1:23" x14ac:dyDescent="0.2">
      <c r="A467" s="29" t="str">
        <f>IFERROR(VLOOKUP(D:D,'Payment Schedule'!U:AK,17,FALSE),"Not Leased")</f>
        <v>Not Leased</v>
      </c>
      <c r="H467" s="125"/>
      <c r="O467" s="125"/>
      <c r="P467" s="125"/>
      <c r="Q467" s="125"/>
      <c r="U467" s="125"/>
      <c r="V467" s="125"/>
      <c r="W467" s="125"/>
    </row>
    <row r="468" spans="1:23" x14ac:dyDescent="0.2">
      <c r="A468" s="29" t="str">
        <f>IFERROR(VLOOKUP(D:D,'Payment Schedule'!U:AK,17,FALSE),"Not Leased")</f>
        <v>Not Leased</v>
      </c>
      <c r="H468" s="125"/>
      <c r="J468" s="125"/>
      <c r="O468" s="125"/>
      <c r="P468" s="125"/>
      <c r="Q468" s="125"/>
      <c r="R468" s="125"/>
      <c r="U468" s="125"/>
      <c r="V468" s="125"/>
      <c r="W468" s="125"/>
    </row>
    <row r="469" spans="1:23" x14ac:dyDescent="0.2">
      <c r="A469" s="29" t="str">
        <f>IFERROR(VLOOKUP(D:D,'Payment Schedule'!U:AK,17,FALSE),"Not Leased")</f>
        <v>Not Leased</v>
      </c>
      <c r="H469" s="125"/>
      <c r="J469" s="125"/>
      <c r="O469" s="125"/>
      <c r="P469" s="125"/>
      <c r="Q469" s="125"/>
      <c r="R469" s="125"/>
      <c r="U469" s="125"/>
      <c r="V469" s="125"/>
      <c r="W469" s="125"/>
    </row>
    <row r="470" spans="1:23" x14ac:dyDescent="0.2">
      <c r="A470" s="29" t="str">
        <f>IFERROR(VLOOKUP(D:D,'Payment Schedule'!U:AK,17,FALSE),"Not Leased")</f>
        <v>Not Leased</v>
      </c>
      <c r="H470" s="125"/>
      <c r="O470" s="125"/>
      <c r="P470" s="125"/>
      <c r="Q470" s="125"/>
      <c r="U470" s="125"/>
      <c r="V470" s="125"/>
      <c r="W470" s="125"/>
    </row>
    <row r="471" spans="1:23" x14ac:dyDescent="0.2">
      <c r="A471" s="29" t="str">
        <f>IFERROR(VLOOKUP(D:D,'Payment Schedule'!U:AK,17,FALSE),"Not Leased")</f>
        <v>Not Leased</v>
      </c>
      <c r="H471" s="125"/>
      <c r="J471" s="125"/>
      <c r="O471" s="125"/>
      <c r="P471" s="125"/>
      <c r="Q471" s="125"/>
      <c r="R471" s="125"/>
      <c r="U471" s="125"/>
      <c r="V471" s="125"/>
      <c r="W471" s="125"/>
    </row>
    <row r="472" spans="1:23" x14ac:dyDescent="0.2">
      <c r="A472" s="29" t="str">
        <f>IFERROR(VLOOKUP(D:D,'Payment Schedule'!U:AK,17,FALSE),"Not Leased")</f>
        <v>Not Leased</v>
      </c>
      <c r="H472" s="125"/>
      <c r="O472" s="125"/>
      <c r="P472" s="125"/>
      <c r="Q472" s="125"/>
      <c r="U472" s="125"/>
      <c r="V472" s="125"/>
      <c r="W472" s="125"/>
    </row>
    <row r="473" spans="1:23" x14ac:dyDescent="0.2">
      <c r="A473" s="29" t="str">
        <f>IFERROR(VLOOKUP(D:D,'Payment Schedule'!U:AK,17,FALSE),"Not Leased")</f>
        <v>Not Leased</v>
      </c>
      <c r="H473" s="125"/>
      <c r="O473" s="125"/>
      <c r="P473" s="125"/>
      <c r="Q473" s="125"/>
      <c r="U473" s="125"/>
      <c r="V473" s="125"/>
      <c r="W473" s="125"/>
    </row>
    <row r="474" spans="1:23" x14ac:dyDescent="0.2">
      <c r="A474" s="29" t="str">
        <f>IFERROR(VLOOKUP(D:D,'Payment Schedule'!U:AK,17,FALSE),"Not Leased")</f>
        <v>Not Leased</v>
      </c>
      <c r="H474" s="125"/>
      <c r="O474" s="125"/>
      <c r="P474" s="125"/>
      <c r="Q474" s="125"/>
      <c r="U474" s="125"/>
      <c r="V474" s="125"/>
      <c r="W474" s="125"/>
    </row>
    <row r="475" spans="1:23" x14ac:dyDescent="0.2">
      <c r="A475" s="29" t="str">
        <f>IFERROR(VLOOKUP(D:D,'Payment Schedule'!U:AK,17,FALSE),"Not Leased")</f>
        <v>Not Leased</v>
      </c>
      <c r="H475" s="125"/>
      <c r="J475" s="125"/>
      <c r="O475" s="125"/>
      <c r="P475" s="125"/>
      <c r="Q475" s="125"/>
      <c r="R475" s="125"/>
      <c r="U475" s="125"/>
      <c r="V475" s="125"/>
      <c r="W475" s="125"/>
    </row>
    <row r="476" spans="1:23" x14ac:dyDescent="0.2">
      <c r="A476" s="29" t="str">
        <f>IFERROR(VLOOKUP(D:D,'Payment Schedule'!U:AK,17,FALSE),"Not Leased")</f>
        <v>Not Leased</v>
      </c>
      <c r="H476" s="125"/>
      <c r="J476" s="125"/>
      <c r="O476" s="125"/>
      <c r="P476" s="125"/>
      <c r="Q476" s="125"/>
      <c r="R476" s="125"/>
      <c r="U476" s="125"/>
      <c r="V476" s="125"/>
      <c r="W476" s="125"/>
    </row>
    <row r="477" spans="1:23" x14ac:dyDescent="0.2">
      <c r="A477" s="29" t="str">
        <f>IFERROR(VLOOKUP(D:D,'Payment Schedule'!U:AK,17,FALSE),"Not Leased")</f>
        <v>Not Leased</v>
      </c>
      <c r="H477" s="125"/>
      <c r="O477" s="125"/>
      <c r="P477" s="125"/>
      <c r="Q477" s="125"/>
      <c r="U477" s="125"/>
      <c r="V477" s="125"/>
      <c r="W477" s="125"/>
    </row>
    <row r="478" spans="1:23" x14ac:dyDescent="0.2">
      <c r="A478" s="29" t="str">
        <f>IFERROR(VLOOKUP(D:D,'Payment Schedule'!U:AK,17,FALSE),"Not Leased")</f>
        <v>Not Leased</v>
      </c>
      <c r="H478" s="125"/>
      <c r="O478" s="125"/>
      <c r="P478" s="125"/>
      <c r="Q478" s="125"/>
      <c r="U478" s="125"/>
      <c r="V478" s="125"/>
      <c r="W478" s="125"/>
    </row>
    <row r="479" spans="1:23" x14ac:dyDescent="0.2">
      <c r="A479" s="29" t="str">
        <f>IFERROR(VLOOKUP(D:D,'Payment Schedule'!U:AK,17,FALSE),"Not Leased")</f>
        <v>Not Leased</v>
      </c>
      <c r="H479" s="125"/>
      <c r="J479" s="125"/>
      <c r="O479" s="125"/>
      <c r="P479" s="125"/>
      <c r="Q479" s="125"/>
      <c r="R479" s="125"/>
      <c r="U479" s="125"/>
      <c r="V479" s="125"/>
      <c r="W479" s="125"/>
    </row>
    <row r="480" spans="1:23" x14ac:dyDescent="0.2">
      <c r="A480" s="29" t="str">
        <f>IFERROR(VLOOKUP(D:D,'Payment Schedule'!U:AK,17,FALSE),"Not Leased")</f>
        <v>Not Leased</v>
      </c>
      <c r="H480" s="125"/>
      <c r="J480" s="125"/>
      <c r="O480" s="125"/>
      <c r="P480" s="125"/>
      <c r="Q480" s="125"/>
      <c r="R480" s="125"/>
      <c r="U480" s="125"/>
      <c r="V480" s="125"/>
      <c r="W480" s="125"/>
    </row>
    <row r="481" spans="1:23" x14ac:dyDescent="0.2">
      <c r="A481" s="29" t="str">
        <f>IFERROR(VLOOKUP(D:D,'Payment Schedule'!U:AK,17,FALSE),"Not Leased")</f>
        <v>Not Leased</v>
      </c>
      <c r="H481" s="125"/>
      <c r="J481" s="125"/>
      <c r="O481" s="125"/>
      <c r="P481" s="125"/>
      <c r="Q481" s="125"/>
      <c r="R481" s="125"/>
      <c r="U481" s="125"/>
      <c r="V481" s="125"/>
      <c r="W481" s="125"/>
    </row>
    <row r="482" spans="1:23" x14ac:dyDescent="0.2">
      <c r="A482" s="29" t="str">
        <f>IFERROR(VLOOKUP(D:D,'Payment Schedule'!U:AK,17,FALSE),"Not Leased")</f>
        <v>Not Leased</v>
      </c>
      <c r="H482" s="125"/>
      <c r="J482" s="125"/>
      <c r="O482" s="125"/>
      <c r="P482" s="125"/>
      <c r="Q482" s="125"/>
      <c r="R482" s="125"/>
      <c r="U482" s="125"/>
      <c r="V482" s="125"/>
      <c r="W482" s="125"/>
    </row>
    <row r="483" spans="1:23" x14ac:dyDescent="0.2">
      <c r="A483" s="29" t="str">
        <f>IFERROR(VLOOKUP(D:D,'Payment Schedule'!U:AK,17,FALSE),"Not Leased")</f>
        <v>Not Leased</v>
      </c>
      <c r="H483" s="125"/>
      <c r="O483" s="125"/>
      <c r="P483" s="125"/>
      <c r="Q483" s="125"/>
      <c r="U483" s="125"/>
      <c r="V483" s="125"/>
      <c r="W483" s="125"/>
    </row>
    <row r="484" spans="1:23" x14ac:dyDescent="0.2">
      <c r="A484" s="29" t="str">
        <f>IFERROR(VLOOKUP(D:D,'Payment Schedule'!U:AK,17,FALSE),"Not Leased")</f>
        <v>Not Leased</v>
      </c>
      <c r="H484" s="125"/>
      <c r="O484" s="125"/>
      <c r="P484" s="125"/>
      <c r="Q484" s="125"/>
      <c r="U484" s="125"/>
      <c r="V484" s="125"/>
      <c r="W484" s="125"/>
    </row>
    <row r="485" spans="1:23" x14ac:dyDescent="0.2">
      <c r="A485" s="29" t="str">
        <f>IFERROR(VLOOKUP(D:D,'Payment Schedule'!U:AK,17,FALSE),"Not Leased")</f>
        <v>Not Leased</v>
      </c>
      <c r="H485" s="125"/>
      <c r="J485" s="125"/>
      <c r="O485" s="125"/>
      <c r="P485" s="125"/>
      <c r="Q485" s="125"/>
      <c r="R485" s="125"/>
      <c r="U485" s="125"/>
      <c r="V485" s="125"/>
      <c r="W485" s="125"/>
    </row>
    <row r="486" spans="1:23" x14ac:dyDescent="0.2">
      <c r="A486" s="29" t="str">
        <f>IFERROR(VLOOKUP(D:D,'Payment Schedule'!U:AK,17,FALSE),"Not Leased")</f>
        <v>Not Leased</v>
      </c>
      <c r="H486" s="125"/>
      <c r="J486" s="125"/>
      <c r="O486" s="125"/>
      <c r="P486" s="125"/>
      <c r="Q486" s="125"/>
      <c r="R486" s="125"/>
      <c r="U486" s="125"/>
      <c r="V486" s="125"/>
      <c r="W486" s="125"/>
    </row>
    <row r="487" spans="1:23" x14ac:dyDescent="0.2">
      <c r="A487" s="29" t="str">
        <f>IFERROR(VLOOKUP(D:D,'Payment Schedule'!U:AK,17,FALSE),"Not Leased")</f>
        <v>Not Leased</v>
      </c>
      <c r="H487" s="125"/>
      <c r="J487" s="125"/>
      <c r="O487" s="125"/>
      <c r="P487" s="125"/>
      <c r="Q487" s="125"/>
      <c r="R487" s="125"/>
      <c r="U487" s="125"/>
      <c r="V487" s="125"/>
      <c r="W487" s="125"/>
    </row>
    <row r="488" spans="1:23" x14ac:dyDescent="0.2">
      <c r="A488" s="29" t="str">
        <f>IFERROR(VLOOKUP(D:D,'Payment Schedule'!U:AK,17,FALSE),"Not Leased")</f>
        <v>Not Leased</v>
      </c>
      <c r="H488" s="125"/>
      <c r="J488" s="125"/>
      <c r="O488" s="125"/>
      <c r="P488" s="125"/>
      <c r="Q488" s="125"/>
      <c r="R488" s="125"/>
      <c r="U488" s="125"/>
      <c r="V488" s="125"/>
      <c r="W488" s="125"/>
    </row>
    <row r="489" spans="1:23" x14ac:dyDescent="0.2">
      <c r="A489" s="29" t="str">
        <f>IFERROR(VLOOKUP(D:D,'Payment Schedule'!U:AK,17,FALSE),"Not Leased")</f>
        <v>Not Leased</v>
      </c>
      <c r="H489" s="125"/>
      <c r="O489" s="125"/>
      <c r="P489" s="125"/>
      <c r="Q489" s="125"/>
      <c r="U489" s="125"/>
      <c r="V489" s="125"/>
      <c r="W489" s="125"/>
    </row>
    <row r="490" spans="1:23" x14ac:dyDescent="0.2">
      <c r="A490" s="29" t="str">
        <f>IFERROR(VLOOKUP(D:D,'Payment Schedule'!U:AK,17,FALSE),"Not Leased")</f>
        <v>Not Leased</v>
      </c>
      <c r="H490" s="125"/>
      <c r="J490" s="125"/>
      <c r="O490" s="125"/>
      <c r="P490" s="125"/>
      <c r="Q490" s="125"/>
      <c r="R490" s="125"/>
      <c r="U490" s="125"/>
      <c r="V490" s="125"/>
      <c r="W490" s="125"/>
    </row>
    <row r="491" spans="1:23" x14ac:dyDescent="0.2">
      <c r="A491" s="29" t="str">
        <f>IFERROR(VLOOKUP(D:D,'Payment Schedule'!U:AK,17,FALSE),"Not Leased")</f>
        <v>Not Leased</v>
      </c>
      <c r="H491" s="125"/>
      <c r="O491" s="125"/>
      <c r="P491" s="125"/>
      <c r="Q491" s="125"/>
      <c r="U491" s="125"/>
      <c r="V491" s="125"/>
      <c r="W491" s="125"/>
    </row>
    <row r="492" spans="1:23" x14ac:dyDescent="0.2">
      <c r="A492" s="29" t="str">
        <f>IFERROR(VLOOKUP(D:D,'Payment Schedule'!U:AK,17,FALSE),"Not Leased")</f>
        <v>Not Leased</v>
      </c>
      <c r="H492" s="125"/>
      <c r="J492" s="125"/>
      <c r="O492" s="125"/>
      <c r="P492" s="125"/>
      <c r="Q492" s="125"/>
      <c r="R492" s="125"/>
      <c r="U492" s="125"/>
      <c r="V492" s="125"/>
      <c r="W492" s="125"/>
    </row>
    <row r="493" spans="1:23" x14ac:dyDescent="0.2">
      <c r="A493" s="29" t="str">
        <f>IFERROR(VLOOKUP(D:D,'Payment Schedule'!U:AK,17,FALSE),"Not Leased")</f>
        <v>Not Leased</v>
      </c>
      <c r="H493" s="125"/>
      <c r="O493" s="125"/>
      <c r="P493" s="125"/>
      <c r="Q493" s="125"/>
      <c r="U493" s="125"/>
      <c r="V493" s="125"/>
      <c r="W493" s="125"/>
    </row>
    <row r="494" spans="1:23" x14ac:dyDescent="0.2">
      <c r="A494" s="29" t="str">
        <f>IFERROR(VLOOKUP(D:D,'Payment Schedule'!U:AK,17,FALSE),"Not Leased")</f>
        <v>Not Leased</v>
      </c>
      <c r="H494" s="125"/>
      <c r="J494" s="125"/>
      <c r="O494" s="125"/>
      <c r="P494" s="125"/>
      <c r="Q494" s="125"/>
      <c r="R494" s="125"/>
      <c r="U494" s="125"/>
      <c r="V494" s="125"/>
      <c r="W494" s="125"/>
    </row>
    <row r="495" spans="1:23" x14ac:dyDescent="0.2">
      <c r="A495" s="29" t="str">
        <f>IFERROR(VLOOKUP(D:D,'Payment Schedule'!U:AK,17,FALSE),"Not Leased")</f>
        <v>Not Leased</v>
      </c>
      <c r="H495" s="125"/>
      <c r="O495" s="125"/>
      <c r="P495" s="125"/>
      <c r="Q495" s="125"/>
      <c r="U495" s="125"/>
      <c r="V495" s="125"/>
      <c r="W495" s="125"/>
    </row>
    <row r="496" spans="1:23" x14ac:dyDescent="0.2">
      <c r="A496" s="29" t="str">
        <f>IFERROR(VLOOKUP(D:D,'Payment Schedule'!U:AK,17,FALSE),"Not Leased")</f>
        <v>Not Leased</v>
      </c>
      <c r="H496" s="125"/>
      <c r="J496" s="125"/>
      <c r="O496" s="125"/>
      <c r="P496" s="125"/>
      <c r="Q496" s="125"/>
      <c r="R496" s="125"/>
      <c r="U496" s="125"/>
      <c r="V496" s="125"/>
      <c r="W496" s="125"/>
    </row>
    <row r="497" spans="1:23" x14ac:dyDescent="0.2">
      <c r="A497" s="29" t="str">
        <f>IFERROR(VLOOKUP(D:D,'Payment Schedule'!U:AK,17,FALSE),"Not Leased")</f>
        <v>Not Leased</v>
      </c>
      <c r="H497" s="125"/>
      <c r="J497" s="125"/>
      <c r="O497" s="125"/>
      <c r="P497" s="125"/>
      <c r="Q497" s="125"/>
      <c r="R497" s="125"/>
      <c r="U497" s="125"/>
      <c r="V497" s="125"/>
      <c r="W497" s="125"/>
    </row>
    <row r="498" spans="1:23" x14ac:dyDescent="0.2">
      <c r="A498" s="29" t="str">
        <f>IFERROR(VLOOKUP(D:D,'Payment Schedule'!U:AK,17,FALSE),"Not Leased")</f>
        <v>Not Leased</v>
      </c>
      <c r="H498" s="125"/>
      <c r="O498" s="125"/>
      <c r="P498" s="125"/>
      <c r="Q498" s="125"/>
      <c r="U498" s="125"/>
      <c r="V498" s="125"/>
      <c r="W498" s="125"/>
    </row>
    <row r="499" spans="1:23" x14ac:dyDescent="0.2">
      <c r="A499" s="29" t="str">
        <f>IFERROR(VLOOKUP(D:D,'Payment Schedule'!U:AK,17,FALSE),"Not Leased")</f>
        <v>Not Leased</v>
      </c>
      <c r="H499" s="125"/>
      <c r="J499" s="125"/>
      <c r="O499" s="125"/>
      <c r="P499" s="125"/>
      <c r="Q499" s="125"/>
      <c r="R499" s="125"/>
      <c r="U499" s="125"/>
      <c r="V499" s="125"/>
      <c r="W499" s="125"/>
    </row>
    <row r="500" spans="1:23" x14ac:dyDescent="0.2">
      <c r="A500" s="29" t="str">
        <f>IFERROR(VLOOKUP(D:D,'Payment Schedule'!U:AK,17,FALSE),"Not Leased")</f>
        <v>Not Leased</v>
      </c>
      <c r="H500" s="125"/>
      <c r="J500" s="125"/>
      <c r="O500" s="125"/>
      <c r="P500" s="125"/>
      <c r="Q500" s="125"/>
      <c r="R500" s="125"/>
      <c r="U500" s="125"/>
      <c r="V500" s="125"/>
      <c r="W500" s="125"/>
    </row>
    <row r="501" spans="1:23" x14ac:dyDescent="0.2">
      <c r="A501" s="29" t="str">
        <f>IFERROR(VLOOKUP(D:D,'Payment Schedule'!U:AK,17,FALSE),"Not Leased")</f>
        <v>Not Leased</v>
      </c>
      <c r="H501" s="125"/>
      <c r="J501" s="125"/>
      <c r="O501" s="125"/>
      <c r="P501" s="125"/>
      <c r="Q501" s="125"/>
      <c r="R501" s="125"/>
      <c r="U501" s="125"/>
      <c r="V501" s="125"/>
      <c r="W501" s="125"/>
    </row>
    <row r="502" spans="1:23" x14ac:dyDescent="0.2">
      <c r="A502" s="29" t="str">
        <f>IFERROR(VLOOKUP(D:D,'Payment Schedule'!U:AK,17,FALSE),"Not Leased")</f>
        <v>Not Leased</v>
      </c>
      <c r="H502" s="125"/>
      <c r="O502" s="125"/>
      <c r="P502" s="125"/>
      <c r="Q502" s="125"/>
      <c r="U502" s="125"/>
      <c r="V502" s="125"/>
      <c r="W502" s="125"/>
    </row>
    <row r="503" spans="1:23" x14ac:dyDescent="0.2">
      <c r="A503" s="29" t="str">
        <f>IFERROR(VLOOKUP(D:D,'Payment Schedule'!U:AK,17,FALSE),"Not Leased")</f>
        <v>Not Leased</v>
      </c>
      <c r="H503" s="125"/>
      <c r="O503" s="125"/>
      <c r="P503" s="125"/>
      <c r="Q503" s="125"/>
      <c r="U503" s="125"/>
      <c r="V503" s="125"/>
      <c r="W503" s="125"/>
    </row>
    <row r="504" spans="1:23" x14ac:dyDescent="0.2">
      <c r="A504" s="29" t="str">
        <f>IFERROR(VLOOKUP(D:D,'Payment Schedule'!U:AK,17,FALSE),"Not Leased")</f>
        <v>Not Leased</v>
      </c>
      <c r="H504" s="125"/>
      <c r="J504" s="125"/>
      <c r="O504" s="125"/>
      <c r="P504" s="125"/>
      <c r="Q504" s="125"/>
      <c r="R504" s="125"/>
      <c r="U504" s="125"/>
      <c r="V504" s="125"/>
      <c r="W504" s="125"/>
    </row>
    <row r="505" spans="1:23" x14ac:dyDescent="0.2">
      <c r="A505" s="29" t="str">
        <f>IFERROR(VLOOKUP(D:D,'Payment Schedule'!U:AK,17,FALSE),"Not Leased")</f>
        <v>Not Leased</v>
      </c>
      <c r="H505" s="125"/>
      <c r="O505" s="125"/>
      <c r="P505" s="125"/>
      <c r="Q505" s="125"/>
      <c r="U505" s="125"/>
      <c r="V505" s="125"/>
      <c r="W505" s="125"/>
    </row>
    <row r="506" spans="1:23" x14ac:dyDescent="0.2">
      <c r="A506" s="29" t="str">
        <f>IFERROR(VLOOKUP(D:D,'Payment Schedule'!U:AK,17,FALSE),"Not Leased")</f>
        <v>Not Leased</v>
      </c>
      <c r="H506" s="125"/>
      <c r="J506" s="125"/>
      <c r="O506" s="125"/>
      <c r="P506" s="125"/>
      <c r="Q506" s="125"/>
      <c r="R506" s="125"/>
      <c r="U506" s="125"/>
      <c r="V506" s="125"/>
      <c r="W506" s="125"/>
    </row>
    <row r="507" spans="1:23" x14ac:dyDescent="0.2">
      <c r="A507" s="29" t="str">
        <f>IFERROR(VLOOKUP(D:D,'Payment Schedule'!U:AK,17,FALSE),"Not Leased")</f>
        <v>Not Leased</v>
      </c>
      <c r="H507" s="125"/>
      <c r="J507" s="125"/>
      <c r="O507" s="125"/>
      <c r="P507" s="125"/>
      <c r="Q507" s="125"/>
      <c r="R507" s="125"/>
      <c r="U507" s="125"/>
      <c r="V507" s="125"/>
      <c r="W507" s="125"/>
    </row>
    <row r="508" spans="1:23" x14ac:dyDescent="0.2">
      <c r="A508" s="29" t="str">
        <f>IFERROR(VLOOKUP(D:D,'Payment Schedule'!U:AK,17,FALSE),"Not Leased")</f>
        <v>Not Leased</v>
      </c>
      <c r="H508" s="125"/>
      <c r="J508" s="125"/>
      <c r="O508" s="125"/>
      <c r="P508" s="125"/>
      <c r="Q508" s="125"/>
      <c r="R508" s="125"/>
      <c r="U508" s="125"/>
      <c r="V508" s="125"/>
      <c r="W508" s="125"/>
    </row>
    <row r="509" spans="1:23" x14ac:dyDescent="0.2">
      <c r="A509" s="29" t="str">
        <f>IFERROR(VLOOKUP(D:D,'Payment Schedule'!U:AK,17,FALSE),"Not Leased")</f>
        <v>Not Leased</v>
      </c>
      <c r="H509" s="125"/>
      <c r="J509" s="125"/>
      <c r="O509" s="125"/>
      <c r="P509" s="125"/>
      <c r="Q509" s="125"/>
      <c r="R509" s="125"/>
      <c r="U509" s="125"/>
      <c r="V509" s="125"/>
      <c r="W509" s="125"/>
    </row>
    <row r="510" spans="1:23" x14ac:dyDescent="0.2">
      <c r="A510" s="29" t="str">
        <f>IFERROR(VLOOKUP(D:D,'Payment Schedule'!U:AK,17,FALSE),"Not Leased")</f>
        <v>Not Leased</v>
      </c>
      <c r="H510" s="125"/>
      <c r="J510" s="125"/>
      <c r="O510" s="125"/>
      <c r="P510" s="125"/>
      <c r="Q510" s="125"/>
      <c r="R510" s="125"/>
      <c r="U510" s="125"/>
      <c r="V510" s="125"/>
      <c r="W510" s="125"/>
    </row>
    <row r="511" spans="1:23" x14ac:dyDescent="0.2">
      <c r="A511" s="29" t="str">
        <f>IFERROR(VLOOKUP(D:D,'Payment Schedule'!U:AK,17,FALSE),"Not Leased")</f>
        <v>Not Leased</v>
      </c>
      <c r="H511" s="125"/>
      <c r="J511" s="125"/>
      <c r="O511" s="125"/>
      <c r="P511" s="125"/>
      <c r="Q511" s="125"/>
      <c r="R511" s="125"/>
      <c r="U511" s="125"/>
      <c r="V511" s="125"/>
      <c r="W511" s="125"/>
    </row>
    <row r="512" spans="1:23" x14ac:dyDescent="0.2">
      <c r="A512" s="29" t="str">
        <f>IFERROR(VLOOKUP(D:D,'Payment Schedule'!U:AK,17,FALSE),"Not Leased")</f>
        <v>Not Leased</v>
      </c>
      <c r="H512" s="125"/>
      <c r="O512" s="125"/>
      <c r="P512" s="125"/>
      <c r="Q512" s="125"/>
      <c r="U512" s="125"/>
      <c r="V512" s="125"/>
      <c r="W512" s="125"/>
    </row>
    <row r="513" spans="1:23" x14ac:dyDescent="0.2">
      <c r="A513" s="29" t="str">
        <f>IFERROR(VLOOKUP(D:D,'Payment Schedule'!U:AK,17,FALSE),"Not Leased")</f>
        <v>Not Leased</v>
      </c>
      <c r="H513" s="125"/>
      <c r="J513" s="125"/>
      <c r="O513" s="125"/>
      <c r="P513" s="125"/>
      <c r="Q513" s="125"/>
      <c r="R513" s="125"/>
      <c r="U513" s="125"/>
      <c r="V513" s="125"/>
      <c r="W513" s="125"/>
    </row>
    <row r="514" spans="1:23" x14ac:dyDescent="0.2">
      <c r="A514" s="29" t="str">
        <f>IFERROR(VLOOKUP(D:D,'Payment Schedule'!U:AK,17,FALSE),"Not Leased")</f>
        <v>Not Leased</v>
      </c>
      <c r="H514" s="125"/>
      <c r="O514" s="125"/>
      <c r="P514" s="125"/>
      <c r="Q514" s="125"/>
      <c r="U514" s="125"/>
      <c r="V514" s="125"/>
      <c r="W514" s="125"/>
    </row>
    <row r="515" spans="1:23" x14ac:dyDescent="0.2">
      <c r="A515" s="29" t="str">
        <f>IFERROR(VLOOKUP(D:D,'Payment Schedule'!U:AK,17,FALSE),"Not Leased")</f>
        <v>Not Leased</v>
      </c>
      <c r="H515" s="125"/>
      <c r="O515" s="125"/>
      <c r="P515" s="125"/>
      <c r="Q515" s="125"/>
      <c r="U515" s="125"/>
      <c r="V515" s="125"/>
      <c r="W515" s="125"/>
    </row>
    <row r="516" spans="1:23" x14ac:dyDescent="0.2">
      <c r="A516" s="29" t="str">
        <f>IFERROR(VLOOKUP(D:D,'Payment Schedule'!U:AK,17,FALSE),"Not Leased")</f>
        <v>Not Leased</v>
      </c>
      <c r="H516" s="125"/>
      <c r="J516" s="125"/>
      <c r="O516" s="125"/>
      <c r="P516" s="125"/>
      <c r="Q516" s="125"/>
      <c r="R516" s="125"/>
      <c r="U516" s="125"/>
      <c r="V516" s="125"/>
      <c r="W516" s="125"/>
    </row>
    <row r="517" spans="1:23" x14ac:dyDescent="0.2">
      <c r="A517" s="29" t="str">
        <f>IFERROR(VLOOKUP(D:D,'Payment Schedule'!U:AK,17,FALSE),"Not Leased")</f>
        <v>Not Leased</v>
      </c>
      <c r="H517" s="125"/>
      <c r="J517" s="125"/>
      <c r="O517" s="125"/>
      <c r="P517" s="125"/>
      <c r="Q517" s="125"/>
      <c r="R517" s="125"/>
      <c r="U517" s="125"/>
      <c r="V517" s="125"/>
      <c r="W517" s="125"/>
    </row>
    <row r="518" spans="1:23" x14ac:dyDescent="0.2">
      <c r="A518" s="29" t="str">
        <f>IFERROR(VLOOKUP(D:D,'Payment Schedule'!U:AK,17,FALSE),"Not Leased")</f>
        <v>Not Leased</v>
      </c>
      <c r="H518" s="125"/>
      <c r="J518" s="125"/>
      <c r="O518" s="125"/>
      <c r="P518" s="125"/>
      <c r="Q518" s="125"/>
      <c r="R518" s="125"/>
      <c r="U518" s="125"/>
      <c r="V518" s="125"/>
      <c r="W518" s="125"/>
    </row>
    <row r="519" spans="1:23" x14ac:dyDescent="0.2">
      <c r="A519" s="29" t="str">
        <f>IFERROR(VLOOKUP(D:D,'Payment Schedule'!U:AK,17,FALSE),"Not Leased")</f>
        <v>Not Leased</v>
      </c>
      <c r="H519" s="125"/>
      <c r="J519" s="125"/>
      <c r="O519" s="125"/>
      <c r="P519" s="125"/>
      <c r="Q519" s="125"/>
      <c r="R519" s="125"/>
      <c r="U519" s="125"/>
      <c r="V519" s="125"/>
      <c r="W519" s="125"/>
    </row>
    <row r="520" spans="1:23" x14ac:dyDescent="0.2">
      <c r="A520" s="29" t="str">
        <f>IFERROR(VLOOKUP(D:D,'Payment Schedule'!U:AK,17,FALSE),"Not Leased")</f>
        <v>Not Leased</v>
      </c>
      <c r="H520" s="125"/>
      <c r="J520" s="125"/>
      <c r="O520" s="125"/>
      <c r="P520" s="125"/>
      <c r="Q520" s="125"/>
      <c r="R520" s="125"/>
      <c r="U520" s="125"/>
      <c r="V520" s="125"/>
      <c r="W520" s="125"/>
    </row>
    <row r="521" spans="1:23" x14ac:dyDescent="0.2">
      <c r="A521" s="29" t="str">
        <f>IFERROR(VLOOKUP(D:D,'Payment Schedule'!U:AK,17,FALSE),"Not Leased")</f>
        <v>Not Leased</v>
      </c>
      <c r="H521" s="125"/>
      <c r="J521" s="125"/>
      <c r="O521" s="125"/>
      <c r="P521" s="125"/>
      <c r="Q521" s="125"/>
      <c r="R521" s="125"/>
      <c r="U521" s="125"/>
      <c r="V521" s="125"/>
      <c r="W521" s="125"/>
    </row>
    <row r="522" spans="1:23" x14ac:dyDescent="0.2">
      <c r="A522" s="29" t="str">
        <f>IFERROR(VLOOKUP(D:D,'Payment Schedule'!U:AK,17,FALSE),"Not Leased")</f>
        <v>Not Leased</v>
      </c>
      <c r="H522" s="125"/>
      <c r="J522" s="125"/>
      <c r="O522" s="125"/>
      <c r="P522" s="125"/>
      <c r="Q522" s="125"/>
      <c r="R522" s="125"/>
      <c r="U522" s="125"/>
      <c r="V522" s="125"/>
      <c r="W522" s="125"/>
    </row>
    <row r="523" spans="1:23" x14ac:dyDescent="0.2">
      <c r="A523" s="29" t="str">
        <f>IFERROR(VLOOKUP(D:D,'Payment Schedule'!U:AK,17,FALSE),"Not Leased")</f>
        <v>Not Leased</v>
      </c>
      <c r="H523" s="125"/>
      <c r="J523" s="125"/>
      <c r="O523" s="125"/>
      <c r="P523" s="125"/>
      <c r="Q523" s="125"/>
      <c r="R523" s="125"/>
      <c r="U523" s="125"/>
      <c r="V523" s="125"/>
      <c r="W523" s="125"/>
    </row>
    <row r="524" spans="1:23" x14ac:dyDescent="0.2">
      <c r="A524" s="29" t="str">
        <f>IFERROR(VLOOKUP(D:D,'Payment Schedule'!U:AK,17,FALSE),"Not Leased")</f>
        <v>Not Leased</v>
      </c>
      <c r="H524" s="125"/>
      <c r="O524" s="125"/>
      <c r="P524" s="125"/>
      <c r="Q524" s="125"/>
      <c r="U524" s="125"/>
      <c r="V524" s="125"/>
      <c r="W524" s="125"/>
    </row>
    <row r="525" spans="1:23" x14ac:dyDescent="0.2">
      <c r="A525" s="29" t="str">
        <f>IFERROR(VLOOKUP(D:D,'Payment Schedule'!U:AK,17,FALSE),"Not Leased")</f>
        <v>Not Leased</v>
      </c>
      <c r="H525" s="125"/>
      <c r="O525" s="125"/>
      <c r="P525" s="125"/>
      <c r="Q525" s="125"/>
      <c r="U525" s="125"/>
      <c r="V525" s="125"/>
      <c r="W525" s="125"/>
    </row>
    <row r="526" spans="1:23" x14ac:dyDescent="0.2">
      <c r="A526" s="29" t="str">
        <f>IFERROR(VLOOKUP(D:D,'Payment Schedule'!U:AK,17,FALSE),"Not Leased")</f>
        <v>Not Leased</v>
      </c>
      <c r="H526" s="125"/>
      <c r="J526" s="125"/>
      <c r="O526" s="125"/>
      <c r="P526" s="125"/>
      <c r="Q526" s="125"/>
      <c r="R526" s="125"/>
      <c r="U526" s="125"/>
      <c r="V526" s="125"/>
      <c r="W526" s="125"/>
    </row>
    <row r="527" spans="1:23" x14ac:dyDescent="0.2">
      <c r="A527" s="29" t="str">
        <f>IFERROR(VLOOKUP(D:D,'Payment Schedule'!U:AK,17,FALSE),"Not Leased")</f>
        <v>Not Leased</v>
      </c>
      <c r="H527" s="125"/>
      <c r="O527" s="125"/>
      <c r="P527" s="125"/>
      <c r="Q527" s="125"/>
      <c r="U527" s="125"/>
      <c r="V527" s="125"/>
      <c r="W527" s="125"/>
    </row>
    <row r="528" spans="1:23" x14ac:dyDescent="0.2">
      <c r="A528" s="29" t="str">
        <f>IFERROR(VLOOKUP(D:D,'Payment Schedule'!U:AK,17,FALSE),"Not Leased")</f>
        <v>Not Leased</v>
      </c>
      <c r="H528" s="125"/>
      <c r="O528" s="125"/>
      <c r="P528" s="125"/>
      <c r="Q528" s="125"/>
      <c r="U528" s="125"/>
      <c r="V528" s="125"/>
      <c r="W528" s="125"/>
    </row>
    <row r="529" spans="1:23" x14ac:dyDescent="0.2">
      <c r="A529" s="29" t="str">
        <f>IFERROR(VLOOKUP(D:D,'Payment Schedule'!U:AK,17,FALSE),"Not Leased")</f>
        <v>Not Leased</v>
      </c>
      <c r="H529" s="125"/>
      <c r="O529" s="125"/>
      <c r="P529" s="125"/>
      <c r="Q529" s="125"/>
      <c r="U529" s="125"/>
      <c r="V529" s="125"/>
      <c r="W529" s="125"/>
    </row>
    <row r="530" spans="1:23" x14ac:dyDescent="0.2">
      <c r="A530" s="29" t="str">
        <f>IFERROR(VLOOKUP(D:D,'Payment Schedule'!U:AK,17,FALSE),"Not Leased")</f>
        <v>Not Leased</v>
      </c>
      <c r="H530" s="125"/>
      <c r="O530" s="125"/>
      <c r="P530" s="125"/>
      <c r="Q530" s="125"/>
      <c r="U530" s="125"/>
      <c r="V530" s="125"/>
      <c r="W530" s="125"/>
    </row>
    <row r="531" spans="1:23" x14ac:dyDescent="0.2">
      <c r="A531" s="29" t="str">
        <f>IFERROR(VLOOKUP(D:D,'Payment Schedule'!U:AK,17,FALSE),"Not Leased")</f>
        <v>Not Leased</v>
      </c>
      <c r="H531" s="125"/>
      <c r="J531" s="125"/>
      <c r="O531" s="125"/>
      <c r="P531" s="125"/>
      <c r="Q531" s="125"/>
      <c r="R531" s="125"/>
      <c r="U531" s="125"/>
      <c r="V531" s="125"/>
      <c r="W531" s="125"/>
    </row>
    <row r="532" spans="1:23" x14ac:dyDescent="0.2">
      <c r="A532" s="29" t="str">
        <f>IFERROR(VLOOKUP(D:D,'Payment Schedule'!U:AK,17,FALSE),"Not Leased")</f>
        <v>Not Leased</v>
      </c>
      <c r="H532" s="125"/>
      <c r="O532" s="125"/>
      <c r="P532" s="125"/>
      <c r="Q532" s="125"/>
      <c r="U532" s="125"/>
      <c r="V532" s="125"/>
      <c r="W532" s="125"/>
    </row>
    <row r="533" spans="1:23" x14ac:dyDescent="0.2">
      <c r="A533" s="29" t="str">
        <f>IFERROR(VLOOKUP(D:D,'Payment Schedule'!U:AK,17,FALSE),"Not Leased")</f>
        <v>Not Leased</v>
      </c>
      <c r="H533" s="125"/>
      <c r="O533" s="125"/>
      <c r="P533" s="125"/>
      <c r="Q533" s="125"/>
      <c r="U533" s="125"/>
      <c r="V533" s="125"/>
      <c r="W533" s="125"/>
    </row>
    <row r="534" spans="1:23" x14ac:dyDescent="0.2">
      <c r="A534" s="29" t="str">
        <f>IFERROR(VLOOKUP(D:D,'Payment Schedule'!U:AK,17,FALSE),"Not Leased")</f>
        <v>Not Leased</v>
      </c>
      <c r="H534" s="125"/>
      <c r="O534" s="125"/>
      <c r="P534" s="125"/>
      <c r="Q534" s="125"/>
      <c r="U534" s="125"/>
      <c r="V534" s="125"/>
      <c r="W534" s="125"/>
    </row>
    <row r="535" spans="1:23" x14ac:dyDescent="0.2">
      <c r="A535" s="29" t="str">
        <f>IFERROR(VLOOKUP(D:D,'Payment Schedule'!U:AK,17,FALSE),"Not Leased")</f>
        <v>Not Leased</v>
      </c>
      <c r="H535" s="125"/>
      <c r="O535" s="125"/>
      <c r="P535" s="125"/>
      <c r="Q535" s="125"/>
      <c r="U535" s="125"/>
      <c r="V535" s="125"/>
      <c r="W535" s="125"/>
    </row>
    <row r="536" spans="1:23" x14ac:dyDescent="0.2">
      <c r="A536" s="29" t="str">
        <f>IFERROR(VLOOKUP(D:D,'Payment Schedule'!U:AK,17,FALSE),"Not Leased")</f>
        <v>Not Leased</v>
      </c>
      <c r="H536" s="125"/>
      <c r="O536" s="125"/>
      <c r="P536" s="125"/>
      <c r="Q536" s="125"/>
      <c r="U536" s="125"/>
      <c r="V536" s="125"/>
      <c r="W536" s="125"/>
    </row>
    <row r="537" spans="1:23" x14ac:dyDescent="0.2">
      <c r="A537" s="29" t="str">
        <f>IFERROR(VLOOKUP(D:D,'Payment Schedule'!U:AK,17,FALSE),"Not Leased")</f>
        <v>Not Leased</v>
      </c>
      <c r="H537" s="125"/>
      <c r="O537" s="125"/>
      <c r="P537" s="125"/>
      <c r="Q537" s="125"/>
      <c r="U537" s="125"/>
      <c r="V537" s="125"/>
      <c r="W537" s="125"/>
    </row>
    <row r="538" spans="1:23" x14ac:dyDescent="0.2">
      <c r="A538" s="29" t="str">
        <f>IFERROR(VLOOKUP(D:D,'Payment Schedule'!U:AK,17,FALSE),"Not Leased")</f>
        <v>Not Leased</v>
      </c>
      <c r="H538" s="125"/>
      <c r="O538" s="125"/>
      <c r="P538" s="125"/>
      <c r="Q538" s="125"/>
      <c r="U538" s="125"/>
      <c r="V538" s="125"/>
      <c r="W538" s="125"/>
    </row>
    <row r="539" spans="1:23" x14ac:dyDescent="0.2">
      <c r="A539" s="29" t="str">
        <f>IFERROR(VLOOKUP(D:D,'Payment Schedule'!U:AK,17,FALSE),"Not Leased")</f>
        <v>Not Leased</v>
      </c>
      <c r="H539" s="125"/>
      <c r="O539" s="125"/>
      <c r="P539" s="125"/>
      <c r="Q539" s="125"/>
      <c r="U539" s="125"/>
      <c r="V539" s="125"/>
      <c r="W539" s="125"/>
    </row>
    <row r="540" spans="1:23" x14ac:dyDescent="0.2">
      <c r="A540" s="29" t="str">
        <f>IFERROR(VLOOKUP(D:D,'Payment Schedule'!U:AK,17,FALSE),"Not Leased")</f>
        <v>Not Leased</v>
      </c>
      <c r="H540" s="125"/>
      <c r="J540" s="125"/>
      <c r="O540" s="125"/>
      <c r="P540" s="125"/>
      <c r="Q540" s="125"/>
      <c r="R540" s="125"/>
      <c r="U540" s="125"/>
      <c r="V540" s="125"/>
      <c r="W540" s="125"/>
    </row>
    <row r="541" spans="1:23" x14ac:dyDescent="0.2">
      <c r="A541" s="29" t="str">
        <f>IFERROR(VLOOKUP(D:D,'Payment Schedule'!U:AK,17,FALSE),"Not Leased")</f>
        <v>Not Leased</v>
      </c>
      <c r="H541" s="125"/>
      <c r="O541" s="125"/>
      <c r="P541" s="125"/>
      <c r="Q541" s="125"/>
      <c r="U541" s="125"/>
      <c r="V541" s="125"/>
      <c r="W541" s="125"/>
    </row>
    <row r="542" spans="1:23" x14ac:dyDescent="0.2">
      <c r="A542" s="29" t="str">
        <f>IFERROR(VLOOKUP(D:D,'Payment Schedule'!U:AK,17,FALSE),"Not Leased")</f>
        <v>Not Leased</v>
      </c>
      <c r="H542" s="125"/>
      <c r="O542" s="125"/>
      <c r="P542" s="125"/>
      <c r="Q542" s="125"/>
      <c r="U542" s="125"/>
      <c r="V542" s="125"/>
      <c r="W542" s="125"/>
    </row>
    <row r="543" spans="1:23" x14ac:dyDescent="0.2">
      <c r="A543" s="29" t="str">
        <f>IFERROR(VLOOKUP(D:D,'Payment Schedule'!U:AK,17,FALSE),"Not Leased")</f>
        <v>Not Leased</v>
      </c>
      <c r="H543" s="125"/>
      <c r="J543" s="125"/>
      <c r="O543" s="125"/>
      <c r="P543" s="125"/>
      <c r="Q543" s="125"/>
      <c r="R543" s="125"/>
      <c r="U543" s="125"/>
      <c r="V543" s="125"/>
      <c r="W543" s="125"/>
    </row>
    <row r="544" spans="1:23" x14ac:dyDescent="0.2">
      <c r="A544" s="29" t="str">
        <f>IFERROR(VLOOKUP(D:D,'Payment Schedule'!U:AK,17,FALSE),"Not Leased")</f>
        <v>Not Leased</v>
      </c>
      <c r="H544" s="125"/>
      <c r="O544" s="125"/>
      <c r="P544" s="125"/>
      <c r="Q544" s="125"/>
      <c r="U544" s="125"/>
      <c r="V544" s="125"/>
      <c r="W544" s="125"/>
    </row>
    <row r="545" spans="1:23" x14ac:dyDescent="0.2">
      <c r="A545" s="29" t="str">
        <f>IFERROR(VLOOKUP(D:D,'Payment Schedule'!U:AK,17,FALSE),"Not Leased")</f>
        <v>Not Leased</v>
      </c>
      <c r="H545" s="125"/>
      <c r="O545" s="125"/>
      <c r="P545" s="125"/>
      <c r="Q545" s="125"/>
      <c r="U545" s="125"/>
      <c r="V545" s="125"/>
      <c r="W545" s="125"/>
    </row>
    <row r="546" spans="1:23" x14ac:dyDescent="0.2">
      <c r="A546" s="29" t="str">
        <f>IFERROR(VLOOKUP(D:D,'Payment Schedule'!U:AK,17,FALSE),"Not Leased")</f>
        <v>Not Leased</v>
      </c>
      <c r="H546" s="125"/>
      <c r="J546" s="125"/>
      <c r="O546" s="125"/>
      <c r="P546" s="125"/>
      <c r="Q546" s="125"/>
      <c r="R546" s="125"/>
      <c r="U546" s="125"/>
      <c r="V546" s="125"/>
      <c r="W546" s="125"/>
    </row>
    <row r="547" spans="1:23" x14ac:dyDescent="0.2">
      <c r="A547" s="29" t="str">
        <f>IFERROR(VLOOKUP(D:D,'Payment Schedule'!U:AK,17,FALSE),"Not Leased")</f>
        <v>Not Leased</v>
      </c>
      <c r="H547" s="125"/>
      <c r="O547" s="125"/>
      <c r="P547" s="125"/>
      <c r="Q547" s="125"/>
      <c r="U547" s="125"/>
      <c r="V547" s="125"/>
      <c r="W547" s="125"/>
    </row>
    <row r="548" spans="1:23" x14ac:dyDescent="0.2">
      <c r="A548" s="29" t="str">
        <f>IFERROR(VLOOKUP(D:D,'Payment Schedule'!U:AK,17,FALSE),"Not Leased")</f>
        <v>Not Leased</v>
      </c>
      <c r="H548" s="125"/>
      <c r="O548" s="125"/>
      <c r="P548" s="125"/>
      <c r="Q548" s="125"/>
      <c r="U548" s="125"/>
      <c r="V548" s="125"/>
      <c r="W548" s="125"/>
    </row>
    <row r="549" spans="1:23" x14ac:dyDescent="0.2">
      <c r="A549" s="29" t="str">
        <f>IFERROR(VLOOKUP(D:D,'Payment Schedule'!U:AK,17,FALSE),"Not Leased")</f>
        <v>Not Leased</v>
      </c>
      <c r="H549" s="125"/>
      <c r="O549" s="125"/>
      <c r="P549" s="125"/>
      <c r="Q549" s="125"/>
      <c r="U549" s="125"/>
      <c r="V549" s="125"/>
      <c r="W549" s="125"/>
    </row>
    <row r="550" spans="1:23" x14ac:dyDescent="0.2">
      <c r="A550" s="29" t="str">
        <f>IFERROR(VLOOKUP(D:D,'Payment Schedule'!U:AK,17,FALSE),"Not Leased")</f>
        <v>Not Leased</v>
      </c>
      <c r="H550" s="125"/>
      <c r="O550" s="125"/>
      <c r="P550" s="125"/>
      <c r="Q550" s="125"/>
      <c r="U550" s="125"/>
      <c r="V550" s="125"/>
      <c r="W550" s="125"/>
    </row>
    <row r="551" spans="1:23" x14ac:dyDescent="0.2">
      <c r="A551" s="29" t="str">
        <f>IFERROR(VLOOKUP(D:D,'Payment Schedule'!U:AK,17,FALSE),"Not Leased")</f>
        <v>Not Leased</v>
      </c>
      <c r="H551" s="125"/>
      <c r="O551" s="125"/>
      <c r="P551" s="125"/>
      <c r="Q551" s="125"/>
      <c r="U551" s="125"/>
      <c r="V551" s="125"/>
      <c r="W551" s="125"/>
    </row>
    <row r="552" spans="1:23" x14ac:dyDescent="0.2">
      <c r="A552" s="29" t="str">
        <f>IFERROR(VLOOKUP(D:D,'Payment Schedule'!U:AK,17,FALSE),"Not Leased")</f>
        <v>Not Leased</v>
      </c>
      <c r="H552" s="125"/>
      <c r="O552" s="125"/>
      <c r="P552" s="125"/>
      <c r="Q552" s="125"/>
      <c r="U552" s="125"/>
      <c r="V552" s="125"/>
      <c r="W552" s="125"/>
    </row>
    <row r="553" spans="1:23" x14ac:dyDescent="0.2">
      <c r="A553" s="29" t="str">
        <f>IFERROR(VLOOKUP(D:D,'Payment Schedule'!U:AK,17,FALSE),"Not Leased")</f>
        <v>Not Leased</v>
      </c>
      <c r="H553" s="125"/>
      <c r="O553" s="125"/>
      <c r="P553" s="125"/>
      <c r="Q553" s="125"/>
      <c r="U553" s="125"/>
      <c r="V553" s="125"/>
      <c r="W553" s="125"/>
    </row>
    <row r="554" spans="1:23" x14ac:dyDescent="0.2">
      <c r="A554" s="29" t="str">
        <f>IFERROR(VLOOKUP(D:D,'Payment Schedule'!U:AK,17,FALSE),"Not Leased")</f>
        <v>Not Leased</v>
      </c>
      <c r="H554" s="125"/>
      <c r="O554" s="125"/>
      <c r="P554" s="125"/>
      <c r="Q554" s="125"/>
      <c r="U554" s="125"/>
      <c r="V554" s="125"/>
      <c r="W554" s="125"/>
    </row>
    <row r="555" spans="1:23" x14ac:dyDescent="0.2">
      <c r="A555" s="29" t="str">
        <f>IFERROR(VLOOKUP(D:D,'Payment Schedule'!U:AK,17,FALSE),"Not Leased")</f>
        <v>Not Leased</v>
      </c>
      <c r="H555" s="125"/>
      <c r="O555" s="125"/>
      <c r="P555" s="125"/>
      <c r="Q555" s="125"/>
      <c r="U555" s="125"/>
      <c r="V555" s="125"/>
      <c r="W555" s="125"/>
    </row>
    <row r="556" spans="1:23" x14ac:dyDescent="0.2">
      <c r="A556" s="29" t="str">
        <f>IFERROR(VLOOKUP(D:D,'Payment Schedule'!U:AK,17,FALSE),"Not Leased")</f>
        <v>Not Leased</v>
      </c>
      <c r="H556" s="125"/>
      <c r="O556" s="125"/>
      <c r="P556" s="125"/>
      <c r="Q556" s="125"/>
      <c r="U556" s="125"/>
      <c r="V556" s="125"/>
      <c r="W556" s="125"/>
    </row>
    <row r="557" spans="1:23" x14ac:dyDescent="0.2">
      <c r="A557" s="29" t="str">
        <f>IFERROR(VLOOKUP(D:D,'Payment Schedule'!U:AK,17,FALSE),"Not Leased")</f>
        <v>Not Leased</v>
      </c>
      <c r="H557" s="125"/>
      <c r="O557" s="125"/>
      <c r="P557" s="125"/>
      <c r="Q557" s="125"/>
      <c r="U557" s="125"/>
      <c r="V557" s="125"/>
      <c r="W557" s="125"/>
    </row>
    <row r="558" spans="1:23" x14ac:dyDescent="0.2">
      <c r="A558" s="29" t="str">
        <f>IFERROR(VLOOKUP(D:D,'Payment Schedule'!U:AK,17,FALSE),"Not Leased")</f>
        <v>Not Leased</v>
      </c>
      <c r="H558" s="125"/>
      <c r="J558" s="125"/>
      <c r="O558" s="125"/>
      <c r="P558" s="125"/>
      <c r="Q558" s="125"/>
      <c r="R558" s="125"/>
      <c r="U558" s="125"/>
      <c r="V558" s="125"/>
      <c r="W558" s="125"/>
    </row>
    <row r="559" spans="1:23" x14ac:dyDescent="0.2">
      <c r="A559" s="29" t="str">
        <f>IFERROR(VLOOKUP(D:D,'Payment Schedule'!U:AK,17,FALSE),"Not Leased")</f>
        <v>Not Leased</v>
      </c>
      <c r="H559" s="125"/>
      <c r="O559" s="125"/>
      <c r="P559" s="125"/>
      <c r="Q559" s="125"/>
      <c r="U559" s="125"/>
      <c r="V559" s="125"/>
      <c r="W559" s="125"/>
    </row>
    <row r="560" spans="1:23" x14ac:dyDescent="0.2">
      <c r="A560" s="29" t="str">
        <f>IFERROR(VLOOKUP(D:D,'Payment Schedule'!U:AK,17,FALSE),"Not Leased")</f>
        <v>Not Leased</v>
      </c>
      <c r="H560" s="125"/>
      <c r="J560" s="125"/>
      <c r="O560" s="125"/>
      <c r="P560" s="125"/>
      <c r="Q560" s="125"/>
      <c r="R560" s="125"/>
      <c r="U560" s="125"/>
      <c r="V560" s="125"/>
      <c r="W560" s="125"/>
    </row>
    <row r="561" spans="1:23" x14ac:dyDescent="0.2">
      <c r="A561" s="29" t="str">
        <f>IFERROR(VLOOKUP(D:D,'Payment Schedule'!U:AK,17,FALSE),"Not Leased")</f>
        <v>Not Leased</v>
      </c>
      <c r="H561" s="125"/>
      <c r="O561" s="125"/>
      <c r="P561" s="125"/>
      <c r="Q561" s="125"/>
      <c r="U561" s="125"/>
      <c r="V561" s="125"/>
      <c r="W561" s="125"/>
    </row>
    <row r="562" spans="1:23" x14ac:dyDescent="0.2">
      <c r="A562" s="29" t="str">
        <f>IFERROR(VLOOKUP(D:D,'Payment Schedule'!U:AK,17,FALSE),"Not Leased")</f>
        <v>Not Leased</v>
      </c>
      <c r="H562" s="125"/>
      <c r="J562" s="125"/>
      <c r="O562" s="125"/>
      <c r="P562" s="125"/>
      <c r="Q562" s="125"/>
      <c r="R562" s="125"/>
      <c r="U562" s="125"/>
      <c r="V562" s="125"/>
      <c r="W562" s="125"/>
    </row>
    <row r="563" spans="1:23" x14ac:dyDescent="0.2">
      <c r="A563" s="29" t="str">
        <f>IFERROR(VLOOKUP(D:D,'Payment Schedule'!U:AK,17,FALSE),"Not Leased")</f>
        <v>Not Leased</v>
      </c>
      <c r="H563" s="125"/>
      <c r="O563" s="125"/>
      <c r="P563" s="125"/>
      <c r="Q563" s="125"/>
      <c r="U563" s="125"/>
      <c r="V563" s="125"/>
      <c r="W563" s="125"/>
    </row>
    <row r="564" spans="1:23" x14ac:dyDescent="0.2">
      <c r="A564" s="29" t="str">
        <f>IFERROR(VLOOKUP(D:D,'Payment Schedule'!U:AK,17,FALSE),"Not Leased")</f>
        <v>Not Leased</v>
      </c>
      <c r="H564" s="125"/>
      <c r="O564" s="125"/>
      <c r="P564" s="125"/>
      <c r="Q564" s="125"/>
      <c r="U564" s="125"/>
      <c r="V564" s="125"/>
      <c r="W564" s="125"/>
    </row>
    <row r="565" spans="1:23" x14ac:dyDescent="0.2">
      <c r="A565" s="29" t="str">
        <f>IFERROR(VLOOKUP(D:D,'Payment Schedule'!U:AK,17,FALSE),"Not Leased")</f>
        <v>Not Leased</v>
      </c>
      <c r="H565" s="125"/>
      <c r="O565" s="125"/>
      <c r="P565" s="125"/>
      <c r="Q565" s="125"/>
      <c r="U565" s="125"/>
      <c r="V565" s="125"/>
      <c r="W565" s="125"/>
    </row>
    <row r="566" spans="1:23" x14ac:dyDescent="0.2">
      <c r="A566" s="29" t="str">
        <f>IFERROR(VLOOKUP(D:D,'Payment Schedule'!U:AK,17,FALSE),"Not Leased")</f>
        <v>Not Leased</v>
      </c>
      <c r="H566" s="125"/>
      <c r="O566" s="125"/>
      <c r="P566" s="125"/>
      <c r="Q566" s="125"/>
      <c r="U566" s="125"/>
      <c r="V566" s="125"/>
      <c r="W566" s="125"/>
    </row>
    <row r="567" spans="1:23" x14ac:dyDescent="0.2">
      <c r="A567" s="29" t="str">
        <f>IFERROR(VLOOKUP(D:D,'Payment Schedule'!U:AK,17,FALSE),"Not Leased")</f>
        <v>Not Leased</v>
      </c>
      <c r="H567" s="125"/>
      <c r="O567" s="125"/>
      <c r="P567" s="125"/>
      <c r="Q567" s="125"/>
      <c r="U567" s="125"/>
      <c r="V567" s="125"/>
      <c r="W567" s="125"/>
    </row>
    <row r="568" spans="1:23" x14ac:dyDescent="0.2">
      <c r="A568" s="29" t="str">
        <f>IFERROR(VLOOKUP(D:D,'Payment Schedule'!U:AK,17,FALSE),"Not Leased")</f>
        <v>Not Leased</v>
      </c>
      <c r="H568" s="125"/>
      <c r="O568" s="125"/>
      <c r="P568" s="125"/>
      <c r="Q568" s="125"/>
      <c r="U568" s="125"/>
      <c r="V568" s="125"/>
      <c r="W568" s="125"/>
    </row>
    <row r="569" spans="1:23" x14ac:dyDescent="0.2">
      <c r="A569" s="29" t="str">
        <f>IFERROR(VLOOKUP(D:D,'Payment Schedule'!U:AK,17,FALSE),"Not Leased")</f>
        <v>Not Leased</v>
      </c>
      <c r="H569" s="125"/>
      <c r="O569" s="125"/>
      <c r="P569" s="125"/>
      <c r="Q569" s="125"/>
      <c r="U569" s="125"/>
      <c r="V569" s="125"/>
      <c r="W569" s="125"/>
    </row>
    <row r="570" spans="1:23" x14ac:dyDescent="0.2">
      <c r="A570" s="29" t="str">
        <f>IFERROR(VLOOKUP(D:D,'Payment Schedule'!U:AK,17,FALSE),"Not Leased")</f>
        <v>Not Leased</v>
      </c>
      <c r="H570" s="125"/>
      <c r="J570" s="125"/>
      <c r="O570" s="125"/>
      <c r="P570" s="125"/>
      <c r="Q570" s="125"/>
      <c r="R570" s="125"/>
      <c r="U570" s="125"/>
      <c r="V570" s="125"/>
      <c r="W570" s="125"/>
    </row>
    <row r="571" spans="1:23" x14ac:dyDescent="0.2">
      <c r="A571" s="29" t="str">
        <f>IFERROR(VLOOKUP(D:D,'Payment Schedule'!U:AK,17,FALSE),"Not Leased")</f>
        <v>Not Leased</v>
      </c>
      <c r="H571" s="125"/>
      <c r="O571" s="125"/>
      <c r="P571" s="125"/>
      <c r="Q571" s="125"/>
      <c r="U571" s="125"/>
      <c r="V571" s="125"/>
      <c r="W571" s="125"/>
    </row>
    <row r="572" spans="1:23" x14ac:dyDescent="0.2">
      <c r="A572" s="29" t="str">
        <f>IFERROR(VLOOKUP(D:D,'Payment Schedule'!U:AK,17,FALSE),"Not Leased")</f>
        <v>Not Leased</v>
      </c>
      <c r="H572" s="125"/>
      <c r="O572" s="125"/>
      <c r="P572" s="125"/>
      <c r="Q572" s="125"/>
      <c r="U572" s="125"/>
      <c r="V572" s="125"/>
      <c r="W572" s="125"/>
    </row>
    <row r="573" spans="1:23" x14ac:dyDescent="0.2">
      <c r="A573" s="29" t="str">
        <f>IFERROR(VLOOKUP(D:D,'Payment Schedule'!U:AK,17,FALSE),"Not Leased")</f>
        <v>Not Leased</v>
      </c>
      <c r="H573" s="125"/>
      <c r="J573" s="125"/>
      <c r="O573" s="125"/>
      <c r="P573" s="125"/>
      <c r="Q573" s="125"/>
      <c r="R573" s="125"/>
      <c r="U573" s="125"/>
      <c r="V573" s="125"/>
      <c r="W573" s="125"/>
    </row>
    <row r="574" spans="1:23" x14ac:dyDescent="0.2">
      <c r="A574" s="29" t="str">
        <f>IFERROR(VLOOKUP(D:D,'Payment Schedule'!U:AK,17,FALSE),"Not Leased")</f>
        <v>Not Leased</v>
      </c>
      <c r="H574" s="125"/>
      <c r="O574" s="125"/>
      <c r="P574" s="125"/>
      <c r="Q574" s="125"/>
      <c r="U574" s="125"/>
      <c r="V574" s="125"/>
      <c r="W574" s="125"/>
    </row>
    <row r="575" spans="1:23" x14ac:dyDescent="0.2">
      <c r="A575" s="29" t="str">
        <f>IFERROR(VLOOKUP(D:D,'Payment Schedule'!U:AK,17,FALSE),"Not Leased")</f>
        <v>Not Leased</v>
      </c>
      <c r="H575" s="125"/>
      <c r="O575" s="125"/>
      <c r="P575" s="125"/>
      <c r="Q575" s="125"/>
      <c r="U575" s="125"/>
      <c r="V575" s="125"/>
      <c r="W575" s="125"/>
    </row>
    <row r="576" spans="1:23" x14ac:dyDescent="0.2">
      <c r="A576" s="29" t="str">
        <f>IFERROR(VLOOKUP(D:D,'Payment Schedule'!U:AK,17,FALSE),"Not Leased")</f>
        <v>Not Leased</v>
      </c>
      <c r="H576" s="125"/>
      <c r="J576" s="125"/>
      <c r="O576" s="125"/>
      <c r="P576" s="125"/>
      <c r="Q576" s="125"/>
      <c r="R576" s="125"/>
      <c r="U576" s="125"/>
      <c r="V576" s="125"/>
      <c r="W576" s="125"/>
    </row>
    <row r="577" spans="1:23" x14ac:dyDescent="0.2">
      <c r="A577" s="29" t="str">
        <f>IFERROR(VLOOKUP(D:D,'Payment Schedule'!U:AK,17,FALSE),"Not Leased")</f>
        <v>Not Leased</v>
      </c>
      <c r="H577" s="125"/>
      <c r="O577" s="125"/>
      <c r="P577" s="125"/>
      <c r="Q577" s="125"/>
      <c r="U577" s="125"/>
      <c r="V577" s="125"/>
      <c r="W577" s="125"/>
    </row>
    <row r="578" spans="1:23" x14ac:dyDescent="0.2">
      <c r="A578" s="29" t="str">
        <f>IFERROR(VLOOKUP(D:D,'Payment Schedule'!U:AK,17,FALSE),"Not Leased")</f>
        <v>Not Leased</v>
      </c>
      <c r="H578" s="125"/>
      <c r="O578" s="125"/>
      <c r="P578" s="125"/>
      <c r="Q578" s="125"/>
      <c r="U578" s="125"/>
      <c r="V578" s="125"/>
      <c r="W578" s="125"/>
    </row>
    <row r="579" spans="1:23" x14ac:dyDescent="0.2">
      <c r="A579" s="29" t="str">
        <f>IFERROR(VLOOKUP(D:D,'Payment Schedule'!U:AK,17,FALSE),"Not Leased")</f>
        <v>Not Leased</v>
      </c>
      <c r="H579" s="125"/>
      <c r="J579" s="125"/>
      <c r="O579" s="125"/>
      <c r="P579" s="125"/>
      <c r="Q579" s="125"/>
      <c r="R579" s="125"/>
      <c r="U579" s="125"/>
      <c r="V579" s="125"/>
      <c r="W579" s="125"/>
    </row>
    <row r="580" spans="1:23" x14ac:dyDescent="0.2">
      <c r="A580" s="29" t="str">
        <f>IFERROR(VLOOKUP(D:D,'Payment Schedule'!U:AK,17,FALSE),"Not Leased")</f>
        <v>Not Leased</v>
      </c>
      <c r="H580" s="125"/>
      <c r="J580" s="125"/>
      <c r="O580" s="125"/>
      <c r="P580" s="125"/>
      <c r="Q580" s="125"/>
      <c r="R580" s="125"/>
      <c r="U580" s="125"/>
      <c r="V580" s="125"/>
      <c r="W580" s="125"/>
    </row>
    <row r="581" spans="1:23" x14ac:dyDescent="0.2">
      <c r="A581" s="29" t="str">
        <f>IFERROR(VLOOKUP(D:D,'Payment Schedule'!U:AK,17,FALSE),"Not Leased")</f>
        <v>Not Leased</v>
      </c>
      <c r="H581" s="125"/>
      <c r="J581" s="125"/>
      <c r="O581" s="125"/>
      <c r="P581" s="125"/>
      <c r="Q581" s="125"/>
      <c r="R581" s="125"/>
      <c r="U581" s="125"/>
      <c r="V581" s="125"/>
      <c r="W581" s="125"/>
    </row>
    <row r="582" spans="1:23" x14ac:dyDescent="0.2">
      <c r="A582" s="29" t="str">
        <f>IFERROR(VLOOKUP(D:D,'Payment Schedule'!U:AK,17,FALSE),"Not Leased")</f>
        <v>Not Leased</v>
      </c>
      <c r="H582" s="125"/>
      <c r="O582" s="125"/>
      <c r="P582" s="125"/>
      <c r="Q582" s="125"/>
      <c r="U582" s="125"/>
      <c r="V582" s="125"/>
      <c r="W582" s="125"/>
    </row>
    <row r="583" spans="1:23" x14ac:dyDescent="0.2">
      <c r="A583" s="29" t="str">
        <f>IFERROR(VLOOKUP(D:D,'Payment Schedule'!U:AK,17,FALSE),"Not Leased")</f>
        <v>Not Leased</v>
      </c>
      <c r="H583" s="125"/>
      <c r="O583" s="125"/>
      <c r="P583" s="125"/>
      <c r="Q583" s="125"/>
      <c r="U583" s="125"/>
      <c r="V583" s="125"/>
      <c r="W583" s="125"/>
    </row>
    <row r="584" spans="1:23" x14ac:dyDescent="0.2">
      <c r="A584" s="29" t="str">
        <f>IFERROR(VLOOKUP(D:D,'Payment Schedule'!U:AK,17,FALSE),"Not Leased")</f>
        <v>Not Leased</v>
      </c>
      <c r="H584" s="125"/>
      <c r="O584" s="125"/>
      <c r="P584" s="125"/>
      <c r="Q584" s="125"/>
      <c r="U584" s="125"/>
      <c r="V584" s="125"/>
      <c r="W584" s="125"/>
    </row>
    <row r="585" spans="1:23" x14ac:dyDescent="0.2">
      <c r="A585" s="29" t="str">
        <f>IFERROR(VLOOKUP(D:D,'Payment Schedule'!U:AK,17,FALSE),"Not Leased")</f>
        <v>Not Leased</v>
      </c>
      <c r="H585" s="125"/>
      <c r="O585" s="125"/>
      <c r="P585" s="125"/>
      <c r="Q585" s="125"/>
      <c r="U585" s="125"/>
      <c r="V585" s="125"/>
      <c r="W585" s="125"/>
    </row>
    <row r="586" spans="1:23" x14ac:dyDescent="0.2">
      <c r="A586" s="29" t="str">
        <f>IFERROR(VLOOKUP(D:D,'Payment Schedule'!U:AK,17,FALSE),"Not Leased")</f>
        <v>Not Leased</v>
      </c>
      <c r="H586" s="125"/>
      <c r="O586" s="125"/>
      <c r="P586" s="125"/>
      <c r="Q586" s="125"/>
      <c r="U586" s="125"/>
      <c r="V586" s="125"/>
      <c r="W586" s="125"/>
    </row>
    <row r="587" spans="1:23" x14ac:dyDescent="0.2">
      <c r="A587" s="29" t="str">
        <f>IFERROR(VLOOKUP(D:D,'Payment Schedule'!U:AK,17,FALSE),"Not Leased")</f>
        <v>Not Leased</v>
      </c>
      <c r="H587" s="125"/>
      <c r="O587" s="125"/>
      <c r="P587" s="125"/>
      <c r="Q587" s="125"/>
      <c r="U587" s="125"/>
      <c r="V587" s="125"/>
      <c r="W587" s="125"/>
    </row>
    <row r="588" spans="1:23" x14ac:dyDescent="0.2">
      <c r="A588" s="29" t="str">
        <f>IFERROR(VLOOKUP(D:D,'Payment Schedule'!U:AK,17,FALSE),"Not Leased")</f>
        <v>Not Leased</v>
      </c>
      <c r="H588" s="125"/>
      <c r="O588" s="125"/>
      <c r="P588" s="125"/>
      <c r="Q588" s="125"/>
      <c r="U588" s="125"/>
      <c r="V588" s="125"/>
      <c r="W588" s="125"/>
    </row>
    <row r="589" spans="1:23" x14ac:dyDescent="0.2">
      <c r="A589" s="29" t="str">
        <f>IFERROR(VLOOKUP(D:D,'Payment Schedule'!U:AK,17,FALSE),"Not Leased")</f>
        <v>Not Leased</v>
      </c>
      <c r="H589" s="125"/>
      <c r="O589" s="125"/>
      <c r="P589" s="125"/>
      <c r="Q589" s="125"/>
      <c r="U589" s="125"/>
      <c r="V589" s="125"/>
      <c r="W589" s="125"/>
    </row>
    <row r="590" spans="1:23" x14ac:dyDescent="0.2">
      <c r="A590" s="29" t="str">
        <f>IFERROR(VLOOKUP(D:D,'Payment Schedule'!U:AK,17,FALSE),"Not Leased")</f>
        <v>Not Leased</v>
      </c>
      <c r="H590" s="125"/>
      <c r="O590" s="125"/>
      <c r="P590" s="125"/>
      <c r="Q590" s="125"/>
      <c r="U590" s="125"/>
      <c r="V590" s="125"/>
      <c r="W590" s="125"/>
    </row>
    <row r="591" spans="1:23" x14ac:dyDescent="0.2">
      <c r="A591" s="29" t="str">
        <f>IFERROR(VLOOKUP(D:D,'Payment Schedule'!U:AK,17,FALSE),"Not Leased")</f>
        <v>Not Leased</v>
      </c>
      <c r="H591" s="125"/>
      <c r="O591" s="125"/>
      <c r="P591" s="125"/>
      <c r="Q591" s="125"/>
      <c r="U591" s="125"/>
      <c r="V591" s="125"/>
      <c r="W591" s="125"/>
    </row>
    <row r="592" spans="1:23" x14ac:dyDescent="0.2">
      <c r="A592" s="29" t="str">
        <f>IFERROR(VLOOKUP(D:D,'Payment Schedule'!U:AK,17,FALSE),"Not Leased")</f>
        <v>Not Leased</v>
      </c>
      <c r="H592" s="125"/>
      <c r="O592" s="125"/>
      <c r="P592" s="125"/>
      <c r="Q592" s="125"/>
      <c r="U592" s="125"/>
      <c r="V592" s="125"/>
      <c r="W592" s="125"/>
    </row>
    <row r="593" spans="1:23" x14ac:dyDescent="0.2">
      <c r="A593" s="29" t="str">
        <f>IFERROR(VLOOKUP(D:D,'Payment Schedule'!U:AK,17,FALSE),"Not Leased")</f>
        <v>Not Leased</v>
      </c>
      <c r="H593" s="125"/>
      <c r="O593" s="125"/>
      <c r="P593" s="125"/>
      <c r="Q593" s="125"/>
      <c r="U593" s="125"/>
      <c r="V593" s="125"/>
      <c r="W593" s="125"/>
    </row>
    <row r="594" spans="1:23" x14ac:dyDescent="0.2">
      <c r="A594" s="29" t="str">
        <f>IFERROR(VLOOKUP(D:D,'Payment Schedule'!U:AK,17,FALSE),"Not Leased")</f>
        <v>Not Leased</v>
      </c>
      <c r="H594" s="125"/>
      <c r="O594" s="125"/>
      <c r="P594" s="125"/>
      <c r="Q594" s="125"/>
      <c r="U594" s="125"/>
      <c r="V594" s="125"/>
      <c r="W594" s="125"/>
    </row>
    <row r="595" spans="1:23" x14ac:dyDescent="0.2">
      <c r="A595" s="29" t="str">
        <f>IFERROR(VLOOKUP(D:D,'Payment Schedule'!U:AK,17,FALSE),"Not Leased")</f>
        <v>Not Leased</v>
      </c>
      <c r="H595" s="125"/>
      <c r="O595" s="125"/>
      <c r="P595" s="125"/>
      <c r="Q595" s="125"/>
      <c r="U595" s="125"/>
      <c r="V595" s="125"/>
      <c r="W595" s="125"/>
    </row>
    <row r="596" spans="1:23" x14ac:dyDescent="0.2">
      <c r="A596" s="29" t="str">
        <f>IFERROR(VLOOKUP(D:D,'Payment Schedule'!U:AK,17,FALSE),"Not Leased")</f>
        <v>Not Leased</v>
      </c>
      <c r="H596" s="125"/>
      <c r="O596" s="125"/>
      <c r="P596" s="125"/>
      <c r="Q596" s="125"/>
      <c r="U596" s="125"/>
      <c r="V596" s="125"/>
      <c r="W596" s="125"/>
    </row>
    <row r="597" spans="1:23" x14ac:dyDescent="0.2">
      <c r="A597" s="29" t="str">
        <f>IFERROR(VLOOKUP(D:D,'Payment Schedule'!U:AK,17,FALSE),"Not Leased")</f>
        <v>Not Leased</v>
      </c>
      <c r="H597" s="125"/>
      <c r="O597" s="125"/>
      <c r="P597" s="125"/>
      <c r="Q597" s="125"/>
      <c r="U597" s="125"/>
      <c r="V597" s="125"/>
      <c r="W597" s="125"/>
    </row>
    <row r="598" spans="1:23" x14ac:dyDescent="0.2">
      <c r="A598" s="29" t="str">
        <f>IFERROR(VLOOKUP(D:D,'Payment Schedule'!U:AK,17,FALSE),"Not Leased")</f>
        <v>Not Leased</v>
      </c>
      <c r="H598" s="125"/>
      <c r="O598" s="125"/>
      <c r="P598" s="125"/>
      <c r="Q598" s="125"/>
      <c r="U598" s="125"/>
      <c r="V598" s="125"/>
      <c r="W598" s="125"/>
    </row>
    <row r="599" spans="1:23" x14ac:dyDescent="0.2">
      <c r="A599" s="29" t="str">
        <f>IFERROR(VLOOKUP(D:D,'Payment Schedule'!U:AK,17,FALSE),"Not Leased")</f>
        <v>Not Leased</v>
      </c>
      <c r="H599" s="125"/>
      <c r="O599" s="125"/>
      <c r="P599" s="125"/>
      <c r="Q599" s="125"/>
      <c r="U599" s="125"/>
      <c r="V599" s="125"/>
      <c r="W599" s="125"/>
    </row>
    <row r="600" spans="1:23" x14ac:dyDescent="0.2">
      <c r="A600" s="29" t="str">
        <f>IFERROR(VLOOKUP(D:D,'Payment Schedule'!U:AK,17,FALSE),"Not Leased")</f>
        <v>Not Leased</v>
      </c>
      <c r="H600" s="125"/>
      <c r="O600" s="125"/>
      <c r="P600" s="125"/>
      <c r="Q600" s="125"/>
      <c r="U600" s="125"/>
      <c r="V600" s="125"/>
      <c r="W600" s="125"/>
    </row>
    <row r="601" spans="1:23" x14ac:dyDescent="0.2">
      <c r="A601" s="29" t="str">
        <f>IFERROR(VLOOKUP(D:D,'Payment Schedule'!U:AK,17,FALSE),"Not Leased")</f>
        <v>Not Leased</v>
      </c>
      <c r="H601" s="125"/>
      <c r="O601" s="125"/>
      <c r="P601" s="125"/>
      <c r="Q601" s="125"/>
      <c r="U601" s="125"/>
      <c r="V601" s="125"/>
      <c r="W601" s="125"/>
    </row>
    <row r="602" spans="1:23" x14ac:dyDescent="0.2">
      <c r="A602" s="29" t="str">
        <f>IFERROR(VLOOKUP(D:D,'Payment Schedule'!U:AK,17,FALSE),"Not Leased")</f>
        <v>Not Leased</v>
      </c>
      <c r="H602" s="125"/>
      <c r="O602" s="125"/>
      <c r="P602" s="125"/>
      <c r="Q602" s="125"/>
      <c r="U602" s="125"/>
      <c r="V602" s="125"/>
      <c r="W602" s="125"/>
    </row>
    <row r="603" spans="1:23" x14ac:dyDescent="0.2">
      <c r="A603" s="29" t="str">
        <f>IFERROR(VLOOKUP(D:D,'Payment Schedule'!U:AK,17,FALSE),"Not Leased")</f>
        <v>Not Leased</v>
      </c>
      <c r="H603" s="125"/>
      <c r="O603" s="125"/>
      <c r="P603" s="125"/>
      <c r="Q603" s="125"/>
      <c r="U603" s="125"/>
      <c r="V603" s="125"/>
      <c r="W603" s="125"/>
    </row>
    <row r="604" spans="1:23" x14ac:dyDescent="0.2">
      <c r="A604" s="29" t="str">
        <f>IFERROR(VLOOKUP(D:D,'Payment Schedule'!U:AK,17,FALSE),"Not Leased")</f>
        <v>Not Leased</v>
      </c>
      <c r="H604" s="125"/>
      <c r="O604" s="125"/>
      <c r="P604" s="125"/>
      <c r="Q604" s="125"/>
      <c r="U604" s="125"/>
      <c r="V604" s="125"/>
      <c r="W604" s="125"/>
    </row>
    <row r="605" spans="1:23" x14ac:dyDescent="0.2">
      <c r="A605" s="29" t="str">
        <f>IFERROR(VLOOKUP(D:D,'Payment Schedule'!U:AK,17,FALSE),"Not Leased")</f>
        <v>Not Leased</v>
      </c>
      <c r="H605" s="125"/>
      <c r="O605" s="125"/>
      <c r="P605" s="125"/>
      <c r="Q605" s="125"/>
      <c r="U605" s="125"/>
      <c r="V605" s="125"/>
      <c r="W605" s="125"/>
    </row>
    <row r="606" spans="1:23" x14ac:dyDescent="0.2">
      <c r="A606" s="29" t="str">
        <f>IFERROR(VLOOKUP(D:D,'Payment Schedule'!U:AK,17,FALSE),"Not Leased")</f>
        <v>Not Leased</v>
      </c>
      <c r="H606" s="125"/>
      <c r="O606" s="125"/>
      <c r="P606" s="125"/>
      <c r="Q606" s="125"/>
      <c r="U606" s="125"/>
      <c r="V606" s="125"/>
      <c r="W606" s="125"/>
    </row>
    <row r="607" spans="1:23" x14ac:dyDescent="0.2">
      <c r="A607" s="29" t="str">
        <f>IFERROR(VLOOKUP(D:D,'Payment Schedule'!U:AK,17,FALSE),"Not Leased")</f>
        <v>Not Leased</v>
      </c>
      <c r="H607" s="125"/>
      <c r="O607" s="125"/>
      <c r="P607" s="125"/>
      <c r="Q607" s="125"/>
      <c r="U607" s="125"/>
      <c r="V607" s="125"/>
      <c r="W607" s="125"/>
    </row>
    <row r="608" spans="1:23" x14ac:dyDescent="0.2">
      <c r="A608" s="29" t="str">
        <f>IFERROR(VLOOKUP(D:D,'Payment Schedule'!U:AK,17,FALSE),"Not Leased")</f>
        <v>Not Leased</v>
      </c>
      <c r="H608" s="125"/>
      <c r="O608" s="125"/>
      <c r="P608" s="125"/>
      <c r="Q608" s="125"/>
      <c r="U608" s="125"/>
      <c r="V608" s="125"/>
      <c r="W608" s="125"/>
    </row>
    <row r="609" spans="1:23" x14ac:dyDescent="0.2">
      <c r="A609" s="29" t="str">
        <f>IFERROR(VLOOKUP(D:D,'Payment Schedule'!U:AK,17,FALSE),"Not Leased")</f>
        <v>Not Leased</v>
      </c>
      <c r="H609" s="125"/>
      <c r="O609" s="125"/>
      <c r="P609" s="125"/>
      <c r="Q609" s="125"/>
      <c r="U609" s="125"/>
      <c r="V609" s="125"/>
      <c r="W609" s="125"/>
    </row>
    <row r="610" spans="1:23" x14ac:dyDescent="0.2">
      <c r="A610" s="29" t="str">
        <f>IFERROR(VLOOKUP(D:D,'Payment Schedule'!U:AK,17,FALSE),"Not Leased")</f>
        <v>Not Leased</v>
      </c>
      <c r="H610" s="125"/>
      <c r="O610" s="125"/>
      <c r="P610" s="125"/>
      <c r="Q610" s="125"/>
      <c r="U610" s="125"/>
      <c r="V610" s="125"/>
      <c r="W610" s="125"/>
    </row>
    <row r="611" spans="1:23" x14ac:dyDescent="0.2">
      <c r="A611" s="29" t="str">
        <f>IFERROR(VLOOKUP(D:D,'Payment Schedule'!U:AK,17,FALSE),"Not Leased")</f>
        <v>Not Leased</v>
      </c>
      <c r="H611" s="125"/>
      <c r="O611" s="125"/>
      <c r="P611" s="125"/>
      <c r="Q611" s="125"/>
      <c r="U611" s="125"/>
      <c r="V611" s="125"/>
      <c r="W611" s="125"/>
    </row>
    <row r="612" spans="1:23" x14ac:dyDescent="0.2">
      <c r="A612" s="29" t="str">
        <f>IFERROR(VLOOKUP(D:D,'Payment Schedule'!U:AK,17,FALSE),"Not Leased")</f>
        <v>Not Leased</v>
      </c>
      <c r="H612" s="125"/>
      <c r="O612" s="125"/>
      <c r="P612" s="125"/>
      <c r="Q612" s="125"/>
      <c r="U612" s="125"/>
      <c r="V612" s="125"/>
      <c r="W612" s="125"/>
    </row>
    <row r="613" spans="1:23" x14ac:dyDescent="0.2">
      <c r="A613" s="29" t="str">
        <f>IFERROR(VLOOKUP(D:D,'Payment Schedule'!U:AK,17,FALSE),"Not Leased")</f>
        <v>Not Leased</v>
      </c>
      <c r="H613" s="125"/>
      <c r="O613" s="125"/>
      <c r="P613" s="125"/>
      <c r="Q613" s="125"/>
      <c r="U613" s="125"/>
      <c r="V613" s="125"/>
      <c r="W613" s="125"/>
    </row>
    <row r="614" spans="1:23" x14ac:dyDescent="0.2">
      <c r="A614" s="29" t="str">
        <f>IFERROR(VLOOKUP(D:D,'Payment Schedule'!U:AK,17,FALSE),"Not Leased")</f>
        <v>Not Leased</v>
      </c>
      <c r="H614" s="125"/>
      <c r="O614" s="125"/>
      <c r="P614" s="125"/>
      <c r="Q614" s="125"/>
      <c r="U614" s="125"/>
      <c r="V614" s="125"/>
      <c r="W614" s="125"/>
    </row>
    <row r="615" spans="1:23" x14ac:dyDescent="0.2">
      <c r="A615" s="29" t="str">
        <f>IFERROR(VLOOKUP(D:D,'Payment Schedule'!U:AK,17,FALSE),"Not Leased")</f>
        <v>Not Leased</v>
      </c>
      <c r="H615" s="125"/>
      <c r="O615" s="125"/>
      <c r="P615" s="125"/>
      <c r="Q615" s="125"/>
      <c r="U615" s="125"/>
      <c r="V615" s="125"/>
      <c r="W615" s="125"/>
    </row>
    <row r="616" spans="1:23" x14ac:dyDescent="0.2">
      <c r="A616" s="29" t="str">
        <f>IFERROR(VLOOKUP(D:D,'Payment Schedule'!U:AK,17,FALSE),"Not Leased")</f>
        <v>Not Leased</v>
      </c>
      <c r="H616" s="125"/>
      <c r="O616" s="125"/>
      <c r="P616" s="125"/>
      <c r="Q616" s="125"/>
      <c r="U616" s="125"/>
      <c r="V616" s="125"/>
      <c r="W616" s="125"/>
    </row>
    <row r="617" spans="1:23" x14ac:dyDescent="0.2">
      <c r="A617" s="29" t="str">
        <f>IFERROR(VLOOKUP(D:D,'Payment Schedule'!U:AK,17,FALSE),"Not Leased")</f>
        <v>Not Leased</v>
      </c>
      <c r="H617" s="125"/>
      <c r="O617" s="125"/>
      <c r="P617" s="125"/>
      <c r="Q617" s="125"/>
      <c r="U617" s="125"/>
      <c r="V617" s="125"/>
      <c r="W617" s="125"/>
    </row>
    <row r="618" spans="1:23" x14ac:dyDescent="0.2">
      <c r="A618" s="29" t="str">
        <f>IFERROR(VLOOKUP(D:D,'Payment Schedule'!U:AK,17,FALSE),"Not Leased")</f>
        <v>Not Leased</v>
      </c>
      <c r="H618" s="125"/>
      <c r="O618" s="125"/>
      <c r="P618" s="125"/>
      <c r="Q618" s="125"/>
      <c r="U618" s="125"/>
      <c r="V618" s="125"/>
      <c r="W618" s="125"/>
    </row>
    <row r="619" spans="1:23" x14ac:dyDescent="0.2">
      <c r="A619" s="29" t="str">
        <f>IFERROR(VLOOKUP(D:D,'Payment Schedule'!U:AK,17,FALSE),"Not Leased")</f>
        <v>Not Leased</v>
      </c>
      <c r="H619" s="125"/>
      <c r="O619" s="125"/>
      <c r="P619" s="125"/>
      <c r="Q619" s="125"/>
      <c r="U619" s="125"/>
      <c r="V619" s="125"/>
      <c r="W619" s="125"/>
    </row>
    <row r="620" spans="1:23" x14ac:dyDescent="0.2">
      <c r="A620" s="29" t="str">
        <f>IFERROR(VLOOKUP(D:D,'Payment Schedule'!U:AK,17,FALSE),"Not Leased")</f>
        <v>Not Leased</v>
      </c>
      <c r="H620" s="125"/>
      <c r="O620" s="125"/>
      <c r="P620" s="125"/>
      <c r="Q620" s="125"/>
      <c r="U620" s="125"/>
      <c r="V620" s="125"/>
      <c r="W620" s="125"/>
    </row>
    <row r="621" spans="1:23" x14ac:dyDescent="0.2">
      <c r="A621" s="29" t="str">
        <f>IFERROR(VLOOKUP(D:D,'Payment Schedule'!U:AK,17,FALSE),"Not Leased")</f>
        <v>Not Leased</v>
      </c>
      <c r="H621" s="125"/>
      <c r="O621" s="125"/>
      <c r="P621" s="125"/>
      <c r="Q621" s="125"/>
      <c r="U621" s="125"/>
      <c r="V621" s="125"/>
      <c r="W621" s="125"/>
    </row>
    <row r="622" spans="1:23" x14ac:dyDescent="0.2">
      <c r="A622" s="29" t="str">
        <f>IFERROR(VLOOKUP(D:D,'Payment Schedule'!U:AK,17,FALSE),"Not Leased")</f>
        <v>Not Leased</v>
      </c>
      <c r="H622" s="125"/>
      <c r="O622" s="125"/>
      <c r="P622" s="125"/>
      <c r="Q622" s="125"/>
      <c r="U622" s="125"/>
      <c r="V622" s="125"/>
      <c r="W622" s="125"/>
    </row>
    <row r="623" spans="1:23" x14ac:dyDescent="0.2">
      <c r="A623" s="29" t="str">
        <f>IFERROR(VLOOKUP(D:D,'Payment Schedule'!U:AK,17,FALSE),"Not Leased")</f>
        <v>Not Leased</v>
      </c>
      <c r="H623" s="125"/>
      <c r="O623" s="125"/>
      <c r="P623" s="125"/>
      <c r="Q623" s="125"/>
      <c r="U623" s="125"/>
      <c r="V623" s="125"/>
      <c r="W623" s="125"/>
    </row>
    <row r="624" spans="1:23" x14ac:dyDescent="0.2">
      <c r="A624" s="29" t="str">
        <f>IFERROR(VLOOKUP(D:D,'Payment Schedule'!U:AK,17,FALSE),"Not Leased")</f>
        <v>Not Leased</v>
      </c>
      <c r="H624" s="125"/>
      <c r="O624" s="125"/>
      <c r="P624" s="125"/>
      <c r="Q624" s="125"/>
      <c r="U624" s="125"/>
      <c r="V624" s="125"/>
      <c r="W624" s="125"/>
    </row>
    <row r="625" spans="1:23" x14ac:dyDescent="0.2">
      <c r="A625" s="29" t="str">
        <f>IFERROR(VLOOKUP(D:D,'Payment Schedule'!U:AK,17,FALSE),"Not Leased")</f>
        <v>Not Leased</v>
      </c>
      <c r="H625" s="125"/>
      <c r="O625" s="125"/>
      <c r="P625" s="125"/>
      <c r="Q625" s="125"/>
      <c r="U625" s="125"/>
      <c r="V625" s="125"/>
      <c r="W625" s="125"/>
    </row>
    <row r="626" spans="1:23" x14ac:dyDescent="0.2">
      <c r="A626" s="29" t="str">
        <f>IFERROR(VLOOKUP(D:D,'Payment Schedule'!U:AK,17,FALSE),"Not Leased")</f>
        <v>Not Leased</v>
      </c>
      <c r="H626" s="125"/>
      <c r="O626" s="125"/>
      <c r="P626" s="125"/>
      <c r="Q626" s="125"/>
      <c r="U626" s="125"/>
      <c r="V626" s="125"/>
      <c r="W626" s="125"/>
    </row>
    <row r="627" spans="1:23" x14ac:dyDescent="0.2">
      <c r="A627" s="29" t="str">
        <f>IFERROR(VLOOKUP(D:D,'Payment Schedule'!U:AK,17,FALSE),"Not Leased")</f>
        <v>Not Leased</v>
      </c>
      <c r="H627" s="125"/>
      <c r="O627" s="125"/>
      <c r="P627" s="125"/>
      <c r="Q627" s="125"/>
      <c r="U627" s="125"/>
      <c r="V627" s="125"/>
      <c r="W627" s="125"/>
    </row>
    <row r="628" spans="1:23" x14ac:dyDescent="0.2">
      <c r="A628" s="29" t="str">
        <f>IFERROR(VLOOKUP(D:D,'Payment Schedule'!U:AK,17,FALSE),"Not Leased")</f>
        <v>Not Leased</v>
      </c>
      <c r="H628" s="125"/>
      <c r="O628" s="125"/>
      <c r="P628" s="125"/>
      <c r="Q628" s="125"/>
      <c r="U628" s="125"/>
      <c r="V628" s="125"/>
      <c r="W628" s="125"/>
    </row>
    <row r="629" spans="1:23" x14ac:dyDescent="0.2">
      <c r="A629" s="29" t="str">
        <f>IFERROR(VLOOKUP(D:D,'Payment Schedule'!U:AK,17,FALSE),"Not Leased")</f>
        <v>Not Leased</v>
      </c>
      <c r="H629" s="125"/>
      <c r="O629" s="125"/>
      <c r="P629" s="125"/>
      <c r="Q629" s="125"/>
      <c r="U629" s="125"/>
      <c r="V629" s="125"/>
      <c r="W629" s="125"/>
    </row>
    <row r="630" spans="1:23" x14ac:dyDescent="0.2">
      <c r="A630" s="29" t="str">
        <f>IFERROR(VLOOKUP(D:D,'Payment Schedule'!U:AK,17,FALSE),"Not Leased")</f>
        <v>Not Leased</v>
      </c>
      <c r="H630" s="125"/>
      <c r="J630" s="125"/>
      <c r="O630" s="125"/>
      <c r="P630" s="125"/>
      <c r="Q630" s="125"/>
      <c r="R630" s="125"/>
      <c r="U630" s="125"/>
      <c r="V630" s="125"/>
      <c r="W630" s="125"/>
    </row>
    <row r="631" spans="1:23" x14ac:dyDescent="0.2">
      <c r="A631" s="29" t="str">
        <f>IFERROR(VLOOKUP(D:D,'Payment Schedule'!U:AK,17,FALSE),"Not Leased")</f>
        <v>Not Leased</v>
      </c>
      <c r="H631" s="125"/>
      <c r="O631" s="125"/>
      <c r="P631" s="125"/>
      <c r="Q631" s="125"/>
      <c r="U631" s="125"/>
      <c r="V631" s="125"/>
      <c r="W631" s="125"/>
    </row>
    <row r="632" spans="1:23" x14ac:dyDescent="0.2">
      <c r="A632" s="29" t="str">
        <f>IFERROR(VLOOKUP(D:D,'Payment Schedule'!U:AK,17,FALSE),"Not Leased")</f>
        <v>Not Leased</v>
      </c>
      <c r="H632" s="125"/>
      <c r="O632" s="125"/>
      <c r="P632" s="125"/>
      <c r="Q632" s="125"/>
      <c r="U632" s="125"/>
      <c r="V632" s="125"/>
      <c r="W632" s="125"/>
    </row>
    <row r="633" spans="1:23" x14ac:dyDescent="0.2">
      <c r="A633" s="29" t="str">
        <f>IFERROR(VLOOKUP(D:D,'Payment Schedule'!U:AK,17,FALSE),"Not Leased")</f>
        <v>Not Leased</v>
      </c>
      <c r="H633" s="125"/>
      <c r="O633" s="125"/>
      <c r="P633" s="125"/>
      <c r="Q633" s="125"/>
      <c r="U633" s="125"/>
      <c r="V633" s="125"/>
      <c r="W633" s="125"/>
    </row>
    <row r="634" spans="1:23" x14ac:dyDescent="0.2">
      <c r="A634" s="29" t="str">
        <f>IFERROR(VLOOKUP(D:D,'Payment Schedule'!U:AK,17,FALSE),"Not Leased")</f>
        <v>Not Leased</v>
      </c>
      <c r="H634" s="125"/>
      <c r="O634" s="125"/>
      <c r="P634" s="125"/>
      <c r="Q634" s="125"/>
      <c r="U634" s="125"/>
      <c r="V634" s="125"/>
      <c r="W634" s="125"/>
    </row>
    <row r="635" spans="1:23" x14ac:dyDescent="0.2">
      <c r="A635" s="29" t="str">
        <f>IFERROR(VLOOKUP(D:D,'Payment Schedule'!U:AK,17,FALSE),"Not Leased")</f>
        <v>Not Leased</v>
      </c>
      <c r="H635" s="125"/>
      <c r="O635" s="125"/>
      <c r="P635" s="125"/>
      <c r="Q635" s="125"/>
      <c r="U635" s="125"/>
      <c r="V635" s="125"/>
      <c r="W635" s="125"/>
    </row>
    <row r="636" spans="1:23" x14ac:dyDescent="0.2">
      <c r="A636" s="29" t="str">
        <f>IFERROR(VLOOKUP(D:D,'Payment Schedule'!U:AK,17,FALSE),"Not Leased")</f>
        <v>Not Leased</v>
      </c>
      <c r="H636" s="125"/>
      <c r="J636" s="125"/>
      <c r="O636" s="125"/>
      <c r="P636" s="125"/>
      <c r="Q636" s="125"/>
      <c r="R636" s="125"/>
      <c r="U636" s="125"/>
      <c r="V636" s="125"/>
      <c r="W636" s="125"/>
    </row>
    <row r="637" spans="1:23" x14ac:dyDescent="0.2">
      <c r="A637" s="29" t="str">
        <f>IFERROR(VLOOKUP(D:D,'Payment Schedule'!U:AK,17,FALSE),"Not Leased")</f>
        <v>Not Leased</v>
      </c>
      <c r="H637" s="125"/>
      <c r="O637" s="125"/>
      <c r="P637" s="125"/>
      <c r="Q637" s="125"/>
      <c r="U637" s="125"/>
      <c r="V637" s="125"/>
      <c r="W637" s="125"/>
    </row>
    <row r="638" spans="1:23" x14ac:dyDescent="0.2">
      <c r="A638" s="29" t="str">
        <f>IFERROR(VLOOKUP(D:D,'Payment Schedule'!U:AK,17,FALSE),"Not Leased")</f>
        <v>Not Leased</v>
      </c>
      <c r="H638" s="125"/>
      <c r="O638" s="125"/>
      <c r="P638" s="125"/>
      <c r="Q638" s="125"/>
      <c r="U638" s="125"/>
      <c r="V638" s="125"/>
      <c r="W638" s="125"/>
    </row>
    <row r="639" spans="1:23" x14ac:dyDescent="0.2">
      <c r="A639" s="29" t="str">
        <f>IFERROR(VLOOKUP(D:D,'Payment Schedule'!U:AK,17,FALSE),"Not Leased")</f>
        <v>Not Leased</v>
      </c>
      <c r="H639" s="125"/>
      <c r="O639" s="125"/>
      <c r="P639" s="125"/>
      <c r="Q639" s="125"/>
      <c r="U639" s="125"/>
      <c r="V639" s="125"/>
      <c r="W639" s="125"/>
    </row>
    <row r="640" spans="1:23" x14ac:dyDescent="0.2">
      <c r="A640" s="29" t="str">
        <f>IFERROR(VLOOKUP(D:D,'Payment Schedule'!U:AK,17,FALSE),"Not Leased")</f>
        <v>Not Leased</v>
      </c>
      <c r="H640" s="125"/>
      <c r="J640" s="125"/>
      <c r="O640" s="125"/>
      <c r="P640" s="125"/>
      <c r="Q640" s="125"/>
      <c r="R640" s="125"/>
      <c r="U640" s="125"/>
      <c r="V640" s="125"/>
      <c r="W640" s="125"/>
    </row>
    <row r="641" spans="1:23" x14ac:dyDescent="0.2">
      <c r="A641" s="29" t="str">
        <f>IFERROR(VLOOKUP(D:D,'Payment Schedule'!U:AK,17,FALSE),"Not Leased")</f>
        <v>Not Leased</v>
      </c>
      <c r="H641" s="125"/>
      <c r="O641" s="125"/>
      <c r="P641" s="125"/>
      <c r="Q641" s="125"/>
      <c r="U641" s="125"/>
      <c r="V641" s="125"/>
      <c r="W641" s="125"/>
    </row>
    <row r="642" spans="1:23" x14ac:dyDescent="0.2">
      <c r="A642" s="29" t="str">
        <f>IFERROR(VLOOKUP(D:D,'Payment Schedule'!U:AK,17,FALSE),"Not Leased")</f>
        <v>Not Leased</v>
      </c>
      <c r="H642" s="125"/>
      <c r="O642" s="125"/>
      <c r="P642" s="125"/>
      <c r="Q642" s="125"/>
      <c r="U642" s="125"/>
      <c r="V642" s="125"/>
      <c r="W642" s="125"/>
    </row>
    <row r="643" spans="1:23" x14ac:dyDescent="0.2">
      <c r="A643" s="29" t="str">
        <f>IFERROR(VLOOKUP(D:D,'Payment Schedule'!U:AK,17,FALSE),"Not Leased")</f>
        <v>Not Leased</v>
      </c>
      <c r="H643" s="125"/>
      <c r="O643" s="125"/>
      <c r="P643" s="125"/>
      <c r="Q643" s="125"/>
      <c r="U643" s="125"/>
      <c r="V643" s="125"/>
      <c r="W643" s="125"/>
    </row>
    <row r="644" spans="1:23" x14ac:dyDescent="0.2">
      <c r="A644" s="29" t="str">
        <f>IFERROR(VLOOKUP(D:D,'Payment Schedule'!U:AK,17,FALSE),"Not Leased")</f>
        <v>Not Leased</v>
      </c>
      <c r="H644" s="125"/>
      <c r="O644" s="125"/>
      <c r="P644" s="125"/>
      <c r="Q644" s="125"/>
      <c r="U644" s="125"/>
      <c r="V644" s="125"/>
      <c r="W644" s="125"/>
    </row>
    <row r="645" spans="1:23" x14ac:dyDescent="0.2">
      <c r="A645" s="29" t="str">
        <f>IFERROR(VLOOKUP(D:D,'Payment Schedule'!U:AK,17,FALSE),"Not Leased")</f>
        <v>Not Leased</v>
      </c>
      <c r="H645" s="125"/>
      <c r="J645" s="125"/>
      <c r="O645" s="125"/>
      <c r="P645" s="125"/>
      <c r="Q645" s="125"/>
      <c r="R645" s="125"/>
      <c r="U645" s="125"/>
      <c r="V645" s="125"/>
      <c r="W645" s="125"/>
    </row>
    <row r="646" spans="1:23" x14ac:dyDescent="0.2">
      <c r="A646" s="29" t="str">
        <f>IFERROR(VLOOKUP(D:D,'Payment Schedule'!U:AK,17,FALSE),"Not Leased")</f>
        <v>Not Leased</v>
      </c>
      <c r="H646" s="125"/>
      <c r="O646" s="125"/>
      <c r="P646" s="125"/>
      <c r="Q646" s="125"/>
      <c r="U646" s="125"/>
      <c r="V646" s="125"/>
      <c r="W646" s="125"/>
    </row>
    <row r="647" spans="1:23" x14ac:dyDescent="0.2">
      <c r="A647" s="29" t="str">
        <f>IFERROR(VLOOKUP(D:D,'Payment Schedule'!U:AK,17,FALSE),"Not Leased")</f>
        <v>Not Leased</v>
      </c>
      <c r="H647" s="125"/>
      <c r="O647" s="125"/>
      <c r="P647" s="125"/>
      <c r="Q647" s="125"/>
      <c r="U647" s="125"/>
      <c r="V647" s="125"/>
      <c r="W647" s="125"/>
    </row>
    <row r="648" spans="1:23" x14ac:dyDescent="0.2">
      <c r="A648" s="29" t="str">
        <f>IFERROR(VLOOKUP(D:D,'Payment Schedule'!U:AK,17,FALSE),"Not Leased")</f>
        <v>Not Leased</v>
      </c>
      <c r="H648" s="125"/>
      <c r="O648" s="125"/>
      <c r="P648" s="125"/>
      <c r="Q648" s="125"/>
      <c r="U648" s="125"/>
      <c r="V648" s="125"/>
      <c r="W648" s="125"/>
    </row>
    <row r="649" spans="1:23" x14ac:dyDescent="0.2">
      <c r="A649" s="29" t="str">
        <f>IFERROR(VLOOKUP(D:D,'Payment Schedule'!U:AK,17,FALSE),"Not Leased")</f>
        <v>Not Leased</v>
      </c>
      <c r="H649" s="125"/>
      <c r="O649" s="125"/>
      <c r="P649" s="125"/>
      <c r="Q649" s="125"/>
      <c r="U649" s="125"/>
      <c r="V649" s="125"/>
      <c r="W649" s="125"/>
    </row>
    <row r="650" spans="1:23" x14ac:dyDescent="0.2">
      <c r="A650" s="29" t="str">
        <f>IFERROR(VLOOKUP(D:D,'Payment Schedule'!U:AK,17,FALSE),"Not Leased")</f>
        <v>Not Leased</v>
      </c>
      <c r="H650" s="125"/>
      <c r="O650" s="125"/>
      <c r="P650" s="125"/>
      <c r="Q650" s="125"/>
      <c r="U650" s="125"/>
      <c r="V650" s="125"/>
      <c r="W650" s="125"/>
    </row>
    <row r="651" spans="1:23" x14ac:dyDescent="0.2">
      <c r="A651" s="29" t="str">
        <f>IFERROR(VLOOKUP(D:D,'Payment Schedule'!U:AK,17,FALSE),"Not Leased")</f>
        <v>Not Leased</v>
      </c>
      <c r="H651" s="125"/>
      <c r="O651" s="125"/>
      <c r="P651" s="125"/>
      <c r="Q651" s="125"/>
      <c r="U651" s="125"/>
      <c r="V651" s="125"/>
      <c r="W651" s="125"/>
    </row>
    <row r="652" spans="1:23" x14ac:dyDescent="0.2">
      <c r="A652" s="29" t="str">
        <f>IFERROR(VLOOKUP(D:D,'Payment Schedule'!U:AK,17,FALSE),"Not Leased")</f>
        <v>Not Leased</v>
      </c>
      <c r="H652" s="125"/>
      <c r="O652" s="125"/>
      <c r="P652" s="125"/>
      <c r="Q652" s="125"/>
      <c r="U652" s="125"/>
      <c r="V652" s="125"/>
      <c r="W652" s="125"/>
    </row>
    <row r="653" spans="1:23" x14ac:dyDescent="0.2">
      <c r="A653" s="29" t="str">
        <f>IFERROR(VLOOKUP(D:D,'Payment Schedule'!U:AK,17,FALSE),"Not Leased")</f>
        <v>Not Leased</v>
      </c>
      <c r="H653" s="125"/>
      <c r="O653" s="125"/>
      <c r="P653" s="125"/>
      <c r="Q653" s="125"/>
      <c r="U653" s="125"/>
      <c r="V653" s="125"/>
      <c r="W653" s="125"/>
    </row>
    <row r="654" spans="1:23" x14ac:dyDescent="0.2">
      <c r="A654" s="29" t="str">
        <f>IFERROR(VLOOKUP(D:D,'Payment Schedule'!U:AK,17,FALSE),"Not Leased")</f>
        <v>Not Leased</v>
      </c>
      <c r="H654" s="125"/>
      <c r="O654" s="125"/>
      <c r="P654" s="125"/>
      <c r="Q654" s="125"/>
      <c r="U654" s="125"/>
      <c r="V654" s="125"/>
      <c r="W654" s="125"/>
    </row>
    <row r="655" spans="1:23" x14ac:dyDescent="0.2">
      <c r="A655" s="29" t="str">
        <f>IFERROR(VLOOKUP(D:D,'Payment Schedule'!U:AK,17,FALSE),"Not Leased")</f>
        <v>Not Leased</v>
      </c>
      <c r="H655" s="125"/>
      <c r="O655" s="125"/>
      <c r="P655" s="125"/>
      <c r="Q655" s="125"/>
      <c r="U655" s="125"/>
      <c r="V655" s="125"/>
      <c r="W655" s="125"/>
    </row>
    <row r="656" spans="1:23" x14ac:dyDescent="0.2">
      <c r="A656" s="29" t="str">
        <f>IFERROR(VLOOKUP(D:D,'Payment Schedule'!U:AK,17,FALSE),"Not Leased")</f>
        <v>Not Leased</v>
      </c>
      <c r="H656" s="125"/>
      <c r="O656" s="125"/>
      <c r="P656" s="125"/>
      <c r="Q656" s="125"/>
      <c r="U656" s="125"/>
      <c r="V656" s="125"/>
      <c r="W656" s="125"/>
    </row>
    <row r="657" spans="1:23" x14ac:dyDescent="0.2">
      <c r="A657" s="29" t="str">
        <f>IFERROR(VLOOKUP(D:D,'Payment Schedule'!U:AK,17,FALSE),"Not Leased")</f>
        <v>Not Leased</v>
      </c>
      <c r="H657" s="125"/>
      <c r="J657" s="125"/>
      <c r="O657" s="125"/>
      <c r="P657" s="125"/>
      <c r="Q657" s="125"/>
      <c r="R657" s="125"/>
      <c r="U657" s="125"/>
      <c r="V657" s="125"/>
      <c r="W657" s="125"/>
    </row>
    <row r="658" spans="1:23" x14ac:dyDescent="0.2">
      <c r="A658" s="29" t="str">
        <f>IFERROR(VLOOKUP(D:D,'Payment Schedule'!U:AK,17,FALSE),"Not Leased")</f>
        <v>Not Leased</v>
      </c>
      <c r="H658" s="125"/>
      <c r="O658" s="125"/>
      <c r="P658" s="125"/>
      <c r="Q658" s="125"/>
      <c r="U658" s="125"/>
      <c r="V658" s="125"/>
      <c r="W658" s="125"/>
    </row>
    <row r="659" spans="1:23" x14ac:dyDescent="0.2">
      <c r="A659" s="29" t="str">
        <f>IFERROR(VLOOKUP(D:D,'Payment Schedule'!U:AK,17,FALSE),"Not Leased")</f>
        <v>Not Leased</v>
      </c>
      <c r="H659" s="125"/>
      <c r="O659" s="125"/>
      <c r="P659" s="125"/>
      <c r="Q659" s="125"/>
      <c r="U659" s="125"/>
      <c r="V659" s="125"/>
      <c r="W659" s="125"/>
    </row>
    <row r="660" spans="1:23" x14ac:dyDescent="0.2">
      <c r="A660" s="29" t="str">
        <f>IFERROR(VLOOKUP(D:D,'Payment Schedule'!U:AK,17,FALSE),"Not Leased")</f>
        <v>Not Leased</v>
      </c>
      <c r="H660" s="125"/>
      <c r="O660" s="125"/>
      <c r="P660" s="125"/>
      <c r="Q660" s="125"/>
      <c r="U660" s="125"/>
      <c r="V660" s="125"/>
      <c r="W660" s="125"/>
    </row>
    <row r="661" spans="1:23" x14ac:dyDescent="0.2">
      <c r="A661" s="29" t="str">
        <f>IFERROR(VLOOKUP(D:D,'Payment Schedule'!U:AK,17,FALSE),"Not Leased")</f>
        <v>Not Leased</v>
      </c>
      <c r="H661" s="125"/>
      <c r="O661" s="125"/>
      <c r="P661" s="125"/>
      <c r="Q661" s="125"/>
      <c r="U661" s="125"/>
      <c r="V661" s="125"/>
      <c r="W661" s="125"/>
    </row>
    <row r="662" spans="1:23" x14ac:dyDescent="0.2">
      <c r="A662" s="29" t="str">
        <f>IFERROR(VLOOKUP(D:D,'Payment Schedule'!U:AK,17,FALSE),"Not Leased")</f>
        <v>Not Leased</v>
      </c>
      <c r="H662" s="125"/>
      <c r="J662" s="125"/>
      <c r="O662" s="125"/>
      <c r="P662" s="125"/>
      <c r="Q662" s="125"/>
      <c r="R662" s="125"/>
      <c r="U662" s="125"/>
      <c r="V662" s="125"/>
      <c r="W662" s="125"/>
    </row>
    <row r="663" spans="1:23" x14ac:dyDescent="0.2">
      <c r="A663" s="29" t="str">
        <f>IFERROR(VLOOKUP(D:D,'Payment Schedule'!U:AK,17,FALSE),"Not Leased")</f>
        <v>Not Leased</v>
      </c>
      <c r="H663" s="125"/>
      <c r="O663" s="125"/>
      <c r="P663" s="125"/>
      <c r="Q663" s="125"/>
      <c r="U663" s="125"/>
      <c r="V663" s="125"/>
      <c r="W663" s="125"/>
    </row>
    <row r="664" spans="1:23" x14ac:dyDescent="0.2">
      <c r="A664" s="29" t="str">
        <f>IFERROR(VLOOKUP(D:D,'Payment Schedule'!U:AK,17,FALSE),"Not Leased")</f>
        <v>Not Leased</v>
      </c>
      <c r="H664" s="125"/>
      <c r="J664" s="125"/>
      <c r="O664" s="125"/>
      <c r="P664" s="125"/>
      <c r="Q664" s="125"/>
      <c r="R664" s="125"/>
      <c r="U664" s="125"/>
      <c r="V664" s="125"/>
      <c r="W664" s="125"/>
    </row>
    <row r="665" spans="1:23" x14ac:dyDescent="0.2">
      <c r="A665" s="29" t="str">
        <f>IFERROR(VLOOKUP(D:D,'Payment Schedule'!U:AK,17,FALSE),"Not Leased")</f>
        <v>Not Leased</v>
      </c>
      <c r="H665" s="125"/>
      <c r="O665" s="125"/>
      <c r="P665" s="125"/>
      <c r="Q665" s="125"/>
      <c r="U665" s="125"/>
      <c r="V665" s="125"/>
      <c r="W665" s="125"/>
    </row>
    <row r="666" spans="1:23" x14ac:dyDescent="0.2">
      <c r="A666" s="29" t="str">
        <f>IFERROR(VLOOKUP(D:D,'Payment Schedule'!U:AK,17,FALSE),"Not Leased")</f>
        <v>Not Leased</v>
      </c>
      <c r="H666" s="125"/>
      <c r="O666" s="125"/>
      <c r="P666" s="125"/>
      <c r="Q666" s="125"/>
      <c r="U666" s="125"/>
      <c r="V666" s="125"/>
      <c r="W666" s="125"/>
    </row>
    <row r="667" spans="1:23" x14ac:dyDescent="0.2">
      <c r="A667" s="29" t="str">
        <f>IFERROR(VLOOKUP(D:D,'Payment Schedule'!U:AK,17,FALSE),"Not Leased")</f>
        <v>Not Leased</v>
      </c>
      <c r="H667" s="125"/>
      <c r="O667" s="125"/>
      <c r="P667" s="125"/>
      <c r="Q667" s="125"/>
      <c r="U667" s="125"/>
      <c r="V667" s="125"/>
      <c r="W667" s="125"/>
    </row>
    <row r="668" spans="1:23" x14ac:dyDescent="0.2">
      <c r="A668" s="29" t="str">
        <f>IFERROR(VLOOKUP(D:D,'Payment Schedule'!U:AK,17,FALSE),"Not Leased")</f>
        <v>Not Leased</v>
      </c>
      <c r="H668" s="125"/>
      <c r="O668" s="125"/>
      <c r="P668" s="125"/>
      <c r="Q668" s="125"/>
      <c r="U668" s="125"/>
      <c r="V668" s="125"/>
      <c r="W668" s="125"/>
    </row>
    <row r="669" spans="1:23" x14ac:dyDescent="0.2">
      <c r="A669" s="29" t="str">
        <f>IFERROR(VLOOKUP(D:D,'Payment Schedule'!U:AK,17,FALSE),"Not Leased")</f>
        <v>Not Leased</v>
      </c>
      <c r="H669" s="125"/>
      <c r="J669" s="125"/>
      <c r="O669" s="125"/>
      <c r="P669" s="125"/>
      <c r="Q669" s="125"/>
      <c r="R669" s="125"/>
      <c r="U669" s="125"/>
      <c r="V669" s="125"/>
      <c r="W669" s="125"/>
    </row>
    <row r="670" spans="1:23" x14ac:dyDescent="0.2">
      <c r="A670" s="29" t="str">
        <f>IFERROR(VLOOKUP(D:D,'Payment Schedule'!U:AK,17,FALSE),"Not Leased")</f>
        <v>Not Leased</v>
      </c>
      <c r="H670" s="125"/>
      <c r="J670" s="125"/>
      <c r="O670" s="125"/>
      <c r="P670" s="125"/>
      <c r="Q670" s="125"/>
      <c r="R670" s="125"/>
      <c r="U670" s="125"/>
      <c r="V670" s="125"/>
      <c r="W670" s="125"/>
    </row>
    <row r="671" spans="1:23" x14ac:dyDescent="0.2">
      <c r="A671" s="29" t="str">
        <f>IFERROR(VLOOKUP(D:D,'Payment Schedule'!U:AK,17,FALSE),"Not Leased")</f>
        <v>Not Leased</v>
      </c>
      <c r="H671" s="125"/>
      <c r="O671" s="125"/>
      <c r="P671" s="125"/>
      <c r="Q671" s="125"/>
      <c r="U671" s="125"/>
      <c r="V671" s="125"/>
      <c r="W671" s="125"/>
    </row>
    <row r="672" spans="1:23" x14ac:dyDescent="0.2">
      <c r="A672" s="29" t="str">
        <f>IFERROR(VLOOKUP(D:D,'Payment Schedule'!U:AK,17,FALSE),"Not Leased")</f>
        <v>Not Leased</v>
      </c>
      <c r="H672" s="125"/>
      <c r="O672" s="125"/>
      <c r="P672" s="125"/>
      <c r="Q672" s="125"/>
      <c r="U672" s="125"/>
      <c r="V672" s="125"/>
      <c r="W672" s="125"/>
    </row>
    <row r="673" spans="1:23" x14ac:dyDescent="0.2">
      <c r="A673" s="29" t="str">
        <f>IFERROR(VLOOKUP(D:D,'Payment Schedule'!U:AK,17,FALSE),"Not Leased")</f>
        <v>Not Leased</v>
      </c>
      <c r="H673" s="125"/>
      <c r="O673" s="125"/>
      <c r="P673" s="125"/>
      <c r="Q673" s="125"/>
      <c r="U673" s="125"/>
      <c r="V673" s="125"/>
      <c r="W673" s="125"/>
    </row>
    <row r="674" spans="1:23" x14ac:dyDescent="0.2">
      <c r="A674" s="29" t="str">
        <f>IFERROR(VLOOKUP(D:D,'Payment Schedule'!U:AK,17,FALSE),"Not Leased")</f>
        <v>Not Leased</v>
      </c>
      <c r="H674" s="125"/>
      <c r="O674" s="125"/>
      <c r="P674" s="125"/>
      <c r="Q674" s="125"/>
      <c r="U674" s="125"/>
      <c r="V674" s="125"/>
      <c r="W674" s="125"/>
    </row>
    <row r="675" spans="1:23" x14ac:dyDescent="0.2">
      <c r="A675" s="29" t="str">
        <f>IFERROR(VLOOKUP(D:D,'Payment Schedule'!U:AK,17,FALSE),"Not Leased")</f>
        <v>Not Leased</v>
      </c>
      <c r="H675" s="125"/>
      <c r="O675" s="125"/>
      <c r="P675" s="125"/>
      <c r="Q675" s="125"/>
      <c r="U675" s="125"/>
      <c r="V675" s="125"/>
      <c r="W675" s="125"/>
    </row>
    <row r="676" spans="1:23" x14ac:dyDescent="0.2">
      <c r="A676" s="29" t="str">
        <f>IFERROR(VLOOKUP(D:D,'Payment Schedule'!U:AK,17,FALSE),"Not Leased")</f>
        <v>Not Leased</v>
      </c>
      <c r="H676" s="125"/>
      <c r="O676" s="125"/>
      <c r="P676" s="125"/>
      <c r="Q676" s="125"/>
      <c r="U676" s="125"/>
      <c r="V676" s="125"/>
      <c r="W676" s="125"/>
    </row>
    <row r="677" spans="1:23" x14ac:dyDescent="0.2">
      <c r="A677" s="29" t="str">
        <f>IFERROR(VLOOKUP(D:D,'Payment Schedule'!U:AK,17,FALSE),"Not Leased")</f>
        <v>Not Leased</v>
      </c>
      <c r="H677" s="125"/>
      <c r="O677" s="125"/>
      <c r="P677" s="125"/>
      <c r="Q677" s="125"/>
      <c r="U677" s="125"/>
      <c r="V677" s="125"/>
      <c r="W677" s="125"/>
    </row>
    <row r="678" spans="1:23" x14ac:dyDescent="0.2">
      <c r="A678" s="29" t="str">
        <f>IFERROR(VLOOKUP(D:D,'Payment Schedule'!U:AK,17,FALSE),"Not Leased")</f>
        <v>Not Leased</v>
      </c>
      <c r="H678" s="125"/>
      <c r="O678" s="125"/>
      <c r="P678" s="125"/>
      <c r="Q678" s="125"/>
      <c r="U678" s="125"/>
      <c r="V678" s="125"/>
      <c r="W678" s="125"/>
    </row>
    <row r="679" spans="1:23" x14ac:dyDescent="0.2">
      <c r="A679" s="29" t="str">
        <f>IFERROR(VLOOKUP(D:D,'Payment Schedule'!U:AK,17,FALSE),"Not Leased")</f>
        <v>Not Leased</v>
      </c>
      <c r="H679" s="125"/>
      <c r="O679" s="125"/>
      <c r="P679" s="125"/>
      <c r="Q679" s="125"/>
      <c r="U679" s="125"/>
      <c r="V679" s="125"/>
      <c r="W679" s="125"/>
    </row>
    <row r="680" spans="1:23" x14ac:dyDescent="0.2">
      <c r="A680" s="29" t="str">
        <f>IFERROR(VLOOKUP(D:D,'Payment Schedule'!U:AK,17,FALSE),"Not Leased")</f>
        <v>Not Leased</v>
      </c>
      <c r="H680" s="125"/>
      <c r="O680" s="125"/>
      <c r="P680" s="125"/>
      <c r="Q680" s="125"/>
      <c r="U680" s="125"/>
      <c r="V680" s="125"/>
      <c r="W680" s="125"/>
    </row>
    <row r="681" spans="1:23" x14ac:dyDescent="0.2">
      <c r="A681" s="29" t="str">
        <f>IFERROR(VLOOKUP(D:D,'Payment Schedule'!U:AK,17,FALSE),"Not Leased")</f>
        <v>Not Leased</v>
      </c>
      <c r="H681" s="125"/>
      <c r="O681" s="125"/>
      <c r="P681" s="125"/>
      <c r="Q681" s="125"/>
      <c r="U681" s="125"/>
      <c r="V681" s="125"/>
      <c r="W681" s="125"/>
    </row>
    <row r="682" spans="1:23" x14ac:dyDescent="0.2">
      <c r="A682" s="29" t="str">
        <f>IFERROR(VLOOKUP(D:D,'Payment Schedule'!U:AK,17,FALSE),"Not Leased")</f>
        <v>Not Leased</v>
      </c>
      <c r="H682" s="125"/>
      <c r="O682" s="125"/>
      <c r="P682" s="125"/>
      <c r="Q682" s="125"/>
      <c r="U682" s="125"/>
      <c r="V682" s="125"/>
      <c r="W682" s="125"/>
    </row>
    <row r="683" spans="1:23" x14ac:dyDescent="0.2">
      <c r="A683" s="29" t="str">
        <f>IFERROR(VLOOKUP(D:D,'Payment Schedule'!U:AK,17,FALSE),"Not Leased")</f>
        <v>Not Leased</v>
      </c>
      <c r="H683" s="125"/>
      <c r="O683" s="125"/>
      <c r="P683" s="125"/>
      <c r="Q683" s="125"/>
      <c r="U683" s="125"/>
      <c r="V683" s="125"/>
      <c r="W683" s="125"/>
    </row>
    <row r="684" spans="1:23" x14ac:dyDescent="0.2">
      <c r="A684" s="29" t="str">
        <f>IFERROR(VLOOKUP(D:D,'Payment Schedule'!U:AK,17,FALSE),"Not Leased")</f>
        <v>Not Leased</v>
      </c>
      <c r="H684" s="125"/>
      <c r="O684" s="125"/>
      <c r="P684" s="125"/>
      <c r="Q684" s="125"/>
      <c r="U684" s="125"/>
      <c r="V684" s="125"/>
      <c r="W684" s="125"/>
    </row>
    <row r="685" spans="1:23" x14ac:dyDescent="0.2">
      <c r="A685" s="29" t="str">
        <f>IFERROR(VLOOKUP(D:D,'Payment Schedule'!U:AK,17,FALSE),"Not Leased")</f>
        <v>Not Leased</v>
      </c>
      <c r="H685" s="125"/>
      <c r="O685" s="125"/>
      <c r="P685" s="125"/>
      <c r="Q685" s="125"/>
      <c r="U685" s="125"/>
      <c r="V685" s="125"/>
      <c r="W685" s="125"/>
    </row>
    <row r="686" spans="1:23" x14ac:dyDescent="0.2">
      <c r="A686" s="29" t="str">
        <f>IFERROR(VLOOKUP(D:D,'Payment Schedule'!U:AK,17,FALSE),"Not Leased")</f>
        <v>Not Leased</v>
      </c>
      <c r="H686" s="125"/>
      <c r="O686" s="125"/>
      <c r="P686" s="125"/>
      <c r="Q686" s="125"/>
      <c r="U686" s="125"/>
      <c r="V686" s="125"/>
      <c r="W686" s="125"/>
    </row>
    <row r="687" spans="1:23" x14ac:dyDescent="0.2">
      <c r="A687" s="29" t="str">
        <f>IFERROR(VLOOKUP(D:D,'Payment Schedule'!U:AK,17,FALSE),"Not Leased")</f>
        <v>Not Leased</v>
      </c>
      <c r="H687" s="125"/>
      <c r="O687" s="125"/>
      <c r="P687" s="125"/>
      <c r="Q687" s="125"/>
      <c r="U687" s="125"/>
      <c r="V687" s="125"/>
      <c r="W687" s="125"/>
    </row>
    <row r="688" spans="1:23" x14ac:dyDescent="0.2">
      <c r="A688" s="29" t="str">
        <f>IFERROR(VLOOKUP(D:D,'Payment Schedule'!U:AK,17,FALSE),"Not Leased")</f>
        <v>Not Leased</v>
      </c>
      <c r="H688" s="125"/>
      <c r="O688" s="125"/>
      <c r="P688" s="125"/>
      <c r="Q688" s="125"/>
      <c r="U688" s="125"/>
      <c r="V688" s="125"/>
      <c r="W688" s="125"/>
    </row>
    <row r="689" spans="1:23" x14ac:dyDescent="0.2">
      <c r="A689" s="29" t="str">
        <f>IFERROR(VLOOKUP(D:D,'Payment Schedule'!U:AK,17,FALSE),"Not Leased")</f>
        <v>Not Leased</v>
      </c>
      <c r="H689" s="125"/>
      <c r="O689" s="125"/>
      <c r="P689" s="125"/>
      <c r="Q689" s="125"/>
      <c r="U689" s="125"/>
      <c r="V689" s="125"/>
      <c r="W689" s="125"/>
    </row>
    <row r="690" spans="1:23" x14ac:dyDescent="0.2">
      <c r="A690" s="29" t="str">
        <f>IFERROR(VLOOKUP(D:D,'Payment Schedule'!U:AK,17,FALSE),"Not Leased")</f>
        <v>Not Leased</v>
      </c>
      <c r="H690" s="125"/>
      <c r="O690" s="125"/>
      <c r="P690" s="125"/>
      <c r="Q690" s="125"/>
      <c r="U690" s="125"/>
      <c r="V690" s="125"/>
      <c r="W690" s="125"/>
    </row>
    <row r="691" spans="1:23" x14ac:dyDescent="0.2">
      <c r="A691" s="29" t="str">
        <f>IFERROR(VLOOKUP(D:D,'Payment Schedule'!U:AK,17,FALSE),"Not Leased")</f>
        <v>Not Leased</v>
      </c>
      <c r="H691" s="125"/>
      <c r="O691" s="125"/>
      <c r="P691" s="125"/>
      <c r="Q691" s="125"/>
      <c r="U691" s="125"/>
      <c r="V691" s="125"/>
      <c r="W691" s="125"/>
    </row>
    <row r="692" spans="1:23" x14ac:dyDescent="0.2">
      <c r="A692" s="29" t="str">
        <f>IFERROR(VLOOKUP(D:D,'Payment Schedule'!U:AK,17,FALSE),"Not Leased")</f>
        <v>Not Leased</v>
      </c>
      <c r="H692" s="125"/>
      <c r="O692" s="125"/>
      <c r="P692" s="125"/>
      <c r="Q692" s="125"/>
      <c r="U692" s="125"/>
      <c r="V692" s="125"/>
      <c r="W692" s="125"/>
    </row>
    <row r="693" spans="1:23" x14ac:dyDescent="0.2">
      <c r="A693" s="29" t="str">
        <f>IFERROR(VLOOKUP(D:D,'Payment Schedule'!U:AK,17,FALSE),"Not Leased")</f>
        <v>Not Leased</v>
      </c>
      <c r="H693" s="125"/>
      <c r="O693" s="125"/>
      <c r="P693" s="125"/>
      <c r="Q693" s="125"/>
      <c r="U693" s="125"/>
      <c r="V693" s="125"/>
      <c r="W693" s="125"/>
    </row>
    <row r="694" spans="1:23" x14ac:dyDescent="0.2">
      <c r="A694" s="29" t="str">
        <f>IFERROR(VLOOKUP(D:D,'Payment Schedule'!U:AK,17,FALSE),"Not Leased")</f>
        <v>Not Leased</v>
      </c>
      <c r="H694" s="125"/>
      <c r="O694" s="125"/>
      <c r="P694" s="125"/>
      <c r="Q694" s="125"/>
      <c r="U694" s="125"/>
      <c r="V694" s="125"/>
      <c r="W694" s="125"/>
    </row>
    <row r="695" spans="1:23" x14ac:dyDescent="0.2">
      <c r="A695" s="29" t="str">
        <f>IFERROR(VLOOKUP(D:D,'Payment Schedule'!U:AK,17,FALSE),"Not Leased")</f>
        <v>Not Leased</v>
      </c>
      <c r="H695" s="125"/>
      <c r="O695" s="125"/>
      <c r="P695" s="125"/>
      <c r="Q695" s="125"/>
      <c r="U695" s="125"/>
      <c r="V695" s="125"/>
      <c r="W695" s="125"/>
    </row>
    <row r="696" spans="1:23" x14ac:dyDescent="0.2">
      <c r="A696" s="29" t="str">
        <f>IFERROR(VLOOKUP(D:D,'Payment Schedule'!U:AK,17,FALSE),"Not Leased")</f>
        <v>Not Leased</v>
      </c>
      <c r="H696" s="125"/>
      <c r="O696" s="125"/>
      <c r="P696" s="125"/>
      <c r="Q696" s="125"/>
      <c r="U696" s="125"/>
      <c r="V696" s="125"/>
      <c r="W696" s="125"/>
    </row>
    <row r="697" spans="1:23" x14ac:dyDescent="0.2">
      <c r="A697" s="29" t="str">
        <f>IFERROR(VLOOKUP(D:D,'Payment Schedule'!U:AK,17,FALSE),"Not Leased")</f>
        <v>Not Leased</v>
      </c>
      <c r="H697" s="125"/>
      <c r="O697" s="125"/>
      <c r="P697" s="125"/>
      <c r="Q697" s="125"/>
      <c r="U697" s="125"/>
      <c r="V697" s="125"/>
      <c r="W697" s="125"/>
    </row>
    <row r="698" spans="1:23" x14ac:dyDescent="0.2">
      <c r="A698" s="29" t="str">
        <f>IFERROR(VLOOKUP(D:D,'Payment Schedule'!U:AK,17,FALSE),"Not Leased")</f>
        <v>Not Leased</v>
      </c>
      <c r="H698" s="125"/>
      <c r="O698" s="125"/>
      <c r="P698" s="125"/>
      <c r="Q698" s="125"/>
      <c r="U698" s="125"/>
      <c r="V698" s="125"/>
      <c r="W698" s="125"/>
    </row>
    <row r="699" spans="1:23" x14ac:dyDescent="0.2">
      <c r="A699" s="29" t="str">
        <f>IFERROR(VLOOKUP(D:D,'Payment Schedule'!U:AK,17,FALSE),"Not Leased")</f>
        <v>Not Leased</v>
      </c>
      <c r="H699" s="125"/>
      <c r="O699" s="125"/>
      <c r="P699" s="125"/>
      <c r="Q699" s="125"/>
      <c r="U699" s="125"/>
      <c r="V699" s="125"/>
      <c r="W699" s="125"/>
    </row>
    <row r="700" spans="1:23" x14ac:dyDescent="0.2">
      <c r="A700" s="29" t="str">
        <f>IFERROR(VLOOKUP(D:D,'Payment Schedule'!U:AK,17,FALSE),"Not Leased")</f>
        <v>Not Leased</v>
      </c>
      <c r="H700" s="125"/>
      <c r="O700" s="125"/>
      <c r="P700" s="125"/>
      <c r="Q700" s="125"/>
      <c r="U700" s="125"/>
      <c r="V700" s="125"/>
      <c r="W700" s="125"/>
    </row>
    <row r="701" spans="1:23" x14ac:dyDescent="0.2">
      <c r="A701" s="29" t="str">
        <f>IFERROR(VLOOKUP(D:D,'Payment Schedule'!U:AK,17,FALSE),"Not Leased")</f>
        <v>Not Leased</v>
      </c>
      <c r="H701" s="125"/>
      <c r="O701" s="125"/>
      <c r="P701" s="125"/>
      <c r="Q701" s="125"/>
      <c r="U701" s="125"/>
      <c r="V701" s="125"/>
      <c r="W701" s="125"/>
    </row>
    <row r="702" spans="1:23" x14ac:dyDescent="0.2">
      <c r="A702" s="29" t="str">
        <f>IFERROR(VLOOKUP(D:D,'Payment Schedule'!U:AK,17,FALSE),"Not Leased")</f>
        <v>Not Leased</v>
      </c>
      <c r="H702" s="125"/>
      <c r="O702" s="125"/>
      <c r="P702" s="125"/>
      <c r="Q702" s="125"/>
      <c r="U702" s="125"/>
      <c r="V702" s="125"/>
      <c r="W702" s="125"/>
    </row>
    <row r="703" spans="1:23" x14ac:dyDescent="0.2">
      <c r="A703" s="29" t="str">
        <f>IFERROR(VLOOKUP(D:D,'Payment Schedule'!U:AK,17,FALSE),"Not Leased")</f>
        <v>Not Leased</v>
      </c>
      <c r="H703" s="125"/>
      <c r="O703" s="125"/>
      <c r="P703" s="125"/>
      <c r="Q703" s="125"/>
      <c r="U703" s="125"/>
      <c r="V703" s="125"/>
      <c r="W703" s="125"/>
    </row>
    <row r="704" spans="1:23" x14ac:dyDescent="0.2">
      <c r="A704" s="29" t="str">
        <f>IFERROR(VLOOKUP(D:D,'Payment Schedule'!U:AK,17,FALSE),"Not Leased")</f>
        <v>Not Leased</v>
      </c>
      <c r="H704" s="125"/>
      <c r="O704" s="125"/>
      <c r="P704" s="125"/>
      <c r="Q704" s="125"/>
      <c r="U704" s="125"/>
      <c r="V704" s="125"/>
      <c r="W704" s="125"/>
    </row>
    <row r="705" spans="1:23" x14ac:dyDescent="0.2">
      <c r="A705" s="29" t="str">
        <f>IFERROR(VLOOKUP(D:D,'Payment Schedule'!U:AK,17,FALSE),"Not Leased")</f>
        <v>Not Leased</v>
      </c>
      <c r="H705" s="125"/>
      <c r="O705" s="125"/>
      <c r="P705" s="125"/>
      <c r="Q705" s="125"/>
      <c r="U705" s="125"/>
      <c r="V705" s="125"/>
      <c r="W705" s="125"/>
    </row>
    <row r="706" spans="1:23" x14ac:dyDescent="0.2">
      <c r="A706" s="29" t="str">
        <f>IFERROR(VLOOKUP(D:D,'Payment Schedule'!U:AK,17,FALSE),"Not Leased")</f>
        <v>Not Leased</v>
      </c>
      <c r="H706" s="125"/>
      <c r="O706" s="125"/>
      <c r="P706" s="125"/>
      <c r="Q706" s="125"/>
      <c r="U706" s="125"/>
      <c r="V706" s="125"/>
      <c r="W706" s="125"/>
    </row>
    <row r="707" spans="1:23" x14ac:dyDescent="0.2">
      <c r="A707" s="29" t="str">
        <f>IFERROR(VLOOKUP(D:D,'Payment Schedule'!U:AK,17,FALSE),"Not Leased")</f>
        <v>Not Leased</v>
      </c>
      <c r="H707" s="125"/>
      <c r="O707" s="125"/>
      <c r="P707" s="125"/>
      <c r="Q707" s="125"/>
      <c r="U707" s="125"/>
      <c r="V707" s="125"/>
      <c r="W707" s="125"/>
    </row>
    <row r="708" spans="1:23" x14ac:dyDescent="0.2">
      <c r="A708" s="29" t="str">
        <f>IFERROR(VLOOKUP(D:D,'Payment Schedule'!U:AK,17,FALSE),"Not Leased")</f>
        <v>Not Leased</v>
      </c>
      <c r="H708" s="125"/>
      <c r="J708" s="125"/>
      <c r="O708" s="125"/>
      <c r="P708" s="125"/>
      <c r="Q708" s="125"/>
      <c r="R708" s="125"/>
      <c r="U708" s="125"/>
      <c r="V708" s="125"/>
      <c r="W708" s="125"/>
    </row>
    <row r="709" spans="1:23" x14ac:dyDescent="0.2">
      <c r="A709" s="29" t="str">
        <f>IFERROR(VLOOKUP(D:D,'Payment Schedule'!U:AK,17,FALSE),"Not Leased")</f>
        <v>Not Leased</v>
      </c>
      <c r="H709" s="125"/>
      <c r="J709" s="125"/>
      <c r="O709" s="125"/>
      <c r="P709" s="125"/>
      <c r="Q709" s="125"/>
      <c r="R709" s="125"/>
      <c r="U709" s="125"/>
      <c r="V709" s="125"/>
      <c r="W709" s="125"/>
    </row>
    <row r="710" spans="1:23" x14ac:dyDescent="0.2">
      <c r="A710" s="29" t="str">
        <f>IFERROR(VLOOKUP(D:D,'Payment Schedule'!U:AK,17,FALSE),"Not Leased")</f>
        <v>Not Leased</v>
      </c>
      <c r="H710" s="125"/>
      <c r="O710" s="125"/>
      <c r="P710" s="125"/>
      <c r="Q710" s="125"/>
      <c r="U710" s="125"/>
      <c r="V710" s="125"/>
      <c r="W710" s="125"/>
    </row>
    <row r="711" spans="1:23" x14ac:dyDescent="0.2">
      <c r="A711" s="29" t="str">
        <f>IFERROR(VLOOKUP(D:D,'Payment Schedule'!U:AK,17,FALSE),"Not Leased")</f>
        <v>Not Leased</v>
      </c>
      <c r="H711" s="125"/>
      <c r="O711" s="125"/>
      <c r="P711" s="125"/>
      <c r="Q711" s="125"/>
      <c r="U711" s="125"/>
      <c r="V711" s="125"/>
      <c r="W711" s="125"/>
    </row>
    <row r="712" spans="1:23" x14ac:dyDescent="0.2">
      <c r="A712" s="29" t="str">
        <f>IFERROR(VLOOKUP(D:D,'Payment Schedule'!U:AK,17,FALSE),"Not Leased")</f>
        <v>Not Leased</v>
      </c>
      <c r="H712" s="125"/>
      <c r="O712" s="125"/>
      <c r="P712" s="125"/>
      <c r="Q712" s="125"/>
      <c r="U712" s="125"/>
      <c r="V712" s="125"/>
      <c r="W712" s="125"/>
    </row>
    <row r="713" spans="1:23" x14ac:dyDescent="0.2">
      <c r="A713" s="29" t="str">
        <f>IFERROR(VLOOKUP(D:D,'Payment Schedule'!U:AK,17,FALSE),"Not Leased")</f>
        <v>Not Leased</v>
      </c>
      <c r="H713" s="125"/>
      <c r="O713" s="125"/>
      <c r="P713" s="125"/>
      <c r="Q713" s="125"/>
      <c r="U713" s="125"/>
      <c r="V713" s="125"/>
      <c r="W713" s="125"/>
    </row>
    <row r="714" spans="1:23" x14ac:dyDescent="0.2">
      <c r="A714" s="29" t="str">
        <f>IFERROR(VLOOKUP(D:D,'Payment Schedule'!U:AK,17,FALSE),"Not Leased")</f>
        <v>Not Leased</v>
      </c>
      <c r="H714" s="125"/>
      <c r="O714" s="125"/>
      <c r="P714" s="125"/>
      <c r="Q714" s="125"/>
      <c r="U714" s="125"/>
      <c r="V714" s="125"/>
      <c r="W714" s="125"/>
    </row>
    <row r="715" spans="1:23" x14ac:dyDescent="0.2">
      <c r="A715" s="29" t="str">
        <f>IFERROR(VLOOKUP(D:D,'Payment Schedule'!U:AK,17,FALSE),"Not Leased")</f>
        <v>Not Leased</v>
      </c>
      <c r="H715" s="125"/>
      <c r="O715" s="125"/>
      <c r="P715" s="125"/>
      <c r="Q715" s="125"/>
      <c r="U715" s="125"/>
      <c r="V715" s="125"/>
      <c r="W715" s="125"/>
    </row>
    <row r="716" spans="1:23" x14ac:dyDescent="0.2">
      <c r="A716" s="29" t="str">
        <f>IFERROR(VLOOKUP(D:D,'Payment Schedule'!U:AK,17,FALSE),"Not Leased")</f>
        <v>Not Leased</v>
      </c>
      <c r="H716" s="125"/>
      <c r="O716" s="125"/>
      <c r="P716" s="125"/>
      <c r="Q716" s="125"/>
      <c r="U716" s="125"/>
      <c r="V716" s="125"/>
      <c r="W716" s="125"/>
    </row>
    <row r="717" spans="1:23" x14ac:dyDescent="0.2">
      <c r="A717" s="29" t="str">
        <f>IFERROR(VLOOKUP(D:D,'Payment Schedule'!U:AK,17,FALSE),"Not Leased")</f>
        <v>Not Leased</v>
      </c>
      <c r="H717" s="125"/>
      <c r="O717" s="125"/>
      <c r="P717" s="125"/>
      <c r="Q717" s="125"/>
      <c r="U717" s="125"/>
      <c r="V717" s="125"/>
      <c r="W717" s="125"/>
    </row>
    <row r="718" spans="1:23" x14ac:dyDescent="0.2">
      <c r="A718" s="29" t="str">
        <f>IFERROR(VLOOKUP(D:D,'Payment Schedule'!U:AK,17,FALSE),"Not Leased")</f>
        <v>Not Leased</v>
      </c>
      <c r="H718" s="125"/>
      <c r="O718" s="125"/>
      <c r="P718" s="125"/>
      <c r="Q718" s="125"/>
      <c r="U718" s="125"/>
      <c r="V718" s="125"/>
      <c r="W718" s="125"/>
    </row>
    <row r="719" spans="1:23" x14ac:dyDescent="0.2">
      <c r="A719" s="29" t="str">
        <f>IFERROR(VLOOKUP(D:D,'Payment Schedule'!U:AK,17,FALSE),"Not Leased")</f>
        <v>Not Leased</v>
      </c>
      <c r="H719" s="125"/>
      <c r="O719" s="125"/>
      <c r="P719" s="125"/>
      <c r="Q719" s="125"/>
      <c r="U719" s="125"/>
      <c r="V719" s="125"/>
      <c r="W719" s="125"/>
    </row>
    <row r="720" spans="1:23" x14ac:dyDescent="0.2">
      <c r="A720" s="29" t="str">
        <f>IFERROR(VLOOKUP(D:D,'Payment Schedule'!U:AK,17,FALSE),"Not Leased")</f>
        <v>Not Leased</v>
      </c>
      <c r="H720" s="125"/>
      <c r="O720" s="125"/>
      <c r="P720" s="125"/>
      <c r="Q720" s="125"/>
      <c r="U720" s="125"/>
      <c r="V720" s="125"/>
      <c r="W720" s="125"/>
    </row>
    <row r="721" spans="1:23" x14ac:dyDescent="0.2">
      <c r="A721" s="29" t="str">
        <f>IFERROR(VLOOKUP(D:D,'Payment Schedule'!U:AK,17,FALSE),"Not Leased")</f>
        <v>Not Leased</v>
      </c>
      <c r="H721" s="125"/>
      <c r="O721" s="125"/>
      <c r="P721" s="125"/>
      <c r="Q721" s="125"/>
      <c r="U721" s="125"/>
      <c r="V721" s="125"/>
      <c r="W721" s="125"/>
    </row>
    <row r="722" spans="1:23" x14ac:dyDescent="0.2">
      <c r="A722" s="29" t="str">
        <f>IFERROR(VLOOKUP(D:D,'Payment Schedule'!U:AK,17,FALSE),"Not Leased")</f>
        <v>Not Leased</v>
      </c>
      <c r="H722" s="125"/>
      <c r="O722" s="125"/>
      <c r="P722" s="125"/>
      <c r="Q722" s="125"/>
      <c r="U722" s="125"/>
      <c r="V722" s="125"/>
      <c r="W722" s="125"/>
    </row>
    <row r="723" spans="1:23" x14ac:dyDescent="0.2">
      <c r="A723" s="29" t="str">
        <f>IFERROR(VLOOKUP(D:D,'Payment Schedule'!U:AK,17,FALSE),"Not Leased")</f>
        <v>Not Leased</v>
      </c>
      <c r="H723" s="125"/>
      <c r="O723" s="125"/>
      <c r="P723" s="125"/>
      <c r="Q723" s="125"/>
      <c r="U723" s="125"/>
      <c r="V723" s="125"/>
      <c r="W723" s="125"/>
    </row>
    <row r="724" spans="1:23" x14ac:dyDescent="0.2">
      <c r="A724" s="29" t="str">
        <f>IFERROR(VLOOKUP(D:D,'Payment Schedule'!U:AK,17,FALSE),"Not Leased")</f>
        <v>Not Leased</v>
      </c>
      <c r="H724" s="125"/>
      <c r="O724" s="125"/>
      <c r="P724" s="125"/>
      <c r="Q724" s="125"/>
      <c r="U724" s="125"/>
      <c r="V724" s="125"/>
      <c r="W724" s="125"/>
    </row>
    <row r="725" spans="1:23" x14ac:dyDescent="0.2">
      <c r="A725" s="29" t="str">
        <f>IFERROR(VLOOKUP(D:D,'Payment Schedule'!U:AK,17,FALSE),"Not Leased")</f>
        <v>Not Leased</v>
      </c>
      <c r="H725" s="125"/>
      <c r="O725" s="125"/>
      <c r="P725" s="125"/>
      <c r="Q725" s="125"/>
      <c r="U725" s="125"/>
      <c r="V725" s="125"/>
      <c r="W725" s="125"/>
    </row>
    <row r="726" spans="1:23" x14ac:dyDescent="0.2">
      <c r="A726" s="29" t="str">
        <f>IFERROR(VLOOKUP(D:D,'Payment Schedule'!U:AK,17,FALSE),"Not Leased")</f>
        <v>Not Leased</v>
      </c>
      <c r="H726" s="125"/>
      <c r="O726" s="125"/>
      <c r="P726" s="125"/>
      <c r="Q726" s="125"/>
      <c r="U726" s="125"/>
      <c r="V726" s="125"/>
      <c r="W726" s="125"/>
    </row>
    <row r="727" spans="1:23" x14ac:dyDescent="0.2">
      <c r="A727" s="29" t="str">
        <f>IFERROR(VLOOKUP(D:D,'Payment Schedule'!U:AK,17,FALSE),"Not Leased")</f>
        <v>Not Leased</v>
      </c>
      <c r="H727" s="125"/>
      <c r="O727" s="125"/>
      <c r="P727" s="125"/>
      <c r="Q727" s="125"/>
      <c r="U727" s="125"/>
      <c r="V727" s="125"/>
      <c r="W727" s="125"/>
    </row>
    <row r="728" spans="1:23" x14ac:dyDescent="0.2">
      <c r="A728" s="29" t="str">
        <f>IFERROR(VLOOKUP(D:D,'Payment Schedule'!U:AK,17,FALSE),"Not Leased")</f>
        <v>Not Leased</v>
      </c>
      <c r="H728" s="125"/>
      <c r="O728" s="125"/>
      <c r="P728" s="125"/>
      <c r="Q728" s="125"/>
      <c r="U728" s="125"/>
      <c r="V728" s="125"/>
      <c r="W728" s="125"/>
    </row>
    <row r="729" spans="1:23" x14ac:dyDescent="0.2">
      <c r="A729" s="29" t="str">
        <f>IFERROR(VLOOKUP(D:D,'Payment Schedule'!U:AK,17,FALSE),"Not Leased")</f>
        <v>Not Leased</v>
      </c>
      <c r="H729" s="125"/>
      <c r="O729" s="125"/>
      <c r="P729" s="125"/>
      <c r="Q729" s="125"/>
      <c r="U729" s="125"/>
      <c r="V729" s="125"/>
      <c r="W729" s="125"/>
    </row>
    <row r="730" spans="1:23" x14ac:dyDescent="0.2">
      <c r="A730" s="29" t="str">
        <f>IFERROR(VLOOKUP(D:D,'Payment Schedule'!U:AK,17,FALSE),"Not Leased")</f>
        <v>Not Leased</v>
      </c>
      <c r="H730" s="125"/>
      <c r="O730" s="125"/>
      <c r="P730" s="125"/>
      <c r="Q730" s="125"/>
      <c r="U730" s="125"/>
      <c r="V730" s="125"/>
      <c r="W730" s="125"/>
    </row>
    <row r="731" spans="1:23" x14ac:dyDescent="0.2">
      <c r="A731" s="29" t="str">
        <f>IFERROR(VLOOKUP(D:D,'Payment Schedule'!U:AK,17,FALSE),"Not Leased")</f>
        <v>Not Leased</v>
      </c>
      <c r="H731" s="125"/>
      <c r="O731" s="125"/>
      <c r="P731" s="125"/>
      <c r="Q731" s="125"/>
      <c r="U731" s="125"/>
      <c r="V731" s="125"/>
      <c r="W731" s="125"/>
    </row>
    <row r="732" spans="1:23" x14ac:dyDescent="0.2">
      <c r="A732" s="29" t="str">
        <f>IFERROR(VLOOKUP(D:D,'Payment Schedule'!U:AK,17,FALSE),"Not Leased")</f>
        <v>Not Leased</v>
      </c>
      <c r="H732" s="125"/>
      <c r="O732" s="125"/>
      <c r="P732" s="125"/>
      <c r="Q732" s="125"/>
      <c r="U732" s="125"/>
      <c r="V732" s="125"/>
      <c r="W732" s="125"/>
    </row>
    <row r="733" spans="1:23" x14ac:dyDescent="0.2">
      <c r="A733" s="29" t="str">
        <f>IFERROR(VLOOKUP(D:D,'Payment Schedule'!U:AK,17,FALSE),"Not Leased")</f>
        <v>Not Leased</v>
      </c>
      <c r="H733" s="125"/>
      <c r="J733" s="125"/>
      <c r="O733" s="125"/>
      <c r="P733" s="125"/>
      <c r="Q733" s="125"/>
      <c r="R733" s="125"/>
      <c r="U733" s="125"/>
      <c r="V733" s="125"/>
      <c r="W733" s="125"/>
    </row>
    <row r="734" spans="1:23" x14ac:dyDescent="0.2">
      <c r="A734" s="29" t="str">
        <f>IFERROR(VLOOKUP(D:D,'Payment Schedule'!U:AK,17,FALSE),"Not Leased")</f>
        <v>Not Leased</v>
      </c>
      <c r="H734" s="125"/>
      <c r="O734" s="125"/>
      <c r="P734" s="125"/>
      <c r="Q734" s="125"/>
      <c r="U734" s="125"/>
      <c r="V734" s="125"/>
      <c r="W734" s="125"/>
    </row>
    <row r="735" spans="1:23" x14ac:dyDescent="0.2">
      <c r="A735" s="29" t="str">
        <f>IFERROR(VLOOKUP(D:D,'Payment Schedule'!U:AK,17,FALSE),"Not Leased")</f>
        <v>Not Leased</v>
      </c>
      <c r="H735" s="125"/>
      <c r="O735" s="125"/>
      <c r="P735" s="125"/>
      <c r="Q735" s="125"/>
      <c r="U735" s="125"/>
      <c r="V735" s="125"/>
      <c r="W735" s="125"/>
    </row>
    <row r="736" spans="1:23" x14ac:dyDescent="0.2">
      <c r="A736" s="29" t="str">
        <f>IFERROR(VLOOKUP(D:D,'Payment Schedule'!U:AK,17,FALSE),"Not Leased")</f>
        <v>Not Leased</v>
      </c>
      <c r="H736" s="125"/>
      <c r="J736" s="125"/>
      <c r="O736" s="125"/>
      <c r="P736" s="125"/>
      <c r="Q736" s="125"/>
      <c r="R736" s="125"/>
      <c r="U736" s="125"/>
      <c r="V736" s="125"/>
      <c r="W736" s="125"/>
    </row>
    <row r="737" spans="1:23" x14ac:dyDescent="0.2">
      <c r="A737" s="29" t="str">
        <f>IFERROR(VLOOKUP(D:D,'Payment Schedule'!U:AK,17,FALSE),"Not Leased")</f>
        <v>Not Leased</v>
      </c>
      <c r="H737" s="125"/>
      <c r="O737" s="125"/>
      <c r="P737" s="125"/>
      <c r="Q737" s="125"/>
      <c r="U737" s="125"/>
      <c r="V737" s="125"/>
      <c r="W737" s="125"/>
    </row>
    <row r="738" spans="1:23" x14ac:dyDescent="0.2">
      <c r="A738" s="29" t="str">
        <f>IFERROR(VLOOKUP(D:D,'Payment Schedule'!U:AK,17,FALSE),"Not Leased")</f>
        <v>Not Leased</v>
      </c>
      <c r="H738" s="125"/>
      <c r="O738" s="125"/>
      <c r="P738" s="125"/>
      <c r="Q738" s="125"/>
      <c r="U738" s="125"/>
      <c r="V738" s="125"/>
      <c r="W738" s="125"/>
    </row>
    <row r="739" spans="1:23" x14ac:dyDescent="0.2">
      <c r="A739" s="29" t="str">
        <f>IFERROR(VLOOKUP(D:D,'Payment Schedule'!U:AK,17,FALSE),"Not Leased")</f>
        <v>Not Leased</v>
      </c>
      <c r="H739" s="125"/>
      <c r="J739" s="125"/>
      <c r="O739" s="125"/>
      <c r="P739" s="125"/>
      <c r="Q739" s="125"/>
      <c r="R739" s="125"/>
      <c r="U739" s="125"/>
      <c r="V739" s="125"/>
      <c r="W739" s="125"/>
    </row>
    <row r="740" spans="1:23" x14ac:dyDescent="0.2">
      <c r="A740" s="29" t="str">
        <f>IFERROR(VLOOKUP(D:D,'Payment Schedule'!U:AK,17,FALSE),"Not Leased")</f>
        <v>Not Leased</v>
      </c>
      <c r="H740" s="125"/>
      <c r="O740" s="125"/>
      <c r="P740" s="125"/>
      <c r="Q740" s="125"/>
      <c r="U740" s="125"/>
      <c r="V740" s="125"/>
      <c r="W740" s="125"/>
    </row>
    <row r="741" spans="1:23" x14ac:dyDescent="0.2">
      <c r="A741" s="29" t="str">
        <f>IFERROR(VLOOKUP(D:D,'Payment Schedule'!U:AK,17,FALSE),"Not Leased")</f>
        <v>Not Leased</v>
      </c>
      <c r="H741" s="125"/>
      <c r="O741" s="125"/>
      <c r="P741" s="125"/>
      <c r="Q741" s="125"/>
      <c r="U741" s="125"/>
      <c r="V741" s="125"/>
      <c r="W741" s="125"/>
    </row>
    <row r="742" spans="1:23" x14ac:dyDescent="0.2">
      <c r="A742" s="29" t="str">
        <f>IFERROR(VLOOKUP(D:D,'Payment Schedule'!U:AK,17,FALSE),"Not Leased")</f>
        <v>Not Leased</v>
      </c>
      <c r="H742" s="125"/>
      <c r="O742" s="125"/>
      <c r="P742" s="125"/>
      <c r="Q742" s="125"/>
      <c r="U742" s="125"/>
      <c r="V742" s="125"/>
      <c r="W742" s="125"/>
    </row>
    <row r="743" spans="1:23" x14ac:dyDescent="0.2">
      <c r="A743" s="29" t="str">
        <f>IFERROR(VLOOKUP(D:D,'Payment Schedule'!U:AK,17,FALSE),"Not Leased")</f>
        <v>Not Leased</v>
      </c>
      <c r="H743" s="125"/>
      <c r="O743" s="125"/>
      <c r="P743" s="125"/>
      <c r="Q743" s="125"/>
      <c r="U743" s="125"/>
      <c r="V743" s="125"/>
      <c r="W743" s="125"/>
    </row>
    <row r="744" spans="1:23" x14ac:dyDescent="0.2">
      <c r="A744" s="29" t="str">
        <f>IFERROR(VLOOKUP(D:D,'Payment Schedule'!U:AK,17,FALSE),"Not Leased")</f>
        <v>Not Leased</v>
      </c>
      <c r="H744" s="125"/>
      <c r="O744" s="125"/>
      <c r="P744" s="125"/>
      <c r="Q744" s="125"/>
      <c r="U744" s="125"/>
      <c r="V744" s="125"/>
      <c r="W744" s="125"/>
    </row>
    <row r="745" spans="1:23" x14ac:dyDescent="0.2">
      <c r="A745" s="29" t="str">
        <f>IFERROR(VLOOKUP(D:D,'Payment Schedule'!U:AK,17,FALSE),"Not Leased")</f>
        <v>Not Leased</v>
      </c>
      <c r="H745" s="125"/>
      <c r="O745" s="125"/>
      <c r="P745" s="125"/>
      <c r="Q745" s="125"/>
      <c r="U745" s="125"/>
      <c r="V745" s="125"/>
      <c r="W745" s="125"/>
    </row>
    <row r="746" spans="1:23" x14ac:dyDescent="0.2">
      <c r="A746" s="29" t="str">
        <f>IFERROR(VLOOKUP(D:D,'Payment Schedule'!U:AK,17,FALSE),"Not Leased")</f>
        <v>Not Leased</v>
      </c>
      <c r="H746" s="125"/>
      <c r="O746" s="125"/>
      <c r="P746" s="125"/>
      <c r="Q746" s="125"/>
      <c r="U746" s="125"/>
      <c r="V746" s="125"/>
      <c r="W746" s="125"/>
    </row>
    <row r="747" spans="1:23" x14ac:dyDescent="0.2">
      <c r="A747" s="29" t="str">
        <f>IFERROR(VLOOKUP(D:D,'Payment Schedule'!U:AK,17,FALSE),"Not Leased")</f>
        <v>Not Leased</v>
      </c>
      <c r="H747" s="125"/>
      <c r="O747" s="125"/>
      <c r="P747" s="125"/>
      <c r="Q747" s="125"/>
      <c r="U747" s="125"/>
      <c r="V747" s="125"/>
      <c r="W747" s="125"/>
    </row>
    <row r="748" spans="1:23" x14ac:dyDescent="0.2">
      <c r="A748" s="29" t="str">
        <f>IFERROR(VLOOKUP(D:D,'Payment Schedule'!U:AK,17,FALSE),"Not Leased")</f>
        <v>Not Leased</v>
      </c>
      <c r="H748" s="125"/>
      <c r="O748" s="125"/>
      <c r="P748" s="125"/>
      <c r="Q748" s="125"/>
      <c r="U748" s="125"/>
      <c r="V748" s="125"/>
      <c r="W748" s="125"/>
    </row>
    <row r="749" spans="1:23" x14ac:dyDescent="0.2">
      <c r="A749" s="29" t="str">
        <f>IFERROR(VLOOKUP(D:D,'Payment Schedule'!U:AK,17,FALSE),"Not Leased")</f>
        <v>Not Leased</v>
      </c>
      <c r="H749" s="125"/>
      <c r="O749" s="125"/>
      <c r="P749" s="125"/>
      <c r="Q749" s="125"/>
      <c r="U749" s="125"/>
      <c r="V749" s="125"/>
      <c r="W749" s="125"/>
    </row>
    <row r="750" spans="1:23" x14ac:dyDescent="0.2">
      <c r="A750" s="29" t="str">
        <f>IFERROR(VLOOKUP(D:D,'Payment Schedule'!U:AK,17,FALSE),"Not Leased")</f>
        <v>Not Leased</v>
      </c>
      <c r="H750" s="125"/>
      <c r="O750" s="125"/>
      <c r="P750" s="125"/>
      <c r="Q750" s="125"/>
      <c r="U750" s="125"/>
      <c r="V750" s="125"/>
      <c r="W750" s="125"/>
    </row>
    <row r="751" spans="1:23" x14ac:dyDescent="0.2">
      <c r="A751" s="29" t="str">
        <f>IFERROR(VLOOKUP(D:D,'Payment Schedule'!U:AK,17,FALSE),"Not Leased")</f>
        <v>Not Leased</v>
      </c>
      <c r="H751" s="125"/>
      <c r="O751" s="125"/>
      <c r="P751" s="125"/>
      <c r="Q751" s="125"/>
      <c r="U751" s="125"/>
      <c r="V751" s="125"/>
      <c r="W751" s="125"/>
    </row>
    <row r="752" spans="1:23" x14ac:dyDescent="0.2">
      <c r="A752" s="29" t="str">
        <f>IFERROR(VLOOKUP(D:D,'Payment Schedule'!U:AK,17,FALSE),"Not Leased")</f>
        <v>Not Leased</v>
      </c>
      <c r="H752" s="125"/>
      <c r="O752" s="125"/>
      <c r="P752" s="125"/>
      <c r="Q752" s="125"/>
      <c r="U752" s="125"/>
      <c r="V752" s="125"/>
      <c r="W752" s="125"/>
    </row>
    <row r="753" spans="1:23" x14ac:dyDescent="0.2">
      <c r="A753" s="29" t="str">
        <f>IFERROR(VLOOKUP(D:D,'Payment Schedule'!U:AK,17,FALSE),"Not Leased")</f>
        <v>Not Leased</v>
      </c>
      <c r="H753" s="125"/>
      <c r="O753" s="125"/>
      <c r="P753" s="125"/>
      <c r="Q753" s="125"/>
      <c r="U753" s="125"/>
      <c r="V753" s="125"/>
      <c r="W753" s="125"/>
    </row>
    <row r="754" spans="1:23" x14ac:dyDescent="0.2">
      <c r="A754" s="29" t="str">
        <f>IFERROR(VLOOKUP(D:D,'Payment Schedule'!U:AK,17,FALSE),"Not Leased")</f>
        <v>Not Leased</v>
      </c>
      <c r="H754" s="125"/>
      <c r="O754" s="125"/>
      <c r="P754" s="125"/>
      <c r="Q754" s="125"/>
      <c r="U754" s="125"/>
      <c r="V754" s="125"/>
      <c r="W754" s="125"/>
    </row>
    <row r="755" spans="1:23" x14ac:dyDescent="0.2">
      <c r="A755" s="29" t="str">
        <f>IFERROR(VLOOKUP(D:D,'Payment Schedule'!U:AK,17,FALSE),"Not Leased")</f>
        <v>Not Leased</v>
      </c>
      <c r="H755" s="125"/>
      <c r="O755" s="125"/>
      <c r="P755" s="125"/>
      <c r="Q755" s="125"/>
      <c r="U755" s="125"/>
      <c r="V755" s="125"/>
      <c r="W755" s="125"/>
    </row>
    <row r="756" spans="1:23" x14ac:dyDescent="0.2">
      <c r="A756" s="29" t="str">
        <f>IFERROR(VLOOKUP(D:D,'Payment Schedule'!U:AK,17,FALSE),"Not Leased")</f>
        <v>Not Leased</v>
      </c>
      <c r="H756" s="125"/>
      <c r="O756" s="125"/>
      <c r="P756" s="125"/>
      <c r="Q756" s="125"/>
      <c r="U756" s="125"/>
      <c r="V756" s="125"/>
      <c r="W756" s="125"/>
    </row>
    <row r="757" spans="1:23" x14ac:dyDescent="0.2">
      <c r="A757" s="29" t="str">
        <f>IFERROR(VLOOKUP(D:D,'Payment Schedule'!U:AK,17,FALSE),"Not Leased")</f>
        <v>Not Leased</v>
      </c>
      <c r="H757" s="125"/>
      <c r="J757" s="125"/>
      <c r="O757" s="125"/>
      <c r="P757" s="125"/>
      <c r="Q757" s="125"/>
      <c r="R757" s="125"/>
      <c r="U757" s="125"/>
      <c r="V757" s="125"/>
      <c r="W757" s="125"/>
    </row>
    <row r="758" spans="1:23" x14ac:dyDescent="0.2">
      <c r="A758" s="29" t="str">
        <f>IFERROR(VLOOKUP(D:D,'Payment Schedule'!U:AK,17,FALSE),"Not Leased")</f>
        <v>Not Leased</v>
      </c>
      <c r="H758" s="125"/>
      <c r="O758" s="125"/>
      <c r="P758" s="125"/>
      <c r="Q758" s="125"/>
      <c r="U758" s="125"/>
      <c r="V758" s="125"/>
      <c r="W758" s="125"/>
    </row>
    <row r="759" spans="1:23" x14ac:dyDescent="0.2">
      <c r="A759" s="29" t="str">
        <f>IFERROR(VLOOKUP(D:D,'Payment Schedule'!U:AK,17,FALSE),"Not Leased")</f>
        <v>Not Leased</v>
      </c>
      <c r="H759" s="125"/>
      <c r="O759" s="125"/>
      <c r="P759" s="125"/>
      <c r="Q759" s="125"/>
      <c r="U759" s="125"/>
      <c r="V759" s="125"/>
      <c r="W759" s="125"/>
    </row>
    <row r="760" spans="1:23" x14ac:dyDescent="0.2">
      <c r="A760" s="29" t="str">
        <f>IFERROR(VLOOKUP(D:D,'Payment Schedule'!U:AK,17,FALSE),"Not Leased")</f>
        <v>Not Leased</v>
      </c>
      <c r="H760" s="125"/>
      <c r="O760" s="125"/>
      <c r="P760" s="125"/>
      <c r="Q760" s="125"/>
      <c r="U760" s="125"/>
      <c r="V760" s="125"/>
      <c r="W760" s="125"/>
    </row>
    <row r="761" spans="1:23" x14ac:dyDescent="0.2">
      <c r="A761" s="29" t="str">
        <f>IFERROR(VLOOKUP(D:D,'Payment Schedule'!U:AK,17,FALSE),"Not Leased")</f>
        <v>Not Leased</v>
      </c>
      <c r="H761" s="125"/>
      <c r="O761" s="125"/>
      <c r="P761" s="125"/>
      <c r="Q761" s="125"/>
      <c r="U761" s="125"/>
      <c r="V761" s="125"/>
      <c r="W761" s="125"/>
    </row>
    <row r="762" spans="1:23" x14ac:dyDescent="0.2">
      <c r="A762" s="29" t="str">
        <f>IFERROR(VLOOKUP(D:D,'Payment Schedule'!U:AK,17,FALSE),"Not Leased")</f>
        <v>Not Leased</v>
      </c>
      <c r="H762" s="125"/>
      <c r="O762" s="125"/>
      <c r="P762" s="125"/>
      <c r="Q762" s="125"/>
      <c r="U762" s="125"/>
      <c r="V762" s="125"/>
      <c r="W762" s="125"/>
    </row>
    <row r="763" spans="1:23" x14ac:dyDescent="0.2">
      <c r="A763" s="29" t="str">
        <f>IFERROR(VLOOKUP(D:D,'Payment Schedule'!U:AK,17,FALSE),"Not Leased")</f>
        <v>Not Leased</v>
      </c>
      <c r="H763" s="125"/>
      <c r="O763" s="125"/>
      <c r="P763" s="125"/>
      <c r="Q763" s="125"/>
      <c r="U763" s="125"/>
      <c r="V763" s="125"/>
      <c r="W763" s="125"/>
    </row>
    <row r="764" spans="1:23" x14ac:dyDescent="0.2">
      <c r="A764" s="29" t="str">
        <f>IFERROR(VLOOKUP(D:D,'Payment Schedule'!U:AK,17,FALSE),"Not Leased")</f>
        <v>Not Leased</v>
      </c>
      <c r="H764" s="125"/>
      <c r="O764" s="125"/>
      <c r="P764" s="125"/>
      <c r="Q764" s="125"/>
      <c r="U764" s="125"/>
      <c r="V764" s="125"/>
      <c r="W764" s="125"/>
    </row>
    <row r="765" spans="1:23" x14ac:dyDescent="0.2">
      <c r="A765" s="29" t="str">
        <f>IFERROR(VLOOKUP(D:D,'Payment Schedule'!U:AK,17,FALSE),"Not Leased")</f>
        <v>Not Leased</v>
      </c>
      <c r="H765" s="125"/>
      <c r="O765" s="125"/>
      <c r="P765" s="125"/>
      <c r="Q765" s="125"/>
      <c r="U765" s="125"/>
      <c r="V765" s="125"/>
      <c r="W765" s="125"/>
    </row>
    <row r="766" spans="1:23" x14ac:dyDescent="0.2">
      <c r="A766" s="29" t="str">
        <f>IFERROR(VLOOKUP(D:D,'Payment Schedule'!U:AK,17,FALSE),"Not Leased")</f>
        <v>Not Leased</v>
      </c>
      <c r="H766" s="125"/>
      <c r="O766" s="125"/>
      <c r="P766" s="125"/>
      <c r="Q766" s="125"/>
      <c r="U766" s="125"/>
      <c r="V766" s="125"/>
      <c r="W766" s="125"/>
    </row>
    <row r="767" spans="1:23" x14ac:dyDescent="0.2">
      <c r="A767" s="29" t="str">
        <f>IFERROR(VLOOKUP(D:D,'Payment Schedule'!U:AK,17,FALSE),"Not Leased")</f>
        <v>Not Leased</v>
      </c>
      <c r="H767" s="125"/>
      <c r="O767" s="125"/>
      <c r="P767" s="125"/>
      <c r="Q767" s="125"/>
      <c r="U767" s="125"/>
      <c r="V767" s="125"/>
      <c r="W767" s="125"/>
    </row>
    <row r="768" spans="1:23" x14ac:dyDescent="0.2">
      <c r="A768" s="29" t="str">
        <f>IFERROR(VLOOKUP(D:D,'Payment Schedule'!U:AK,17,FALSE),"Not Leased")</f>
        <v>Not Leased</v>
      </c>
      <c r="H768" s="125"/>
      <c r="O768" s="125"/>
      <c r="P768" s="125"/>
      <c r="Q768" s="125"/>
      <c r="U768" s="125"/>
      <c r="V768" s="125"/>
      <c r="W768" s="125"/>
    </row>
    <row r="769" spans="1:23" x14ac:dyDescent="0.2">
      <c r="A769" s="29" t="str">
        <f>IFERROR(VLOOKUP(D:D,'Payment Schedule'!U:AK,17,FALSE),"Not Leased")</f>
        <v>Not Leased</v>
      </c>
      <c r="H769" s="125"/>
      <c r="O769" s="125"/>
      <c r="P769" s="125"/>
      <c r="Q769" s="125"/>
      <c r="U769" s="125"/>
      <c r="V769" s="125"/>
      <c r="W769" s="125"/>
    </row>
    <row r="770" spans="1:23" x14ac:dyDescent="0.2">
      <c r="A770" s="29" t="str">
        <f>IFERROR(VLOOKUP(D:D,'Payment Schedule'!U:AK,17,FALSE),"Not Leased")</f>
        <v>Not Leased</v>
      </c>
      <c r="H770" s="125"/>
      <c r="O770" s="125"/>
      <c r="P770" s="125"/>
      <c r="Q770" s="125"/>
      <c r="U770" s="125"/>
      <c r="V770" s="125"/>
      <c r="W770" s="125"/>
    </row>
    <row r="771" spans="1:23" x14ac:dyDescent="0.2">
      <c r="A771" s="29" t="str">
        <f>IFERROR(VLOOKUP(D:D,'Payment Schedule'!U:AK,17,FALSE),"Not Leased")</f>
        <v>Not Leased</v>
      </c>
      <c r="H771" s="125"/>
      <c r="O771" s="125"/>
      <c r="P771" s="125"/>
      <c r="Q771" s="125"/>
      <c r="U771" s="125"/>
      <c r="V771" s="125"/>
      <c r="W771" s="125"/>
    </row>
    <row r="772" spans="1:23" x14ac:dyDescent="0.2">
      <c r="A772" s="29" t="str">
        <f>IFERROR(VLOOKUP(D:D,'Payment Schedule'!U:AK,17,FALSE),"Not Leased")</f>
        <v>Not Leased</v>
      </c>
      <c r="H772" s="125"/>
      <c r="O772" s="125"/>
      <c r="P772" s="125"/>
      <c r="Q772" s="125"/>
      <c r="U772" s="125"/>
      <c r="V772" s="125"/>
      <c r="W772" s="125"/>
    </row>
    <row r="773" spans="1:23" x14ac:dyDescent="0.2">
      <c r="A773" s="29" t="str">
        <f>IFERROR(VLOOKUP(D:D,'Payment Schedule'!U:AK,17,FALSE),"Not Leased")</f>
        <v>Not Leased</v>
      </c>
      <c r="H773" s="125"/>
      <c r="J773" s="125"/>
      <c r="O773" s="125"/>
      <c r="P773" s="125"/>
      <c r="Q773" s="125"/>
      <c r="R773" s="125"/>
      <c r="U773" s="125"/>
      <c r="V773" s="125"/>
      <c r="W773" s="125"/>
    </row>
    <row r="774" spans="1:23" x14ac:dyDescent="0.2">
      <c r="A774" s="29" t="str">
        <f>IFERROR(VLOOKUP(D:D,'Payment Schedule'!U:AK,17,FALSE),"Not Leased")</f>
        <v>Not Leased</v>
      </c>
      <c r="H774" s="125"/>
      <c r="O774" s="125"/>
      <c r="P774" s="125"/>
      <c r="Q774" s="125"/>
      <c r="U774" s="125"/>
      <c r="V774" s="125"/>
      <c r="W774" s="125"/>
    </row>
    <row r="775" spans="1:23" x14ac:dyDescent="0.2">
      <c r="A775" s="29" t="str">
        <f>IFERROR(VLOOKUP(D:D,'Payment Schedule'!U:AK,17,FALSE),"Not Leased")</f>
        <v>Not Leased</v>
      </c>
      <c r="H775" s="125"/>
      <c r="O775" s="125"/>
      <c r="P775" s="125"/>
      <c r="Q775" s="125"/>
      <c r="U775" s="125"/>
      <c r="V775" s="125"/>
      <c r="W775" s="125"/>
    </row>
    <row r="776" spans="1:23" x14ac:dyDescent="0.2">
      <c r="A776" s="29" t="str">
        <f>IFERROR(VLOOKUP(D:D,'Payment Schedule'!U:AK,17,FALSE),"Not Leased")</f>
        <v>Not Leased</v>
      </c>
      <c r="H776" s="125"/>
      <c r="O776" s="125"/>
      <c r="P776" s="125"/>
      <c r="Q776" s="125"/>
      <c r="U776" s="125"/>
      <c r="V776" s="125"/>
      <c r="W776" s="125"/>
    </row>
    <row r="777" spans="1:23" x14ac:dyDescent="0.2">
      <c r="A777" s="29" t="str">
        <f>IFERROR(VLOOKUP(D:D,'Payment Schedule'!U:AK,17,FALSE),"Not Leased")</f>
        <v>Not Leased</v>
      </c>
      <c r="H777" s="125"/>
      <c r="O777" s="125"/>
      <c r="P777" s="125"/>
      <c r="Q777" s="125"/>
      <c r="U777" s="125"/>
      <c r="V777" s="125"/>
      <c r="W777" s="125"/>
    </row>
    <row r="778" spans="1:23" x14ac:dyDescent="0.2">
      <c r="A778" s="29" t="str">
        <f>IFERROR(VLOOKUP(D:D,'Payment Schedule'!U:AK,17,FALSE),"Not Leased")</f>
        <v>Not Leased</v>
      </c>
      <c r="H778" s="125"/>
      <c r="O778" s="125"/>
      <c r="P778" s="125"/>
      <c r="Q778" s="125"/>
      <c r="U778" s="125"/>
      <c r="V778" s="125"/>
      <c r="W778" s="125"/>
    </row>
    <row r="779" spans="1:23" x14ac:dyDescent="0.2">
      <c r="A779" s="29" t="str">
        <f>IFERROR(VLOOKUP(D:D,'Payment Schedule'!U:AK,17,FALSE),"Not Leased")</f>
        <v>Not Leased</v>
      </c>
      <c r="H779" s="125"/>
      <c r="O779" s="125"/>
      <c r="P779" s="125"/>
      <c r="Q779" s="125"/>
      <c r="U779" s="125"/>
      <c r="V779" s="125"/>
      <c r="W779" s="125"/>
    </row>
    <row r="780" spans="1:23" x14ac:dyDescent="0.2">
      <c r="A780" s="29" t="str">
        <f>IFERROR(VLOOKUP(D:D,'Payment Schedule'!U:AK,17,FALSE),"Not Leased")</f>
        <v>Not Leased</v>
      </c>
      <c r="H780" s="125"/>
      <c r="O780" s="125"/>
      <c r="P780" s="125"/>
      <c r="Q780" s="125"/>
      <c r="U780" s="125"/>
      <c r="V780" s="125"/>
      <c r="W780" s="125"/>
    </row>
    <row r="781" spans="1:23" x14ac:dyDescent="0.2">
      <c r="A781" s="29" t="str">
        <f>IFERROR(VLOOKUP(D:D,'Payment Schedule'!U:AK,17,FALSE),"Not Leased")</f>
        <v>Not Leased</v>
      </c>
      <c r="H781" s="125"/>
      <c r="O781" s="125"/>
      <c r="P781" s="125"/>
      <c r="Q781" s="125"/>
      <c r="U781" s="125"/>
      <c r="V781" s="125"/>
      <c r="W781" s="125"/>
    </row>
    <row r="782" spans="1:23" x14ac:dyDescent="0.2">
      <c r="A782" s="29" t="str">
        <f>IFERROR(VLOOKUP(D:D,'Payment Schedule'!U:AK,17,FALSE),"Not Leased")</f>
        <v>Not Leased</v>
      </c>
      <c r="H782" s="125"/>
      <c r="O782" s="125"/>
      <c r="P782" s="125"/>
      <c r="Q782" s="125"/>
      <c r="U782" s="125"/>
      <c r="V782" s="125"/>
      <c r="W782" s="125"/>
    </row>
    <row r="783" spans="1:23" x14ac:dyDescent="0.2">
      <c r="A783" s="29" t="str">
        <f>IFERROR(VLOOKUP(D:D,'Payment Schedule'!U:AK,17,FALSE),"Not Leased")</f>
        <v>Not Leased</v>
      </c>
      <c r="H783" s="125"/>
      <c r="O783" s="125"/>
      <c r="P783" s="125"/>
      <c r="Q783" s="125"/>
      <c r="U783" s="125"/>
      <c r="V783" s="125"/>
      <c r="W783" s="125"/>
    </row>
    <row r="784" spans="1:23" x14ac:dyDescent="0.2">
      <c r="A784" s="29" t="str">
        <f>IFERROR(VLOOKUP(D:D,'Payment Schedule'!U:AK,17,FALSE),"Not Leased")</f>
        <v>Not Leased</v>
      </c>
      <c r="H784" s="125"/>
      <c r="O784" s="125"/>
      <c r="P784" s="125"/>
      <c r="Q784" s="125"/>
      <c r="U784" s="125"/>
      <c r="V784" s="125"/>
      <c r="W784" s="125"/>
    </row>
    <row r="785" spans="1:23" x14ac:dyDescent="0.2">
      <c r="A785" s="29" t="str">
        <f>IFERROR(VLOOKUP(D:D,'Payment Schedule'!U:AK,17,FALSE),"Not Leased")</f>
        <v>Not Leased</v>
      </c>
      <c r="H785" s="125"/>
      <c r="O785" s="125"/>
      <c r="P785" s="125"/>
      <c r="Q785" s="125"/>
      <c r="U785" s="125"/>
      <c r="V785" s="125"/>
      <c r="W785" s="125"/>
    </row>
    <row r="786" spans="1:23" x14ac:dyDescent="0.2">
      <c r="A786" s="29" t="str">
        <f>IFERROR(VLOOKUP(D:D,'Payment Schedule'!U:AK,17,FALSE),"Not Leased")</f>
        <v>Not Leased</v>
      </c>
      <c r="H786" s="125"/>
      <c r="O786" s="125"/>
      <c r="P786" s="125"/>
      <c r="Q786" s="125"/>
      <c r="U786" s="125"/>
      <c r="V786" s="125"/>
      <c r="W786" s="125"/>
    </row>
    <row r="787" spans="1:23" x14ac:dyDescent="0.2">
      <c r="A787" s="29" t="str">
        <f>IFERROR(VLOOKUP(D:D,'Payment Schedule'!U:AK,17,FALSE),"Not Leased")</f>
        <v>Not Leased</v>
      </c>
      <c r="H787" s="125"/>
      <c r="O787" s="125"/>
      <c r="P787" s="125"/>
      <c r="Q787" s="125"/>
      <c r="U787" s="125"/>
      <c r="V787" s="125"/>
      <c r="W787" s="125"/>
    </row>
    <row r="788" spans="1:23" x14ac:dyDescent="0.2">
      <c r="A788" s="29" t="str">
        <f>IFERROR(VLOOKUP(D:D,'Payment Schedule'!U:AK,17,FALSE),"Not Leased")</f>
        <v>Not Leased</v>
      </c>
      <c r="H788" s="125"/>
      <c r="O788" s="125"/>
      <c r="P788" s="125"/>
      <c r="Q788" s="125"/>
      <c r="U788" s="125"/>
      <c r="V788" s="125"/>
      <c r="W788" s="125"/>
    </row>
    <row r="789" spans="1:23" x14ac:dyDescent="0.2">
      <c r="A789" s="29" t="str">
        <f>IFERROR(VLOOKUP(D:D,'Payment Schedule'!U:AK,17,FALSE),"Not Leased")</f>
        <v>Not Leased</v>
      </c>
      <c r="H789" s="125"/>
      <c r="O789" s="125"/>
      <c r="P789" s="125"/>
      <c r="Q789" s="125"/>
      <c r="U789" s="125"/>
      <c r="V789" s="125"/>
      <c r="W789" s="125"/>
    </row>
    <row r="790" spans="1:23" x14ac:dyDescent="0.2">
      <c r="A790" s="29" t="str">
        <f>IFERROR(VLOOKUP(D:D,'Payment Schedule'!U:AK,17,FALSE),"Not Leased")</f>
        <v>Not Leased</v>
      </c>
      <c r="E790" s="192"/>
      <c r="H790" s="125"/>
      <c r="O790" s="125"/>
      <c r="P790" s="125"/>
      <c r="Q790" s="125"/>
      <c r="U790" s="125"/>
      <c r="V790" s="125"/>
      <c r="W790" s="125"/>
    </row>
    <row r="791" spans="1:23" x14ac:dyDescent="0.2">
      <c r="A791" s="29" t="str">
        <f>IFERROR(VLOOKUP(D:D,'Payment Schedule'!U:AK,17,FALSE),"Not Leased")</f>
        <v>Not Leased</v>
      </c>
      <c r="H791" s="125"/>
      <c r="I791" s="125"/>
      <c r="O791" s="125"/>
      <c r="P791" s="125"/>
      <c r="Q791" s="125"/>
      <c r="U791" s="125"/>
      <c r="V791" s="125"/>
      <c r="W791" s="125"/>
    </row>
    <row r="792" spans="1:23" x14ac:dyDescent="0.2">
      <c r="A792" s="29" t="str">
        <f>IFERROR(VLOOKUP(D:D,'Payment Schedule'!U:AK,17,FALSE),"Not Leased")</f>
        <v>Not Leased</v>
      </c>
      <c r="H792" s="125"/>
      <c r="O792" s="125"/>
      <c r="P792" s="125"/>
      <c r="Q792" s="125"/>
      <c r="U792" s="125"/>
      <c r="V792" s="125"/>
      <c r="W792" s="125"/>
    </row>
    <row r="793" spans="1:23" x14ac:dyDescent="0.2">
      <c r="A793" s="29" t="str">
        <f>IFERROR(VLOOKUP(D:D,'Payment Schedule'!U:AK,17,FALSE),"Not Leased")</f>
        <v>Not Leased</v>
      </c>
      <c r="H793" s="125"/>
      <c r="J793" s="125"/>
      <c r="O793" s="125"/>
      <c r="P793" s="125"/>
      <c r="Q793" s="125"/>
      <c r="R793" s="125"/>
      <c r="U793" s="125"/>
      <c r="V793" s="125"/>
      <c r="W793" s="125"/>
    </row>
    <row r="794" spans="1:23" x14ac:dyDescent="0.2">
      <c r="A794" s="29" t="str">
        <f>IFERROR(VLOOKUP(D:D,'Payment Schedule'!U:AK,17,FALSE),"Not Leased")</f>
        <v>Not Leased</v>
      </c>
      <c r="H794" s="125"/>
      <c r="O794" s="125"/>
      <c r="P794" s="125"/>
      <c r="Q794" s="125"/>
      <c r="U794" s="125"/>
      <c r="V794" s="125"/>
      <c r="W794" s="125"/>
    </row>
    <row r="795" spans="1:23" x14ac:dyDescent="0.2">
      <c r="A795" s="29" t="str">
        <f>IFERROR(VLOOKUP(D:D,'Payment Schedule'!U:AK,17,FALSE),"Not Leased")</f>
        <v>Not Leased</v>
      </c>
      <c r="H795" s="125"/>
      <c r="O795" s="125"/>
      <c r="P795" s="125"/>
      <c r="Q795" s="125"/>
      <c r="U795" s="125"/>
      <c r="V795" s="125"/>
      <c r="W795" s="125"/>
    </row>
    <row r="796" spans="1:23" x14ac:dyDescent="0.2">
      <c r="A796" s="29" t="str">
        <f>IFERROR(VLOOKUP(D:D,'Payment Schedule'!U:AK,17,FALSE),"Not Leased")</f>
        <v>Not Leased</v>
      </c>
      <c r="H796" s="125"/>
      <c r="J796" s="125"/>
      <c r="O796" s="125"/>
      <c r="P796" s="125"/>
      <c r="Q796" s="125"/>
      <c r="R796" s="125"/>
      <c r="U796" s="125"/>
      <c r="V796" s="125"/>
      <c r="W796" s="125"/>
    </row>
    <row r="797" spans="1:23" x14ac:dyDescent="0.2">
      <c r="A797" s="29" t="str">
        <f>IFERROR(VLOOKUP(D:D,'Payment Schedule'!U:AK,17,FALSE),"Not Leased")</f>
        <v>Not Leased</v>
      </c>
      <c r="H797" s="125"/>
      <c r="O797" s="125"/>
      <c r="P797" s="125"/>
      <c r="Q797" s="125"/>
      <c r="U797" s="125"/>
      <c r="V797" s="125"/>
      <c r="W797" s="125"/>
    </row>
    <row r="798" spans="1:23" x14ac:dyDescent="0.2">
      <c r="A798" s="29" t="str">
        <f>IFERROR(VLOOKUP(D:D,'Payment Schedule'!U:AK,17,FALSE),"Not Leased")</f>
        <v>Not Leased</v>
      </c>
      <c r="H798" s="125"/>
      <c r="O798" s="125"/>
      <c r="P798" s="125"/>
      <c r="Q798" s="125"/>
      <c r="U798" s="125"/>
      <c r="V798" s="125"/>
      <c r="W798" s="125"/>
    </row>
    <row r="799" spans="1:23" x14ac:dyDescent="0.2">
      <c r="A799" s="29" t="str">
        <f>IFERROR(VLOOKUP(D:D,'Payment Schedule'!U:AK,17,FALSE),"Not Leased")</f>
        <v>Not Leased</v>
      </c>
      <c r="H799" s="125"/>
      <c r="J799" s="125"/>
      <c r="O799" s="125"/>
      <c r="P799" s="125"/>
      <c r="Q799" s="125"/>
      <c r="R799" s="125"/>
      <c r="U799" s="125"/>
      <c r="V799" s="125"/>
      <c r="W799" s="125"/>
    </row>
    <row r="800" spans="1:23" x14ac:dyDescent="0.2">
      <c r="A800" s="29" t="str">
        <f>IFERROR(VLOOKUP(D:D,'Payment Schedule'!U:AK,17,FALSE),"Not Leased")</f>
        <v>Not Leased</v>
      </c>
      <c r="H800" s="125"/>
      <c r="O800" s="125"/>
      <c r="P800" s="125"/>
      <c r="Q800" s="125"/>
      <c r="U800" s="125"/>
      <c r="V800" s="125"/>
      <c r="W800" s="125"/>
    </row>
    <row r="801" spans="1:23" x14ac:dyDescent="0.2">
      <c r="A801" s="29" t="str">
        <f>IFERROR(VLOOKUP(D:D,'Payment Schedule'!U:AK,17,FALSE),"Not Leased")</f>
        <v>Not Leased</v>
      </c>
      <c r="H801" s="125"/>
      <c r="O801" s="125"/>
      <c r="P801" s="125"/>
      <c r="Q801" s="125"/>
      <c r="U801" s="125"/>
      <c r="V801" s="125"/>
      <c r="W801" s="125"/>
    </row>
    <row r="802" spans="1:23" x14ac:dyDescent="0.2">
      <c r="A802" s="29" t="str">
        <f>IFERROR(VLOOKUP(D:D,'Payment Schedule'!U:AK,17,FALSE),"Not Leased")</f>
        <v>Not Leased</v>
      </c>
      <c r="H802" s="125"/>
      <c r="I802" s="125"/>
      <c r="O802" s="125"/>
      <c r="P802" s="125"/>
      <c r="Q802" s="125"/>
      <c r="U802" s="125"/>
      <c r="V802" s="125"/>
      <c r="W802" s="125"/>
    </row>
    <row r="803" spans="1:23" x14ac:dyDescent="0.2">
      <c r="A803" s="29" t="str">
        <f>IFERROR(VLOOKUP(D:D,'Payment Schedule'!U:AK,17,FALSE),"Not Leased")</f>
        <v>Not Leased</v>
      </c>
      <c r="H803" s="125"/>
      <c r="O803" s="125"/>
      <c r="P803" s="125"/>
      <c r="Q803" s="125"/>
      <c r="U803" s="125"/>
      <c r="V803" s="125"/>
      <c r="W803" s="125"/>
    </row>
    <row r="804" spans="1:23" x14ac:dyDescent="0.2">
      <c r="A804" s="29" t="str">
        <f>IFERROR(VLOOKUP(D:D,'Payment Schedule'!U:AK,17,FALSE),"Not Leased")</f>
        <v>Not Leased</v>
      </c>
      <c r="H804" s="125"/>
      <c r="O804" s="125"/>
      <c r="P804" s="125"/>
      <c r="Q804" s="125"/>
      <c r="U804" s="125"/>
      <c r="V804" s="125"/>
      <c r="W804" s="125"/>
    </row>
    <row r="805" spans="1:23" x14ac:dyDescent="0.2">
      <c r="A805" s="29" t="str">
        <f>IFERROR(VLOOKUP(D:D,'Payment Schedule'!U:AK,17,FALSE),"Not Leased")</f>
        <v>Not Leased</v>
      </c>
      <c r="H805" s="125"/>
      <c r="O805" s="125"/>
      <c r="P805" s="125"/>
      <c r="Q805" s="125"/>
      <c r="U805" s="125"/>
      <c r="V805" s="125"/>
      <c r="W805" s="125"/>
    </row>
    <row r="806" spans="1:23" x14ac:dyDescent="0.2">
      <c r="A806" s="29" t="str">
        <f>IFERROR(VLOOKUP(D:D,'Payment Schedule'!U:AK,17,FALSE),"Not Leased")</f>
        <v>Not Leased</v>
      </c>
      <c r="H806" s="125"/>
      <c r="O806" s="125"/>
      <c r="P806" s="125"/>
      <c r="Q806" s="125"/>
      <c r="U806" s="125"/>
      <c r="V806" s="125"/>
      <c r="W806" s="125"/>
    </row>
    <row r="807" spans="1:23" x14ac:dyDescent="0.2">
      <c r="A807" s="29" t="str">
        <f>IFERROR(VLOOKUP(D:D,'Payment Schedule'!U:AK,17,FALSE),"Not Leased")</f>
        <v>Not Leased</v>
      </c>
      <c r="H807" s="125"/>
      <c r="O807" s="125"/>
      <c r="P807" s="125"/>
      <c r="Q807" s="125"/>
      <c r="U807" s="125"/>
      <c r="V807" s="125"/>
      <c r="W807" s="125"/>
    </row>
    <row r="808" spans="1:23" x14ac:dyDescent="0.2">
      <c r="A808" s="29" t="str">
        <f>IFERROR(VLOOKUP(D:D,'Payment Schedule'!U:AK,17,FALSE),"Not Leased")</f>
        <v>Not Leased</v>
      </c>
      <c r="H808" s="125"/>
      <c r="O808" s="125"/>
      <c r="P808" s="125"/>
      <c r="Q808" s="125"/>
      <c r="U808" s="125"/>
      <c r="V808" s="125"/>
      <c r="W808" s="125"/>
    </row>
    <row r="809" spans="1:23" x14ac:dyDescent="0.2">
      <c r="A809" s="29" t="str">
        <f>IFERROR(VLOOKUP(D:D,'Payment Schedule'!U:AK,17,FALSE),"Not Leased")</f>
        <v>Not Leased</v>
      </c>
      <c r="H809" s="125"/>
      <c r="O809" s="125"/>
      <c r="P809" s="125"/>
      <c r="Q809" s="125"/>
      <c r="U809" s="125"/>
      <c r="V809" s="125"/>
      <c r="W809" s="125"/>
    </row>
    <row r="810" spans="1:23" x14ac:dyDescent="0.2">
      <c r="A810" s="29" t="str">
        <f>IFERROR(VLOOKUP(D:D,'Payment Schedule'!U:AK,17,FALSE),"Not Leased")</f>
        <v>Not Leased</v>
      </c>
      <c r="H810" s="125"/>
      <c r="O810" s="125"/>
      <c r="P810" s="125"/>
      <c r="Q810" s="125"/>
      <c r="U810" s="125"/>
      <c r="V810" s="125"/>
      <c r="W810" s="125"/>
    </row>
    <row r="811" spans="1:23" x14ac:dyDescent="0.2">
      <c r="A811" s="29" t="str">
        <f>IFERROR(VLOOKUP(D:D,'Payment Schedule'!U:AK,17,FALSE),"Not Leased")</f>
        <v>Not Leased</v>
      </c>
      <c r="H811" s="125"/>
      <c r="O811" s="125"/>
      <c r="P811" s="125"/>
      <c r="Q811" s="125"/>
      <c r="U811" s="125"/>
      <c r="V811" s="125"/>
      <c r="W811" s="125"/>
    </row>
    <row r="812" spans="1:23" x14ac:dyDescent="0.2">
      <c r="A812" s="29" t="str">
        <f>IFERROR(VLOOKUP(D:D,'Payment Schedule'!U:AK,17,FALSE),"Not Leased")</f>
        <v>Not Leased</v>
      </c>
      <c r="H812" s="125"/>
      <c r="O812" s="125"/>
      <c r="P812" s="125"/>
      <c r="Q812" s="125"/>
      <c r="U812" s="125"/>
      <c r="V812" s="125"/>
      <c r="W812" s="125"/>
    </row>
    <row r="813" spans="1:23" x14ac:dyDescent="0.2">
      <c r="A813" s="29" t="str">
        <f>IFERROR(VLOOKUP(D:D,'Payment Schedule'!U:AK,17,FALSE),"Not Leased")</f>
        <v>Not Leased</v>
      </c>
      <c r="H813" s="125"/>
      <c r="O813" s="125"/>
      <c r="P813" s="125"/>
      <c r="Q813" s="125"/>
      <c r="U813" s="125"/>
      <c r="V813" s="125"/>
      <c r="W813" s="125"/>
    </row>
    <row r="814" spans="1:23" x14ac:dyDescent="0.2">
      <c r="A814" s="29" t="str">
        <f>IFERROR(VLOOKUP(D:D,'Payment Schedule'!U:AK,17,FALSE),"Not Leased")</f>
        <v>Not Leased</v>
      </c>
      <c r="H814" s="125"/>
      <c r="O814" s="125"/>
      <c r="P814" s="125"/>
      <c r="Q814" s="125"/>
      <c r="U814" s="125"/>
      <c r="V814" s="125"/>
      <c r="W814" s="125"/>
    </row>
    <row r="815" spans="1:23" x14ac:dyDescent="0.2">
      <c r="A815" s="29" t="str">
        <f>IFERROR(VLOOKUP(D:D,'Payment Schedule'!U:AK,17,FALSE),"Not Leased")</f>
        <v>Not Leased</v>
      </c>
      <c r="H815" s="125"/>
      <c r="J815" s="125"/>
      <c r="O815" s="125"/>
      <c r="P815" s="125"/>
      <c r="Q815" s="125"/>
      <c r="R815" s="125"/>
      <c r="U815" s="125"/>
      <c r="V815" s="125"/>
      <c r="W815" s="125"/>
    </row>
    <row r="816" spans="1:23" x14ac:dyDescent="0.2">
      <c r="A816" s="29" t="str">
        <f>IFERROR(VLOOKUP(D:D,'Payment Schedule'!U:AK,17,FALSE),"Not Leased")</f>
        <v>Not Leased</v>
      </c>
      <c r="H816" s="125"/>
      <c r="O816" s="125"/>
      <c r="P816" s="125"/>
      <c r="Q816" s="125"/>
      <c r="U816" s="125"/>
      <c r="V816" s="125"/>
      <c r="W816" s="125"/>
    </row>
    <row r="817" spans="1:23" x14ac:dyDescent="0.2">
      <c r="A817" s="29" t="str">
        <f>IFERROR(VLOOKUP(D:D,'Payment Schedule'!U:AK,17,FALSE),"Not Leased")</f>
        <v>Not Leased</v>
      </c>
      <c r="H817" s="125"/>
      <c r="O817" s="125"/>
      <c r="P817" s="125"/>
      <c r="Q817" s="125"/>
      <c r="U817" s="125"/>
      <c r="V817" s="125"/>
      <c r="W817" s="125"/>
    </row>
    <row r="818" spans="1:23" x14ac:dyDescent="0.2">
      <c r="A818" s="29" t="str">
        <f>IFERROR(VLOOKUP(D:D,'Payment Schedule'!U:AK,17,FALSE),"Not Leased")</f>
        <v>Not Leased</v>
      </c>
      <c r="H818" s="125"/>
      <c r="J818" s="125"/>
      <c r="O818" s="125"/>
      <c r="P818" s="125"/>
      <c r="Q818" s="125"/>
      <c r="R818" s="125"/>
      <c r="U818" s="125"/>
      <c r="V818" s="125"/>
      <c r="W818" s="125"/>
    </row>
    <row r="819" spans="1:23" x14ac:dyDescent="0.2">
      <c r="A819" s="29" t="str">
        <f>IFERROR(VLOOKUP(D:D,'Payment Schedule'!U:AK,17,FALSE),"Not Leased")</f>
        <v>Not Leased</v>
      </c>
      <c r="H819" s="125"/>
      <c r="O819" s="125"/>
      <c r="P819" s="125"/>
      <c r="Q819" s="125"/>
      <c r="U819" s="125"/>
      <c r="V819" s="125"/>
      <c r="W819" s="125"/>
    </row>
    <row r="820" spans="1:23" x14ac:dyDescent="0.2">
      <c r="A820" s="29" t="str">
        <f>IFERROR(VLOOKUP(D:D,'Payment Schedule'!U:AK,17,FALSE),"Not Leased")</f>
        <v>Not Leased</v>
      </c>
      <c r="H820" s="125"/>
      <c r="O820" s="125"/>
      <c r="P820" s="125"/>
      <c r="Q820" s="125"/>
      <c r="U820" s="125"/>
      <c r="V820" s="125"/>
      <c r="W820" s="125"/>
    </row>
    <row r="821" spans="1:23" x14ac:dyDescent="0.2">
      <c r="A821" s="29" t="str">
        <f>IFERROR(VLOOKUP(D:D,'Payment Schedule'!U:AK,17,FALSE),"Not Leased")</f>
        <v>Not Leased</v>
      </c>
      <c r="H821" s="125"/>
      <c r="O821" s="125"/>
      <c r="P821" s="125"/>
      <c r="Q821" s="125"/>
      <c r="U821" s="125"/>
      <c r="V821" s="125"/>
      <c r="W821" s="125"/>
    </row>
    <row r="822" spans="1:23" x14ac:dyDescent="0.2">
      <c r="A822" s="29" t="str">
        <f>IFERROR(VLOOKUP(D:D,'Payment Schedule'!U:AK,17,FALSE),"Not Leased")</f>
        <v>Not Leased</v>
      </c>
      <c r="H822" s="125"/>
      <c r="L822" s="125"/>
      <c r="M822" s="125"/>
      <c r="O822" s="125"/>
      <c r="P822" s="125"/>
      <c r="Q822" s="125"/>
      <c r="S822" s="125"/>
      <c r="U822" s="125"/>
      <c r="V822" s="125"/>
      <c r="W822" s="125"/>
    </row>
    <row r="823" spans="1:23" x14ac:dyDescent="0.2">
      <c r="A823" s="29" t="str">
        <f>IFERROR(VLOOKUP(D:D,'Payment Schedule'!U:AK,17,FALSE),"Not Leased")</f>
        <v>Not Leased</v>
      </c>
      <c r="H823" s="125"/>
      <c r="O823" s="125"/>
      <c r="P823" s="125"/>
      <c r="Q823" s="125"/>
      <c r="U823" s="125"/>
      <c r="V823" s="125"/>
      <c r="W823" s="125"/>
    </row>
    <row r="824" spans="1:23" x14ac:dyDescent="0.2">
      <c r="A824" s="29" t="str">
        <f>IFERROR(VLOOKUP(D:D,'Payment Schedule'!U:AK,17,FALSE),"Not Leased")</f>
        <v>Not Leased</v>
      </c>
      <c r="H824" s="125"/>
      <c r="O824" s="125"/>
      <c r="P824" s="125"/>
      <c r="Q824" s="125"/>
      <c r="U824" s="125"/>
      <c r="V824" s="125"/>
      <c r="W824" s="125"/>
    </row>
    <row r="825" spans="1:23" x14ac:dyDescent="0.2">
      <c r="A825" s="29" t="str">
        <f>IFERROR(VLOOKUP(D:D,'Payment Schedule'!U:AK,17,FALSE),"Not Leased")</f>
        <v>Not Leased</v>
      </c>
      <c r="H825" s="125"/>
      <c r="O825" s="125"/>
      <c r="P825" s="125"/>
      <c r="Q825" s="125"/>
      <c r="U825" s="125"/>
      <c r="V825" s="125"/>
      <c r="W825" s="125"/>
    </row>
    <row r="826" spans="1:23" x14ac:dyDescent="0.2">
      <c r="A826" s="29" t="str">
        <f>IFERROR(VLOOKUP(D:D,'Payment Schedule'!U:AK,17,FALSE),"Not Leased")</f>
        <v>Not Leased</v>
      </c>
      <c r="H826" s="125"/>
      <c r="J826" s="125"/>
      <c r="O826" s="125"/>
      <c r="P826" s="125"/>
      <c r="Q826" s="125"/>
      <c r="R826" s="125"/>
      <c r="U826" s="125"/>
      <c r="V826" s="125"/>
      <c r="W826" s="125"/>
    </row>
    <row r="827" spans="1:23" x14ac:dyDescent="0.2">
      <c r="A827" s="29" t="str">
        <f>IFERROR(VLOOKUP(D:D,'Payment Schedule'!U:AK,17,FALSE),"Not Leased")</f>
        <v>Not Leased</v>
      </c>
      <c r="H827" s="125"/>
      <c r="O827" s="125"/>
      <c r="P827" s="125"/>
      <c r="Q827" s="125"/>
      <c r="U827" s="125"/>
      <c r="V827" s="125"/>
      <c r="W827" s="125"/>
    </row>
    <row r="828" spans="1:23" x14ac:dyDescent="0.2">
      <c r="A828" s="29" t="str">
        <f>IFERROR(VLOOKUP(D:D,'Payment Schedule'!U:AK,17,FALSE),"Not Leased")</f>
        <v>Not Leased</v>
      </c>
      <c r="H828" s="125"/>
      <c r="O828" s="125"/>
      <c r="P828" s="125"/>
      <c r="Q828" s="125"/>
      <c r="U828" s="125"/>
      <c r="V828" s="125"/>
      <c r="W828" s="125"/>
    </row>
    <row r="829" spans="1:23" x14ac:dyDescent="0.2">
      <c r="A829" s="29" t="str">
        <f>IFERROR(VLOOKUP(D:D,'Payment Schedule'!U:AK,17,FALSE),"Not Leased")</f>
        <v>Not Leased</v>
      </c>
      <c r="H829" s="125"/>
      <c r="J829" s="125"/>
      <c r="O829" s="125"/>
      <c r="P829" s="125"/>
      <c r="Q829" s="125"/>
      <c r="R829" s="125"/>
      <c r="U829" s="125"/>
      <c r="V829" s="125"/>
      <c r="W829" s="125"/>
    </row>
    <row r="830" spans="1:23" x14ac:dyDescent="0.2">
      <c r="A830" s="29" t="str">
        <f>IFERROR(VLOOKUP(D:D,'Payment Schedule'!U:AK,17,FALSE),"Not Leased")</f>
        <v>Not Leased</v>
      </c>
      <c r="H830" s="125"/>
      <c r="O830" s="125"/>
      <c r="P830" s="125"/>
      <c r="Q830" s="125"/>
      <c r="U830" s="125"/>
      <c r="V830" s="125"/>
      <c r="W830" s="125"/>
    </row>
    <row r="831" spans="1:23" x14ac:dyDescent="0.2">
      <c r="A831" s="29" t="str">
        <f>IFERROR(VLOOKUP(D:D,'Payment Schedule'!U:AK,17,FALSE),"Not Leased")</f>
        <v>Not Leased</v>
      </c>
      <c r="H831" s="125"/>
      <c r="O831" s="125"/>
      <c r="P831" s="125"/>
      <c r="Q831" s="125"/>
      <c r="U831" s="125"/>
      <c r="V831" s="125"/>
      <c r="W831" s="125"/>
    </row>
    <row r="832" spans="1:23" x14ac:dyDescent="0.2">
      <c r="A832" s="29" t="str">
        <f>IFERROR(VLOOKUP(D:D,'Payment Schedule'!U:AK,17,FALSE),"Not Leased")</f>
        <v>Not Leased</v>
      </c>
      <c r="H832" s="125"/>
      <c r="O832" s="125"/>
      <c r="P832" s="125"/>
      <c r="Q832" s="125"/>
      <c r="U832" s="125"/>
      <c r="V832" s="125"/>
      <c r="W832" s="125"/>
    </row>
    <row r="833" spans="1:23" x14ac:dyDescent="0.2">
      <c r="A833" s="29" t="str">
        <f>IFERROR(VLOOKUP(D:D,'Payment Schedule'!U:AK,17,FALSE),"Not Leased")</f>
        <v>Not Leased</v>
      </c>
      <c r="H833" s="125"/>
      <c r="O833" s="125"/>
      <c r="P833" s="125"/>
      <c r="Q833" s="125"/>
      <c r="U833" s="125"/>
      <c r="V833" s="125"/>
      <c r="W833" s="125"/>
    </row>
    <row r="834" spans="1:23" x14ac:dyDescent="0.2">
      <c r="A834" s="29" t="str">
        <f>IFERROR(VLOOKUP(D:D,'Payment Schedule'!U:AK,17,FALSE),"Not Leased")</f>
        <v>Not Leased</v>
      </c>
      <c r="H834" s="125"/>
      <c r="J834" s="125"/>
      <c r="O834" s="125"/>
      <c r="P834" s="125"/>
      <c r="Q834" s="125"/>
      <c r="R834" s="125"/>
      <c r="U834" s="125"/>
      <c r="V834" s="125"/>
      <c r="W834" s="125"/>
    </row>
    <row r="835" spans="1:23" x14ac:dyDescent="0.2">
      <c r="A835" s="29" t="str">
        <f>IFERROR(VLOOKUP(D:D,'Payment Schedule'!U:AK,17,FALSE),"Not Leased")</f>
        <v>Not Leased</v>
      </c>
      <c r="H835" s="125"/>
      <c r="O835" s="125"/>
      <c r="P835" s="125"/>
      <c r="Q835" s="125"/>
      <c r="U835" s="125"/>
      <c r="V835" s="125"/>
      <c r="W835" s="125"/>
    </row>
    <row r="836" spans="1:23" x14ac:dyDescent="0.2">
      <c r="A836" s="29" t="str">
        <f>IFERROR(VLOOKUP(D:D,'Payment Schedule'!U:AK,17,FALSE),"Not Leased")</f>
        <v>Not Leased</v>
      </c>
      <c r="H836" s="125"/>
      <c r="O836" s="125"/>
      <c r="P836" s="125"/>
      <c r="Q836" s="125"/>
      <c r="U836" s="125"/>
      <c r="V836" s="125"/>
      <c r="W836" s="125"/>
    </row>
    <row r="837" spans="1:23" x14ac:dyDescent="0.2">
      <c r="A837" s="29" t="str">
        <f>IFERROR(VLOOKUP(D:D,'Payment Schedule'!U:AK,17,FALSE),"Not Leased")</f>
        <v>Not Leased</v>
      </c>
      <c r="H837" s="125"/>
      <c r="L837" s="125"/>
      <c r="M837" s="125"/>
      <c r="O837" s="125"/>
      <c r="P837" s="125"/>
      <c r="Q837" s="125"/>
      <c r="S837" s="125"/>
      <c r="U837" s="125"/>
      <c r="V837" s="125"/>
      <c r="W837" s="125"/>
    </row>
    <row r="838" spans="1:23" x14ac:dyDescent="0.2">
      <c r="A838" s="29" t="str">
        <f>IFERROR(VLOOKUP(D:D,'Payment Schedule'!U:AK,17,FALSE),"Not Leased")</f>
        <v>Not Leased</v>
      </c>
      <c r="H838" s="125"/>
      <c r="O838" s="125"/>
      <c r="P838" s="125"/>
      <c r="Q838" s="125"/>
      <c r="U838" s="125"/>
      <c r="V838" s="125"/>
      <c r="W838" s="125"/>
    </row>
    <row r="839" spans="1:23" x14ac:dyDescent="0.2">
      <c r="A839" s="29" t="str">
        <f>IFERROR(VLOOKUP(D:D,'Payment Schedule'!U:AK,17,FALSE),"Not Leased")</f>
        <v>Not Leased</v>
      </c>
      <c r="H839" s="125"/>
      <c r="O839" s="125"/>
      <c r="P839" s="125"/>
      <c r="Q839" s="125"/>
      <c r="U839" s="125"/>
      <c r="V839" s="125"/>
      <c r="W839" s="125"/>
    </row>
    <row r="840" spans="1:23" x14ac:dyDescent="0.2">
      <c r="A840" s="29" t="str">
        <f>IFERROR(VLOOKUP(D:D,'Payment Schedule'!U:AK,17,FALSE),"Not Leased")</f>
        <v>Not Leased</v>
      </c>
      <c r="H840" s="125"/>
      <c r="J840" s="125"/>
      <c r="O840" s="125"/>
      <c r="P840" s="125"/>
      <c r="Q840" s="125"/>
      <c r="R840" s="125"/>
      <c r="U840" s="125"/>
      <c r="V840" s="125"/>
      <c r="W840" s="125"/>
    </row>
    <row r="841" spans="1:23" x14ac:dyDescent="0.2">
      <c r="A841" s="29" t="str">
        <f>IFERROR(VLOOKUP(D:D,'Payment Schedule'!U:AK,17,FALSE),"Not Leased")</f>
        <v>Not Leased</v>
      </c>
      <c r="H841" s="125"/>
      <c r="O841" s="125"/>
      <c r="P841" s="125"/>
      <c r="Q841" s="125"/>
      <c r="U841" s="125"/>
      <c r="V841" s="125"/>
      <c r="W841" s="125"/>
    </row>
    <row r="842" spans="1:23" x14ac:dyDescent="0.2">
      <c r="A842" s="29" t="str">
        <f>IFERROR(VLOOKUP(D:D,'Payment Schedule'!U:AK,17,FALSE),"Not Leased")</f>
        <v>Not Leased</v>
      </c>
      <c r="H842" s="125"/>
      <c r="J842" s="125"/>
      <c r="O842" s="125"/>
      <c r="P842" s="125"/>
      <c r="Q842" s="125"/>
      <c r="R842" s="125"/>
      <c r="U842" s="125"/>
      <c r="V842" s="125"/>
      <c r="W842" s="125"/>
    </row>
    <row r="843" spans="1:23" x14ac:dyDescent="0.2">
      <c r="A843" s="29" t="str">
        <f>IFERROR(VLOOKUP(D:D,'Payment Schedule'!U:AK,17,FALSE),"Not Leased")</f>
        <v>Not Leased</v>
      </c>
      <c r="H843" s="125"/>
      <c r="L843" s="125"/>
      <c r="M843" s="125"/>
      <c r="O843" s="125"/>
      <c r="P843" s="125"/>
      <c r="Q843" s="125"/>
      <c r="S843" s="125"/>
      <c r="U843" s="125"/>
      <c r="V843" s="125"/>
      <c r="W843" s="125"/>
    </row>
    <row r="844" spans="1:23" x14ac:dyDescent="0.2">
      <c r="A844" s="29" t="str">
        <f>IFERROR(VLOOKUP(D:D,'Payment Schedule'!U:AK,17,FALSE),"Not Leased")</f>
        <v>Not Leased</v>
      </c>
      <c r="H844" s="125"/>
      <c r="L844" s="125"/>
      <c r="M844" s="125"/>
      <c r="O844" s="125"/>
      <c r="P844" s="125"/>
      <c r="Q844" s="125"/>
      <c r="S844" s="125"/>
      <c r="U844" s="125"/>
      <c r="V844" s="125"/>
      <c r="W844" s="125"/>
    </row>
    <row r="845" spans="1:23" x14ac:dyDescent="0.2">
      <c r="A845" s="29" t="str">
        <f>IFERROR(VLOOKUP(D:D,'Payment Schedule'!U:AK,17,FALSE),"Not Leased")</f>
        <v>Not Leased</v>
      </c>
      <c r="H845" s="125"/>
      <c r="O845" s="125"/>
      <c r="P845" s="125"/>
      <c r="Q845" s="125"/>
      <c r="U845" s="125"/>
      <c r="V845" s="125"/>
      <c r="W845" s="125"/>
    </row>
    <row r="846" spans="1:23" x14ac:dyDescent="0.2">
      <c r="A846" s="29" t="str">
        <f>IFERROR(VLOOKUP(D:D,'Payment Schedule'!U:AK,17,FALSE),"Not Leased")</f>
        <v>Not Leased</v>
      </c>
      <c r="H846" s="125"/>
      <c r="O846" s="125"/>
      <c r="P846" s="125"/>
      <c r="Q846" s="125"/>
      <c r="U846" s="125"/>
      <c r="V846" s="125"/>
      <c r="W846" s="125"/>
    </row>
    <row r="847" spans="1:23" x14ac:dyDescent="0.2">
      <c r="A847" s="29" t="str">
        <f>IFERROR(VLOOKUP(D:D,'Payment Schedule'!U:AK,17,FALSE),"Not Leased")</f>
        <v>Not Leased</v>
      </c>
      <c r="H847" s="125"/>
      <c r="O847" s="125"/>
      <c r="P847" s="125"/>
      <c r="Q847" s="125"/>
      <c r="U847" s="125"/>
      <c r="V847" s="125"/>
      <c r="W847" s="125"/>
    </row>
    <row r="848" spans="1:23" x14ac:dyDescent="0.2">
      <c r="A848" s="29" t="str">
        <f>IFERROR(VLOOKUP(D:D,'Payment Schedule'!U:AK,17,FALSE),"Not Leased")</f>
        <v>Not Leased</v>
      </c>
      <c r="H848" s="125"/>
      <c r="L848" s="125"/>
      <c r="M848" s="125"/>
      <c r="O848" s="125"/>
      <c r="P848" s="125"/>
      <c r="Q848" s="125"/>
      <c r="S848" s="125"/>
      <c r="U848" s="125"/>
      <c r="V848" s="125"/>
      <c r="W848" s="125"/>
    </row>
    <row r="849" spans="1:23" x14ac:dyDescent="0.2">
      <c r="A849" s="29" t="str">
        <f>IFERROR(VLOOKUP(D:D,'Payment Schedule'!U:AK,17,FALSE),"Not Leased")</f>
        <v>Not Leased</v>
      </c>
      <c r="H849" s="125"/>
      <c r="O849" s="125"/>
      <c r="P849" s="125"/>
      <c r="Q849" s="125"/>
      <c r="U849" s="125"/>
      <c r="V849" s="125"/>
      <c r="W849" s="125"/>
    </row>
    <row r="850" spans="1:23" x14ac:dyDescent="0.2">
      <c r="A850" s="29" t="str">
        <f>IFERROR(VLOOKUP(D:D,'Payment Schedule'!U:AK,17,FALSE),"Not Leased")</f>
        <v>Not Leased</v>
      </c>
      <c r="H850" s="125"/>
      <c r="O850" s="125"/>
      <c r="P850" s="125"/>
      <c r="Q850" s="125"/>
      <c r="U850" s="125"/>
      <c r="V850" s="125"/>
      <c r="W850" s="125"/>
    </row>
    <row r="851" spans="1:23" x14ac:dyDescent="0.2">
      <c r="A851" s="29" t="str">
        <f>IFERROR(VLOOKUP(D:D,'Payment Schedule'!U:AK,17,FALSE),"Not Leased")</f>
        <v>Not Leased</v>
      </c>
      <c r="H851" s="125"/>
      <c r="O851" s="125"/>
      <c r="P851" s="125"/>
      <c r="Q851" s="125"/>
      <c r="U851" s="125"/>
      <c r="V851" s="125"/>
      <c r="W851" s="125"/>
    </row>
    <row r="852" spans="1:23" x14ac:dyDescent="0.2">
      <c r="A852" s="29" t="str">
        <f>IFERROR(VLOOKUP(D:D,'Payment Schedule'!U:AK,17,FALSE),"Not Leased")</f>
        <v>Not Leased</v>
      </c>
      <c r="H852" s="125"/>
      <c r="O852" s="125"/>
      <c r="P852" s="125"/>
      <c r="Q852" s="125"/>
      <c r="U852" s="125"/>
      <c r="V852" s="125"/>
      <c r="W852" s="125"/>
    </row>
    <row r="853" spans="1:23" x14ac:dyDescent="0.2">
      <c r="A853" s="29" t="str">
        <f>IFERROR(VLOOKUP(D:D,'Payment Schedule'!U:AK,17,FALSE),"Not Leased")</f>
        <v>Not Leased</v>
      </c>
      <c r="H853" s="125"/>
      <c r="J853" s="125"/>
      <c r="O853" s="125"/>
      <c r="P853" s="125"/>
      <c r="Q853" s="125"/>
      <c r="R853" s="125"/>
      <c r="U853" s="125"/>
      <c r="V853" s="125"/>
      <c r="W853" s="125"/>
    </row>
    <row r="854" spans="1:23" x14ac:dyDescent="0.2">
      <c r="A854" s="29" t="str">
        <f>IFERROR(VLOOKUP(D:D,'Payment Schedule'!U:AK,17,FALSE),"Not Leased")</f>
        <v>Not Leased</v>
      </c>
      <c r="H854" s="125"/>
      <c r="J854" s="125"/>
      <c r="O854" s="125"/>
      <c r="P854" s="125"/>
      <c r="Q854" s="125"/>
      <c r="R854" s="125"/>
      <c r="U854" s="125"/>
      <c r="V854" s="125"/>
      <c r="W854" s="125"/>
    </row>
    <row r="855" spans="1:23" x14ac:dyDescent="0.2">
      <c r="A855" s="29" t="str">
        <f>IFERROR(VLOOKUP(D:D,'Payment Schedule'!U:AK,17,FALSE),"Not Leased")</f>
        <v>Not Leased</v>
      </c>
      <c r="H855" s="125"/>
      <c r="O855" s="125"/>
      <c r="P855" s="125"/>
      <c r="Q855" s="125"/>
      <c r="U855" s="125"/>
      <c r="V855" s="125"/>
      <c r="W855" s="125"/>
    </row>
    <row r="856" spans="1:23" x14ac:dyDescent="0.2">
      <c r="A856" s="29" t="str">
        <f>IFERROR(VLOOKUP(D:D,'Payment Schedule'!U:AK,17,FALSE),"Not Leased")</f>
        <v>Not Leased</v>
      </c>
      <c r="H856" s="125"/>
      <c r="O856" s="125"/>
      <c r="P856" s="125"/>
      <c r="Q856" s="125"/>
      <c r="U856" s="125"/>
      <c r="V856" s="125"/>
      <c r="W856" s="125"/>
    </row>
    <row r="857" spans="1:23" x14ac:dyDescent="0.2">
      <c r="A857" s="29" t="str">
        <f>IFERROR(VLOOKUP(D:D,'Payment Schedule'!U:AK,17,FALSE),"Not Leased")</f>
        <v>Not Leased</v>
      </c>
      <c r="H857" s="125"/>
      <c r="L857" s="125"/>
      <c r="M857" s="125"/>
      <c r="O857" s="125"/>
      <c r="P857" s="125"/>
      <c r="Q857" s="125"/>
      <c r="S857" s="125"/>
      <c r="U857" s="125"/>
      <c r="V857" s="125"/>
      <c r="W857" s="125"/>
    </row>
    <row r="858" spans="1:23" x14ac:dyDescent="0.2">
      <c r="A858" s="29" t="str">
        <f>IFERROR(VLOOKUP(D:D,'Payment Schedule'!U:AK,17,FALSE),"Not Leased")</f>
        <v>Not Leased</v>
      </c>
      <c r="H858" s="125"/>
      <c r="O858" s="125"/>
      <c r="P858" s="125"/>
      <c r="Q858" s="125"/>
      <c r="U858" s="125"/>
      <c r="V858" s="125"/>
      <c r="W858" s="125"/>
    </row>
    <row r="859" spans="1:23" x14ac:dyDescent="0.2">
      <c r="A859" s="29" t="str">
        <f>IFERROR(VLOOKUP(D:D,'Payment Schedule'!U:AK,17,FALSE),"Not Leased")</f>
        <v>Not Leased</v>
      </c>
      <c r="H859" s="125"/>
      <c r="J859" s="125"/>
      <c r="O859" s="125"/>
      <c r="P859" s="125"/>
      <c r="Q859" s="125"/>
      <c r="R859" s="125"/>
      <c r="U859" s="125"/>
      <c r="V859" s="125"/>
      <c r="W859" s="125"/>
    </row>
    <row r="860" spans="1:23" x14ac:dyDescent="0.2">
      <c r="A860" s="29" t="str">
        <f>IFERROR(VLOOKUP(D:D,'Payment Schedule'!U:AK,17,FALSE),"Not Leased")</f>
        <v>Not Leased</v>
      </c>
      <c r="H860" s="125"/>
      <c r="J860" s="125"/>
      <c r="O860" s="125"/>
      <c r="P860" s="125"/>
      <c r="Q860" s="125"/>
      <c r="R860" s="125"/>
      <c r="U860" s="125"/>
      <c r="V860" s="125"/>
      <c r="W860" s="125"/>
    </row>
    <row r="861" spans="1:23" x14ac:dyDescent="0.2">
      <c r="A861" s="29" t="str">
        <f>IFERROR(VLOOKUP(D:D,'Payment Schedule'!U:AK,17,FALSE),"Not Leased")</f>
        <v>Not Leased</v>
      </c>
      <c r="H861" s="125"/>
      <c r="O861" s="125"/>
      <c r="P861" s="125"/>
      <c r="Q861" s="125"/>
      <c r="U861" s="125"/>
      <c r="V861" s="125"/>
      <c r="W861" s="125"/>
    </row>
    <row r="862" spans="1:23" x14ac:dyDescent="0.2">
      <c r="A862" s="29" t="str">
        <f>IFERROR(VLOOKUP(D:D,'Payment Schedule'!U:AK,17,FALSE),"Not Leased")</f>
        <v>Not Leased</v>
      </c>
      <c r="H862" s="125"/>
      <c r="O862" s="125"/>
      <c r="P862" s="125"/>
      <c r="Q862" s="125"/>
      <c r="U862" s="125"/>
      <c r="V862" s="125"/>
      <c r="W862" s="125"/>
    </row>
    <row r="863" spans="1:23" x14ac:dyDescent="0.2">
      <c r="A863" s="29" t="str">
        <f>IFERROR(VLOOKUP(D:D,'Payment Schedule'!U:AK,17,FALSE),"Not Leased")</f>
        <v>Not Leased</v>
      </c>
      <c r="H863" s="125"/>
      <c r="O863" s="125"/>
      <c r="P863" s="125"/>
      <c r="Q863" s="125"/>
      <c r="U863" s="125"/>
      <c r="V863" s="125"/>
      <c r="W863" s="125"/>
    </row>
    <row r="864" spans="1:23" x14ac:dyDescent="0.2">
      <c r="A864" s="29" t="str">
        <f>IFERROR(VLOOKUP(D:D,'Payment Schedule'!U:AK,17,FALSE),"Not Leased")</f>
        <v>Not Leased</v>
      </c>
      <c r="H864" s="125"/>
      <c r="O864" s="125"/>
      <c r="P864" s="125"/>
      <c r="Q864" s="125"/>
      <c r="U864" s="125"/>
      <c r="V864" s="125"/>
      <c r="W864" s="125"/>
    </row>
    <row r="865" spans="1:23" x14ac:dyDescent="0.2">
      <c r="A865" s="29" t="str">
        <f>IFERROR(VLOOKUP(D:D,'Payment Schedule'!U:AK,17,FALSE),"Not Leased")</f>
        <v>Not Leased</v>
      </c>
      <c r="H865" s="125"/>
      <c r="O865" s="125"/>
      <c r="P865" s="125"/>
      <c r="Q865" s="125"/>
      <c r="U865" s="125"/>
      <c r="V865" s="125"/>
      <c r="W865" s="125"/>
    </row>
    <row r="866" spans="1:23" x14ac:dyDescent="0.2">
      <c r="A866" s="29" t="str">
        <f>IFERROR(VLOOKUP(D:D,'Payment Schedule'!U:AK,17,FALSE),"Not Leased")</f>
        <v>Not Leased</v>
      </c>
      <c r="H866" s="125"/>
      <c r="O866" s="125"/>
      <c r="P866" s="125"/>
      <c r="Q866" s="125"/>
      <c r="U866" s="125"/>
      <c r="V866" s="125"/>
      <c r="W866" s="125"/>
    </row>
    <row r="867" spans="1:23" x14ac:dyDescent="0.2">
      <c r="A867" s="29" t="str">
        <f>IFERROR(VLOOKUP(D:D,'Payment Schedule'!U:AK,17,FALSE),"Not Leased")</f>
        <v>Not Leased</v>
      </c>
      <c r="H867" s="125"/>
      <c r="O867" s="125"/>
      <c r="P867" s="125"/>
      <c r="Q867" s="125"/>
      <c r="U867" s="125"/>
      <c r="V867" s="125"/>
      <c r="W867" s="125"/>
    </row>
    <row r="868" spans="1:23" x14ac:dyDescent="0.2">
      <c r="A868" s="29" t="str">
        <f>IFERROR(VLOOKUP(D:D,'Payment Schedule'!U:AK,17,FALSE),"Not Leased")</f>
        <v>Not Leased</v>
      </c>
      <c r="H868" s="125"/>
      <c r="O868" s="125"/>
      <c r="P868" s="125"/>
      <c r="Q868" s="125"/>
      <c r="U868" s="125"/>
      <c r="V868" s="125"/>
      <c r="W868" s="125"/>
    </row>
    <row r="869" spans="1:23" x14ac:dyDescent="0.2">
      <c r="A869" s="29" t="str">
        <f>IFERROR(VLOOKUP(D:D,'Payment Schedule'!U:AK,17,FALSE),"Not Leased")</f>
        <v>Not Leased</v>
      </c>
      <c r="H869" s="125"/>
      <c r="J869" s="125"/>
      <c r="O869" s="125"/>
      <c r="P869" s="125"/>
      <c r="Q869" s="125"/>
      <c r="R869" s="125"/>
      <c r="U869" s="125"/>
      <c r="V869" s="125"/>
      <c r="W869" s="125"/>
    </row>
    <row r="870" spans="1:23" x14ac:dyDescent="0.2">
      <c r="A870" s="29" t="str">
        <f>IFERROR(VLOOKUP(D:D,'Payment Schedule'!U:AK,17,FALSE),"Not Leased")</f>
        <v>Not Leased</v>
      </c>
      <c r="H870" s="125"/>
      <c r="J870" s="125"/>
      <c r="O870" s="125"/>
      <c r="P870" s="125"/>
      <c r="Q870" s="125"/>
      <c r="R870" s="125"/>
      <c r="U870" s="125"/>
      <c r="V870" s="125"/>
      <c r="W870" s="125"/>
    </row>
    <row r="871" spans="1:23" x14ac:dyDescent="0.2">
      <c r="A871" s="29" t="str">
        <f>IFERROR(VLOOKUP(D:D,'Payment Schedule'!U:AK,17,FALSE),"Not Leased")</f>
        <v>Not Leased</v>
      </c>
      <c r="H871" s="125"/>
      <c r="J871" s="125"/>
      <c r="O871" s="125"/>
      <c r="P871" s="125"/>
      <c r="Q871" s="125"/>
      <c r="R871" s="125"/>
      <c r="U871" s="125"/>
      <c r="V871" s="125"/>
      <c r="W871" s="125"/>
    </row>
    <row r="872" spans="1:23" x14ac:dyDescent="0.2">
      <c r="A872" s="29" t="str">
        <f>IFERROR(VLOOKUP(D:D,'Payment Schedule'!U:AK,17,FALSE),"Not Leased")</f>
        <v>Not Leased</v>
      </c>
      <c r="H872" s="125"/>
      <c r="O872" s="125"/>
      <c r="P872" s="125"/>
      <c r="Q872" s="125"/>
      <c r="U872" s="125"/>
      <c r="V872" s="125"/>
      <c r="W872" s="125"/>
    </row>
    <row r="873" spans="1:23" x14ac:dyDescent="0.2">
      <c r="A873" s="29" t="str">
        <f>IFERROR(VLOOKUP(D:D,'Payment Schedule'!U:AK,17,FALSE),"Not Leased")</f>
        <v>Not Leased</v>
      </c>
      <c r="H873" s="125"/>
      <c r="J873" s="125"/>
      <c r="L873" s="125"/>
      <c r="M873" s="125"/>
      <c r="O873" s="125"/>
      <c r="P873" s="125"/>
      <c r="Q873" s="125"/>
      <c r="R873" s="125"/>
      <c r="S873" s="125"/>
      <c r="U873" s="125"/>
      <c r="V873" s="125"/>
      <c r="W873" s="125"/>
    </row>
    <row r="874" spans="1:23" x14ac:dyDescent="0.2">
      <c r="A874" s="29" t="str">
        <f>IFERROR(VLOOKUP(D:D,'Payment Schedule'!U:AK,17,FALSE),"Not Leased")</f>
        <v>Not Leased</v>
      </c>
      <c r="H874" s="125"/>
      <c r="O874" s="125"/>
      <c r="P874" s="125"/>
      <c r="Q874" s="125"/>
      <c r="U874" s="125"/>
      <c r="V874" s="125"/>
      <c r="W874" s="125"/>
    </row>
    <row r="875" spans="1:23" x14ac:dyDescent="0.2">
      <c r="A875" s="29" t="str">
        <f>IFERROR(VLOOKUP(D:D,'Payment Schedule'!U:AK,17,FALSE),"Not Leased")</f>
        <v>Not Leased</v>
      </c>
      <c r="H875" s="125"/>
      <c r="O875" s="125"/>
      <c r="P875" s="125"/>
      <c r="Q875" s="125"/>
      <c r="U875" s="125"/>
      <c r="V875" s="125"/>
      <c r="W875" s="125"/>
    </row>
    <row r="876" spans="1:23" x14ac:dyDescent="0.2">
      <c r="A876" s="29" t="str">
        <f>IFERROR(VLOOKUP(D:D,'Payment Schedule'!U:AK,17,FALSE),"Not Leased")</f>
        <v>Not Leased</v>
      </c>
      <c r="H876" s="125"/>
      <c r="O876" s="125"/>
      <c r="P876" s="125"/>
      <c r="Q876" s="125"/>
      <c r="U876" s="125"/>
      <c r="V876" s="125"/>
      <c r="W876" s="125"/>
    </row>
    <row r="877" spans="1:23" x14ac:dyDescent="0.2">
      <c r="A877" s="29" t="str">
        <f>IFERROR(VLOOKUP(D:D,'Payment Schedule'!U:AK,17,FALSE),"Not Leased")</f>
        <v>Not Leased</v>
      </c>
      <c r="H877" s="125"/>
      <c r="O877" s="125"/>
      <c r="P877" s="125"/>
      <c r="Q877" s="125"/>
      <c r="U877" s="125"/>
      <c r="V877" s="125"/>
      <c r="W877" s="125"/>
    </row>
    <row r="878" spans="1:23" x14ac:dyDescent="0.2">
      <c r="A878" s="29" t="str">
        <f>IFERROR(VLOOKUP(D:D,'Payment Schedule'!U:AK,17,FALSE),"Not Leased")</f>
        <v>Not Leased</v>
      </c>
      <c r="H878" s="125"/>
      <c r="O878" s="125"/>
      <c r="P878" s="125"/>
      <c r="Q878" s="125"/>
      <c r="U878" s="125"/>
      <c r="V878" s="125"/>
      <c r="W878" s="125"/>
    </row>
    <row r="879" spans="1:23" x14ac:dyDescent="0.2">
      <c r="A879" s="29" t="str">
        <f>IFERROR(VLOOKUP(D:D,'Payment Schedule'!U:AK,17,FALSE),"Not Leased")</f>
        <v>Not Leased</v>
      </c>
      <c r="H879" s="125"/>
      <c r="O879" s="125"/>
      <c r="P879" s="125"/>
      <c r="Q879" s="125"/>
      <c r="U879" s="125"/>
      <c r="V879" s="125"/>
      <c r="W879" s="125"/>
    </row>
    <row r="880" spans="1:23" x14ac:dyDescent="0.2">
      <c r="A880" s="29" t="str">
        <f>IFERROR(VLOOKUP(D:D,'Payment Schedule'!U:AK,17,FALSE),"Not Leased")</f>
        <v>Not Leased</v>
      </c>
      <c r="H880" s="125"/>
      <c r="O880" s="125"/>
      <c r="P880" s="125"/>
      <c r="Q880" s="125"/>
      <c r="U880" s="125"/>
      <c r="V880" s="125"/>
      <c r="W880" s="125"/>
    </row>
    <row r="881" spans="1:23" x14ac:dyDescent="0.2">
      <c r="A881" s="29" t="str">
        <f>IFERROR(VLOOKUP(D:D,'Payment Schedule'!U:AK,17,FALSE),"Not Leased")</f>
        <v>Not Leased</v>
      </c>
      <c r="H881" s="125"/>
      <c r="O881" s="125"/>
      <c r="P881" s="125"/>
      <c r="Q881" s="125"/>
      <c r="U881" s="125"/>
      <c r="V881" s="125"/>
      <c r="W881" s="125"/>
    </row>
    <row r="882" spans="1:23" x14ac:dyDescent="0.2">
      <c r="A882" s="29" t="str">
        <f>IFERROR(VLOOKUP(D:D,'Payment Schedule'!U:AK,17,FALSE),"Not Leased")</f>
        <v>Not Leased</v>
      </c>
      <c r="H882" s="125"/>
      <c r="O882" s="125"/>
      <c r="P882" s="125"/>
      <c r="Q882" s="125"/>
      <c r="U882" s="125"/>
      <c r="V882" s="125"/>
      <c r="W882" s="125"/>
    </row>
    <row r="883" spans="1:23" x14ac:dyDescent="0.2">
      <c r="A883" s="29" t="str">
        <f>IFERROR(VLOOKUP(D:D,'Payment Schedule'!U:AK,17,FALSE),"Not Leased")</f>
        <v>Not Leased</v>
      </c>
      <c r="H883" s="125"/>
      <c r="O883" s="125"/>
      <c r="P883" s="125"/>
      <c r="Q883" s="125"/>
      <c r="U883" s="125"/>
      <c r="V883" s="125"/>
      <c r="W883" s="125"/>
    </row>
    <row r="884" spans="1:23" x14ac:dyDescent="0.2">
      <c r="A884" s="29" t="str">
        <f>IFERROR(VLOOKUP(D:D,'Payment Schedule'!U:AK,17,FALSE),"Not Leased")</f>
        <v>Not Leased</v>
      </c>
      <c r="H884" s="125"/>
      <c r="O884" s="125"/>
      <c r="P884" s="125"/>
      <c r="Q884" s="125"/>
      <c r="U884" s="125"/>
      <c r="V884" s="125"/>
      <c r="W884" s="125"/>
    </row>
    <row r="885" spans="1:23" x14ac:dyDescent="0.2">
      <c r="A885" s="29" t="str">
        <f>IFERROR(VLOOKUP(D:D,'Payment Schedule'!U:AK,17,FALSE),"Not Leased")</f>
        <v>Not Leased</v>
      </c>
      <c r="H885" s="125"/>
      <c r="O885" s="125"/>
      <c r="P885" s="125"/>
      <c r="Q885" s="125"/>
      <c r="U885" s="125"/>
      <c r="V885" s="125"/>
      <c r="W885" s="125"/>
    </row>
    <row r="886" spans="1:23" x14ac:dyDescent="0.2">
      <c r="A886" s="29" t="str">
        <f>IFERROR(VLOOKUP(D:D,'Payment Schedule'!U:AK,17,FALSE),"Not Leased")</f>
        <v>Not Leased</v>
      </c>
      <c r="H886" s="125"/>
      <c r="J886" s="125"/>
      <c r="O886" s="125"/>
      <c r="P886" s="125"/>
      <c r="Q886" s="125"/>
      <c r="R886" s="125"/>
      <c r="U886" s="125"/>
      <c r="V886" s="125"/>
      <c r="W886" s="125"/>
    </row>
    <row r="887" spans="1:23" x14ac:dyDescent="0.2">
      <c r="A887" s="29" t="str">
        <f>IFERROR(VLOOKUP(D:D,'Payment Schedule'!U:AK,17,FALSE),"Not Leased")</f>
        <v>Not Leased</v>
      </c>
      <c r="H887" s="125"/>
      <c r="J887" s="125"/>
      <c r="O887" s="125"/>
      <c r="P887" s="125"/>
      <c r="Q887" s="125"/>
      <c r="R887" s="125"/>
      <c r="U887" s="125"/>
      <c r="V887" s="125"/>
      <c r="W887" s="125"/>
    </row>
    <row r="888" spans="1:23" x14ac:dyDescent="0.2">
      <c r="A888" s="29" t="str">
        <f>IFERROR(VLOOKUP(D:D,'Payment Schedule'!U:AK,17,FALSE),"Not Leased")</f>
        <v>Not Leased</v>
      </c>
      <c r="H888" s="125"/>
      <c r="O888" s="125"/>
      <c r="P888" s="125"/>
      <c r="Q888" s="125"/>
      <c r="U888" s="125"/>
      <c r="V888" s="125"/>
      <c r="W888" s="125"/>
    </row>
    <row r="889" spans="1:23" x14ac:dyDescent="0.2">
      <c r="A889" s="29" t="str">
        <f>IFERROR(VLOOKUP(D:D,'Payment Schedule'!U:AK,17,FALSE),"Not Leased")</f>
        <v>Not Leased</v>
      </c>
      <c r="H889" s="125"/>
      <c r="O889" s="125"/>
      <c r="P889" s="125"/>
      <c r="Q889" s="125"/>
      <c r="U889" s="125"/>
      <c r="V889" s="125"/>
      <c r="W889" s="125"/>
    </row>
    <row r="890" spans="1:23" x14ac:dyDescent="0.2">
      <c r="A890" s="29" t="str">
        <f>IFERROR(VLOOKUP(D:D,'Payment Schedule'!U:AK,17,FALSE),"Not Leased")</f>
        <v>Not Leased</v>
      </c>
      <c r="H890" s="125"/>
      <c r="J890" s="125"/>
      <c r="O890" s="125"/>
      <c r="P890" s="125"/>
      <c r="Q890" s="125"/>
      <c r="R890" s="125"/>
      <c r="U890" s="125"/>
      <c r="V890" s="125"/>
      <c r="W890" s="125"/>
    </row>
    <row r="891" spans="1:23" x14ac:dyDescent="0.2">
      <c r="A891" s="29" t="str">
        <f>IFERROR(VLOOKUP(D:D,'Payment Schedule'!U:AK,17,FALSE),"Not Leased")</f>
        <v>Not Leased</v>
      </c>
      <c r="H891" s="125"/>
      <c r="L891" s="125"/>
      <c r="M891" s="125"/>
      <c r="O891" s="125"/>
      <c r="P891" s="125"/>
      <c r="Q891" s="125"/>
      <c r="S891" s="125"/>
      <c r="U891" s="125"/>
      <c r="V891" s="125"/>
      <c r="W891" s="125"/>
    </row>
    <row r="892" spans="1:23" x14ac:dyDescent="0.2">
      <c r="A892" s="29" t="str">
        <f>IFERROR(VLOOKUP(D:D,'Payment Schedule'!U:AK,17,FALSE),"Not Leased")</f>
        <v>Not Leased</v>
      </c>
      <c r="H892" s="125"/>
      <c r="O892" s="125"/>
      <c r="P892" s="125"/>
      <c r="Q892" s="125"/>
      <c r="U892" s="125"/>
      <c r="V892" s="125"/>
      <c r="W892" s="125"/>
    </row>
    <row r="893" spans="1:23" x14ac:dyDescent="0.2">
      <c r="A893" s="29" t="str">
        <f>IFERROR(VLOOKUP(D:D,'Payment Schedule'!U:AK,17,FALSE),"Not Leased")</f>
        <v>Not Leased</v>
      </c>
      <c r="H893" s="125"/>
      <c r="O893" s="125"/>
      <c r="P893" s="125"/>
      <c r="Q893" s="125"/>
      <c r="U893" s="125"/>
      <c r="V893" s="125"/>
      <c r="W893" s="125"/>
    </row>
    <row r="894" spans="1:23" x14ac:dyDescent="0.2">
      <c r="A894" s="29" t="str">
        <f>IFERROR(VLOOKUP(D:D,'Payment Schedule'!U:AK,17,FALSE),"Not Leased")</f>
        <v>Not Leased</v>
      </c>
      <c r="H894" s="125"/>
      <c r="O894" s="125"/>
      <c r="P894" s="125"/>
      <c r="Q894" s="125"/>
      <c r="U894" s="125"/>
      <c r="V894" s="125"/>
      <c r="W894" s="125"/>
    </row>
    <row r="895" spans="1:23" x14ac:dyDescent="0.2">
      <c r="A895" s="29" t="str">
        <f>IFERROR(VLOOKUP(D:D,'Payment Schedule'!U:AK,17,FALSE),"Not Leased")</f>
        <v>Not Leased</v>
      </c>
      <c r="H895" s="125"/>
      <c r="O895" s="125"/>
      <c r="P895" s="125"/>
      <c r="Q895" s="125"/>
      <c r="U895" s="125"/>
      <c r="V895" s="125"/>
      <c r="W895" s="125"/>
    </row>
    <row r="896" spans="1:23" x14ac:dyDescent="0.2">
      <c r="A896" s="29" t="str">
        <f>IFERROR(VLOOKUP(D:D,'Payment Schedule'!U:AK,17,FALSE),"Not Leased")</f>
        <v>Not Leased</v>
      </c>
      <c r="H896" s="125"/>
      <c r="J896" s="125"/>
      <c r="O896" s="125"/>
      <c r="P896" s="125"/>
      <c r="Q896" s="125"/>
      <c r="R896" s="125"/>
      <c r="U896" s="125"/>
      <c r="V896" s="125"/>
      <c r="W896" s="125"/>
    </row>
    <row r="897" spans="1:23" x14ac:dyDescent="0.2">
      <c r="A897" s="29" t="str">
        <f>IFERROR(VLOOKUP(D:D,'Payment Schedule'!U:AK,17,FALSE),"Not Leased")</f>
        <v>Not Leased</v>
      </c>
      <c r="H897" s="125"/>
      <c r="J897" s="125"/>
      <c r="O897" s="125"/>
      <c r="P897" s="125"/>
      <c r="Q897" s="125"/>
      <c r="R897" s="125"/>
      <c r="U897" s="125"/>
      <c r="V897" s="125"/>
      <c r="W897" s="125"/>
    </row>
    <row r="898" spans="1:23" x14ac:dyDescent="0.2">
      <c r="A898" s="29" t="str">
        <f>IFERROR(VLOOKUP(D:D,'Payment Schedule'!U:AK,17,FALSE),"Not Leased")</f>
        <v>Not Leased</v>
      </c>
      <c r="H898" s="125"/>
      <c r="O898" s="125"/>
      <c r="P898" s="125"/>
      <c r="Q898" s="125"/>
      <c r="U898" s="125"/>
      <c r="V898" s="125"/>
      <c r="W898" s="125"/>
    </row>
    <row r="899" spans="1:23" x14ac:dyDescent="0.2">
      <c r="A899" s="29" t="str">
        <f>IFERROR(VLOOKUP(D:D,'Payment Schedule'!U:AK,17,FALSE),"Not Leased")</f>
        <v>Not Leased</v>
      </c>
      <c r="H899" s="125"/>
      <c r="O899" s="125"/>
      <c r="P899" s="125"/>
      <c r="Q899" s="125"/>
      <c r="U899" s="125"/>
      <c r="V899" s="125"/>
      <c r="W899" s="125"/>
    </row>
    <row r="900" spans="1:23" x14ac:dyDescent="0.2">
      <c r="A900" s="29" t="str">
        <f>IFERROR(VLOOKUP(D:D,'Payment Schedule'!U:AK,17,FALSE),"Not Leased")</f>
        <v>Not Leased</v>
      </c>
      <c r="H900" s="125"/>
      <c r="O900" s="125"/>
      <c r="P900" s="125"/>
      <c r="Q900" s="125"/>
      <c r="U900" s="125"/>
      <c r="V900" s="125"/>
      <c r="W900" s="125"/>
    </row>
    <row r="901" spans="1:23" x14ac:dyDescent="0.2">
      <c r="A901" s="29" t="str">
        <f>IFERROR(VLOOKUP(D:D,'Payment Schedule'!U:AK,17,FALSE),"Not Leased")</f>
        <v>Not Leased</v>
      </c>
      <c r="H901" s="125"/>
      <c r="L901" s="125"/>
      <c r="M901" s="125"/>
      <c r="O901" s="125"/>
      <c r="P901" s="125"/>
      <c r="Q901" s="125"/>
      <c r="S901" s="125"/>
      <c r="U901" s="125"/>
      <c r="V901" s="125"/>
      <c r="W901" s="125"/>
    </row>
    <row r="902" spans="1:23" x14ac:dyDescent="0.2">
      <c r="A902" s="29" t="str">
        <f>IFERROR(VLOOKUP(D:D,'Payment Schedule'!U:AK,17,FALSE),"Not Leased")</f>
        <v>Not Leased</v>
      </c>
      <c r="H902" s="125"/>
      <c r="L902" s="125"/>
      <c r="M902" s="125"/>
      <c r="O902" s="125"/>
      <c r="P902" s="125"/>
      <c r="Q902" s="125"/>
      <c r="S902" s="125"/>
      <c r="U902" s="125"/>
      <c r="V902" s="125"/>
      <c r="W902" s="125"/>
    </row>
    <row r="903" spans="1:23" x14ac:dyDescent="0.2">
      <c r="A903" s="29" t="str">
        <f>IFERROR(VLOOKUP(D:D,'Payment Schedule'!U:AK,17,FALSE),"Not Leased")</f>
        <v>Not Leased</v>
      </c>
      <c r="H903" s="125"/>
      <c r="O903" s="125"/>
      <c r="P903" s="125"/>
      <c r="Q903" s="125"/>
      <c r="U903" s="125"/>
      <c r="V903" s="125"/>
      <c r="W903" s="125"/>
    </row>
    <row r="904" spans="1:23" x14ac:dyDescent="0.2">
      <c r="A904" s="29" t="str">
        <f>IFERROR(VLOOKUP(D:D,'Payment Schedule'!U:AK,17,FALSE),"Not Leased")</f>
        <v>Not Leased</v>
      </c>
      <c r="H904" s="125"/>
      <c r="J904" s="125"/>
      <c r="O904" s="125"/>
      <c r="P904" s="125"/>
      <c r="Q904" s="125"/>
      <c r="R904" s="125"/>
      <c r="U904" s="125"/>
      <c r="V904" s="125"/>
      <c r="W904" s="125"/>
    </row>
    <row r="905" spans="1:23" x14ac:dyDescent="0.2">
      <c r="A905" s="29" t="str">
        <f>IFERROR(VLOOKUP(D:D,'Payment Schedule'!U:AK,17,FALSE),"Not Leased")</f>
        <v>Not Leased</v>
      </c>
      <c r="H905" s="125"/>
      <c r="O905" s="125"/>
      <c r="P905" s="125"/>
      <c r="Q905" s="125"/>
      <c r="U905" s="125"/>
      <c r="V905" s="125"/>
      <c r="W905" s="125"/>
    </row>
    <row r="906" spans="1:23" x14ac:dyDescent="0.2">
      <c r="A906" s="29" t="str">
        <f>IFERROR(VLOOKUP(D:D,'Payment Schedule'!U:AK,17,FALSE),"Not Leased")</f>
        <v>Not Leased</v>
      </c>
      <c r="H906" s="125"/>
      <c r="O906" s="125"/>
      <c r="P906" s="125"/>
      <c r="Q906" s="125"/>
      <c r="U906" s="125"/>
      <c r="V906" s="125"/>
      <c r="W906" s="125"/>
    </row>
    <row r="907" spans="1:23" x14ac:dyDescent="0.2">
      <c r="A907" s="29" t="str">
        <f>IFERROR(VLOOKUP(D:D,'Payment Schedule'!U:AK,17,FALSE),"Not Leased")</f>
        <v>Not Leased</v>
      </c>
      <c r="H907" s="125"/>
      <c r="O907" s="125"/>
      <c r="P907" s="125"/>
      <c r="Q907" s="125"/>
      <c r="U907" s="125"/>
      <c r="V907" s="125"/>
      <c r="W907" s="125"/>
    </row>
    <row r="908" spans="1:23" x14ac:dyDescent="0.2">
      <c r="A908" s="29" t="str">
        <f>IFERROR(VLOOKUP(D:D,'Payment Schedule'!U:AK,17,FALSE),"Not Leased")</f>
        <v>Not Leased</v>
      </c>
      <c r="H908" s="125"/>
      <c r="O908" s="125"/>
      <c r="P908" s="125"/>
      <c r="Q908" s="125"/>
      <c r="U908" s="125"/>
      <c r="V908" s="125"/>
      <c r="W908" s="125"/>
    </row>
    <row r="909" spans="1:23" x14ac:dyDescent="0.2">
      <c r="A909" s="29" t="str">
        <f>IFERROR(VLOOKUP(D:D,'Payment Schedule'!U:AK,17,FALSE),"Not Leased")</f>
        <v>Not Leased</v>
      </c>
      <c r="H909" s="125"/>
      <c r="O909" s="125"/>
      <c r="P909" s="125"/>
      <c r="Q909" s="125"/>
      <c r="U909" s="125"/>
      <c r="V909" s="125"/>
      <c r="W909" s="125"/>
    </row>
    <row r="910" spans="1:23" x14ac:dyDescent="0.2">
      <c r="A910" s="29" t="str">
        <f>IFERROR(VLOOKUP(D:D,'Payment Schedule'!U:AK,17,FALSE),"Not Leased")</f>
        <v>Not Leased</v>
      </c>
      <c r="H910" s="125"/>
      <c r="O910" s="125"/>
      <c r="P910" s="125"/>
      <c r="Q910" s="125"/>
      <c r="U910" s="125"/>
      <c r="V910" s="125"/>
      <c r="W910" s="125"/>
    </row>
    <row r="911" spans="1:23" x14ac:dyDescent="0.2">
      <c r="A911" s="29" t="str">
        <f>IFERROR(VLOOKUP(D:D,'Payment Schedule'!U:AK,17,FALSE),"Not Leased")</f>
        <v>Not Leased</v>
      </c>
      <c r="H911" s="125"/>
      <c r="J911" s="125"/>
      <c r="O911" s="125"/>
      <c r="P911" s="125"/>
      <c r="Q911" s="125"/>
      <c r="R911" s="125"/>
      <c r="U911" s="125"/>
      <c r="V911" s="125"/>
      <c r="W911" s="125"/>
    </row>
    <row r="912" spans="1:23" x14ac:dyDescent="0.2">
      <c r="A912" s="29" t="str">
        <f>IFERROR(VLOOKUP(D:D,'Payment Schedule'!U:AK,17,FALSE),"Not Leased")</f>
        <v>Not Leased</v>
      </c>
      <c r="H912" s="125"/>
      <c r="O912" s="125"/>
      <c r="P912" s="125"/>
      <c r="Q912" s="125"/>
      <c r="U912" s="125"/>
      <c r="V912" s="125"/>
      <c r="W912" s="125"/>
    </row>
    <row r="913" spans="1:23" x14ac:dyDescent="0.2">
      <c r="A913" s="29" t="str">
        <f>IFERROR(VLOOKUP(D:D,'Payment Schedule'!U:AK,17,FALSE),"Not Leased")</f>
        <v>Not Leased</v>
      </c>
      <c r="H913" s="125"/>
      <c r="O913" s="125"/>
      <c r="P913" s="125"/>
      <c r="Q913" s="125"/>
      <c r="U913" s="125"/>
      <c r="V913" s="125"/>
      <c r="W913" s="125"/>
    </row>
    <row r="914" spans="1:23" x14ac:dyDescent="0.2">
      <c r="A914" s="29" t="str">
        <f>IFERROR(VLOOKUP(D:D,'Payment Schedule'!U:AK,17,FALSE),"Not Leased")</f>
        <v>Not Leased</v>
      </c>
      <c r="H914" s="125"/>
      <c r="O914" s="125"/>
      <c r="P914" s="125"/>
      <c r="Q914" s="125"/>
      <c r="U914" s="125"/>
      <c r="V914" s="125"/>
      <c r="W914" s="125"/>
    </row>
    <row r="915" spans="1:23" x14ac:dyDescent="0.2">
      <c r="A915" s="29" t="str">
        <f>IFERROR(VLOOKUP(D:D,'Payment Schedule'!U:AK,17,FALSE),"Not Leased")</f>
        <v>Not Leased</v>
      </c>
      <c r="H915" s="125"/>
      <c r="O915" s="125"/>
      <c r="P915" s="125"/>
      <c r="Q915" s="125"/>
      <c r="U915" s="125"/>
      <c r="V915" s="125"/>
      <c r="W915" s="125"/>
    </row>
    <row r="916" spans="1:23" x14ac:dyDescent="0.2">
      <c r="A916" s="29" t="str">
        <f>IFERROR(VLOOKUP(D:D,'Payment Schedule'!U:AK,17,FALSE),"Not Leased")</f>
        <v>Not Leased</v>
      </c>
      <c r="H916" s="125"/>
      <c r="O916" s="125"/>
      <c r="P916" s="125"/>
      <c r="Q916" s="125"/>
      <c r="U916" s="125"/>
      <c r="V916" s="125"/>
      <c r="W916" s="125"/>
    </row>
    <row r="917" spans="1:23" x14ac:dyDescent="0.2">
      <c r="A917" s="29" t="str">
        <f>IFERROR(VLOOKUP(D:D,'Payment Schedule'!U:AK,17,FALSE),"Not Leased")</f>
        <v>Not Leased</v>
      </c>
      <c r="H917" s="125"/>
      <c r="O917" s="125"/>
      <c r="P917" s="125"/>
      <c r="Q917" s="125"/>
      <c r="U917" s="125"/>
      <c r="V917" s="125"/>
      <c r="W917" s="125"/>
    </row>
    <row r="918" spans="1:23" x14ac:dyDescent="0.2">
      <c r="A918" s="29" t="str">
        <f>IFERROR(VLOOKUP(D:D,'Payment Schedule'!U:AK,17,FALSE),"Not Leased")</f>
        <v>Not Leased</v>
      </c>
      <c r="H918" s="125"/>
      <c r="O918" s="125"/>
      <c r="P918" s="125"/>
      <c r="Q918" s="125"/>
      <c r="U918" s="125"/>
      <c r="V918" s="125"/>
      <c r="W918" s="125"/>
    </row>
    <row r="919" spans="1:23" x14ac:dyDescent="0.2">
      <c r="A919" s="29" t="str">
        <f>IFERROR(VLOOKUP(D:D,'Payment Schedule'!U:AK,17,FALSE),"Not Leased")</f>
        <v>Not Leased</v>
      </c>
      <c r="H919" s="125"/>
      <c r="O919" s="125"/>
      <c r="P919" s="125"/>
      <c r="Q919" s="125"/>
      <c r="U919" s="125"/>
      <c r="V919" s="125"/>
      <c r="W919" s="125"/>
    </row>
    <row r="920" spans="1:23" x14ac:dyDescent="0.2">
      <c r="A920" s="29" t="str">
        <f>IFERROR(VLOOKUP(D:D,'Payment Schedule'!U:AK,17,FALSE),"Not Leased")</f>
        <v>Not Leased</v>
      </c>
      <c r="H920" s="125"/>
      <c r="O920" s="125"/>
      <c r="P920" s="125"/>
      <c r="Q920" s="125"/>
      <c r="U920" s="125"/>
      <c r="V920" s="125"/>
      <c r="W920" s="125"/>
    </row>
    <row r="921" spans="1:23" x14ac:dyDescent="0.2">
      <c r="A921" s="29" t="str">
        <f>IFERROR(VLOOKUP(D:D,'Payment Schedule'!U:AK,17,FALSE),"Not Leased")</f>
        <v>Not Leased</v>
      </c>
      <c r="H921" s="125"/>
      <c r="O921" s="125"/>
      <c r="P921" s="125"/>
      <c r="Q921" s="125"/>
      <c r="U921" s="125"/>
      <c r="V921" s="125"/>
      <c r="W921" s="125"/>
    </row>
    <row r="922" spans="1:23" x14ac:dyDescent="0.2">
      <c r="A922" s="29" t="str">
        <f>IFERROR(VLOOKUP(D:D,'Payment Schedule'!U:AK,17,FALSE),"Not Leased")</f>
        <v>Not Leased</v>
      </c>
      <c r="H922" s="125"/>
      <c r="L922" s="125"/>
      <c r="M922" s="125"/>
      <c r="O922" s="125"/>
      <c r="P922" s="125"/>
      <c r="Q922" s="125"/>
      <c r="S922" s="125"/>
      <c r="U922" s="125"/>
      <c r="V922" s="125"/>
      <c r="W922" s="125"/>
    </row>
    <row r="923" spans="1:23" x14ac:dyDescent="0.2">
      <c r="A923" s="29" t="str">
        <f>IFERROR(VLOOKUP(D:D,'Payment Schedule'!U:AK,17,FALSE),"Not Leased")</f>
        <v>Not Leased</v>
      </c>
      <c r="H923" s="125"/>
      <c r="O923" s="125"/>
      <c r="P923" s="125"/>
      <c r="Q923" s="125"/>
      <c r="U923" s="125"/>
      <c r="V923" s="125"/>
      <c r="W923" s="125"/>
    </row>
    <row r="924" spans="1:23" x14ac:dyDescent="0.2">
      <c r="A924" s="29" t="str">
        <f>IFERROR(VLOOKUP(D:D,'Payment Schedule'!U:AK,17,FALSE),"Not Leased")</f>
        <v>Not Leased</v>
      </c>
      <c r="H924" s="125"/>
      <c r="O924" s="125"/>
      <c r="P924" s="125"/>
      <c r="Q924" s="125"/>
      <c r="U924" s="125"/>
      <c r="V924" s="125"/>
      <c r="W924" s="125"/>
    </row>
    <row r="925" spans="1:23" x14ac:dyDescent="0.2">
      <c r="A925" s="29" t="str">
        <f>IFERROR(VLOOKUP(D:D,'Payment Schedule'!U:AK,17,FALSE),"Not Leased")</f>
        <v>Not Leased</v>
      </c>
      <c r="H925" s="125"/>
      <c r="O925" s="125"/>
      <c r="P925" s="125"/>
      <c r="Q925" s="125"/>
      <c r="U925" s="125"/>
      <c r="V925" s="125"/>
      <c r="W925" s="125"/>
    </row>
    <row r="926" spans="1:23" x14ac:dyDescent="0.2">
      <c r="A926" s="29" t="str">
        <f>IFERROR(VLOOKUP(D:D,'Payment Schedule'!U:AK,17,FALSE),"Not Leased")</f>
        <v>Not Leased</v>
      </c>
      <c r="H926" s="125"/>
      <c r="O926" s="125"/>
      <c r="P926" s="125"/>
      <c r="Q926" s="125"/>
      <c r="U926" s="125"/>
      <c r="V926" s="125"/>
      <c r="W926" s="125"/>
    </row>
    <row r="927" spans="1:23" x14ac:dyDescent="0.2">
      <c r="A927" s="29" t="str">
        <f>IFERROR(VLOOKUP(D:D,'Payment Schedule'!U:AK,17,FALSE),"Not Leased")</f>
        <v>Not Leased</v>
      </c>
      <c r="H927" s="125"/>
      <c r="J927" s="125"/>
      <c r="O927" s="125"/>
      <c r="P927" s="125"/>
      <c r="Q927" s="125"/>
      <c r="R927" s="125"/>
      <c r="U927" s="125"/>
      <c r="V927" s="125"/>
      <c r="W927" s="125"/>
    </row>
    <row r="928" spans="1:23" x14ac:dyDescent="0.2">
      <c r="A928" s="29" t="str">
        <f>IFERROR(VLOOKUP(D:D,'Payment Schedule'!U:AK,17,FALSE),"Not Leased")</f>
        <v>Not Leased</v>
      </c>
      <c r="H928" s="125"/>
      <c r="L928" s="125"/>
      <c r="M928" s="125"/>
      <c r="O928" s="125"/>
      <c r="P928" s="125"/>
      <c r="Q928" s="125"/>
      <c r="S928" s="125"/>
      <c r="U928" s="125"/>
      <c r="V928" s="125"/>
      <c r="W928" s="125"/>
    </row>
    <row r="929" spans="1:23" x14ac:dyDescent="0.2">
      <c r="A929" s="29" t="str">
        <f>IFERROR(VLOOKUP(D:D,'Payment Schedule'!U:AK,17,FALSE),"Not Leased")</f>
        <v>Not Leased</v>
      </c>
      <c r="H929" s="125"/>
      <c r="O929" s="125"/>
      <c r="P929" s="125"/>
      <c r="Q929" s="125"/>
      <c r="U929" s="125"/>
      <c r="V929" s="125"/>
      <c r="W929" s="125"/>
    </row>
    <row r="930" spans="1:23" x14ac:dyDescent="0.2">
      <c r="A930" s="29" t="str">
        <f>IFERROR(VLOOKUP(D:D,'Payment Schedule'!U:AK,17,FALSE),"Not Leased")</f>
        <v>Not Leased</v>
      </c>
      <c r="H930" s="125"/>
      <c r="O930" s="125"/>
      <c r="P930" s="125"/>
      <c r="Q930" s="125"/>
      <c r="U930" s="125"/>
      <c r="V930" s="125"/>
      <c r="W930" s="125"/>
    </row>
    <row r="931" spans="1:23" x14ac:dyDescent="0.2">
      <c r="A931" s="29" t="str">
        <f>IFERROR(VLOOKUP(D:D,'Payment Schedule'!U:AK,17,FALSE),"Not Leased")</f>
        <v>Not Leased</v>
      </c>
      <c r="H931" s="125"/>
      <c r="O931" s="125"/>
      <c r="P931" s="125"/>
      <c r="Q931" s="125"/>
      <c r="U931" s="125"/>
      <c r="V931" s="125"/>
      <c r="W931" s="125"/>
    </row>
    <row r="932" spans="1:23" x14ac:dyDescent="0.2">
      <c r="A932" s="29" t="str">
        <f>IFERROR(VLOOKUP(D:D,'Payment Schedule'!U:AK,17,FALSE),"Not Leased")</f>
        <v>Not Leased</v>
      </c>
      <c r="H932" s="125"/>
      <c r="O932" s="125"/>
      <c r="P932" s="125"/>
      <c r="Q932" s="125"/>
      <c r="U932" s="125"/>
      <c r="V932" s="125"/>
      <c r="W932" s="125"/>
    </row>
    <row r="933" spans="1:23" x14ac:dyDescent="0.2">
      <c r="A933" s="29" t="str">
        <f>IFERROR(VLOOKUP(D:D,'Payment Schedule'!U:AK,17,FALSE),"Not Leased")</f>
        <v>Not Leased</v>
      </c>
      <c r="H933" s="125"/>
      <c r="O933" s="125"/>
      <c r="P933" s="125"/>
      <c r="Q933" s="125"/>
      <c r="U933" s="125"/>
      <c r="V933" s="125"/>
      <c r="W933" s="125"/>
    </row>
    <row r="934" spans="1:23" x14ac:dyDescent="0.2">
      <c r="A934" s="29" t="str">
        <f>IFERROR(VLOOKUP(D:D,'Payment Schedule'!U:AK,17,FALSE),"Not Leased")</f>
        <v>Not Leased</v>
      </c>
      <c r="H934" s="125"/>
      <c r="J934" s="125"/>
      <c r="O934" s="125"/>
      <c r="P934" s="125"/>
      <c r="Q934" s="125"/>
      <c r="R934" s="125"/>
      <c r="U934" s="125"/>
      <c r="V934" s="125"/>
      <c r="W934" s="125"/>
    </row>
    <row r="935" spans="1:23" x14ac:dyDescent="0.2">
      <c r="A935" s="29" t="str">
        <f>IFERROR(VLOOKUP(D:D,'Payment Schedule'!U:AK,17,FALSE),"Not Leased")</f>
        <v>Not Leased</v>
      </c>
      <c r="H935" s="125"/>
      <c r="J935" s="125"/>
      <c r="O935" s="125"/>
      <c r="P935" s="125"/>
      <c r="Q935" s="125"/>
      <c r="R935" s="125"/>
      <c r="U935" s="125"/>
      <c r="V935" s="125"/>
      <c r="W935" s="125"/>
    </row>
    <row r="936" spans="1:23" x14ac:dyDescent="0.2">
      <c r="A936" s="29" t="str">
        <f>IFERROR(VLOOKUP(D:D,'Payment Schedule'!U:AK,17,FALSE),"Not Leased")</f>
        <v>Not Leased</v>
      </c>
      <c r="H936" s="125"/>
      <c r="O936" s="125"/>
      <c r="P936" s="125"/>
      <c r="Q936" s="125"/>
      <c r="U936" s="125"/>
      <c r="V936" s="125"/>
      <c r="W936" s="125"/>
    </row>
    <row r="937" spans="1:23" x14ac:dyDescent="0.2">
      <c r="A937" s="29" t="str">
        <f>IFERROR(VLOOKUP(D:D,'Payment Schedule'!U:AK,17,FALSE),"Not Leased")</f>
        <v>Not Leased</v>
      </c>
      <c r="H937" s="125"/>
      <c r="O937" s="125"/>
      <c r="P937" s="125"/>
      <c r="Q937" s="125"/>
      <c r="U937" s="125"/>
      <c r="V937" s="125"/>
      <c r="W937" s="125"/>
    </row>
    <row r="938" spans="1:23" x14ac:dyDescent="0.2">
      <c r="A938" s="29" t="str">
        <f>IFERROR(VLOOKUP(D:D,'Payment Schedule'!U:AK,17,FALSE),"Not Leased")</f>
        <v>Not Leased</v>
      </c>
      <c r="H938" s="125"/>
      <c r="O938" s="125"/>
      <c r="P938" s="125"/>
      <c r="Q938" s="125"/>
      <c r="U938" s="125"/>
      <c r="V938" s="125"/>
      <c r="W938" s="125"/>
    </row>
    <row r="939" spans="1:23" x14ac:dyDescent="0.2">
      <c r="A939" s="29" t="str">
        <f>IFERROR(VLOOKUP(D:D,'Payment Schedule'!U:AK,17,FALSE),"Not Leased")</f>
        <v>Not Leased</v>
      </c>
      <c r="H939" s="125"/>
      <c r="O939" s="125"/>
      <c r="P939" s="125"/>
      <c r="Q939" s="125"/>
      <c r="U939" s="125"/>
      <c r="V939" s="125"/>
      <c r="W939" s="125"/>
    </row>
    <row r="940" spans="1:23" x14ac:dyDescent="0.2">
      <c r="A940" s="29" t="str">
        <f>IFERROR(VLOOKUP(D:D,'Payment Schedule'!U:AK,17,FALSE),"Not Leased")</f>
        <v>Not Leased</v>
      </c>
      <c r="H940" s="125"/>
      <c r="O940" s="125"/>
      <c r="P940" s="125"/>
      <c r="Q940" s="125"/>
      <c r="U940" s="125"/>
      <c r="V940" s="125"/>
      <c r="W940" s="125"/>
    </row>
    <row r="941" spans="1:23" x14ac:dyDescent="0.2">
      <c r="A941" s="29" t="str">
        <f>IFERROR(VLOOKUP(D:D,'Payment Schedule'!U:AK,17,FALSE),"Not Leased")</f>
        <v>Not Leased</v>
      </c>
      <c r="H941" s="125"/>
      <c r="O941" s="125"/>
      <c r="P941" s="125"/>
      <c r="Q941" s="125"/>
      <c r="U941" s="125"/>
      <c r="V941" s="125"/>
      <c r="W941" s="125"/>
    </row>
    <row r="942" spans="1:23" x14ac:dyDescent="0.2">
      <c r="A942" s="29" t="str">
        <f>IFERROR(VLOOKUP(D:D,'Payment Schedule'!U:AK,17,FALSE),"Not Leased")</f>
        <v>Not Leased</v>
      </c>
      <c r="H942" s="125"/>
      <c r="O942" s="125"/>
      <c r="P942" s="125"/>
      <c r="Q942" s="125"/>
      <c r="U942" s="125"/>
      <c r="V942" s="125"/>
      <c r="W942" s="125"/>
    </row>
    <row r="943" spans="1:23" x14ac:dyDescent="0.2">
      <c r="A943" s="29" t="str">
        <f>IFERROR(VLOOKUP(D:D,'Payment Schedule'!U:AK,17,FALSE),"Not Leased")</f>
        <v>Not Leased</v>
      </c>
      <c r="H943" s="125"/>
      <c r="O943" s="125"/>
      <c r="P943" s="125"/>
      <c r="Q943" s="125"/>
      <c r="U943" s="125"/>
      <c r="V943" s="125"/>
      <c r="W943" s="125"/>
    </row>
    <row r="944" spans="1:23" x14ac:dyDescent="0.2">
      <c r="A944" s="29" t="str">
        <f>IFERROR(VLOOKUP(D:D,'Payment Schedule'!U:AK,17,FALSE),"Not Leased")</f>
        <v>Not Leased</v>
      </c>
      <c r="H944" s="125"/>
      <c r="L944" s="125"/>
      <c r="M944" s="125"/>
      <c r="O944" s="125"/>
      <c r="P944" s="125"/>
      <c r="Q944" s="125"/>
      <c r="S944" s="125"/>
      <c r="U944" s="125"/>
      <c r="V944" s="125"/>
      <c r="W944" s="125"/>
    </row>
    <row r="945" spans="1:23" x14ac:dyDescent="0.2">
      <c r="A945" s="29" t="str">
        <f>IFERROR(VLOOKUP(D:D,'Payment Schedule'!U:AK,17,FALSE),"Not Leased")</f>
        <v>Not Leased</v>
      </c>
      <c r="H945" s="125"/>
      <c r="O945" s="125"/>
      <c r="P945" s="125"/>
      <c r="Q945" s="125"/>
      <c r="U945" s="125"/>
      <c r="V945" s="125"/>
      <c r="W945" s="125"/>
    </row>
    <row r="946" spans="1:23" x14ac:dyDescent="0.2">
      <c r="A946" s="29" t="str">
        <f>IFERROR(VLOOKUP(D:D,'Payment Schedule'!U:AK,17,FALSE),"Not Leased")</f>
        <v>Not Leased</v>
      </c>
      <c r="H946" s="125"/>
      <c r="O946" s="125"/>
      <c r="P946" s="125"/>
      <c r="Q946" s="125"/>
      <c r="U946" s="125"/>
      <c r="V946" s="125"/>
      <c r="W946" s="125"/>
    </row>
    <row r="947" spans="1:23" x14ac:dyDescent="0.2">
      <c r="A947" s="29" t="str">
        <f>IFERROR(VLOOKUP(D:D,'Payment Schedule'!U:AK,17,FALSE),"Not Leased")</f>
        <v>Not Leased</v>
      </c>
      <c r="H947" s="125"/>
      <c r="J947" s="125"/>
      <c r="O947" s="125"/>
      <c r="P947" s="125"/>
      <c r="Q947" s="125"/>
      <c r="R947" s="125"/>
      <c r="U947" s="125"/>
      <c r="V947" s="125"/>
      <c r="W947" s="125"/>
    </row>
    <row r="948" spans="1:23" x14ac:dyDescent="0.2">
      <c r="A948" s="29" t="str">
        <f>IFERROR(VLOOKUP(D:D,'Payment Schedule'!U:AK,17,FALSE),"Not Leased")</f>
        <v>Not Leased</v>
      </c>
      <c r="H948" s="125"/>
      <c r="O948" s="125"/>
      <c r="P948" s="125"/>
      <c r="Q948" s="125"/>
      <c r="U948" s="125"/>
      <c r="V948" s="125"/>
      <c r="W948" s="125"/>
    </row>
    <row r="949" spans="1:23" x14ac:dyDescent="0.2">
      <c r="A949" s="29" t="str">
        <f>IFERROR(VLOOKUP(D:D,'Payment Schedule'!U:AK,17,FALSE),"Not Leased")</f>
        <v>Not Leased</v>
      </c>
      <c r="H949" s="125"/>
      <c r="O949" s="125"/>
      <c r="P949" s="125"/>
      <c r="Q949" s="125"/>
      <c r="U949" s="125"/>
      <c r="V949" s="125"/>
      <c r="W949" s="125"/>
    </row>
    <row r="950" spans="1:23" x14ac:dyDescent="0.2">
      <c r="A950" s="29" t="str">
        <f>IFERROR(VLOOKUP(D:D,'Payment Schedule'!U:AK,17,FALSE),"Not Leased")</f>
        <v>Not Leased</v>
      </c>
      <c r="H950" s="125"/>
      <c r="J950" s="125"/>
      <c r="O950" s="125"/>
      <c r="P950" s="125"/>
      <c r="Q950" s="125"/>
      <c r="R950" s="125"/>
      <c r="U950" s="125"/>
      <c r="V950" s="125"/>
      <c r="W950" s="125"/>
    </row>
    <row r="951" spans="1:23" x14ac:dyDescent="0.2">
      <c r="A951" s="29" t="str">
        <f>IFERROR(VLOOKUP(D:D,'Payment Schedule'!U:AK,17,FALSE),"Not Leased")</f>
        <v>Not Leased</v>
      </c>
      <c r="H951" s="125"/>
      <c r="O951" s="125"/>
      <c r="P951" s="125"/>
      <c r="Q951" s="125"/>
      <c r="U951" s="125"/>
      <c r="V951" s="125"/>
      <c r="W951" s="125"/>
    </row>
    <row r="952" spans="1:23" x14ac:dyDescent="0.2">
      <c r="A952" s="29" t="str">
        <f>IFERROR(VLOOKUP(D:D,'Payment Schedule'!U:AK,17,FALSE),"Not Leased")</f>
        <v>Not Leased</v>
      </c>
      <c r="H952" s="125"/>
      <c r="J952" s="125"/>
      <c r="O952" s="125"/>
      <c r="P952" s="125"/>
      <c r="Q952" s="125"/>
      <c r="R952" s="125"/>
      <c r="U952" s="125"/>
      <c r="V952" s="125"/>
      <c r="W952" s="125"/>
    </row>
    <row r="953" spans="1:23" x14ac:dyDescent="0.2">
      <c r="A953" s="29" t="str">
        <f>IFERROR(VLOOKUP(D:D,'Payment Schedule'!U:AK,17,FALSE),"Not Leased")</f>
        <v>Not Leased</v>
      </c>
      <c r="H953" s="125"/>
      <c r="J953" s="125"/>
      <c r="O953" s="125"/>
      <c r="P953" s="125"/>
      <c r="Q953" s="125"/>
      <c r="R953" s="125"/>
      <c r="U953" s="125"/>
      <c r="V953" s="125"/>
      <c r="W953" s="125"/>
    </row>
    <row r="954" spans="1:23" x14ac:dyDescent="0.2">
      <c r="A954" s="29" t="str">
        <f>IFERROR(VLOOKUP(D:D,'Payment Schedule'!U:AK,17,FALSE),"Not Leased")</f>
        <v>Not Leased</v>
      </c>
      <c r="H954" s="125"/>
      <c r="O954" s="125"/>
      <c r="P954" s="125"/>
      <c r="Q954" s="125"/>
      <c r="U954" s="125"/>
      <c r="V954" s="125"/>
      <c r="W954" s="125"/>
    </row>
    <row r="955" spans="1:23" x14ac:dyDescent="0.2">
      <c r="A955" s="29" t="str">
        <f>IFERROR(VLOOKUP(D:D,'Payment Schedule'!U:AK,17,FALSE),"Not Leased")</f>
        <v>Not Leased</v>
      </c>
      <c r="H955" s="125"/>
      <c r="J955" s="125"/>
      <c r="O955" s="125"/>
      <c r="P955" s="125"/>
      <c r="Q955" s="125"/>
      <c r="R955" s="125"/>
      <c r="U955" s="125"/>
      <c r="V955" s="125"/>
      <c r="W955" s="125"/>
    </row>
    <row r="956" spans="1:23" x14ac:dyDescent="0.2">
      <c r="A956" s="29" t="str">
        <f>IFERROR(VLOOKUP(D:D,'Payment Schedule'!U:AK,17,FALSE),"Not Leased")</f>
        <v>Not Leased</v>
      </c>
      <c r="H956" s="125"/>
      <c r="O956" s="125"/>
      <c r="P956" s="125"/>
      <c r="Q956" s="125"/>
      <c r="U956" s="125"/>
      <c r="V956" s="125"/>
      <c r="W956" s="125"/>
    </row>
    <row r="957" spans="1:23" x14ac:dyDescent="0.2">
      <c r="A957" s="29" t="str">
        <f>IFERROR(VLOOKUP(D:D,'Payment Schedule'!U:AK,17,FALSE),"Not Leased")</f>
        <v>Not Leased</v>
      </c>
      <c r="H957" s="125"/>
      <c r="O957" s="125"/>
      <c r="P957" s="125"/>
      <c r="Q957" s="125"/>
      <c r="U957" s="125"/>
      <c r="V957" s="125"/>
      <c r="W957" s="125"/>
    </row>
    <row r="958" spans="1:23" x14ac:dyDescent="0.2">
      <c r="A958" s="29" t="str">
        <f>IFERROR(VLOOKUP(D:D,'Payment Schedule'!U:AK,17,FALSE),"Not Leased")</f>
        <v>Not Leased</v>
      </c>
      <c r="H958" s="125"/>
      <c r="J958" s="125"/>
      <c r="O958" s="125"/>
      <c r="P958" s="125"/>
      <c r="Q958" s="125"/>
      <c r="R958" s="125"/>
      <c r="U958" s="125"/>
      <c r="V958" s="125"/>
      <c r="W958" s="125"/>
    </row>
    <row r="959" spans="1:23" x14ac:dyDescent="0.2">
      <c r="A959" s="29" t="str">
        <f>IFERROR(VLOOKUP(D:D,'Payment Schedule'!U:AK,17,FALSE),"Not Leased")</f>
        <v>Not Leased</v>
      </c>
      <c r="H959" s="125"/>
      <c r="J959" s="125"/>
      <c r="O959" s="125"/>
      <c r="P959" s="125"/>
      <c r="Q959" s="125"/>
      <c r="R959" s="125"/>
      <c r="U959" s="125"/>
      <c r="V959" s="125"/>
      <c r="W959" s="125"/>
    </row>
    <row r="960" spans="1:23" x14ac:dyDescent="0.2">
      <c r="A960" s="29" t="str">
        <f>IFERROR(VLOOKUP(D:D,'Payment Schedule'!U:AK,17,FALSE),"Not Leased")</f>
        <v>Not Leased</v>
      </c>
      <c r="H960" s="125"/>
      <c r="O960" s="125"/>
      <c r="P960" s="125"/>
      <c r="Q960" s="125"/>
      <c r="U960" s="125"/>
      <c r="V960" s="125"/>
      <c r="W960" s="125"/>
    </row>
    <row r="961" spans="1:23" x14ac:dyDescent="0.2">
      <c r="A961" s="29" t="str">
        <f>IFERROR(VLOOKUP(D:D,'Payment Schedule'!U:AK,17,FALSE),"Not Leased")</f>
        <v>Not Leased</v>
      </c>
      <c r="H961" s="125"/>
      <c r="O961" s="125"/>
      <c r="P961" s="125"/>
      <c r="Q961" s="125"/>
      <c r="U961" s="125"/>
      <c r="V961" s="125"/>
      <c r="W961" s="125"/>
    </row>
    <row r="962" spans="1:23" x14ac:dyDescent="0.2">
      <c r="A962" s="29" t="str">
        <f>IFERROR(VLOOKUP(D:D,'Payment Schedule'!U:AK,17,FALSE),"Not Leased")</f>
        <v>Not Leased</v>
      </c>
      <c r="H962" s="125"/>
      <c r="O962" s="125"/>
      <c r="P962" s="125"/>
      <c r="Q962" s="125"/>
      <c r="U962" s="125"/>
      <c r="V962" s="125"/>
      <c r="W962" s="125"/>
    </row>
    <row r="963" spans="1:23" x14ac:dyDescent="0.2">
      <c r="A963" s="29" t="str">
        <f>IFERROR(VLOOKUP(D:D,'Payment Schedule'!U:AK,17,FALSE),"Not Leased")</f>
        <v>Not Leased</v>
      </c>
      <c r="H963" s="125"/>
      <c r="O963" s="125"/>
      <c r="P963" s="125"/>
      <c r="Q963" s="125"/>
      <c r="U963" s="125"/>
      <c r="V963" s="125"/>
      <c r="W963" s="125"/>
    </row>
    <row r="964" spans="1:23" x14ac:dyDescent="0.2">
      <c r="A964" s="29" t="str">
        <f>IFERROR(VLOOKUP(D:D,'Payment Schedule'!U:AK,17,FALSE),"Not Leased")</f>
        <v>Not Leased</v>
      </c>
      <c r="H964" s="125"/>
      <c r="J964" s="125"/>
      <c r="O964" s="125"/>
      <c r="P964" s="125"/>
      <c r="Q964" s="125"/>
      <c r="R964" s="125"/>
      <c r="U964" s="125"/>
      <c r="V964" s="125"/>
      <c r="W964" s="125"/>
    </row>
    <row r="965" spans="1:23" x14ac:dyDescent="0.2">
      <c r="A965" s="29" t="str">
        <f>IFERROR(VLOOKUP(D:D,'Payment Schedule'!U:AK,17,FALSE),"Not Leased")</f>
        <v>Not Leased</v>
      </c>
      <c r="H965" s="125"/>
      <c r="J965" s="125"/>
      <c r="O965" s="125"/>
      <c r="P965" s="125"/>
      <c r="Q965" s="125"/>
      <c r="R965" s="125"/>
      <c r="U965" s="125"/>
      <c r="V965" s="125"/>
      <c r="W965" s="125"/>
    </row>
    <row r="966" spans="1:23" x14ac:dyDescent="0.2">
      <c r="A966" s="29" t="str">
        <f>IFERROR(VLOOKUP(D:D,'Payment Schedule'!U:AK,17,FALSE),"Not Leased")</f>
        <v>Not Leased</v>
      </c>
      <c r="H966" s="125"/>
      <c r="O966" s="125"/>
      <c r="P966" s="125"/>
      <c r="Q966" s="125"/>
      <c r="U966" s="125"/>
      <c r="V966" s="125"/>
      <c r="W966" s="125"/>
    </row>
    <row r="967" spans="1:23" x14ac:dyDescent="0.2">
      <c r="A967" s="29" t="str">
        <f>IFERROR(VLOOKUP(D:D,'Payment Schedule'!U:AK,17,FALSE),"Not Leased")</f>
        <v>Not Leased</v>
      </c>
      <c r="H967" s="125"/>
      <c r="O967" s="125"/>
      <c r="P967" s="125"/>
      <c r="Q967" s="125"/>
      <c r="U967" s="125"/>
      <c r="V967" s="125"/>
      <c r="W967" s="125"/>
    </row>
    <row r="968" spans="1:23" x14ac:dyDescent="0.2">
      <c r="A968" s="29" t="str">
        <f>IFERROR(VLOOKUP(D:D,'Payment Schedule'!U:AK,17,FALSE),"Not Leased")</f>
        <v>Not Leased</v>
      </c>
      <c r="H968" s="125"/>
      <c r="O968" s="125"/>
      <c r="P968" s="125"/>
      <c r="Q968" s="125"/>
      <c r="U968" s="125"/>
      <c r="V968" s="125"/>
      <c r="W968" s="125"/>
    </row>
    <row r="969" spans="1:23" x14ac:dyDescent="0.2">
      <c r="A969" s="29" t="str">
        <f>IFERROR(VLOOKUP(D:D,'Payment Schedule'!U:AK,17,FALSE),"Not Leased")</f>
        <v>Not Leased</v>
      </c>
      <c r="H969" s="125"/>
      <c r="O969" s="125"/>
      <c r="P969" s="125"/>
      <c r="Q969" s="125"/>
      <c r="U969" s="125"/>
      <c r="V969" s="125"/>
      <c r="W969" s="125"/>
    </row>
    <row r="970" spans="1:23" x14ac:dyDescent="0.2">
      <c r="A970" s="29" t="str">
        <f>IFERROR(VLOOKUP(D:D,'Payment Schedule'!U:AK,17,FALSE),"Not Leased")</f>
        <v>Not Leased</v>
      </c>
      <c r="H970" s="125"/>
      <c r="O970" s="125"/>
      <c r="P970" s="125"/>
      <c r="Q970" s="125"/>
      <c r="U970" s="125"/>
      <c r="V970" s="125"/>
      <c r="W970" s="125"/>
    </row>
    <row r="971" spans="1:23" x14ac:dyDescent="0.2">
      <c r="A971" s="29" t="str">
        <f>IFERROR(VLOOKUP(D:D,'Payment Schedule'!U:AK,17,FALSE),"Not Leased")</f>
        <v>Not Leased</v>
      </c>
      <c r="H971" s="125"/>
      <c r="O971" s="125"/>
      <c r="P971" s="125"/>
      <c r="Q971" s="125"/>
      <c r="U971" s="125"/>
      <c r="V971" s="125"/>
      <c r="W971" s="125"/>
    </row>
    <row r="972" spans="1:23" x14ac:dyDescent="0.2">
      <c r="A972" s="29" t="str">
        <f>IFERROR(VLOOKUP(D:D,'Payment Schedule'!U:AK,17,FALSE),"Not Leased")</f>
        <v>Not Leased</v>
      </c>
      <c r="H972" s="125"/>
      <c r="O972" s="125"/>
      <c r="P972" s="125"/>
      <c r="Q972" s="125"/>
      <c r="U972" s="125"/>
      <c r="V972" s="125"/>
      <c r="W972" s="125"/>
    </row>
    <row r="973" spans="1:23" x14ac:dyDescent="0.2">
      <c r="A973" s="29" t="str">
        <f>IFERROR(VLOOKUP(D:D,'Payment Schedule'!U:AK,17,FALSE),"Not Leased")</f>
        <v>Not Leased</v>
      </c>
      <c r="H973" s="125"/>
      <c r="O973" s="125"/>
      <c r="P973" s="125"/>
      <c r="Q973" s="125"/>
      <c r="U973" s="125"/>
      <c r="V973" s="125"/>
      <c r="W973" s="125"/>
    </row>
    <row r="974" spans="1:23" x14ac:dyDescent="0.2">
      <c r="A974" s="29" t="str">
        <f>IFERROR(VLOOKUP(D:D,'Payment Schedule'!U:AK,17,FALSE),"Not Leased")</f>
        <v>Not Leased</v>
      </c>
      <c r="H974" s="125"/>
      <c r="O974" s="125"/>
      <c r="P974" s="125"/>
      <c r="Q974" s="125"/>
      <c r="U974" s="125"/>
      <c r="V974" s="125"/>
      <c r="W974" s="125"/>
    </row>
    <row r="975" spans="1:23" x14ac:dyDescent="0.2">
      <c r="A975" s="29" t="str">
        <f>IFERROR(VLOOKUP(D:D,'Payment Schedule'!U:AK,17,FALSE),"Not Leased")</f>
        <v>Not Leased</v>
      </c>
      <c r="H975" s="125"/>
      <c r="J975" s="125"/>
      <c r="O975" s="125"/>
      <c r="P975" s="125"/>
      <c r="Q975" s="125"/>
      <c r="R975" s="125"/>
      <c r="U975" s="125"/>
      <c r="V975" s="125"/>
      <c r="W975" s="125"/>
    </row>
    <row r="976" spans="1:23" x14ac:dyDescent="0.2">
      <c r="A976" s="29" t="str">
        <f>IFERROR(VLOOKUP(D:D,'Payment Schedule'!U:AK,17,FALSE),"Not Leased")</f>
        <v>Not Leased</v>
      </c>
      <c r="H976" s="125"/>
      <c r="O976" s="125"/>
      <c r="P976" s="125"/>
      <c r="Q976" s="125"/>
      <c r="U976" s="125"/>
      <c r="V976" s="125"/>
      <c r="W976" s="125"/>
    </row>
    <row r="977" spans="1:23" x14ac:dyDescent="0.2">
      <c r="A977" s="29" t="str">
        <f>IFERROR(VLOOKUP(D:D,'Payment Schedule'!U:AK,17,FALSE),"Not Leased")</f>
        <v>Not Leased</v>
      </c>
      <c r="H977" s="125"/>
      <c r="L977" s="125"/>
      <c r="M977" s="125"/>
      <c r="O977" s="125"/>
      <c r="P977" s="125"/>
      <c r="Q977" s="125"/>
      <c r="S977" s="125"/>
      <c r="U977" s="125"/>
      <c r="V977" s="125"/>
      <c r="W977" s="125"/>
    </row>
    <row r="978" spans="1:23" x14ac:dyDescent="0.2">
      <c r="A978" s="29" t="str">
        <f>IFERROR(VLOOKUP(D:D,'Payment Schedule'!U:AK,17,FALSE),"Not Leased")</f>
        <v>Not Leased</v>
      </c>
      <c r="H978" s="125"/>
      <c r="O978" s="125"/>
      <c r="P978" s="125"/>
      <c r="Q978" s="125"/>
      <c r="U978" s="125"/>
      <c r="V978" s="125"/>
      <c r="W978" s="125"/>
    </row>
    <row r="979" spans="1:23" x14ac:dyDescent="0.2">
      <c r="A979" s="29" t="str">
        <f>IFERROR(VLOOKUP(D:D,'Payment Schedule'!U:AK,17,FALSE),"Not Leased")</f>
        <v>Not Leased</v>
      </c>
      <c r="H979" s="125"/>
      <c r="O979" s="125"/>
      <c r="P979" s="125"/>
      <c r="Q979" s="125"/>
      <c r="U979" s="125"/>
      <c r="V979" s="125"/>
      <c r="W979" s="125"/>
    </row>
    <row r="980" spans="1:23" x14ac:dyDescent="0.2">
      <c r="A980" s="29" t="str">
        <f>IFERROR(VLOOKUP(D:D,'Payment Schedule'!U:AK,17,FALSE),"Not Leased")</f>
        <v>Not Leased</v>
      </c>
      <c r="H980" s="125"/>
      <c r="L980" s="125"/>
      <c r="M980" s="125"/>
      <c r="O980" s="125"/>
      <c r="P980" s="125"/>
      <c r="Q980" s="125"/>
      <c r="S980" s="125"/>
      <c r="U980" s="125"/>
      <c r="V980" s="125"/>
      <c r="W980" s="125"/>
    </row>
    <row r="981" spans="1:23" x14ac:dyDescent="0.2">
      <c r="A981" s="29" t="str">
        <f>IFERROR(VLOOKUP(D:D,'Payment Schedule'!U:AK,17,FALSE),"Not Leased")</f>
        <v>Not Leased</v>
      </c>
      <c r="H981" s="125"/>
      <c r="O981" s="125"/>
      <c r="P981" s="125"/>
      <c r="Q981" s="125"/>
      <c r="U981" s="125"/>
      <c r="V981" s="125"/>
      <c r="W981" s="125"/>
    </row>
    <row r="982" spans="1:23" x14ac:dyDescent="0.2">
      <c r="A982" s="29" t="str">
        <f>IFERROR(VLOOKUP(D:D,'Payment Schedule'!U:AK,17,FALSE),"Not Leased")</f>
        <v>Not Leased</v>
      </c>
      <c r="H982" s="125"/>
      <c r="O982" s="125"/>
      <c r="P982" s="125"/>
      <c r="Q982" s="125"/>
      <c r="U982" s="125"/>
      <c r="V982" s="125"/>
      <c r="W982" s="125"/>
    </row>
    <row r="983" spans="1:23" x14ac:dyDescent="0.2">
      <c r="A983" s="29" t="str">
        <f>IFERROR(VLOOKUP(D:D,'Payment Schedule'!U:AK,17,FALSE),"Not Leased")</f>
        <v>Not Leased</v>
      </c>
      <c r="H983" s="125"/>
      <c r="O983" s="125"/>
      <c r="P983" s="125"/>
      <c r="Q983" s="125"/>
      <c r="U983" s="125"/>
      <c r="V983" s="125"/>
      <c r="W983" s="125"/>
    </row>
    <row r="984" spans="1:23" x14ac:dyDescent="0.2">
      <c r="A984" s="29" t="str">
        <f>IFERROR(VLOOKUP(D:D,'Payment Schedule'!U:AK,17,FALSE),"Not Leased")</f>
        <v>Not Leased</v>
      </c>
      <c r="H984" s="125"/>
      <c r="L984" s="125"/>
      <c r="M984" s="125"/>
      <c r="O984" s="125"/>
      <c r="P984" s="125"/>
      <c r="Q984" s="125"/>
      <c r="S984" s="125"/>
      <c r="U984" s="125"/>
      <c r="V984" s="125"/>
      <c r="W984" s="125"/>
    </row>
    <row r="985" spans="1:23" x14ac:dyDescent="0.2">
      <c r="A985" s="29" t="str">
        <f>IFERROR(VLOOKUP(D:D,'Payment Schedule'!U:AK,17,FALSE),"Not Leased")</f>
        <v>Not Leased</v>
      </c>
      <c r="H985" s="125"/>
      <c r="O985" s="125"/>
      <c r="P985" s="125"/>
      <c r="Q985" s="125"/>
      <c r="U985" s="125"/>
      <c r="V985" s="125"/>
      <c r="W985" s="125"/>
    </row>
    <row r="986" spans="1:23" x14ac:dyDescent="0.2">
      <c r="A986" s="29" t="str">
        <f>IFERROR(VLOOKUP(D:D,'Payment Schedule'!U:AK,17,FALSE),"Not Leased")</f>
        <v>Not Leased</v>
      </c>
      <c r="H986" s="125"/>
      <c r="O986" s="125"/>
      <c r="P986" s="125"/>
      <c r="Q986" s="125"/>
      <c r="U986" s="125"/>
      <c r="V986" s="125"/>
      <c r="W986" s="125"/>
    </row>
    <row r="987" spans="1:23" x14ac:dyDescent="0.2">
      <c r="A987" s="29" t="str">
        <f>IFERROR(VLOOKUP(D:D,'Payment Schedule'!U:AK,17,FALSE),"Not Leased")</f>
        <v>Not Leased</v>
      </c>
      <c r="H987" s="125"/>
      <c r="O987" s="125"/>
      <c r="P987" s="125"/>
      <c r="Q987" s="125"/>
      <c r="U987" s="125"/>
      <c r="V987" s="125"/>
      <c r="W987" s="125"/>
    </row>
    <row r="988" spans="1:23" x14ac:dyDescent="0.2">
      <c r="A988" s="29" t="str">
        <f>IFERROR(VLOOKUP(D:D,'Payment Schedule'!U:AK,17,FALSE),"Not Leased")</f>
        <v>Not Leased</v>
      </c>
      <c r="H988" s="125"/>
      <c r="O988" s="125"/>
      <c r="P988" s="125"/>
      <c r="Q988" s="125"/>
      <c r="U988" s="125"/>
      <c r="V988" s="125"/>
      <c r="W988" s="125"/>
    </row>
    <row r="989" spans="1:23" x14ac:dyDescent="0.2">
      <c r="A989" s="29" t="str">
        <f>IFERROR(VLOOKUP(D:D,'Payment Schedule'!U:AK,17,FALSE),"Not Leased")</f>
        <v>Not Leased</v>
      </c>
      <c r="H989" s="125"/>
      <c r="O989" s="125"/>
      <c r="P989" s="125"/>
      <c r="Q989" s="125"/>
      <c r="U989" s="125"/>
      <c r="V989" s="125"/>
      <c r="W989" s="125"/>
    </row>
    <row r="990" spans="1:23" x14ac:dyDescent="0.2">
      <c r="A990" s="29" t="str">
        <f>IFERROR(VLOOKUP(D:D,'Payment Schedule'!U:AK,17,FALSE),"Not Leased")</f>
        <v>Not Leased</v>
      </c>
      <c r="H990" s="125"/>
      <c r="O990" s="125"/>
      <c r="P990" s="125"/>
      <c r="Q990" s="125"/>
      <c r="U990" s="125"/>
      <c r="V990" s="125"/>
      <c r="W990" s="125"/>
    </row>
    <row r="991" spans="1:23" x14ac:dyDescent="0.2">
      <c r="A991" s="29" t="str">
        <f>IFERROR(VLOOKUP(D:D,'Payment Schedule'!U:AK,17,FALSE),"Not Leased")</f>
        <v>Not Leased</v>
      </c>
      <c r="H991" s="125"/>
      <c r="O991" s="125"/>
      <c r="P991" s="125"/>
      <c r="Q991" s="125"/>
      <c r="U991" s="125"/>
      <c r="V991" s="125"/>
      <c r="W991" s="125"/>
    </row>
    <row r="992" spans="1:23" x14ac:dyDescent="0.2">
      <c r="A992" s="29" t="str">
        <f>IFERROR(VLOOKUP(D:D,'Payment Schedule'!U:AK,17,FALSE),"Not Leased")</f>
        <v>Not Leased</v>
      </c>
      <c r="H992" s="125"/>
      <c r="O992" s="125"/>
      <c r="P992" s="125"/>
      <c r="Q992" s="125"/>
      <c r="U992" s="125"/>
      <c r="V992" s="125"/>
      <c r="W992" s="125"/>
    </row>
    <row r="993" spans="1:23" x14ac:dyDescent="0.2">
      <c r="A993" s="29" t="str">
        <f>IFERROR(VLOOKUP(D:D,'Payment Schedule'!U:AK,17,FALSE),"Not Leased")</f>
        <v>Not Leased</v>
      </c>
      <c r="H993" s="125"/>
      <c r="O993" s="125"/>
      <c r="P993" s="125"/>
      <c r="Q993" s="125"/>
      <c r="U993" s="125"/>
      <c r="V993" s="125"/>
      <c r="W993" s="125"/>
    </row>
    <row r="994" spans="1:23" x14ac:dyDescent="0.2">
      <c r="A994" s="29" t="str">
        <f>IFERROR(VLOOKUP(D:D,'Payment Schedule'!U:AK,17,FALSE),"Not Leased")</f>
        <v>Not Leased</v>
      </c>
      <c r="H994" s="125"/>
      <c r="O994" s="125"/>
      <c r="P994" s="125"/>
      <c r="Q994" s="125"/>
      <c r="U994" s="125"/>
      <c r="V994" s="125"/>
      <c r="W994" s="125"/>
    </row>
    <row r="995" spans="1:23" x14ac:dyDescent="0.2">
      <c r="A995" s="29" t="str">
        <f>IFERROR(VLOOKUP(D:D,'Payment Schedule'!U:AK,17,FALSE),"Not Leased")</f>
        <v>Not Leased</v>
      </c>
      <c r="H995" s="125"/>
      <c r="O995" s="125"/>
      <c r="P995" s="125"/>
      <c r="Q995" s="125"/>
      <c r="U995" s="125"/>
      <c r="V995" s="125"/>
      <c r="W995" s="125"/>
    </row>
    <row r="996" spans="1:23" x14ac:dyDescent="0.2">
      <c r="A996" s="29" t="str">
        <f>IFERROR(VLOOKUP(D:D,'Payment Schedule'!U:AK,17,FALSE),"Not Leased")</f>
        <v>Not Leased</v>
      </c>
      <c r="H996" s="125"/>
      <c r="O996" s="125"/>
      <c r="P996" s="125"/>
      <c r="Q996" s="125"/>
      <c r="U996" s="125"/>
      <c r="V996" s="125"/>
      <c r="W996" s="125"/>
    </row>
    <row r="997" spans="1:23" x14ac:dyDescent="0.2">
      <c r="A997" s="29" t="str">
        <f>IFERROR(VLOOKUP(D:D,'Payment Schedule'!U:AK,17,FALSE),"Not Leased")</f>
        <v>Not Leased</v>
      </c>
      <c r="H997" s="125"/>
      <c r="O997" s="125"/>
      <c r="P997" s="125"/>
      <c r="Q997" s="125"/>
      <c r="U997" s="125"/>
      <c r="V997" s="125"/>
      <c r="W997" s="125"/>
    </row>
    <row r="998" spans="1:23" x14ac:dyDescent="0.2">
      <c r="A998" s="29" t="str">
        <f>IFERROR(VLOOKUP(D:D,'Payment Schedule'!U:AK,17,FALSE),"Not Leased")</f>
        <v>Not Leased</v>
      </c>
      <c r="H998" s="125"/>
      <c r="L998" s="125"/>
      <c r="M998" s="125"/>
      <c r="O998" s="125"/>
      <c r="P998" s="125"/>
      <c r="Q998" s="125"/>
      <c r="S998" s="125"/>
      <c r="U998" s="125"/>
      <c r="V998" s="125"/>
      <c r="W998" s="125"/>
    </row>
    <row r="999" spans="1:23" x14ac:dyDescent="0.2">
      <c r="A999" s="29" t="str">
        <f>IFERROR(VLOOKUP(D:D,'Payment Schedule'!U:AK,17,FALSE),"Not Leased")</f>
        <v>Not Leased</v>
      </c>
      <c r="H999" s="125"/>
      <c r="J999" s="125"/>
      <c r="L999" s="125"/>
      <c r="M999" s="125"/>
      <c r="O999" s="125"/>
      <c r="P999" s="125"/>
      <c r="Q999" s="125"/>
      <c r="R999" s="125"/>
      <c r="S999" s="125"/>
      <c r="U999" s="125"/>
      <c r="V999" s="125"/>
      <c r="W999" s="125"/>
    </row>
    <row r="1000" spans="1:23" x14ac:dyDescent="0.2">
      <c r="A1000" s="29" t="str">
        <f>IFERROR(VLOOKUP(D:D,'Payment Schedule'!U:AK,17,FALSE),"Not Leased")</f>
        <v>Not Leased</v>
      </c>
      <c r="H1000" s="125"/>
      <c r="O1000" s="125"/>
      <c r="P1000" s="125"/>
      <c r="Q1000" s="125"/>
      <c r="U1000" s="125"/>
      <c r="V1000" s="125"/>
      <c r="W1000" s="125"/>
    </row>
    <row r="1001" spans="1:23" x14ac:dyDescent="0.2">
      <c r="A1001" s="29" t="str">
        <f>IFERROR(VLOOKUP(D:D,'Payment Schedule'!U:AK,17,FALSE),"Not Leased")</f>
        <v>Not Leased</v>
      </c>
      <c r="H1001" s="125"/>
      <c r="O1001" s="125"/>
      <c r="P1001" s="125"/>
      <c r="Q1001" s="125"/>
      <c r="U1001" s="125"/>
      <c r="V1001" s="125"/>
      <c r="W1001" s="125"/>
    </row>
    <row r="1002" spans="1:23" x14ac:dyDescent="0.2">
      <c r="A1002" s="29" t="str">
        <f>IFERROR(VLOOKUP(D:D,'Payment Schedule'!U:AK,17,FALSE),"Not Leased")</f>
        <v>Not Leased</v>
      </c>
      <c r="H1002" s="125"/>
      <c r="O1002" s="125"/>
      <c r="P1002" s="125"/>
      <c r="Q1002" s="125"/>
      <c r="U1002" s="125"/>
      <c r="V1002" s="125"/>
      <c r="W1002" s="125"/>
    </row>
    <row r="1003" spans="1:23" x14ac:dyDescent="0.2">
      <c r="A1003" s="29" t="str">
        <f>IFERROR(VLOOKUP(D:D,'Payment Schedule'!U:AK,17,FALSE),"Not Leased")</f>
        <v>Not Leased</v>
      </c>
      <c r="H1003" s="125"/>
      <c r="O1003" s="125"/>
      <c r="P1003" s="125"/>
      <c r="Q1003" s="125"/>
      <c r="U1003" s="125"/>
      <c r="V1003" s="125"/>
      <c r="W1003" s="125"/>
    </row>
    <row r="1004" spans="1:23" x14ac:dyDescent="0.2">
      <c r="A1004" s="29" t="str">
        <f>IFERROR(VLOOKUP(D:D,'Payment Schedule'!U:AK,17,FALSE),"Not Leased")</f>
        <v>Not Leased</v>
      </c>
      <c r="H1004" s="125"/>
      <c r="O1004" s="125"/>
      <c r="P1004" s="125"/>
      <c r="Q1004" s="125"/>
      <c r="U1004" s="125"/>
      <c r="V1004" s="125"/>
      <c r="W1004" s="125"/>
    </row>
    <row r="1005" spans="1:23" x14ac:dyDescent="0.2">
      <c r="A1005" s="29" t="str">
        <f>IFERROR(VLOOKUP(D:D,'Payment Schedule'!U:AK,17,FALSE),"Not Leased")</f>
        <v>Not Leased</v>
      </c>
      <c r="H1005" s="125"/>
      <c r="O1005" s="125"/>
      <c r="P1005" s="125"/>
      <c r="Q1005" s="125"/>
      <c r="U1005" s="125"/>
      <c r="V1005" s="125"/>
      <c r="W1005" s="125"/>
    </row>
    <row r="1006" spans="1:23" x14ac:dyDescent="0.2">
      <c r="A1006" s="29" t="str">
        <f>IFERROR(VLOOKUP(D:D,'Payment Schedule'!U:AK,17,FALSE),"Not Leased")</f>
        <v>Not Leased</v>
      </c>
      <c r="H1006" s="125"/>
      <c r="O1006" s="125"/>
      <c r="P1006" s="125"/>
      <c r="Q1006" s="125"/>
      <c r="U1006" s="125"/>
      <c r="V1006" s="125"/>
      <c r="W1006" s="125"/>
    </row>
    <row r="1007" spans="1:23" x14ac:dyDescent="0.2">
      <c r="A1007" s="29" t="str">
        <f>IFERROR(VLOOKUP(D:D,'Payment Schedule'!U:AK,17,FALSE),"Not Leased")</f>
        <v>Not Leased</v>
      </c>
      <c r="H1007" s="125"/>
      <c r="O1007" s="125"/>
      <c r="P1007" s="125"/>
      <c r="Q1007" s="125"/>
      <c r="U1007" s="125"/>
      <c r="V1007" s="125"/>
      <c r="W1007" s="125"/>
    </row>
    <row r="1008" spans="1:23" x14ac:dyDescent="0.2">
      <c r="A1008" s="29" t="str">
        <f>IFERROR(VLOOKUP(D:D,'Payment Schedule'!U:AK,17,FALSE),"Not Leased")</f>
        <v>Not Leased</v>
      </c>
      <c r="H1008" s="125"/>
      <c r="J1008" s="125"/>
      <c r="O1008" s="125"/>
      <c r="P1008" s="125"/>
      <c r="Q1008" s="125"/>
      <c r="R1008" s="125"/>
      <c r="U1008" s="125"/>
      <c r="V1008" s="125"/>
      <c r="W1008" s="125"/>
    </row>
    <row r="1009" spans="1:23" x14ac:dyDescent="0.2">
      <c r="A1009" s="29" t="str">
        <f>IFERROR(VLOOKUP(D:D,'Payment Schedule'!U:AK,17,FALSE),"Not Leased")</f>
        <v>Not Leased</v>
      </c>
      <c r="H1009" s="125"/>
      <c r="O1009" s="125"/>
      <c r="P1009" s="125"/>
      <c r="Q1009" s="125"/>
      <c r="U1009" s="125"/>
      <c r="V1009" s="125"/>
      <c r="W1009" s="125"/>
    </row>
    <row r="1010" spans="1:23" x14ac:dyDescent="0.2">
      <c r="A1010" s="29" t="str">
        <f>IFERROR(VLOOKUP(D:D,'Payment Schedule'!U:AK,17,FALSE),"Not Leased")</f>
        <v>Not Leased</v>
      </c>
      <c r="H1010" s="125"/>
      <c r="J1010" s="125"/>
      <c r="O1010" s="125"/>
      <c r="P1010" s="125"/>
      <c r="Q1010" s="125"/>
      <c r="R1010" s="125"/>
      <c r="U1010" s="125"/>
      <c r="V1010" s="125"/>
      <c r="W1010" s="125"/>
    </row>
    <row r="1011" spans="1:23" x14ac:dyDescent="0.2">
      <c r="A1011" s="29" t="str">
        <f>IFERROR(VLOOKUP(D:D,'Payment Schedule'!U:AK,17,FALSE),"Not Leased")</f>
        <v>Not Leased</v>
      </c>
      <c r="H1011" s="125"/>
      <c r="J1011" s="125"/>
      <c r="O1011" s="125"/>
      <c r="P1011" s="125"/>
      <c r="Q1011" s="125"/>
      <c r="R1011" s="125"/>
      <c r="U1011" s="125"/>
      <c r="V1011" s="125"/>
      <c r="W1011" s="125"/>
    </row>
    <row r="1012" spans="1:23" x14ac:dyDescent="0.2">
      <c r="A1012" s="29" t="str">
        <f>IFERROR(VLOOKUP(D:D,'Payment Schedule'!U:AK,17,FALSE),"Not Leased")</f>
        <v>Not Leased</v>
      </c>
      <c r="H1012" s="125"/>
      <c r="J1012" s="125"/>
      <c r="O1012" s="125"/>
      <c r="P1012" s="125"/>
      <c r="Q1012" s="125"/>
      <c r="R1012" s="125"/>
      <c r="U1012" s="125"/>
      <c r="V1012" s="125"/>
      <c r="W1012" s="125"/>
    </row>
    <row r="1013" spans="1:23" x14ac:dyDescent="0.2">
      <c r="A1013" s="29" t="str">
        <f>IFERROR(VLOOKUP(D:D,'Payment Schedule'!U:AK,17,FALSE),"Not Leased")</f>
        <v>Not Leased</v>
      </c>
      <c r="H1013" s="125"/>
      <c r="O1013" s="125"/>
      <c r="P1013" s="125"/>
      <c r="Q1013" s="125"/>
      <c r="U1013" s="125"/>
      <c r="V1013" s="125"/>
      <c r="W1013" s="125"/>
    </row>
    <row r="1014" spans="1:23" x14ac:dyDescent="0.2">
      <c r="A1014" s="29" t="str">
        <f>IFERROR(VLOOKUP(D:D,'Payment Schedule'!U:AK,17,FALSE),"Not Leased")</f>
        <v>Not Leased</v>
      </c>
      <c r="H1014" s="125"/>
      <c r="J1014" s="125"/>
      <c r="O1014" s="125"/>
      <c r="P1014" s="125"/>
      <c r="Q1014" s="125"/>
      <c r="R1014" s="125"/>
      <c r="U1014" s="125"/>
      <c r="V1014" s="125"/>
      <c r="W1014" s="125"/>
    </row>
    <row r="1015" spans="1:23" x14ac:dyDescent="0.2">
      <c r="A1015" s="29" t="str">
        <f>IFERROR(VLOOKUP(D:D,'Payment Schedule'!U:AK,17,FALSE),"Not Leased")</f>
        <v>Not Leased</v>
      </c>
      <c r="H1015" s="125"/>
      <c r="O1015" s="125"/>
      <c r="P1015" s="125"/>
      <c r="Q1015" s="125"/>
      <c r="U1015" s="125"/>
      <c r="V1015" s="125"/>
      <c r="W1015" s="125"/>
    </row>
    <row r="1016" spans="1:23" x14ac:dyDescent="0.2">
      <c r="A1016" s="29" t="str">
        <f>IFERROR(VLOOKUP(D:D,'Payment Schedule'!U:AK,17,FALSE),"Not Leased")</f>
        <v>Not Leased</v>
      </c>
      <c r="H1016" s="125"/>
      <c r="J1016" s="125"/>
      <c r="O1016" s="125"/>
      <c r="P1016" s="125"/>
      <c r="Q1016" s="125"/>
      <c r="R1016" s="125"/>
      <c r="U1016" s="125"/>
      <c r="V1016" s="125"/>
      <c r="W1016" s="125"/>
    </row>
    <row r="1017" spans="1:23" x14ac:dyDescent="0.2">
      <c r="A1017" s="29" t="str">
        <f>IFERROR(VLOOKUP(D:D,'Payment Schedule'!U:AK,17,FALSE),"Not Leased")</f>
        <v>Not Leased</v>
      </c>
      <c r="H1017" s="125"/>
      <c r="O1017" s="125"/>
      <c r="P1017" s="125"/>
      <c r="Q1017" s="125"/>
      <c r="U1017" s="125"/>
      <c r="V1017" s="125"/>
      <c r="W1017" s="125"/>
    </row>
    <row r="1018" spans="1:23" x14ac:dyDescent="0.2">
      <c r="A1018" s="29" t="str">
        <f>IFERROR(VLOOKUP(D:D,'Payment Schedule'!U:AK,17,FALSE),"Not Leased")</f>
        <v>Not Leased</v>
      </c>
      <c r="H1018" s="125"/>
      <c r="J1018" s="125"/>
      <c r="O1018" s="125"/>
      <c r="P1018" s="125"/>
      <c r="Q1018" s="125"/>
      <c r="R1018" s="125"/>
      <c r="U1018" s="125"/>
      <c r="V1018" s="125"/>
      <c r="W1018" s="125"/>
    </row>
    <row r="1019" spans="1:23" x14ac:dyDescent="0.2">
      <c r="A1019" s="29" t="str">
        <f>IFERROR(VLOOKUP(D:D,'Payment Schedule'!U:AK,17,FALSE),"Not Leased")</f>
        <v>Not Leased</v>
      </c>
      <c r="H1019" s="125"/>
      <c r="O1019" s="125"/>
      <c r="P1019" s="125"/>
      <c r="Q1019" s="125"/>
      <c r="U1019" s="125"/>
      <c r="V1019" s="125"/>
      <c r="W1019" s="125"/>
    </row>
    <row r="1020" spans="1:23" x14ac:dyDescent="0.2">
      <c r="A1020" s="29" t="str">
        <f>IFERROR(VLOOKUP(D:D,'Payment Schedule'!U:AK,17,FALSE),"Not Leased")</f>
        <v>Not Leased</v>
      </c>
      <c r="H1020" s="125"/>
      <c r="O1020" s="125"/>
      <c r="P1020" s="125"/>
      <c r="Q1020" s="125"/>
      <c r="U1020" s="125"/>
      <c r="V1020" s="125"/>
      <c r="W1020" s="125"/>
    </row>
    <row r="1021" spans="1:23" x14ac:dyDescent="0.2">
      <c r="A1021" s="29" t="str">
        <f>IFERROR(VLOOKUP(D:D,'Payment Schedule'!U:AK,17,FALSE),"Not Leased")</f>
        <v>Not Leased</v>
      </c>
      <c r="H1021" s="125"/>
      <c r="J1021" s="125"/>
      <c r="O1021" s="125"/>
      <c r="P1021" s="125"/>
      <c r="Q1021" s="125"/>
      <c r="R1021" s="125"/>
      <c r="U1021" s="125"/>
      <c r="V1021" s="125"/>
      <c r="W1021" s="125"/>
    </row>
    <row r="1022" spans="1:23" x14ac:dyDescent="0.2">
      <c r="A1022" s="29" t="str">
        <f>IFERROR(VLOOKUP(D:D,'Payment Schedule'!U:AK,17,FALSE),"Not Leased")</f>
        <v>Not Leased</v>
      </c>
      <c r="H1022" s="125"/>
      <c r="O1022" s="125"/>
      <c r="P1022" s="125"/>
      <c r="Q1022" s="125"/>
      <c r="U1022" s="125"/>
      <c r="V1022" s="125"/>
      <c r="W1022" s="125"/>
    </row>
    <row r="1023" spans="1:23" x14ac:dyDescent="0.2">
      <c r="A1023" s="29" t="str">
        <f>IFERROR(VLOOKUP(D:D,'Payment Schedule'!U:AK,17,FALSE),"Not Leased")</f>
        <v>Not Leased</v>
      </c>
      <c r="H1023" s="125"/>
      <c r="O1023" s="125"/>
      <c r="P1023" s="125"/>
      <c r="Q1023" s="125"/>
      <c r="U1023" s="125"/>
      <c r="V1023" s="125"/>
      <c r="W1023" s="125"/>
    </row>
    <row r="1024" spans="1:23" x14ac:dyDescent="0.2">
      <c r="A1024" s="29" t="str">
        <f>IFERROR(VLOOKUP(D:D,'Payment Schedule'!U:AK,17,FALSE),"Not Leased")</f>
        <v>Not Leased</v>
      </c>
      <c r="H1024" s="125"/>
      <c r="O1024" s="125"/>
      <c r="P1024" s="125"/>
      <c r="Q1024" s="125"/>
      <c r="U1024" s="125"/>
      <c r="V1024" s="125"/>
      <c r="W1024" s="125"/>
    </row>
    <row r="1025" spans="1:23" x14ac:dyDescent="0.2">
      <c r="A1025" s="29" t="str">
        <f>IFERROR(VLOOKUP(D:D,'Payment Schedule'!U:AK,17,FALSE),"Not Leased")</f>
        <v>Not Leased</v>
      </c>
      <c r="H1025" s="125"/>
      <c r="O1025" s="125"/>
      <c r="P1025" s="125"/>
      <c r="Q1025" s="125"/>
      <c r="U1025" s="125"/>
      <c r="V1025" s="125"/>
      <c r="W1025" s="125"/>
    </row>
    <row r="1026" spans="1:23" x14ac:dyDescent="0.2">
      <c r="A1026" s="29" t="str">
        <f>IFERROR(VLOOKUP(D:D,'Payment Schedule'!U:AK,17,FALSE),"Not Leased")</f>
        <v>Not Leased</v>
      </c>
      <c r="H1026" s="125"/>
      <c r="O1026" s="125"/>
      <c r="P1026" s="125"/>
      <c r="Q1026" s="125"/>
      <c r="U1026" s="125"/>
      <c r="V1026" s="125"/>
      <c r="W1026" s="125"/>
    </row>
    <row r="1027" spans="1:23" x14ac:dyDescent="0.2">
      <c r="A1027" s="29" t="str">
        <f>IFERROR(VLOOKUP(D:D,'Payment Schedule'!U:AK,17,FALSE),"Not Leased")</f>
        <v>Not Leased</v>
      </c>
      <c r="H1027" s="125"/>
      <c r="O1027" s="125"/>
      <c r="P1027" s="125"/>
      <c r="Q1027" s="125"/>
      <c r="U1027" s="125"/>
      <c r="V1027" s="125"/>
      <c r="W1027" s="125"/>
    </row>
    <row r="1028" spans="1:23" x14ac:dyDescent="0.2">
      <c r="A1028" s="29" t="str">
        <f>IFERROR(VLOOKUP(D:D,'Payment Schedule'!U:AK,17,FALSE),"Not Leased")</f>
        <v>Not Leased</v>
      </c>
      <c r="H1028" s="125"/>
      <c r="O1028" s="125"/>
      <c r="P1028" s="125"/>
      <c r="Q1028" s="125"/>
      <c r="U1028" s="125"/>
      <c r="V1028" s="125"/>
      <c r="W1028" s="125"/>
    </row>
    <row r="1029" spans="1:23" x14ac:dyDescent="0.2">
      <c r="A1029" s="29" t="str">
        <f>IFERROR(VLOOKUP(D:D,'Payment Schedule'!U:AK,17,FALSE),"Not Leased")</f>
        <v>Not Leased</v>
      </c>
      <c r="H1029" s="125"/>
      <c r="J1029" s="125"/>
      <c r="O1029" s="125"/>
      <c r="P1029" s="125"/>
      <c r="Q1029" s="125"/>
      <c r="R1029" s="125"/>
      <c r="U1029" s="125"/>
      <c r="V1029" s="125"/>
      <c r="W1029" s="125"/>
    </row>
    <row r="1030" spans="1:23" x14ac:dyDescent="0.2">
      <c r="A1030" s="29" t="str">
        <f>IFERROR(VLOOKUP(D:D,'Payment Schedule'!U:AK,17,FALSE),"Not Leased")</f>
        <v>Not Leased</v>
      </c>
      <c r="H1030" s="125"/>
      <c r="J1030" s="125"/>
      <c r="O1030" s="125"/>
      <c r="P1030" s="125"/>
      <c r="Q1030" s="125"/>
      <c r="R1030" s="125"/>
      <c r="U1030" s="125"/>
      <c r="V1030" s="125"/>
      <c r="W1030" s="125"/>
    </row>
    <row r="1031" spans="1:23" x14ac:dyDescent="0.2">
      <c r="A1031" s="29" t="str">
        <f>IFERROR(VLOOKUP(D:D,'Payment Schedule'!U:AK,17,FALSE),"Not Leased")</f>
        <v>Not Leased</v>
      </c>
      <c r="H1031" s="125"/>
      <c r="J1031" s="125"/>
      <c r="O1031" s="125"/>
      <c r="P1031" s="125"/>
      <c r="Q1031" s="125"/>
      <c r="R1031" s="125"/>
      <c r="U1031" s="125"/>
      <c r="V1031" s="125"/>
      <c r="W1031" s="125"/>
    </row>
    <row r="1032" spans="1:23" x14ac:dyDescent="0.2">
      <c r="A1032" s="29" t="str">
        <f>IFERROR(VLOOKUP(D:D,'Payment Schedule'!U:AK,17,FALSE),"Not Leased")</f>
        <v>Not Leased</v>
      </c>
      <c r="H1032" s="125"/>
      <c r="O1032" s="125"/>
      <c r="P1032" s="125"/>
      <c r="Q1032" s="125"/>
      <c r="U1032" s="125"/>
      <c r="V1032" s="125"/>
      <c r="W1032" s="125"/>
    </row>
    <row r="1033" spans="1:23" x14ac:dyDescent="0.2">
      <c r="A1033" s="29" t="str">
        <f>IFERROR(VLOOKUP(D:D,'Payment Schedule'!U:AK,17,FALSE),"Not Leased")</f>
        <v>Not Leased</v>
      </c>
      <c r="H1033" s="125"/>
      <c r="O1033" s="125"/>
      <c r="P1033" s="125"/>
      <c r="Q1033" s="125"/>
      <c r="U1033" s="125"/>
      <c r="V1033" s="125"/>
      <c r="W1033" s="125"/>
    </row>
    <row r="1034" spans="1:23" x14ac:dyDescent="0.2">
      <c r="A1034" s="29" t="str">
        <f>IFERROR(VLOOKUP(D:D,'Payment Schedule'!U:AK,17,FALSE),"Not Leased")</f>
        <v>Not Leased</v>
      </c>
      <c r="H1034" s="125"/>
      <c r="O1034" s="125"/>
      <c r="P1034" s="125"/>
      <c r="Q1034" s="125"/>
      <c r="U1034" s="125"/>
      <c r="V1034" s="125"/>
      <c r="W1034" s="125"/>
    </row>
    <row r="1035" spans="1:23" x14ac:dyDescent="0.2">
      <c r="A1035" s="29" t="str">
        <f>IFERROR(VLOOKUP(D:D,'Payment Schedule'!U:AK,17,FALSE),"Not Leased")</f>
        <v>Not Leased</v>
      </c>
      <c r="H1035" s="125"/>
      <c r="O1035" s="125"/>
      <c r="P1035" s="125"/>
      <c r="Q1035" s="125"/>
      <c r="U1035" s="125"/>
      <c r="V1035" s="125"/>
      <c r="W1035" s="125"/>
    </row>
    <row r="1036" spans="1:23" x14ac:dyDescent="0.2">
      <c r="A1036" s="29" t="str">
        <f>IFERROR(VLOOKUP(D:D,'Payment Schedule'!U:AK,17,FALSE),"Not Leased")</f>
        <v>Not Leased</v>
      </c>
      <c r="H1036" s="125"/>
      <c r="O1036" s="125"/>
      <c r="P1036" s="125"/>
      <c r="Q1036" s="125"/>
      <c r="U1036" s="125"/>
      <c r="V1036" s="125"/>
      <c r="W1036" s="125"/>
    </row>
    <row r="1037" spans="1:23" x14ac:dyDescent="0.2">
      <c r="A1037" s="29" t="str">
        <f>IFERROR(VLOOKUP(D:D,'Payment Schedule'!U:AK,17,FALSE),"Not Leased")</f>
        <v>Not Leased</v>
      </c>
      <c r="H1037" s="125"/>
      <c r="O1037" s="125"/>
      <c r="P1037" s="125"/>
      <c r="Q1037" s="125"/>
      <c r="U1037" s="125"/>
      <c r="V1037" s="125"/>
      <c r="W1037" s="125"/>
    </row>
    <row r="1038" spans="1:23" x14ac:dyDescent="0.2">
      <c r="A1038" s="29" t="str">
        <f>IFERROR(VLOOKUP(D:D,'Payment Schedule'!U:AK,17,FALSE),"Not Leased")</f>
        <v>Not Leased</v>
      </c>
      <c r="H1038" s="125"/>
      <c r="J1038" s="125"/>
      <c r="O1038" s="125"/>
      <c r="P1038" s="125"/>
      <c r="Q1038" s="125"/>
      <c r="R1038" s="125"/>
      <c r="U1038" s="125"/>
      <c r="V1038" s="125"/>
      <c r="W1038" s="125"/>
    </row>
    <row r="1039" spans="1:23" x14ac:dyDescent="0.2">
      <c r="A1039" s="29" t="str">
        <f>IFERROR(VLOOKUP(D:D,'Payment Schedule'!U:AK,17,FALSE),"Not Leased")</f>
        <v>Not Leased</v>
      </c>
      <c r="H1039" s="125"/>
      <c r="O1039" s="125"/>
      <c r="P1039" s="125"/>
      <c r="Q1039" s="125"/>
      <c r="U1039" s="125"/>
      <c r="V1039" s="125"/>
      <c r="W1039" s="125"/>
    </row>
    <row r="1040" spans="1:23" x14ac:dyDescent="0.2">
      <c r="A1040" s="29" t="str">
        <f>IFERROR(VLOOKUP(D:D,'Payment Schedule'!U:AK,17,FALSE),"Not Leased")</f>
        <v>Not Leased</v>
      </c>
      <c r="H1040" s="125"/>
      <c r="O1040" s="125"/>
      <c r="P1040" s="125"/>
      <c r="Q1040" s="125"/>
      <c r="U1040" s="125"/>
      <c r="V1040" s="125"/>
      <c r="W1040" s="125"/>
    </row>
    <row r="1041" spans="1:23" x14ac:dyDescent="0.2">
      <c r="A1041" s="29" t="str">
        <f>IFERROR(VLOOKUP(D:D,'Payment Schedule'!U:AK,17,FALSE),"Not Leased")</f>
        <v>Not Leased</v>
      </c>
      <c r="H1041" s="125"/>
      <c r="O1041" s="125"/>
      <c r="P1041" s="125"/>
      <c r="Q1041" s="125"/>
      <c r="U1041" s="125"/>
      <c r="V1041" s="125"/>
      <c r="W1041" s="125"/>
    </row>
    <row r="1042" spans="1:23" x14ac:dyDescent="0.2">
      <c r="A1042" s="29" t="str">
        <f>IFERROR(VLOOKUP(D:D,'Payment Schedule'!U:AK,17,FALSE),"Not Leased")</f>
        <v>Not Leased</v>
      </c>
      <c r="H1042" s="125"/>
      <c r="O1042" s="125"/>
      <c r="P1042" s="125"/>
      <c r="Q1042" s="125"/>
      <c r="U1042" s="125"/>
      <c r="V1042" s="125"/>
      <c r="W1042" s="125"/>
    </row>
    <row r="1043" spans="1:23" x14ac:dyDescent="0.2">
      <c r="A1043" s="29" t="str">
        <f>IFERROR(VLOOKUP(D:D,'Payment Schedule'!U:AK,17,FALSE),"Not Leased")</f>
        <v>Not Leased</v>
      </c>
      <c r="H1043" s="125"/>
      <c r="O1043" s="125"/>
      <c r="P1043" s="125"/>
      <c r="Q1043" s="125"/>
      <c r="U1043" s="125"/>
      <c r="V1043" s="125"/>
      <c r="W1043" s="125"/>
    </row>
    <row r="1044" spans="1:23" x14ac:dyDescent="0.2">
      <c r="A1044" s="29" t="str">
        <f>IFERROR(VLOOKUP(D:D,'Payment Schedule'!U:AK,17,FALSE),"Not Leased")</f>
        <v>Not Leased</v>
      </c>
      <c r="H1044" s="125"/>
      <c r="O1044" s="125"/>
      <c r="P1044" s="125"/>
      <c r="Q1044" s="125"/>
      <c r="U1044" s="125"/>
      <c r="V1044" s="125"/>
      <c r="W1044" s="125"/>
    </row>
    <row r="1045" spans="1:23" x14ac:dyDescent="0.2">
      <c r="A1045" s="29" t="str">
        <f>IFERROR(VLOOKUP(D:D,'Payment Schedule'!U:AK,17,FALSE),"Not Leased")</f>
        <v>Not Leased</v>
      </c>
      <c r="H1045" s="125"/>
      <c r="O1045" s="125"/>
      <c r="P1045" s="125"/>
      <c r="Q1045" s="125"/>
      <c r="U1045" s="125"/>
      <c r="V1045" s="125"/>
      <c r="W1045" s="125"/>
    </row>
    <row r="1046" spans="1:23" x14ac:dyDescent="0.2">
      <c r="A1046" s="29" t="str">
        <f>IFERROR(VLOOKUP(D:D,'Payment Schedule'!U:AK,17,FALSE),"Not Leased")</f>
        <v>Not Leased</v>
      </c>
      <c r="H1046" s="125"/>
      <c r="O1046" s="125"/>
      <c r="P1046" s="125"/>
      <c r="Q1046" s="125"/>
      <c r="U1046" s="125"/>
      <c r="V1046" s="125"/>
      <c r="W1046" s="125"/>
    </row>
    <row r="1047" spans="1:23" x14ac:dyDescent="0.2">
      <c r="A1047" s="29" t="str">
        <f>IFERROR(VLOOKUP(D:D,'Payment Schedule'!U:AK,17,FALSE),"Not Leased")</f>
        <v>Not Leased</v>
      </c>
      <c r="H1047" s="125"/>
      <c r="O1047" s="125"/>
      <c r="P1047" s="125"/>
      <c r="Q1047" s="125"/>
      <c r="U1047" s="125"/>
      <c r="V1047" s="125"/>
      <c r="W1047" s="125"/>
    </row>
    <row r="1048" spans="1:23" x14ac:dyDescent="0.2">
      <c r="A1048" s="29" t="str">
        <f>IFERROR(VLOOKUP(D:D,'Payment Schedule'!U:AK,17,FALSE),"Not Leased")</f>
        <v>Not Leased</v>
      </c>
      <c r="H1048" s="125"/>
      <c r="O1048" s="125"/>
      <c r="P1048" s="125"/>
      <c r="Q1048" s="125"/>
      <c r="U1048" s="125"/>
      <c r="V1048" s="125"/>
      <c r="W1048" s="125"/>
    </row>
    <row r="1049" spans="1:23" x14ac:dyDescent="0.2">
      <c r="A1049" s="29" t="str">
        <f>IFERROR(VLOOKUP(D:D,'Payment Schedule'!U:AK,17,FALSE),"Not Leased")</f>
        <v>Not Leased</v>
      </c>
      <c r="H1049" s="125"/>
      <c r="O1049" s="125"/>
      <c r="P1049" s="125"/>
      <c r="Q1049" s="125"/>
      <c r="U1049" s="125"/>
      <c r="V1049" s="125"/>
      <c r="W1049" s="125"/>
    </row>
    <row r="1050" spans="1:23" x14ac:dyDescent="0.2">
      <c r="A1050" s="29" t="str">
        <f>IFERROR(VLOOKUP(D:D,'Payment Schedule'!U:AK,17,FALSE),"Not Leased")</f>
        <v>Not Leased</v>
      </c>
      <c r="H1050" s="125"/>
      <c r="O1050" s="125"/>
      <c r="P1050" s="125"/>
      <c r="Q1050" s="125"/>
      <c r="U1050" s="125"/>
      <c r="V1050" s="125"/>
      <c r="W1050" s="125"/>
    </row>
    <row r="1051" spans="1:23" x14ac:dyDescent="0.2">
      <c r="A1051" s="29" t="str">
        <f>IFERROR(VLOOKUP(D:D,'Payment Schedule'!U:AK,17,FALSE),"Not Leased")</f>
        <v>Not Leased</v>
      </c>
      <c r="H1051" s="125"/>
      <c r="O1051" s="125"/>
      <c r="P1051" s="125"/>
      <c r="Q1051" s="125"/>
      <c r="U1051" s="125"/>
      <c r="V1051" s="125"/>
      <c r="W1051" s="125"/>
    </row>
    <row r="1052" spans="1:23" x14ac:dyDescent="0.2">
      <c r="A1052" s="29" t="str">
        <f>IFERROR(VLOOKUP(D:D,'Payment Schedule'!U:AK,17,FALSE),"Not Leased")</f>
        <v>Not Leased</v>
      </c>
      <c r="H1052" s="125"/>
      <c r="O1052" s="125"/>
      <c r="P1052" s="125"/>
      <c r="Q1052" s="125"/>
      <c r="U1052" s="125"/>
      <c r="V1052" s="125"/>
      <c r="W1052" s="125"/>
    </row>
    <row r="1053" spans="1:23" x14ac:dyDescent="0.2">
      <c r="A1053" s="29" t="str">
        <f>IFERROR(VLOOKUP(D:D,'Payment Schedule'!U:AK,17,FALSE),"Not Leased")</f>
        <v>Not Leased</v>
      </c>
      <c r="H1053" s="125"/>
      <c r="O1053" s="125"/>
      <c r="P1053" s="125"/>
      <c r="Q1053" s="125"/>
      <c r="U1053" s="125"/>
      <c r="V1053" s="125"/>
      <c r="W1053" s="125"/>
    </row>
    <row r="1054" spans="1:23" x14ac:dyDescent="0.2">
      <c r="A1054" s="29" t="str">
        <f>IFERROR(VLOOKUP(D:D,'Payment Schedule'!U:AK,17,FALSE),"Not Leased")</f>
        <v>Not Leased</v>
      </c>
      <c r="H1054" s="125"/>
      <c r="O1054" s="125"/>
      <c r="P1054" s="125"/>
      <c r="Q1054" s="125"/>
      <c r="U1054" s="125"/>
      <c r="V1054" s="125"/>
      <c r="W1054" s="125"/>
    </row>
    <row r="1055" spans="1:23" x14ac:dyDescent="0.2">
      <c r="A1055" s="29" t="str">
        <f>IFERROR(VLOOKUP(D:D,'Payment Schedule'!U:AK,17,FALSE),"Not Leased")</f>
        <v>Not Leased</v>
      </c>
      <c r="H1055" s="125"/>
      <c r="L1055" s="125"/>
      <c r="M1055" s="125"/>
      <c r="O1055" s="125"/>
      <c r="P1055" s="125"/>
      <c r="Q1055" s="125"/>
      <c r="S1055" s="125"/>
      <c r="U1055" s="125"/>
      <c r="V1055" s="125"/>
      <c r="W1055" s="125"/>
    </row>
    <row r="1056" spans="1:23" x14ac:dyDescent="0.2">
      <c r="A1056" s="29" t="str">
        <f>IFERROR(VLOOKUP(D:D,'Payment Schedule'!U:AK,17,FALSE),"Not Leased")</f>
        <v>Not Leased</v>
      </c>
      <c r="H1056" s="125"/>
      <c r="L1056" s="125"/>
      <c r="M1056" s="125"/>
      <c r="O1056" s="125"/>
      <c r="P1056" s="125"/>
      <c r="Q1056" s="125"/>
      <c r="S1056" s="125"/>
      <c r="U1056" s="125"/>
      <c r="V1056" s="125"/>
      <c r="W1056" s="125"/>
    </row>
    <row r="1057" spans="1:23" x14ac:dyDescent="0.2">
      <c r="A1057" s="29" t="str">
        <f>IFERROR(VLOOKUP(D:D,'Payment Schedule'!U:AK,17,FALSE),"Not Leased")</f>
        <v>Not Leased</v>
      </c>
      <c r="H1057" s="125"/>
      <c r="O1057" s="125"/>
      <c r="P1057" s="125"/>
      <c r="Q1057" s="125"/>
      <c r="U1057" s="125"/>
      <c r="V1057" s="125"/>
      <c r="W1057" s="125"/>
    </row>
    <row r="1058" spans="1:23" x14ac:dyDescent="0.2">
      <c r="A1058" s="29" t="str">
        <f>IFERROR(VLOOKUP(D:D,'Payment Schedule'!U:AK,17,FALSE),"Not Leased")</f>
        <v>Not Leased</v>
      </c>
      <c r="H1058" s="125"/>
      <c r="O1058" s="125"/>
      <c r="P1058" s="125"/>
      <c r="Q1058" s="125"/>
      <c r="U1058" s="125"/>
      <c r="V1058" s="125"/>
      <c r="W1058" s="125"/>
    </row>
    <row r="1059" spans="1:23" x14ac:dyDescent="0.2">
      <c r="A1059" s="29" t="str">
        <f>IFERROR(VLOOKUP(D:D,'Payment Schedule'!U:AK,17,FALSE),"Not Leased")</f>
        <v>Not Leased</v>
      </c>
      <c r="H1059" s="125"/>
      <c r="O1059" s="125"/>
      <c r="P1059" s="125"/>
      <c r="Q1059" s="125"/>
      <c r="U1059" s="125"/>
      <c r="V1059" s="125"/>
      <c r="W1059" s="125"/>
    </row>
    <row r="1060" spans="1:23" x14ac:dyDescent="0.2">
      <c r="A1060" s="29" t="str">
        <f>IFERROR(VLOOKUP(D:D,'Payment Schedule'!U:AK,17,FALSE),"Not Leased")</f>
        <v>Not Leased</v>
      </c>
      <c r="H1060" s="125"/>
      <c r="O1060" s="125"/>
      <c r="P1060" s="125"/>
      <c r="Q1060" s="125"/>
      <c r="U1060" s="125"/>
      <c r="V1060" s="125"/>
      <c r="W1060" s="125"/>
    </row>
    <row r="1061" spans="1:23" x14ac:dyDescent="0.2">
      <c r="A1061" s="29" t="str">
        <f>IFERROR(VLOOKUP(D:D,'Payment Schedule'!U:AK,17,FALSE),"Not Leased")</f>
        <v>Not Leased</v>
      </c>
      <c r="H1061" s="125"/>
      <c r="O1061" s="125"/>
      <c r="P1061" s="125"/>
      <c r="Q1061" s="125"/>
      <c r="U1061" s="125"/>
      <c r="V1061" s="125"/>
      <c r="W1061" s="125"/>
    </row>
    <row r="1062" spans="1:23" x14ac:dyDescent="0.2">
      <c r="A1062" s="29" t="str">
        <f>IFERROR(VLOOKUP(D:D,'Payment Schedule'!U:AK,17,FALSE),"Not Leased")</f>
        <v>Not Leased</v>
      </c>
      <c r="H1062" s="125"/>
      <c r="O1062" s="125"/>
      <c r="P1062" s="125"/>
      <c r="Q1062" s="125"/>
      <c r="U1062" s="125"/>
      <c r="V1062" s="125"/>
      <c r="W1062" s="125"/>
    </row>
    <row r="1063" spans="1:23" x14ac:dyDescent="0.2">
      <c r="A1063" s="29" t="str">
        <f>IFERROR(VLOOKUP(D:D,'Payment Schedule'!U:AK,17,FALSE),"Not Leased")</f>
        <v>Not Leased</v>
      </c>
      <c r="H1063" s="125"/>
      <c r="L1063" s="125"/>
      <c r="M1063" s="125"/>
      <c r="O1063" s="125"/>
      <c r="P1063" s="125"/>
      <c r="Q1063" s="125"/>
      <c r="S1063" s="125"/>
      <c r="U1063" s="125"/>
      <c r="V1063" s="125"/>
      <c r="W1063" s="125"/>
    </row>
    <row r="1064" spans="1:23" x14ac:dyDescent="0.2">
      <c r="A1064" s="29" t="str">
        <f>IFERROR(VLOOKUP(D:D,'Payment Schedule'!U:AK,17,FALSE),"Not Leased")</f>
        <v>Not Leased</v>
      </c>
      <c r="H1064" s="125"/>
      <c r="O1064" s="125"/>
      <c r="P1064" s="125"/>
      <c r="Q1064" s="125"/>
      <c r="U1064" s="125"/>
      <c r="V1064" s="125"/>
      <c r="W1064" s="125"/>
    </row>
    <row r="1065" spans="1:23" x14ac:dyDescent="0.2">
      <c r="A1065" s="29" t="str">
        <f>IFERROR(VLOOKUP(D:D,'Payment Schedule'!U:AK,17,FALSE),"Not Leased")</f>
        <v>Not Leased</v>
      </c>
      <c r="H1065" s="125"/>
      <c r="O1065" s="125"/>
      <c r="P1065" s="125"/>
      <c r="Q1065" s="125"/>
      <c r="U1065" s="125"/>
      <c r="V1065" s="125"/>
      <c r="W1065" s="125"/>
    </row>
    <row r="1066" spans="1:23" x14ac:dyDescent="0.2">
      <c r="A1066" s="29" t="str">
        <f>IFERROR(VLOOKUP(D:D,'Payment Schedule'!U:AK,17,FALSE),"Not Leased")</f>
        <v>Not Leased</v>
      </c>
      <c r="H1066" s="125"/>
      <c r="O1066" s="125"/>
      <c r="P1066" s="125"/>
      <c r="Q1066" s="125"/>
      <c r="U1066" s="125"/>
      <c r="V1066" s="125"/>
      <c r="W1066" s="125"/>
    </row>
    <row r="1067" spans="1:23" x14ac:dyDescent="0.2">
      <c r="A1067" s="29" t="str">
        <f>IFERROR(VLOOKUP(D:D,'Payment Schedule'!U:AK,17,FALSE),"Not Leased")</f>
        <v>Not Leased</v>
      </c>
      <c r="H1067" s="125"/>
      <c r="O1067" s="125"/>
      <c r="P1067" s="125"/>
      <c r="Q1067" s="125"/>
      <c r="U1067" s="125"/>
      <c r="V1067" s="125"/>
      <c r="W1067" s="125"/>
    </row>
    <row r="1068" spans="1:23" x14ac:dyDescent="0.2">
      <c r="A1068" s="29" t="str">
        <f>IFERROR(VLOOKUP(D:D,'Payment Schedule'!U:AK,17,FALSE),"Not Leased")</f>
        <v>Not Leased</v>
      </c>
      <c r="H1068" s="125"/>
      <c r="O1068" s="125"/>
      <c r="P1068" s="125"/>
      <c r="Q1068" s="125"/>
      <c r="U1068" s="125"/>
      <c r="V1068" s="125"/>
      <c r="W1068" s="125"/>
    </row>
    <row r="1069" spans="1:23" x14ac:dyDescent="0.2">
      <c r="A1069" s="29" t="str">
        <f>IFERROR(VLOOKUP(D:D,'Payment Schedule'!U:AK,17,FALSE),"Not Leased")</f>
        <v>Not Leased</v>
      </c>
      <c r="H1069" s="125"/>
      <c r="O1069" s="125"/>
      <c r="P1069" s="125"/>
      <c r="Q1069" s="125"/>
      <c r="U1069" s="125"/>
      <c r="V1069" s="125"/>
      <c r="W1069" s="125"/>
    </row>
    <row r="1070" spans="1:23" x14ac:dyDescent="0.2">
      <c r="A1070" s="29" t="str">
        <f>IFERROR(VLOOKUP(D:D,'Payment Schedule'!U:AK,17,FALSE),"Not Leased")</f>
        <v>Not Leased</v>
      </c>
      <c r="H1070" s="125"/>
      <c r="O1070" s="125"/>
      <c r="P1070" s="125"/>
      <c r="Q1070" s="125"/>
      <c r="U1070" s="125"/>
      <c r="V1070" s="125"/>
      <c r="W1070" s="125"/>
    </row>
    <row r="1071" spans="1:23" x14ac:dyDescent="0.2">
      <c r="A1071" s="29" t="str">
        <f>IFERROR(VLOOKUP(D:D,'Payment Schedule'!U:AK,17,FALSE),"Not Leased")</f>
        <v>Not Leased</v>
      </c>
      <c r="H1071" s="125"/>
      <c r="O1071" s="125"/>
      <c r="P1071" s="125"/>
      <c r="Q1071" s="125"/>
      <c r="U1071" s="125"/>
      <c r="V1071" s="125"/>
      <c r="W1071" s="125"/>
    </row>
    <row r="1072" spans="1:23" x14ac:dyDescent="0.2">
      <c r="A1072" s="29" t="str">
        <f>IFERROR(VLOOKUP(D:D,'Payment Schedule'!U:AK,17,FALSE),"Not Leased")</f>
        <v>Not Leased</v>
      </c>
      <c r="H1072" s="125"/>
      <c r="O1072" s="125"/>
      <c r="P1072" s="125"/>
      <c r="Q1072" s="125"/>
      <c r="U1072" s="125"/>
      <c r="V1072" s="125"/>
      <c r="W1072" s="125"/>
    </row>
    <row r="1073" spans="1:23" x14ac:dyDescent="0.2">
      <c r="A1073" s="29" t="str">
        <f>IFERROR(VLOOKUP(D:D,'Payment Schedule'!U:AK,17,FALSE),"Not Leased")</f>
        <v>Not Leased</v>
      </c>
      <c r="H1073" s="125"/>
      <c r="O1073" s="125"/>
      <c r="P1073" s="125"/>
      <c r="Q1073" s="125"/>
      <c r="U1073" s="125"/>
      <c r="V1073" s="125"/>
      <c r="W1073" s="125"/>
    </row>
    <row r="1074" spans="1:23" x14ac:dyDescent="0.2">
      <c r="A1074" s="29" t="str">
        <f>IFERROR(VLOOKUP(D:D,'Payment Schedule'!U:AK,17,FALSE),"Not Leased")</f>
        <v>Not Leased</v>
      </c>
      <c r="H1074" s="125"/>
      <c r="O1074" s="125"/>
      <c r="P1074" s="125"/>
      <c r="Q1074" s="125"/>
      <c r="U1074" s="125"/>
      <c r="V1074" s="125"/>
      <c r="W1074" s="125"/>
    </row>
    <row r="1075" spans="1:23" x14ac:dyDescent="0.2">
      <c r="A1075" s="29" t="str">
        <f>IFERROR(VLOOKUP(D:D,'Payment Schedule'!U:AK,17,FALSE),"Not Leased")</f>
        <v>Not Leased</v>
      </c>
      <c r="H1075" s="125"/>
      <c r="O1075" s="125"/>
      <c r="P1075" s="125"/>
      <c r="Q1075" s="125"/>
      <c r="U1075" s="125"/>
      <c r="V1075" s="125"/>
      <c r="W1075" s="125"/>
    </row>
    <row r="1076" spans="1:23" x14ac:dyDescent="0.2">
      <c r="A1076" s="29" t="str">
        <f>IFERROR(VLOOKUP(D:D,'Payment Schedule'!U:AK,17,FALSE),"Not Leased")</f>
        <v>Not Leased</v>
      </c>
      <c r="H1076" s="125"/>
      <c r="O1076" s="125"/>
      <c r="P1076" s="125"/>
      <c r="Q1076" s="125"/>
      <c r="U1076" s="125"/>
      <c r="V1076" s="125"/>
      <c r="W1076" s="125"/>
    </row>
    <row r="1077" spans="1:23" x14ac:dyDescent="0.2">
      <c r="A1077" s="29" t="str">
        <f>IFERROR(VLOOKUP(D:D,'Payment Schedule'!U:AK,17,FALSE),"Not Leased")</f>
        <v>Not Leased</v>
      </c>
      <c r="H1077" s="125"/>
      <c r="O1077" s="125"/>
      <c r="P1077" s="125"/>
      <c r="Q1077" s="125"/>
      <c r="U1077" s="125"/>
      <c r="V1077" s="125"/>
      <c r="W1077" s="125"/>
    </row>
    <row r="1078" spans="1:23" x14ac:dyDescent="0.2">
      <c r="A1078" s="29" t="str">
        <f>IFERROR(VLOOKUP(D:D,'Payment Schedule'!U:AK,17,FALSE),"Not Leased")</f>
        <v>Not Leased</v>
      </c>
      <c r="H1078" s="125"/>
      <c r="O1078" s="125"/>
      <c r="P1078" s="125"/>
      <c r="Q1078" s="125"/>
      <c r="U1078" s="125"/>
      <c r="V1078" s="125"/>
      <c r="W1078" s="125"/>
    </row>
    <row r="1079" spans="1:23" x14ac:dyDescent="0.2">
      <c r="A1079" s="29" t="str">
        <f>IFERROR(VLOOKUP(D:D,'Payment Schedule'!U:AK,17,FALSE),"Not Leased")</f>
        <v>Not Leased</v>
      </c>
      <c r="H1079" s="125"/>
      <c r="O1079" s="125"/>
      <c r="P1079" s="125"/>
      <c r="Q1079" s="125"/>
      <c r="U1079" s="125"/>
      <c r="V1079" s="125"/>
      <c r="W1079" s="125"/>
    </row>
    <row r="1080" spans="1:23" x14ac:dyDescent="0.2">
      <c r="A1080" s="29" t="str">
        <f>IFERROR(VLOOKUP(D:D,'Payment Schedule'!U:AK,17,FALSE),"Not Leased")</f>
        <v>Not Leased</v>
      </c>
      <c r="H1080" s="125"/>
      <c r="O1080" s="125"/>
      <c r="P1080" s="125"/>
      <c r="Q1080" s="125"/>
      <c r="U1080" s="125"/>
      <c r="V1080" s="125"/>
      <c r="W1080" s="125"/>
    </row>
    <row r="1081" spans="1:23" x14ac:dyDescent="0.2">
      <c r="A1081" s="29" t="str">
        <f>IFERROR(VLOOKUP(D:D,'Payment Schedule'!U:AK,17,FALSE),"Not Leased")</f>
        <v>Not Leased</v>
      </c>
      <c r="H1081" s="125"/>
      <c r="O1081" s="125"/>
      <c r="P1081" s="125"/>
      <c r="Q1081" s="125"/>
      <c r="U1081" s="125"/>
      <c r="V1081" s="125"/>
      <c r="W1081" s="125"/>
    </row>
    <row r="1082" spans="1:23" x14ac:dyDescent="0.2">
      <c r="A1082" s="29" t="str">
        <f>IFERROR(VLOOKUP(D:D,'Payment Schedule'!U:AK,17,FALSE),"Not Leased")</f>
        <v>Not Leased</v>
      </c>
      <c r="H1082" s="125"/>
      <c r="O1082" s="125"/>
      <c r="P1082" s="125"/>
      <c r="Q1082" s="125"/>
      <c r="U1082" s="125"/>
      <c r="V1082" s="125"/>
      <c r="W1082" s="125"/>
    </row>
    <row r="1083" spans="1:23" x14ac:dyDescent="0.2">
      <c r="A1083" s="29" t="str">
        <f>IFERROR(VLOOKUP(D:D,'Payment Schedule'!U:AK,17,FALSE),"Not Leased")</f>
        <v>Not Leased</v>
      </c>
      <c r="H1083" s="125"/>
      <c r="J1083" s="125"/>
      <c r="O1083" s="125"/>
      <c r="P1083" s="125"/>
      <c r="Q1083" s="125"/>
      <c r="R1083" s="125"/>
      <c r="U1083" s="125"/>
      <c r="V1083" s="125"/>
      <c r="W1083" s="125"/>
    </row>
    <row r="1084" spans="1:23" x14ac:dyDescent="0.2">
      <c r="A1084" s="29" t="str">
        <f>IFERROR(VLOOKUP(D:D,'Payment Schedule'!U:AK,17,FALSE),"Not Leased")</f>
        <v>Not Leased</v>
      </c>
      <c r="H1084" s="125"/>
      <c r="O1084" s="125"/>
      <c r="P1084" s="125"/>
      <c r="Q1084" s="125"/>
      <c r="U1084" s="125"/>
      <c r="V1084" s="125"/>
      <c r="W1084" s="125"/>
    </row>
    <row r="1085" spans="1:23" x14ac:dyDescent="0.2">
      <c r="A1085" s="29" t="str">
        <f>IFERROR(VLOOKUP(D:D,'Payment Schedule'!U:AK,17,FALSE),"Not Leased")</f>
        <v>Not Leased</v>
      </c>
      <c r="H1085" s="125"/>
      <c r="O1085" s="125"/>
      <c r="P1085" s="125"/>
      <c r="Q1085" s="125"/>
      <c r="U1085" s="125"/>
      <c r="V1085" s="125"/>
      <c r="W1085" s="125"/>
    </row>
    <row r="1086" spans="1:23" x14ac:dyDescent="0.2">
      <c r="A1086" s="29" t="str">
        <f>IFERROR(VLOOKUP(D:D,'Payment Schedule'!U:AK,17,FALSE),"Not Leased")</f>
        <v>Not Leased</v>
      </c>
      <c r="H1086" s="125"/>
      <c r="O1086" s="125"/>
      <c r="P1086" s="125"/>
      <c r="Q1086" s="125"/>
      <c r="U1086" s="125"/>
      <c r="V1086" s="125"/>
      <c r="W1086" s="125"/>
    </row>
    <row r="1087" spans="1:23" x14ac:dyDescent="0.2">
      <c r="A1087" s="29" t="str">
        <f>IFERROR(VLOOKUP(D:D,'Payment Schedule'!U:AK,17,FALSE),"Not Leased")</f>
        <v>Not Leased</v>
      </c>
      <c r="H1087" s="125"/>
      <c r="O1087" s="125"/>
      <c r="P1087" s="125"/>
      <c r="Q1087" s="125"/>
      <c r="U1087" s="125"/>
      <c r="V1087" s="125"/>
      <c r="W1087" s="125"/>
    </row>
    <row r="1088" spans="1:23" x14ac:dyDescent="0.2">
      <c r="A1088" s="29" t="str">
        <f>IFERROR(VLOOKUP(D:D,'Payment Schedule'!U:AK,17,FALSE),"Not Leased")</f>
        <v>Not Leased</v>
      </c>
      <c r="H1088" s="125"/>
      <c r="O1088" s="125"/>
      <c r="P1088" s="125"/>
      <c r="Q1088" s="125"/>
      <c r="U1088" s="125"/>
      <c r="V1088" s="125"/>
      <c r="W1088" s="125"/>
    </row>
    <row r="1089" spans="1:23" x14ac:dyDescent="0.2">
      <c r="A1089" s="29" t="str">
        <f>IFERROR(VLOOKUP(D:D,'Payment Schedule'!U:AK,17,FALSE),"Not Leased")</f>
        <v>Not Leased</v>
      </c>
      <c r="H1089" s="125"/>
      <c r="O1089" s="125"/>
      <c r="P1089" s="125"/>
      <c r="Q1089" s="125"/>
      <c r="U1089" s="125"/>
      <c r="V1089" s="125"/>
      <c r="W1089" s="125"/>
    </row>
    <row r="1090" spans="1:23" x14ac:dyDescent="0.2">
      <c r="A1090" s="29" t="str">
        <f>IFERROR(VLOOKUP(D:D,'Payment Schedule'!U:AK,17,FALSE),"Not Leased")</f>
        <v>Not Leased</v>
      </c>
      <c r="H1090" s="125"/>
      <c r="O1090" s="125"/>
      <c r="P1090" s="125"/>
      <c r="Q1090" s="125"/>
      <c r="U1090" s="125"/>
      <c r="V1090" s="125"/>
      <c r="W1090" s="125"/>
    </row>
    <row r="1091" spans="1:23" x14ac:dyDescent="0.2">
      <c r="A1091" s="29" t="str">
        <f>IFERROR(VLOOKUP(D:D,'Payment Schedule'!U:AK,17,FALSE),"Not Leased")</f>
        <v>Not Leased</v>
      </c>
      <c r="H1091" s="125"/>
      <c r="O1091" s="125"/>
      <c r="P1091" s="125"/>
      <c r="Q1091" s="125"/>
      <c r="U1091" s="125"/>
      <c r="V1091" s="125"/>
      <c r="W1091" s="125"/>
    </row>
    <row r="1092" spans="1:23" x14ac:dyDescent="0.2">
      <c r="A1092" s="29" t="str">
        <f>IFERROR(VLOOKUP(D:D,'Payment Schedule'!U:AK,17,FALSE),"Not Leased")</f>
        <v>Not Leased</v>
      </c>
      <c r="H1092" s="125"/>
      <c r="J1092" s="125"/>
      <c r="O1092" s="125"/>
      <c r="P1092" s="125"/>
      <c r="Q1092" s="125"/>
      <c r="R1092" s="125"/>
      <c r="U1092" s="125"/>
      <c r="V1092" s="125"/>
      <c r="W1092" s="125"/>
    </row>
    <row r="1093" spans="1:23" x14ac:dyDescent="0.2">
      <c r="A1093" s="29" t="str">
        <f>IFERROR(VLOOKUP(D:D,'Payment Schedule'!U:AK,17,FALSE),"Not Leased")</f>
        <v>Not Leased</v>
      </c>
      <c r="H1093" s="125"/>
      <c r="O1093" s="125"/>
      <c r="P1093" s="125"/>
      <c r="Q1093" s="125"/>
      <c r="U1093" s="125"/>
      <c r="V1093" s="125"/>
      <c r="W1093" s="125"/>
    </row>
    <row r="1094" spans="1:23" x14ac:dyDescent="0.2">
      <c r="A1094" s="29" t="str">
        <f>IFERROR(VLOOKUP(D:D,'Payment Schedule'!U:AK,17,FALSE),"Not Leased")</f>
        <v>Not Leased</v>
      </c>
      <c r="H1094" s="125"/>
      <c r="O1094" s="125"/>
      <c r="P1094" s="125"/>
      <c r="Q1094" s="125"/>
      <c r="U1094" s="125"/>
      <c r="V1094" s="125"/>
      <c r="W1094" s="125"/>
    </row>
    <row r="1095" spans="1:23" x14ac:dyDescent="0.2">
      <c r="A1095" s="29" t="str">
        <f>IFERROR(VLOOKUP(D:D,'Payment Schedule'!U:AK,17,FALSE),"Not Leased")</f>
        <v>Not Leased</v>
      </c>
      <c r="H1095" s="125"/>
      <c r="O1095" s="125"/>
      <c r="P1095" s="125"/>
      <c r="Q1095" s="125"/>
      <c r="U1095" s="125"/>
      <c r="V1095" s="125"/>
      <c r="W1095" s="125"/>
    </row>
    <row r="1096" spans="1:23" x14ac:dyDescent="0.2">
      <c r="A1096" s="29" t="str">
        <f>IFERROR(VLOOKUP(D:D,'Payment Schedule'!U:AK,17,FALSE),"Not Leased")</f>
        <v>Not Leased</v>
      </c>
      <c r="H1096" s="125"/>
      <c r="O1096" s="125"/>
      <c r="P1096" s="125"/>
      <c r="Q1096" s="125"/>
      <c r="U1096" s="125"/>
      <c r="V1096" s="125"/>
      <c r="W1096" s="125"/>
    </row>
    <row r="1097" spans="1:23" x14ac:dyDescent="0.2">
      <c r="A1097" s="29" t="str">
        <f>IFERROR(VLOOKUP(D:D,'Payment Schedule'!U:AK,17,FALSE),"Not Leased")</f>
        <v>Not Leased</v>
      </c>
      <c r="H1097" s="125"/>
      <c r="O1097" s="125"/>
      <c r="P1097" s="125"/>
      <c r="Q1097" s="125"/>
      <c r="U1097" s="125"/>
      <c r="V1097" s="125"/>
      <c r="W1097" s="125"/>
    </row>
    <row r="1098" spans="1:23" x14ac:dyDescent="0.2">
      <c r="A1098" s="29" t="str">
        <f>IFERROR(VLOOKUP(D:D,'Payment Schedule'!U:AK,17,FALSE),"Not Leased")</f>
        <v>Not Leased</v>
      </c>
      <c r="H1098" s="125"/>
      <c r="J1098" s="125"/>
      <c r="O1098" s="125"/>
      <c r="P1098" s="125"/>
      <c r="Q1098" s="125"/>
      <c r="R1098" s="125"/>
      <c r="U1098" s="125"/>
      <c r="V1098" s="125"/>
      <c r="W1098" s="125"/>
    </row>
    <row r="1099" spans="1:23" x14ac:dyDescent="0.2">
      <c r="A1099" s="29" t="str">
        <f>IFERROR(VLOOKUP(D:D,'Payment Schedule'!U:AK,17,FALSE),"Not Leased")</f>
        <v>Not Leased</v>
      </c>
      <c r="H1099" s="125"/>
      <c r="J1099" s="125"/>
      <c r="O1099" s="125"/>
      <c r="P1099" s="125"/>
      <c r="Q1099" s="125"/>
      <c r="R1099" s="125"/>
      <c r="U1099" s="125"/>
      <c r="V1099" s="125"/>
      <c r="W1099" s="125"/>
    </row>
    <row r="1100" spans="1:23" x14ac:dyDescent="0.2">
      <c r="A1100" s="29" t="str">
        <f>IFERROR(VLOOKUP(D:D,'Payment Schedule'!U:AK,17,FALSE),"Not Leased")</f>
        <v>Not Leased</v>
      </c>
      <c r="H1100" s="125"/>
      <c r="O1100" s="125"/>
      <c r="P1100" s="125"/>
      <c r="Q1100" s="125"/>
      <c r="U1100" s="125"/>
      <c r="V1100" s="125"/>
      <c r="W1100" s="125"/>
    </row>
    <row r="1101" spans="1:23" x14ac:dyDescent="0.2">
      <c r="A1101" s="29" t="str">
        <f>IFERROR(VLOOKUP(D:D,'Payment Schedule'!U:AK,17,FALSE),"Not Leased")</f>
        <v>Not Leased</v>
      </c>
      <c r="H1101" s="125"/>
      <c r="O1101" s="125"/>
      <c r="P1101" s="125"/>
      <c r="Q1101" s="125"/>
      <c r="U1101" s="125"/>
      <c r="V1101" s="125"/>
      <c r="W1101" s="125"/>
    </row>
    <row r="1102" spans="1:23" x14ac:dyDescent="0.2">
      <c r="A1102" s="29" t="str">
        <f>IFERROR(VLOOKUP(D:D,'Payment Schedule'!U:AK,17,FALSE),"Not Leased")</f>
        <v>Not Leased</v>
      </c>
      <c r="H1102" s="125"/>
      <c r="O1102" s="125"/>
      <c r="P1102" s="125"/>
      <c r="Q1102" s="125"/>
      <c r="U1102" s="125"/>
      <c r="V1102" s="125"/>
      <c r="W1102" s="125"/>
    </row>
    <row r="1103" spans="1:23" x14ac:dyDescent="0.2">
      <c r="A1103" s="29" t="str">
        <f>IFERROR(VLOOKUP(D:D,'Payment Schedule'!U:AK,17,FALSE),"Not Leased")</f>
        <v>Not Leased</v>
      </c>
      <c r="H1103" s="125"/>
      <c r="J1103" s="125"/>
      <c r="O1103" s="125"/>
      <c r="P1103" s="125"/>
      <c r="Q1103" s="125"/>
      <c r="R1103" s="125"/>
      <c r="U1103" s="125"/>
      <c r="V1103" s="125"/>
      <c r="W1103" s="125"/>
    </row>
    <row r="1104" spans="1:23" x14ac:dyDescent="0.2">
      <c r="A1104" s="29" t="str">
        <f>IFERROR(VLOOKUP(D:D,'Payment Schedule'!U:AK,17,FALSE),"Not Leased")</f>
        <v>Not Leased</v>
      </c>
      <c r="H1104" s="125"/>
      <c r="O1104" s="125"/>
      <c r="P1104" s="125"/>
      <c r="Q1104" s="125"/>
      <c r="U1104" s="125"/>
      <c r="V1104" s="125"/>
      <c r="W1104" s="125"/>
    </row>
    <row r="1105" spans="1:23" x14ac:dyDescent="0.2">
      <c r="A1105" s="29" t="str">
        <f>IFERROR(VLOOKUP(D:D,'Payment Schedule'!U:AK,17,FALSE),"Not Leased")</f>
        <v>Not Leased</v>
      </c>
      <c r="H1105" s="125"/>
      <c r="O1105" s="125"/>
      <c r="P1105" s="125"/>
      <c r="Q1105" s="125"/>
      <c r="U1105" s="125"/>
      <c r="V1105" s="125"/>
      <c r="W1105" s="125"/>
    </row>
    <row r="1106" spans="1:23" x14ac:dyDescent="0.2">
      <c r="A1106" s="29" t="str">
        <f>IFERROR(VLOOKUP(D:D,'Payment Schedule'!U:AK,17,FALSE),"Not Leased")</f>
        <v>Not Leased</v>
      </c>
      <c r="H1106" s="125"/>
      <c r="O1106" s="125"/>
      <c r="P1106" s="125"/>
      <c r="Q1106" s="125"/>
      <c r="U1106" s="125"/>
      <c r="V1106" s="125"/>
      <c r="W1106" s="125"/>
    </row>
    <row r="1107" spans="1:23" x14ac:dyDescent="0.2">
      <c r="A1107" s="29" t="str">
        <f>IFERROR(VLOOKUP(D:D,'Payment Schedule'!U:AK,17,FALSE),"Not Leased")</f>
        <v>Not Leased</v>
      </c>
      <c r="H1107" s="125"/>
      <c r="O1107" s="125"/>
      <c r="P1107" s="125"/>
      <c r="Q1107" s="125"/>
      <c r="U1107" s="125"/>
      <c r="V1107" s="125"/>
      <c r="W1107" s="125"/>
    </row>
    <row r="1108" spans="1:23" x14ac:dyDescent="0.2">
      <c r="A1108" s="29" t="str">
        <f>IFERROR(VLOOKUP(D:D,'Payment Schedule'!U:AK,17,FALSE),"Not Leased")</f>
        <v>Not Leased</v>
      </c>
      <c r="H1108" s="125"/>
      <c r="O1108" s="125"/>
      <c r="P1108" s="125"/>
      <c r="Q1108" s="125"/>
      <c r="U1108" s="125"/>
      <c r="V1108" s="125"/>
      <c r="W1108" s="125"/>
    </row>
    <row r="1109" spans="1:23" x14ac:dyDescent="0.2">
      <c r="A1109" s="29" t="str">
        <f>IFERROR(VLOOKUP(D:D,'Payment Schedule'!U:AK,17,FALSE),"Not Leased")</f>
        <v>Not Leased</v>
      </c>
      <c r="H1109" s="125"/>
      <c r="O1109" s="125"/>
      <c r="P1109" s="125"/>
      <c r="Q1109" s="125"/>
      <c r="U1109" s="125"/>
      <c r="V1109" s="125"/>
      <c r="W1109" s="125"/>
    </row>
    <row r="1110" spans="1:23" x14ac:dyDescent="0.2">
      <c r="A1110" s="29" t="str">
        <f>IFERROR(VLOOKUP(D:D,'Payment Schedule'!U:AK,17,FALSE),"Not Leased")</f>
        <v>Not Leased</v>
      </c>
      <c r="H1110" s="125"/>
      <c r="O1110" s="125"/>
      <c r="P1110" s="125"/>
      <c r="Q1110" s="125"/>
      <c r="U1110" s="125"/>
      <c r="V1110" s="125"/>
      <c r="W1110" s="125"/>
    </row>
    <row r="1111" spans="1:23" x14ac:dyDescent="0.2">
      <c r="A1111" s="29" t="str">
        <f>IFERROR(VLOOKUP(D:D,'Payment Schedule'!U:AK,17,FALSE),"Not Leased")</f>
        <v>Not Leased</v>
      </c>
      <c r="H1111" s="125"/>
      <c r="O1111" s="125"/>
      <c r="P1111" s="125"/>
      <c r="Q1111" s="125"/>
      <c r="U1111" s="125"/>
      <c r="V1111" s="125"/>
      <c r="W1111" s="125"/>
    </row>
    <row r="1112" spans="1:23" x14ac:dyDescent="0.2">
      <c r="A1112" s="29" t="str">
        <f>IFERROR(VLOOKUP(D:D,'Payment Schedule'!U:AK,17,FALSE),"Not Leased")</f>
        <v>Not Leased</v>
      </c>
      <c r="H1112" s="125"/>
      <c r="O1112" s="125"/>
      <c r="P1112" s="125"/>
      <c r="Q1112" s="125"/>
      <c r="U1112" s="125"/>
      <c r="V1112" s="125"/>
      <c r="W1112" s="125"/>
    </row>
    <row r="1113" spans="1:23" x14ac:dyDescent="0.2">
      <c r="A1113" s="29" t="str">
        <f>IFERROR(VLOOKUP(D:D,'Payment Schedule'!U:AK,17,FALSE),"Not Leased")</f>
        <v>Not Leased</v>
      </c>
      <c r="H1113" s="125"/>
      <c r="O1113" s="125"/>
      <c r="P1113" s="125"/>
      <c r="Q1113" s="125"/>
      <c r="U1113" s="125"/>
      <c r="V1113" s="125"/>
      <c r="W1113" s="125"/>
    </row>
    <row r="1114" spans="1:23" x14ac:dyDescent="0.2">
      <c r="A1114" s="29" t="str">
        <f>IFERROR(VLOOKUP(D:D,'Payment Schedule'!U:AK,17,FALSE),"Not Leased")</f>
        <v>Not Leased</v>
      </c>
      <c r="H1114" s="125"/>
      <c r="O1114" s="125"/>
      <c r="P1114" s="125"/>
      <c r="Q1114" s="125"/>
      <c r="U1114" s="125"/>
      <c r="V1114" s="125"/>
      <c r="W1114" s="125"/>
    </row>
    <row r="1115" spans="1:23" x14ac:dyDescent="0.2">
      <c r="A1115" s="29" t="str">
        <f>IFERROR(VLOOKUP(D:D,'Payment Schedule'!U:AK,17,FALSE),"Not Leased")</f>
        <v>Not Leased</v>
      </c>
      <c r="H1115" s="125"/>
      <c r="O1115" s="125"/>
      <c r="P1115" s="125"/>
      <c r="Q1115" s="125"/>
      <c r="U1115" s="125"/>
      <c r="V1115" s="125"/>
      <c r="W1115" s="125"/>
    </row>
    <row r="1116" spans="1:23" x14ac:dyDescent="0.2">
      <c r="A1116" s="29" t="str">
        <f>IFERROR(VLOOKUP(D:D,'Payment Schedule'!U:AK,17,FALSE),"Not Leased")</f>
        <v>Not Leased</v>
      </c>
      <c r="H1116" s="125"/>
      <c r="O1116" s="125"/>
      <c r="P1116" s="125"/>
      <c r="Q1116" s="125"/>
      <c r="U1116" s="125"/>
      <c r="V1116" s="125"/>
      <c r="W1116" s="125"/>
    </row>
    <row r="1117" spans="1:23" x14ac:dyDescent="0.2">
      <c r="A1117" s="29" t="str">
        <f>IFERROR(VLOOKUP(D:D,'Payment Schedule'!U:AK,17,FALSE),"Not Leased")</f>
        <v>Not Leased</v>
      </c>
      <c r="H1117" s="125"/>
      <c r="O1117" s="125"/>
      <c r="P1117" s="125"/>
      <c r="Q1117" s="125"/>
      <c r="U1117" s="125"/>
      <c r="V1117" s="125"/>
      <c r="W1117" s="125"/>
    </row>
    <row r="1118" spans="1:23" x14ac:dyDescent="0.2">
      <c r="A1118" s="29" t="str">
        <f>IFERROR(VLOOKUP(D:D,'Payment Schedule'!U:AK,17,FALSE),"Not Leased")</f>
        <v>Not Leased</v>
      </c>
      <c r="H1118" s="125"/>
      <c r="L1118" s="125"/>
      <c r="M1118" s="125"/>
      <c r="O1118" s="125"/>
      <c r="P1118" s="125"/>
      <c r="Q1118" s="125"/>
      <c r="S1118" s="125"/>
      <c r="U1118" s="125"/>
      <c r="V1118" s="125"/>
      <c r="W1118" s="125"/>
    </row>
    <row r="1119" spans="1:23" x14ac:dyDescent="0.2">
      <c r="A1119" s="29" t="str">
        <f>IFERROR(VLOOKUP(D:D,'Payment Schedule'!U:AK,17,FALSE),"Not Leased")</f>
        <v>Not Leased</v>
      </c>
      <c r="H1119" s="125"/>
      <c r="L1119" s="125"/>
      <c r="M1119" s="125"/>
      <c r="O1119" s="125"/>
      <c r="P1119" s="125"/>
      <c r="Q1119" s="125"/>
      <c r="S1119" s="125"/>
      <c r="U1119" s="125"/>
      <c r="V1119" s="125"/>
      <c r="W1119" s="125"/>
    </row>
    <row r="1120" spans="1:23" x14ac:dyDescent="0.2">
      <c r="A1120" s="29" t="str">
        <f>IFERROR(VLOOKUP(D:D,'Payment Schedule'!U:AK,17,FALSE),"Not Leased")</f>
        <v>Not Leased</v>
      </c>
      <c r="H1120" s="125"/>
      <c r="O1120" s="125"/>
      <c r="P1120" s="125"/>
      <c r="Q1120" s="125"/>
      <c r="U1120" s="125"/>
      <c r="V1120" s="125"/>
      <c r="W1120" s="125"/>
    </row>
    <row r="1121" spans="1:23" x14ac:dyDescent="0.2">
      <c r="A1121" s="29" t="str">
        <f>IFERROR(VLOOKUP(D:D,'Payment Schedule'!U:AK,17,FALSE),"Not Leased")</f>
        <v>Not Leased</v>
      </c>
      <c r="H1121" s="125"/>
      <c r="O1121" s="125"/>
      <c r="P1121" s="125"/>
      <c r="Q1121" s="125"/>
      <c r="U1121" s="125"/>
      <c r="V1121" s="125"/>
      <c r="W1121" s="125"/>
    </row>
    <row r="1122" spans="1:23" x14ac:dyDescent="0.2">
      <c r="A1122" s="29" t="str">
        <f>IFERROR(VLOOKUP(D:D,'Payment Schedule'!U:AK,17,FALSE),"Not Leased")</f>
        <v>Not Leased</v>
      </c>
      <c r="H1122" s="125"/>
      <c r="O1122" s="125"/>
      <c r="P1122" s="125"/>
      <c r="Q1122" s="125"/>
      <c r="U1122" s="125"/>
      <c r="V1122" s="125"/>
      <c r="W1122" s="125"/>
    </row>
    <row r="1123" spans="1:23" x14ac:dyDescent="0.2">
      <c r="A1123" s="29" t="str">
        <f>IFERROR(VLOOKUP(D:D,'Payment Schedule'!U:AK,17,FALSE),"Not Leased")</f>
        <v>Not Leased</v>
      </c>
      <c r="H1123" s="125"/>
      <c r="O1123" s="125"/>
      <c r="P1123" s="125"/>
      <c r="Q1123" s="125"/>
      <c r="U1123" s="125"/>
      <c r="V1123" s="125"/>
      <c r="W1123" s="125"/>
    </row>
    <row r="1124" spans="1:23" x14ac:dyDescent="0.2">
      <c r="A1124" s="29" t="str">
        <f>IFERROR(VLOOKUP(D:D,'Payment Schedule'!U:AK,17,FALSE),"Not Leased")</f>
        <v>Not Leased</v>
      </c>
      <c r="H1124" s="125"/>
      <c r="O1124" s="125"/>
      <c r="P1124" s="125"/>
      <c r="Q1124" s="125"/>
      <c r="U1124" s="125"/>
      <c r="V1124" s="125"/>
      <c r="W1124" s="125"/>
    </row>
    <row r="1125" spans="1:23" x14ac:dyDescent="0.2">
      <c r="A1125" s="29" t="str">
        <f>IFERROR(VLOOKUP(D:D,'Payment Schedule'!U:AK,17,FALSE),"Not Leased")</f>
        <v>Not Leased</v>
      </c>
      <c r="H1125" s="125"/>
      <c r="J1125" s="125"/>
      <c r="O1125" s="125"/>
      <c r="P1125" s="125"/>
      <c r="Q1125" s="125"/>
      <c r="R1125" s="125"/>
      <c r="U1125" s="125"/>
      <c r="V1125" s="125"/>
      <c r="W1125" s="125"/>
    </row>
    <row r="1126" spans="1:23" x14ac:dyDescent="0.2">
      <c r="A1126" s="29" t="str">
        <f>IFERROR(VLOOKUP(D:D,'Payment Schedule'!U:AK,17,FALSE),"Not Leased")</f>
        <v>Not Leased</v>
      </c>
      <c r="H1126" s="125"/>
      <c r="O1126" s="125"/>
      <c r="P1126" s="125"/>
      <c r="Q1126" s="125"/>
      <c r="U1126" s="125"/>
      <c r="V1126" s="125"/>
      <c r="W1126" s="125"/>
    </row>
    <row r="1127" spans="1:23" x14ac:dyDescent="0.2">
      <c r="A1127" s="29" t="str">
        <f>IFERROR(VLOOKUP(D:D,'Payment Schedule'!U:AK,17,FALSE),"Not Leased")</f>
        <v>Not Leased</v>
      </c>
      <c r="H1127" s="125"/>
      <c r="O1127" s="125"/>
      <c r="P1127" s="125"/>
      <c r="Q1127" s="125"/>
      <c r="U1127" s="125"/>
      <c r="V1127" s="125"/>
      <c r="W1127" s="125"/>
    </row>
    <row r="1128" spans="1:23" x14ac:dyDescent="0.2">
      <c r="A1128" s="29" t="str">
        <f>IFERROR(VLOOKUP(D:D,'Payment Schedule'!U:AK,17,FALSE),"Not Leased")</f>
        <v>Not Leased</v>
      </c>
      <c r="H1128" s="125"/>
      <c r="O1128" s="125"/>
      <c r="P1128" s="125"/>
      <c r="Q1128" s="125"/>
      <c r="U1128" s="125"/>
      <c r="V1128" s="125"/>
      <c r="W1128" s="125"/>
    </row>
    <row r="1129" spans="1:23" x14ac:dyDescent="0.2">
      <c r="A1129" s="29" t="str">
        <f>IFERROR(VLOOKUP(D:D,'Payment Schedule'!U:AK,17,FALSE),"Not Leased")</f>
        <v>Not Leased</v>
      </c>
      <c r="H1129" s="125"/>
      <c r="O1129" s="125"/>
      <c r="P1129" s="125"/>
      <c r="Q1129" s="125"/>
      <c r="U1129" s="125"/>
      <c r="V1129" s="125"/>
      <c r="W1129" s="125"/>
    </row>
    <row r="1130" spans="1:23" x14ac:dyDescent="0.2">
      <c r="A1130" s="29" t="str">
        <f>IFERROR(VLOOKUP(D:D,'Payment Schedule'!U:AK,17,FALSE),"Not Leased")</f>
        <v>Not Leased</v>
      </c>
      <c r="H1130" s="125"/>
      <c r="O1130" s="125"/>
      <c r="P1130" s="125"/>
      <c r="Q1130" s="125"/>
      <c r="U1130" s="125"/>
      <c r="V1130" s="125"/>
      <c r="W1130" s="125"/>
    </row>
    <row r="1131" spans="1:23" x14ac:dyDescent="0.2">
      <c r="A1131" s="29" t="str">
        <f>IFERROR(VLOOKUP(D:D,'Payment Schedule'!U:AK,17,FALSE),"Not Leased")</f>
        <v>Not Leased</v>
      </c>
      <c r="H1131" s="125"/>
      <c r="J1131" s="125"/>
      <c r="O1131" s="125"/>
      <c r="P1131" s="125"/>
      <c r="Q1131" s="125"/>
      <c r="R1131" s="125"/>
      <c r="U1131" s="125"/>
      <c r="V1131" s="125"/>
      <c r="W1131" s="125"/>
    </row>
    <row r="1132" spans="1:23" x14ac:dyDescent="0.2">
      <c r="A1132" s="29" t="str">
        <f>IFERROR(VLOOKUP(D:D,'Payment Schedule'!U:AK,17,FALSE),"Not Leased")</f>
        <v>Not Leased</v>
      </c>
      <c r="H1132" s="125"/>
      <c r="O1132" s="125"/>
      <c r="P1132" s="125"/>
      <c r="Q1132" s="125"/>
      <c r="U1132" s="125"/>
      <c r="V1132" s="125"/>
      <c r="W1132" s="125"/>
    </row>
    <row r="1133" spans="1:23" x14ac:dyDescent="0.2">
      <c r="A1133" s="29" t="str">
        <f>IFERROR(VLOOKUP(D:D,'Payment Schedule'!U:AK,17,FALSE),"Not Leased")</f>
        <v>Not Leased</v>
      </c>
      <c r="H1133" s="125"/>
      <c r="O1133" s="125"/>
      <c r="P1133" s="125"/>
      <c r="Q1133" s="125"/>
      <c r="U1133" s="125"/>
      <c r="V1133" s="125"/>
      <c r="W1133" s="125"/>
    </row>
    <row r="1134" spans="1:23" x14ac:dyDescent="0.2">
      <c r="A1134" s="29" t="str">
        <f>IFERROR(VLOOKUP(D:D,'Payment Schedule'!U:AK,17,FALSE),"Not Leased")</f>
        <v>Not Leased</v>
      </c>
      <c r="H1134" s="125"/>
      <c r="O1134" s="125"/>
      <c r="P1134" s="125"/>
      <c r="Q1134" s="125"/>
      <c r="U1134" s="125"/>
      <c r="V1134" s="125"/>
      <c r="W1134" s="125"/>
    </row>
    <row r="1135" spans="1:23" x14ac:dyDescent="0.2">
      <c r="A1135" s="29" t="str">
        <f>IFERROR(VLOOKUP(D:D,'Payment Schedule'!U:AK,17,FALSE),"Not Leased")</f>
        <v>Not Leased</v>
      </c>
      <c r="H1135" s="125"/>
      <c r="O1135" s="125"/>
      <c r="P1135" s="125"/>
      <c r="Q1135" s="125"/>
      <c r="U1135" s="125"/>
      <c r="V1135" s="125"/>
      <c r="W1135" s="125"/>
    </row>
    <row r="1136" spans="1:23" x14ac:dyDescent="0.2">
      <c r="A1136" s="29" t="str">
        <f>IFERROR(VLOOKUP(D:D,'Payment Schedule'!U:AK,17,FALSE),"Not Leased")</f>
        <v>Not Leased</v>
      </c>
      <c r="H1136" s="125"/>
      <c r="O1136" s="125"/>
      <c r="P1136" s="125"/>
      <c r="Q1136" s="125"/>
      <c r="U1136" s="125"/>
      <c r="V1136" s="125"/>
      <c r="W1136" s="125"/>
    </row>
    <row r="1137" spans="1:23" x14ac:dyDescent="0.2">
      <c r="A1137" s="29" t="str">
        <f>IFERROR(VLOOKUP(D:D,'Payment Schedule'!U:AK,17,FALSE),"Not Leased")</f>
        <v>Not Leased</v>
      </c>
      <c r="H1137" s="125"/>
      <c r="O1137" s="125"/>
      <c r="P1137" s="125"/>
      <c r="Q1137" s="125"/>
      <c r="U1137" s="125"/>
      <c r="V1137" s="125"/>
      <c r="W1137" s="125"/>
    </row>
    <row r="1138" spans="1:23" x14ac:dyDescent="0.2">
      <c r="A1138" s="29" t="str">
        <f>IFERROR(VLOOKUP(D:D,'Payment Schedule'!U:AK,17,FALSE),"Not Leased")</f>
        <v>Not Leased</v>
      </c>
      <c r="H1138" s="125"/>
      <c r="O1138" s="125"/>
      <c r="P1138" s="125"/>
      <c r="Q1138" s="125"/>
      <c r="U1138" s="125"/>
      <c r="V1138" s="125"/>
      <c r="W1138" s="125"/>
    </row>
    <row r="1139" spans="1:23" x14ac:dyDescent="0.2">
      <c r="A1139" s="29" t="str">
        <f>IFERROR(VLOOKUP(D:D,'Payment Schedule'!U:AK,17,FALSE),"Not Leased")</f>
        <v>Not Leased</v>
      </c>
      <c r="H1139" s="125"/>
      <c r="O1139" s="125"/>
      <c r="P1139" s="125"/>
      <c r="Q1139" s="125"/>
      <c r="U1139" s="125"/>
      <c r="V1139" s="125"/>
      <c r="W1139" s="125"/>
    </row>
    <row r="1140" spans="1:23" x14ac:dyDescent="0.2">
      <c r="A1140" s="29" t="str">
        <f>IFERROR(VLOOKUP(D:D,'Payment Schedule'!U:AK,17,FALSE),"Not Leased")</f>
        <v>Not Leased</v>
      </c>
      <c r="H1140" s="125"/>
      <c r="O1140" s="125"/>
      <c r="P1140" s="125"/>
      <c r="Q1140" s="125"/>
      <c r="U1140" s="125"/>
      <c r="V1140" s="125"/>
      <c r="W1140" s="125"/>
    </row>
    <row r="1141" spans="1:23" x14ac:dyDescent="0.2">
      <c r="A1141" s="29" t="str">
        <f>IFERROR(VLOOKUP(D:D,'Payment Schedule'!U:AK,17,FALSE),"Not Leased")</f>
        <v>Not Leased</v>
      </c>
      <c r="H1141" s="125"/>
      <c r="O1141" s="125"/>
      <c r="P1141" s="125"/>
      <c r="Q1141" s="125"/>
      <c r="U1141" s="125"/>
      <c r="V1141" s="125"/>
      <c r="W1141" s="125"/>
    </row>
    <row r="1142" spans="1:23" x14ac:dyDescent="0.2">
      <c r="A1142" s="29" t="str">
        <f>IFERROR(VLOOKUP(D:D,'Payment Schedule'!U:AK,17,FALSE),"Not Leased")</f>
        <v>Not Leased</v>
      </c>
      <c r="H1142" s="125"/>
      <c r="O1142" s="125"/>
      <c r="P1142" s="125"/>
      <c r="Q1142" s="125"/>
      <c r="U1142" s="125"/>
      <c r="V1142" s="125"/>
      <c r="W1142" s="125"/>
    </row>
    <row r="1143" spans="1:23" x14ac:dyDescent="0.2">
      <c r="A1143" s="29" t="str">
        <f>IFERROR(VLOOKUP(D:D,'Payment Schedule'!U:AK,17,FALSE),"Not Leased")</f>
        <v>Not Leased</v>
      </c>
      <c r="H1143" s="125"/>
      <c r="O1143" s="125"/>
      <c r="P1143" s="125"/>
      <c r="Q1143" s="125"/>
      <c r="U1143" s="125"/>
      <c r="V1143" s="125"/>
      <c r="W1143" s="125"/>
    </row>
    <row r="1144" spans="1:23" x14ac:dyDescent="0.2">
      <c r="A1144" s="29" t="str">
        <f>IFERROR(VLOOKUP(D:D,'Payment Schedule'!U:AK,17,FALSE),"Not Leased")</f>
        <v>Not Leased</v>
      </c>
      <c r="H1144" s="125"/>
      <c r="O1144" s="125"/>
      <c r="P1144" s="125"/>
      <c r="Q1144" s="125"/>
      <c r="U1144" s="125"/>
      <c r="V1144" s="125"/>
      <c r="W1144" s="125"/>
    </row>
    <row r="1145" spans="1:23" x14ac:dyDescent="0.2">
      <c r="A1145" s="29" t="str">
        <f>IFERROR(VLOOKUP(D:D,'Payment Schedule'!U:AK,17,FALSE),"Not Leased")</f>
        <v>Not Leased</v>
      </c>
      <c r="H1145" s="125"/>
      <c r="O1145" s="125"/>
      <c r="P1145" s="125"/>
      <c r="Q1145" s="125"/>
      <c r="U1145" s="125"/>
      <c r="V1145" s="125"/>
      <c r="W1145" s="125"/>
    </row>
    <row r="1146" spans="1:23" x14ac:dyDescent="0.2">
      <c r="A1146" s="29" t="str">
        <f>IFERROR(VLOOKUP(D:D,'Payment Schedule'!U:AK,17,FALSE),"Not Leased")</f>
        <v>Not Leased</v>
      </c>
      <c r="H1146" s="125"/>
      <c r="O1146" s="125"/>
      <c r="P1146" s="125"/>
      <c r="Q1146" s="125"/>
      <c r="U1146" s="125"/>
      <c r="V1146" s="125"/>
      <c r="W1146" s="125"/>
    </row>
    <row r="1147" spans="1:23" x14ac:dyDescent="0.2">
      <c r="A1147" s="29" t="str">
        <f>IFERROR(VLOOKUP(D:D,'Payment Schedule'!U:AK,17,FALSE),"Not Leased")</f>
        <v>Not Leased</v>
      </c>
      <c r="H1147" s="125"/>
      <c r="O1147" s="125"/>
      <c r="P1147" s="125"/>
      <c r="Q1147" s="125"/>
      <c r="U1147" s="125"/>
      <c r="V1147" s="125"/>
      <c r="W1147" s="125"/>
    </row>
    <row r="1148" spans="1:23" x14ac:dyDescent="0.2">
      <c r="A1148" s="29" t="str">
        <f>IFERROR(VLOOKUP(D:D,'Payment Schedule'!U:AK,17,FALSE),"Not Leased")</f>
        <v>Not Leased</v>
      </c>
      <c r="H1148" s="125"/>
      <c r="O1148" s="125"/>
      <c r="P1148" s="125"/>
      <c r="Q1148" s="125"/>
      <c r="U1148" s="125"/>
      <c r="V1148" s="125"/>
      <c r="W1148" s="125"/>
    </row>
    <row r="1149" spans="1:23" x14ac:dyDescent="0.2">
      <c r="A1149" s="29" t="str">
        <f>IFERROR(VLOOKUP(D:D,'Payment Schedule'!U:AK,17,FALSE),"Not Leased")</f>
        <v>Not Leased</v>
      </c>
      <c r="H1149" s="125"/>
      <c r="O1149" s="125"/>
      <c r="P1149" s="125"/>
      <c r="Q1149" s="125"/>
      <c r="U1149" s="125"/>
      <c r="V1149" s="125"/>
      <c r="W1149" s="125"/>
    </row>
    <row r="1150" spans="1:23" x14ac:dyDescent="0.2">
      <c r="A1150" s="29" t="str">
        <f>IFERROR(VLOOKUP(D:D,'Payment Schedule'!U:AK,17,FALSE),"Not Leased")</f>
        <v>Not Leased</v>
      </c>
      <c r="H1150" s="125"/>
      <c r="O1150" s="125"/>
      <c r="P1150" s="125"/>
      <c r="Q1150" s="125"/>
      <c r="U1150" s="125"/>
      <c r="V1150" s="125"/>
      <c r="W1150" s="125"/>
    </row>
    <row r="1151" spans="1:23" x14ac:dyDescent="0.2">
      <c r="A1151" s="29" t="str">
        <f>IFERROR(VLOOKUP(D:D,'Payment Schedule'!U:AK,17,FALSE),"Not Leased")</f>
        <v>Not Leased</v>
      </c>
      <c r="H1151" s="125"/>
      <c r="O1151" s="125"/>
      <c r="P1151" s="125"/>
      <c r="Q1151" s="125"/>
      <c r="U1151" s="125"/>
      <c r="V1151" s="125"/>
      <c r="W1151" s="125"/>
    </row>
    <row r="1152" spans="1:23" x14ac:dyDescent="0.2">
      <c r="A1152" s="29" t="str">
        <f>IFERROR(VLOOKUP(D:D,'Payment Schedule'!U:AK,17,FALSE),"Not Leased")</f>
        <v>Not Leased</v>
      </c>
      <c r="H1152" s="125"/>
      <c r="O1152" s="125"/>
      <c r="P1152" s="125"/>
      <c r="Q1152" s="125"/>
      <c r="U1152" s="125"/>
      <c r="V1152" s="125"/>
      <c r="W1152" s="125"/>
    </row>
    <row r="1153" spans="1:23" x14ac:dyDescent="0.2">
      <c r="A1153" s="29" t="str">
        <f>IFERROR(VLOOKUP(D:D,'Payment Schedule'!U:AK,17,FALSE),"Not Leased")</f>
        <v>Not Leased</v>
      </c>
      <c r="H1153" s="125"/>
      <c r="O1153" s="125"/>
      <c r="P1153" s="125"/>
      <c r="Q1153" s="125"/>
      <c r="U1153" s="125"/>
      <c r="V1153" s="125"/>
      <c r="W1153" s="125"/>
    </row>
    <row r="1154" spans="1:23" x14ac:dyDescent="0.2">
      <c r="A1154" s="29" t="str">
        <f>IFERROR(VLOOKUP(D:D,'Payment Schedule'!U:AK,17,FALSE),"Not Leased")</f>
        <v>Not Leased</v>
      </c>
      <c r="H1154" s="125"/>
      <c r="O1154" s="125"/>
      <c r="P1154" s="125"/>
      <c r="Q1154" s="125"/>
      <c r="U1154" s="125"/>
      <c r="V1154" s="125"/>
      <c r="W1154" s="125"/>
    </row>
    <row r="1155" spans="1:23" x14ac:dyDescent="0.2">
      <c r="A1155" s="29" t="str">
        <f>IFERROR(VLOOKUP(D:D,'Payment Schedule'!U:AK,17,FALSE),"Not Leased")</f>
        <v>Not Leased</v>
      </c>
      <c r="H1155" s="125"/>
      <c r="O1155" s="125"/>
      <c r="P1155" s="125"/>
      <c r="Q1155" s="125"/>
      <c r="U1155" s="125"/>
      <c r="V1155" s="125"/>
      <c r="W1155" s="125"/>
    </row>
    <row r="1156" spans="1:23" x14ac:dyDescent="0.2">
      <c r="A1156" s="29" t="str">
        <f>IFERROR(VLOOKUP(D:D,'Payment Schedule'!U:AK,17,FALSE),"Not Leased")</f>
        <v>Not Leased</v>
      </c>
      <c r="H1156" s="125"/>
      <c r="O1156" s="125"/>
      <c r="P1156" s="125"/>
      <c r="Q1156" s="125"/>
      <c r="U1156" s="125"/>
      <c r="V1156" s="125"/>
      <c r="W1156" s="125"/>
    </row>
    <row r="1157" spans="1:23" x14ac:dyDescent="0.2">
      <c r="A1157" s="29" t="str">
        <f>IFERROR(VLOOKUP(D:D,'Payment Schedule'!U:AK,17,FALSE),"Not Leased")</f>
        <v>Not Leased</v>
      </c>
      <c r="H1157" s="125"/>
      <c r="O1157" s="125"/>
      <c r="P1157" s="125"/>
      <c r="Q1157" s="125"/>
      <c r="U1157" s="125"/>
      <c r="V1157" s="125"/>
      <c r="W1157" s="125"/>
    </row>
    <row r="1158" spans="1:23" x14ac:dyDescent="0.2">
      <c r="A1158" s="29" t="str">
        <f>IFERROR(VLOOKUP(D:D,'Payment Schedule'!U:AK,17,FALSE),"Not Leased")</f>
        <v>Not Leased</v>
      </c>
      <c r="H1158" s="125"/>
      <c r="O1158" s="125"/>
      <c r="P1158" s="125"/>
      <c r="Q1158" s="125"/>
      <c r="U1158" s="125"/>
      <c r="V1158" s="125"/>
      <c r="W1158" s="125"/>
    </row>
    <row r="1159" spans="1:23" x14ac:dyDescent="0.2">
      <c r="A1159" s="29" t="str">
        <f>IFERROR(VLOOKUP(D:D,'Payment Schedule'!U:AK,17,FALSE),"Not Leased")</f>
        <v>Not Leased</v>
      </c>
      <c r="H1159" s="125"/>
      <c r="O1159" s="125"/>
      <c r="P1159" s="125"/>
      <c r="Q1159" s="125"/>
      <c r="U1159" s="125"/>
      <c r="V1159" s="125"/>
      <c r="W1159" s="125"/>
    </row>
    <row r="1160" spans="1:23" x14ac:dyDescent="0.2">
      <c r="A1160" s="29" t="str">
        <f>IFERROR(VLOOKUP(D:D,'Payment Schedule'!U:AK,17,FALSE),"Not Leased")</f>
        <v>Not Leased</v>
      </c>
      <c r="H1160" s="125"/>
      <c r="L1160" s="125"/>
      <c r="M1160" s="125"/>
      <c r="O1160" s="125"/>
      <c r="P1160" s="125"/>
      <c r="Q1160" s="125"/>
      <c r="S1160" s="125"/>
      <c r="U1160" s="125"/>
      <c r="V1160" s="125"/>
      <c r="W1160" s="125"/>
    </row>
    <row r="1161" spans="1:23" x14ac:dyDescent="0.2">
      <c r="A1161" s="29" t="str">
        <f>IFERROR(VLOOKUP(D:D,'Payment Schedule'!U:AK,17,FALSE),"Not Leased")</f>
        <v>Not Leased</v>
      </c>
      <c r="H1161" s="125"/>
      <c r="O1161" s="125"/>
      <c r="P1161" s="125"/>
      <c r="Q1161" s="125"/>
      <c r="U1161" s="125"/>
      <c r="V1161" s="125"/>
      <c r="W1161" s="125"/>
    </row>
    <row r="1162" spans="1:23" x14ac:dyDescent="0.2">
      <c r="A1162" s="29" t="str">
        <f>IFERROR(VLOOKUP(D:D,'Payment Schedule'!U:AK,17,FALSE),"Not Leased")</f>
        <v>Not Leased</v>
      </c>
      <c r="H1162" s="125"/>
      <c r="O1162" s="125"/>
      <c r="P1162" s="125"/>
      <c r="Q1162" s="125"/>
      <c r="U1162" s="125"/>
      <c r="V1162" s="125"/>
      <c r="W1162" s="125"/>
    </row>
    <row r="1163" spans="1:23" x14ac:dyDescent="0.2">
      <c r="A1163" s="29" t="str">
        <f>IFERROR(VLOOKUP(D:D,'Payment Schedule'!U:AK,17,FALSE),"Not Leased")</f>
        <v>Not Leased</v>
      </c>
      <c r="H1163" s="125"/>
      <c r="O1163" s="125"/>
      <c r="P1163" s="125"/>
      <c r="Q1163" s="125"/>
      <c r="U1163" s="125"/>
      <c r="V1163" s="125"/>
      <c r="W1163" s="125"/>
    </row>
    <row r="1164" spans="1:23" x14ac:dyDescent="0.2">
      <c r="A1164" s="29" t="str">
        <f>IFERROR(VLOOKUP(D:D,'Payment Schedule'!U:AK,17,FALSE),"Not Leased")</f>
        <v>Not Leased</v>
      </c>
      <c r="H1164" s="125"/>
      <c r="O1164" s="125"/>
      <c r="P1164" s="125"/>
      <c r="Q1164" s="125"/>
      <c r="U1164" s="125"/>
      <c r="V1164" s="125"/>
      <c r="W1164" s="125"/>
    </row>
    <row r="1165" spans="1:23" x14ac:dyDescent="0.2">
      <c r="A1165" s="29" t="str">
        <f>IFERROR(VLOOKUP(D:D,'Payment Schedule'!U:AK,17,FALSE),"Not Leased")</f>
        <v>Not Leased</v>
      </c>
      <c r="H1165" s="125"/>
      <c r="O1165" s="125"/>
      <c r="P1165" s="125"/>
      <c r="Q1165" s="125"/>
      <c r="U1165" s="125"/>
      <c r="V1165" s="125"/>
      <c r="W1165" s="125"/>
    </row>
    <row r="1166" spans="1:23" x14ac:dyDescent="0.2">
      <c r="A1166" s="29" t="str">
        <f>IFERROR(VLOOKUP(D:D,'Payment Schedule'!U:AK,17,FALSE),"Not Leased")</f>
        <v>Not Leased</v>
      </c>
      <c r="H1166" s="125"/>
      <c r="O1166" s="125"/>
      <c r="P1166" s="125"/>
      <c r="Q1166" s="125"/>
      <c r="U1166" s="125"/>
      <c r="V1166" s="125"/>
      <c r="W1166" s="125"/>
    </row>
    <row r="1167" spans="1:23" x14ac:dyDescent="0.2">
      <c r="A1167" s="29" t="str">
        <f>IFERROR(VLOOKUP(D:D,'Payment Schedule'!U:AK,17,FALSE),"Not Leased")</f>
        <v>Not Leased</v>
      </c>
      <c r="H1167" s="125"/>
      <c r="O1167" s="125"/>
      <c r="P1167" s="125"/>
      <c r="Q1167" s="125"/>
      <c r="U1167" s="125"/>
      <c r="V1167" s="125"/>
      <c r="W1167" s="125"/>
    </row>
    <row r="1168" spans="1:23" x14ac:dyDescent="0.2">
      <c r="A1168" s="29" t="str">
        <f>IFERROR(VLOOKUP(D:D,'Payment Schedule'!U:AK,17,FALSE),"Not Leased")</f>
        <v>Not Leased</v>
      </c>
      <c r="H1168" s="125"/>
      <c r="O1168" s="125"/>
      <c r="P1168" s="125"/>
      <c r="Q1168" s="125"/>
      <c r="U1168" s="125"/>
      <c r="V1168" s="125"/>
      <c r="W1168" s="125"/>
    </row>
    <row r="1169" spans="1:23" x14ac:dyDescent="0.2">
      <c r="A1169" s="29" t="str">
        <f>IFERROR(VLOOKUP(D:D,'Payment Schedule'!U:AK,17,FALSE),"Not Leased")</f>
        <v>Not Leased</v>
      </c>
      <c r="H1169" s="125"/>
      <c r="O1169" s="125"/>
      <c r="P1169" s="125"/>
      <c r="Q1169" s="125"/>
      <c r="U1169" s="125"/>
      <c r="V1169" s="125"/>
      <c r="W1169" s="125"/>
    </row>
    <row r="1170" spans="1:23" x14ac:dyDescent="0.2">
      <c r="A1170" s="29" t="str">
        <f>IFERROR(VLOOKUP(D:D,'Payment Schedule'!U:AK,17,FALSE),"Not Leased")</f>
        <v>Not Leased</v>
      </c>
      <c r="H1170" s="125"/>
      <c r="O1170" s="125"/>
      <c r="P1170" s="125"/>
      <c r="Q1170" s="125"/>
      <c r="U1170" s="125"/>
      <c r="V1170" s="125"/>
      <c r="W1170" s="125"/>
    </row>
    <row r="1171" spans="1:23" x14ac:dyDescent="0.2">
      <c r="A1171" s="29" t="str">
        <f>IFERROR(VLOOKUP(D:D,'Payment Schedule'!U:AK,17,FALSE),"Not Leased")</f>
        <v>Not Leased</v>
      </c>
      <c r="H1171" s="125"/>
      <c r="O1171" s="125"/>
      <c r="P1171" s="125"/>
      <c r="Q1171" s="125"/>
      <c r="U1171" s="125"/>
      <c r="V1171" s="125"/>
      <c r="W1171" s="125"/>
    </row>
    <row r="1172" spans="1:23" x14ac:dyDescent="0.2">
      <c r="A1172" s="29" t="str">
        <f>IFERROR(VLOOKUP(D:D,'Payment Schedule'!U:AK,17,FALSE),"Not Leased")</f>
        <v>Not Leased</v>
      </c>
      <c r="H1172" s="125"/>
      <c r="L1172" s="125"/>
      <c r="M1172" s="125"/>
      <c r="O1172" s="125"/>
      <c r="P1172" s="125"/>
      <c r="Q1172" s="125"/>
      <c r="S1172" s="125"/>
      <c r="U1172" s="125"/>
      <c r="V1172" s="125"/>
      <c r="W1172" s="125"/>
    </row>
    <row r="1173" spans="1:23" x14ac:dyDescent="0.2">
      <c r="A1173" s="29" t="str">
        <f>IFERROR(VLOOKUP(D:D,'Payment Schedule'!U:AK,17,FALSE),"Not Leased")</f>
        <v>Not Leased</v>
      </c>
      <c r="H1173" s="125"/>
      <c r="O1173" s="125"/>
      <c r="P1173" s="125"/>
      <c r="Q1173" s="125"/>
      <c r="U1173" s="125"/>
      <c r="V1173" s="125"/>
      <c r="W1173" s="125"/>
    </row>
    <row r="1174" spans="1:23" x14ac:dyDescent="0.2">
      <c r="A1174" s="29" t="str">
        <f>IFERROR(VLOOKUP(D:D,'Payment Schedule'!U:AK,17,FALSE),"Not Leased")</f>
        <v>Not Leased</v>
      </c>
      <c r="H1174" s="125"/>
      <c r="O1174" s="125"/>
      <c r="P1174" s="125"/>
      <c r="Q1174" s="125"/>
      <c r="U1174" s="125"/>
      <c r="V1174" s="125"/>
      <c r="W1174" s="125"/>
    </row>
    <row r="1175" spans="1:23" x14ac:dyDescent="0.2">
      <c r="A1175" s="29" t="str">
        <f>IFERROR(VLOOKUP(D:D,'Payment Schedule'!U:AK,17,FALSE),"Not Leased")</f>
        <v>Not Leased</v>
      </c>
      <c r="H1175" s="125"/>
      <c r="O1175" s="125"/>
      <c r="P1175" s="125"/>
      <c r="Q1175" s="125"/>
      <c r="U1175" s="125"/>
      <c r="V1175" s="125"/>
      <c r="W1175" s="125"/>
    </row>
    <row r="1176" spans="1:23" x14ac:dyDescent="0.2">
      <c r="A1176" s="29" t="str">
        <f>IFERROR(VLOOKUP(D:D,'Payment Schedule'!U:AK,17,FALSE),"Not Leased")</f>
        <v>Not Leased</v>
      </c>
      <c r="H1176" s="125"/>
      <c r="O1176" s="125"/>
      <c r="P1176" s="125"/>
      <c r="Q1176" s="125"/>
      <c r="U1176" s="125"/>
      <c r="V1176" s="125"/>
      <c r="W1176" s="125"/>
    </row>
    <row r="1177" spans="1:23" x14ac:dyDescent="0.2">
      <c r="A1177" s="29" t="str">
        <f>IFERROR(VLOOKUP(D:D,'Payment Schedule'!U:AK,17,FALSE),"Not Leased")</f>
        <v>Not Leased</v>
      </c>
      <c r="H1177" s="125"/>
      <c r="O1177" s="125"/>
      <c r="P1177" s="125"/>
      <c r="Q1177" s="125"/>
      <c r="U1177" s="125"/>
      <c r="V1177" s="125"/>
      <c r="W1177" s="125"/>
    </row>
    <row r="1178" spans="1:23" x14ac:dyDescent="0.2">
      <c r="A1178" s="29" t="str">
        <f>IFERROR(VLOOKUP(D:D,'Payment Schedule'!U:AK,17,FALSE),"Not Leased")</f>
        <v>Not Leased</v>
      </c>
      <c r="H1178" s="125"/>
      <c r="L1178" s="125"/>
      <c r="M1178" s="125"/>
      <c r="O1178" s="125"/>
      <c r="P1178" s="125"/>
      <c r="Q1178" s="125"/>
      <c r="S1178" s="125"/>
      <c r="U1178" s="125"/>
      <c r="V1178" s="125"/>
      <c r="W1178" s="125"/>
    </row>
    <row r="1179" spans="1:23" x14ac:dyDescent="0.2">
      <c r="A1179" s="29" t="str">
        <f>IFERROR(VLOOKUP(D:D,'Payment Schedule'!U:AK,17,FALSE),"Not Leased")</f>
        <v>Not Leased</v>
      </c>
      <c r="H1179" s="125"/>
      <c r="O1179" s="125"/>
      <c r="P1179" s="125"/>
      <c r="Q1179" s="125"/>
      <c r="U1179" s="125"/>
      <c r="V1179" s="125"/>
      <c r="W1179" s="125"/>
    </row>
    <row r="1180" spans="1:23" x14ac:dyDescent="0.2">
      <c r="A1180" s="29" t="str">
        <f>IFERROR(VLOOKUP(D:D,'Payment Schedule'!U:AK,17,FALSE),"Not Leased")</f>
        <v>Not Leased</v>
      </c>
      <c r="H1180" s="125"/>
      <c r="O1180" s="125"/>
      <c r="P1180" s="125"/>
      <c r="Q1180" s="125"/>
      <c r="U1180" s="125"/>
      <c r="V1180" s="125"/>
      <c r="W1180" s="125"/>
    </row>
    <row r="1181" spans="1:23" x14ac:dyDescent="0.2">
      <c r="A1181" s="29" t="str">
        <f>IFERROR(VLOOKUP(D:D,'Payment Schedule'!U:AK,17,FALSE),"Not Leased")</f>
        <v>Not Leased</v>
      </c>
      <c r="H1181" s="125"/>
      <c r="O1181" s="125"/>
      <c r="P1181" s="125"/>
      <c r="Q1181" s="125"/>
      <c r="U1181" s="125"/>
      <c r="V1181" s="125"/>
      <c r="W1181" s="125"/>
    </row>
    <row r="1182" spans="1:23" x14ac:dyDescent="0.2">
      <c r="A1182" s="29" t="str">
        <f>IFERROR(VLOOKUP(D:D,'Payment Schedule'!U:AK,17,FALSE),"Not Leased")</f>
        <v>Not Leased</v>
      </c>
      <c r="H1182" s="125"/>
      <c r="O1182" s="125"/>
      <c r="P1182" s="125"/>
      <c r="Q1182" s="125"/>
      <c r="U1182" s="125"/>
      <c r="V1182" s="125"/>
      <c r="W1182" s="125"/>
    </row>
    <row r="1183" spans="1:23" x14ac:dyDescent="0.2">
      <c r="A1183" s="29" t="str">
        <f>IFERROR(VLOOKUP(D:D,'Payment Schedule'!U:AK,17,FALSE),"Not Leased")</f>
        <v>Not Leased</v>
      </c>
      <c r="H1183" s="125"/>
      <c r="O1183" s="125"/>
      <c r="P1183" s="125"/>
      <c r="Q1183" s="125"/>
      <c r="U1183" s="125"/>
      <c r="V1183" s="125"/>
      <c r="W1183" s="125"/>
    </row>
    <row r="1184" spans="1:23" x14ac:dyDescent="0.2">
      <c r="A1184" s="29" t="str">
        <f>IFERROR(VLOOKUP(D:D,'Payment Schedule'!U:AK,17,FALSE),"Not Leased")</f>
        <v>Not Leased</v>
      </c>
      <c r="H1184" s="125"/>
      <c r="O1184" s="125"/>
      <c r="P1184" s="125"/>
      <c r="Q1184" s="125"/>
      <c r="U1184" s="125"/>
      <c r="V1184" s="125"/>
      <c r="W1184" s="125"/>
    </row>
    <row r="1185" spans="1:23" x14ac:dyDescent="0.2">
      <c r="A1185" s="29" t="str">
        <f>IFERROR(VLOOKUP(D:D,'Payment Schedule'!U:AK,17,FALSE),"Not Leased")</f>
        <v>Not Leased</v>
      </c>
      <c r="H1185" s="125"/>
      <c r="O1185" s="125"/>
      <c r="P1185" s="125"/>
      <c r="Q1185" s="125"/>
      <c r="U1185" s="125"/>
      <c r="V1185" s="125"/>
      <c r="W1185" s="125"/>
    </row>
    <row r="1186" spans="1:23" x14ac:dyDescent="0.2">
      <c r="A1186" s="29" t="str">
        <f>IFERROR(VLOOKUP(D:D,'Payment Schedule'!U:AK,17,FALSE),"Not Leased")</f>
        <v>Not Leased</v>
      </c>
      <c r="H1186" s="125"/>
      <c r="L1186" s="125"/>
      <c r="M1186" s="125"/>
      <c r="O1186" s="125"/>
      <c r="P1186" s="125"/>
      <c r="Q1186" s="125"/>
      <c r="S1186" s="125"/>
      <c r="U1186" s="125"/>
      <c r="V1186" s="125"/>
      <c r="W1186" s="125"/>
    </row>
    <row r="1187" spans="1:23" x14ac:dyDescent="0.2">
      <c r="A1187" s="29" t="str">
        <f>IFERROR(VLOOKUP(D:D,'Payment Schedule'!U:AK,17,FALSE),"Not Leased")</f>
        <v>Not Leased</v>
      </c>
      <c r="H1187" s="125"/>
      <c r="O1187" s="125"/>
      <c r="P1187" s="125"/>
      <c r="Q1187" s="125"/>
      <c r="U1187" s="125"/>
      <c r="V1187" s="125"/>
      <c r="W1187" s="125"/>
    </row>
    <row r="1188" spans="1:23" x14ac:dyDescent="0.2">
      <c r="A1188" s="29" t="str">
        <f>IFERROR(VLOOKUP(D:D,'Payment Schedule'!U:AK,17,FALSE),"Not Leased")</f>
        <v>Not Leased</v>
      </c>
      <c r="H1188" s="125"/>
      <c r="O1188" s="125"/>
      <c r="P1188" s="125"/>
      <c r="Q1188" s="125"/>
      <c r="U1188" s="125"/>
      <c r="V1188" s="125"/>
      <c r="W1188" s="125"/>
    </row>
    <row r="1189" spans="1:23" x14ac:dyDescent="0.2">
      <c r="A1189" s="29" t="str">
        <f>IFERROR(VLOOKUP(D:D,'Payment Schedule'!U:AK,17,FALSE),"Not Leased")</f>
        <v>Not Leased</v>
      </c>
      <c r="H1189" s="125"/>
      <c r="O1189" s="125"/>
      <c r="P1189" s="125"/>
      <c r="Q1189" s="125"/>
      <c r="U1189" s="125"/>
      <c r="V1189" s="125"/>
      <c r="W1189" s="125"/>
    </row>
    <row r="1190" spans="1:23" x14ac:dyDescent="0.2">
      <c r="A1190" s="29" t="str">
        <f>IFERROR(VLOOKUP(D:D,'Payment Schedule'!U:AK,17,FALSE),"Not Leased")</f>
        <v>Not Leased</v>
      </c>
      <c r="H1190" s="125"/>
      <c r="L1190" s="125"/>
      <c r="M1190" s="125"/>
      <c r="O1190" s="125"/>
      <c r="P1190" s="125"/>
      <c r="Q1190" s="125"/>
      <c r="S1190" s="125"/>
      <c r="U1190" s="125"/>
      <c r="V1190" s="125"/>
      <c r="W1190" s="125"/>
    </row>
    <row r="1191" spans="1:23" x14ac:dyDescent="0.2">
      <c r="A1191" s="29" t="str">
        <f>IFERROR(VLOOKUP(D:D,'Payment Schedule'!U:AK,17,FALSE),"Not Leased")</f>
        <v>Not Leased</v>
      </c>
      <c r="H1191" s="125"/>
      <c r="O1191" s="125"/>
      <c r="P1191" s="125"/>
      <c r="Q1191" s="125"/>
      <c r="U1191" s="125"/>
      <c r="V1191" s="125"/>
      <c r="W1191" s="125"/>
    </row>
    <row r="1192" spans="1:23" x14ac:dyDescent="0.2">
      <c r="A1192" s="29" t="str">
        <f>IFERROR(VLOOKUP(D:D,'Payment Schedule'!U:AK,17,FALSE),"Not Leased")</f>
        <v>Not Leased</v>
      </c>
      <c r="H1192" s="125"/>
      <c r="O1192" s="125"/>
      <c r="P1192" s="125"/>
      <c r="Q1192" s="125"/>
      <c r="U1192" s="125"/>
      <c r="V1192" s="125"/>
      <c r="W1192" s="125"/>
    </row>
    <row r="1193" spans="1:23" x14ac:dyDescent="0.2">
      <c r="A1193" s="29" t="str">
        <f>IFERROR(VLOOKUP(D:D,'Payment Schedule'!U:AK,17,FALSE),"Not Leased")</f>
        <v>Not Leased</v>
      </c>
      <c r="H1193" s="125"/>
      <c r="O1193" s="125"/>
      <c r="P1193" s="125"/>
      <c r="Q1193" s="125"/>
      <c r="U1193" s="125"/>
      <c r="V1193" s="125"/>
      <c r="W1193" s="125"/>
    </row>
    <row r="1194" spans="1:23" x14ac:dyDescent="0.2">
      <c r="A1194" s="29" t="str">
        <f>IFERROR(VLOOKUP(D:D,'Payment Schedule'!U:AK,17,FALSE),"Not Leased")</f>
        <v>Not Leased</v>
      </c>
      <c r="H1194" s="125"/>
      <c r="O1194" s="125"/>
      <c r="P1194" s="125"/>
      <c r="Q1194" s="125"/>
      <c r="U1194" s="125"/>
      <c r="V1194" s="125"/>
      <c r="W1194" s="125"/>
    </row>
    <row r="1195" spans="1:23" x14ac:dyDescent="0.2">
      <c r="A1195" s="29" t="str">
        <f>IFERROR(VLOOKUP(D:D,'Payment Schedule'!U:AK,17,FALSE),"Not Leased")</f>
        <v>Not Leased</v>
      </c>
      <c r="H1195" s="125"/>
      <c r="L1195" s="125"/>
      <c r="M1195" s="125"/>
      <c r="O1195" s="125"/>
      <c r="P1195" s="125"/>
      <c r="Q1195" s="125"/>
      <c r="S1195" s="125"/>
      <c r="U1195" s="125"/>
      <c r="V1195" s="125"/>
      <c r="W1195" s="125"/>
    </row>
    <row r="1196" spans="1:23" x14ac:dyDescent="0.2">
      <c r="A1196" s="29" t="str">
        <f>IFERROR(VLOOKUP(D:D,'Payment Schedule'!U:AK,17,FALSE),"Not Leased")</f>
        <v>Not Leased</v>
      </c>
      <c r="H1196" s="125"/>
      <c r="L1196" s="125"/>
      <c r="M1196" s="125"/>
      <c r="O1196" s="125"/>
      <c r="P1196" s="125"/>
      <c r="Q1196" s="125"/>
      <c r="S1196" s="125"/>
      <c r="U1196" s="125"/>
      <c r="V1196" s="125"/>
      <c r="W1196" s="125"/>
    </row>
    <row r="1197" spans="1:23" x14ac:dyDescent="0.2">
      <c r="A1197" s="29" t="str">
        <f>IFERROR(VLOOKUP(D:D,'Payment Schedule'!U:AK,17,FALSE),"Not Leased")</f>
        <v>Not Leased</v>
      </c>
      <c r="H1197" s="125"/>
      <c r="O1197" s="125"/>
      <c r="P1197" s="125"/>
      <c r="Q1197" s="125"/>
      <c r="U1197" s="125"/>
      <c r="V1197" s="125"/>
      <c r="W1197" s="125"/>
    </row>
    <row r="1198" spans="1:23" x14ac:dyDescent="0.2">
      <c r="A1198" s="29" t="str">
        <f>IFERROR(VLOOKUP(D:D,'Payment Schedule'!U:AK,17,FALSE),"Not Leased")</f>
        <v>Not Leased</v>
      </c>
      <c r="H1198" s="125"/>
      <c r="L1198" s="125"/>
      <c r="M1198" s="125"/>
      <c r="O1198" s="125"/>
      <c r="P1198" s="125"/>
      <c r="Q1198" s="125"/>
      <c r="S1198" s="125"/>
      <c r="U1198" s="125"/>
      <c r="V1198" s="125"/>
      <c r="W1198" s="125"/>
    </row>
    <row r="1199" spans="1:23" x14ac:dyDescent="0.2">
      <c r="A1199" s="29" t="str">
        <f>IFERROR(VLOOKUP(D:D,'Payment Schedule'!U:AK,17,FALSE),"Not Leased")</f>
        <v>Not Leased</v>
      </c>
      <c r="H1199" s="125"/>
      <c r="L1199" s="125"/>
      <c r="M1199" s="125"/>
      <c r="O1199" s="125"/>
      <c r="P1199" s="125"/>
      <c r="Q1199" s="125"/>
      <c r="S1199" s="125"/>
      <c r="U1199" s="125"/>
      <c r="V1199" s="125"/>
      <c r="W1199" s="125"/>
    </row>
    <row r="1200" spans="1:23" x14ac:dyDescent="0.2">
      <c r="A1200" s="29" t="str">
        <f>IFERROR(VLOOKUP(D:D,'Payment Schedule'!U:AK,17,FALSE),"Not Leased")</f>
        <v>Not Leased</v>
      </c>
      <c r="H1200" s="125"/>
      <c r="L1200" s="125"/>
      <c r="M1200" s="125"/>
      <c r="O1200" s="125"/>
      <c r="P1200" s="125"/>
      <c r="Q1200" s="125"/>
      <c r="S1200" s="125"/>
      <c r="U1200" s="125"/>
      <c r="V1200" s="125"/>
      <c r="W1200" s="125"/>
    </row>
    <row r="1201" spans="1:23" x14ac:dyDescent="0.2">
      <c r="A1201" s="29" t="str">
        <f>IFERROR(VLOOKUP(D:D,'Payment Schedule'!U:AK,17,FALSE),"Not Leased")</f>
        <v>Not Leased</v>
      </c>
      <c r="H1201" s="125"/>
      <c r="O1201" s="125"/>
      <c r="P1201" s="125"/>
      <c r="Q1201" s="125"/>
      <c r="U1201" s="125"/>
      <c r="V1201" s="125"/>
      <c r="W1201" s="125"/>
    </row>
    <row r="1202" spans="1:23" x14ac:dyDescent="0.2">
      <c r="A1202" s="29" t="str">
        <f>IFERROR(VLOOKUP(D:D,'Payment Schedule'!U:AK,17,FALSE),"Not Leased")</f>
        <v>Not Leased</v>
      </c>
      <c r="H1202" s="125"/>
      <c r="O1202" s="125"/>
      <c r="P1202" s="125"/>
      <c r="Q1202" s="125"/>
      <c r="U1202" s="125"/>
      <c r="V1202" s="125"/>
      <c r="W1202" s="125"/>
    </row>
    <row r="1203" spans="1:23" x14ac:dyDescent="0.2">
      <c r="A1203" s="29" t="str">
        <f>IFERROR(VLOOKUP(D:D,'Payment Schedule'!U:AK,17,FALSE),"Not Leased")</f>
        <v>Not Leased</v>
      </c>
      <c r="H1203" s="125"/>
      <c r="O1203" s="125"/>
      <c r="P1203" s="125"/>
      <c r="Q1203" s="125"/>
      <c r="U1203" s="125"/>
      <c r="V1203" s="125"/>
      <c r="W1203" s="125"/>
    </row>
    <row r="1204" spans="1:23" x14ac:dyDescent="0.2">
      <c r="A1204" s="29" t="str">
        <f>IFERROR(VLOOKUP(D:D,'Payment Schedule'!U:AK,17,FALSE),"Not Leased")</f>
        <v>Not Leased</v>
      </c>
      <c r="H1204" s="125"/>
      <c r="O1204" s="125"/>
      <c r="P1204" s="125"/>
      <c r="Q1204" s="125"/>
      <c r="U1204" s="125"/>
      <c r="V1204" s="125"/>
      <c r="W1204" s="125"/>
    </row>
    <row r="1205" spans="1:23" x14ac:dyDescent="0.2">
      <c r="A1205" s="29" t="str">
        <f>IFERROR(VLOOKUP(D:D,'Payment Schedule'!U:AK,17,FALSE),"Not Leased")</f>
        <v>Not Leased</v>
      </c>
      <c r="H1205" s="125"/>
      <c r="O1205" s="125"/>
      <c r="P1205" s="125"/>
      <c r="Q1205" s="125"/>
      <c r="U1205" s="125"/>
      <c r="V1205" s="125"/>
      <c r="W1205" s="125"/>
    </row>
    <row r="1206" spans="1:23" x14ac:dyDescent="0.2">
      <c r="A1206" s="29" t="str">
        <f>IFERROR(VLOOKUP(D:D,'Payment Schedule'!U:AK,17,FALSE),"Not Leased")</f>
        <v>Not Leased</v>
      </c>
      <c r="H1206" s="125"/>
      <c r="O1206" s="125"/>
      <c r="P1206" s="125"/>
      <c r="Q1206" s="125"/>
      <c r="U1206" s="125"/>
      <c r="V1206" s="125"/>
      <c r="W1206" s="125"/>
    </row>
    <row r="1207" spans="1:23" x14ac:dyDescent="0.2">
      <c r="A1207" s="29" t="str">
        <f>IFERROR(VLOOKUP(D:D,'Payment Schedule'!U:AK,17,FALSE),"Not Leased")</f>
        <v>Not Leased</v>
      </c>
      <c r="H1207" s="125"/>
      <c r="O1207" s="125"/>
      <c r="P1207" s="125"/>
      <c r="Q1207" s="125"/>
      <c r="U1207" s="125"/>
      <c r="V1207" s="125"/>
      <c r="W1207" s="125"/>
    </row>
    <row r="1208" spans="1:23" x14ac:dyDescent="0.2">
      <c r="A1208" s="29" t="str">
        <f>IFERROR(VLOOKUP(D:D,'Payment Schedule'!U:AK,17,FALSE),"Not Leased")</f>
        <v>Not Leased</v>
      </c>
      <c r="H1208" s="125"/>
      <c r="O1208" s="125"/>
      <c r="P1208" s="125"/>
      <c r="Q1208" s="125"/>
      <c r="U1208" s="125"/>
      <c r="V1208" s="125"/>
      <c r="W1208" s="125"/>
    </row>
    <row r="1209" spans="1:23" x14ac:dyDescent="0.2">
      <c r="A1209" s="29" t="str">
        <f>IFERROR(VLOOKUP(D:D,'Payment Schedule'!U:AK,17,FALSE),"Not Leased")</f>
        <v>Not Leased</v>
      </c>
      <c r="H1209" s="125"/>
      <c r="O1209" s="125"/>
      <c r="P1209" s="125"/>
      <c r="Q1209" s="125"/>
      <c r="U1209" s="125"/>
      <c r="V1209" s="125"/>
      <c r="W1209" s="125"/>
    </row>
    <row r="1210" spans="1:23" x14ac:dyDescent="0.2">
      <c r="A1210" s="29" t="str">
        <f>IFERROR(VLOOKUP(D:D,'Payment Schedule'!U:AK,17,FALSE),"Not Leased")</f>
        <v>Not Leased</v>
      </c>
      <c r="H1210" s="125"/>
      <c r="O1210" s="125"/>
      <c r="P1210" s="125"/>
      <c r="Q1210" s="125"/>
      <c r="U1210" s="125"/>
      <c r="V1210" s="125"/>
      <c r="W1210" s="125"/>
    </row>
    <row r="1211" spans="1:23" x14ac:dyDescent="0.2">
      <c r="A1211" s="29" t="str">
        <f>IFERROR(VLOOKUP(D:D,'Payment Schedule'!U:AK,17,FALSE),"Not Leased")</f>
        <v>Not Leased</v>
      </c>
      <c r="H1211" s="125"/>
      <c r="O1211" s="125"/>
      <c r="P1211" s="125"/>
      <c r="Q1211" s="125"/>
      <c r="U1211" s="125"/>
      <c r="V1211" s="125"/>
      <c r="W1211" s="125"/>
    </row>
    <row r="1212" spans="1:23" x14ac:dyDescent="0.2">
      <c r="A1212" s="29" t="str">
        <f>IFERROR(VLOOKUP(D:D,'Payment Schedule'!U:AK,17,FALSE),"Not Leased")</f>
        <v>Not Leased</v>
      </c>
      <c r="H1212" s="125"/>
      <c r="L1212" s="125"/>
      <c r="M1212" s="125"/>
      <c r="O1212" s="125"/>
      <c r="P1212" s="125"/>
      <c r="Q1212" s="125"/>
      <c r="S1212" s="125"/>
      <c r="U1212" s="125"/>
      <c r="V1212" s="125"/>
      <c r="W1212" s="125"/>
    </row>
    <row r="1213" spans="1:23" x14ac:dyDescent="0.2">
      <c r="A1213" s="29" t="str">
        <f>IFERROR(VLOOKUP(D:D,'Payment Schedule'!U:AK,17,FALSE),"Not Leased")</f>
        <v>Not Leased</v>
      </c>
      <c r="H1213" s="125"/>
      <c r="L1213" s="125"/>
      <c r="M1213" s="125"/>
      <c r="O1213" s="125"/>
      <c r="P1213" s="125"/>
      <c r="Q1213" s="125"/>
      <c r="S1213" s="125"/>
      <c r="U1213" s="125"/>
      <c r="V1213" s="125"/>
      <c r="W1213" s="125"/>
    </row>
    <row r="1214" spans="1:23" x14ac:dyDescent="0.2">
      <c r="A1214" s="29" t="str">
        <f>IFERROR(VLOOKUP(D:D,'Payment Schedule'!U:AK,17,FALSE),"Not Leased")</f>
        <v>Not Leased</v>
      </c>
      <c r="H1214" s="125"/>
      <c r="L1214" s="125"/>
      <c r="M1214" s="125"/>
      <c r="O1214" s="125"/>
      <c r="P1214" s="125"/>
      <c r="Q1214" s="125"/>
      <c r="S1214" s="125"/>
      <c r="U1214" s="125"/>
      <c r="V1214" s="125"/>
      <c r="W1214" s="125"/>
    </row>
    <row r="1215" spans="1:23" x14ac:dyDescent="0.2">
      <c r="A1215" s="29" t="str">
        <f>IFERROR(VLOOKUP(D:D,'Payment Schedule'!U:AK,17,FALSE),"Not Leased")</f>
        <v>Not Leased</v>
      </c>
      <c r="H1215" s="125"/>
      <c r="L1215" s="125"/>
      <c r="M1215" s="125"/>
      <c r="O1215" s="125"/>
      <c r="P1215" s="125"/>
      <c r="Q1215" s="125"/>
      <c r="S1215" s="125"/>
      <c r="U1215" s="125"/>
      <c r="V1215" s="125"/>
      <c r="W1215" s="125"/>
    </row>
    <row r="1216" spans="1:23" x14ac:dyDescent="0.2">
      <c r="A1216" s="29" t="str">
        <f>IFERROR(VLOOKUP(D:D,'Payment Schedule'!U:AK,17,FALSE),"Not Leased")</f>
        <v>Not Leased</v>
      </c>
      <c r="H1216" s="125"/>
      <c r="L1216" s="125"/>
      <c r="M1216" s="125"/>
      <c r="O1216" s="125"/>
      <c r="P1216" s="125"/>
      <c r="Q1216" s="125"/>
      <c r="S1216" s="125"/>
      <c r="U1216" s="125"/>
      <c r="V1216" s="125"/>
      <c r="W1216" s="125"/>
    </row>
    <row r="1217" spans="1:23" x14ac:dyDescent="0.2">
      <c r="A1217" s="29" t="str">
        <f>IFERROR(VLOOKUP(D:D,'Payment Schedule'!U:AK,17,FALSE),"Not Leased")</f>
        <v>Not Leased</v>
      </c>
      <c r="H1217" s="125"/>
      <c r="O1217" s="125"/>
      <c r="P1217" s="125"/>
      <c r="Q1217" s="125"/>
      <c r="U1217" s="125"/>
      <c r="V1217" s="125"/>
      <c r="W1217" s="125"/>
    </row>
    <row r="1218" spans="1:23" x14ac:dyDescent="0.2">
      <c r="A1218" s="29" t="str">
        <f>IFERROR(VLOOKUP(D:D,'Payment Schedule'!U:AK,17,FALSE),"Not Leased")</f>
        <v>Not Leased</v>
      </c>
      <c r="H1218" s="125"/>
      <c r="O1218" s="125"/>
      <c r="P1218" s="125"/>
      <c r="Q1218" s="125"/>
      <c r="U1218" s="125"/>
      <c r="V1218" s="125"/>
      <c r="W1218" s="125"/>
    </row>
    <row r="1219" spans="1:23" x14ac:dyDescent="0.2">
      <c r="A1219" s="29" t="str">
        <f>IFERROR(VLOOKUP(D:D,'Payment Schedule'!U:AK,17,FALSE),"Not Leased")</f>
        <v>Not Leased</v>
      </c>
      <c r="H1219" s="125"/>
      <c r="O1219" s="125"/>
      <c r="P1219" s="125"/>
      <c r="Q1219" s="125"/>
      <c r="U1219" s="125"/>
      <c r="V1219" s="125"/>
      <c r="W1219" s="125"/>
    </row>
    <row r="1220" spans="1:23" x14ac:dyDescent="0.2">
      <c r="A1220" s="29" t="str">
        <f>IFERROR(VLOOKUP(D:D,'Payment Schedule'!U:AK,17,FALSE),"Not Leased")</f>
        <v>Not Leased</v>
      </c>
      <c r="H1220" s="125"/>
      <c r="O1220" s="125"/>
      <c r="P1220" s="125"/>
      <c r="Q1220" s="125"/>
      <c r="U1220" s="125"/>
      <c r="V1220" s="125"/>
      <c r="W1220" s="125"/>
    </row>
    <row r="1221" spans="1:23" x14ac:dyDescent="0.2">
      <c r="A1221" s="29" t="str">
        <f>IFERROR(VLOOKUP(D:D,'Payment Schedule'!U:AK,17,FALSE),"Not Leased")</f>
        <v>Not Leased</v>
      </c>
      <c r="H1221" s="125"/>
      <c r="O1221" s="125"/>
      <c r="P1221" s="125"/>
      <c r="Q1221" s="125"/>
      <c r="U1221" s="125"/>
      <c r="V1221" s="125"/>
      <c r="W1221" s="125"/>
    </row>
    <row r="1222" spans="1:23" x14ac:dyDescent="0.2">
      <c r="A1222" s="29" t="str">
        <f>IFERROR(VLOOKUP(D:D,'Payment Schedule'!U:AK,17,FALSE),"Not Leased")</f>
        <v>Not Leased</v>
      </c>
      <c r="H1222" s="125"/>
      <c r="O1222" s="125"/>
      <c r="P1222" s="125"/>
      <c r="Q1222" s="125"/>
      <c r="U1222" s="125"/>
      <c r="V1222" s="125"/>
      <c r="W1222" s="125"/>
    </row>
    <row r="1223" spans="1:23" x14ac:dyDescent="0.2">
      <c r="A1223" s="29" t="str">
        <f>IFERROR(VLOOKUP(D:D,'Payment Schedule'!U:AK,17,FALSE),"Not Leased")</f>
        <v>Not Leased</v>
      </c>
      <c r="H1223" s="125"/>
      <c r="O1223" s="125"/>
      <c r="P1223" s="125"/>
      <c r="Q1223" s="125"/>
      <c r="U1223" s="125"/>
      <c r="V1223" s="125"/>
      <c r="W1223" s="125"/>
    </row>
    <row r="1224" spans="1:23" x14ac:dyDescent="0.2">
      <c r="A1224" s="29" t="str">
        <f>IFERROR(VLOOKUP(D:D,'Payment Schedule'!U:AK,17,FALSE),"Not Leased")</f>
        <v>Not Leased</v>
      </c>
      <c r="H1224" s="125"/>
      <c r="O1224" s="125"/>
      <c r="P1224" s="125"/>
      <c r="Q1224" s="125"/>
      <c r="U1224" s="125"/>
      <c r="V1224" s="125"/>
      <c r="W1224" s="125"/>
    </row>
    <row r="1225" spans="1:23" x14ac:dyDescent="0.2">
      <c r="A1225" s="29" t="str">
        <f>IFERROR(VLOOKUP(D:D,'Payment Schedule'!U:AK,17,FALSE),"Not Leased")</f>
        <v>Not Leased</v>
      </c>
      <c r="H1225" s="125"/>
      <c r="O1225" s="125"/>
      <c r="P1225" s="125"/>
      <c r="Q1225" s="125"/>
      <c r="U1225" s="125"/>
      <c r="V1225" s="125"/>
      <c r="W1225" s="125"/>
    </row>
    <row r="1226" spans="1:23" x14ac:dyDescent="0.2">
      <c r="A1226" s="29" t="str">
        <f>IFERROR(VLOOKUP(D:D,'Payment Schedule'!U:AK,17,FALSE),"Not Leased")</f>
        <v>Not Leased</v>
      </c>
      <c r="H1226" s="125"/>
      <c r="L1226" s="125"/>
      <c r="M1226" s="125"/>
      <c r="O1226" s="125"/>
      <c r="P1226" s="125"/>
      <c r="Q1226" s="125"/>
      <c r="S1226" s="125"/>
      <c r="U1226" s="125"/>
      <c r="V1226" s="125"/>
      <c r="W1226" s="125"/>
    </row>
    <row r="1227" spans="1:23" x14ac:dyDescent="0.2">
      <c r="A1227" s="29" t="str">
        <f>IFERROR(VLOOKUP(D:D,'Payment Schedule'!U:AK,17,FALSE),"Not Leased")</f>
        <v>Not Leased</v>
      </c>
      <c r="H1227" s="125"/>
      <c r="O1227" s="125"/>
      <c r="P1227" s="125"/>
      <c r="Q1227" s="125"/>
      <c r="U1227" s="125"/>
      <c r="V1227" s="125"/>
      <c r="W1227" s="125"/>
    </row>
    <row r="1228" spans="1:23" x14ac:dyDescent="0.2">
      <c r="A1228" s="29" t="str">
        <f>IFERROR(VLOOKUP(D:D,'Payment Schedule'!U:AK,17,FALSE),"Not Leased")</f>
        <v>Not Leased</v>
      </c>
      <c r="H1228" s="125"/>
      <c r="O1228" s="125"/>
      <c r="P1228" s="125"/>
      <c r="Q1228" s="125"/>
      <c r="U1228" s="125"/>
      <c r="V1228" s="125"/>
      <c r="W1228" s="125"/>
    </row>
    <row r="1229" spans="1:23" x14ac:dyDescent="0.2">
      <c r="A1229" s="29" t="str">
        <f>IFERROR(VLOOKUP(D:D,'Payment Schedule'!U:AK,17,FALSE),"Not Leased")</f>
        <v>Not Leased</v>
      </c>
      <c r="H1229" s="125"/>
      <c r="O1229" s="125"/>
      <c r="P1229" s="125"/>
      <c r="Q1229" s="125"/>
      <c r="U1229" s="125"/>
      <c r="V1229" s="125"/>
      <c r="W1229" s="125"/>
    </row>
    <row r="1230" spans="1:23" x14ac:dyDescent="0.2">
      <c r="A1230" s="29" t="str">
        <f>IFERROR(VLOOKUP(D:D,'Payment Schedule'!U:AK,17,FALSE),"Not Leased")</f>
        <v>Not Leased</v>
      </c>
      <c r="H1230" s="125"/>
      <c r="O1230" s="125"/>
      <c r="P1230" s="125"/>
      <c r="Q1230" s="125"/>
      <c r="U1230" s="125"/>
      <c r="V1230" s="125"/>
      <c r="W1230" s="125"/>
    </row>
    <row r="1231" spans="1:23" x14ac:dyDescent="0.2">
      <c r="A1231" s="29" t="str">
        <f>IFERROR(VLOOKUP(D:D,'Payment Schedule'!U:AK,17,FALSE),"Not Leased")</f>
        <v>Not Leased</v>
      </c>
      <c r="H1231" s="125"/>
      <c r="O1231" s="125"/>
      <c r="P1231" s="125"/>
      <c r="Q1231" s="125"/>
      <c r="U1231" s="125"/>
      <c r="V1231" s="125"/>
      <c r="W1231" s="125"/>
    </row>
    <row r="1232" spans="1:23" x14ac:dyDescent="0.2">
      <c r="A1232" s="29" t="str">
        <f>IFERROR(VLOOKUP(D:D,'Payment Schedule'!U:AK,17,FALSE),"Not Leased")</f>
        <v>Not Leased</v>
      </c>
      <c r="H1232" s="125"/>
      <c r="O1232" s="125"/>
      <c r="P1232" s="125"/>
      <c r="Q1232" s="125"/>
      <c r="U1232" s="125"/>
      <c r="V1232" s="125"/>
      <c r="W1232" s="125"/>
    </row>
    <row r="1233" spans="1:23" x14ac:dyDescent="0.2">
      <c r="A1233" s="29" t="str">
        <f>IFERROR(VLOOKUP(D:D,'Payment Schedule'!U:AK,17,FALSE),"Not Leased")</f>
        <v>Not Leased</v>
      </c>
      <c r="H1233" s="125"/>
      <c r="O1233" s="125"/>
      <c r="P1233" s="125"/>
      <c r="Q1233" s="125"/>
      <c r="U1233" s="125"/>
      <c r="V1233" s="125"/>
      <c r="W1233" s="125"/>
    </row>
    <row r="1234" spans="1:23" x14ac:dyDescent="0.2">
      <c r="A1234" s="29" t="str">
        <f>IFERROR(VLOOKUP(D:D,'Payment Schedule'!U:AK,17,FALSE),"Not Leased")</f>
        <v>Not Leased</v>
      </c>
      <c r="H1234" s="125"/>
      <c r="O1234" s="125"/>
      <c r="P1234" s="125"/>
      <c r="Q1234" s="125"/>
      <c r="U1234" s="125"/>
      <c r="V1234" s="125"/>
      <c r="W1234" s="125"/>
    </row>
    <row r="1235" spans="1:23" x14ac:dyDescent="0.2">
      <c r="A1235" s="29" t="str">
        <f>IFERROR(VLOOKUP(D:D,'Payment Schedule'!U:AK,17,FALSE),"Not Leased")</f>
        <v>Not Leased</v>
      </c>
      <c r="H1235" s="125"/>
      <c r="O1235" s="125"/>
      <c r="P1235" s="125"/>
      <c r="Q1235" s="125"/>
      <c r="U1235" s="125"/>
      <c r="V1235" s="125"/>
      <c r="W1235" s="125"/>
    </row>
    <row r="1236" spans="1:23" x14ac:dyDescent="0.2">
      <c r="A1236" s="29" t="str">
        <f>IFERROR(VLOOKUP(D:D,'Payment Schedule'!U:AK,17,FALSE),"Not Leased")</f>
        <v>Not Leased</v>
      </c>
      <c r="H1236" s="125"/>
      <c r="O1236" s="125"/>
      <c r="P1236" s="125"/>
      <c r="Q1236" s="125"/>
      <c r="U1236" s="125"/>
      <c r="V1236" s="125"/>
      <c r="W1236" s="125"/>
    </row>
    <row r="1237" spans="1:23" x14ac:dyDescent="0.2">
      <c r="A1237" s="29" t="str">
        <f>IFERROR(VLOOKUP(D:D,'Payment Schedule'!U:AK,17,FALSE),"Not Leased")</f>
        <v>Not Leased</v>
      </c>
      <c r="H1237" s="125"/>
      <c r="O1237" s="125"/>
      <c r="P1237" s="125"/>
      <c r="Q1237" s="125"/>
      <c r="U1237" s="125"/>
      <c r="V1237" s="125"/>
      <c r="W1237" s="125"/>
    </row>
    <row r="1238" spans="1:23" x14ac:dyDescent="0.2">
      <c r="A1238" s="29" t="str">
        <f>IFERROR(VLOOKUP(D:D,'Payment Schedule'!U:AK,17,FALSE),"Not Leased")</f>
        <v>Not Leased</v>
      </c>
      <c r="H1238" s="125"/>
      <c r="O1238" s="125"/>
      <c r="P1238" s="125"/>
      <c r="Q1238" s="125"/>
      <c r="U1238" s="125"/>
      <c r="V1238" s="125"/>
      <c r="W1238" s="125"/>
    </row>
    <row r="1239" spans="1:23" x14ac:dyDescent="0.2">
      <c r="A1239" s="29" t="str">
        <f>IFERROR(VLOOKUP(D:D,'Payment Schedule'!U:AK,17,FALSE),"Not Leased")</f>
        <v>Not Leased</v>
      </c>
      <c r="H1239" s="125"/>
      <c r="O1239" s="125"/>
      <c r="P1239" s="125"/>
      <c r="Q1239" s="125"/>
      <c r="U1239" s="125"/>
      <c r="V1239" s="125"/>
      <c r="W1239" s="125"/>
    </row>
    <row r="1240" spans="1:23" x14ac:dyDescent="0.2">
      <c r="A1240" s="29" t="str">
        <f>IFERROR(VLOOKUP(D:D,'Payment Schedule'!U:AK,17,FALSE),"Not Leased")</f>
        <v>Not Leased</v>
      </c>
      <c r="H1240" s="125"/>
      <c r="O1240" s="125"/>
      <c r="P1240" s="125"/>
      <c r="Q1240" s="125"/>
      <c r="U1240" s="125"/>
      <c r="V1240" s="125"/>
      <c r="W1240" s="125"/>
    </row>
    <row r="1241" spans="1:23" x14ac:dyDescent="0.2">
      <c r="A1241" s="29" t="str">
        <f>IFERROR(VLOOKUP(D:D,'Payment Schedule'!U:AK,17,FALSE),"Not Leased")</f>
        <v>Not Leased</v>
      </c>
      <c r="H1241" s="125"/>
      <c r="O1241" s="125"/>
      <c r="P1241" s="125"/>
      <c r="Q1241" s="125"/>
      <c r="U1241" s="125"/>
      <c r="V1241" s="125"/>
      <c r="W1241" s="125"/>
    </row>
    <row r="1242" spans="1:23" x14ac:dyDescent="0.2">
      <c r="A1242" s="29" t="str">
        <f>IFERROR(VLOOKUP(D:D,'Payment Schedule'!U:AK,17,FALSE),"Not Leased")</f>
        <v>Not Leased</v>
      </c>
      <c r="H1242" s="125"/>
      <c r="O1242" s="125"/>
      <c r="P1242" s="125"/>
      <c r="Q1242" s="125"/>
      <c r="U1242" s="125"/>
      <c r="V1242" s="125"/>
      <c r="W1242" s="125"/>
    </row>
    <row r="1243" spans="1:23" x14ac:dyDescent="0.2">
      <c r="A1243" s="29" t="str">
        <f>IFERROR(VLOOKUP(D:D,'Payment Schedule'!U:AK,17,FALSE),"Not Leased")</f>
        <v>Not Leased</v>
      </c>
      <c r="H1243" s="125"/>
      <c r="O1243" s="125"/>
      <c r="P1243" s="125"/>
      <c r="Q1243" s="125"/>
      <c r="U1243" s="125"/>
      <c r="V1243" s="125"/>
      <c r="W1243" s="125"/>
    </row>
    <row r="1244" spans="1:23" x14ac:dyDescent="0.2">
      <c r="A1244" s="29" t="str">
        <f>IFERROR(VLOOKUP(D:D,'Payment Schedule'!U:AK,17,FALSE),"Not Leased")</f>
        <v>Not Leased</v>
      </c>
      <c r="H1244" s="125"/>
      <c r="O1244" s="125"/>
      <c r="P1244" s="125"/>
      <c r="Q1244" s="125"/>
      <c r="U1244" s="125"/>
      <c r="V1244" s="125"/>
      <c r="W1244" s="125"/>
    </row>
    <row r="1245" spans="1:23" x14ac:dyDescent="0.2">
      <c r="A1245" s="29" t="str">
        <f>IFERROR(VLOOKUP(D:D,'Payment Schedule'!U:AK,17,FALSE),"Not Leased")</f>
        <v>Not Leased</v>
      </c>
      <c r="H1245" s="125"/>
      <c r="O1245" s="125"/>
      <c r="P1245" s="125"/>
      <c r="Q1245" s="125"/>
      <c r="U1245" s="125"/>
      <c r="V1245" s="125"/>
      <c r="W1245" s="125"/>
    </row>
    <row r="1246" spans="1:23" x14ac:dyDescent="0.2">
      <c r="A1246" s="29" t="str">
        <f>IFERROR(VLOOKUP(D:D,'Payment Schedule'!U:AK,17,FALSE),"Not Leased")</f>
        <v>Not Leased</v>
      </c>
      <c r="H1246" s="125"/>
      <c r="O1246" s="125"/>
      <c r="P1246" s="125"/>
      <c r="Q1246" s="125"/>
      <c r="U1246" s="125"/>
      <c r="V1246" s="125"/>
      <c r="W1246" s="125"/>
    </row>
    <row r="1247" spans="1:23" x14ac:dyDescent="0.2">
      <c r="A1247" s="29" t="str">
        <f>IFERROR(VLOOKUP(D:D,'Payment Schedule'!U:AK,17,FALSE),"Not Leased")</f>
        <v>Not Leased</v>
      </c>
      <c r="H1247" s="125"/>
      <c r="O1247" s="125"/>
      <c r="P1247" s="125"/>
      <c r="Q1247" s="125"/>
      <c r="U1247" s="125"/>
      <c r="V1247" s="125"/>
      <c r="W1247" s="125"/>
    </row>
    <row r="1248" spans="1:23" x14ac:dyDescent="0.2">
      <c r="A1248" s="29" t="str">
        <f>IFERROR(VLOOKUP(D:D,'Payment Schedule'!U:AK,17,FALSE),"Not Leased")</f>
        <v>Not Leased</v>
      </c>
      <c r="H1248" s="125"/>
      <c r="O1248" s="125"/>
      <c r="P1248" s="125"/>
      <c r="Q1248" s="125"/>
      <c r="U1248" s="125"/>
      <c r="V1248" s="125"/>
      <c r="W1248" s="125"/>
    </row>
    <row r="1249" spans="1:23" x14ac:dyDescent="0.2">
      <c r="A1249" s="29" t="str">
        <f>IFERROR(VLOOKUP(D:D,'Payment Schedule'!U:AK,17,FALSE),"Not Leased")</f>
        <v>Not Leased</v>
      </c>
      <c r="H1249" s="125"/>
      <c r="O1249" s="125"/>
      <c r="P1249" s="125"/>
      <c r="Q1249" s="125"/>
      <c r="U1249" s="125"/>
      <c r="V1249" s="125"/>
      <c r="W1249" s="125"/>
    </row>
    <row r="1250" spans="1:23" x14ac:dyDescent="0.2">
      <c r="A1250" s="29" t="str">
        <f>IFERROR(VLOOKUP(D:D,'Payment Schedule'!U:AK,17,FALSE),"Not Leased")</f>
        <v>Not Leased</v>
      </c>
      <c r="H1250" s="125"/>
      <c r="O1250" s="125"/>
      <c r="P1250" s="125"/>
      <c r="Q1250" s="125"/>
      <c r="U1250" s="125"/>
      <c r="V1250" s="125"/>
      <c r="W1250" s="125"/>
    </row>
    <row r="1251" spans="1:23" x14ac:dyDescent="0.2">
      <c r="A1251" s="29" t="str">
        <f>IFERROR(VLOOKUP(D:D,'Payment Schedule'!U:AK,17,FALSE),"Not Leased")</f>
        <v>Not Leased</v>
      </c>
      <c r="H1251" s="125"/>
      <c r="O1251" s="125"/>
      <c r="P1251" s="125"/>
      <c r="Q1251" s="125"/>
      <c r="U1251" s="125"/>
      <c r="V1251" s="125"/>
      <c r="W1251" s="125"/>
    </row>
    <row r="1252" spans="1:23" x14ac:dyDescent="0.2">
      <c r="A1252" s="29" t="str">
        <f>IFERROR(VLOOKUP(D:D,'Payment Schedule'!U:AK,17,FALSE),"Not Leased")</f>
        <v>Not Leased</v>
      </c>
      <c r="H1252" s="125"/>
      <c r="O1252" s="125"/>
      <c r="P1252" s="125"/>
      <c r="Q1252" s="125"/>
      <c r="U1252" s="125"/>
      <c r="V1252" s="125"/>
      <c r="W1252" s="125"/>
    </row>
    <row r="1253" spans="1:23" x14ac:dyDescent="0.2">
      <c r="A1253" s="29" t="str">
        <f>IFERROR(VLOOKUP(D:D,'Payment Schedule'!U:AK,17,FALSE),"Not Leased")</f>
        <v>Not Leased</v>
      </c>
      <c r="H1253" s="125"/>
      <c r="O1253" s="125"/>
      <c r="P1253" s="125"/>
      <c r="Q1253" s="125"/>
      <c r="U1253" s="125"/>
      <c r="V1253" s="125"/>
      <c r="W1253" s="125"/>
    </row>
    <row r="1254" spans="1:23" x14ac:dyDescent="0.2">
      <c r="A1254" s="29" t="str">
        <f>IFERROR(VLOOKUP(D:D,'Payment Schedule'!U:AK,17,FALSE),"Not Leased")</f>
        <v>Not Leased</v>
      </c>
      <c r="H1254" s="125"/>
      <c r="O1254" s="125"/>
      <c r="P1254" s="125"/>
      <c r="Q1254" s="125"/>
      <c r="U1254" s="125"/>
      <c r="V1254" s="125"/>
      <c r="W1254" s="125"/>
    </row>
    <row r="1255" spans="1:23" x14ac:dyDescent="0.2">
      <c r="A1255" s="29" t="str">
        <f>IFERROR(VLOOKUP(D:D,'Payment Schedule'!U:AK,17,FALSE),"Not Leased")</f>
        <v>Not Leased</v>
      </c>
      <c r="H1255" s="125"/>
      <c r="O1255" s="125"/>
      <c r="P1255" s="125"/>
      <c r="Q1255" s="125"/>
      <c r="U1255" s="125"/>
      <c r="V1255" s="125"/>
      <c r="W1255" s="125"/>
    </row>
    <row r="1256" spans="1:23" x14ac:dyDescent="0.2">
      <c r="A1256" s="29" t="str">
        <f>IFERROR(VLOOKUP(D:D,'Payment Schedule'!U:AK,17,FALSE),"Not Leased")</f>
        <v>Not Leased</v>
      </c>
      <c r="H1256" s="125"/>
      <c r="O1256" s="125"/>
      <c r="P1256" s="125"/>
      <c r="Q1256" s="125"/>
      <c r="U1256" s="125"/>
      <c r="V1256" s="125"/>
      <c r="W1256" s="125"/>
    </row>
    <row r="1257" spans="1:23" x14ac:dyDescent="0.2">
      <c r="A1257" s="29" t="str">
        <f>IFERROR(VLOOKUP(D:D,'Payment Schedule'!U:AK,17,FALSE),"Not Leased")</f>
        <v>Not Leased</v>
      </c>
      <c r="H1257" s="125"/>
      <c r="O1257" s="125"/>
      <c r="P1257" s="125"/>
      <c r="Q1257" s="125"/>
      <c r="U1257" s="125"/>
      <c r="V1257" s="125"/>
      <c r="W1257" s="125"/>
    </row>
    <row r="1258" spans="1:23" x14ac:dyDescent="0.2">
      <c r="A1258" s="29" t="str">
        <f>IFERROR(VLOOKUP(D:D,'Payment Schedule'!U:AK,17,FALSE),"Not Leased")</f>
        <v>Not Leased</v>
      </c>
      <c r="H1258" s="125"/>
      <c r="O1258" s="125"/>
      <c r="P1258" s="125"/>
      <c r="Q1258" s="125"/>
      <c r="U1258" s="125"/>
      <c r="V1258" s="125"/>
      <c r="W1258" s="125"/>
    </row>
    <row r="1259" spans="1:23" x14ac:dyDescent="0.2">
      <c r="A1259" s="29" t="str">
        <f>IFERROR(VLOOKUP(D:D,'Payment Schedule'!U:AK,17,FALSE),"Not Leased")</f>
        <v>Not Leased</v>
      </c>
      <c r="H1259" s="125"/>
      <c r="O1259" s="125"/>
      <c r="P1259" s="125"/>
      <c r="Q1259" s="125"/>
      <c r="U1259" s="125"/>
      <c r="V1259" s="125"/>
      <c r="W1259" s="125"/>
    </row>
    <row r="1260" spans="1:23" x14ac:dyDescent="0.2">
      <c r="A1260" s="29" t="str">
        <f>IFERROR(VLOOKUP(D:D,'Payment Schedule'!U:AK,17,FALSE),"Not Leased")</f>
        <v>Not Leased</v>
      </c>
      <c r="H1260" s="125"/>
      <c r="O1260" s="125"/>
      <c r="P1260" s="125"/>
      <c r="Q1260" s="125"/>
      <c r="U1260" s="125"/>
      <c r="V1260" s="125"/>
      <c r="W1260" s="125"/>
    </row>
    <row r="1261" spans="1:23" x14ac:dyDescent="0.2">
      <c r="A1261" s="29" t="str">
        <f>IFERROR(VLOOKUP(D:D,'Payment Schedule'!U:AK,17,FALSE),"Not Leased")</f>
        <v>Not Leased</v>
      </c>
      <c r="H1261" s="125"/>
      <c r="O1261" s="125"/>
      <c r="P1261" s="125"/>
      <c r="Q1261" s="125"/>
      <c r="U1261" s="125"/>
      <c r="V1261" s="125"/>
      <c r="W1261" s="125"/>
    </row>
    <row r="1262" spans="1:23" x14ac:dyDescent="0.2">
      <c r="A1262" s="29" t="str">
        <f>IFERROR(VLOOKUP(D:D,'Payment Schedule'!U:AK,17,FALSE),"Not Leased")</f>
        <v>Not Leased</v>
      </c>
      <c r="H1262" s="125"/>
      <c r="O1262" s="125"/>
      <c r="P1262" s="125"/>
      <c r="Q1262" s="125"/>
      <c r="U1262" s="125"/>
      <c r="V1262" s="125"/>
      <c r="W1262" s="125"/>
    </row>
    <row r="1263" spans="1:23" x14ac:dyDescent="0.2">
      <c r="A1263" s="29" t="str">
        <f>IFERROR(VLOOKUP(D:D,'Payment Schedule'!U:AK,17,FALSE),"Not Leased")</f>
        <v>Not Leased</v>
      </c>
      <c r="H1263" s="125"/>
      <c r="O1263" s="125"/>
      <c r="P1263" s="125"/>
      <c r="Q1263" s="125"/>
      <c r="U1263" s="125"/>
      <c r="V1263" s="125"/>
      <c r="W1263" s="125"/>
    </row>
    <row r="1264" spans="1:23" x14ac:dyDescent="0.2">
      <c r="A1264" s="29" t="str">
        <f>IFERROR(VLOOKUP(D:D,'Payment Schedule'!U:AK,17,FALSE),"Not Leased")</f>
        <v>Not Leased</v>
      </c>
      <c r="H1264" s="125"/>
      <c r="O1264" s="125"/>
      <c r="P1264" s="125"/>
      <c r="Q1264" s="125"/>
      <c r="U1264" s="125"/>
      <c r="V1264" s="125"/>
      <c r="W1264" s="125"/>
    </row>
    <row r="1265" spans="1:23" x14ac:dyDescent="0.2">
      <c r="A1265" s="29" t="str">
        <f>IFERROR(VLOOKUP(D:D,'Payment Schedule'!U:AK,17,FALSE),"Not Leased")</f>
        <v>Not Leased</v>
      </c>
      <c r="H1265" s="125"/>
      <c r="O1265" s="125"/>
      <c r="P1265" s="125"/>
      <c r="Q1265" s="125"/>
      <c r="U1265" s="125"/>
      <c r="V1265" s="125"/>
      <c r="W1265" s="125"/>
    </row>
    <row r="1266" spans="1:23" x14ac:dyDescent="0.2">
      <c r="A1266" s="29" t="str">
        <f>IFERROR(VLOOKUP(D:D,'Payment Schedule'!U:AK,17,FALSE),"Not Leased")</f>
        <v>Not Leased</v>
      </c>
      <c r="H1266" s="125"/>
      <c r="O1266" s="125"/>
      <c r="P1266" s="125"/>
      <c r="Q1266" s="125"/>
      <c r="U1266" s="125"/>
      <c r="V1266" s="125"/>
      <c r="W1266" s="125"/>
    </row>
    <row r="1267" spans="1:23" x14ac:dyDescent="0.2">
      <c r="A1267" s="29" t="str">
        <f>IFERROR(VLOOKUP(D:D,'Payment Schedule'!U:AK,17,FALSE),"Not Leased")</f>
        <v>Not Leased</v>
      </c>
      <c r="H1267" s="125"/>
      <c r="O1267" s="125"/>
      <c r="P1267" s="125"/>
      <c r="Q1267" s="125"/>
      <c r="U1267" s="125"/>
      <c r="V1267" s="125"/>
      <c r="W1267" s="125"/>
    </row>
    <row r="1268" spans="1:23" x14ac:dyDescent="0.2">
      <c r="A1268" s="29" t="str">
        <f>IFERROR(VLOOKUP(D:D,'Payment Schedule'!U:AK,17,FALSE),"Not Leased")</f>
        <v>Not Leased</v>
      </c>
      <c r="H1268" s="125"/>
      <c r="J1268" s="125"/>
      <c r="O1268" s="125"/>
      <c r="P1268" s="125"/>
      <c r="Q1268" s="125"/>
      <c r="R1268" s="125"/>
      <c r="U1268" s="125"/>
      <c r="V1268" s="125"/>
      <c r="W1268" s="125"/>
    </row>
    <row r="1269" spans="1:23" x14ac:dyDescent="0.2">
      <c r="A1269" s="29" t="str">
        <f>IFERROR(VLOOKUP(D:D,'Payment Schedule'!U:AK,17,FALSE),"Not Leased")</f>
        <v>Not Leased</v>
      </c>
      <c r="H1269" s="125"/>
      <c r="O1269" s="125"/>
      <c r="P1269" s="125"/>
      <c r="Q1269" s="125"/>
      <c r="U1269" s="125"/>
      <c r="V1269" s="125"/>
      <c r="W1269" s="125"/>
    </row>
    <row r="1270" spans="1:23" x14ac:dyDescent="0.2">
      <c r="A1270" s="29" t="str">
        <f>IFERROR(VLOOKUP(D:D,'Payment Schedule'!U:AK,17,FALSE),"Not Leased")</f>
        <v>Not Leased</v>
      </c>
      <c r="H1270" s="125"/>
      <c r="O1270" s="125"/>
      <c r="P1270" s="125"/>
      <c r="Q1270" s="125"/>
      <c r="U1270" s="125"/>
      <c r="V1270" s="125"/>
      <c r="W1270" s="125"/>
    </row>
    <row r="1271" spans="1:23" x14ac:dyDescent="0.2">
      <c r="A1271" s="29" t="str">
        <f>IFERROR(VLOOKUP(D:D,'Payment Schedule'!U:AK,17,FALSE),"Not Leased")</f>
        <v>Not Leased</v>
      </c>
      <c r="H1271" s="125"/>
      <c r="O1271" s="125"/>
      <c r="P1271" s="125"/>
      <c r="Q1271" s="125"/>
      <c r="U1271" s="125"/>
      <c r="V1271" s="125"/>
      <c r="W1271" s="125"/>
    </row>
    <row r="1272" spans="1:23" x14ac:dyDescent="0.2">
      <c r="A1272" s="29" t="str">
        <f>IFERROR(VLOOKUP(D:D,'Payment Schedule'!U:AK,17,FALSE),"Not Leased")</f>
        <v>Not Leased</v>
      </c>
      <c r="H1272" s="125"/>
      <c r="O1272" s="125"/>
      <c r="P1272" s="125"/>
      <c r="Q1272" s="125"/>
      <c r="U1272" s="125"/>
      <c r="V1272" s="125"/>
      <c r="W1272" s="125"/>
    </row>
    <row r="1273" spans="1:23" x14ac:dyDescent="0.2">
      <c r="A1273" s="29" t="str">
        <f>IFERROR(VLOOKUP(D:D,'Payment Schedule'!U:AK,17,FALSE),"Not Leased")</f>
        <v>Not Leased</v>
      </c>
      <c r="H1273" s="125"/>
      <c r="O1273" s="125"/>
      <c r="P1273" s="125"/>
      <c r="Q1273" s="125"/>
      <c r="U1273" s="125"/>
      <c r="V1273" s="125"/>
      <c r="W1273" s="125"/>
    </row>
    <row r="1274" spans="1:23" x14ac:dyDescent="0.2">
      <c r="A1274" s="29" t="str">
        <f>IFERROR(VLOOKUP(D:D,'Payment Schedule'!U:AK,17,FALSE),"Not Leased")</f>
        <v>Not Leased</v>
      </c>
      <c r="H1274" s="125"/>
      <c r="O1274" s="125"/>
      <c r="P1274" s="125"/>
      <c r="Q1274" s="125"/>
      <c r="U1274" s="125"/>
      <c r="V1274" s="125"/>
      <c r="W1274" s="125"/>
    </row>
    <row r="1275" spans="1:23" x14ac:dyDescent="0.2">
      <c r="A1275" s="29" t="str">
        <f>IFERROR(VLOOKUP(D:D,'Payment Schedule'!U:AK,17,FALSE),"Not Leased")</f>
        <v>Not Leased</v>
      </c>
      <c r="H1275" s="125"/>
      <c r="O1275" s="125"/>
      <c r="P1275" s="125"/>
      <c r="Q1275" s="125"/>
      <c r="U1275" s="125"/>
      <c r="V1275" s="125"/>
      <c r="W1275" s="125"/>
    </row>
    <row r="1276" spans="1:23" x14ac:dyDescent="0.2">
      <c r="A1276" s="29" t="str">
        <f>IFERROR(VLOOKUP(D:D,'Payment Schedule'!U:AK,17,FALSE),"Not Leased")</f>
        <v>Not Leased</v>
      </c>
      <c r="H1276" s="125"/>
      <c r="O1276" s="125"/>
      <c r="P1276" s="125"/>
      <c r="Q1276" s="125"/>
      <c r="U1276" s="125"/>
      <c r="V1276" s="125"/>
      <c r="W1276" s="125"/>
    </row>
    <row r="1277" spans="1:23" x14ac:dyDescent="0.2">
      <c r="A1277" s="29" t="str">
        <f>IFERROR(VLOOKUP(D:D,'Payment Schedule'!U:AK,17,FALSE),"Not Leased")</f>
        <v>Not Leased</v>
      </c>
      <c r="H1277" s="125"/>
      <c r="O1277" s="125"/>
      <c r="P1277" s="125"/>
      <c r="Q1277" s="125"/>
      <c r="U1277" s="125"/>
      <c r="V1277" s="125"/>
      <c r="W1277" s="125"/>
    </row>
    <row r="1278" spans="1:23" x14ac:dyDescent="0.2">
      <c r="A1278" s="29" t="str">
        <f>IFERROR(VLOOKUP(D:D,'Payment Schedule'!U:AK,17,FALSE),"Not Leased")</f>
        <v>Not Leased</v>
      </c>
      <c r="H1278" s="125"/>
      <c r="O1278" s="125"/>
      <c r="P1278" s="125"/>
      <c r="Q1278" s="125"/>
      <c r="U1278" s="125"/>
      <c r="V1278" s="125"/>
      <c r="W1278" s="125"/>
    </row>
    <row r="1279" spans="1:23" x14ac:dyDescent="0.2">
      <c r="A1279" s="29" t="str">
        <f>IFERROR(VLOOKUP(D:D,'Payment Schedule'!U:AK,17,FALSE),"Not Leased")</f>
        <v>Not Leased</v>
      </c>
      <c r="H1279" s="125"/>
      <c r="O1279" s="125"/>
      <c r="P1279" s="125"/>
      <c r="Q1279" s="125"/>
      <c r="U1279" s="125"/>
      <c r="V1279" s="125"/>
      <c r="W1279" s="125"/>
    </row>
    <row r="1280" spans="1:23" x14ac:dyDescent="0.2">
      <c r="A1280" s="29" t="str">
        <f>IFERROR(VLOOKUP(D:D,'Payment Schedule'!U:AK,17,FALSE),"Not Leased")</f>
        <v>Not Leased</v>
      </c>
      <c r="H1280" s="125"/>
      <c r="O1280" s="125"/>
      <c r="P1280" s="125"/>
      <c r="Q1280" s="125"/>
      <c r="U1280" s="125"/>
      <c r="V1280" s="125"/>
      <c r="W1280" s="125"/>
    </row>
    <row r="1281" spans="1:23" x14ac:dyDescent="0.2">
      <c r="A1281" s="29" t="str">
        <f>IFERROR(VLOOKUP(D:D,'Payment Schedule'!U:AK,17,FALSE),"Not Leased")</f>
        <v>Not Leased</v>
      </c>
      <c r="H1281" s="125"/>
      <c r="O1281" s="125"/>
      <c r="P1281" s="125"/>
      <c r="Q1281" s="125"/>
      <c r="U1281" s="125"/>
      <c r="V1281" s="125"/>
      <c r="W1281" s="125"/>
    </row>
    <row r="1282" spans="1:23" x14ac:dyDescent="0.2">
      <c r="A1282" s="29" t="str">
        <f>IFERROR(VLOOKUP(D:D,'Payment Schedule'!U:AK,17,FALSE),"Not Leased")</f>
        <v>Not Leased</v>
      </c>
      <c r="H1282" s="125"/>
      <c r="O1282" s="125"/>
      <c r="P1282" s="125"/>
      <c r="Q1282" s="125"/>
      <c r="U1282" s="125"/>
      <c r="V1282" s="125"/>
      <c r="W1282" s="125"/>
    </row>
    <row r="1283" spans="1:23" x14ac:dyDescent="0.2">
      <c r="A1283" s="29" t="str">
        <f>IFERROR(VLOOKUP(D:D,'Payment Schedule'!U:AK,17,FALSE),"Not Leased")</f>
        <v>Not Leased</v>
      </c>
      <c r="H1283" s="125"/>
      <c r="O1283" s="125"/>
      <c r="P1283" s="125"/>
      <c r="Q1283" s="125"/>
      <c r="U1283" s="125"/>
      <c r="V1283" s="125"/>
      <c r="W1283" s="125"/>
    </row>
    <row r="1284" spans="1:23" x14ac:dyDescent="0.2">
      <c r="A1284" s="29" t="str">
        <f>IFERROR(VLOOKUP(D:D,'Payment Schedule'!U:AK,17,FALSE),"Not Leased")</f>
        <v>Not Leased</v>
      </c>
      <c r="H1284" s="125"/>
      <c r="O1284" s="125"/>
      <c r="P1284" s="125"/>
      <c r="Q1284" s="125"/>
      <c r="U1284" s="125"/>
      <c r="V1284" s="125"/>
      <c r="W1284" s="125"/>
    </row>
    <row r="1285" spans="1:23" x14ac:dyDescent="0.2">
      <c r="A1285" s="29" t="str">
        <f>IFERROR(VLOOKUP(D:D,'Payment Schedule'!U:AK,17,FALSE),"Not Leased")</f>
        <v>Not Leased</v>
      </c>
      <c r="H1285" s="125"/>
      <c r="O1285" s="125"/>
      <c r="P1285" s="125"/>
      <c r="Q1285" s="125"/>
      <c r="U1285" s="125"/>
      <c r="V1285" s="125"/>
      <c r="W1285" s="125"/>
    </row>
    <row r="1286" spans="1:23" x14ac:dyDescent="0.2">
      <c r="A1286" s="29" t="str">
        <f>IFERROR(VLOOKUP(D:D,'Payment Schedule'!U:AK,17,FALSE),"Not Leased")</f>
        <v>Not Leased</v>
      </c>
      <c r="H1286" s="125"/>
      <c r="O1286" s="125"/>
      <c r="P1286" s="125"/>
      <c r="Q1286" s="125"/>
      <c r="U1286" s="125"/>
      <c r="V1286" s="125"/>
      <c r="W1286" s="125"/>
    </row>
    <row r="1287" spans="1:23" x14ac:dyDescent="0.2">
      <c r="A1287" s="29" t="str">
        <f>IFERROR(VLOOKUP(D:D,'Payment Schedule'!U:AK,17,FALSE),"Not Leased")</f>
        <v>Not Leased</v>
      </c>
      <c r="H1287" s="125"/>
      <c r="O1287" s="125"/>
      <c r="P1287" s="125"/>
      <c r="Q1287" s="125"/>
      <c r="U1287" s="125"/>
      <c r="V1287" s="125"/>
      <c r="W1287" s="125"/>
    </row>
    <row r="1288" spans="1:23" x14ac:dyDescent="0.2">
      <c r="A1288" s="29" t="str">
        <f>IFERROR(VLOOKUP(D:D,'Payment Schedule'!U:AK,17,FALSE),"Not Leased")</f>
        <v>Not Leased</v>
      </c>
      <c r="H1288" s="125"/>
      <c r="O1288" s="125"/>
      <c r="P1288" s="125"/>
      <c r="Q1288" s="125"/>
      <c r="U1288" s="125"/>
      <c r="V1288" s="125"/>
      <c r="W1288" s="125"/>
    </row>
    <row r="1289" spans="1:23" x14ac:dyDescent="0.2">
      <c r="A1289" s="29" t="str">
        <f>IFERROR(VLOOKUP(D:D,'Payment Schedule'!U:AK,17,FALSE),"Not Leased")</f>
        <v>Not Leased</v>
      </c>
      <c r="H1289" s="125"/>
      <c r="O1289" s="125"/>
      <c r="P1289" s="125"/>
      <c r="Q1289" s="125"/>
      <c r="U1289" s="125"/>
      <c r="V1289" s="125"/>
      <c r="W1289" s="125"/>
    </row>
    <row r="1290" spans="1:23" x14ac:dyDescent="0.2">
      <c r="A1290" s="29" t="str">
        <f>IFERROR(VLOOKUP(D:D,'Payment Schedule'!U:AK,17,FALSE),"Not Leased")</f>
        <v>Not Leased</v>
      </c>
      <c r="H1290" s="125"/>
      <c r="O1290" s="125"/>
      <c r="P1290" s="125"/>
      <c r="Q1290" s="125"/>
      <c r="U1290" s="125"/>
      <c r="V1290" s="125"/>
      <c r="W1290" s="125"/>
    </row>
    <row r="1291" spans="1:23" x14ac:dyDescent="0.2">
      <c r="A1291" s="29" t="str">
        <f>IFERROR(VLOOKUP(D:D,'Payment Schedule'!U:AK,17,FALSE),"Not Leased")</f>
        <v>Not Leased</v>
      </c>
      <c r="H1291" s="125"/>
      <c r="O1291" s="125"/>
      <c r="P1291" s="125"/>
      <c r="Q1291" s="125"/>
      <c r="U1291" s="125"/>
      <c r="V1291" s="125"/>
      <c r="W1291" s="125"/>
    </row>
    <row r="1292" spans="1:23" x14ac:dyDescent="0.2">
      <c r="A1292" s="29" t="str">
        <f>IFERROR(VLOOKUP(D:D,'Payment Schedule'!U:AK,17,FALSE),"Not Leased")</f>
        <v>Not Leased</v>
      </c>
      <c r="H1292" s="125"/>
      <c r="O1292" s="125"/>
      <c r="P1292" s="125"/>
      <c r="Q1292" s="125"/>
      <c r="U1292" s="125"/>
      <c r="V1292" s="125"/>
      <c r="W1292" s="125"/>
    </row>
    <row r="1293" spans="1:23" x14ac:dyDescent="0.2">
      <c r="A1293" s="29" t="str">
        <f>IFERROR(VLOOKUP(D:D,'Payment Schedule'!U:AK,17,FALSE),"Not Leased")</f>
        <v>Not Leased</v>
      </c>
      <c r="H1293" s="125"/>
      <c r="O1293" s="125"/>
      <c r="P1293" s="125"/>
      <c r="Q1293" s="125"/>
      <c r="U1293" s="125"/>
      <c r="V1293" s="125"/>
      <c r="W1293" s="125"/>
    </row>
    <row r="1294" spans="1:23" x14ac:dyDescent="0.2">
      <c r="A1294" s="29" t="str">
        <f>IFERROR(VLOOKUP(D:D,'Payment Schedule'!U:AK,17,FALSE),"Not Leased")</f>
        <v>Not Leased</v>
      </c>
      <c r="H1294" s="125"/>
      <c r="O1294" s="125"/>
      <c r="P1294" s="125"/>
      <c r="Q1294" s="125"/>
      <c r="U1294" s="125"/>
      <c r="V1294" s="125"/>
      <c r="W1294" s="125"/>
    </row>
    <row r="1295" spans="1:23" x14ac:dyDescent="0.2">
      <c r="A1295" s="29" t="str">
        <f>IFERROR(VLOOKUP(D:D,'Payment Schedule'!U:AK,17,FALSE),"Not Leased")</f>
        <v>Not Leased</v>
      </c>
      <c r="H1295" s="125"/>
      <c r="O1295" s="125"/>
      <c r="P1295" s="125"/>
      <c r="Q1295" s="125"/>
      <c r="U1295" s="125"/>
      <c r="V1295" s="125"/>
      <c r="W1295" s="125"/>
    </row>
    <row r="1296" spans="1:23" x14ac:dyDescent="0.2">
      <c r="A1296" s="29" t="str">
        <f>IFERROR(VLOOKUP(D:D,'Payment Schedule'!U:AK,17,FALSE),"Not Leased")</f>
        <v>Not Leased</v>
      </c>
      <c r="H1296" s="125"/>
      <c r="O1296" s="125"/>
      <c r="P1296" s="125"/>
      <c r="Q1296" s="125"/>
      <c r="U1296" s="125"/>
      <c r="V1296" s="125"/>
      <c r="W1296" s="125"/>
    </row>
    <row r="1297" spans="1:23" x14ac:dyDescent="0.2">
      <c r="A1297" s="29" t="str">
        <f>IFERROR(VLOOKUP(D:D,'Payment Schedule'!U:AK,17,FALSE),"Not Leased")</f>
        <v>Not Leased</v>
      </c>
      <c r="H1297" s="125"/>
      <c r="O1297" s="125"/>
      <c r="P1297" s="125"/>
      <c r="Q1297" s="125"/>
      <c r="U1297" s="125"/>
      <c r="V1297" s="125"/>
      <c r="W1297" s="125"/>
    </row>
    <row r="1298" spans="1:23" x14ac:dyDescent="0.2">
      <c r="A1298" s="29" t="str">
        <f>IFERROR(VLOOKUP(D:D,'Payment Schedule'!U:AK,17,FALSE),"Not Leased")</f>
        <v>Not Leased</v>
      </c>
      <c r="H1298" s="125"/>
      <c r="O1298" s="125"/>
      <c r="P1298" s="125"/>
      <c r="Q1298" s="125"/>
      <c r="U1298" s="125"/>
      <c r="V1298" s="125"/>
      <c r="W1298" s="125"/>
    </row>
    <row r="1299" spans="1:23" x14ac:dyDescent="0.2">
      <c r="A1299" s="29" t="str">
        <f>IFERROR(VLOOKUP(D:D,'Payment Schedule'!U:AK,17,FALSE),"Not Leased")</f>
        <v>Not Leased</v>
      </c>
      <c r="H1299" s="125"/>
      <c r="O1299" s="125"/>
      <c r="P1299" s="125"/>
      <c r="Q1299" s="125"/>
      <c r="U1299" s="125"/>
      <c r="V1299" s="125"/>
      <c r="W1299" s="125"/>
    </row>
    <row r="1300" spans="1:23" x14ac:dyDescent="0.2">
      <c r="A1300" s="29" t="str">
        <f>IFERROR(VLOOKUP(D:D,'Payment Schedule'!U:AK,17,FALSE),"Not Leased")</f>
        <v>Not Leased</v>
      </c>
      <c r="H1300" s="125"/>
      <c r="O1300" s="125"/>
      <c r="P1300" s="125"/>
      <c r="Q1300" s="125"/>
      <c r="U1300" s="125"/>
      <c r="V1300" s="125"/>
      <c r="W1300" s="125"/>
    </row>
    <row r="1301" spans="1:23" x14ac:dyDescent="0.2">
      <c r="A1301" s="29" t="str">
        <f>IFERROR(VLOOKUP(D:D,'Payment Schedule'!U:AK,17,FALSE),"Not Leased")</f>
        <v>Not Leased</v>
      </c>
      <c r="H1301" s="125"/>
      <c r="O1301" s="125"/>
      <c r="P1301" s="125"/>
      <c r="Q1301" s="125"/>
      <c r="U1301" s="125"/>
      <c r="V1301" s="125"/>
      <c r="W1301" s="125"/>
    </row>
    <row r="1302" spans="1:23" x14ac:dyDescent="0.2">
      <c r="A1302" s="29" t="str">
        <f>IFERROR(VLOOKUP(D:D,'Payment Schedule'!U:AK,17,FALSE),"Not Leased")</f>
        <v>Not Leased</v>
      </c>
      <c r="H1302" s="125"/>
      <c r="O1302" s="125"/>
      <c r="P1302" s="125"/>
      <c r="Q1302" s="125"/>
      <c r="U1302" s="125"/>
      <c r="V1302" s="125"/>
      <c r="W1302" s="125"/>
    </row>
    <row r="1303" spans="1:23" x14ac:dyDescent="0.2">
      <c r="A1303" s="29" t="str">
        <f>IFERROR(VLOOKUP(D:D,'Payment Schedule'!U:AK,17,FALSE),"Not Leased")</f>
        <v>Not Leased</v>
      </c>
      <c r="H1303" s="125"/>
      <c r="O1303" s="125"/>
      <c r="P1303" s="125"/>
      <c r="Q1303" s="125"/>
      <c r="U1303" s="125"/>
      <c r="V1303" s="125"/>
      <c r="W1303" s="125"/>
    </row>
    <row r="1304" spans="1:23" x14ac:dyDescent="0.2">
      <c r="A1304" s="29" t="str">
        <f>IFERROR(VLOOKUP(D:D,'Payment Schedule'!U:AK,17,FALSE),"Not Leased")</f>
        <v>Not Leased</v>
      </c>
      <c r="H1304" s="125"/>
      <c r="O1304" s="125"/>
      <c r="P1304" s="125"/>
      <c r="Q1304" s="125"/>
      <c r="U1304" s="125"/>
      <c r="V1304" s="125"/>
      <c r="W1304" s="125"/>
    </row>
    <row r="1305" spans="1:23" x14ac:dyDescent="0.2">
      <c r="A1305" s="29" t="str">
        <f>IFERROR(VLOOKUP(D:D,'Payment Schedule'!U:AK,17,FALSE),"Not Leased")</f>
        <v>Not Leased</v>
      </c>
      <c r="H1305" s="125"/>
      <c r="J1305" s="125"/>
      <c r="O1305" s="125"/>
      <c r="P1305" s="125"/>
      <c r="Q1305" s="125"/>
      <c r="R1305" s="125"/>
      <c r="U1305" s="125"/>
      <c r="V1305" s="125"/>
      <c r="W1305" s="125"/>
    </row>
    <row r="1306" spans="1:23" x14ac:dyDescent="0.2">
      <c r="A1306" s="29" t="str">
        <f>IFERROR(VLOOKUP(D:D,'Payment Schedule'!U:AK,17,FALSE),"Not Leased")</f>
        <v>Not Leased</v>
      </c>
      <c r="H1306" s="125"/>
      <c r="O1306" s="125"/>
      <c r="P1306" s="125"/>
      <c r="Q1306" s="125"/>
      <c r="U1306" s="125"/>
      <c r="V1306" s="125"/>
      <c r="W1306" s="125"/>
    </row>
    <row r="1307" spans="1:23" x14ac:dyDescent="0.2">
      <c r="A1307" s="29" t="str">
        <f>IFERROR(VLOOKUP(D:D,'Payment Schedule'!U:AK,17,FALSE),"Not Leased")</f>
        <v>Not Leased</v>
      </c>
      <c r="H1307" s="125"/>
      <c r="O1307" s="125"/>
      <c r="P1307" s="125"/>
      <c r="Q1307" s="125"/>
      <c r="U1307" s="125"/>
      <c r="V1307" s="125"/>
      <c r="W1307" s="125"/>
    </row>
    <row r="1308" spans="1:23" x14ac:dyDescent="0.2">
      <c r="A1308" s="29" t="str">
        <f>IFERROR(VLOOKUP(D:D,'Payment Schedule'!U:AK,17,FALSE),"Not Leased")</f>
        <v>Not Leased</v>
      </c>
      <c r="H1308" s="125"/>
      <c r="O1308" s="125"/>
      <c r="P1308" s="125"/>
      <c r="Q1308" s="125"/>
      <c r="U1308" s="125"/>
      <c r="V1308" s="125"/>
      <c r="W1308" s="125"/>
    </row>
    <row r="1309" spans="1:23" x14ac:dyDescent="0.2">
      <c r="A1309" s="29" t="str">
        <f>IFERROR(VLOOKUP(D:D,'Payment Schedule'!U:AK,17,FALSE),"Not Leased")</f>
        <v>Not Leased</v>
      </c>
      <c r="H1309" s="125"/>
      <c r="O1309" s="125"/>
      <c r="P1309" s="125"/>
      <c r="Q1309" s="125"/>
      <c r="U1309" s="125"/>
      <c r="V1309" s="125"/>
      <c r="W1309" s="125"/>
    </row>
    <row r="1310" spans="1:23" x14ac:dyDescent="0.2">
      <c r="A1310" s="29" t="str">
        <f>IFERROR(VLOOKUP(D:D,'Payment Schedule'!U:AK,17,FALSE),"Not Leased")</f>
        <v>Not Leased</v>
      </c>
      <c r="H1310" s="125"/>
      <c r="O1310" s="125"/>
      <c r="P1310" s="125"/>
      <c r="Q1310" s="125"/>
      <c r="U1310" s="125"/>
      <c r="V1310" s="125"/>
      <c r="W1310" s="125"/>
    </row>
    <row r="1311" spans="1:23" x14ac:dyDescent="0.2">
      <c r="A1311" s="29" t="str">
        <f>IFERROR(VLOOKUP(D:D,'Payment Schedule'!U:AK,17,FALSE),"Not Leased")</f>
        <v>Not Leased</v>
      </c>
      <c r="H1311" s="125"/>
      <c r="O1311" s="125"/>
      <c r="P1311" s="125"/>
      <c r="Q1311" s="125"/>
      <c r="U1311" s="125"/>
      <c r="V1311" s="125"/>
      <c r="W1311" s="125"/>
    </row>
    <row r="1312" spans="1:23" x14ac:dyDescent="0.2">
      <c r="A1312" s="29" t="str">
        <f>IFERROR(VLOOKUP(D:D,'Payment Schedule'!U:AK,17,FALSE),"Not Leased")</f>
        <v>Not Leased</v>
      </c>
      <c r="H1312" s="125"/>
      <c r="O1312" s="125"/>
      <c r="P1312" s="125"/>
      <c r="Q1312" s="125"/>
      <c r="U1312" s="125"/>
      <c r="V1312" s="125"/>
      <c r="W1312" s="125"/>
    </row>
    <row r="1313" spans="1:23" x14ac:dyDescent="0.2">
      <c r="A1313" s="29" t="str">
        <f>IFERROR(VLOOKUP(D:D,'Payment Schedule'!U:AK,17,FALSE),"Not Leased")</f>
        <v>Not Leased</v>
      </c>
      <c r="H1313" s="125"/>
      <c r="O1313" s="125"/>
      <c r="P1313" s="125"/>
      <c r="Q1313" s="125"/>
      <c r="U1313" s="125"/>
      <c r="V1313" s="125"/>
      <c r="W1313" s="125"/>
    </row>
    <row r="1314" spans="1:23" x14ac:dyDescent="0.2">
      <c r="A1314" s="29" t="str">
        <f>IFERROR(VLOOKUP(D:D,'Payment Schedule'!U:AK,17,FALSE),"Not Leased")</f>
        <v>Not Leased</v>
      </c>
      <c r="H1314" s="125"/>
      <c r="O1314" s="125"/>
      <c r="P1314" s="125"/>
      <c r="Q1314" s="125"/>
      <c r="U1314" s="125"/>
      <c r="V1314" s="125"/>
      <c r="W1314" s="125"/>
    </row>
    <row r="1315" spans="1:23" x14ac:dyDescent="0.2">
      <c r="A1315" s="29" t="str">
        <f>IFERROR(VLOOKUP(D:D,'Payment Schedule'!U:AK,17,FALSE),"Not Leased")</f>
        <v>Not Leased</v>
      </c>
      <c r="H1315" s="125"/>
      <c r="O1315" s="125"/>
      <c r="P1315" s="125"/>
      <c r="Q1315" s="125"/>
      <c r="U1315" s="125"/>
      <c r="V1315" s="125"/>
      <c r="W1315" s="125"/>
    </row>
    <row r="1316" spans="1:23" x14ac:dyDescent="0.2">
      <c r="A1316" s="29" t="str">
        <f>IFERROR(VLOOKUP(D:D,'Payment Schedule'!U:AK,17,FALSE),"Not Leased")</f>
        <v>Not Leased</v>
      </c>
      <c r="H1316" s="125"/>
      <c r="O1316" s="125"/>
      <c r="P1316" s="125"/>
      <c r="Q1316" s="125"/>
      <c r="U1316" s="125"/>
      <c r="V1316" s="125"/>
      <c r="W1316" s="125"/>
    </row>
    <row r="1317" spans="1:23" x14ac:dyDescent="0.2">
      <c r="A1317" s="29" t="str">
        <f>IFERROR(VLOOKUP(D:D,'Payment Schedule'!U:AK,17,FALSE),"Not Leased")</f>
        <v>Not Leased</v>
      </c>
      <c r="H1317" s="125"/>
      <c r="O1317" s="125"/>
      <c r="P1317" s="125"/>
      <c r="Q1317" s="125"/>
      <c r="U1317" s="125"/>
      <c r="V1317" s="125"/>
      <c r="W1317" s="125"/>
    </row>
    <row r="1318" spans="1:23" x14ac:dyDescent="0.2">
      <c r="A1318" s="29" t="str">
        <f>IFERROR(VLOOKUP(D:D,'Payment Schedule'!U:AK,17,FALSE),"Not Leased")</f>
        <v>Not Leased</v>
      </c>
      <c r="H1318" s="125"/>
      <c r="O1318" s="125"/>
      <c r="P1318" s="125"/>
      <c r="Q1318" s="125"/>
      <c r="U1318" s="125"/>
      <c r="V1318" s="125"/>
      <c r="W1318" s="125"/>
    </row>
    <row r="1319" spans="1:23" x14ac:dyDescent="0.2">
      <c r="A1319" s="29" t="str">
        <f>IFERROR(VLOOKUP(D:D,'Payment Schedule'!U:AK,17,FALSE),"Not Leased")</f>
        <v>Not Leased</v>
      </c>
      <c r="H1319" s="125"/>
      <c r="O1319" s="125"/>
      <c r="P1319" s="125"/>
      <c r="Q1319" s="125"/>
      <c r="U1319" s="125"/>
      <c r="V1319" s="125"/>
      <c r="W1319" s="125"/>
    </row>
    <row r="1320" spans="1:23" x14ac:dyDescent="0.2">
      <c r="A1320" s="29" t="str">
        <f>IFERROR(VLOOKUP(D:D,'Payment Schedule'!U:AK,17,FALSE),"Not Leased")</f>
        <v>Not Leased</v>
      </c>
      <c r="H1320" s="125"/>
      <c r="O1320" s="125"/>
      <c r="P1320" s="125"/>
      <c r="Q1320" s="125"/>
      <c r="U1320" s="125"/>
      <c r="V1320" s="125"/>
      <c r="W1320" s="125"/>
    </row>
    <row r="1321" spans="1:23" x14ac:dyDescent="0.2">
      <c r="A1321" s="29" t="str">
        <f>IFERROR(VLOOKUP(D:D,'Payment Schedule'!U:AK,17,FALSE),"Not Leased")</f>
        <v>Not Leased</v>
      </c>
      <c r="H1321" s="125"/>
      <c r="O1321" s="125"/>
      <c r="P1321" s="125"/>
      <c r="Q1321" s="125"/>
      <c r="U1321" s="125"/>
      <c r="V1321" s="125"/>
      <c r="W1321" s="125"/>
    </row>
    <row r="1322" spans="1:23" x14ac:dyDescent="0.2">
      <c r="A1322" s="29" t="str">
        <f>IFERROR(VLOOKUP(D:D,'Payment Schedule'!U:AK,17,FALSE),"Not Leased")</f>
        <v>Not Leased</v>
      </c>
      <c r="H1322" s="125"/>
      <c r="O1322" s="125"/>
      <c r="P1322" s="125"/>
      <c r="Q1322" s="125"/>
      <c r="U1322" s="125"/>
      <c r="V1322" s="125"/>
      <c r="W1322" s="125"/>
    </row>
    <row r="1323" spans="1:23" x14ac:dyDescent="0.2">
      <c r="A1323" s="29" t="str">
        <f>IFERROR(VLOOKUP(D:D,'Payment Schedule'!U:AK,17,FALSE),"Not Leased")</f>
        <v>Not Leased</v>
      </c>
      <c r="H1323" s="125"/>
      <c r="O1323" s="125"/>
      <c r="P1323" s="125"/>
      <c r="Q1323" s="125"/>
      <c r="U1323" s="125"/>
      <c r="V1323" s="125"/>
      <c r="W1323" s="125"/>
    </row>
    <row r="1324" spans="1:23" x14ac:dyDescent="0.2">
      <c r="A1324" s="29" t="str">
        <f>IFERROR(VLOOKUP(D:D,'Payment Schedule'!U:AK,17,FALSE),"Not Leased")</f>
        <v>Not Leased</v>
      </c>
      <c r="H1324" s="125"/>
      <c r="O1324" s="125"/>
      <c r="P1324" s="125"/>
      <c r="Q1324" s="125"/>
      <c r="U1324" s="125"/>
      <c r="V1324" s="125"/>
      <c r="W1324" s="125"/>
    </row>
    <row r="1325" spans="1:23" x14ac:dyDescent="0.2">
      <c r="A1325" s="29" t="str">
        <f>IFERROR(VLOOKUP(D:D,'Payment Schedule'!U:AK,17,FALSE),"Not Leased")</f>
        <v>Not Leased</v>
      </c>
      <c r="H1325" s="125"/>
      <c r="O1325" s="125"/>
      <c r="P1325" s="125"/>
      <c r="Q1325" s="125"/>
      <c r="U1325" s="125"/>
      <c r="V1325" s="125"/>
      <c r="W1325" s="125"/>
    </row>
    <row r="1326" spans="1:23" x14ac:dyDescent="0.2">
      <c r="A1326" s="29" t="str">
        <f>IFERROR(VLOOKUP(D:D,'Payment Schedule'!U:AK,17,FALSE),"Not Leased")</f>
        <v>Not Leased</v>
      </c>
      <c r="H1326" s="125"/>
      <c r="O1326" s="125"/>
      <c r="P1326" s="125"/>
      <c r="Q1326" s="125"/>
      <c r="U1326" s="125"/>
      <c r="V1326" s="125"/>
      <c r="W1326" s="125"/>
    </row>
    <row r="1327" spans="1:23" x14ac:dyDescent="0.2">
      <c r="A1327" s="29" t="str">
        <f>IFERROR(VLOOKUP(D:D,'Payment Schedule'!U:AK,17,FALSE),"Not Leased")</f>
        <v>Not Leased</v>
      </c>
      <c r="H1327" s="125"/>
      <c r="O1327" s="125"/>
      <c r="P1327" s="125"/>
      <c r="Q1327" s="125"/>
      <c r="U1327" s="125"/>
      <c r="V1327" s="125"/>
      <c r="W1327" s="125"/>
    </row>
    <row r="1328" spans="1:23" x14ac:dyDescent="0.2">
      <c r="A1328" s="29" t="str">
        <f>IFERROR(VLOOKUP(D:D,'Payment Schedule'!U:AK,17,FALSE),"Not Leased")</f>
        <v>Not Leased</v>
      </c>
      <c r="H1328" s="125"/>
      <c r="O1328" s="125"/>
      <c r="P1328" s="125"/>
      <c r="Q1328" s="125"/>
      <c r="U1328" s="125"/>
      <c r="V1328" s="125"/>
      <c r="W1328" s="125"/>
    </row>
    <row r="1329" spans="1:23" x14ac:dyDescent="0.2">
      <c r="A1329" s="29" t="str">
        <f>IFERROR(VLOOKUP(D:D,'Payment Schedule'!U:AK,17,FALSE),"Not Leased")</f>
        <v>Not Leased</v>
      </c>
      <c r="H1329" s="125"/>
      <c r="O1329" s="125"/>
      <c r="P1329" s="125"/>
      <c r="Q1329" s="125"/>
      <c r="U1329" s="125"/>
      <c r="V1329" s="125"/>
      <c r="W1329" s="125"/>
    </row>
    <row r="1330" spans="1:23" x14ac:dyDescent="0.2">
      <c r="A1330" s="29" t="str">
        <f>IFERROR(VLOOKUP(D:D,'Payment Schedule'!U:AK,17,FALSE),"Not Leased")</f>
        <v>Not Leased</v>
      </c>
      <c r="H1330" s="125"/>
      <c r="O1330" s="125"/>
      <c r="P1330" s="125"/>
      <c r="Q1330" s="125"/>
      <c r="U1330" s="125"/>
      <c r="V1330" s="125"/>
      <c r="W1330" s="125"/>
    </row>
    <row r="1331" spans="1:23" x14ac:dyDescent="0.2">
      <c r="A1331" s="29" t="str">
        <f>IFERROR(VLOOKUP(D:D,'Payment Schedule'!U:AK,17,FALSE),"Not Leased")</f>
        <v>Not Leased</v>
      </c>
      <c r="H1331" s="125"/>
      <c r="O1331" s="125"/>
      <c r="P1331" s="125"/>
      <c r="Q1331" s="125"/>
      <c r="U1331" s="125"/>
      <c r="V1331" s="125"/>
      <c r="W1331" s="125"/>
    </row>
    <row r="1332" spans="1:23" x14ac:dyDescent="0.2">
      <c r="A1332" s="29" t="str">
        <f>IFERROR(VLOOKUP(D:D,'Payment Schedule'!U:AK,17,FALSE),"Not Leased")</f>
        <v>Not Leased</v>
      </c>
      <c r="H1332" s="125"/>
      <c r="O1332" s="125"/>
      <c r="P1332" s="125"/>
      <c r="Q1332" s="125"/>
      <c r="U1332" s="125"/>
      <c r="V1332" s="125"/>
      <c r="W1332" s="125"/>
    </row>
    <row r="1333" spans="1:23" x14ac:dyDescent="0.2">
      <c r="A1333" s="29" t="str">
        <f>IFERROR(VLOOKUP(D:D,'Payment Schedule'!U:AK,17,FALSE),"Not Leased")</f>
        <v>Not Leased</v>
      </c>
      <c r="H1333" s="125"/>
      <c r="O1333" s="125"/>
      <c r="P1333" s="125"/>
      <c r="Q1333" s="125"/>
      <c r="U1333" s="125"/>
      <c r="V1333" s="125"/>
      <c r="W1333" s="125"/>
    </row>
    <row r="1334" spans="1:23" x14ac:dyDescent="0.2">
      <c r="A1334" s="29" t="str">
        <f>IFERROR(VLOOKUP(D:D,'Payment Schedule'!U:AK,17,FALSE),"Not Leased")</f>
        <v>Not Leased</v>
      </c>
      <c r="H1334" s="125"/>
      <c r="O1334" s="125"/>
      <c r="P1334" s="125"/>
      <c r="Q1334" s="125"/>
      <c r="U1334" s="125"/>
      <c r="V1334" s="125"/>
      <c r="W1334" s="125"/>
    </row>
    <row r="1335" spans="1:23" x14ac:dyDescent="0.2">
      <c r="A1335" s="29" t="str">
        <f>IFERROR(VLOOKUP(D:D,'Payment Schedule'!U:AK,17,FALSE),"Not Leased")</f>
        <v>Not Leased</v>
      </c>
      <c r="H1335" s="125"/>
      <c r="O1335" s="125"/>
      <c r="P1335" s="125"/>
      <c r="Q1335" s="125"/>
      <c r="U1335" s="125"/>
      <c r="V1335" s="125"/>
      <c r="W1335" s="125"/>
    </row>
    <row r="1336" spans="1:23" x14ac:dyDescent="0.2">
      <c r="A1336" s="29" t="str">
        <f>IFERROR(VLOOKUP(D:D,'Payment Schedule'!U:AK,17,FALSE),"Not Leased")</f>
        <v>Not Leased</v>
      </c>
      <c r="H1336" s="125"/>
      <c r="O1336" s="125"/>
      <c r="P1336" s="125"/>
      <c r="Q1336" s="125"/>
      <c r="U1336" s="125"/>
      <c r="V1336" s="125"/>
      <c r="W1336" s="125"/>
    </row>
    <row r="1337" spans="1:23" x14ac:dyDescent="0.2">
      <c r="A1337" s="29" t="str">
        <f>IFERROR(VLOOKUP(D:D,'Payment Schedule'!U:AK,17,FALSE),"Not Leased")</f>
        <v>Not Leased</v>
      </c>
      <c r="H1337" s="125"/>
      <c r="O1337" s="125"/>
      <c r="P1337" s="125"/>
      <c r="Q1337" s="125"/>
      <c r="U1337" s="125"/>
      <c r="V1337" s="125"/>
      <c r="W1337" s="125"/>
    </row>
    <row r="1338" spans="1:23" x14ac:dyDescent="0.2">
      <c r="A1338" s="29" t="str">
        <f>IFERROR(VLOOKUP(D:D,'Payment Schedule'!U:AK,17,FALSE),"Not Leased")</f>
        <v>Not Leased</v>
      </c>
      <c r="H1338" s="125"/>
      <c r="O1338" s="125"/>
      <c r="P1338" s="125"/>
      <c r="Q1338" s="125"/>
      <c r="U1338" s="125"/>
      <c r="V1338" s="125"/>
      <c r="W1338" s="125"/>
    </row>
    <row r="1339" spans="1:23" x14ac:dyDescent="0.2">
      <c r="A1339" s="29" t="str">
        <f>IFERROR(VLOOKUP(D:D,'Payment Schedule'!U:AK,17,FALSE),"Not Leased")</f>
        <v>Not Leased</v>
      </c>
      <c r="H1339" s="125"/>
      <c r="O1339" s="125"/>
      <c r="P1339" s="125"/>
      <c r="Q1339" s="125"/>
      <c r="U1339" s="125"/>
      <c r="V1339" s="125"/>
      <c r="W1339" s="125"/>
    </row>
    <row r="1340" spans="1:23" x14ac:dyDescent="0.2">
      <c r="A1340" s="29" t="str">
        <f>IFERROR(VLOOKUP(D:D,'Payment Schedule'!U:AK,17,FALSE),"Not Leased")</f>
        <v>Not Leased</v>
      </c>
      <c r="H1340" s="125"/>
      <c r="O1340" s="125"/>
      <c r="P1340" s="125"/>
      <c r="Q1340" s="125"/>
      <c r="U1340" s="125"/>
      <c r="V1340" s="125"/>
      <c r="W1340" s="125"/>
    </row>
    <row r="1341" spans="1:23" x14ac:dyDescent="0.2">
      <c r="A1341" s="29" t="str">
        <f>IFERROR(VLOOKUP(D:D,'Payment Schedule'!U:AK,17,FALSE),"Not Leased")</f>
        <v>Not Leased</v>
      </c>
      <c r="H1341" s="125"/>
      <c r="O1341" s="125"/>
      <c r="P1341" s="125"/>
      <c r="Q1341" s="125"/>
      <c r="U1341" s="125"/>
      <c r="V1341" s="125"/>
      <c r="W1341" s="125"/>
    </row>
    <row r="1342" spans="1:23" x14ac:dyDescent="0.2">
      <c r="A1342" s="29" t="str">
        <f>IFERROR(VLOOKUP(D:D,'Payment Schedule'!U:AK,17,FALSE),"Not Leased")</f>
        <v>Not Leased</v>
      </c>
      <c r="H1342" s="125"/>
      <c r="O1342" s="125"/>
      <c r="P1342" s="125"/>
      <c r="Q1342" s="125"/>
      <c r="U1342" s="125"/>
      <c r="V1342" s="125"/>
      <c r="W1342" s="125"/>
    </row>
    <row r="1343" spans="1:23" x14ac:dyDescent="0.2">
      <c r="A1343" s="29" t="str">
        <f>IFERROR(VLOOKUP(D:D,'Payment Schedule'!U:AK,17,FALSE),"Not Leased")</f>
        <v>Not Leased</v>
      </c>
      <c r="H1343" s="125"/>
      <c r="O1343" s="125"/>
      <c r="P1343" s="125"/>
      <c r="Q1343" s="125"/>
      <c r="U1343" s="125"/>
      <c r="V1343" s="125"/>
      <c r="W1343" s="125"/>
    </row>
    <row r="1344" spans="1:23" x14ac:dyDescent="0.2">
      <c r="A1344" s="29" t="str">
        <f>IFERROR(VLOOKUP(D:D,'Payment Schedule'!U:AK,17,FALSE),"Not Leased")</f>
        <v>Not Leased</v>
      </c>
      <c r="H1344" s="125"/>
      <c r="O1344" s="125"/>
      <c r="P1344" s="125"/>
      <c r="Q1344" s="125"/>
      <c r="U1344" s="125"/>
      <c r="V1344" s="125"/>
      <c r="W1344" s="125"/>
    </row>
    <row r="1345" spans="1:23" x14ac:dyDescent="0.2">
      <c r="A1345" s="29" t="str">
        <f>IFERROR(VLOOKUP(D:D,'Payment Schedule'!U:AK,17,FALSE),"Not Leased")</f>
        <v>Not Leased</v>
      </c>
      <c r="H1345" s="125"/>
      <c r="O1345" s="125"/>
      <c r="P1345" s="125"/>
      <c r="Q1345" s="125"/>
      <c r="U1345" s="125"/>
      <c r="V1345" s="125"/>
      <c r="W1345" s="125"/>
    </row>
    <row r="1346" spans="1:23" x14ac:dyDescent="0.2">
      <c r="A1346" s="29" t="str">
        <f>IFERROR(VLOOKUP(D:D,'Payment Schedule'!U:AK,17,FALSE),"Not Leased")</f>
        <v>Not Leased</v>
      </c>
      <c r="H1346" s="125"/>
      <c r="O1346" s="125"/>
      <c r="P1346" s="125"/>
      <c r="Q1346" s="125"/>
      <c r="U1346" s="125"/>
      <c r="V1346" s="125"/>
      <c r="W1346" s="125"/>
    </row>
    <row r="1347" spans="1:23" x14ac:dyDescent="0.2">
      <c r="A1347" s="29" t="str">
        <f>IFERROR(VLOOKUP(D:D,'Payment Schedule'!U:AK,17,FALSE),"Not Leased")</f>
        <v>Not Leased</v>
      </c>
      <c r="H1347" s="125"/>
      <c r="O1347" s="125"/>
      <c r="P1347" s="125"/>
      <c r="Q1347" s="125"/>
      <c r="U1347" s="125"/>
      <c r="V1347" s="125"/>
      <c r="W1347" s="125"/>
    </row>
    <row r="1348" spans="1:23" x14ac:dyDescent="0.2">
      <c r="A1348" s="29" t="str">
        <f>IFERROR(VLOOKUP(D:D,'Payment Schedule'!U:AK,17,FALSE),"Not Leased")</f>
        <v>Not Leased</v>
      </c>
      <c r="H1348" s="125"/>
      <c r="O1348" s="125"/>
      <c r="P1348" s="125"/>
      <c r="Q1348" s="125"/>
      <c r="U1348" s="125"/>
      <c r="V1348" s="125"/>
      <c r="W1348" s="125"/>
    </row>
    <row r="1349" spans="1:23" x14ac:dyDescent="0.2">
      <c r="A1349" s="29" t="str">
        <f>IFERROR(VLOOKUP(D:D,'Payment Schedule'!U:AK,17,FALSE),"Not Leased")</f>
        <v>Not Leased</v>
      </c>
      <c r="H1349" s="125"/>
      <c r="O1349" s="125"/>
      <c r="P1349" s="125"/>
      <c r="Q1349" s="125"/>
      <c r="U1349" s="125"/>
      <c r="V1349" s="125"/>
      <c r="W1349" s="125"/>
    </row>
    <row r="1350" spans="1:23" x14ac:dyDescent="0.2">
      <c r="A1350" s="29" t="str">
        <f>IFERROR(VLOOKUP(D:D,'Payment Schedule'!U:AK,17,FALSE),"Not Leased")</f>
        <v>Not Leased</v>
      </c>
      <c r="H1350" s="125"/>
      <c r="O1350" s="125"/>
      <c r="P1350" s="125"/>
      <c r="Q1350" s="125"/>
      <c r="U1350" s="125"/>
      <c r="V1350" s="125"/>
      <c r="W1350" s="125"/>
    </row>
    <row r="1351" spans="1:23" x14ac:dyDescent="0.2">
      <c r="A1351" s="29" t="str">
        <f>IFERROR(VLOOKUP(D:D,'Payment Schedule'!U:AK,17,FALSE),"Not Leased")</f>
        <v>Not Leased</v>
      </c>
      <c r="H1351" s="125"/>
      <c r="O1351" s="125"/>
      <c r="P1351" s="125"/>
      <c r="Q1351" s="125"/>
      <c r="U1351" s="125"/>
      <c r="V1351" s="125"/>
      <c r="W1351" s="125"/>
    </row>
    <row r="1352" spans="1:23" x14ac:dyDescent="0.2">
      <c r="A1352" s="29" t="str">
        <f>IFERROR(VLOOKUP(D:D,'Payment Schedule'!U:AK,17,FALSE),"Not Leased")</f>
        <v>Not Leased</v>
      </c>
      <c r="H1352" s="125"/>
      <c r="O1352" s="125"/>
      <c r="P1352" s="125"/>
      <c r="Q1352" s="125"/>
      <c r="U1352" s="125"/>
      <c r="V1352" s="125"/>
      <c r="W1352" s="125"/>
    </row>
    <row r="1353" spans="1:23" x14ac:dyDescent="0.2">
      <c r="A1353" s="29" t="str">
        <f>IFERROR(VLOOKUP(D:D,'Payment Schedule'!U:AK,17,FALSE),"Not Leased")</f>
        <v>Not Leased</v>
      </c>
      <c r="H1353" s="125"/>
      <c r="O1353" s="125"/>
      <c r="P1353" s="125"/>
      <c r="Q1353" s="125"/>
      <c r="U1353" s="125"/>
      <c r="V1353" s="125"/>
      <c r="W1353" s="125"/>
    </row>
    <row r="1354" spans="1:23" x14ac:dyDescent="0.2">
      <c r="A1354" s="29" t="str">
        <f>IFERROR(VLOOKUP(D:D,'Payment Schedule'!U:AK,17,FALSE),"Not Leased")</f>
        <v>Not Leased</v>
      </c>
      <c r="H1354" s="125"/>
      <c r="O1354" s="125"/>
      <c r="P1354" s="125"/>
      <c r="Q1354" s="125"/>
      <c r="U1354" s="125"/>
      <c r="V1354" s="125"/>
      <c r="W1354" s="125"/>
    </row>
    <row r="1355" spans="1:23" x14ac:dyDescent="0.2">
      <c r="A1355" s="29" t="str">
        <f>IFERROR(VLOOKUP(D:D,'Payment Schedule'!U:AK,17,FALSE),"Not Leased")</f>
        <v>Not Leased</v>
      </c>
      <c r="H1355" s="125"/>
      <c r="O1355" s="125"/>
      <c r="P1355" s="125"/>
      <c r="Q1355" s="125"/>
      <c r="U1355" s="125"/>
      <c r="V1355" s="125"/>
      <c r="W1355" s="125"/>
    </row>
    <row r="1356" spans="1:23" x14ac:dyDescent="0.2">
      <c r="A1356" s="29" t="str">
        <f>IFERROR(VLOOKUP(D:D,'Payment Schedule'!U:AK,17,FALSE),"Not Leased")</f>
        <v>Not Leased</v>
      </c>
      <c r="H1356" s="125"/>
      <c r="J1356" s="125"/>
      <c r="O1356" s="125"/>
      <c r="P1356" s="125"/>
      <c r="Q1356" s="125"/>
      <c r="R1356" s="125"/>
      <c r="U1356" s="125"/>
      <c r="V1356" s="125"/>
      <c r="W1356" s="125"/>
    </row>
    <row r="1357" spans="1:23" x14ac:dyDescent="0.2">
      <c r="A1357" s="29" t="str">
        <f>IFERROR(VLOOKUP(D:D,'Payment Schedule'!U:AK,17,FALSE),"Not Leased")</f>
        <v>Not Leased</v>
      </c>
      <c r="H1357" s="125"/>
      <c r="O1357" s="125"/>
      <c r="P1357" s="125"/>
      <c r="Q1357" s="125"/>
      <c r="U1357" s="125"/>
      <c r="V1357" s="125"/>
      <c r="W1357" s="125"/>
    </row>
    <row r="1358" spans="1:23" x14ac:dyDescent="0.2">
      <c r="A1358" s="29" t="str">
        <f>IFERROR(VLOOKUP(D:D,'Payment Schedule'!U:AK,17,FALSE),"Not Leased")</f>
        <v>Not Leased</v>
      </c>
      <c r="H1358" s="125"/>
      <c r="O1358" s="125"/>
      <c r="P1358" s="125"/>
      <c r="Q1358" s="125"/>
      <c r="U1358" s="125"/>
      <c r="V1358" s="125"/>
      <c r="W1358" s="125"/>
    </row>
    <row r="1359" spans="1:23" x14ac:dyDescent="0.2">
      <c r="A1359" s="29" t="str">
        <f>IFERROR(VLOOKUP(D:D,'Payment Schedule'!U:AK,17,FALSE),"Not Leased")</f>
        <v>Not Leased</v>
      </c>
      <c r="H1359" s="125"/>
      <c r="O1359" s="125"/>
      <c r="P1359" s="125"/>
      <c r="Q1359" s="125"/>
      <c r="U1359" s="125"/>
      <c r="V1359" s="125"/>
      <c r="W1359" s="125"/>
    </row>
    <row r="1360" spans="1:23" x14ac:dyDescent="0.2">
      <c r="A1360" s="29" t="str">
        <f>IFERROR(VLOOKUP(D:D,'Payment Schedule'!U:AK,17,FALSE),"Not Leased")</f>
        <v>Not Leased</v>
      </c>
      <c r="H1360" s="125"/>
      <c r="O1360" s="125"/>
      <c r="P1360" s="125"/>
      <c r="Q1360" s="125"/>
      <c r="U1360" s="125"/>
      <c r="V1360" s="125"/>
      <c r="W1360" s="125"/>
    </row>
    <row r="1361" spans="1:23" x14ac:dyDescent="0.2">
      <c r="A1361" s="29" t="str">
        <f>IFERROR(VLOOKUP(D:D,'Payment Schedule'!U:AK,17,FALSE),"Not Leased")</f>
        <v>Not Leased</v>
      </c>
      <c r="H1361" s="125"/>
      <c r="O1361" s="125"/>
      <c r="P1361" s="125"/>
      <c r="Q1361" s="125"/>
      <c r="U1361" s="125"/>
      <c r="V1361" s="125"/>
      <c r="W1361" s="125"/>
    </row>
    <row r="1362" spans="1:23" x14ac:dyDescent="0.2">
      <c r="A1362" s="29" t="str">
        <f>IFERROR(VLOOKUP(D:D,'Payment Schedule'!U:AK,17,FALSE),"Not Leased")</f>
        <v>Not Leased</v>
      </c>
      <c r="H1362" s="125"/>
      <c r="L1362" s="125"/>
      <c r="M1362" s="125"/>
      <c r="O1362" s="125"/>
      <c r="P1362" s="125"/>
      <c r="Q1362" s="125"/>
      <c r="S1362" s="125"/>
      <c r="U1362" s="125"/>
      <c r="V1362" s="125"/>
      <c r="W1362" s="125"/>
    </row>
    <row r="1363" spans="1:23" x14ac:dyDescent="0.2">
      <c r="A1363" s="29" t="str">
        <f>IFERROR(VLOOKUP(D:D,'Payment Schedule'!U:AK,17,FALSE),"Not Leased")</f>
        <v>Not Leased</v>
      </c>
      <c r="H1363" s="125"/>
      <c r="O1363" s="125"/>
      <c r="P1363" s="125"/>
      <c r="Q1363" s="125"/>
      <c r="U1363" s="125"/>
      <c r="V1363" s="125"/>
      <c r="W1363" s="125"/>
    </row>
    <row r="1364" spans="1:23" x14ac:dyDescent="0.2">
      <c r="A1364" s="29" t="str">
        <f>IFERROR(VLOOKUP(D:D,'Payment Schedule'!U:AK,17,FALSE),"Not Leased")</f>
        <v>Not Leased</v>
      </c>
      <c r="H1364" s="125"/>
      <c r="O1364" s="125"/>
      <c r="P1364" s="125"/>
      <c r="Q1364" s="125"/>
      <c r="U1364" s="125"/>
      <c r="V1364" s="125"/>
      <c r="W1364" s="125"/>
    </row>
    <row r="1365" spans="1:23" x14ac:dyDescent="0.2">
      <c r="A1365" s="29" t="str">
        <f>IFERROR(VLOOKUP(D:D,'Payment Schedule'!U:AK,17,FALSE),"Not Leased")</f>
        <v>Not Leased</v>
      </c>
      <c r="H1365" s="125"/>
      <c r="O1365" s="125"/>
      <c r="P1365" s="125"/>
      <c r="Q1365" s="125"/>
      <c r="U1365" s="125"/>
      <c r="V1365" s="125"/>
      <c r="W1365" s="125"/>
    </row>
    <row r="1366" spans="1:23" x14ac:dyDescent="0.2">
      <c r="A1366" s="29" t="str">
        <f>IFERROR(VLOOKUP(D:D,'Payment Schedule'!U:AK,17,FALSE),"Not Leased")</f>
        <v>Not Leased</v>
      </c>
      <c r="H1366" s="125"/>
      <c r="O1366" s="125"/>
      <c r="P1366" s="125"/>
      <c r="Q1366" s="125"/>
      <c r="U1366" s="125"/>
      <c r="V1366" s="125"/>
      <c r="W1366" s="125"/>
    </row>
    <row r="1367" spans="1:23" x14ac:dyDescent="0.2">
      <c r="A1367" s="29" t="str">
        <f>IFERROR(VLOOKUP(D:D,'Payment Schedule'!U:AK,17,FALSE),"Not Leased")</f>
        <v>Not Leased</v>
      </c>
      <c r="H1367" s="125"/>
      <c r="O1367" s="125"/>
      <c r="P1367" s="125"/>
      <c r="Q1367" s="125"/>
      <c r="U1367" s="125"/>
      <c r="V1367" s="125"/>
      <c r="W1367" s="125"/>
    </row>
    <row r="1368" spans="1:23" x14ac:dyDescent="0.2">
      <c r="A1368" s="29" t="str">
        <f>IFERROR(VLOOKUP(D:D,'Payment Schedule'!U:AK,17,FALSE),"Not Leased")</f>
        <v>Not Leased</v>
      </c>
      <c r="H1368" s="125"/>
      <c r="O1368" s="125"/>
      <c r="P1368" s="125"/>
      <c r="Q1368" s="125"/>
      <c r="U1368" s="125"/>
      <c r="V1368" s="125"/>
      <c r="W1368" s="125"/>
    </row>
    <row r="1369" spans="1:23" x14ac:dyDescent="0.2">
      <c r="A1369" s="29" t="str">
        <f>IFERROR(VLOOKUP(D:D,'Payment Schedule'!U:AK,17,FALSE),"Not Leased")</f>
        <v>Not Leased</v>
      </c>
      <c r="H1369" s="125"/>
      <c r="O1369" s="125"/>
      <c r="P1369" s="125"/>
      <c r="Q1369" s="125"/>
      <c r="U1369" s="125"/>
      <c r="V1369" s="125"/>
      <c r="W1369" s="125"/>
    </row>
    <row r="1370" spans="1:23" x14ac:dyDescent="0.2">
      <c r="A1370" s="29" t="str">
        <f>IFERROR(VLOOKUP(D:D,'Payment Schedule'!U:AK,17,FALSE),"Not Leased")</f>
        <v>Not Leased</v>
      </c>
      <c r="H1370" s="125"/>
      <c r="L1370" s="125"/>
      <c r="M1370" s="125"/>
      <c r="O1370" s="125"/>
      <c r="P1370" s="125"/>
      <c r="Q1370" s="125"/>
      <c r="S1370" s="125"/>
      <c r="U1370" s="125"/>
      <c r="V1370" s="125"/>
      <c r="W1370" s="125"/>
    </row>
    <row r="1371" spans="1:23" x14ac:dyDescent="0.2">
      <c r="A1371" s="29" t="str">
        <f>IFERROR(VLOOKUP(D:D,'Payment Schedule'!U:AK,17,FALSE),"Not Leased")</f>
        <v>Not Leased</v>
      </c>
      <c r="H1371" s="125"/>
      <c r="O1371" s="125"/>
      <c r="P1371" s="125"/>
      <c r="Q1371" s="125"/>
      <c r="U1371" s="125"/>
      <c r="V1371" s="125"/>
      <c r="W1371" s="125"/>
    </row>
    <row r="1372" spans="1:23" x14ac:dyDescent="0.2">
      <c r="A1372" s="29" t="str">
        <f>IFERROR(VLOOKUP(D:D,'Payment Schedule'!U:AK,17,FALSE),"Not Leased")</f>
        <v>Not Leased</v>
      </c>
      <c r="H1372" s="125"/>
      <c r="L1372" s="125"/>
      <c r="M1372" s="125"/>
      <c r="O1372" s="125"/>
      <c r="P1372" s="125"/>
      <c r="Q1372" s="125"/>
      <c r="S1372" s="125"/>
      <c r="U1372" s="125"/>
      <c r="V1372" s="125"/>
      <c r="W1372" s="125"/>
    </row>
    <row r="1373" spans="1:23" x14ac:dyDescent="0.2">
      <c r="A1373" s="29" t="str">
        <f>IFERROR(VLOOKUP(D:D,'Payment Schedule'!U:AK,17,FALSE),"Not Leased")</f>
        <v>Not Leased</v>
      </c>
      <c r="H1373" s="125"/>
      <c r="O1373" s="125"/>
      <c r="P1373" s="125"/>
      <c r="Q1373" s="125"/>
      <c r="U1373" s="125"/>
      <c r="V1373" s="125"/>
      <c r="W1373" s="125"/>
    </row>
    <row r="1374" spans="1:23" x14ac:dyDescent="0.2">
      <c r="A1374" s="29" t="str">
        <f>IFERROR(VLOOKUP(D:D,'Payment Schedule'!U:AK,17,FALSE),"Not Leased")</f>
        <v>Not Leased</v>
      </c>
      <c r="H1374" s="125"/>
      <c r="O1374" s="125"/>
      <c r="P1374" s="125"/>
      <c r="Q1374" s="125"/>
      <c r="U1374" s="125"/>
      <c r="V1374" s="125"/>
      <c r="W1374" s="125"/>
    </row>
    <row r="1375" spans="1:23" x14ac:dyDescent="0.2">
      <c r="A1375" s="29" t="str">
        <f>IFERROR(VLOOKUP(D:D,'Payment Schedule'!U:AK,17,FALSE),"Not Leased")</f>
        <v>Not Leased</v>
      </c>
      <c r="H1375" s="125"/>
      <c r="O1375" s="125"/>
      <c r="P1375" s="125"/>
      <c r="Q1375" s="125"/>
      <c r="U1375" s="125"/>
      <c r="V1375" s="125"/>
      <c r="W1375" s="125"/>
    </row>
    <row r="1376" spans="1:23" x14ac:dyDescent="0.2">
      <c r="A1376" s="29" t="str">
        <f>IFERROR(VLOOKUP(D:D,'Payment Schedule'!U:AK,17,FALSE),"Not Leased")</f>
        <v>Not Leased</v>
      </c>
      <c r="H1376" s="125"/>
      <c r="J1376" s="125"/>
      <c r="O1376" s="125"/>
      <c r="P1376" s="125"/>
      <c r="Q1376" s="125"/>
      <c r="R1376" s="125"/>
      <c r="U1376" s="125"/>
      <c r="V1376" s="125"/>
      <c r="W1376" s="125"/>
    </row>
    <row r="1377" spans="1:23" x14ac:dyDescent="0.2">
      <c r="A1377" s="29" t="str">
        <f>IFERROR(VLOOKUP(D:D,'Payment Schedule'!U:AK,17,FALSE),"Not Leased")</f>
        <v>Not Leased</v>
      </c>
      <c r="H1377" s="125"/>
      <c r="O1377" s="125"/>
      <c r="P1377" s="125"/>
      <c r="Q1377" s="125"/>
      <c r="U1377" s="125"/>
      <c r="V1377" s="125"/>
      <c r="W1377" s="125"/>
    </row>
    <row r="1378" spans="1:23" x14ac:dyDescent="0.2">
      <c r="A1378" s="29" t="str">
        <f>IFERROR(VLOOKUP(D:D,'Payment Schedule'!U:AK,17,FALSE),"Not Leased")</f>
        <v>Not Leased</v>
      </c>
      <c r="H1378" s="125"/>
      <c r="O1378" s="125"/>
      <c r="P1378" s="125"/>
      <c r="Q1378" s="125"/>
      <c r="U1378" s="125"/>
      <c r="V1378" s="125"/>
      <c r="W1378" s="125"/>
    </row>
    <row r="1379" spans="1:23" x14ac:dyDescent="0.2">
      <c r="A1379" s="29" t="str">
        <f>IFERROR(VLOOKUP(D:D,'Payment Schedule'!U:AK,17,FALSE),"Not Leased")</f>
        <v>Not Leased</v>
      </c>
      <c r="H1379" s="125"/>
      <c r="O1379" s="125"/>
      <c r="P1379" s="125"/>
      <c r="Q1379" s="125"/>
      <c r="U1379" s="125"/>
      <c r="V1379" s="125"/>
      <c r="W1379" s="125"/>
    </row>
    <row r="1380" spans="1:23" x14ac:dyDescent="0.2">
      <c r="A1380" s="29" t="str">
        <f>IFERROR(VLOOKUP(D:D,'Payment Schedule'!U:AK,17,FALSE),"Not Leased")</f>
        <v>Not Leased</v>
      </c>
      <c r="H1380" s="125"/>
      <c r="O1380" s="125"/>
      <c r="P1380" s="125"/>
      <c r="Q1380" s="125"/>
      <c r="U1380" s="125"/>
      <c r="V1380" s="125"/>
      <c r="W1380" s="125"/>
    </row>
    <row r="1381" spans="1:23" x14ac:dyDescent="0.2">
      <c r="A1381" s="29" t="str">
        <f>IFERROR(VLOOKUP(D:D,'Payment Schedule'!U:AK,17,FALSE),"Not Leased")</f>
        <v>Not Leased</v>
      </c>
      <c r="H1381" s="125"/>
      <c r="O1381" s="125"/>
      <c r="P1381" s="125"/>
      <c r="Q1381" s="125"/>
      <c r="U1381" s="125"/>
      <c r="V1381" s="125"/>
      <c r="W1381" s="125"/>
    </row>
    <row r="1382" spans="1:23" x14ac:dyDescent="0.2">
      <c r="A1382" s="29" t="str">
        <f>IFERROR(VLOOKUP(D:D,'Payment Schedule'!U:AK,17,FALSE),"Not Leased")</f>
        <v>Not Leased</v>
      </c>
      <c r="H1382" s="125"/>
      <c r="O1382" s="125"/>
      <c r="P1382" s="125"/>
      <c r="Q1382" s="125"/>
      <c r="U1382" s="125"/>
      <c r="V1382" s="125"/>
      <c r="W1382" s="125"/>
    </row>
    <row r="1383" spans="1:23" x14ac:dyDescent="0.2">
      <c r="A1383" s="29" t="str">
        <f>IFERROR(VLOOKUP(D:D,'Payment Schedule'!U:AK,17,FALSE),"Not Leased")</f>
        <v>Not Leased</v>
      </c>
      <c r="H1383" s="125"/>
      <c r="O1383" s="125"/>
      <c r="P1383" s="125"/>
      <c r="Q1383" s="125"/>
      <c r="U1383" s="125"/>
      <c r="V1383" s="125"/>
      <c r="W1383" s="125"/>
    </row>
    <row r="1384" spans="1:23" x14ac:dyDescent="0.2">
      <c r="A1384" s="29" t="str">
        <f>IFERROR(VLOOKUP(D:D,'Payment Schedule'!U:AK,17,FALSE),"Not Leased")</f>
        <v>Not Leased</v>
      </c>
      <c r="H1384" s="125"/>
      <c r="O1384" s="125"/>
      <c r="P1384" s="125"/>
      <c r="Q1384" s="125"/>
      <c r="U1384" s="125"/>
      <c r="V1384" s="125"/>
      <c r="W1384" s="125"/>
    </row>
    <row r="1385" spans="1:23" x14ac:dyDescent="0.2">
      <c r="A1385" s="29" t="str">
        <f>IFERROR(VLOOKUP(D:D,'Payment Schedule'!U:AK,17,FALSE),"Not Leased")</f>
        <v>Not Leased</v>
      </c>
      <c r="H1385" s="125"/>
      <c r="O1385" s="125"/>
      <c r="P1385" s="125"/>
      <c r="Q1385" s="125"/>
      <c r="U1385" s="125"/>
      <c r="V1385" s="125"/>
      <c r="W1385" s="125"/>
    </row>
    <row r="1386" spans="1:23" x14ac:dyDescent="0.2">
      <c r="A1386" s="29" t="str">
        <f>IFERROR(VLOOKUP(D:D,'Payment Schedule'!U:AK,17,FALSE),"Not Leased")</f>
        <v>Not Leased</v>
      </c>
      <c r="H1386" s="125"/>
      <c r="O1386" s="125"/>
      <c r="P1386" s="125"/>
      <c r="Q1386" s="125"/>
      <c r="U1386" s="125"/>
      <c r="V1386" s="125"/>
      <c r="W1386" s="125"/>
    </row>
    <row r="1387" spans="1:23" x14ac:dyDescent="0.2">
      <c r="A1387" s="29" t="str">
        <f>IFERROR(VLOOKUP(D:D,'Payment Schedule'!U:AK,17,FALSE),"Not Leased")</f>
        <v>Not Leased</v>
      </c>
      <c r="H1387" s="125"/>
      <c r="O1387" s="125"/>
      <c r="P1387" s="125"/>
      <c r="Q1387" s="125"/>
      <c r="U1387" s="125"/>
      <c r="V1387" s="125"/>
      <c r="W1387" s="125"/>
    </row>
    <row r="1388" spans="1:23" x14ac:dyDescent="0.2">
      <c r="A1388" s="29" t="str">
        <f>IFERROR(VLOOKUP(D:D,'Payment Schedule'!U:AK,17,FALSE),"Not Leased")</f>
        <v>Not Leased</v>
      </c>
      <c r="H1388" s="125"/>
      <c r="O1388" s="125"/>
      <c r="P1388" s="125"/>
      <c r="Q1388" s="125"/>
      <c r="U1388" s="125"/>
      <c r="V1388" s="125"/>
      <c r="W1388" s="125"/>
    </row>
    <row r="1389" spans="1:23" x14ac:dyDescent="0.2">
      <c r="A1389" s="29" t="str">
        <f>IFERROR(VLOOKUP(D:D,'Payment Schedule'!U:AK,17,FALSE),"Not Leased")</f>
        <v>Not Leased</v>
      </c>
      <c r="H1389" s="125"/>
      <c r="O1389" s="125"/>
      <c r="P1389" s="125"/>
      <c r="Q1389" s="125"/>
      <c r="U1389" s="125"/>
      <c r="V1389" s="125"/>
      <c r="W1389" s="125"/>
    </row>
    <row r="1390" spans="1:23" x14ac:dyDescent="0.2">
      <c r="A1390" s="29" t="str">
        <f>IFERROR(VLOOKUP(D:D,'Payment Schedule'!U:AK,17,FALSE),"Not Leased")</f>
        <v>Not Leased</v>
      </c>
      <c r="H1390" s="125"/>
      <c r="O1390" s="125"/>
      <c r="P1390" s="125"/>
      <c r="Q1390" s="125"/>
      <c r="U1390" s="125"/>
      <c r="V1390" s="125"/>
      <c r="W1390" s="125"/>
    </row>
    <row r="1391" spans="1:23" x14ac:dyDescent="0.2">
      <c r="A1391" s="29" t="str">
        <f>IFERROR(VLOOKUP(D:D,'Payment Schedule'!U:AK,17,FALSE),"Not Leased")</f>
        <v>Not Leased</v>
      </c>
      <c r="H1391" s="125"/>
      <c r="O1391" s="125"/>
      <c r="P1391" s="125"/>
      <c r="Q1391" s="125"/>
      <c r="U1391" s="125"/>
      <c r="V1391" s="125"/>
      <c r="W1391" s="125"/>
    </row>
    <row r="1392" spans="1:23" x14ac:dyDescent="0.2">
      <c r="A1392" s="29" t="str">
        <f>IFERROR(VLOOKUP(D:D,'Payment Schedule'!U:AK,17,FALSE),"Not Leased")</f>
        <v>Not Leased</v>
      </c>
      <c r="H1392" s="125"/>
      <c r="O1392" s="125"/>
      <c r="P1392" s="125"/>
      <c r="Q1392" s="125"/>
      <c r="U1392" s="125"/>
      <c r="V1392" s="125"/>
      <c r="W1392" s="125"/>
    </row>
    <row r="1393" spans="1:23" x14ac:dyDescent="0.2">
      <c r="A1393" s="29" t="str">
        <f>IFERROR(VLOOKUP(D:D,'Payment Schedule'!U:AK,17,FALSE),"Not Leased")</f>
        <v>Not Leased</v>
      </c>
      <c r="H1393" s="125"/>
      <c r="O1393" s="125"/>
      <c r="P1393" s="125"/>
      <c r="Q1393" s="125"/>
      <c r="U1393" s="125"/>
      <c r="V1393" s="125"/>
      <c r="W1393" s="125"/>
    </row>
    <row r="1394" spans="1:23" x14ac:dyDescent="0.2">
      <c r="A1394" s="29" t="str">
        <f>IFERROR(VLOOKUP(D:D,'Payment Schedule'!U:AK,17,FALSE),"Not Leased")</f>
        <v>Not Leased</v>
      </c>
      <c r="H1394" s="125"/>
      <c r="O1394" s="125"/>
      <c r="P1394" s="125"/>
      <c r="Q1394" s="125"/>
      <c r="U1394" s="125"/>
      <c r="V1394" s="125"/>
      <c r="W1394" s="125"/>
    </row>
    <row r="1395" spans="1:23" x14ac:dyDescent="0.2">
      <c r="A1395" s="29" t="str">
        <f>IFERROR(VLOOKUP(D:D,'Payment Schedule'!U:AK,17,FALSE),"Not Leased")</f>
        <v>Not Leased</v>
      </c>
      <c r="H1395" s="125"/>
      <c r="O1395" s="125"/>
      <c r="P1395" s="125"/>
      <c r="Q1395" s="125"/>
      <c r="U1395" s="125"/>
      <c r="V1395" s="125"/>
      <c r="W1395" s="125"/>
    </row>
    <row r="1396" spans="1:23" x14ac:dyDescent="0.2">
      <c r="A1396" s="29" t="str">
        <f>IFERROR(VLOOKUP(D:D,'Payment Schedule'!U:AK,17,FALSE),"Not Leased")</f>
        <v>Not Leased</v>
      </c>
      <c r="H1396" s="125"/>
      <c r="O1396" s="125"/>
      <c r="P1396" s="125"/>
      <c r="Q1396" s="125"/>
      <c r="U1396" s="125"/>
      <c r="V1396" s="125"/>
      <c r="W1396" s="125"/>
    </row>
    <row r="1397" spans="1:23" x14ac:dyDescent="0.2">
      <c r="A1397" s="29" t="str">
        <f>IFERROR(VLOOKUP(D:D,'Payment Schedule'!U:AK,17,FALSE),"Not Leased")</f>
        <v>Not Leased</v>
      </c>
      <c r="H1397" s="125"/>
      <c r="O1397" s="125"/>
      <c r="P1397" s="125"/>
      <c r="Q1397" s="125"/>
      <c r="U1397" s="125"/>
      <c r="V1397" s="125"/>
      <c r="W1397" s="125"/>
    </row>
    <row r="1398" spans="1:23" x14ac:dyDescent="0.2">
      <c r="A1398" s="29" t="str">
        <f>IFERROR(VLOOKUP(D:D,'Payment Schedule'!U:AK,17,FALSE),"Not Leased")</f>
        <v>Not Leased</v>
      </c>
      <c r="H1398" s="125"/>
      <c r="O1398" s="125"/>
      <c r="P1398" s="125"/>
      <c r="Q1398" s="125"/>
      <c r="U1398" s="125"/>
      <c r="V1398" s="125"/>
      <c r="W1398" s="125"/>
    </row>
    <row r="1399" spans="1:23" x14ac:dyDescent="0.2">
      <c r="A1399" s="29" t="str">
        <f>IFERROR(VLOOKUP(D:D,'Payment Schedule'!U:AK,17,FALSE),"Not Leased")</f>
        <v>Not Leased</v>
      </c>
      <c r="H1399" s="125"/>
      <c r="O1399" s="125"/>
      <c r="P1399" s="125"/>
      <c r="Q1399" s="125"/>
      <c r="U1399" s="125"/>
      <c r="V1399" s="125"/>
      <c r="W1399" s="125"/>
    </row>
    <row r="1400" spans="1:23" x14ac:dyDescent="0.2">
      <c r="A1400" s="29" t="str">
        <f>IFERROR(VLOOKUP(D:D,'Payment Schedule'!U:AK,17,FALSE),"Not Leased")</f>
        <v>Not Leased</v>
      </c>
      <c r="H1400" s="125"/>
      <c r="O1400" s="125"/>
      <c r="P1400" s="125"/>
      <c r="Q1400" s="125"/>
      <c r="U1400" s="125"/>
      <c r="V1400" s="125"/>
      <c r="W1400" s="125"/>
    </row>
    <row r="1401" spans="1:23" x14ac:dyDescent="0.2">
      <c r="A1401" s="29" t="str">
        <f>IFERROR(VLOOKUP(D:D,'Payment Schedule'!U:AK,17,FALSE),"Not Leased")</f>
        <v>Not Leased</v>
      </c>
      <c r="H1401" s="125"/>
      <c r="L1401" s="125"/>
      <c r="M1401" s="125"/>
      <c r="O1401" s="125"/>
      <c r="P1401" s="125"/>
      <c r="Q1401" s="125"/>
      <c r="S1401" s="125"/>
      <c r="U1401" s="125"/>
      <c r="V1401" s="125"/>
      <c r="W1401" s="125"/>
    </row>
    <row r="1402" spans="1:23" x14ac:dyDescent="0.2">
      <c r="A1402" s="29" t="str">
        <f>IFERROR(VLOOKUP(D:D,'Payment Schedule'!U:AK,17,FALSE),"Not Leased")</f>
        <v>Not Leased</v>
      </c>
      <c r="H1402" s="125"/>
      <c r="O1402" s="125"/>
      <c r="P1402" s="125"/>
      <c r="Q1402" s="125"/>
      <c r="U1402" s="125"/>
      <c r="V1402" s="125"/>
      <c r="W1402" s="125"/>
    </row>
    <row r="1403" spans="1:23" x14ac:dyDescent="0.2">
      <c r="A1403" s="29" t="str">
        <f>IFERROR(VLOOKUP(D:D,'Payment Schedule'!U:AK,17,FALSE),"Not Leased")</f>
        <v>Not Leased</v>
      </c>
      <c r="H1403" s="125"/>
      <c r="O1403" s="125"/>
      <c r="P1403" s="125"/>
      <c r="Q1403" s="125"/>
      <c r="U1403" s="125"/>
      <c r="V1403" s="125"/>
      <c r="W1403" s="125"/>
    </row>
    <row r="1404" spans="1:23" x14ac:dyDescent="0.2">
      <c r="A1404" s="29" t="str">
        <f>IFERROR(VLOOKUP(D:D,'Payment Schedule'!U:AK,17,FALSE),"Not Leased")</f>
        <v>Not Leased</v>
      </c>
      <c r="H1404" s="125"/>
      <c r="O1404" s="125"/>
      <c r="P1404" s="125"/>
      <c r="Q1404" s="125"/>
      <c r="U1404" s="125"/>
      <c r="V1404" s="125"/>
      <c r="W1404" s="125"/>
    </row>
    <row r="1405" spans="1:23" x14ac:dyDescent="0.2">
      <c r="A1405" s="29" t="str">
        <f>IFERROR(VLOOKUP(D:D,'Payment Schedule'!U:AK,17,FALSE),"Not Leased")</f>
        <v>Not Leased</v>
      </c>
      <c r="H1405" s="125"/>
      <c r="O1405" s="125"/>
      <c r="P1405" s="125"/>
      <c r="Q1405" s="125"/>
      <c r="U1405" s="125"/>
      <c r="V1405" s="125"/>
      <c r="W1405" s="125"/>
    </row>
    <row r="1406" spans="1:23" x14ac:dyDescent="0.2">
      <c r="A1406" s="29" t="str">
        <f>IFERROR(VLOOKUP(D:D,'Payment Schedule'!U:AK,17,FALSE),"Not Leased")</f>
        <v>Not Leased</v>
      </c>
      <c r="H1406" s="125"/>
      <c r="O1406" s="125"/>
      <c r="P1406" s="125"/>
      <c r="Q1406" s="125"/>
      <c r="U1406" s="125"/>
      <c r="V1406" s="125"/>
      <c r="W1406" s="125"/>
    </row>
    <row r="1407" spans="1:23" x14ac:dyDescent="0.2">
      <c r="A1407" s="29" t="str">
        <f>IFERROR(VLOOKUP(D:D,'Payment Schedule'!U:AK,17,FALSE),"Not Leased")</f>
        <v>Not Leased</v>
      </c>
      <c r="H1407" s="125"/>
      <c r="O1407" s="125"/>
      <c r="P1407" s="125"/>
      <c r="Q1407" s="125"/>
      <c r="U1407" s="125"/>
      <c r="V1407" s="125"/>
      <c r="W1407" s="125"/>
    </row>
    <row r="1408" spans="1:23" x14ac:dyDescent="0.2">
      <c r="A1408" s="29" t="str">
        <f>IFERROR(VLOOKUP(D:D,'Payment Schedule'!U:AK,17,FALSE),"Not Leased")</f>
        <v>Not Leased</v>
      </c>
      <c r="H1408" s="125"/>
      <c r="O1408" s="125"/>
      <c r="P1408" s="125"/>
      <c r="Q1408" s="125"/>
      <c r="U1408" s="125"/>
      <c r="V1408" s="125"/>
      <c r="W1408" s="125"/>
    </row>
    <row r="1409" spans="1:23" x14ac:dyDescent="0.2">
      <c r="A1409" s="29" t="str">
        <f>IFERROR(VLOOKUP(D:D,'Payment Schedule'!U:AK,17,FALSE),"Not Leased")</f>
        <v>Not Leased</v>
      </c>
      <c r="H1409" s="125"/>
      <c r="O1409" s="125"/>
      <c r="P1409" s="125"/>
      <c r="Q1409" s="125"/>
      <c r="U1409" s="125"/>
      <c r="V1409" s="125"/>
      <c r="W1409" s="125"/>
    </row>
    <row r="1410" spans="1:23" x14ac:dyDescent="0.2">
      <c r="A1410" s="29" t="str">
        <f>IFERROR(VLOOKUP(D:D,'Payment Schedule'!U:AK,17,FALSE),"Not Leased")</f>
        <v>Not Leased</v>
      </c>
      <c r="H1410" s="125"/>
      <c r="O1410" s="125"/>
      <c r="P1410" s="125"/>
      <c r="Q1410" s="125"/>
      <c r="U1410" s="125"/>
      <c r="V1410" s="125"/>
      <c r="W1410" s="125"/>
    </row>
    <row r="1411" spans="1:23" x14ac:dyDescent="0.2">
      <c r="A1411" s="29" t="str">
        <f>IFERROR(VLOOKUP(D:D,'Payment Schedule'!U:AK,17,FALSE),"Not Leased")</f>
        <v>Not Leased</v>
      </c>
      <c r="H1411" s="125"/>
      <c r="O1411" s="125"/>
      <c r="P1411" s="125"/>
      <c r="Q1411" s="125"/>
      <c r="U1411" s="125"/>
      <c r="V1411" s="125"/>
      <c r="W1411" s="125"/>
    </row>
    <row r="1412" spans="1:23" x14ac:dyDescent="0.2">
      <c r="A1412" s="29" t="str">
        <f>IFERROR(VLOOKUP(D:D,'Payment Schedule'!U:AK,17,FALSE),"Not Leased")</f>
        <v>Not Leased</v>
      </c>
      <c r="H1412" s="125"/>
      <c r="O1412" s="125"/>
      <c r="P1412" s="125"/>
      <c r="Q1412" s="125"/>
      <c r="U1412" s="125"/>
      <c r="V1412" s="125"/>
      <c r="W1412" s="125"/>
    </row>
    <row r="1413" spans="1:23" x14ac:dyDescent="0.2">
      <c r="A1413" s="29" t="str">
        <f>IFERROR(VLOOKUP(D:D,'Payment Schedule'!U:AK,17,FALSE),"Not Leased")</f>
        <v>Not Leased</v>
      </c>
      <c r="H1413" s="125"/>
      <c r="O1413" s="125"/>
      <c r="P1413" s="125"/>
      <c r="Q1413" s="125"/>
      <c r="U1413" s="125"/>
      <c r="V1413" s="125"/>
      <c r="W1413" s="125"/>
    </row>
    <row r="1414" spans="1:23" x14ac:dyDescent="0.2">
      <c r="A1414" s="29" t="str">
        <f>IFERROR(VLOOKUP(D:D,'Payment Schedule'!U:AK,17,FALSE),"Not Leased")</f>
        <v>Not Leased</v>
      </c>
      <c r="H1414" s="125"/>
      <c r="O1414" s="125"/>
      <c r="P1414" s="125"/>
      <c r="Q1414" s="125"/>
      <c r="U1414" s="125"/>
      <c r="V1414" s="125"/>
      <c r="W1414" s="125"/>
    </row>
    <row r="1415" spans="1:23" x14ac:dyDescent="0.2">
      <c r="A1415" s="29" t="str">
        <f>IFERROR(VLOOKUP(D:D,'Payment Schedule'!U:AK,17,FALSE),"Not Leased")</f>
        <v>Not Leased</v>
      </c>
      <c r="H1415" s="125"/>
      <c r="O1415" s="125"/>
      <c r="P1415" s="125"/>
      <c r="Q1415" s="125"/>
      <c r="U1415" s="125"/>
      <c r="V1415" s="125"/>
      <c r="W1415" s="125"/>
    </row>
    <row r="1416" spans="1:23" x14ac:dyDescent="0.2">
      <c r="A1416" s="29" t="str">
        <f>IFERROR(VLOOKUP(D:D,'Payment Schedule'!U:AK,17,FALSE),"Not Leased")</f>
        <v>Not Leased</v>
      </c>
      <c r="H1416" s="125"/>
      <c r="O1416" s="125"/>
      <c r="P1416" s="125"/>
      <c r="Q1416" s="125"/>
      <c r="U1416" s="125"/>
      <c r="V1416" s="125"/>
      <c r="W1416" s="125"/>
    </row>
    <row r="1417" spans="1:23" x14ac:dyDescent="0.2">
      <c r="A1417" s="29" t="str">
        <f>IFERROR(VLOOKUP(D:D,'Payment Schedule'!U:AK,17,FALSE),"Not Leased")</f>
        <v>Not Leased</v>
      </c>
      <c r="H1417" s="125"/>
      <c r="O1417" s="125"/>
      <c r="P1417" s="125"/>
      <c r="Q1417" s="125"/>
      <c r="U1417" s="125"/>
      <c r="V1417" s="125"/>
      <c r="W1417" s="125"/>
    </row>
    <row r="1418" spans="1:23" x14ac:dyDescent="0.2">
      <c r="A1418" s="29" t="str">
        <f>IFERROR(VLOOKUP(D:D,'Payment Schedule'!U:AK,17,FALSE),"Not Leased")</f>
        <v>Not Leased</v>
      </c>
      <c r="H1418" s="125"/>
      <c r="O1418" s="125"/>
      <c r="P1418" s="125"/>
      <c r="Q1418" s="125"/>
      <c r="U1418" s="125"/>
      <c r="V1418" s="125"/>
      <c r="W1418" s="125"/>
    </row>
    <row r="1419" spans="1:23" x14ac:dyDescent="0.2">
      <c r="A1419" s="29" t="str">
        <f>IFERROR(VLOOKUP(D:D,'Payment Schedule'!U:AK,17,FALSE),"Not Leased")</f>
        <v>Not Leased</v>
      </c>
      <c r="H1419" s="125"/>
      <c r="O1419" s="125"/>
      <c r="P1419" s="125"/>
      <c r="Q1419" s="125"/>
      <c r="U1419" s="125"/>
      <c r="V1419" s="125"/>
      <c r="W1419" s="125"/>
    </row>
    <row r="1420" spans="1:23" x14ac:dyDescent="0.2">
      <c r="A1420" s="29" t="str">
        <f>IFERROR(VLOOKUP(D:D,'Payment Schedule'!U:AK,17,FALSE),"Not Leased")</f>
        <v>Not Leased</v>
      </c>
      <c r="H1420" s="125"/>
      <c r="O1420" s="125"/>
      <c r="P1420" s="125"/>
      <c r="Q1420" s="125"/>
      <c r="U1420" s="125"/>
      <c r="V1420" s="125"/>
      <c r="W1420" s="125"/>
    </row>
    <row r="1421" spans="1:23" x14ac:dyDescent="0.2">
      <c r="A1421" s="29" t="str">
        <f>IFERROR(VLOOKUP(D:D,'Payment Schedule'!U:AK,17,FALSE),"Not Leased")</f>
        <v>Not Leased</v>
      </c>
      <c r="H1421" s="125"/>
      <c r="O1421" s="125"/>
      <c r="P1421" s="125"/>
      <c r="Q1421" s="125"/>
      <c r="U1421" s="125"/>
      <c r="V1421" s="125"/>
      <c r="W1421" s="125"/>
    </row>
    <row r="1422" spans="1:23" x14ac:dyDescent="0.2">
      <c r="A1422" s="29" t="str">
        <f>IFERROR(VLOOKUP(D:D,'Payment Schedule'!U:AK,17,FALSE),"Not Leased")</f>
        <v>Not Leased</v>
      </c>
      <c r="H1422" s="125"/>
      <c r="O1422" s="125"/>
      <c r="P1422" s="125"/>
      <c r="Q1422" s="125"/>
      <c r="U1422" s="125"/>
      <c r="V1422" s="125"/>
      <c r="W1422" s="125"/>
    </row>
    <row r="1423" spans="1:23" x14ac:dyDescent="0.2">
      <c r="A1423" s="29" t="str">
        <f>IFERROR(VLOOKUP(D:D,'Payment Schedule'!U:AK,17,FALSE),"Not Leased")</f>
        <v>Not Leased</v>
      </c>
      <c r="H1423" s="125"/>
      <c r="O1423" s="125"/>
      <c r="P1423" s="125"/>
      <c r="Q1423" s="125"/>
      <c r="U1423" s="125"/>
      <c r="V1423" s="125"/>
      <c r="W1423" s="125"/>
    </row>
    <row r="1424" spans="1:23" x14ac:dyDescent="0.2">
      <c r="A1424" s="29" t="str">
        <f>IFERROR(VLOOKUP(D:D,'Payment Schedule'!U:AK,17,FALSE),"Not Leased")</f>
        <v>Not Leased</v>
      </c>
      <c r="H1424" s="125"/>
      <c r="O1424" s="125"/>
      <c r="P1424" s="125"/>
      <c r="Q1424" s="125"/>
      <c r="U1424" s="125"/>
      <c r="V1424" s="125"/>
      <c r="W1424" s="125"/>
    </row>
    <row r="1425" spans="1:23" x14ac:dyDescent="0.2">
      <c r="A1425" s="29" t="str">
        <f>IFERROR(VLOOKUP(D:D,'Payment Schedule'!U:AK,17,FALSE),"Not Leased")</f>
        <v>Not Leased</v>
      </c>
      <c r="H1425" s="125"/>
      <c r="O1425" s="125"/>
      <c r="P1425" s="125"/>
      <c r="Q1425" s="125"/>
      <c r="U1425" s="125"/>
      <c r="V1425" s="125"/>
      <c r="W1425" s="125"/>
    </row>
    <row r="1426" spans="1:23" x14ac:dyDescent="0.2">
      <c r="A1426" s="29" t="str">
        <f>IFERROR(VLOOKUP(D:D,'Payment Schedule'!U:AK,17,FALSE),"Not Leased")</f>
        <v>Not Leased</v>
      </c>
      <c r="H1426" s="125"/>
      <c r="O1426" s="125"/>
      <c r="P1426" s="125"/>
      <c r="Q1426" s="125"/>
      <c r="U1426" s="125"/>
      <c r="V1426" s="125"/>
      <c r="W1426" s="125"/>
    </row>
    <row r="1427" spans="1:23" x14ac:dyDescent="0.2">
      <c r="A1427" s="29" t="str">
        <f>IFERROR(VLOOKUP(D:D,'Payment Schedule'!U:AK,17,FALSE),"Not Leased")</f>
        <v>Not Leased</v>
      </c>
      <c r="H1427" s="125"/>
      <c r="O1427" s="125"/>
      <c r="P1427" s="125"/>
      <c r="Q1427" s="125"/>
      <c r="U1427" s="125"/>
      <c r="V1427" s="125"/>
      <c r="W1427" s="125"/>
    </row>
    <row r="1428" spans="1:23" x14ac:dyDescent="0.2">
      <c r="A1428" s="29" t="str">
        <f>IFERROR(VLOOKUP(D:D,'Payment Schedule'!U:AK,17,FALSE),"Not Leased")</f>
        <v>Not Leased</v>
      </c>
      <c r="H1428" s="125"/>
      <c r="O1428" s="125"/>
      <c r="P1428" s="125"/>
      <c r="Q1428" s="125"/>
      <c r="U1428" s="125"/>
      <c r="V1428" s="125"/>
      <c r="W1428" s="125"/>
    </row>
    <row r="1429" spans="1:23" x14ac:dyDescent="0.2">
      <c r="A1429" s="29" t="str">
        <f>IFERROR(VLOOKUP(D:D,'Payment Schedule'!U:AK,17,FALSE),"Not Leased")</f>
        <v>Not Leased</v>
      </c>
      <c r="H1429" s="125"/>
      <c r="O1429" s="125"/>
      <c r="P1429" s="125"/>
      <c r="Q1429" s="125"/>
      <c r="U1429" s="125"/>
      <c r="V1429" s="125"/>
      <c r="W1429" s="125"/>
    </row>
    <row r="1430" spans="1:23" x14ac:dyDescent="0.2">
      <c r="A1430" s="29" t="str">
        <f>IFERROR(VLOOKUP(D:D,'Payment Schedule'!U:AK,17,FALSE),"Not Leased")</f>
        <v>Not Leased</v>
      </c>
      <c r="H1430" s="125"/>
      <c r="O1430" s="125"/>
      <c r="P1430" s="125"/>
      <c r="Q1430" s="125"/>
      <c r="U1430" s="125"/>
      <c r="V1430" s="125"/>
      <c r="W1430" s="125"/>
    </row>
    <row r="1431" spans="1:23" x14ac:dyDescent="0.2">
      <c r="A1431" s="29" t="str">
        <f>IFERROR(VLOOKUP(D:D,'Payment Schedule'!U:AK,17,FALSE),"Not Leased")</f>
        <v>Not Leased</v>
      </c>
      <c r="H1431" s="125"/>
      <c r="O1431" s="125"/>
      <c r="P1431" s="125"/>
      <c r="Q1431" s="125"/>
      <c r="U1431" s="125"/>
      <c r="V1431" s="125"/>
      <c r="W1431" s="125"/>
    </row>
    <row r="1432" spans="1:23" x14ac:dyDescent="0.2">
      <c r="A1432" s="29" t="str">
        <f>IFERROR(VLOOKUP(D:D,'Payment Schedule'!U:AK,17,FALSE),"Not Leased")</f>
        <v>Not Leased</v>
      </c>
      <c r="H1432" s="125"/>
      <c r="O1432" s="125"/>
      <c r="P1432" s="125"/>
      <c r="Q1432" s="125"/>
      <c r="U1432" s="125"/>
      <c r="V1432" s="125"/>
      <c r="W1432" s="125"/>
    </row>
    <row r="1433" spans="1:23" x14ac:dyDescent="0.2">
      <c r="A1433" s="29" t="str">
        <f>IFERROR(VLOOKUP(D:D,'Payment Schedule'!U:AK,17,FALSE),"Not Leased")</f>
        <v>Not Leased</v>
      </c>
      <c r="H1433" s="125"/>
      <c r="O1433" s="125"/>
      <c r="P1433" s="125"/>
      <c r="Q1433" s="125"/>
      <c r="U1433" s="125"/>
      <c r="V1433" s="125"/>
      <c r="W1433" s="125"/>
    </row>
    <row r="1434" spans="1:23" x14ac:dyDescent="0.2">
      <c r="A1434" s="29" t="str">
        <f>IFERROR(VLOOKUP(D:D,'Payment Schedule'!U:AK,17,FALSE),"Not Leased")</f>
        <v>Not Leased</v>
      </c>
      <c r="H1434" s="125"/>
      <c r="O1434" s="125"/>
      <c r="P1434" s="125"/>
      <c r="Q1434" s="125"/>
      <c r="U1434" s="125"/>
      <c r="V1434" s="125"/>
      <c r="W1434" s="125"/>
    </row>
    <row r="1435" spans="1:23" x14ac:dyDescent="0.2">
      <c r="A1435" s="29" t="str">
        <f>IFERROR(VLOOKUP(D:D,'Payment Schedule'!U:AK,17,FALSE),"Not Leased")</f>
        <v>Not Leased</v>
      </c>
      <c r="H1435" s="125"/>
      <c r="O1435" s="125"/>
      <c r="P1435" s="125"/>
      <c r="Q1435" s="125"/>
      <c r="U1435" s="125"/>
      <c r="V1435" s="125"/>
      <c r="W1435" s="125"/>
    </row>
    <row r="1436" spans="1:23" x14ac:dyDescent="0.2">
      <c r="A1436" s="29" t="str">
        <f>IFERROR(VLOOKUP(D:D,'Payment Schedule'!U:AK,17,FALSE),"Not Leased")</f>
        <v>Not Leased</v>
      </c>
      <c r="H1436" s="125"/>
      <c r="O1436" s="125"/>
      <c r="P1436" s="125"/>
      <c r="Q1436" s="125"/>
      <c r="U1436" s="125"/>
      <c r="V1436" s="125"/>
      <c r="W1436" s="125"/>
    </row>
    <row r="1437" spans="1:23" x14ac:dyDescent="0.2">
      <c r="A1437" s="29" t="str">
        <f>IFERROR(VLOOKUP(D:D,'Payment Schedule'!U:AK,17,FALSE),"Not Leased")</f>
        <v>Not Leased</v>
      </c>
      <c r="H1437" s="125"/>
      <c r="O1437" s="125"/>
      <c r="P1437" s="125"/>
      <c r="Q1437" s="125"/>
      <c r="U1437" s="125"/>
      <c r="V1437" s="125"/>
      <c r="W1437" s="125"/>
    </row>
    <row r="1438" spans="1:23" x14ac:dyDescent="0.2">
      <c r="A1438" s="29" t="str">
        <f>IFERROR(VLOOKUP(D:D,'Payment Schedule'!U:AK,17,FALSE),"Not Leased")</f>
        <v>Not Leased</v>
      </c>
      <c r="H1438" s="125"/>
      <c r="O1438" s="125"/>
      <c r="P1438" s="125"/>
      <c r="Q1438" s="125"/>
      <c r="U1438" s="125"/>
      <c r="V1438" s="125"/>
      <c r="W1438" s="125"/>
    </row>
    <row r="1439" spans="1:23" x14ac:dyDescent="0.2">
      <c r="A1439" s="29" t="str">
        <f>IFERROR(VLOOKUP(D:D,'Payment Schedule'!U:AK,17,FALSE),"Not Leased")</f>
        <v>Not Leased</v>
      </c>
      <c r="H1439" s="125"/>
      <c r="O1439" s="125"/>
      <c r="P1439" s="125"/>
      <c r="Q1439" s="125"/>
      <c r="U1439" s="125"/>
      <c r="V1439" s="125"/>
      <c r="W1439" s="125"/>
    </row>
    <row r="1440" spans="1:23" x14ac:dyDescent="0.2">
      <c r="A1440" s="29" t="str">
        <f>IFERROR(VLOOKUP(D:D,'Payment Schedule'!U:AK,17,FALSE),"Not Leased")</f>
        <v>Not Leased</v>
      </c>
      <c r="H1440" s="125"/>
      <c r="O1440" s="125"/>
      <c r="P1440" s="125"/>
      <c r="Q1440" s="125"/>
      <c r="U1440" s="125"/>
      <c r="V1440" s="125"/>
      <c r="W1440" s="125"/>
    </row>
    <row r="1441" spans="1:23" x14ac:dyDescent="0.2">
      <c r="A1441" s="29" t="str">
        <f>IFERROR(VLOOKUP(D:D,'Payment Schedule'!U:AK,17,FALSE),"Not Leased")</f>
        <v>Not Leased</v>
      </c>
      <c r="H1441" s="125"/>
      <c r="O1441" s="125"/>
      <c r="P1441" s="125"/>
      <c r="Q1441" s="125"/>
      <c r="U1441" s="125"/>
      <c r="V1441" s="125"/>
      <c r="W1441" s="125"/>
    </row>
    <row r="1442" spans="1:23" x14ac:dyDescent="0.2">
      <c r="A1442" s="29" t="str">
        <f>IFERROR(VLOOKUP(D:D,'Payment Schedule'!U:AK,17,FALSE),"Not Leased")</f>
        <v>Not Leased</v>
      </c>
      <c r="H1442" s="125"/>
      <c r="O1442" s="125"/>
      <c r="P1442" s="125"/>
      <c r="Q1442" s="125"/>
      <c r="U1442" s="125"/>
      <c r="V1442" s="125"/>
      <c r="W1442" s="125"/>
    </row>
    <row r="1443" spans="1:23" x14ac:dyDescent="0.2">
      <c r="A1443" s="29" t="str">
        <f>IFERROR(VLOOKUP(D:D,'Payment Schedule'!U:AK,17,FALSE),"Not Leased")</f>
        <v>Not Leased</v>
      </c>
      <c r="H1443" s="125"/>
      <c r="L1443" s="125"/>
      <c r="M1443" s="125"/>
      <c r="O1443" s="125"/>
      <c r="P1443" s="125"/>
      <c r="Q1443" s="125"/>
      <c r="S1443" s="125"/>
      <c r="U1443" s="125"/>
      <c r="V1443" s="125"/>
      <c r="W1443" s="125"/>
    </row>
    <row r="1444" spans="1:23" x14ac:dyDescent="0.2">
      <c r="A1444" s="29" t="str">
        <f>IFERROR(VLOOKUP(D:D,'Payment Schedule'!U:AK,17,FALSE),"Not Leased")</f>
        <v>Not Leased</v>
      </c>
      <c r="H1444" s="125"/>
      <c r="L1444" s="125"/>
      <c r="M1444" s="125"/>
      <c r="O1444" s="125"/>
      <c r="P1444" s="125"/>
      <c r="Q1444" s="125"/>
      <c r="S1444" s="125"/>
      <c r="U1444" s="125"/>
      <c r="V1444" s="125"/>
      <c r="W1444" s="125"/>
    </row>
    <row r="1445" spans="1:23" x14ac:dyDescent="0.2">
      <c r="A1445" s="29" t="str">
        <f>IFERROR(VLOOKUP(D:D,'Payment Schedule'!U:AK,17,FALSE),"Not Leased")</f>
        <v>Not Leased</v>
      </c>
      <c r="H1445" s="125"/>
      <c r="L1445" s="125"/>
      <c r="M1445" s="125"/>
      <c r="O1445" s="125"/>
      <c r="P1445" s="125"/>
      <c r="Q1445" s="125"/>
      <c r="S1445" s="125"/>
      <c r="U1445" s="125"/>
      <c r="V1445" s="125"/>
      <c r="W1445" s="125"/>
    </row>
    <row r="1446" spans="1:23" x14ac:dyDescent="0.2">
      <c r="A1446" s="29" t="str">
        <f>IFERROR(VLOOKUP(D:D,'Payment Schedule'!U:AK,17,FALSE),"Not Leased")</f>
        <v>Not Leased</v>
      </c>
      <c r="H1446" s="125"/>
      <c r="L1446" s="125"/>
      <c r="M1446" s="125"/>
      <c r="O1446" s="125"/>
      <c r="P1446" s="125"/>
      <c r="Q1446" s="125"/>
      <c r="S1446" s="125"/>
      <c r="U1446" s="125"/>
      <c r="V1446" s="125"/>
      <c r="W1446" s="125"/>
    </row>
    <row r="1447" spans="1:23" x14ac:dyDescent="0.2">
      <c r="A1447" s="29" t="str">
        <f>IFERROR(VLOOKUP(D:D,'Payment Schedule'!U:AK,17,FALSE),"Not Leased")</f>
        <v>Not Leased</v>
      </c>
      <c r="H1447" s="125"/>
      <c r="L1447" s="125"/>
      <c r="M1447" s="125"/>
      <c r="O1447" s="125"/>
      <c r="P1447" s="125"/>
      <c r="Q1447" s="125"/>
      <c r="S1447" s="125"/>
      <c r="U1447" s="125"/>
      <c r="V1447" s="125"/>
      <c r="W1447" s="125"/>
    </row>
    <row r="1448" spans="1:23" x14ac:dyDescent="0.2">
      <c r="A1448" s="29" t="str">
        <f>IFERROR(VLOOKUP(D:D,'Payment Schedule'!U:AK,17,FALSE),"Not Leased")</f>
        <v>Not Leased</v>
      </c>
      <c r="H1448" s="125"/>
      <c r="L1448" s="125"/>
      <c r="M1448" s="125"/>
      <c r="O1448" s="125"/>
      <c r="P1448" s="125"/>
      <c r="Q1448" s="125"/>
      <c r="S1448" s="125"/>
      <c r="U1448" s="125"/>
      <c r="V1448" s="125"/>
      <c r="W1448" s="125"/>
    </row>
    <row r="1449" spans="1:23" x14ac:dyDescent="0.2">
      <c r="A1449" s="29" t="str">
        <f>IFERROR(VLOOKUP(D:D,'Payment Schedule'!U:AK,17,FALSE),"Not Leased")</f>
        <v>Not Leased</v>
      </c>
      <c r="H1449" s="125"/>
      <c r="O1449" s="125"/>
      <c r="P1449" s="125"/>
      <c r="Q1449" s="125"/>
      <c r="U1449" s="125"/>
      <c r="V1449" s="125"/>
      <c r="W1449" s="125"/>
    </row>
    <row r="1450" spans="1:23" x14ac:dyDescent="0.2">
      <c r="A1450" s="29" t="str">
        <f>IFERROR(VLOOKUP(D:D,'Payment Schedule'!U:AK,17,FALSE),"Not Leased")</f>
        <v>Not Leased</v>
      </c>
      <c r="H1450" s="125"/>
      <c r="O1450" s="125"/>
      <c r="P1450" s="125"/>
      <c r="Q1450" s="125"/>
      <c r="U1450" s="125"/>
      <c r="V1450" s="125"/>
      <c r="W1450" s="125"/>
    </row>
    <row r="1451" spans="1:23" x14ac:dyDescent="0.2">
      <c r="A1451" s="29" t="str">
        <f>IFERROR(VLOOKUP(D:D,'Payment Schedule'!U:AK,17,FALSE),"Not Leased")</f>
        <v>Not Leased</v>
      </c>
      <c r="H1451" s="125"/>
      <c r="O1451" s="125"/>
      <c r="P1451" s="125"/>
      <c r="Q1451" s="125"/>
      <c r="U1451" s="125"/>
      <c r="V1451" s="125"/>
      <c r="W1451" s="125"/>
    </row>
    <row r="1452" spans="1:23" x14ac:dyDescent="0.2">
      <c r="A1452" s="29" t="str">
        <f>IFERROR(VLOOKUP(D:D,'Payment Schedule'!U:AK,17,FALSE),"Not Leased")</f>
        <v>Not Leased</v>
      </c>
      <c r="H1452" s="125"/>
      <c r="O1452" s="125"/>
      <c r="P1452" s="125"/>
      <c r="Q1452" s="125"/>
      <c r="U1452" s="125"/>
      <c r="V1452" s="125"/>
      <c r="W1452" s="125"/>
    </row>
    <row r="1453" spans="1:23" x14ac:dyDescent="0.2">
      <c r="A1453" s="29" t="str">
        <f>IFERROR(VLOOKUP(D:D,'Payment Schedule'!U:AK,17,FALSE),"Not Leased")</f>
        <v>Not Leased</v>
      </c>
      <c r="H1453" s="125"/>
      <c r="O1453" s="125"/>
      <c r="P1453" s="125"/>
      <c r="Q1453" s="125"/>
      <c r="U1453" s="125"/>
      <c r="V1453" s="125"/>
      <c r="W1453" s="125"/>
    </row>
    <row r="1454" spans="1:23" x14ac:dyDescent="0.2">
      <c r="A1454" s="29" t="str">
        <f>IFERROR(VLOOKUP(D:D,'Payment Schedule'!U:AK,17,FALSE),"Not Leased")</f>
        <v>Not Leased</v>
      </c>
      <c r="H1454" s="125"/>
      <c r="O1454" s="125"/>
      <c r="P1454" s="125"/>
      <c r="Q1454" s="125"/>
      <c r="U1454" s="125"/>
      <c r="V1454" s="125"/>
      <c r="W1454" s="125"/>
    </row>
    <row r="1455" spans="1:23" x14ac:dyDescent="0.2">
      <c r="A1455" s="29" t="str">
        <f>IFERROR(VLOOKUP(D:D,'Payment Schedule'!U:AK,17,FALSE),"Not Leased")</f>
        <v>Not Leased</v>
      </c>
      <c r="H1455" s="125"/>
      <c r="O1455" s="125"/>
      <c r="P1455" s="125"/>
      <c r="Q1455" s="125"/>
      <c r="U1455" s="125"/>
      <c r="V1455" s="125"/>
      <c r="W1455" s="125"/>
    </row>
    <row r="1456" spans="1:23" x14ac:dyDescent="0.2">
      <c r="A1456" s="29" t="str">
        <f>IFERROR(VLOOKUP(D:D,'Payment Schedule'!U:AK,17,FALSE),"Not Leased")</f>
        <v>Not Leased</v>
      </c>
      <c r="H1456" s="125"/>
      <c r="I1456" s="125"/>
      <c r="O1456" s="125"/>
      <c r="P1456" s="125"/>
      <c r="Q1456" s="125"/>
      <c r="U1456" s="125"/>
      <c r="V1456" s="125"/>
      <c r="W1456" s="125"/>
    </row>
    <row r="1457" spans="1:23" x14ac:dyDescent="0.2">
      <c r="A1457" s="29" t="str">
        <f>IFERROR(VLOOKUP(D:D,'Payment Schedule'!U:AK,17,FALSE),"Not Leased")</f>
        <v>Not Leased</v>
      </c>
      <c r="H1457" s="125"/>
      <c r="I1457" s="125"/>
      <c r="O1457" s="125"/>
      <c r="P1457" s="125"/>
      <c r="Q1457" s="125"/>
      <c r="U1457" s="125"/>
      <c r="V1457" s="125"/>
      <c r="W1457" s="125"/>
    </row>
    <row r="1458" spans="1:23" x14ac:dyDescent="0.2">
      <c r="A1458" s="29" t="str">
        <f>IFERROR(VLOOKUP(D:D,'Payment Schedule'!U:AK,17,FALSE),"Not Leased")</f>
        <v>Not Leased</v>
      </c>
      <c r="H1458" s="125"/>
      <c r="I1458" s="125"/>
      <c r="O1458" s="125"/>
      <c r="P1458" s="125"/>
      <c r="Q1458" s="125"/>
      <c r="U1458" s="125"/>
      <c r="V1458" s="125"/>
      <c r="W1458" s="125"/>
    </row>
    <row r="1459" spans="1:23" x14ac:dyDescent="0.2">
      <c r="A1459" s="29" t="str">
        <f>IFERROR(VLOOKUP(D:D,'Payment Schedule'!U:AK,17,FALSE),"Not Leased")</f>
        <v>Not Leased</v>
      </c>
      <c r="H1459" s="125"/>
      <c r="I1459" s="125"/>
      <c r="O1459" s="125"/>
      <c r="P1459" s="125"/>
      <c r="Q1459" s="125"/>
      <c r="U1459" s="125"/>
      <c r="V1459" s="125"/>
      <c r="W1459" s="125"/>
    </row>
    <row r="1460" spans="1:23" x14ac:dyDescent="0.2">
      <c r="A1460" s="29" t="str">
        <f>IFERROR(VLOOKUP(D:D,'Payment Schedule'!U:AK,17,FALSE),"Not Leased")</f>
        <v>Not Leased</v>
      </c>
      <c r="H1460" s="125"/>
      <c r="I1460" s="125"/>
      <c r="O1460" s="125"/>
      <c r="P1460" s="125"/>
      <c r="Q1460" s="125"/>
      <c r="U1460" s="125"/>
      <c r="V1460" s="125"/>
      <c r="W1460" s="125"/>
    </row>
    <row r="1461" spans="1:23" x14ac:dyDescent="0.2">
      <c r="A1461" s="29" t="str">
        <f>IFERROR(VLOOKUP(D:D,'Payment Schedule'!U:AK,17,FALSE),"Not Leased")</f>
        <v>Not Leased</v>
      </c>
      <c r="H1461" s="125"/>
      <c r="I1461" s="125"/>
      <c r="O1461" s="125"/>
      <c r="P1461" s="125"/>
      <c r="Q1461" s="125"/>
      <c r="U1461" s="125"/>
      <c r="V1461" s="125"/>
      <c r="W1461" s="125"/>
    </row>
    <row r="1462" spans="1:23" x14ac:dyDescent="0.2">
      <c r="A1462" s="29" t="str">
        <f>IFERROR(VLOOKUP(D:D,'Payment Schedule'!U:AK,17,FALSE),"Not Leased")</f>
        <v>Not Leased</v>
      </c>
      <c r="H1462" s="125"/>
      <c r="I1462" s="125"/>
      <c r="O1462" s="125"/>
      <c r="P1462" s="125"/>
      <c r="Q1462" s="125"/>
      <c r="U1462" s="125"/>
      <c r="V1462" s="125"/>
      <c r="W1462" s="125"/>
    </row>
    <row r="1463" spans="1:23" x14ac:dyDescent="0.2">
      <c r="A1463" s="29" t="str">
        <f>IFERROR(VLOOKUP(D:D,'Payment Schedule'!U:AK,17,FALSE),"Not Leased")</f>
        <v>Not Leased</v>
      </c>
      <c r="H1463" s="125"/>
      <c r="I1463" s="125"/>
      <c r="O1463" s="125"/>
      <c r="P1463" s="125"/>
      <c r="Q1463" s="125"/>
      <c r="U1463" s="125"/>
      <c r="V1463" s="125"/>
      <c r="W1463" s="125"/>
    </row>
    <row r="1464" spans="1:23" x14ac:dyDescent="0.2">
      <c r="A1464" s="29" t="str">
        <f>IFERROR(VLOOKUP(D:D,'Payment Schedule'!U:AK,17,FALSE),"Not Leased")</f>
        <v>Not Leased</v>
      </c>
      <c r="H1464" s="125"/>
      <c r="I1464" s="125"/>
      <c r="O1464" s="125"/>
      <c r="P1464" s="125"/>
      <c r="Q1464" s="125"/>
      <c r="U1464" s="125"/>
      <c r="V1464" s="125"/>
      <c r="W1464" s="125"/>
    </row>
    <row r="1465" spans="1:23" x14ac:dyDescent="0.2">
      <c r="A1465" s="29" t="str">
        <f>IFERROR(VLOOKUP(D:D,'Payment Schedule'!U:AK,17,FALSE),"Not Leased")</f>
        <v>Not Leased</v>
      </c>
      <c r="H1465" s="125"/>
      <c r="O1465" s="125"/>
      <c r="P1465" s="125"/>
      <c r="Q1465" s="125"/>
      <c r="U1465" s="125"/>
      <c r="V1465" s="125"/>
      <c r="W1465" s="125"/>
    </row>
    <row r="1466" spans="1:23" x14ac:dyDescent="0.2">
      <c r="A1466" s="29" t="str">
        <f>IFERROR(VLOOKUP(D:D,'Payment Schedule'!U:AK,17,FALSE),"Not Leased")</f>
        <v>Not Leased</v>
      </c>
      <c r="H1466" s="125"/>
      <c r="O1466" s="125"/>
      <c r="P1466" s="125"/>
      <c r="Q1466" s="125"/>
      <c r="U1466" s="125"/>
      <c r="V1466" s="125"/>
      <c r="W1466" s="125"/>
    </row>
    <row r="1467" spans="1:23" x14ac:dyDescent="0.2">
      <c r="A1467" s="29" t="str">
        <f>IFERROR(VLOOKUP(D:D,'Payment Schedule'!U:AK,17,FALSE),"Not Leased")</f>
        <v>Not Leased</v>
      </c>
      <c r="H1467" s="125"/>
      <c r="O1467" s="125"/>
      <c r="P1467" s="125"/>
      <c r="Q1467" s="125"/>
      <c r="U1467" s="125"/>
      <c r="V1467" s="125"/>
      <c r="W1467" s="125"/>
    </row>
    <row r="1468" spans="1:23" x14ac:dyDescent="0.2">
      <c r="A1468" s="29" t="str">
        <f>IFERROR(VLOOKUP(D:D,'Payment Schedule'!U:AK,17,FALSE),"Not Leased")</f>
        <v>Not Leased</v>
      </c>
      <c r="H1468" s="125"/>
      <c r="O1468" s="125"/>
      <c r="P1468" s="125"/>
      <c r="Q1468" s="125"/>
      <c r="U1468" s="125"/>
      <c r="V1468" s="125"/>
      <c r="W1468" s="125"/>
    </row>
    <row r="1469" spans="1:23" x14ac:dyDescent="0.2">
      <c r="A1469" s="29" t="str">
        <f>IFERROR(VLOOKUP(D:D,'Payment Schedule'!U:AK,17,FALSE),"Not Leased")</f>
        <v>Not Leased</v>
      </c>
      <c r="H1469" s="125"/>
      <c r="O1469" s="125"/>
      <c r="P1469" s="125"/>
      <c r="Q1469" s="125"/>
      <c r="U1469" s="125"/>
      <c r="V1469" s="125"/>
      <c r="W1469" s="125"/>
    </row>
    <row r="1470" spans="1:23" x14ac:dyDescent="0.2">
      <c r="A1470" s="29" t="str">
        <f>IFERROR(VLOOKUP(D:D,'Payment Schedule'!U:AK,17,FALSE),"Not Leased")</f>
        <v>Not Leased</v>
      </c>
      <c r="H1470" s="125"/>
      <c r="O1470" s="125"/>
      <c r="P1470" s="125"/>
      <c r="Q1470" s="125"/>
      <c r="U1470" s="125"/>
      <c r="V1470" s="125"/>
      <c r="W1470" s="125"/>
    </row>
    <row r="1471" spans="1:23" x14ac:dyDescent="0.2">
      <c r="A1471" s="29" t="str">
        <f>IFERROR(VLOOKUP(D:D,'Payment Schedule'!U:AK,17,FALSE),"Not Leased")</f>
        <v>Not Leased</v>
      </c>
      <c r="H1471" s="125"/>
      <c r="O1471" s="125"/>
      <c r="P1471" s="125"/>
      <c r="Q1471" s="125"/>
      <c r="U1471" s="125"/>
      <c r="V1471" s="125"/>
      <c r="W1471" s="125"/>
    </row>
    <row r="1472" spans="1:23" x14ac:dyDescent="0.2">
      <c r="A1472" s="29" t="str">
        <f>IFERROR(VLOOKUP(D:D,'Payment Schedule'!U:AK,17,FALSE),"Not Leased")</f>
        <v>Not Leased</v>
      </c>
      <c r="H1472" s="125"/>
      <c r="O1472" s="125"/>
      <c r="P1472" s="125"/>
      <c r="Q1472" s="125"/>
      <c r="U1472" s="125"/>
      <c r="V1472" s="125"/>
      <c r="W1472" s="125"/>
    </row>
    <row r="1473" spans="1:23" x14ac:dyDescent="0.2">
      <c r="A1473" s="29" t="str">
        <f>IFERROR(VLOOKUP(D:D,'Payment Schedule'!U:AK,17,FALSE),"Not Leased")</f>
        <v>Not Leased</v>
      </c>
      <c r="H1473" s="125"/>
      <c r="O1473" s="125"/>
      <c r="P1473" s="125"/>
      <c r="Q1473" s="125"/>
      <c r="U1473" s="125"/>
      <c r="V1473" s="125"/>
      <c r="W1473" s="125"/>
    </row>
    <row r="1474" spans="1:23" x14ac:dyDescent="0.2">
      <c r="A1474" s="29" t="str">
        <f>IFERROR(VLOOKUP(D:D,'Payment Schedule'!U:AK,17,FALSE),"Not Leased")</f>
        <v>Not Leased</v>
      </c>
      <c r="H1474" s="125"/>
      <c r="O1474" s="125"/>
      <c r="P1474" s="125"/>
      <c r="Q1474" s="125"/>
      <c r="U1474" s="125"/>
      <c r="V1474" s="125"/>
      <c r="W1474" s="125"/>
    </row>
    <row r="1475" spans="1:23" x14ac:dyDescent="0.2">
      <c r="A1475" s="29" t="str">
        <f>IFERROR(VLOOKUP(D:D,'Payment Schedule'!U:AK,17,FALSE),"Not Leased")</f>
        <v>Not Leased</v>
      </c>
      <c r="H1475" s="125"/>
      <c r="O1475" s="125"/>
      <c r="P1475" s="125"/>
      <c r="Q1475" s="125"/>
      <c r="U1475" s="125"/>
      <c r="V1475" s="125"/>
      <c r="W1475" s="125"/>
    </row>
    <row r="1476" spans="1:23" x14ac:dyDescent="0.2">
      <c r="A1476" s="29" t="str">
        <f>IFERROR(VLOOKUP(D:D,'Payment Schedule'!U:AK,17,FALSE),"Not Leased")</f>
        <v>Not Leased</v>
      </c>
      <c r="H1476" s="125"/>
      <c r="O1476" s="125"/>
      <c r="P1476" s="125"/>
      <c r="Q1476" s="125"/>
      <c r="U1476" s="125"/>
      <c r="V1476" s="125"/>
      <c r="W1476" s="125"/>
    </row>
    <row r="1477" spans="1:23" x14ac:dyDescent="0.2">
      <c r="A1477" s="29" t="str">
        <f>IFERROR(VLOOKUP(D:D,'Payment Schedule'!U:AK,17,FALSE),"Not Leased")</f>
        <v>Not Leased</v>
      </c>
      <c r="H1477" s="125"/>
      <c r="O1477" s="125"/>
      <c r="P1477" s="125"/>
      <c r="Q1477" s="125"/>
      <c r="U1477" s="125"/>
      <c r="V1477" s="125"/>
      <c r="W1477" s="125"/>
    </row>
    <row r="1478" spans="1:23" x14ac:dyDescent="0.2">
      <c r="A1478" s="29" t="str">
        <f>IFERROR(VLOOKUP(D:D,'Payment Schedule'!U:AK,17,FALSE),"Not Leased")</f>
        <v>Not Leased</v>
      </c>
      <c r="H1478" s="125"/>
      <c r="O1478" s="125"/>
      <c r="P1478" s="125"/>
      <c r="Q1478" s="125"/>
      <c r="U1478" s="125"/>
      <c r="V1478" s="125"/>
      <c r="W1478" s="125"/>
    </row>
    <row r="1479" spans="1:23" x14ac:dyDescent="0.2">
      <c r="A1479" s="29" t="str">
        <f>IFERROR(VLOOKUP(D:D,'Payment Schedule'!U:AK,17,FALSE),"Not Leased")</f>
        <v>Not Leased</v>
      </c>
      <c r="H1479" s="125"/>
      <c r="O1479" s="125"/>
      <c r="P1479" s="125"/>
      <c r="Q1479" s="125"/>
      <c r="U1479" s="125"/>
      <c r="V1479" s="125"/>
      <c r="W1479" s="125"/>
    </row>
    <row r="1480" spans="1:23" x14ac:dyDescent="0.2">
      <c r="A1480" s="29" t="str">
        <f>IFERROR(VLOOKUP(D:D,'Payment Schedule'!U:AK,17,FALSE),"Not Leased")</f>
        <v>Not Leased</v>
      </c>
      <c r="H1480" s="125"/>
      <c r="O1480" s="125"/>
      <c r="P1480" s="125"/>
      <c r="Q1480" s="125"/>
      <c r="U1480" s="125"/>
      <c r="V1480" s="125"/>
      <c r="W1480" s="125"/>
    </row>
    <row r="1481" spans="1:23" x14ac:dyDescent="0.2">
      <c r="A1481" s="29" t="str">
        <f>IFERROR(VLOOKUP(D:D,'Payment Schedule'!U:AK,17,FALSE),"Not Leased")</f>
        <v>Not Leased</v>
      </c>
      <c r="H1481" s="125"/>
      <c r="O1481" s="125"/>
      <c r="P1481" s="125"/>
      <c r="Q1481" s="125"/>
      <c r="U1481" s="125"/>
      <c r="V1481" s="125"/>
      <c r="W1481" s="125"/>
    </row>
    <row r="1482" spans="1:23" x14ac:dyDescent="0.2">
      <c r="A1482" s="29" t="str">
        <f>IFERROR(VLOOKUP(D:D,'Payment Schedule'!U:AK,17,FALSE),"Not Leased")</f>
        <v>Not Leased</v>
      </c>
      <c r="H1482" s="125"/>
      <c r="O1482" s="125"/>
      <c r="P1482" s="125"/>
      <c r="Q1482" s="125"/>
      <c r="U1482" s="125"/>
      <c r="V1482" s="125"/>
      <c r="W1482" s="125"/>
    </row>
    <row r="1483" spans="1:23" x14ac:dyDescent="0.2">
      <c r="A1483" s="29" t="str">
        <f>IFERROR(VLOOKUP(D:D,'Payment Schedule'!U:AK,17,FALSE),"Not Leased")</f>
        <v>Not Leased</v>
      </c>
      <c r="H1483" s="125"/>
      <c r="O1483" s="125"/>
      <c r="P1483" s="125"/>
      <c r="Q1483" s="125"/>
      <c r="U1483" s="125"/>
      <c r="V1483" s="125"/>
      <c r="W1483" s="125"/>
    </row>
    <row r="1484" spans="1:23" x14ac:dyDescent="0.2">
      <c r="A1484" s="29" t="str">
        <f>IFERROR(VLOOKUP(D:D,'Payment Schedule'!U:AK,17,FALSE),"Not Leased")</f>
        <v>Not Leased</v>
      </c>
      <c r="H1484" s="125"/>
      <c r="O1484" s="125"/>
      <c r="P1484" s="125"/>
      <c r="Q1484" s="125"/>
      <c r="U1484" s="125"/>
      <c r="V1484" s="125"/>
      <c r="W1484" s="125"/>
    </row>
    <row r="1485" spans="1:23" x14ac:dyDescent="0.2">
      <c r="A1485" s="29" t="str">
        <f>IFERROR(VLOOKUP(D:D,'Payment Schedule'!U:AK,17,FALSE),"Not Leased")</f>
        <v>Not Leased</v>
      </c>
      <c r="H1485" s="125"/>
      <c r="I1485" s="125"/>
      <c r="O1485" s="125"/>
      <c r="P1485" s="125"/>
      <c r="Q1485" s="125"/>
      <c r="U1485" s="125"/>
      <c r="V1485" s="125"/>
      <c r="W1485" s="125"/>
    </row>
    <row r="1486" spans="1:23" x14ac:dyDescent="0.2">
      <c r="A1486" s="29" t="str">
        <f>IFERROR(VLOOKUP(D:D,'Payment Schedule'!U:AK,17,FALSE),"Not Leased")</f>
        <v>Not Leased</v>
      </c>
      <c r="H1486" s="125"/>
      <c r="O1486" s="125"/>
      <c r="P1486" s="125"/>
      <c r="Q1486" s="125"/>
      <c r="U1486" s="125"/>
      <c r="V1486" s="125"/>
      <c r="W1486" s="125"/>
    </row>
    <row r="1487" spans="1:23" x14ac:dyDescent="0.2">
      <c r="A1487" s="29" t="str">
        <f>IFERROR(VLOOKUP(D:D,'Payment Schedule'!U:AK,17,FALSE),"Not Leased")</f>
        <v>Not Leased</v>
      </c>
      <c r="H1487" s="125"/>
      <c r="O1487" s="125"/>
      <c r="P1487" s="125"/>
      <c r="Q1487" s="125"/>
      <c r="U1487" s="125"/>
      <c r="V1487" s="125"/>
      <c r="W1487" s="125"/>
    </row>
    <row r="1488" spans="1:23" x14ac:dyDescent="0.2">
      <c r="A1488" s="29" t="str">
        <f>IFERROR(VLOOKUP(D:D,'Payment Schedule'!U:AK,17,FALSE),"Not Leased")</f>
        <v>Not Leased</v>
      </c>
      <c r="H1488" s="125"/>
      <c r="O1488" s="125"/>
      <c r="P1488" s="125"/>
      <c r="Q1488" s="125"/>
      <c r="U1488" s="125"/>
      <c r="V1488" s="125"/>
      <c r="W1488" s="125"/>
    </row>
    <row r="1489" spans="1:23" x14ac:dyDescent="0.2">
      <c r="A1489" s="29" t="str">
        <f>IFERROR(VLOOKUP(D:D,'Payment Schedule'!U:AK,17,FALSE),"Not Leased")</f>
        <v>Not Leased</v>
      </c>
      <c r="H1489" s="125"/>
      <c r="O1489" s="125"/>
      <c r="P1489" s="125"/>
      <c r="Q1489" s="125"/>
      <c r="U1489" s="125"/>
      <c r="V1489" s="125"/>
      <c r="W1489" s="125"/>
    </row>
    <row r="1490" spans="1:23" x14ac:dyDescent="0.2">
      <c r="A1490" s="29" t="str">
        <f>IFERROR(VLOOKUP(D:D,'Payment Schedule'!U:AK,17,FALSE),"Not Leased")</f>
        <v>Not Leased</v>
      </c>
      <c r="H1490" s="125"/>
      <c r="O1490" s="125"/>
      <c r="P1490" s="125"/>
      <c r="Q1490" s="125"/>
      <c r="U1490" s="125"/>
      <c r="V1490" s="125"/>
      <c r="W1490" s="125"/>
    </row>
    <row r="1491" spans="1:23" x14ac:dyDescent="0.2">
      <c r="A1491" s="29" t="str">
        <f>IFERROR(VLOOKUP(D:D,'Payment Schedule'!U:AK,17,FALSE),"Not Leased")</f>
        <v>Not Leased</v>
      </c>
      <c r="H1491" s="125"/>
      <c r="O1491" s="125"/>
      <c r="P1491" s="125"/>
      <c r="Q1491" s="125"/>
      <c r="U1491" s="125"/>
      <c r="V1491" s="125"/>
      <c r="W1491" s="125"/>
    </row>
    <row r="1492" spans="1:23" x14ac:dyDescent="0.2">
      <c r="A1492" s="29" t="str">
        <f>IFERROR(VLOOKUP(D:D,'Payment Schedule'!U:AK,17,FALSE),"Not Leased")</f>
        <v>Not Leased</v>
      </c>
      <c r="H1492" s="125"/>
      <c r="O1492" s="125"/>
      <c r="P1492" s="125"/>
      <c r="Q1492" s="125"/>
      <c r="U1492" s="125"/>
      <c r="V1492" s="125"/>
      <c r="W1492" s="125"/>
    </row>
    <row r="1493" spans="1:23" x14ac:dyDescent="0.2">
      <c r="A1493" s="29" t="str">
        <f>IFERROR(VLOOKUP(D:D,'Payment Schedule'!U:AK,17,FALSE),"Not Leased")</f>
        <v>Not Leased</v>
      </c>
      <c r="H1493" s="125"/>
      <c r="O1493" s="125"/>
      <c r="P1493" s="125"/>
      <c r="Q1493" s="125"/>
      <c r="U1493" s="125"/>
      <c r="V1493" s="125"/>
      <c r="W1493" s="125"/>
    </row>
    <row r="1494" spans="1:23" x14ac:dyDescent="0.2">
      <c r="A1494" s="29" t="str">
        <f>IFERROR(VLOOKUP(D:D,'Payment Schedule'!U:AK,17,FALSE),"Not Leased")</f>
        <v>Not Leased</v>
      </c>
      <c r="H1494" s="125"/>
      <c r="O1494" s="125"/>
      <c r="P1494" s="125"/>
      <c r="Q1494" s="125"/>
      <c r="U1494" s="125"/>
      <c r="V1494" s="125"/>
      <c r="W1494" s="125"/>
    </row>
    <row r="1495" spans="1:23" x14ac:dyDescent="0.2">
      <c r="A1495" s="29" t="str">
        <f>IFERROR(VLOOKUP(D:D,'Payment Schedule'!U:AK,17,FALSE),"Not Leased")</f>
        <v>Not Leased</v>
      </c>
      <c r="H1495" s="125"/>
      <c r="O1495" s="125"/>
      <c r="P1495" s="125"/>
      <c r="Q1495" s="125"/>
      <c r="U1495" s="125"/>
      <c r="V1495" s="125"/>
      <c r="W1495" s="125"/>
    </row>
    <row r="1496" spans="1:23" x14ac:dyDescent="0.2">
      <c r="A1496" s="29" t="str">
        <f>IFERROR(VLOOKUP(D:D,'Payment Schedule'!U:AK,17,FALSE),"Not Leased")</f>
        <v>Not Leased</v>
      </c>
      <c r="H1496" s="125"/>
      <c r="O1496" s="125"/>
      <c r="P1496" s="125"/>
      <c r="Q1496" s="125"/>
      <c r="U1496" s="125"/>
      <c r="V1496" s="125"/>
      <c r="W1496" s="125"/>
    </row>
    <row r="1497" spans="1:23" x14ac:dyDescent="0.2">
      <c r="A1497" s="29" t="str">
        <f>IFERROR(VLOOKUP(D:D,'Payment Schedule'!U:AK,17,FALSE),"Not Leased")</f>
        <v>Not Leased</v>
      </c>
      <c r="H1497" s="125"/>
      <c r="O1497" s="125"/>
      <c r="P1497" s="125"/>
      <c r="Q1497" s="125"/>
      <c r="U1497" s="125"/>
      <c r="V1497" s="125"/>
      <c r="W1497" s="125"/>
    </row>
    <row r="1498" spans="1:23" x14ac:dyDescent="0.2">
      <c r="A1498" s="29" t="str">
        <f>IFERROR(VLOOKUP(D:D,'Payment Schedule'!U:AK,17,FALSE),"Not Leased")</f>
        <v>Not Leased</v>
      </c>
      <c r="H1498" s="125"/>
      <c r="O1498" s="125"/>
      <c r="P1498" s="125"/>
      <c r="Q1498" s="125"/>
      <c r="U1498" s="125"/>
      <c r="V1498" s="125"/>
      <c r="W1498" s="125"/>
    </row>
    <row r="1499" spans="1:23" x14ac:dyDescent="0.2">
      <c r="A1499" s="29" t="str">
        <f>IFERROR(VLOOKUP(D:D,'Payment Schedule'!U:AK,17,FALSE),"Not Leased")</f>
        <v>Not Leased</v>
      </c>
      <c r="H1499" s="125"/>
      <c r="O1499" s="125"/>
      <c r="P1499" s="125"/>
      <c r="Q1499" s="125"/>
      <c r="U1499" s="125"/>
      <c r="V1499" s="125"/>
      <c r="W1499" s="125"/>
    </row>
    <row r="1500" spans="1:23" x14ac:dyDescent="0.2">
      <c r="A1500" s="29" t="str">
        <f>IFERROR(VLOOKUP(D:D,'Payment Schedule'!U:AK,17,FALSE),"Not Leased")</f>
        <v>Not Leased</v>
      </c>
      <c r="H1500" s="125"/>
      <c r="O1500" s="125"/>
      <c r="P1500" s="125"/>
      <c r="Q1500" s="125"/>
      <c r="U1500" s="125"/>
      <c r="V1500" s="125"/>
      <c r="W1500" s="125"/>
    </row>
    <row r="1501" spans="1:23" x14ac:dyDescent="0.2">
      <c r="A1501" s="29" t="str">
        <f>IFERROR(VLOOKUP(D:D,'Payment Schedule'!U:AK,17,FALSE),"Not Leased")</f>
        <v>Not Leased</v>
      </c>
      <c r="H1501" s="125"/>
      <c r="O1501" s="125"/>
      <c r="P1501" s="125"/>
      <c r="Q1501" s="125"/>
      <c r="U1501" s="125"/>
      <c r="V1501" s="125"/>
      <c r="W1501" s="125"/>
    </row>
    <row r="1502" spans="1:23" x14ac:dyDescent="0.2">
      <c r="A1502" s="29" t="str">
        <f>IFERROR(VLOOKUP(D:D,'Payment Schedule'!U:AK,17,FALSE),"Not Leased")</f>
        <v>Not Leased</v>
      </c>
      <c r="H1502" s="125"/>
      <c r="O1502" s="125"/>
      <c r="P1502" s="125"/>
      <c r="Q1502" s="125"/>
      <c r="U1502" s="125"/>
      <c r="V1502" s="125"/>
      <c r="W1502" s="125"/>
    </row>
    <row r="1503" spans="1:23" x14ac:dyDescent="0.2">
      <c r="A1503" s="29" t="str">
        <f>IFERROR(VLOOKUP(D:D,'Payment Schedule'!U:AK,17,FALSE),"Not Leased")</f>
        <v>Not Leased</v>
      </c>
      <c r="H1503" s="125"/>
      <c r="O1503" s="125"/>
      <c r="P1503" s="125"/>
      <c r="Q1503" s="125"/>
      <c r="U1503" s="125"/>
      <c r="V1503" s="125"/>
      <c r="W1503" s="125"/>
    </row>
    <row r="1504" spans="1:23" x14ac:dyDescent="0.2">
      <c r="A1504" s="29" t="str">
        <f>IFERROR(VLOOKUP(D:D,'Payment Schedule'!U:AK,17,FALSE),"Not Leased")</f>
        <v>Not Leased</v>
      </c>
      <c r="H1504" s="125"/>
      <c r="O1504" s="125"/>
      <c r="P1504" s="125"/>
      <c r="Q1504" s="125"/>
      <c r="U1504" s="125"/>
      <c r="V1504" s="125"/>
      <c r="W1504" s="125"/>
    </row>
    <row r="1505" spans="1:23" x14ac:dyDescent="0.2">
      <c r="A1505" s="29" t="str">
        <f>IFERROR(VLOOKUP(D:D,'Payment Schedule'!U:AK,17,FALSE),"Not Leased")</f>
        <v>Not Leased</v>
      </c>
      <c r="H1505" s="125"/>
      <c r="O1505" s="125"/>
      <c r="P1505" s="125"/>
      <c r="Q1505" s="125"/>
      <c r="U1505" s="125"/>
      <c r="V1505" s="125"/>
      <c r="W1505" s="125"/>
    </row>
    <row r="1506" spans="1:23" x14ac:dyDescent="0.2">
      <c r="A1506" s="29" t="str">
        <f>IFERROR(VLOOKUP(D:D,'Payment Schedule'!U:AK,17,FALSE),"Not Leased")</f>
        <v>Not Leased</v>
      </c>
      <c r="H1506" s="125"/>
      <c r="O1506" s="125"/>
      <c r="P1506" s="125"/>
      <c r="Q1506" s="125"/>
      <c r="U1506" s="125"/>
      <c r="V1506" s="125"/>
      <c r="W1506" s="125"/>
    </row>
    <row r="1507" spans="1:23" x14ac:dyDescent="0.2">
      <c r="A1507" s="29" t="str">
        <f>IFERROR(VLOOKUP(D:D,'Payment Schedule'!U:AK,17,FALSE),"Not Leased")</f>
        <v>Not Leased</v>
      </c>
      <c r="H1507" s="125"/>
      <c r="O1507" s="125"/>
      <c r="P1507" s="125"/>
      <c r="Q1507" s="125"/>
      <c r="U1507" s="125"/>
      <c r="V1507" s="125"/>
      <c r="W1507" s="125"/>
    </row>
    <row r="1508" spans="1:23" x14ac:dyDescent="0.2">
      <c r="A1508" s="29" t="str">
        <f>IFERROR(VLOOKUP(D:D,'Payment Schedule'!U:AK,17,FALSE),"Not Leased")</f>
        <v>Not Leased</v>
      </c>
      <c r="H1508" s="125"/>
      <c r="O1508" s="125"/>
      <c r="P1508" s="125"/>
      <c r="Q1508" s="125"/>
      <c r="U1508" s="125"/>
      <c r="V1508" s="125"/>
      <c r="W1508" s="125"/>
    </row>
    <row r="1509" spans="1:23" x14ac:dyDescent="0.2">
      <c r="A1509" s="29" t="str">
        <f>IFERROR(VLOOKUP(D:D,'Payment Schedule'!U:AK,17,FALSE),"Not Leased")</f>
        <v>Not Leased</v>
      </c>
      <c r="H1509" s="125"/>
      <c r="O1509" s="125"/>
      <c r="P1509" s="125"/>
      <c r="Q1509" s="125"/>
      <c r="U1509" s="125"/>
      <c r="V1509" s="125"/>
      <c r="W1509" s="125"/>
    </row>
    <row r="1510" spans="1:23" x14ac:dyDescent="0.2">
      <c r="A1510" s="29" t="str">
        <f>IFERROR(VLOOKUP(D:D,'Payment Schedule'!U:AK,17,FALSE),"Not Leased")</f>
        <v>Not Leased</v>
      </c>
      <c r="H1510" s="125"/>
      <c r="O1510" s="125"/>
      <c r="P1510" s="125"/>
      <c r="Q1510" s="125"/>
      <c r="U1510" s="125"/>
      <c r="V1510" s="125"/>
      <c r="W1510" s="125"/>
    </row>
    <row r="1511" spans="1:23" x14ac:dyDescent="0.2">
      <c r="A1511" s="29" t="str">
        <f>IFERROR(VLOOKUP(D:D,'Payment Schedule'!U:AK,17,FALSE),"Not Leased")</f>
        <v>Not Leased</v>
      </c>
      <c r="H1511" s="125"/>
      <c r="O1511" s="125"/>
      <c r="P1511" s="125"/>
      <c r="Q1511" s="125"/>
      <c r="U1511" s="125"/>
      <c r="V1511" s="125"/>
      <c r="W1511" s="125"/>
    </row>
    <row r="1512" spans="1:23" x14ac:dyDescent="0.2">
      <c r="A1512" s="29" t="str">
        <f>IFERROR(VLOOKUP(D:D,'Payment Schedule'!U:AK,17,FALSE),"Not Leased")</f>
        <v>Not Leased</v>
      </c>
      <c r="H1512" s="125"/>
      <c r="O1512" s="125"/>
      <c r="P1512" s="125"/>
      <c r="Q1512" s="125"/>
      <c r="U1512" s="125"/>
      <c r="V1512" s="125"/>
      <c r="W1512" s="125"/>
    </row>
    <row r="1513" spans="1:23" x14ac:dyDescent="0.2">
      <c r="A1513" s="29" t="str">
        <f>IFERROR(VLOOKUP(D:D,'Payment Schedule'!U:AK,17,FALSE),"Not Leased")</f>
        <v>Not Leased</v>
      </c>
      <c r="H1513" s="125"/>
      <c r="O1513" s="125"/>
      <c r="P1513" s="125"/>
      <c r="Q1513" s="125"/>
      <c r="U1513" s="125"/>
      <c r="V1513" s="125"/>
      <c r="W1513" s="125"/>
    </row>
    <row r="1514" spans="1:23" x14ac:dyDescent="0.2">
      <c r="A1514" s="29" t="str">
        <f>IFERROR(VLOOKUP(D:D,'Payment Schedule'!U:AK,17,FALSE),"Not Leased")</f>
        <v>Not Leased</v>
      </c>
      <c r="H1514" s="125"/>
      <c r="O1514" s="125"/>
      <c r="P1514" s="125"/>
      <c r="Q1514" s="125"/>
      <c r="U1514" s="125"/>
      <c r="V1514" s="125"/>
      <c r="W1514" s="125"/>
    </row>
    <row r="1515" spans="1:23" x14ac:dyDescent="0.2">
      <c r="A1515" s="29" t="str">
        <f>IFERROR(VLOOKUP(D:D,'Payment Schedule'!U:AK,17,FALSE),"Not Leased")</f>
        <v>Not Leased</v>
      </c>
      <c r="H1515" s="125"/>
      <c r="O1515" s="125"/>
      <c r="P1515" s="125"/>
      <c r="Q1515" s="125"/>
      <c r="U1515" s="125"/>
      <c r="V1515" s="125"/>
      <c r="W1515" s="125"/>
    </row>
    <row r="1516" spans="1:23" x14ac:dyDescent="0.2">
      <c r="A1516" s="29" t="str">
        <f>IFERROR(VLOOKUP(D:D,'Payment Schedule'!U:AK,17,FALSE),"Not Leased")</f>
        <v>Not Leased</v>
      </c>
      <c r="H1516" s="125"/>
      <c r="O1516" s="125"/>
      <c r="P1516" s="125"/>
      <c r="Q1516" s="125"/>
      <c r="U1516" s="125"/>
      <c r="V1516" s="125"/>
      <c r="W1516" s="125"/>
    </row>
    <row r="1517" spans="1:23" x14ac:dyDescent="0.2">
      <c r="A1517" s="29" t="str">
        <f>IFERROR(VLOOKUP(D:D,'Payment Schedule'!U:AK,17,FALSE),"Not Leased")</f>
        <v>Not Leased</v>
      </c>
      <c r="H1517" s="125"/>
      <c r="I1517" s="125"/>
      <c r="O1517" s="125"/>
      <c r="P1517" s="125"/>
      <c r="Q1517" s="125"/>
      <c r="U1517" s="125"/>
      <c r="V1517" s="125"/>
      <c r="W1517" s="125"/>
    </row>
    <row r="1518" spans="1:23" x14ac:dyDescent="0.2">
      <c r="A1518" s="29" t="str">
        <f>IFERROR(VLOOKUP(D:D,'Payment Schedule'!U:AK,17,FALSE),"Not Leased")</f>
        <v>Not Leased</v>
      </c>
      <c r="H1518" s="125"/>
      <c r="K1518" s="125"/>
      <c r="M1518" s="125"/>
      <c r="O1518" s="125"/>
      <c r="P1518" s="125"/>
      <c r="Q1518" s="125"/>
      <c r="S1518" s="125"/>
      <c r="U1518" s="125"/>
      <c r="V1518" s="125"/>
      <c r="W1518" s="125"/>
    </row>
    <row r="1519" spans="1:23" x14ac:dyDescent="0.2">
      <c r="A1519" s="29" t="str">
        <f>IFERROR(VLOOKUP(D:D,'Payment Schedule'!U:AK,17,FALSE),"Not Leased")</f>
        <v>Not Leased</v>
      </c>
      <c r="H1519" s="125"/>
      <c r="K1519" s="125"/>
      <c r="M1519" s="125"/>
      <c r="O1519" s="125"/>
      <c r="P1519" s="125"/>
      <c r="Q1519" s="125"/>
      <c r="S1519" s="125"/>
      <c r="U1519" s="125"/>
      <c r="V1519" s="125"/>
      <c r="W1519" s="125"/>
    </row>
    <row r="1520" spans="1:23" x14ac:dyDescent="0.2">
      <c r="A1520" s="29" t="str">
        <f>IFERROR(VLOOKUP(D:D,'Payment Schedule'!U:AK,17,FALSE),"Not Leased")</f>
        <v>Not Leased</v>
      </c>
      <c r="H1520" s="125"/>
      <c r="K1520" s="125"/>
      <c r="M1520" s="125"/>
      <c r="O1520" s="125"/>
      <c r="P1520" s="125"/>
      <c r="Q1520" s="125"/>
      <c r="S1520" s="125"/>
      <c r="U1520" s="125"/>
      <c r="V1520" s="125"/>
      <c r="W1520" s="125"/>
    </row>
    <row r="1521" spans="1:23" x14ac:dyDescent="0.2">
      <c r="A1521" s="29" t="str">
        <f>IFERROR(VLOOKUP(D:D,'Payment Schedule'!U:AK,17,FALSE),"Not Leased")</f>
        <v>Not Leased</v>
      </c>
      <c r="H1521" s="125"/>
      <c r="K1521" s="125"/>
      <c r="M1521" s="125"/>
      <c r="O1521" s="125"/>
      <c r="P1521" s="125"/>
      <c r="Q1521" s="125"/>
      <c r="S1521" s="125"/>
      <c r="U1521" s="125"/>
      <c r="V1521" s="125"/>
      <c r="W1521" s="125"/>
    </row>
    <row r="1522" spans="1:23" x14ac:dyDescent="0.2">
      <c r="A1522" s="29" t="str">
        <f>IFERROR(VLOOKUP(D:D,'Payment Schedule'!U:AK,17,FALSE),"Not Leased")</f>
        <v>Not Leased</v>
      </c>
      <c r="H1522" s="125"/>
      <c r="I1522" s="125"/>
      <c r="K1522" s="125"/>
      <c r="M1522" s="125"/>
      <c r="O1522" s="125"/>
      <c r="P1522" s="125"/>
      <c r="Q1522" s="125"/>
      <c r="S1522" s="125"/>
      <c r="U1522" s="125"/>
      <c r="V1522" s="125"/>
      <c r="W1522" s="125"/>
    </row>
    <row r="1523" spans="1:23" x14ac:dyDescent="0.2">
      <c r="A1523" s="29" t="str">
        <f>IFERROR(VLOOKUP(D:D,'Payment Schedule'!U:AK,17,FALSE),"Not Leased")</f>
        <v>Not Leased</v>
      </c>
      <c r="H1523" s="125"/>
      <c r="K1523" s="125"/>
      <c r="M1523" s="125"/>
      <c r="O1523" s="125"/>
      <c r="P1523" s="125"/>
      <c r="Q1523" s="125"/>
      <c r="S1523" s="125"/>
      <c r="U1523" s="125"/>
      <c r="V1523" s="125"/>
      <c r="W1523" s="125"/>
    </row>
    <row r="1524" spans="1:23" x14ac:dyDescent="0.2">
      <c r="A1524" s="29" t="str">
        <f>IFERROR(VLOOKUP(D:D,'Payment Schedule'!U:AK,17,FALSE),"Not Leased")</f>
        <v>Not Leased</v>
      </c>
      <c r="H1524" s="125"/>
      <c r="K1524" s="125"/>
      <c r="M1524" s="125"/>
      <c r="O1524" s="125"/>
      <c r="P1524" s="125"/>
      <c r="Q1524" s="125"/>
      <c r="S1524" s="125"/>
      <c r="U1524" s="125"/>
      <c r="V1524" s="125"/>
      <c r="W1524" s="125"/>
    </row>
    <row r="1525" spans="1:23" x14ac:dyDescent="0.2">
      <c r="A1525" s="29" t="str">
        <f>IFERROR(VLOOKUP(D:D,'Payment Schedule'!U:AK,17,FALSE),"Not Leased")</f>
        <v>Not Leased</v>
      </c>
      <c r="H1525" s="125"/>
      <c r="K1525" s="125"/>
      <c r="M1525" s="125"/>
      <c r="O1525" s="125"/>
      <c r="P1525" s="125"/>
      <c r="Q1525" s="125"/>
      <c r="S1525" s="125"/>
      <c r="U1525" s="125"/>
      <c r="V1525" s="125"/>
      <c r="W1525" s="125"/>
    </row>
    <row r="1526" spans="1:23" x14ac:dyDescent="0.2">
      <c r="A1526" s="29" t="str">
        <f>IFERROR(VLOOKUP(D:D,'Payment Schedule'!U:AK,17,FALSE),"Not Leased")</f>
        <v>Not Leased</v>
      </c>
      <c r="H1526" s="125"/>
      <c r="K1526" s="125"/>
      <c r="M1526" s="125"/>
      <c r="O1526" s="125"/>
      <c r="P1526" s="125"/>
      <c r="Q1526" s="125"/>
      <c r="S1526" s="125"/>
      <c r="U1526" s="125"/>
      <c r="V1526" s="125"/>
      <c r="W1526" s="125"/>
    </row>
    <row r="1527" spans="1:23" x14ac:dyDescent="0.2">
      <c r="A1527" s="29" t="str">
        <f>IFERROR(VLOOKUP(D:D,'Payment Schedule'!U:AK,17,FALSE),"Not Leased")</f>
        <v>Not Leased</v>
      </c>
      <c r="H1527" s="125"/>
      <c r="K1527" s="125"/>
      <c r="M1527" s="125"/>
      <c r="O1527" s="125"/>
      <c r="P1527" s="125"/>
      <c r="Q1527" s="125"/>
      <c r="S1527" s="125"/>
      <c r="U1527" s="125"/>
      <c r="V1527" s="125"/>
      <c r="W1527" s="125"/>
    </row>
    <row r="1528" spans="1:23" x14ac:dyDescent="0.2">
      <c r="A1528" s="29" t="str">
        <f>IFERROR(VLOOKUP(D:D,'Payment Schedule'!U:AK,17,FALSE),"Not Leased")</f>
        <v>Not Leased</v>
      </c>
      <c r="H1528" s="125"/>
      <c r="K1528" s="125"/>
      <c r="M1528" s="125"/>
      <c r="O1528" s="125"/>
      <c r="P1528" s="125"/>
      <c r="Q1528" s="125"/>
      <c r="S1528" s="125"/>
      <c r="U1528" s="125"/>
      <c r="V1528" s="125"/>
      <c r="W1528" s="125"/>
    </row>
    <row r="1529" spans="1:23" x14ac:dyDescent="0.2">
      <c r="A1529" s="29" t="str">
        <f>IFERROR(VLOOKUP(D:D,'Payment Schedule'!U:AK,17,FALSE),"Not Leased")</f>
        <v>Not Leased</v>
      </c>
      <c r="H1529" s="125"/>
      <c r="K1529" s="125"/>
      <c r="M1529" s="125"/>
      <c r="O1529" s="125"/>
      <c r="P1529" s="125"/>
      <c r="Q1529" s="125"/>
      <c r="S1529" s="125"/>
      <c r="U1529" s="125"/>
      <c r="V1529" s="125"/>
      <c r="W1529" s="125"/>
    </row>
    <row r="1530" spans="1:23" x14ac:dyDescent="0.2">
      <c r="A1530" s="29" t="str">
        <f>IFERROR(VLOOKUP(D:D,'Payment Schedule'!U:AK,17,FALSE),"Not Leased")</f>
        <v>Not Leased</v>
      </c>
      <c r="H1530" s="125"/>
      <c r="K1530" s="125"/>
      <c r="M1530" s="125"/>
      <c r="O1530" s="125"/>
      <c r="P1530" s="125"/>
      <c r="Q1530" s="125"/>
      <c r="S1530" s="125"/>
      <c r="U1530" s="125"/>
      <c r="V1530" s="125"/>
      <c r="W1530" s="125"/>
    </row>
    <row r="1531" spans="1:23" x14ac:dyDescent="0.2">
      <c r="A1531" s="29" t="str">
        <f>IFERROR(VLOOKUP(D:D,'Payment Schedule'!U:AK,17,FALSE),"Not Leased")</f>
        <v>Not Leased</v>
      </c>
      <c r="H1531" s="125"/>
      <c r="K1531" s="125"/>
      <c r="M1531" s="125"/>
      <c r="O1531" s="125"/>
      <c r="P1531" s="125"/>
      <c r="Q1531" s="125"/>
      <c r="S1531" s="125"/>
      <c r="U1531" s="125"/>
      <c r="V1531" s="125"/>
      <c r="W1531" s="125"/>
    </row>
    <row r="1532" spans="1:23" x14ac:dyDescent="0.2">
      <c r="A1532" s="29" t="str">
        <f>IFERROR(VLOOKUP(D:D,'Payment Schedule'!U:AK,17,FALSE),"Not Leased")</f>
        <v>Not Leased</v>
      </c>
      <c r="H1532" s="125"/>
      <c r="K1532" s="125"/>
      <c r="M1532" s="125"/>
      <c r="O1532" s="125"/>
      <c r="P1532" s="125"/>
      <c r="Q1532" s="125"/>
      <c r="S1532" s="125"/>
      <c r="U1532" s="125"/>
      <c r="V1532" s="125"/>
      <c r="W1532" s="125"/>
    </row>
    <row r="1533" spans="1:23" x14ac:dyDescent="0.2">
      <c r="A1533" s="29" t="str">
        <f>IFERROR(VLOOKUP(D:D,'Payment Schedule'!U:AK,17,FALSE),"Not Leased")</f>
        <v>Not Leased</v>
      </c>
      <c r="H1533" s="125"/>
      <c r="K1533" s="125"/>
      <c r="M1533" s="125"/>
      <c r="O1533" s="125"/>
      <c r="P1533" s="125"/>
      <c r="Q1533" s="125"/>
      <c r="S1533" s="125"/>
      <c r="U1533" s="125"/>
      <c r="V1533" s="125"/>
      <c r="W1533" s="125"/>
    </row>
    <row r="1534" spans="1:23" x14ac:dyDescent="0.2">
      <c r="A1534" s="29" t="str">
        <f>IFERROR(VLOOKUP(D:D,'Payment Schedule'!U:AK,17,FALSE),"Not Leased")</f>
        <v>Not Leased</v>
      </c>
      <c r="H1534" s="125"/>
      <c r="K1534" s="125"/>
      <c r="M1534" s="125"/>
      <c r="O1534" s="125"/>
      <c r="P1534" s="125"/>
      <c r="Q1534" s="125"/>
      <c r="S1534" s="125"/>
      <c r="U1534" s="125"/>
      <c r="V1534" s="125"/>
      <c r="W1534" s="125"/>
    </row>
    <row r="1535" spans="1:23" x14ac:dyDescent="0.2">
      <c r="A1535" s="29" t="str">
        <f>IFERROR(VLOOKUP(D:D,'Payment Schedule'!U:AK,17,FALSE),"Not Leased")</f>
        <v>Not Leased</v>
      </c>
      <c r="H1535" s="125"/>
      <c r="K1535" s="125"/>
      <c r="M1535" s="125"/>
      <c r="O1535" s="125"/>
      <c r="P1535" s="125"/>
      <c r="Q1535" s="125"/>
      <c r="S1535" s="125"/>
      <c r="U1535" s="125"/>
      <c r="V1535" s="125"/>
      <c r="W1535" s="125"/>
    </row>
    <row r="1536" spans="1:23" x14ac:dyDescent="0.2">
      <c r="A1536" s="29" t="str">
        <f>IFERROR(VLOOKUP(D:D,'Payment Schedule'!U:AK,17,FALSE),"Not Leased")</f>
        <v>Not Leased</v>
      </c>
      <c r="H1536" s="125"/>
      <c r="K1536" s="125"/>
      <c r="M1536" s="125"/>
      <c r="O1536" s="125"/>
      <c r="P1536" s="125"/>
      <c r="Q1536" s="125"/>
      <c r="S1536" s="125"/>
      <c r="U1536" s="125"/>
      <c r="V1536" s="125"/>
      <c r="W1536" s="125"/>
    </row>
    <row r="1537" spans="1:23" x14ac:dyDescent="0.2">
      <c r="A1537" s="29" t="str">
        <f>IFERROR(VLOOKUP(D:D,'Payment Schedule'!U:AK,17,FALSE),"Not Leased")</f>
        <v>Not Leased</v>
      </c>
      <c r="H1537" s="125"/>
      <c r="K1537" s="125"/>
      <c r="M1537" s="125"/>
      <c r="O1537" s="125"/>
      <c r="P1537" s="125"/>
      <c r="Q1537" s="125"/>
      <c r="S1537" s="125"/>
      <c r="U1537" s="125"/>
      <c r="V1537" s="125"/>
      <c r="W1537" s="125"/>
    </row>
    <row r="1538" spans="1:23" x14ac:dyDescent="0.2">
      <c r="A1538" s="29" t="str">
        <f>IFERROR(VLOOKUP(D:D,'Payment Schedule'!U:AK,17,FALSE),"Not Leased")</f>
        <v>Not Leased</v>
      </c>
      <c r="H1538" s="125"/>
      <c r="K1538" s="125"/>
      <c r="M1538" s="125"/>
      <c r="O1538" s="125"/>
      <c r="P1538" s="125"/>
      <c r="Q1538" s="125"/>
      <c r="S1538" s="125"/>
      <c r="U1538" s="125"/>
      <c r="V1538" s="125"/>
      <c r="W1538" s="125"/>
    </row>
    <row r="1539" spans="1:23" x14ac:dyDescent="0.2">
      <c r="A1539" s="29" t="str">
        <f>IFERROR(VLOOKUP(D:D,'Payment Schedule'!U:AK,17,FALSE),"Not Leased")</f>
        <v>Not Leased</v>
      </c>
      <c r="H1539" s="125"/>
      <c r="K1539" s="125"/>
      <c r="M1539" s="125"/>
      <c r="O1539" s="125"/>
      <c r="P1539" s="125"/>
      <c r="Q1539" s="125"/>
      <c r="S1539" s="125"/>
      <c r="U1539" s="125"/>
      <c r="V1539" s="125"/>
      <c r="W1539" s="125"/>
    </row>
    <row r="1540" spans="1:23" x14ac:dyDescent="0.2">
      <c r="A1540" s="29" t="str">
        <f>IFERROR(VLOOKUP(D:D,'Payment Schedule'!U:AK,17,FALSE),"Not Leased")</f>
        <v>Not Leased</v>
      </c>
      <c r="H1540" s="125"/>
      <c r="K1540" s="125"/>
      <c r="M1540" s="125"/>
      <c r="O1540" s="125"/>
      <c r="P1540" s="125"/>
      <c r="Q1540" s="125"/>
      <c r="S1540" s="125"/>
      <c r="U1540" s="125"/>
      <c r="V1540" s="125"/>
      <c r="W1540" s="125"/>
    </row>
    <row r="1541" spans="1:23" x14ac:dyDescent="0.2">
      <c r="A1541" s="29" t="str">
        <f>IFERROR(VLOOKUP(D:D,'Payment Schedule'!U:AK,17,FALSE),"Not Leased")</f>
        <v>Not Leased</v>
      </c>
      <c r="H1541" s="125"/>
      <c r="K1541" s="125"/>
      <c r="M1541" s="125"/>
      <c r="O1541" s="125"/>
      <c r="P1541" s="125"/>
      <c r="Q1541" s="125"/>
      <c r="S1541" s="125"/>
      <c r="U1541" s="125"/>
      <c r="V1541" s="125"/>
      <c r="W1541" s="125"/>
    </row>
    <row r="1542" spans="1:23" x14ac:dyDescent="0.2">
      <c r="A1542" s="29" t="str">
        <f>IFERROR(VLOOKUP(D:D,'Payment Schedule'!U:AK,17,FALSE),"Not Leased")</f>
        <v>Not Leased</v>
      </c>
      <c r="H1542" s="125"/>
      <c r="K1542" s="125"/>
      <c r="M1542" s="125"/>
      <c r="O1542" s="125"/>
      <c r="P1542" s="125"/>
      <c r="Q1542" s="125"/>
      <c r="S1542" s="125"/>
      <c r="U1542" s="125"/>
      <c r="V1542" s="125"/>
      <c r="W1542" s="125"/>
    </row>
    <row r="1543" spans="1:23" x14ac:dyDescent="0.2">
      <c r="A1543" s="29" t="str">
        <f>IFERROR(VLOOKUP(D:D,'Payment Schedule'!U:AK,17,FALSE),"Not Leased")</f>
        <v>Not Leased</v>
      </c>
      <c r="H1543" s="125"/>
      <c r="K1543" s="125"/>
      <c r="M1543" s="125"/>
      <c r="O1543" s="125"/>
      <c r="P1543" s="125"/>
      <c r="Q1543" s="125"/>
      <c r="S1543" s="125"/>
      <c r="U1543" s="125"/>
      <c r="V1543" s="125"/>
      <c r="W1543" s="125"/>
    </row>
    <row r="1544" spans="1:23" x14ac:dyDescent="0.2">
      <c r="A1544" s="29" t="str">
        <f>IFERROR(VLOOKUP(D:D,'Payment Schedule'!U:AK,17,FALSE),"Not Leased")</f>
        <v>Not Leased</v>
      </c>
      <c r="H1544" s="125"/>
      <c r="K1544" s="125"/>
      <c r="M1544" s="125"/>
      <c r="O1544" s="125"/>
      <c r="P1544" s="125"/>
      <c r="Q1544" s="125"/>
      <c r="S1544" s="125"/>
      <c r="U1544" s="125"/>
      <c r="V1544" s="125"/>
      <c r="W1544" s="125"/>
    </row>
    <row r="1545" spans="1:23" x14ac:dyDescent="0.2">
      <c r="A1545" s="29" t="str">
        <f>IFERROR(VLOOKUP(D:D,'Payment Schedule'!U:AK,17,FALSE),"Not Leased")</f>
        <v>Not Leased</v>
      </c>
      <c r="H1545" s="125"/>
      <c r="K1545" s="125"/>
      <c r="M1545" s="125"/>
      <c r="O1545" s="125"/>
      <c r="P1545" s="125"/>
      <c r="Q1545" s="125"/>
      <c r="S1545" s="125"/>
      <c r="U1545" s="125"/>
      <c r="V1545" s="125"/>
      <c r="W1545" s="125"/>
    </row>
    <row r="1546" spans="1:23" x14ac:dyDescent="0.2">
      <c r="A1546" s="29" t="str">
        <f>IFERROR(VLOOKUP(D:D,'Payment Schedule'!U:AK,17,FALSE),"Not Leased")</f>
        <v>Not Leased</v>
      </c>
      <c r="H1546" s="125"/>
      <c r="K1546" s="125"/>
      <c r="M1546" s="125"/>
      <c r="O1546" s="125"/>
      <c r="P1546" s="125"/>
      <c r="Q1546" s="125"/>
      <c r="S1546" s="125"/>
      <c r="U1546" s="125"/>
      <c r="V1546" s="125"/>
      <c r="W1546" s="125"/>
    </row>
    <row r="1547" spans="1:23" x14ac:dyDescent="0.2">
      <c r="A1547" s="29" t="str">
        <f>IFERROR(VLOOKUP(D:D,'Payment Schedule'!U:AK,17,FALSE),"Not Leased")</f>
        <v>Not Leased</v>
      </c>
      <c r="H1547" s="125"/>
      <c r="K1547" s="125"/>
      <c r="M1547" s="125"/>
      <c r="O1547" s="125"/>
      <c r="P1547" s="125"/>
      <c r="Q1547" s="125"/>
      <c r="S1547" s="125"/>
      <c r="U1547" s="125"/>
      <c r="V1547" s="125"/>
      <c r="W1547" s="125"/>
    </row>
    <row r="1548" spans="1:23" x14ac:dyDescent="0.2">
      <c r="A1548" s="29" t="str">
        <f>IFERROR(VLOOKUP(D:D,'Payment Schedule'!U:AK,17,FALSE),"Not Leased")</f>
        <v>Not Leased</v>
      </c>
      <c r="H1548" s="125"/>
      <c r="K1548" s="125"/>
      <c r="M1548" s="125"/>
      <c r="O1548" s="125"/>
      <c r="P1548" s="125"/>
      <c r="Q1548" s="125"/>
      <c r="S1548" s="125"/>
      <c r="U1548" s="125"/>
      <c r="V1548" s="125"/>
      <c r="W1548" s="125"/>
    </row>
    <row r="1549" spans="1:23" x14ac:dyDescent="0.2">
      <c r="A1549" s="29" t="str">
        <f>IFERROR(VLOOKUP(D:D,'Payment Schedule'!U:AK,17,FALSE),"Not Leased")</f>
        <v>Not Leased</v>
      </c>
      <c r="H1549" s="125"/>
      <c r="K1549" s="125"/>
      <c r="M1549" s="125"/>
      <c r="O1549" s="125"/>
      <c r="P1549" s="125"/>
      <c r="Q1549" s="125"/>
      <c r="S1549" s="125"/>
      <c r="U1549" s="125"/>
      <c r="V1549" s="125"/>
      <c r="W1549" s="125"/>
    </row>
    <row r="1550" spans="1:23" x14ac:dyDescent="0.2">
      <c r="A1550" s="29" t="str">
        <f>IFERROR(VLOOKUP(D:D,'Payment Schedule'!U:AK,17,FALSE),"Not Leased")</f>
        <v>Not Leased</v>
      </c>
      <c r="H1550" s="125"/>
      <c r="K1550" s="125"/>
      <c r="M1550" s="125"/>
      <c r="O1550" s="125"/>
      <c r="P1550" s="125"/>
      <c r="Q1550" s="125"/>
      <c r="S1550" s="125"/>
      <c r="U1550" s="125"/>
      <c r="V1550" s="125"/>
      <c r="W1550" s="125"/>
    </row>
    <row r="1551" spans="1:23" x14ac:dyDescent="0.2">
      <c r="A1551" s="29" t="str">
        <f>IFERROR(VLOOKUP(D:D,'Payment Schedule'!U:AK,17,FALSE),"Not Leased")</f>
        <v>Not Leased</v>
      </c>
      <c r="H1551" s="125"/>
      <c r="K1551" s="125"/>
      <c r="M1551" s="125"/>
      <c r="O1551" s="125"/>
      <c r="P1551" s="125"/>
      <c r="Q1551" s="125"/>
      <c r="S1551" s="125"/>
      <c r="U1551" s="125"/>
      <c r="V1551" s="125"/>
      <c r="W1551" s="125"/>
    </row>
    <row r="1552" spans="1:23" x14ac:dyDescent="0.2">
      <c r="A1552" s="29" t="str">
        <f>IFERROR(VLOOKUP(D:D,'Payment Schedule'!U:AK,17,FALSE),"Not Leased")</f>
        <v>Not Leased</v>
      </c>
      <c r="H1552" s="125"/>
      <c r="K1552" s="125"/>
      <c r="M1552" s="125"/>
      <c r="O1552" s="125"/>
      <c r="P1552" s="125"/>
      <c r="Q1552" s="125"/>
      <c r="S1552" s="125"/>
      <c r="U1552" s="125"/>
      <c r="V1552" s="125"/>
      <c r="W1552" s="125"/>
    </row>
    <row r="1553" spans="1:23" x14ac:dyDescent="0.2">
      <c r="A1553" s="29" t="str">
        <f>IFERROR(VLOOKUP(D:D,'Payment Schedule'!U:AK,17,FALSE),"Not Leased")</f>
        <v>Not Leased</v>
      </c>
      <c r="H1553" s="125"/>
      <c r="K1553" s="125"/>
      <c r="M1553" s="125"/>
      <c r="O1553" s="125"/>
      <c r="P1553" s="125"/>
      <c r="Q1553" s="125"/>
      <c r="S1553" s="125"/>
      <c r="U1553" s="125"/>
      <c r="V1553" s="125"/>
      <c r="W1553" s="125"/>
    </row>
    <row r="1554" spans="1:23" x14ac:dyDescent="0.2">
      <c r="A1554" s="29" t="str">
        <f>IFERROR(VLOOKUP(D:D,'Payment Schedule'!U:AK,17,FALSE),"Not Leased")</f>
        <v>Not Leased</v>
      </c>
      <c r="H1554" s="125"/>
      <c r="K1554" s="125"/>
      <c r="M1554" s="125"/>
      <c r="O1554" s="125"/>
      <c r="P1554" s="125"/>
      <c r="Q1554" s="125"/>
      <c r="S1554" s="125"/>
      <c r="U1554" s="125"/>
      <c r="V1554" s="125"/>
      <c r="W1554" s="125"/>
    </row>
    <row r="1555" spans="1:23" x14ac:dyDescent="0.2">
      <c r="A1555" s="29" t="str">
        <f>IFERROR(VLOOKUP(D:D,'Payment Schedule'!U:AK,17,FALSE),"Not Leased")</f>
        <v>Not Leased</v>
      </c>
      <c r="H1555" s="125"/>
      <c r="K1555" s="125"/>
      <c r="M1555" s="125"/>
      <c r="O1555" s="125"/>
      <c r="P1555" s="125"/>
      <c r="Q1555" s="125"/>
      <c r="S1555" s="125"/>
      <c r="U1555" s="125"/>
      <c r="V1555" s="125"/>
      <c r="W1555" s="125"/>
    </row>
    <row r="1556" spans="1:23" x14ac:dyDescent="0.2">
      <c r="A1556" s="29" t="str">
        <f>IFERROR(VLOOKUP(D:D,'Payment Schedule'!U:AK,17,FALSE),"Not Leased")</f>
        <v>Not Leased</v>
      </c>
      <c r="H1556" s="125"/>
      <c r="K1556" s="125"/>
      <c r="M1556" s="125"/>
      <c r="O1556" s="125"/>
      <c r="P1556" s="125"/>
      <c r="Q1556" s="125"/>
      <c r="S1556" s="125"/>
      <c r="U1556" s="125"/>
      <c r="V1556" s="125"/>
      <c r="W1556" s="125"/>
    </row>
    <row r="1557" spans="1:23" x14ac:dyDescent="0.2">
      <c r="A1557" s="29" t="str">
        <f>IFERROR(VLOOKUP(D:D,'Payment Schedule'!U:AK,17,FALSE),"Not Leased")</f>
        <v>Not Leased</v>
      </c>
      <c r="H1557" s="125"/>
      <c r="K1557" s="125"/>
      <c r="M1557" s="125"/>
      <c r="O1557" s="125"/>
      <c r="P1557" s="125"/>
      <c r="Q1557" s="125"/>
      <c r="S1557" s="125"/>
      <c r="U1557" s="125"/>
      <c r="V1557" s="125"/>
      <c r="W1557" s="125"/>
    </row>
    <row r="1558" spans="1:23" x14ac:dyDescent="0.2">
      <c r="A1558" s="29" t="str">
        <f>IFERROR(VLOOKUP(D:D,'Payment Schedule'!U:AK,17,FALSE),"Not Leased")</f>
        <v>Not Leased</v>
      </c>
      <c r="H1558" s="125"/>
      <c r="K1558" s="125"/>
      <c r="M1558" s="125"/>
      <c r="O1558" s="125"/>
      <c r="P1558" s="125"/>
      <c r="Q1558" s="125"/>
      <c r="S1558" s="125"/>
      <c r="U1558" s="125"/>
      <c r="V1558" s="125"/>
      <c r="W1558" s="125"/>
    </row>
    <row r="1559" spans="1:23" x14ac:dyDescent="0.2">
      <c r="A1559" s="29" t="str">
        <f>IFERROR(VLOOKUP(D:D,'Payment Schedule'!U:AK,17,FALSE),"Not Leased")</f>
        <v>Not Leased</v>
      </c>
      <c r="H1559" s="125"/>
      <c r="K1559" s="125"/>
      <c r="M1559" s="125"/>
      <c r="O1559" s="125"/>
      <c r="P1559" s="125"/>
      <c r="Q1559" s="125"/>
      <c r="S1559" s="125"/>
      <c r="U1559" s="125"/>
      <c r="V1559" s="125"/>
      <c r="W1559" s="125"/>
    </row>
    <row r="1560" spans="1:23" x14ac:dyDescent="0.2">
      <c r="A1560" s="29" t="str">
        <f>IFERROR(VLOOKUP(D:D,'Payment Schedule'!U:AK,17,FALSE),"Not Leased")</f>
        <v>Not Leased</v>
      </c>
      <c r="H1560" s="125"/>
      <c r="K1560" s="125"/>
      <c r="M1560" s="125"/>
      <c r="O1560" s="125"/>
      <c r="P1560" s="125"/>
      <c r="Q1560" s="125"/>
      <c r="S1560" s="125"/>
      <c r="U1560" s="125"/>
      <c r="V1560" s="125"/>
      <c r="W1560" s="125"/>
    </row>
    <row r="1561" spans="1:23" x14ac:dyDescent="0.2">
      <c r="A1561" s="29" t="str">
        <f>IFERROR(VLOOKUP(D:D,'Payment Schedule'!U:AK,17,FALSE),"Not Leased")</f>
        <v>Not Leased</v>
      </c>
      <c r="H1561" s="125"/>
      <c r="I1561" s="125"/>
      <c r="O1561" s="125"/>
      <c r="P1561" s="125"/>
      <c r="Q1561" s="125"/>
      <c r="U1561" s="125"/>
      <c r="V1561" s="125"/>
      <c r="W1561" s="125"/>
    </row>
    <row r="1562" spans="1:23" x14ac:dyDescent="0.2">
      <c r="A1562" s="29" t="str">
        <f>IFERROR(VLOOKUP(D:D,'Payment Schedule'!U:AK,17,FALSE),"Not Leased")</f>
        <v>Not Leased</v>
      </c>
      <c r="H1562" s="125"/>
      <c r="K1562" s="125"/>
      <c r="M1562" s="125"/>
      <c r="O1562" s="125"/>
      <c r="P1562" s="125"/>
      <c r="Q1562" s="125"/>
      <c r="S1562" s="125"/>
      <c r="U1562" s="125"/>
      <c r="V1562" s="125"/>
      <c r="W1562" s="125"/>
    </row>
    <row r="1563" spans="1:23" x14ac:dyDescent="0.2">
      <c r="A1563" s="29" t="str">
        <f>IFERROR(VLOOKUP(D:D,'Payment Schedule'!U:AK,17,FALSE),"Not Leased")</f>
        <v>Not Leased</v>
      </c>
      <c r="H1563" s="125"/>
      <c r="K1563" s="125"/>
      <c r="M1563" s="125"/>
      <c r="O1563" s="125"/>
      <c r="P1563" s="125"/>
      <c r="Q1563" s="125"/>
      <c r="S1563" s="125"/>
      <c r="U1563" s="125"/>
      <c r="V1563" s="125"/>
      <c r="W1563" s="125"/>
    </row>
    <row r="1564" spans="1:23" x14ac:dyDescent="0.2">
      <c r="A1564" s="29" t="str">
        <f>IFERROR(VLOOKUP(D:D,'Payment Schedule'!U:AK,17,FALSE),"Not Leased")</f>
        <v>Not Leased</v>
      </c>
      <c r="H1564" s="125"/>
      <c r="J1564" s="125"/>
      <c r="K1564" s="125"/>
      <c r="M1564" s="125"/>
      <c r="O1564" s="125"/>
      <c r="P1564" s="125"/>
      <c r="Q1564" s="125"/>
      <c r="R1564" s="125"/>
      <c r="S1564" s="125"/>
      <c r="U1564" s="125"/>
      <c r="V1564" s="125"/>
      <c r="W1564" s="125"/>
    </row>
    <row r="1565" spans="1:23" x14ac:dyDescent="0.2">
      <c r="A1565" s="29" t="str">
        <f>IFERROR(VLOOKUP(D:D,'Payment Schedule'!U:AK,17,FALSE),"Not Leased")</f>
        <v>Not Leased</v>
      </c>
      <c r="H1565" s="125"/>
      <c r="K1565" s="125"/>
      <c r="M1565" s="125"/>
      <c r="O1565" s="125"/>
      <c r="P1565" s="125"/>
      <c r="Q1565" s="125"/>
      <c r="S1565" s="125"/>
      <c r="U1565" s="125"/>
      <c r="V1565" s="125"/>
      <c r="W1565" s="125"/>
    </row>
    <row r="1566" spans="1:23" x14ac:dyDescent="0.2">
      <c r="A1566" s="29" t="str">
        <f>IFERROR(VLOOKUP(D:D,'Payment Schedule'!U:AK,17,FALSE),"Not Leased")</f>
        <v>Not Leased</v>
      </c>
      <c r="H1566" s="125"/>
      <c r="K1566" s="125"/>
      <c r="M1566" s="125"/>
      <c r="O1566" s="125"/>
      <c r="P1566" s="125"/>
      <c r="Q1566" s="125"/>
      <c r="S1566" s="125"/>
      <c r="U1566" s="125"/>
      <c r="V1566" s="125"/>
      <c r="W1566" s="125"/>
    </row>
    <row r="1567" spans="1:23" x14ac:dyDescent="0.2">
      <c r="A1567" s="29" t="str">
        <f>IFERROR(VLOOKUP(D:D,'Payment Schedule'!U:AK,17,FALSE),"Not Leased")</f>
        <v>Not Leased</v>
      </c>
      <c r="H1567" s="125"/>
      <c r="K1567" s="125"/>
      <c r="M1567" s="125"/>
      <c r="O1567" s="125"/>
      <c r="P1567" s="125"/>
      <c r="Q1567" s="125"/>
      <c r="S1567" s="125"/>
      <c r="U1567" s="125"/>
      <c r="V1567" s="125"/>
      <c r="W1567" s="125"/>
    </row>
    <row r="1568" spans="1:23" x14ac:dyDescent="0.2">
      <c r="A1568" s="29" t="str">
        <f>IFERROR(VLOOKUP(D:D,'Payment Schedule'!U:AK,17,FALSE),"Not Leased")</f>
        <v>Not Leased</v>
      </c>
      <c r="H1568" s="125"/>
      <c r="O1568" s="125"/>
      <c r="P1568" s="125"/>
      <c r="Q1568" s="125"/>
      <c r="U1568" s="125"/>
      <c r="V1568" s="125"/>
      <c r="W1568" s="125"/>
    </row>
    <row r="1569" spans="1:23" x14ac:dyDescent="0.2">
      <c r="A1569" s="29" t="str">
        <f>IFERROR(VLOOKUP(D:D,'Payment Schedule'!U:AK,17,FALSE),"Not Leased")</f>
        <v>Not Leased</v>
      </c>
      <c r="H1569" s="125"/>
      <c r="O1569" s="125"/>
      <c r="P1569" s="125"/>
      <c r="Q1569" s="125"/>
      <c r="U1569" s="125"/>
      <c r="V1569" s="125"/>
      <c r="W1569" s="125"/>
    </row>
    <row r="1570" spans="1:23" x14ac:dyDescent="0.2">
      <c r="A1570" s="29" t="str">
        <f>IFERROR(VLOOKUP(D:D,'Payment Schedule'!U:AK,17,FALSE),"Not Leased")</f>
        <v>Not Leased</v>
      </c>
      <c r="H1570" s="125"/>
      <c r="O1570" s="125"/>
      <c r="P1570" s="125"/>
      <c r="Q1570" s="125"/>
      <c r="U1570" s="125"/>
      <c r="V1570" s="125"/>
      <c r="W1570" s="125"/>
    </row>
    <row r="1571" spans="1:23" x14ac:dyDescent="0.2">
      <c r="A1571" s="29" t="str">
        <f>IFERROR(VLOOKUP(D:D,'Payment Schedule'!U:AK,17,FALSE),"Not Leased")</f>
        <v>Not Leased</v>
      </c>
      <c r="H1571" s="125"/>
      <c r="O1571" s="125"/>
      <c r="P1571" s="125"/>
      <c r="Q1571" s="125"/>
      <c r="U1571" s="125"/>
      <c r="V1571" s="125"/>
      <c r="W1571" s="125"/>
    </row>
    <row r="1572" spans="1:23" x14ac:dyDescent="0.2">
      <c r="A1572" s="29" t="str">
        <f>IFERROR(VLOOKUP(D:D,'Payment Schedule'!U:AK,17,FALSE),"Not Leased")</f>
        <v>Not Leased</v>
      </c>
      <c r="H1572" s="125"/>
      <c r="O1572" s="125"/>
      <c r="P1572" s="125"/>
      <c r="Q1572" s="125"/>
      <c r="U1572" s="125"/>
      <c r="V1572" s="125"/>
      <c r="W1572" s="125"/>
    </row>
    <row r="1573" spans="1:23" x14ac:dyDescent="0.2">
      <c r="A1573" s="29" t="str">
        <f>IFERROR(VLOOKUP(D:D,'Payment Schedule'!U:AK,17,FALSE),"Not Leased")</f>
        <v>Not Leased</v>
      </c>
      <c r="H1573" s="125"/>
      <c r="O1573" s="125"/>
      <c r="P1573" s="125"/>
      <c r="Q1573" s="125"/>
      <c r="U1573" s="125"/>
      <c r="V1573" s="125"/>
      <c r="W1573" s="125"/>
    </row>
    <row r="1574" spans="1:23" x14ac:dyDescent="0.2">
      <c r="A1574" s="29" t="str">
        <f>IFERROR(VLOOKUP(D:D,'Payment Schedule'!U:AK,17,FALSE),"Not Leased")</f>
        <v>Not Leased</v>
      </c>
      <c r="H1574" s="125"/>
      <c r="O1574" s="125"/>
      <c r="P1574" s="125"/>
      <c r="Q1574" s="125"/>
      <c r="U1574" s="125"/>
      <c r="V1574" s="125"/>
      <c r="W1574" s="125"/>
    </row>
    <row r="1575" spans="1:23" x14ac:dyDescent="0.2">
      <c r="A1575" s="29" t="str">
        <f>IFERROR(VLOOKUP(D:D,'Payment Schedule'!U:AK,17,FALSE),"Not Leased")</f>
        <v>Not Leased</v>
      </c>
      <c r="H1575" s="125"/>
      <c r="O1575" s="125"/>
      <c r="P1575" s="125"/>
      <c r="Q1575" s="125"/>
      <c r="U1575" s="125"/>
      <c r="V1575" s="125"/>
      <c r="W1575" s="125"/>
    </row>
    <row r="1576" spans="1:23" x14ac:dyDescent="0.2">
      <c r="A1576" s="29" t="str">
        <f>IFERROR(VLOOKUP(D:D,'Payment Schedule'!U:AK,17,FALSE),"Not Leased")</f>
        <v>Not Leased</v>
      </c>
      <c r="H1576" s="125"/>
      <c r="O1576" s="125"/>
      <c r="P1576" s="125"/>
      <c r="Q1576" s="125"/>
      <c r="U1576" s="125"/>
      <c r="V1576" s="125"/>
      <c r="W1576" s="125"/>
    </row>
    <row r="1577" spans="1:23" x14ac:dyDescent="0.2">
      <c r="A1577" s="29" t="str">
        <f>IFERROR(VLOOKUP(D:D,'Payment Schedule'!U:AK,17,FALSE),"Not Leased")</f>
        <v>Not Leased</v>
      </c>
      <c r="H1577" s="125"/>
      <c r="O1577" s="125"/>
      <c r="P1577" s="125"/>
      <c r="Q1577" s="125"/>
      <c r="U1577" s="125"/>
      <c r="V1577" s="125"/>
      <c r="W1577" s="125"/>
    </row>
    <row r="1578" spans="1:23" x14ac:dyDescent="0.2">
      <c r="A1578" s="29" t="str">
        <f>IFERROR(VLOOKUP(D:D,'Payment Schedule'!U:AK,17,FALSE),"Not Leased")</f>
        <v>Not Leased</v>
      </c>
      <c r="H1578" s="125"/>
      <c r="O1578" s="125"/>
      <c r="P1578" s="125"/>
      <c r="Q1578" s="125"/>
      <c r="U1578" s="125"/>
      <c r="V1578" s="125"/>
      <c r="W1578" s="125"/>
    </row>
    <row r="1579" spans="1:23" x14ac:dyDescent="0.2">
      <c r="A1579" s="29" t="str">
        <f>IFERROR(VLOOKUP(D:D,'Payment Schedule'!U:AK,17,FALSE),"Not Leased")</f>
        <v>Not Leased</v>
      </c>
      <c r="H1579" s="125"/>
      <c r="O1579" s="125"/>
      <c r="P1579" s="125"/>
      <c r="Q1579" s="125"/>
      <c r="U1579" s="125"/>
      <c r="V1579" s="125"/>
      <c r="W1579" s="125"/>
    </row>
    <row r="1580" spans="1:23" x14ac:dyDescent="0.2">
      <c r="A1580" s="29" t="str">
        <f>IFERROR(VLOOKUP(D:D,'Payment Schedule'!U:AK,17,FALSE),"Not Leased")</f>
        <v>Not Leased</v>
      </c>
      <c r="H1580" s="125"/>
      <c r="O1580" s="125"/>
      <c r="P1580" s="125"/>
      <c r="Q1580" s="125"/>
      <c r="U1580" s="125"/>
      <c r="V1580" s="125"/>
      <c r="W1580" s="125"/>
    </row>
    <row r="1581" spans="1:23" x14ac:dyDescent="0.2">
      <c r="A1581" s="29" t="str">
        <f>IFERROR(VLOOKUP(D:D,'Payment Schedule'!U:AK,17,FALSE),"Not Leased")</f>
        <v>Not Leased</v>
      </c>
      <c r="H1581" s="125"/>
      <c r="O1581" s="125"/>
      <c r="P1581" s="125"/>
      <c r="Q1581" s="125"/>
      <c r="U1581" s="125"/>
      <c r="V1581" s="125"/>
      <c r="W1581" s="125"/>
    </row>
    <row r="1582" spans="1:23" x14ac:dyDescent="0.2">
      <c r="A1582" s="29" t="str">
        <f>IFERROR(VLOOKUP(D:D,'Payment Schedule'!U:AK,17,FALSE),"Not Leased")</f>
        <v>Not Leased</v>
      </c>
      <c r="H1582" s="125"/>
      <c r="O1582" s="125"/>
      <c r="P1582" s="125"/>
      <c r="Q1582" s="125"/>
      <c r="U1582" s="125"/>
      <c r="V1582" s="125"/>
      <c r="W1582" s="125"/>
    </row>
    <row r="1583" spans="1:23" x14ac:dyDescent="0.2">
      <c r="A1583" s="29" t="str">
        <f>IFERROR(VLOOKUP(D:D,'Payment Schedule'!U:AK,17,FALSE),"Not Leased")</f>
        <v>Not Leased</v>
      </c>
      <c r="H1583" s="125"/>
      <c r="O1583" s="125"/>
      <c r="P1583" s="125"/>
      <c r="Q1583" s="125"/>
      <c r="U1583" s="125"/>
      <c r="V1583" s="125"/>
      <c r="W1583" s="125"/>
    </row>
    <row r="1584" spans="1:23" x14ac:dyDescent="0.2">
      <c r="A1584" s="29" t="str">
        <f>IFERROR(VLOOKUP(D:D,'Payment Schedule'!U:AK,17,FALSE),"Not Leased")</f>
        <v>Not Leased</v>
      </c>
      <c r="H1584" s="125"/>
      <c r="O1584" s="125"/>
      <c r="P1584" s="125"/>
      <c r="Q1584" s="125"/>
      <c r="U1584" s="125"/>
      <c r="V1584" s="125"/>
      <c r="W1584" s="125"/>
    </row>
    <row r="1585" spans="1:23" x14ac:dyDescent="0.2">
      <c r="A1585" s="29" t="str">
        <f>IFERROR(VLOOKUP(D:D,'Payment Schedule'!U:AK,17,FALSE),"Not Leased")</f>
        <v>Not Leased</v>
      </c>
      <c r="H1585" s="125"/>
      <c r="O1585" s="125"/>
      <c r="P1585" s="125"/>
      <c r="Q1585" s="125"/>
      <c r="U1585" s="125"/>
      <c r="V1585" s="125"/>
      <c r="W1585" s="125"/>
    </row>
    <row r="1586" spans="1:23" x14ac:dyDescent="0.2">
      <c r="A1586" s="29" t="str">
        <f>IFERROR(VLOOKUP(D:D,'Payment Schedule'!U:AK,17,FALSE),"Not Leased")</f>
        <v>Not Leased</v>
      </c>
      <c r="H1586" s="125"/>
      <c r="O1586" s="125"/>
      <c r="P1586" s="125"/>
      <c r="Q1586" s="125"/>
      <c r="U1586" s="125"/>
      <c r="V1586" s="125"/>
      <c r="W1586" s="125"/>
    </row>
    <row r="1587" spans="1:23" x14ac:dyDescent="0.2">
      <c r="A1587" s="29" t="str">
        <f>IFERROR(VLOOKUP(D:D,'Payment Schedule'!U:AK,17,FALSE),"Not Leased")</f>
        <v>Not Leased</v>
      </c>
      <c r="H1587" s="125"/>
      <c r="O1587" s="125"/>
      <c r="P1587" s="125"/>
      <c r="Q1587" s="125"/>
      <c r="U1587" s="125"/>
      <c r="V1587" s="125"/>
      <c r="W1587" s="125"/>
    </row>
    <row r="1588" spans="1:23" x14ac:dyDescent="0.2">
      <c r="A1588" s="29" t="str">
        <f>IFERROR(VLOOKUP(D:D,'Payment Schedule'!U:AK,17,FALSE),"Not Leased")</f>
        <v>Not Leased</v>
      </c>
      <c r="H1588" s="125"/>
      <c r="O1588" s="125"/>
      <c r="P1588" s="125"/>
      <c r="Q1588" s="125"/>
      <c r="U1588" s="125"/>
      <c r="V1588" s="125"/>
      <c r="W1588" s="125"/>
    </row>
    <row r="1589" spans="1:23" x14ac:dyDescent="0.2">
      <c r="A1589" s="29" t="str">
        <f>IFERROR(VLOOKUP(D:D,'Payment Schedule'!U:AK,17,FALSE),"Not Leased")</f>
        <v>Not Leased</v>
      </c>
      <c r="H1589" s="125"/>
      <c r="O1589" s="125"/>
      <c r="P1589" s="125"/>
      <c r="Q1589" s="125"/>
      <c r="U1589" s="125"/>
      <c r="V1589" s="125"/>
      <c r="W1589" s="125"/>
    </row>
    <row r="1590" spans="1:23" x14ac:dyDescent="0.2">
      <c r="A1590" s="29" t="str">
        <f>IFERROR(VLOOKUP(D:D,'Payment Schedule'!U:AK,17,FALSE),"Not Leased")</f>
        <v>Not Leased</v>
      </c>
      <c r="H1590" s="125"/>
      <c r="O1590" s="125"/>
      <c r="P1590" s="125"/>
      <c r="Q1590" s="125"/>
      <c r="U1590" s="125"/>
      <c r="V1590" s="125"/>
      <c r="W1590" s="125"/>
    </row>
    <row r="1591" spans="1:23" x14ac:dyDescent="0.2">
      <c r="A1591" s="29" t="str">
        <f>IFERROR(VLOOKUP(D:D,'Payment Schedule'!U:AK,17,FALSE),"Not Leased")</f>
        <v>Not Leased</v>
      </c>
      <c r="H1591" s="125"/>
      <c r="O1591" s="125"/>
      <c r="P1591" s="125"/>
      <c r="Q1591" s="125"/>
      <c r="U1591" s="125"/>
      <c r="V1591" s="125"/>
      <c r="W1591" s="125"/>
    </row>
    <row r="1592" spans="1:23" x14ac:dyDescent="0.2">
      <c r="A1592" s="29" t="str">
        <f>IFERROR(VLOOKUP(D:D,'Payment Schedule'!U:AK,17,FALSE),"Not Leased")</f>
        <v>Not Leased</v>
      </c>
      <c r="H1592" s="125"/>
      <c r="O1592" s="125"/>
      <c r="P1592" s="125"/>
      <c r="Q1592" s="125"/>
      <c r="U1592" s="125"/>
      <c r="V1592" s="125"/>
      <c r="W1592" s="125"/>
    </row>
    <row r="1593" spans="1:23" x14ac:dyDescent="0.2">
      <c r="A1593" s="29" t="str">
        <f>IFERROR(VLOOKUP(D:D,'Payment Schedule'!U:AK,17,FALSE),"Not Leased")</f>
        <v>Not Leased</v>
      </c>
      <c r="H1593" s="125"/>
      <c r="O1593" s="125"/>
      <c r="P1593" s="125"/>
      <c r="Q1593" s="125"/>
      <c r="U1593" s="125"/>
      <c r="V1593" s="125"/>
      <c r="W1593" s="125"/>
    </row>
    <row r="1594" spans="1:23" x14ac:dyDescent="0.2">
      <c r="A1594" s="29" t="str">
        <f>IFERROR(VLOOKUP(D:D,'Payment Schedule'!U:AK,17,FALSE),"Not Leased")</f>
        <v>Not Leased</v>
      </c>
      <c r="H1594" s="125"/>
      <c r="O1594" s="125"/>
      <c r="P1594" s="125"/>
      <c r="Q1594" s="125"/>
      <c r="U1594" s="125"/>
      <c r="V1594" s="125"/>
      <c r="W1594" s="125"/>
    </row>
    <row r="1595" spans="1:23" x14ac:dyDescent="0.2">
      <c r="A1595" s="29" t="str">
        <f>IFERROR(VLOOKUP(D:D,'Payment Schedule'!U:AK,17,FALSE),"Not Leased")</f>
        <v>Not Leased</v>
      </c>
      <c r="H1595" s="125"/>
      <c r="O1595" s="125"/>
      <c r="P1595" s="125"/>
      <c r="Q1595" s="125"/>
      <c r="U1595" s="125"/>
      <c r="V1595" s="125"/>
      <c r="W1595" s="125"/>
    </row>
    <row r="1596" spans="1:23" x14ac:dyDescent="0.2">
      <c r="A1596" s="29" t="str">
        <f>IFERROR(VLOOKUP(D:D,'Payment Schedule'!U:AK,17,FALSE),"Not Leased")</f>
        <v>Not Leased</v>
      </c>
      <c r="H1596" s="125"/>
      <c r="O1596" s="125"/>
      <c r="P1596" s="125"/>
      <c r="Q1596" s="125"/>
      <c r="U1596" s="125"/>
      <c r="V1596" s="125"/>
      <c r="W1596" s="125"/>
    </row>
    <row r="1597" spans="1:23" x14ac:dyDescent="0.2">
      <c r="A1597" s="29" t="str">
        <f>IFERROR(VLOOKUP(D:D,'Payment Schedule'!U:AK,17,FALSE),"Not Leased")</f>
        <v>Not Leased</v>
      </c>
      <c r="H1597" s="125"/>
      <c r="O1597" s="125"/>
      <c r="P1597" s="125"/>
      <c r="Q1597" s="125"/>
      <c r="U1597" s="125"/>
      <c r="V1597" s="125"/>
      <c r="W1597" s="125"/>
    </row>
    <row r="1598" spans="1:23" x14ac:dyDescent="0.2">
      <c r="A1598" s="29" t="str">
        <f>IFERROR(VLOOKUP(D:D,'Payment Schedule'!U:AK,17,FALSE),"Not Leased")</f>
        <v>Not Leased</v>
      </c>
      <c r="H1598" s="125"/>
      <c r="O1598" s="125"/>
      <c r="P1598" s="125"/>
      <c r="Q1598" s="125"/>
      <c r="U1598" s="125"/>
      <c r="V1598" s="125"/>
      <c r="W1598" s="125"/>
    </row>
    <row r="1599" spans="1:23" x14ac:dyDescent="0.2">
      <c r="A1599" s="29" t="str">
        <f>IFERROR(VLOOKUP(D:D,'Payment Schedule'!U:AK,17,FALSE),"Not Leased")</f>
        <v>Not Leased</v>
      </c>
      <c r="H1599" s="125"/>
      <c r="O1599" s="125"/>
      <c r="P1599" s="125"/>
      <c r="Q1599" s="125"/>
      <c r="U1599" s="125"/>
      <c r="V1599" s="125"/>
      <c r="W1599" s="125"/>
    </row>
    <row r="1600" spans="1:23" x14ac:dyDescent="0.2">
      <c r="A1600" s="29" t="str">
        <f>IFERROR(VLOOKUP(D:D,'Payment Schedule'!U:AK,17,FALSE),"Not Leased")</f>
        <v>Not Leased</v>
      </c>
      <c r="H1600" s="125"/>
      <c r="O1600" s="125"/>
      <c r="P1600" s="125"/>
      <c r="Q1600" s="125"/>
      <c r="U1600" s="125"/>
      <c r="V1600" s="125"/>
      <c r="W1600" s="125"/>
    </row>
    <row r="1601" spans="1:23" x14ac:dyDescent="0.2">
      <c r="A1601" s="29" t="str">
        <f>IFERROR(VLOOKUP(D:D,'Payment Schedule'!U:AK,17,FALSE),"Not Leased")</f>
        <v>Not Leased</v>
      </c>
      <c r="H1601" s="125"/>
      <c r="O1601" s="125"/>
      <c r="P1601" s="125"/>
      <c r="Q1601" s="125"/>
      <c r="U1601" s="125"/>
      <c r="V1601" s="125"/>
      <c r="W1601" s="125"/>
    </row>
    <row r="1602" spans="1:23" x14ac:dyDescent="0.2">
      <c r="A1602" s="29" t="str">
        <f>IFERROR(VLOOKUP(D:D,'Payment Schedule'!U:AK,17,FALSE),"Not Leased")</f>
        <v>Not Leased</v>
      </c>
      <c r="H1602" s="125"/>
      <c r="O1602" s="125"/>
      <c r="P1602" s="125"/>
      <c r="Q1602" s="125"/>
      <c r="U1602" s="125"/>
      <c r="V1602" s="125"/>
      <c r="W1602" s="125"/>
    </row>
    <row r="1603" spans="1:23" x14ac:dyDescent="0.2">
      <c r="A1603" s="29" t="str">
        <f>IFERROR(VLOOKUP(D:D,'Payment Schedule'!U:AK,17,FALSE),"Not Leased")</f>
        <v>Not Leased</v>
      </c>
      <c r="H1603" s="125"/>
      <c r="O1603" s="125"/>
      <c r="P1603" s="125"/>
      <c r="Q1603" s="125"/>
      <c r="U1603" s="125"/>
      <c r="V1603" s="125"/>
      <c r="W1603" s="125"/>
    </row>
    <row r="1604" spans="1:23" x14ac:dyDescent="0.2">
      <c r="A1604" s="29" t="str">
        <f>IFERROR(VLOOKUP(D:D,'Payment Schedule'!U:AK,17,FALSE),"Not Leased")</f>
        <v>Not Leased</v>
      </c>
      <c r="H1604" s="125"/>
      <c r="O1604" s="125"/>
      <c r="P1604" s="125"/>
      <c r="Q1604" s="125"/>
      <c r="U1604" s="125"/>
      <c r="V1604" s="125"/>
      <c r="W1604" s="125"/>
    </row>
    <row r="1605" spans="1:23" x14ac:dyDescent="0.2">
      <c r="A1605" s="29" t="str">
        <f>IFERROR(VLOOKUP(D:D,'Payment Schedule'!U:AK,17,FALSE),"Not Leased")</f>
        <v>Not Leased</v>
      </c>
      <c r="H1605" s="125"/>
      <c r="O1605" s="125"/>
      <c r="P1605" s="125"/>
      <c r="Q1605" s="125"/>
      <c r="U1605" s="125"/>
      <c r="V1605" s="125"/>
      <c r="W1605" s="125"/>
    </row>
    <row r="1606" spans="1:23" x14ac:dyDescent="0.2">
      <c r="A1606" s="29" t="str">
        <f>IFERROR(VLOOKUP(D:D,'Payment Schedule'!U:AK,17,FALSE),"Not Leased")</f>
        <v>Not Leased</v>
      </c>
      <c r="H1606" s="125"/>
      <c r="O1606" s="125"/>
      <c r="P1606" s="125"/>
      <c r="Q1606" s="125"/>
      <c r="U1606" s="125"/>
      <c r="V1606" s="125"/>
      <c r="W1606" s="125"/>
    </row>
    <row r="1607" spans="1:23" x14ac:dyDescent="0.2">
      <c r="A1607" s="29" t="str">
        <f>IFERROR(VLOOKUP(D:D,'Payment Schedule'!U:AK,17,FALSE),"Not Leased")</f>
        <v>Not Leased</v>
      </c>
      <c r="H1607" s="125"/>
      <c r="O1607" s="125"/>
      <c r="P1607" s="125"/>
      <c r="Q1607" s="125"/>
      <c r="U1607" s="125"/>
      <c r="V1607" s="125"/>
      <c r="W1607" s="125"/>
    </row>
    <row r="1608" spans="1:23" x14ac:dyDescent="0.2">
      <c r="A1608" s="29" t="str">
        <f>IFERROR(VLOOKUP(D:D,'Payment Schedule'!U:AK,17,FALSE),"Not Leased")</f>
        <v>Not Leased</v>
      </c>
      <c r="H1608" s="125"/>
      <c r="O1608" s="125"/>
      <c r="P1608" s="125"/>
      <c r="Q1608" s="125"/>
      <c r="U1608" s="125"/>
      <c r="V1608" s="125"/>
      <c r="W1608" s="125"/>
    </row>
    <row r="1609" spans="1:23" x14ac:dyDescent="0.2">
      <c r="A1609" s="29" t="str">
        <f>IFERROR(VLOOKUP(D:D,'Payment Schedule'!U:AK,17,FALSE),"Not Leased")</f>
        <v>Not Leased</v>
      </c>
      <c r="H1609" s="125"/>
      <c r="O1609" s="125"/>
      <c r="P1609" s="125"/>
      <c r="Q1609" s="125"/>
      <c r="U1609" s="125"/>
      <c r="V1609" s="125"/>
      <c r="W1609" s="125"/>
    </row>
    <row r="1610" spans="1:23" x14ac:dyDescent="0.2">
      <c r="A1610" s="29" t="str">
        <f>IFERROR(VLOOKUP(D:D,'Payment Schedule'!U:AK,17,FALSE),"Not Leased")</f>
        <v>Not Leased</v>
      </c>
      <c r="H1610" s="125"/>
      <c r="O1610" s="125"/>
      <c r="P1610" s="125"/>
      <c r="Q1610" s="125"/>
      <c r="U1610" s="125"/>
      <c r="V1610" s="125"/>
      <c r="W1610" s="125"/>
    </row>
    <row r="1611" spans="1:23" x14ac:dyDescent="0.2">
      <c r="A1611" s="29" t="str">
        <f>IFERROR(VLOOKUP(D:D,'Payment Schedule'!U:AK,17,FALSE),"Not Leased")</f>
        <v>Not Leased</v>
      </c>
      <c r="H1611" s="125"/>
      <c r="O1611" s="125"/>
      <c r="P1611" s="125"/>
      <c r="Q1611" s="125"/>
      <c r="U1611" s="125"/>
      <c r="V1611" s="125"/>
      <c r="W1611" s="125"/>
    </row>
    <row r="1612" spans="1:23" x14ac:dyDescent="0.2">
      <c r="A1612" s="29" t="str">
        <f>IFERROR(VLOOKUP(D:D,'Payment Schedule'!U:AK,17,FALSE),"Not Leased")</f>
        <v>Not Leased</v>
      </c>
      <c r="H1612" s="125"/>
      <c r="O1612" s="125"/>
      <c r="P1612" s="125"/>
      <c r="Q1612" s="125"/>
      <c r="U1612" s="125"/>
      <c r="V1612" s="125"/>
      <c r="W1612" s="125"/>
    </row>
    <row r="1613" spans="1:23" x14ac:dyDescent="0.2">
      <c r="A1613" s="29" t="str">
        <f>IFERROR(VLOOKUP(D:D,'Payment Schedule'!U:AK,17,FALSE),"Not Leased")</f>
        <v>Not Leased</v>
      </c>
      <c r="H1613" s="125"/>
      <c r="O1613" s="125"/>
      <c r="P1613" s="125"/>
      <c r="Q1613" s="125"/>
      <c r="U1613" s="125"/>
      <c r="V1613" s="125"/>
      <c r="W1613" s="125"/>
    </row>
    <row r="1614" spans="1:23" x14ac:dyDescent="0.2">
      <c r="A1614" s="29" t="str">
        <f>IFERROR(VLOOKUP(D:D,'Payment Schedule'!U:AK,17,FALSE),"Not Leased")</f>
        <v>Not Leased</v>
      </c>
      <c r="H1614" s="125"/>
      <c r="O1614" s="125"/>
      <c r="P1614" s="125"/>
      <c r="Q1614" s="125"/>
      <c r="U1614" s="125"/>
      <c r="V1614" s="125"/>
      <c r="W1614" s="125"/>
    </row>
    <row r="1615" spans="1:23" x14ac:dyDescent="0.2">
      <c r="A1615" s="29" t="str">
        <f>IFERROR(VLOOKUP(D:D,'Payment Schedule'!U:AK,17,FALSE),"Not Leased")</f>
        <v>Not Leased</v>
      </c>
      <c r="H1615" s="125"/>
      <c r="O1615" s="125"/>
      <c r="P1615" s="125"/>
      <c r="Q1615" s="125"/>
      <c r="U1615" s="125"/>
      <c r="V1615" s="125"/>
      <c r="W1615" s="125"/>
    </row>
    <row r="1616" spans="1:23" x14ac:dyDescent="0.2">
      <c r="A1616" s="29" t="str">
        <f>IFERROR(VLOOKUP(D:D,'Payment Schedule'!U:AK,17,FALSE),"Not Leased")</f>
        <v>Not Leased</v>
      </c>
      <c r="H1616" s="125"/>
      <c r="O1616" s="125"/>
      <c r="P1616" s="125"/>
      <c r="Q1616" s="125"/>
      <c r="U1616" s="125"/>
      <c r="V1616" s="125"/>
      <c r="W1616" s="125"/>
    </row>
    <row r="1617" spans="1:23" x14ac:dyDescent="0.2">
      <c r="A1617" s="29" t="str">
        <f>IFERROR(VLOOKUP(D:D,'Payment Schedule'!U:AK,17,FALSE),"Not Leased")</f>
        <v>Not Leased</v>
      </c>
      <c r="H1617" s="125"/>
      <c r="O1617" s="125"/>
      <c r="P1617" s="125"/>
      <c r="Q1617" s="125"/>
      <c r="U1617" s="125"/>
      <c r="V1617" s="125"/>
      <c r="W1617" s="125"/>
    </row>
    <row r="1618" spans="1:23" x14ac:dyDescent="0.2">
      <c r="A1618" s="29" t="str">
        <f>IFERROR(VLOOKUP(D:D,'Payment Schedule'!U:AK,17,FALSE),"Not Leased")</f>
        <v>Not Leased</v>
      </c>
      <c r="H1618" s="125"/>
      <c r="O1618" s="125"/>
      <c r="P1618" s="125"/>
      <c r="Q1618" s="125"/>
      <c r="U1618" s="125"/>
      <c r="V1618" s="125"/>
      <c r="W1618" s="125"/>
    </row>
    <row r="1619" spans="1:23" x14ac:dyDescent="0.2">
      <c r="A1619" s="29" t="str">
        <f>IFERROR(VLOOKUP(D:D,'Payment Schedule'!U:AK,17,FALSE),"Not Leased")</f>
        <v>Not Leased</v>
      </c>
      <c r="H1619" s="125"/>
      <c r="O1619" s="125"/>
      <c r="P1619" s="125"/>
      <c r="Q1619" s="125"/>
      <c r="U1619" s="125"/>
      <c r="V1619" s="125"/>
      <c r="W1619" s="125"/>
    </row>
    <row r="1620" spans="1:23" x14ac:dyDescent="0.2">
      <c r="A1620" s="29" t="str">
        <f>IFERROR(VLOOKUP(D:D,'Payment Schedule'!U:AK,17,FALSE),"Not Leased")</f>
        <v>Not Leased</v>
      </c>
      <c r="H1620" s="125"/>
      <c r="O1620" s="125"/>
      <c r="P1620" s="125"/>
      <c r="Q1620" s="125"/>
      <c r="U1620" s="125"/>
      <c r="V1620" s="125"/>
      <c r="W1620" s="125"/>
    </row>
    <row r="1621" spans="1:23" x14ac:dyDescent="0.2">
      <c r="A1621" s="29" t="str">
        <f>IFERROR(VLOOKUP(D:D,'Payment Schedule'!U:AK,17,FALSE),"Not Leased")</f>
        <v>Not Leased</v>
      </c>
      <c r="H1621" s="125"/>
      <c r="O1621" s="125"/>
      <c r="P1621" s="125"/>
      <c r="Q1621" s="125"/>
      <c r="U1621" s="125"/>
      <c r="V1621" s="125"/>
      <c r="W1621" s="125"/>
    </row>
    <row r="1622" spans="1:23" x14ac:dyDescent="0.2">
      <c r="A1622" s="29" t="str">
        <f>IFERROR(VLOOKUP(D:D,'Payment Schedule'!U:AK,17,FALSE),"Not Leased")</f>
        <v>Not Leased</v>
      </c>
      <c r="H1622" s="125"/>
      <c r="O1622" s="125"/>
      <c r="P1622" s="125"/>
      <c r="Q1622" s="125"/>
      <c r="U1622" s="125"/>
      <c r="V1622" s="125"/>
      <c r="W1622" s="125"/>
    </row>
    <row r="1623" spans="1:23" x14ac:dyDescent="0.2">
      <c r="A1623" s="29" t="str">
        <f>IFERROR(VLOOKUP(D:D,'Payment Schedule'!U:AK,17,FALSE),"Not Leased")</f>
        <v>Not Leased</v>
      </c>
      <c r="H1623" s="125"/>
      <c r="O1623" s="125"/>
      <c r="P1623" s="125"/>
      <c r="Q1623" s="125"/>
      <c r="U1623" s="125"/>
      <c r="V1623" s="125"/>
      <c r="W1623" s="125"/>
    </row>
    <row r="1624" spans="1:23" x14ac:dyDescent="0.2">
      <c r="A1624" s="29" t="str">
        <f>IFERROR(VLOOKUP(D:D,'Payment Schedule'!U:AK,17,FALSE),"Not Leased")</f>
        <v>Not Leased</v>
      </c>
      <c r="H1624" s="125"/>
      <c r="O1624" s="125"/>
      <c r="P1624" s="125"/>
      <c r="Q1624" s="125"/>
      <c r="U1624" s="125"/>
      <c r="V1624" s="125"/>
      <c r="W1624" s="125"/>
    </row>
    <row r="1625" spans="1:23" x14ac:dyDescent="0.2">
      <c r="A1625" s="29" t="str">
        <f>IFERROR(VLOOKUP(D:D,'Payment Schedule'!U:AK,17,FALSE),"Not Leased")</f>
        <v>Not Leased</v>
      </c>
      <c r="H1625" s="125"/>
      <c r="O1625" s="125"/>
      <c r="P1625" s="125"/>
      <c r="Q1625" s="125"/>
      <c r="U1625" s="125"/>
      <c r="V1625" s="125"/>
      <c r="W1625" s="125"/>
    </row>
    <row r="1626" spans="1:23" x14ac:dyDescent="0.2">
      <c r="A1626" s="29" t="str">
        <f>IFERROR(VLOOKUP(D:D,'Payment Schedule'!U:AK,17,FALSE),"Not Leased")</f>
        <v>Not Leased</v>
      </c>
      <c r="H1626" s="125"/>
      <c r="O1626" s="125"/>
      <c r="P1626" s="125"/>
      <c r="Q1626" s="125"/>
      <c r="U1626" s="125"/>
      <c r="V1626" s="125"/>
      <c r="W1626" s="125"/>
    </row>
    <row r="1627" spans="1:23" x14ac:dyDescent="0.2">
      <c r="A1627" s="29" t="str">
        <f>IFERROR(VLOOKUP(D:D,'Payment Schedule'!U:AK,17,FALSE),"Not Leased")</f>
        <v>Not Leased</v>
      </c>
      <c r="H1627" s="125"/>
      <c r="J1627" s="125"/>
      <c r="O1627" s="125"/>
      <c r="P1627" s="125"/>
      <c r="Q1627" s="125"/>
      <c r="R1627" s="125"/>
      <c r="U1627" s="125"/>
      <c r="V1627" s="125"/>
      <c r="W1627" s="125"/>
    </row>
    <row r="1628" spans="1:23" x14ac:dyDescent="0.2">
      <c r="A1628" s="29" t="str">
        <f>IFERROR(VLOOKUP(D:D,'Payment Schedule'!U:AK,17,FALSE),"Not Leased")</f>
        <v>Not Leased</v>
      </c>
      <c r="H1628" s="125"/>
      <c r="O1628" s="125"/>
      <c r="P1628" s="125"/>
      <c r="Q1628" s="125"/>
      <c r="U1628" s="125"/>
      <c r="V1628" s="125"/>
      <c r="W1628" s="125"/>
    </row>
    <row r="1629" spans="1:23" x14ac:dyDescent="0.2">
      <c r="A1629" s="29" t="str">
        <f>IFERROR(VLOOKUP(D:D,'Payment Schedule'!U:AK,17,FALSE),"Not Leased")</f>
        <v>Not Leased</v>
      </c>
      <c r="H1629" s="125"/>
      <c r="J1629" s="125"/>
      <c r="O1629" s="125"/>
      <c r="P1629" s="125"/>
      <c r="Q1629" s="125"/>
      <c r="R1629" s="125"/>
      <c r="U1629" s="125"/>
      <c r="V1629" s="125"/>
      <c r="W1629" s="125"/>
    </row>
    <row r="1630" spans="1:23" x14ac:dyDescent="0.2">
      <c r="A1630" s="29" t="str">
        <f>IFERROR(VLOOKUP(D:D,'Payment Schedule'!U:AK,17,FALSE),"Not Leased")</f>
        <v>Not Leased</v>
      </c>
      <c r="H1630" s="125"/>
      <c r="O1630" s="125"/>
      <c r="P1630" s="125"/>
      <c r="Q1630" s="125"/>
      <c r="U1630" s="125"/>
      <c r="V1630" s="125"/>
      <c r="W1630" s="125"/>
    </row>
    <row r="1631" spans="1:23" x14ac:dyDescent="0.2">
      <c r="A1631" s="29" t="str">
        <f>IFERROR(VLOOKUP(D:D,'Payment Schedule'!U:AK,17,FALSE),"Not Leased")</f>
        <v>Not Leased</v>
      </c>
      <c r="H1631" s="125"/>
      <c r="O1631" s="125"/>
      <c r="P1631" s="125"/>
      <c r="Q1631" s="125"/>
      <c r="U1631" s="125"/>
      <c r="V1631" s="125"/>
      <c r="W1631" s="125"/>
    </row>
    <row r="1632" spans="1:23" x14ac:dyDescent="0.2">
      <c r="A1632" s="29" t="str">
        <f>IFERROR(VLOOKUP(D:D,'Payment Schedule'!U:AK,17,FALSE),"Not Leased")</f>
        <v>Not Leased</v>
      </c>
      <c r="H1632" s="125"/>
      <c r="O1632" s="125"/>
      <c r="P1632" s="125"/>
      <c r="Q1632" s="125"/>
      <c r="U1632" s="125"/>
      <c r="V1632" s="125"/>
      <c r="W1632" s="125"/>
    </row>
    <row r="1633" spans="1:23" x14ac:dyDescent="0.2">
      <c r="A1633" s="29" t="str">
        <f>IFERROR(VLOOKUP(D:D,'Payment Schedule'!U:AK,17,FALSE),"Not Leased")</f>
        <v>Not Leased</v>
      </c>
      <c r="H1633" s="125"/>
      <c r="O1633" s="125"/>
      <c r="P1633" s="125"/>
      <c r="Q1633" s="125"/>
      <c r="U1633" s="125"/>
      <c r="V1633" s="125"/>
      <c r="W1633" s="125"/>
    </row>
    <row r="1634" spans="1:23" x14ac:dyDescent="0.2">
      <c r="A1634" s="29" t="str">
        <f>IFERROR(VLOOKUP(D:D,'Payment Schedule'!U:AK,17,FALSE),"Not Leased")</f>
        <v>Not Leased</v>
      </c>
      <c r="H1634" s="125"/>
      <c r="O1634" s="125"/>
      <c r="P1634" s="125"/>
      <c r="Q1634" s="125"/>
      <c r="U1634" s="125"/>
      <c r="V1634" s="125"/>
      <c r="W1634" s="125"/>
    </row>
    <row r="1635" spans="1:23" x14ac:dyDescent="0.2">
      <c r="A1635" s="29" t="str">
        <f>IFERROR(VLOOKUP(D:D,'Payment Schedule'!U:AK,17,FALSE),"Not Leased")</f>
        <v>Not Leased</v>
      </c>
      <c r="H1635" s="125"/>
      <c r="O1635" s="125"/>
      <c r="P1635" s="125"/>
      <c r="Q1635" s="125"/>
      <c r="U1635" s="125"/>
      <c r="V1635" s="125"/>
      <c r="W1635" s="125"/>
    </row>
    <row r="1636" spans="1:23" x14ac:dyDescent="0.2">
      <c r="A1636" s="29" t="str">
        <f>IFERROR(VLOOKUP(D:D,'Payment Schedule'!U:AK,17,FALSE),"Not Leased")</f>
        <v>Not Leased</v>
      </c>
      <c r="H1636" s="125"/>
      <c r="O1636" s="125"/>
      <c r="P1636" s="125"/>
      <c r="Q1636" s="125"/>
      <c r="U1636" s="125"/>
      <c r="V1636" s="125"/>
      <c r="W1636" s="125"/>
    </row>
    <row r="1637" spans="1:23" x14ac:dyDescent="0.2">
      <c r="A1637" s="29" t="str">
        <f>IFERROR(VLOOKUP(D:D,'Payment Schedule'!U:AK,17,FALSE),"Not Leased")</f>
        <v>Not Leased</v>
      </c>
      <c r="H1637" s="125"/>
      <c r="O1637" s="125"/>
      <c r="P1637" s="125"/>
      <c r="Q1637" s="125"/>
      <c r="U1637" s="125"/>
      <c r="V1637" s="125"/>
      <c r="W1637" s="125"/>
    </row>
    <row r="1638" spans="1:23" x14ac:dyDescent="0.2">
      <c r="A1638" s="29" t="str">
        <f>IFERROR(VLOOKUP(D:D,'Payment Schedule'!U:AK,17,FALSE),"Not Leased")</f>
        <v>Not Leased</v>
      </c>
      <c r="H1638" s="125"/>
      <c r="O1638" s="125"/>
      <c r="P1638" s="125"/>
      <c r="Q1638" s="125"/>
      <c r="U1638" s="125"/>
      <c r="V1638" s="125"/>
      <c r="W1638" s="125"/>
    </row>
    <row r="1639" spans="1:23" x14ac:dyDescent="0.2">
      <c r="A1639" s="29" t="str">
        <f>IFERROR(VLOOKUP(D:D,'Payment Schedule'!U:AK,17,FALSE),"Not Leased")</f>
        <v>Not Leased</v>
      </c>
      <c r="H1639" s="125"/>
      <c r="O1639" s="125"/>
      <c r="P1639" s="125"/>
      <c r="Q1639" s="125"/>
      <c r="U1639" s="125"/>
      <c r="V1639" s="125"/>
      <c r="W1639" s="125"/>
    </row>
    <row r="1640" spans="1:23" x14ac:dyDescent="0.2">
      <c r="A1640" s="29" t="str">
        <f>IFERROR(VLOOKUP(D:D,'Payment Schedule'!U:AK,17,FALSE),"Not Leased")</f>
        <v>Not Leased</v>
      </c>
      <c r="H1640" s="125"/>
      <c r="O1640" s="125"/>
      <c r="P1640" s="125"/>
      <c r="Q1640" s="125"/>
      <c r="U1640" s="125"/>
      <c r="V1640" s="125"/>
      <c r="W1640" s="125"/>
    </row>
    <row r="1641" spans="1:23" x14ac:dyDescent="0.2">
      <c r="A1641" s="29" t="str">
        <f>IFERROR(VLOOKUP(D:D,'Payment Schedule'!U:AK,17,FALSE),"Not Leased")</f>
        <v>Not Leased</v>
      </c>
      <c r="H1641" s="125"/>
      <c r="O1641" s="125"/>
      <c r="P1641" s="125"/>
      <c r="Q1641" s="125"/>
      <c r="U1641" s="125"/>
      <c r="V1641" s="125"/>
      <c r="W1641" s="125"/>
    </row>
    <row r="1642" spans="1:23" x14ac:dyDescent="0.2">
      <c r="A1642" s="29" t="str">
        <f>IFERROR(VLOOKUP(D:D,'Payment Schedule'!U:AK,17,FALSE),"Not Leased")</f>
        <v>Not Leased</v>
      </c>
      <c r="H1642" s="125"/>
      <c r="O1642" s="125"/>
      <c r="P1642" s="125"/>
      <c r="Q1642" s="125"/>
      <c r="U1642" s="125"/>
      <c r="V1642" s="125"/>
      <c r="W1642" s="125"/>
    </row>
    <row r="1643" spans="1:23" x14ac:dyDescent="0.2">
      <c r="A1643" s="29" t="str">
        <f>IFERROR(VLOOKUP(D:D,'Payment Schedule'!U:AK,17,FALSE),"Not Leased")</f>
        <v>Not Leased</v>
      </c>
      <c r="H1643" s="125"/>
      <c r="O1643" s="125"/>
      <c r="P1643" s="125"/>
      <c r="Q1643" s="125"/>
      <c r="U1643" s="125"/>
      <c r="V1643" s="125"/>
      <c r="W1643" s="125"/>
    </row>
    <row r="1644" spans="1:23" x14ac:dyDescent="0.2">
      <c r="A1644" s="29" t="str">
        <f>IFERROR(VLOOKUP(D:D,'Payment Schedule'!U:AK,17,FALSE),"Not Leased")</f>
        <v>Not Leased</v>
      </c>
      <c r="H1644" s="125"/>
      <c r="O1644" s="125"/>
      <c r="P1644" s="125"/>
      <c r="Q1644" s="125"/>
      <c r="U1644" s="125"/>
      <c r="V1644" s="125"/>
      <c r="W1644" s="125"/>
    </row>
    <row r="1645" spans="1:23" x14ac:dyDescent="0.2">
      <c r="A1645" s="29" t="str">
        <f>IFERROR(VLOOKUP(D:D,'Payment Schedule'!U:AK,17,FALSE),"Not Leased")</f>
        <v>Not Leased</v>
      </c>
      <c r="H1645" s="125"/>
      <c r="O1645" s="125"/>
      <c r="P1645" s="125"/>
      <c r="Q1645" s="125"/>
      <c r="U1645" s="125"/>
      <c r="V1645" s="125"/>
      <c r="W1645" s="125"/>
    </row>
    <row r="1646" spans="1:23" x14ac:dyDescent="0.2">
      <c r="A1646" s="29" t="str">
        <f>IFERROR(VLOOKUP(D:D,'Payment Schedule'!U:AK,17,FALSE),"Not Leased")</f>
        <v>Not Leased</v>
      </c>
      <c r="H1646" s="125"/>
      <c r="O1646" s="125"/>
      <c r="P1646" s="125"/>
      <c r="Q1646" s="125"/>
      <c r="U1646" s="125"/>
      <c r="V1646" s="125"/>
      <c r="W1646" s="125"/>
    </row>
    <row r="1647" spans="1:23" x14ac:dyDescent="0.2">
      <c r="A1647" s="29" t="str">
        <f>IFERROR(VLOOKUP(D:D,'Payment Schedule'!U:AK,17,FALSE),"Not Leased")</f>
        <v>Not Leased</v>
      </c>
      <c r="H1647" s="125"/>
      <c r="O1647" s="125"/>
      <c r="P1647" s="125"/>
      <c r="Q1647" s="125"/>
      <c r="U1647" s="125"/>
      <c r="V1647" s="125"/>
      <c r="W1647" s="125"/>
    </row>
    <row r="1648" spans="1:23" x14ac:dyDescent="0.2">
      <c r="A1648" s="29" t="str">
        <f>IFERROR(VLOOKUP(D:D,'Payment Schedule'!U:AK,17,FALSE),"Not Leased")</f>
        <v>Not Leased</v>
      </c>
      <c r="H1648" s="125"/>
      <c r="O1648" s="125"/>
      <c r="P1648" s="125"/>
      <c r="Q1648" s="125"/>
      <c r="U1648" s="125"/>
      <c r="V1648" s="125"/>
      <c r="W1648" s="125"/>
    </row>
    <row r="1649" spans="1:23" x14ac:dyDescent="0.2">
      <c r="A1649" s="29" t="str">
        <f>IFERROR(VLOOKUP(D:D,'Payment Schedule'!U:AK,17,FALSE),"Not Leased")</f>
        <v>Not Leased</v>
      </c>
      <c r="H1649" s="125"/>
      <c r="O1649" s="125"/>
      <c r="P1649" s="125"/>
      <c r="Q1649" s="125"/>
      <c r="U1649" s="125"/>
      <c r="V1649" s="125"/>
      <c r="W1649" s="125"/>
    </row>
    <row r="1650" spans="1:23" x14ac:dyDescent="0.2">
      <c r="A1650" s="29" t="str">
        <f>IFERROR(VLOOKUP(D:D,'Payment Schedule'!U:AK,17,FALSE),"Not Leased")</f>
        <v>Not Leased</v>
      </c>
      <c r="H1650" s="125"/>
      <c r="O1650" s="125"/>
      <c r="P1650" s="125"/>
      <c r="Q1650" s="125"/>
      <c r="U1650" s="125"/>
      <c r="V1650" s="125"/>
      <c r="W1650" s="125"/>
    </row>
    <row r="1651" spans="1:23" x14ac:dyDescent="0.2">
      <c r="A1651" s="29" t="str">
        <f>IFERROR(VLOOKUP(D:D,'Payment Schedule'!U:AK,17,FALSE),"Not Leased")</f>
        <v>Not Leased</v>
      </c>
      <c r="H1651" s="125"/>
      <c r="O1651" s="125"/>
      <c r="P1651" s="125"/>
      <c r="Q1651" s="125"/>
      <c r="U1651" s="125"/>
      <c r="V1651" s="125"/>
      <c r="W1651" s="125"/>
    </row>
    <row r="1652" spans="1:23" x14ac:dyDescent="0.2">
      <c r="A1652" s="29" t="str">
        <f>IFERROR(VLOOKUP(D:D,'Payment Schedule'!U:AK,17,FALSE),"Not Leased")</f>
        <v>Not Leased</v>
      </c>
      <c r="H1652" s="125"/>
      <c r="O1652" s="125"/>
      <c r="P1652" s="125"/>
      <c r="Q1652" s="125"/>
      <c r="U1652" s="125"/>
      <c r="V1652" s="125"/>
      <c r="W1652" s="125"/>
    </row>
    <row r="1653" spans="1:23" x14ac:dyDescent="0.2">
      <c r="A1653" s="29" t="str">
        <f>IFERROR(VLOOKUP(D:D,'Payment Schedule'!U:AK,17,FALSE),"Not Leased")</f>
        <v>Not Leased</v>
      </c>
      <c r="H1653" s="125"/>
      <c r="O1653" s="125"/>
      <c r="P1653" s="125"/>
      <c r="Q1653" s="125"/>
      <c r="U1653" s="125"/>
      <c r="V1653" s="125"/>
      <c r="W1653" s="125"/>
    </row>
    <row r="1654" spans="1:23" x14ac:dyDescent="0.2">
      <c r="A1654" s="29" t="str">
        <f>IFERROR(VLOOKUP(D:D,'Payment Schedule'!U:AK,17,FALSE),"Not Leased")</f>
        <v>Not Leased</v>
      </c>
      <c r="H1654" s="125"/>
      <c r="O1654" s="125"/>
      <c r="P1654" s="125"/>
      <c r="Q1654" s="125"/>
      <c r="U1654" s="125"/>
      <c r="V1654" s="125"/>
      <c r="W1654" s="125"/>
    </row>
    <row r="1655" spans="1:23" x14ac:dyDescent="0.2">
      <c r="A1655" s="29" t="str">
        <f>IFERROR(VLOOKUP(D:D,'Payment Schedule'!U:AK,17,FALSE),"Not Leased")</f>
        <v>Not Leased</v>
      </c>
      <c r="H1655" s="125"/>
      <c r="O1655" s="125"/>
      <c r="P1655" s="125"/>
      <c r="Q1655" s="125"/>
      <c r="U1655" s="125"/>
      <c r="V1655" s="125"/>
      <c r="W1655" s="125"/>
    </row>
    <row r="1656" spans="1:23" x14ac:dyDescent="0.2">
      <c r="A1656" s="29" t="str">
        <f>IFERROR(VLOOKUP(D:D,'Payment Schedule'!U:AK,17,FALSE),"Not Leased")</f>
        <v>Not Leased</v>
      </c>
      <c r="H1656" s="125"/>
      <c r="O1656" s="125"/>
      <c r="P1656" s="125"/>
      <c r="Q1656" s="125"/>
      <c r="U1656" s="125"/>
      <c r="V1656" s="125"/>
      <c r="W1656" s="125"/>
    </row>
    <row r="1657" spans="1:23" x14ac:dyDescent="0.2">
      <c r="A1657" s="29" t="str">
        <f>IFERROR(VLOOKUP(D:D,'Payment Schedule'!U:AK,17,FALSE),"Not Leased")</f>
        <v>Not Leased</v>
      </c>
      <c r="H1657" s="125"/>
      <c r="O1657" s="125"/>
      <c r="P1657" s="125"/>
      <c r="Q1657" s="125"/>
      <c r="U1657" s="125"/>
      <c r="V1657" s="125"/>
      <c r="W1657" s="125"/>
    </row>
    <row r="1658" spans="1:23" x14ac:dyDescent="0.2">
      <c r="A1658" s="29" t="str">
        <f>IFERROR(VLOOKUP(D:D,'Payment Schedule'!U:AK,17,FALSE),"Not Leased")</f>
        <v>Not Leased</v>
      </c>
      <c r="H1658" s="125"/>
      <c r="O1658" s="125"/>
      <c r="P1658" s="125"/>
      <c r="Q1658" s="125"/>
      <c r="U1658" s="125"/>
      <c r="V1658" s="125"/>
      <c r="W1658" s="125"/>
    </row>
    <row r="1659" spans="1:23" x14ac:dyDescent="0.2">
      <c r="A1659" s="29" t="str">
        <f>IFERROR(VLOOKUP(D:D,'Payment Schedule'!U:AK,17,FALSE),"Not Leased")</f>
        <v>Not Leased</v>
      </c>
      <c r="H1659" s="125"/>
      <c r="O1659" s="125"/>
      <c r="P1659" s="125"/>
      <c r="Q1659" s="125"/>
      <c r="U1659" s="125"/>
      <c r="V1659" s="125"/>
      <c r="W1659" s="125"/>
    </row>
    <row r="1660" spans="1:23" x14ac:dyDescent="0.2">
      <c r="A1660" s="29" t="str">
        <f>IFERROR(VLOOKUP(D:D,'Payment Schedule'!U:AK,17,FALSE),"Not Leased")</f>
        <v>Not Leased</v>
      </c>
      <c r="H1660" s="125"/>
      <c r="O1660" s="125"/>
      <c r="P1660" s="125"/>
      <c r="Q1660" s="125"/>
      <c r="U1660" s="125"/>
      <c r="V1660" s="125"/>
      <c r="W1660" s="125"/>
    </row>
    <row r="1661" spans="1:23" x14ac:dyDescent="0.2">
      <c r="A1661" s="29" t="str">
        <f>IFERROR(VLOOKUP(D:D,'Payment Schedule'!U:AK,17,FALSE),"Not Leased")</f>
        <v>Not Leased</v>
      </c>
      <c r="H1661" s="125"/>
      <c r="O1661" s="125"/>
      <c r="P1661" s="125"/>
      <c r="Q1661" s="125"/>
      <c r="U1661" s="125"/>
      <c r="V1661" s="125"/>
      <c r="W1661" s="125"/>
    </row>
    <row r="1662" spans="1:23" x14ac:dyDescent="0.2">
      <c r="A1662" s="29" t="str">
        <f>IFERROR(VLOOKUP(D:D,'Payment Schedule'!U:AK,17,FALSE),"Not Leased")</f>
        <v>Not Leased</v>
      </c>
      <c r="H1662" s="125"/>
      <c r="O1662" s="125"/>
      <c r="P1662" s="125"/>
      <c r="Q1662" s="125"/>
      <c r="U1662" s="125"/>
      <c r="V1662" s="125"/>
      <c r="W1662" s="125"/>
    </row>
    <row r="1663" spans="1:23" x14ac:dyDescent="0.2">
      <c r="A1663" s="29" t="str">
        <f>IFERROR(VLOOKUP(D:D,'Payment Schedule'!U:AK,17,FALSE),"Not Leased")</f>
        <v>Not Leased</v>
      </c>
      <c r="H1663" s="125"/>
      <c r="O1663" s="125"/>
      <c r="P1663" s="125"/>
      <c r="Q1663" s="125"/>
      <c r="U1663" s="125"/>
      <c r="V1663" s="125"/>
      <c r="W1663" s="125"/>
    </row>
    <row r="1664" spans="1:23" x14ac:dyDescent="0.2">
      <c r="A1664" s="29" t="str">
        <f>IFERROR(VLOOKUP(D:D,'Payment Schedule'!U:AK,17,FALSE),"Not Leased")</f>
        <v>Not Leased</v>
      </c>
      <c r="H1664" s="125"/>
      <c r="O1664" s="125"/>
      <c r="P1664" s="125"/>
      <c r="Q1664" s="125"/>
      <c r="U1664" s="125"/>
      <c r="V1664" s="125"/>
      <c r="W1664" s="125"/>
    </row>
    <row r="1665" spans="1:23" x14ac:dyDescent="0.2">
      <c r="A1665" s="29" t="str">
        <f>IFERROR(VLOOKUP(D:D,'Payment Schedule'!U:AK,17,FALSE),"Not Leased")</f>
        <v>Not Leased</v>
      </c>
      <c r="H1665" s="125"/>
      <c r="O1665" s="125"/>
      <c r="P1665" s="125"/>
      <c r="Q1665" s="125"/>
      <c r="U1665" s="125"/>
      <c r="V1665" s="125"/>
      <c r="W1665" s="125"/>
    </row>
    <row r="1666" spans="1:23" x14ac:dyDescent="0.2">
      <c r="A1666" s="29" t="str">
        <f>IFERROR(VLOOKUP(D:D,'Payment Schedule'!U:AK,17,FALSE),"Not Leased")</f>
        <v>Not Leased</v>
      </c>
      <c r="H1666" s="125"/>
      <c r="O1666" s="125"/>
      <c r="P1666" s="125"/>
      <c r="Q1666" s="125"/>
      <c r="U1666" s="125"/>
      <c r="V1666" s="125"/>
      <c r="W1666" s="125"/>
    </row>
    <row r="1667" spans="1:23" x14ac:dyDescent="0.2">
      <c r="A1667" s="29" t="str">
        <f>IFERROR(VLOOKUP(D:D,'Payment Schedule'!U:AK,17,FALSE),"Not Leased")</f>
        <v>Not Leased</v>
      </c>
      <c r="H1667" s="125"/>
      <c r="O1667" s="125"/>
      <c r="P1667" s="125"/>
      <c r="Q1667" s="125"/>
      <c r="U1667" s="125"/>
      <c r="V1667" s="125"/>
      <c r="W1667" s="125"/>
    </row>
    <row r="1668" spans="1:23" x14ac:dyDescent="0.2">
      <c r="A1668" s="29" t="str">
        <f>IFERROR(VLOOKUP(D:D,'Payment Schedule'!U:AK,17,FALSE),"Not Leased")</f>
        <v>Not Leased</v>
      </c>
      <c r="H1668" s="125"/>
      <c r="O1668" s="125"/>
      <c r="P1668" s="125"/>
      <c r="Q1668" s="125"/>
      <c r="U1668" s="125"/>
      <c r="V1668" s="125"/>
      <c r="W1668" s="125"/>
    </row>
    <row r="1669" spans="1:23" x14ac:dyDescent="0.2">
      <c r="A1669" s="29" t="str">
        <f>IFERROR(VLOOKUP(D:D,'Payment Schedule'!U:AK,17,FALSE),"Not Leased")</f>
        <v>Not Leased</v>
      </c>
      <c r="H1669" s="125"/>
      <c r="O1669" s="125"/>
      <c r="P1669" s="125"/>
      <c r="Q1669" s="125"/>
      <c r="U1669" s="125"/>
      <c r="V1669" s="125"/>
      <c r="W1669" s="125"/>
    </row>
    <row r="1670" spans="1:23" x14ac:dyDescent="0.2">
      <c r="A1670" s="29" t="str">
        <f>IFERROR(VLOOKUP(D:D,'Payment Schedule'!U:AK,17,FALSE),"Not Leased")</f>
        <v>Not Leased</v>
      </c>
      <c r="H1670" s="125"/>
      <c r="O1670" s="125"/>
      <c r="P1670" s="125"/>
      <c r="Q1670" s="125"/>
      <c r="U1670" s="125"/>
      <c r="V1670" s="125"/>
      <c r="W1670" s="125"/>
    </row>
    <row r="1671" spans="1:23" x14ac:dyDescent="0.2">
      <c r="A1671" s="29" t="str">
        <f>IFERROR(VLOOKUP(D:D,'Payment Schedule'!U:AK,17,FALSE),"Not Leased")</f>
        <v>Not Leased</v>
      </c>
      <c r="H1671" s="125"/>
      <c r="O1671" s="125"/>
      <c r="P1671" s="125"/>
      <c r="Q1671" s="125"/>
      <c r="U1671" s="125"/>
      <c r="V1671" s="125"/>
      <c r="W1671" s="125"/>
    </row>
    <row r="1672" spans="1:23" x14ac:dyDescent="0.2">
      <c r="A1672" s="29" t="str">
        <f>IFERROR(VLOOKUP(D:D,'Payment Schedule'!U:AK,17,FALSE),"Not Leased")</f>
        <v>Not Leased</v>
      </c>
      <c r="H1672" s="125"/>
      <c r="O1672" s="125"/>
      <c r="P1672" s="125"/>
      <c r="Q1672" s="125"/>
      <c r="U1672" s="125"/>
      <c r="V1672" s="125"/>
      <c r="W1672" s="125"/>
    </row>
    <row r="1673" spans="1:23" x14ac:dyDescent="0.2">
      <c r="A1673" s="29" t="str">
        <f>IFERROR(VLOOKUP(D:D,'Payment Schedule'!U:AK,17,FALSE),"Not Leased")</f>
        <v>Not Leased</v>
      </c>
      <c r="H1673" s="125"/>
      <c r="O1673" s="125"/>
      <c r="P1673" s="125"/>
      <c r="Q1673" s="125"/>
      <c r="U1673" s="125"/>
      <c r="V1673" s="125"/>
      <c r="W1673" s="125"/>
    </row>
    <row r="1674" spans="1:23" x14ac:dyDescent="0.2">
      <c r="A1674" s="29" t="str">
        <f>IFERROR(VLOOKUP(D:D,'Payment Schedule'!U:AK,17,FALSE),"Not Leased")</f>
        <v>Not Leased</v>
      </c>
      <c r="H1674" s="125"/>
      <c r="O1674" s="125"/>
      <c r="P1674" s="125"/>
      <c r="Q1674" s="125"/>
      <c r="U1674" s="125"/>
      <c r="V1674" s="125"/>
      <c r="W1674" s="125"/>
    </row>
    <row r="1675" spans="1:23" x14ac:dyDescent="0.2">
      <c r="A1675" s="29" t="str">
        <f>IFERROR(VLOOKUP(D:D,'Payment Schedule'!U:AK,17,FALSE),"Not Leased")</f>
        <v>Not Leased</v>
      </c>
      <c r="H1675" s="125"/>
      <c r="O1675" s="125"/>
      <c r="P1675" s="125"/>
      <c r="Q1675" s="125"/>
      <c r="U1675" s="125"/>
      <c r="V1675" s="125"/>
      <c r="W1675" s="125"/>
    </row>
    <row r="1676" spans="1:23" x14ac:dyDescent="0.2">
      <c r="A1676" s="29" t="str">
        <f>IFERROR(VLOOKUP(D:D,'Payment Schedule'!U:AK,17,FALSE),"Not Leased")</f>
        <v>Not Leased</v>
      </c>
      <c r="H1676" s="125"/>
      <c r="O1676" s="125"/>
      <c r="P1676" s="125"/>
      <c r="Q1676" s="125"/>
      <c r="U1676" s="125"/>
      <c r="V1676" s="125"/>
      <c r="W1676" s="125"/>
    </row>
    <row r="1677" spans="1:23" x14ac:dyDescent="0.2">
      <c r="A1677" s="29" t="str">
        <f>IFERROR(VLOOKUP(D:D,'Payment Schedule'!U:AK,17,FALSE),"Not Leased")</f>
        <v>Not Leased</v>
      </c>
      <c r="H1677" s="125"/>
      <c r="O1677" s="125"/>
      <c r="P1677" s="125"/>
      <c r="Q1677" s="125"/>
      <c r="U1677" s="125"/>
      <c r="V1677" s="125"/>
      <c r="W1677" s="125"/>
    </row>
    <row r="1678" spans="1:23" x14ac:dyDescent="0.2">
      <c r="A1678" s="29" t="str">
        <f>IFERROR(VLOOKUP(D:D,'Payment Schedule'!U:AK,17,FALSE),"Not Leased")</f>
        <v>Not Leased</v>
      </c>
      <c r="H1678" s="125"/>
      <c r="J1678" s="125"/>
      <c r="O1678" s="125"/>
      <c r="P1678" s="125"/>
      <c r="Q1678" s="125"/>
      <c r="R1678" s="125"/>
      <c r="U1678" s="125"/>
      <c r="V1678" s="125"/>
      <c r="W1678" s="125"/>
    </row>
    <row r="1679" spans="1:23" x14ac:dyDescent="0.2">
      <c r="A1679" s="29" t="str">
        <f>IFERROR(VLOOKUP(D:D,'Payment Schedule'!U:AK,17,FALSE),"Not Leased")</f>
        <v>Not Leased</v>
      </c>
      <c r="H1679" s="125"/>
      <c r="J1679" s="125"/>
      <c r="O1679" s="125"/>
      <c r="P1679" s="125"/>
      <c r="Q1679" s="125"/>
      <c r="R1679" s="125"/>
      <c r="U1679" s="125"/>
      <c r="V1679" s="125"/>
      <c r="W1679" s="125"/>
    </row>
    <row r="1680" spans="1:23" x14ac:dyDescent="0.2">
      <c r="A1680" s="29" t="str">
        <f>IFERROR(VLOOKUP(D:D,'Payment Schedule'!U:AK,17,FALSE),"Not Leased")</f>
        <v>Not Leased</v>
      </c>
      <c r="H1680" s="125"/>
      <c r="O1680" s="125"/>
      <c r="P1680" s="125"/>
      <c r="Q1680" s="125"/>
      <c r="U1680" s="125"/>
      <c r="V1680" s="125"/>
      <c r="W1680" s="125"/>
    </row>
    <row r="1681" spans="1:23" x14ac:dyDescent="0.2">
      <c r="A1681" s="29" t="str">
        <f>IFERROR(VLOOKUP(D:D,'Payment Schedule'!U:AK,17,FALSE),"Not Leased")</f>
        <v>Not Leased</v>
      </c>
      <c r="H1681" s="125"/>
      <c r="O1681" s="125"/>
      <c r="P1681" s="125"/>
      <c r="Q1681" s="125"/>
      <c r="U1681" s="125"/>
      <c r="V1681" s="125"/>
      <c r="W1681" s="125"/>
    </row>
    <row r="1682" spans="1:23" x14ac:dyDescent="0.2">
      <c r="A1682" s="29" t="str">
        <f>IFERROR(VLOOKUP(D:D,'Payment Schedule'!U:AK,17,FALSE),"Not Leased")</f>
        <v>Not Leased</v>
      </c>
      <c r="H1682" s="125"/>
      <c r="O1682" s="125"/>
      <c r="P1682" s="125"/>
      <c r="Q1682" s="125"/>
      <c r="U1682" s="125"/>
      <c r="V1682" s="125"/>
      <c r="W1682" s="125"/>
    </row>
    <row r="1683" spans="1:23" x14ac:dyDescent="0.2">
      <c r="A1683" s="29" t="str">
        <f>IFERROR(VLOOKUP(D:D,'Payment Schedule'!U:AK,17,FALSE),"Not Leased")</f>
        <v>Not Leased</v>
      </c>
      <c r="H1683" s="125"/>
      <c r="J1683" s="125"/>
      <c r="O1683" s="125"/>
      <c r="P1683" s="125"/>
      <c r="Q1683" s="125"/>
      <c r="R1683" s="125"/>
      <c r="U1683" s="125"/>
      <c r="V1683" s="125"/>
      <c r="W1683" s="125"/>
    </row>
    <row r="1684" spans="1:23" x14ac:dyDescent="0.2">
      <c r="A1684" s="29" t="str">
        <f>IFERROR(VLOOKUP(D:D,'Payment Schedule'!U:AK,17,FALSE),"Not Leased")</f>
        <v>Not Leased</v>
      </c>
      <c r="H1684" s="125"/>
      <c r="O1684" s="125"/>
      <c r="P1684" s="125"/>
      <c r="Q1684" s="125"/>
      <c r="U1684" s="125"/>
      <c r="V1684" s="125"/>
      <c r="W1684" s="125"/>
    </row>
    <row r="1685" spans="1:23" x14ac:dyDescent="0.2">
      <c r="A1685" s="29" t="str">
        <f>IFERROR(VLOOKUP(D:D,'Payment Schedule'!U:AK,17,FALSE),"Not Leased")</f>
        <v>Not Leased</v>
      </c>
      <c r="H1685" s="125"/>
      <c r="O1685" s="125"/>
      <c r="P1685" s="125"/>
      <c r="Q1685" s="125"/>
      <c r="U1685" s="125"/>
      <c r="V1685" s="125"/>
      <c r="W1685" s="125"/>
    </row>
    <row r="1686" spans="1:23" x14ac:dyDescent="0.2">
      <c r="A1686" s="29" t="str">
        <f>IFERROR(VLOOKUP(D:D,'Payment Schedule'!U:AK,17,FALSE),"Not Leased")</f>
        <v>Not Leased</v>
      </c>
      <c r="H1686" s="125"/>
      <c r="O1686" s="125"/>
      <c r="P1686" s="125"/>
      <c r="Q1686" s="125"/>
      <c r="U1686" s="125"/>
      <c r="V1686" s="125"/>
      <c r="W1686" s="125"/>
    </row>
    <row r="1687" spans="1:23" x14ac:dyDescent="0.2">
      <c r="A1687" s="29" t="str">
        <f>IFERROR(VLOOKUP(D:D,'Payment Schedule'!U:AK,17,FALSE),"Not Leased")</f>
        <v>Not Leased</v>
      </c>
      <c r="H1687" s="125"/>
      <c r="O1687" s="125"/>
      <c r="P1687" s="125"/>
      <c r="Q1687" s="125"/>
      <c r="U1687" s="125"/>
      <c r="V1687" s="125"/>
      <c r="W1687" s="125"/>
    </row>
    <row r="1688" spans="1:23" x14ac:dyDescent="0.2">
      <c r="A1688" s="29" t="str">
        <f>IFERROR(VLOOKUP(D:D,'Payment Schedule'!U:AK,17,FALSE),"Not Leased")</f>
        <v>Not Leased</v>
      </c>
      <c r="H1688" s="125"/>
      <c r="O1688" s="125"/>
      <c r="P1688" s="125"/>
      <c r="Q1688" s="125"/>
      <c r="U1688" s="125"/>
      <c r="V1688" s="125"/>
      <c r="W1688" s="125"/>
    </row>
    <row r="1689" spans="1:23" x14ac:dyDescent="0.2">
      <c r="A1689" s="29" t="str">
        <f>IFERROR(VLOOKUP(D:D,'Payment Schedule'!U:AK,17,FALSE),"Not Leased")</f>
        <v>Not Leased</v>
      </c>
      <c r="H1689" s="125"/>
      <c r="O1689" s="125"/>
      <c r="P1689" s="125"/>
      <c r="Q1689" s="125"/>
      <c r="U1689" s="125"/>
      <c r="V1689" s="125"/>
      <c r="W1689" s="125"/>
    </row>
    <row r="1690" spans="1:23" x14ac:dyDescent="0.2">
      <c r="A1690" s="29" t="str">
        <f>IFERROR(VLOOKUP(D:D,'Payment Schedule'!U:AK,17,FALSE),"Not Leased")</f>
        <v>Not Leased</v>
      </c>
      <c r="H1690" s="125"/>
      <c r="O1690" s="125"/>
      <c r="P1690" s="125"/>
      <c r="Q1690" s="125"/>
      <c r="U1690" s="125"/>
      <c r="V1690" s="125"/>
      <c r="W1690" s="125"/>
    </row>
    <row r="1691" spans="1:23" x14ac:dyDescent="0.2">
      <c r="A1691" s="29" t="str">
        <f>IFERROR(VLOOKUP(D:D,'Payment Schedule'!U:AK,17,FALSE),"Not Leased")</f>
        <v>Not Leased</v>
      </c>
      <c r="H1691" s="125"/>
      <c r="O1691" s="125"/>
      <c r="P1691" s="125"/>
      <c r="Q1691" s="125"/>
      <c r="U1691" s="125"/>
      <c r="V1691" s="125"/>
      <c r="W1691" s="125"/>
    </row>
    <row r="1692" spans="1:23" x14ac:dyDescent="0.2">
      <c r="A1692" s="29" t="str">
        <f>IFERROR(VLOOKUP(D:D,'Payment Schedule'!U:AK,17,FALSE),"Not Leased")</f>
        <v>Not Leased</v>
      </c>
      <c r="H1692" s="125"/>
      <c r="O1692" s="125"/>
      <c r="P1692" s="125"/>
      <c r="Q1692" s="125"/>
      <c r="U1692" s="125"/>
      <c r="V1692" s="125"/>
      <c r="W1692" s="125"/>
    </row>
    <row r="1693" spans="1:23" x14ac:dyDescent="0.2">
      <c r="A1693" s="29" t="str">
        <f>IFERROR(VLOOKUP(D:D,'Payment Schedule'!U:AK,17,FALSE),"Not Leased")</f>
        <v>Not Leased</v>
      </c>
      <c r="H1693" s="125"/>
      <c r="O1693" s="125"/>
      <c r="P1693" s="125"/>
      <c r="Q1693" s="125"/>
      <c r="U1693" s="125"/>
      <c r="V1693" s="125"/>
      <c r="W1693" s="125"/>
    </row>
    <row r="1694" spans="1:23" x14ac:dyDescent="0.2">
      <c r="A1694" s="29" t="str">
        <f>IFERROR(VLOOKUP(D:D,'Payment Schedule'!U:AK,17,FALSE),"Not Leased")</f>
        <v>Not Leased</v>
      </c>
      <c r="H1694" s="125"/>
      <c r="O1694" s="125"/>
      <c r="P1694" s="125"/>
      <c r="Q1694" s="125"/>
      <c r="U1694" s="125"/>
      <c r="V1694" s="125"/>
      <c r="W1694" s="125"/>
    </row>
    <row r="1695" spans="1:23" x14ac:dyDescent="0.2">
      <c r="A1695" s="29" t="str">
        <f>IFERROR(VLOOKUP(D:D,'Payment Schedule'!U:AK,17,FALSE),"Not Leased")</f>
        <v>Not Leased</v>
      </c>
      <c r="H1695" s="125"/>
      <c r="O1695" s="125"/>
      <c r="P1695" s="125"/>
      <c r="Q1695" s="125"/>
      <c r="U1695" s="125"/>
      <c r="V1695" s="125"/>
      <c r="W1695" s="125"/>
    </row>
    <row r="1696" spans="1:23" x14ac:dyDescent="0.2">
      <c r="A1696" s="29" t="str">
        <f>IFERROR(VLOOKUP(D:D,'Payment Schedule'!U:AK,17,FALSE),"Not Leased")</f>
        <v>Not Leased</v>
      </c>
      <c r="H1696" s="125"/>
      <c r="O1696" s="125"/>
      <c r="P1696" s="125"/>
      <c r="Q1696" s="125"/>
      <c r="U1696" s="125"/>
      <c r="V1696" s="125"/>
      <c r="W1696" s="125"/>
    </row>
    <row r="1697" spans="1:23" x14ac:dyDescent="0.2">
      <c r="A1697" s="29" t="str">
        <f>IFERROR(VLOOKUP(D:D,'Payment Schedule'!U:AK,17,FALSE),"Not Leased")</f>
        <v>Not Leased</v>
      </c>
      <c r="H1697" s="125"/>
      <c r="O1697" s="125"/>
      <c r="P1697" s="125"/>
      <c r="Q1697" s="125"/>
      <c r="U1697" s="125"/>
      <c r="V1697" s="125"/>
      <c r="W1697" s="125"/>
    </row>
    <row r="1698" spans="1:23" x14ac:dyDescent="0.2">
      <c r="A1698" s="29" t="str">
        <f>IFERROR(VLOOKUP(D:D,'Payment Schedule'!U:AK,17,FALSE),"Not Leased")</f>
        <v>Not Leased</v>
      </c>
      <c r="H1698" s="125"/>
      <c r="O1698" s="125"/>
      <c r="P1698" s="125"/>
      <c r="Q1698" s="125"/>
      <c r="U1698" s="125"/>
      <c r="V1698" s="125"/>
      <c r="W1698" s="125"/>
    </row>
    <row r="1699" spans="1:23" x14ac:dyDescent="0.2">
      <c r="A1699" s="29" t="str">
        <f>IFERROR(VLOOKUP(D:D,'Payment Schedule'!U:AK,17,FALSE),"Not Leased")</f>
        <v>Not Leased</v>
      </c>
      <c r="H1699" s="125"/>
      <c r="O1699" s="125"/>
      <c r="P1699" s="125"/>
      <c r="Q1699" s="125"/>
      <c r="U1699" s="125"/>
      <c r="V1699" s="125"/>
      <c r="W1699" s="125"/>
    </row>
    <row r="1700" spans="1:23" x14ac:dyDescent="0.2">
      <c r="A1700" s="29" t="str">
        <f>IFERROR(VLOOKUP(D:D,'Payment Schedule'!U:AK,17,FALSE),"Not Leased")</f>
        <v>Not Leased</v>
      </c>
      <c r="H1700" s="125"/>
      <c r="O1700" s="125"/>
      <c r="P1700" s="125"/>
      <c r="Q1700" s="125"/>
      <c r="U1700" s="125"/>
      <c r="V1700" s="125"/>
      <c r="W1700" s="125"/>
    </row>
    <row r="1701" spans="1:23" x14ac:dyDescent="0.2">
      <c r="A1701" s="29" t="str">
        <f>IFERROR(VLOOKUP(D:D,'Payment Schedule'!U:AK,17,FALSE),"Not Leased")</f>
        <v>Not Leased</v>
      </c>
      <c r="H1701" s="125"/>
      <c r="O1701" s="125"/>
      <c r="P1701" s="125"/>
      <c r="Q1701" s="125"/>
      <c r="U1701" s="125"/>
      <c r="V1701" s="125"/>
      <c r="W1701" s="125"/>
    </row>
    <row r="1702" spans="1:23" x14ac:dyDescent="0.2">
      <c r="A1702" s="29" t="str">
        <f>IFERROR(VLOOKUP(D:D,'Payment Schedule'!U:AK,17,FALSE),"Not Leased")</f>
        <v>Not Leased</v>
      </c>
      <c r="H1702" s="125"/>
      <c r="O1702" s="125"/>
      <c r="P1702" s="125"/>
      <c r="Q1702" s="125"/>
      <c r="U1702" s="125"/>
      <c r="V1702" s="125"/>
      <c r="W1702" s="125"/>
    </row>
    <row r="1703" spans="1:23" x14ac:dyDescent="0.2">
      <c r="A1703" s="29" t="str">
        <f>IFERROR(VLOOKUP(D:D,'Payment Schedule'!U:AK,17,FALSE),"Not Leased")</f>
        <v>Not Leased</v>
      </c>
      <c r="H1703" s="125"/>
      <c r="O1703" s="125"/>
      <c r="P1703" s="125"/>
      <c r="Q1703" s="125"/>
      <c r="U1703" s="125"/>
      <c r="V1703" s="125"/>
      <c r="W1703" s="125"/>
    </row>
    <row r="1704" spans="1:23" x14ac:dyDescent="0.2">
      <c r="A1704" s="29" t="str">
        <f>IFERROR(VLOOKUP(D:D,'Payment Schedule'!U:AK,17,FALSE),"Not Leased")</f>
        <v>Not Leased</v>
      </c>
      <c r="H1704" s="125"/>
      <c r="O1704" s="125"/>
      <c r="P1704" s="125"/>
      <c r="Q1704" s="125"/>
      <c r="U1704" s="125"/>
      <c r="V1704" s="125"/>
      <c r="W1704" s="125"/>
    </row>
    <row r="1705" spans="1:23" x14ac:dyDescent="0.2">
      <c r="A1705" s="29" t="str">
        <f>IFERROR(VLOOKUP(D:D,'Payment Schedule'!U:AK,17,FALSE),"Not Leased")</f>
        <v>Not Leased</v>
      </c>
      <c r="H1705" s="125"/>
      <c r="O1705" s="125"/>
      <c r="P1705" s="125"/>
      <c r="Q1705" s="125"/>
      <c r="U1705" s="125"/>
      <c r="V1705" s="125"/>
      <c r="W1705" s="125"/>
    </row>
    <row r="1706" spans="1:23" x14ac:dyDescent="0.2">
      <c r="A1706" s="29" t="str">
        <f>IFERROR(VLOOKUP(D:D,'Payment Schedule'!U:AK,17,FALSE),"Not Leased")</f>
        <v>Not Leased</v>
      </c>
      <c r="H1706" s="125"/>
      <c r="O1706" s="125"/>
      <c r="P1706" s="125"/>
      <c r="Q1706" s="125"/>
      <c r="U1706" s="125"/>
      <c r="V1706" s="125"/>
      <c r="W1706" s="125"/>
    </row>
    <row r="1707" spans="1:23" x14ac:dyDescent="0.2">
      <c r="A1707" s="29" t="str">
        <f>IFERROR(VLOOKUP(D:D,'Payment Schedule'!U:AK,17,FALSE),"Not Leased")</f>
        <v>Not Leased</v>
      </c>
      <c r="H1707" s="125"/>
      <c r="O1707" s="125"/>
      <c r="P1707" s="125"/>
      <c r="Q1707" s="125"/>
      <c r="U1707" s="125"/>
      <c r="V1707" s="125"/>
      <c r="W1707" s="125"/>
    </row>
    <row r="1708" spans="1:23" x14ac:dyDescent="0.2">
      <c r="A1708" s="29" t="str">
        <f>IFERROR(VLOOKUP(D:D,'Payment Schedule'!U:AK,17,FALSE),"Not Leased")</f>
        <v>Not Leased</v>
      </c>
      <c r="H1708" s="125"/>
      <c r="O1708" s="125"/>
      <c r="P1708" s="125"/>
      <c r="Q1708" s="125"/>
      <c r="U1708" s="125"/>
      <c r="V1708" s="125"/>
      <c r="W1708" s="125"/>
    </row>
    <row r="1709" spans="1:23" x14ac:dyDescent="0.2">
      <c r="A1709" s="29" t="str">
        <f>IFERROR(VLOOKUP(D:D,'Payment Schedule'!U:AK,17,FALSE),"Not Leased")</f>
        <v>Not Leased</v>
      </c>
      <c r="H1709" s="125"/>
      <c r="O1709" s="125"/>
      <c r="P1709" s="125"/>
      <c r="Q1709" s="125"/>
      <c r="U1709" s="125"/>
      <c r="V1709" s="125"/>
      <c r="W1709" s="125"/>
    </row>
    <row r="1710" spans="1:23" x14ac:dyDescent="0.2">
      <c r="A1710" s="29" t="str">
        <f>IFERROR(VLOOKUP(D:D,'Payment Schedule'!U:AK,17,FALSE),"Not Leased")</f>
        <v>Not Leased</v>
      </c>
      <c r="H1710" s="125"/>
      <c r="O1710" s="125"/>
      <c r="P1710" s="125"/>
      <c r="Q1710" s="125"/>
      <c r="U1710" s="125"/>
      <c r="V1710" s="125"/>
      <c r="W1710" s="125"/>
    </row>
    <row r="1711" spans="1:23" x14ac:dyDescent="0.2">
      <c r="A1711" s="29" t="str">
        <f>IFERROR(VLOOKUP(D:D,'Payment Schedule'!U:AK,17,FALSE),"Not Leased")</f>
        <v>Not Leased</v>
      </c>
      <c r="H1711" s="125"/>
      <c r="J1711" s="125"/>
      <c r="O1711" s="125"/>
      <c r="P1711" s="125"/>
      <c r="Q1711" s="125"/>
      <c r="R1711" s="125"/>
      <c r="U1711" s="125"/>
      <c r="V1711" s="125"/>
      <c r="W1711" s="125"/>
    </row>
    <row r="1712" spans="1:23" x14ac:dyDescent="0.2">
      <c r="A1712" s="29" t="str">
        <f>IFERROR(VLOOKUP(D:D,'Payment Schedule'!U:AK,17,FALSE),"Not Leased")</f>
        <v>Not Leased</v>
      </c>
      <c r="H1712" s="125"/>
      <c r="O1712" s="125"/>
      <c r="P1712" s="125"/>
      <c r="Q1712" s="125"/>
      <c r="U1712" s="125"/>
      <c r="V1712" s="125"/>
      <c r="W1712" s="125"/>
    </row>
    <row r="1713" spans="1:23" x14ac:dyDescent="0.2">
      <c r="A1713" s="29" t="str">
        <f>IFERROR(VLOOKUP(D:D,'Payment Schedule'!U:AK,17,FALSE),"Not Leased")</f>
        <v>Not Leased</v>
      </c>
      <c r="H1713" s="125"/>
      <c r="O1713" s="125"/>
      <c r="P1713" s="125"/>
      <c r="Q1713" s="125"/>
      <c r="U1713" s="125"/>
      <c r="V1713" s="125"/>
      <c r="W1713" s="125"/>
    </row>
    <row r="1714" spans="1:23" x14ac:dyDescent="0.2">
      <c r="A1714" s="29" t="str">
        <f>IFERROR(VLOOKUP(D:D,'Payment Schedule'!U:AK,17,FALSE),"Not Leased")</f>
        <v>Not Leased</v>
      </c>
      <c r="H1714" s="125"/>
      <c r="O1714" s="125"/>
      <c r="P1714" s="125"/>
      <c r="Q1714" s="125"/>
      <c r="U1714" s="125"/>
      <c r="V1714" s="125"/>
      <c r="W1714" s="125"/>
    </row>
    <row r="1715" spans="1:23" x14ac:dyDescent="0.2">
      <c r="A1715" s="29" t="str">
        <f>IFERROR(VLOOKUP(D:D,'Payment Schedule'!U:AK,17,FALSE),"Not Leased")</f>
        <v>Not Leased</v>
      </c>
      <c r="H1715" s="125"/>
      <c r="O1715" s="125"/>
      <c r="P1715" s="125"/>
      <c r="Q1715" s="125"/>
      <c r="U1715" s="125"/>
      <c r="V1715" s="125"/>
      <c r="W1715" s="125"/>
    </row>
    <row r="1716" spans="1:23" x14ac:dyDescent="0.2">
      <c r="A1716" s="29" t="str">
        <f>IFERROR(VLOOKUP(D:D,'Payment Schedule'!U:AK,17,FALSE),"Not Leased")</f>
        <v>Not Leased</v>
      </c>
      <c r="H1716" s="125"/>
      <c r="O1716" s="125"/>
      <c r="P1716" s="125"/>
      <c r="Q1716" s="125"/>
      <c r="U1716" s="125"/>
      <c r="V1716" s="125"/>
      <c r="W1716" s="125"/>
    </row>
    <row r="1717" spans="1:23" x14ac:dyDescent="0.2">
      <c r="A1717" s="29" t="str">
        <f>IFERROR(VLOOKUP(D:D,'Payment Schedule'!U:AK,17,FALSE),"Not Leased")</f>
        <v>Not Leased</v>
      </c>
      <c r="H1717" s="125"/>
      <c r="O1717" s="125"/>
      <c r="P1717" s="125"/>
      <c r="Q1717" s="125"/>
      <c r="U1717" s="125"/>
      <c r="V1717" s="125"/>
      <c r="W1717" s="125"/>
    </row>
    <row r="1718" spans="1:23" x14ac:dyDescent="0.2">
      <c r="A1718" s="29" t="str">
        <f>IFERROR(VLOOKUP(D:D,'Payment Schedule'!U:AK,17,FALSE),"Not Leased")</f>
        <v>Not Leased</v>
      </c>
      <c r="H1718" s="125"/>
      <c r="O1718" s="125"/>
      <c r="P1718" s="125"/>
      <c r="Q1718" s="125"/>
      <c r="U1718" s="125"/>
      <c r="V1718" s="125"/>
      <c r="W1718" s="125"/>
    </row>
    <row r="1719" spans="1:23" x14ac:dyDescent="0.2">
      <c r="A1719" s="29" t="str">
        <f>IFERROR(VLOOKUP(D:D,'Payment Schedule'!U:AK,17,FALSE),"Not Leased")</f>
        <v>Not Leased</v>
      </c>
      <c r="H1719" s="125"/>
      <c r="O1719" s="125"/>
      <c r="P1719" s="125"/>
      <c r="Q1719" s="125"/>
      <c r="U1719" s="125"/>
      <c r="V1719" s="125"/>
      <c r="W1719" s="125"/>
    </row>
    <row r="1720" spans="1:23" x14ac:dyDescent="0.2">
      <c r="A1720" s="29" t="str">
        <f>IFERROR(VLOOKUP(D:D,'Payment Schedule'!U:AK,17,FALSE),"Not Leased")</f>
        <v>Not Leased</v>
      </c>
      <c r="H1720" s="125"/>
      <c r="O1720" s="125"/>
      <c r="P1720" s="125"/>
      <c r="Q1720" s="125"/>
      <c r="U1720" s="125"/>
      <c r="V1720" s="125"/>
      <c r="W1720" s="125"/>
    </row>
    <row r="1721" spans="1:23" x14ac:dyDescent="0.2">
      <c r="A1721" s="29" t="str">
        <f>IFERROR(VLOOKUP(D:D,'Payment Schedule'!U:AK,17,FALSE),"Not Leased")</f>
        <v>Not Leased</v>
      </c>
      <c r="H1721" s="125"/>
      <c r="O1721" s="125"/>
      <c r="P1721" s="125"/>
      <c r="Q1721" s="125"/>
      <c r="U1721" s="125"/>
      <c r="V1721" s="125"/>
      <c r="W1721" s="125"/>
    </row>
    <row r="1722" spans="1:23" x14ac:dyDescent="0.2">
      <c r="A1722" s="29" t="str">
        <f>IFERROR(VLOOKUP(D:D,'Payment Schedule'!U:AK,17,FALSE),"Not Leased")</f>
        <v>Not Leased</v>
      </c>
      <c r="H1722" s="125"/>
      <c r="O1722" s="125"/>
      <c r="P1722" s="125"/>
      <c r="Q1722" s="125"/>
      <c r="U1722" s="125"/>
      <c r="V1722" s="125"/>
      <c r="W1722" s="125"/>
    </row>
    <row r="1723" spans="1:23" x14ac:dyDescent="0.2">
      <c r="A1723" s="29" t="str">
        <f>IFERROR(VLOOKUP(D:D,'Payment Schedule'!U:AK,17,FALSE),"Not Leased")</f>
        <v>Not Leased</v>
      </c>
      <c r="H1723" s="125"/>
      <c r="O1723" s="125"/>
      <c r="P1723" s="125"/>
      <c r="Q1723" s="125"/>
      <c r="U1723" s="125"/>
      <c r="V1723" s="125"/>
      <c r="W1723" s="125"/>
    </row>
    <row r="1724" spans="1:23" x14ac:dyDescent="0.2">
      <c r="A1724" s="29" t="str">
        <f>IFERROR(VLOOKUP(D:D,'Payment Schedule'!U:AK,17,FALSE),"Not Leased")</f>
        <v>Not Leased</v>
      </c>
      <c r="H1724" s="125"/>
      <c r="O1724" s="125"/>
      <c r="P1724" s="125"/>
      <c r="Q1724" s="125"/>
      <c r="U1724" s="125"/>
      <c r="V1724" s="125"/>
      <c r="W1724" s="125"/>
    </row>
    <row r="1725" spans="1:23" x14ac:dyDescent="0.2">
      <c r="A1725" s="29" t="str">
        <f>IFERROR(VLOOKUP(D:D,'Payment Schedule'!U:AK,17,FALSE),"Not Leased")</f>
        <v>Not Leased</v>
      </c>
      <c r="H1725" s="125"/>
      <c r="O1725" s="125"/>
      <c r="P1725" s="125"/>
      <c r="Q1725" s="125"/>
      <c r="U1725" s="125"/>
      <c r="V1725" s="125"/>
      <c r="W1725" s="125"/>
    </row>
    <row r="1726" spans="1:23" x14ac:dyDescent="0.2">
      <c r="A1726" s="29" t="str">
        <f>IFERROR(VLOOKUP(D:D,'Payment Schedule'!U:AK,17,FALSE),"Not Leased")</f>
        <v>Not Leased</v>
      </c>
      <c r="H1726" s="125"/>
      <c r="O1726" s="125"/>
      <c r="P1726" s="125"/>
      <c r="Q1726" s="125"/>
      <c r="U1726" s="125"/>
      <c r="V1726" s="125"/>
      <c r="W1726" s="125"/>
    </row>
    <row r="1727" spans="1:23" x14ac:dyDescent="0.2">
      <c r="A1727" s="29" t="str">
        <f>IFERROR(VLOOKUP(D:D,'Payment Schedule'!U:AK,17,FALSE),"Not Leased")</f>
        <v>Not Leased</v>
      </c>
      <c r="H1727" s="125"/>
      <c r="O1727" s="125"/>
      <c r="P1727" s="125"/>
      <c r="Q1727" s="125"/>
      <c r="U1727" s="125"/>
      <c r="V1727" s="125"/>
      <c r="W1727" s="125"/>
    </row>
    <row r="1728" spans="1:23" x14ac:dyDescent="0.2">
      <c r="A1728" s="29" t="str">
        <f>IFERROR(VLOOKUP(D:D,'Payment Schedule'!U:AK,17,FALSE),"Not Leased")</f>
        <v>Not Leased</v>
      </c>
      <c r="H1728" s="125"/>
      <c r="O1728" s="125"/>
      <c r="P1728" s="125"/>
      <c r="Q1728" s="125"/>
      <c r="U1728" s="125"/>
      <c r="V1728" s="125"/>
      <c r="W1728" s="125"/>
    </row>
    <row r="1729" spans="1:23" x14ac:dyDescent="0.2">
      <c r="A1729" s="29" t="str">
        <f>IFERROR(VLOOKUP(D:D,'Payment Schedule'!U:AK,17,FALSE),"Not Leased")</f>
        <v>Not Leased</v>
      </c>
      <c r="H1729" s="125"/>
      <c r="O1729" s="125"/>
      <c r="P1729" s="125"/>
      <c r="Q1729" s="125"/>
      <c r="U1729" s="125"/>
      <c r="V1729" s="125"/>
      <c r="W1729" s="125"/>
    </row>
    <row r="1730" spans="1:23" x14ac:dyDescent="0.2">
      <c r="A1730" s="29" t="str">
        <f>IFERROR(VLOOKUP(D:D,'Payment Schedule'!U:AK,17,FALSE),"Not Leased")</f>
        <v>Not Leased</v>
      </c>
      <c r="H1730" s="125"/>
      <c r="O1730" s="125"/>
      <c r="P1730" s="125"/>
      <c r="Q1730" s="125"/>
      <c r="U1730" s="125"/>
      <c r="V1730" s="125"/>
      <c r="W1730" s="125"/>
    </row>
    <row r="1731" spans="1:23" x14ac:dyDescent="0.2">
      <c r="A1731" s="29" t="str">
        <f>IFERROR(VLOOKUP(D:D,'Payment Schedule'!U:AK,17,FALSE),"Not Leased")</f>
        <v>Not Leased</v>
      </c>
      <c r="H1731" s="125"/>
      <c r="O1731" s="125"/>
      <c r="P1731" s="125"/>
      <c r="Q1731" s="125"/>
      <c r="U1731" s="125"/>
      <c r="V1731" s="125"/>
      <c r="W1731" s="125"/>
    </row>
    <row r="1732" spans="1:23" x14ac:dyDescent="0.2">
      <c r="A1732" s="29" t="str">
        <f>IFERROR(VLOOKUP(D:D,'Payment Schedule'!U:AK,17,FALSE),"Not Leased")</f>
        <v>Not Leased</v>
      </c>
      <c r="H1732" s="125"/>
      <c r="O1732" s="125"/>
      <c r="P1732" s="125"/>
      <c r="Q1732" s="125"/>
      <c r="U1732" s="125"/>
      <c r="V1732" s="125"/>
      <c r="W1732" s="125"/>
    </row>
    <row r="1733" spans="1:23" x14ac:dyDescent="0.2">
      <c r="A1733" s="29" t="str">
        <f>IFERROR(VLOOKUP(D:D,'Payment Schedule'!U:AK,17,FALSE),"Not Leased")</f>
        <v>Not Leased</v>
      </c>
      <c r="H1733" s="125"/>
      <c r="O1733" s="125"/>
      <c r="P1733" s="125"/>
      <c r="Q1733" s="125"/>
      <c r="U1733" s="125"/>
      <c r="V1733" s="125"/>
      <c r="W1733" s="125"/>
    </row>
    <row r="1734" spans="1:23" x14ac:dyDescent="0.2">
      <c r="A1734" s="29" t="str">
        <f>IFERROR(VLOOKUP(D:D,'Payment Schedule'!U:AK,17,FALSE),"Not Leased")</f>
        <v>Not Leased</v>
      </c>
      <c r="H1734" s="125"/>
      <c r="O1734" s="125"/>
      <c r="P1734" s="125"/>
      <c r="Q1734" s="125"/>
      <c r="U1734" s="125"/>
      <c r="V1734" s="125"/>
      <c r="W1734" s="125"/>
    </row>
    <row r="1735" spans="1:23" x14ac:dyDescent="0.2">
      <c r="A1735" s="29" t="str">
        <f>IFERROR(VLOOKUP(D:D,'Payment Schedule'!U:AK,17,FALSE),"Not Leased")</f>
        <v>Not Leased</v>
      </c>
      <c r="H1735" s="125"/>
      <c r="O1735" s="125"/>
      <c r="P1735" s="125"/>
      <c r="Q1735" s="125"/>
      <c r="U1735" s="125"/>
      <c r="V1735" s="125"/>
      <c r="W1735" s="125"/>
    </row>
    <row r="1736" spans="1:23" x14ac:dyDescent="0.2">
      <c r="A1736" s="29" t="str">
        <f>IFERROR(VLOOKUP(D:D,'Payment Schedule'!U:AK,17,FALSE),"Not Leased")</f>
        <v>Not Leased</v>
      </c>
      <c r="H1736" s="125"/>
      <c r="O1736" s="125"/>
      <c r="P1736" s="125"/>
      <c r="Q1736" s="125"/>
      <c r="U1736" s="125"/>
      <c r="V1736" s="125"/>
      <c r="W1736" s="125"/>
    </row>
    <row r="1737" spans="1:23" x14ac:dyDescent="0.2">
      <c r="A1737" s="29" t="str">
        <f>IFERROR(VLOOKUP(D:D,'Payment Schedule'!U:AK,17,FALSE),"Not Leased")</f>
        <v>Not Leased</v>
      </c>
      <c r="H1737" s="125"/>
      <c r="O1737" s="125"/>
      <c r="P1737" s="125"/>
      <c r="Q1737" s="125"/>
      <c r="U1737" s="125"/>
      <c r="V1737" s="125"/>
      <c r="W1737" s="125"/>
    </row>
    <row r="1738" spans="1:23" x14ac:dyDescent="0.2">
      <c r="A1738" s="29" t="str">
        <f>IFERROR(VLOOKUP(D:D,'Payment Schedule'!U:AK,17,FALSE),"Not Leased")</f>
        <v>Not Leased</v>
      </c>
      <c r="H1738" s="125"/>
      <c r="O1738" s="125"/>
      <c r="P1738" s="125"/>
      <c r="Q1738" s="125"/>
      <c r="U1738" s="125"/>
      <c r="V1738" s="125"/>
      <c r="W1738" s="125"/>
    </row>
    <row r="1739" spans="1:23" x14ac:dyDescent="0.2">
      <c r="A1739" s="29" t="str">
        <f>IFERROR(VLOOKUP(D:D,'Payment Schedule'!U:AK,17,FALSE),"Not Leased")</f>
        <v>Not Leased</v>
      </c>
      <c r="H1739" s="125"/>
      <c r="O1739" s="125"/>
      <c r="P1739" s="125"/>
      <c r="Q1739" s="125"/>
      <c r="U1739" s="125"/>
      <c r="V1739" s="125"/>
      <c r="W1739" s="125"/>
    </row>
    <row r="1740" spans="1:23" x14ac:dyDescent="0.2">
      <c r="A1740" s="29" t="str">
        <f>IFERROR(VLOOKUP(D:D,'Payment Schedule'!U:AK,17,FALSE),"Not Leased")</f>
        <v>Not Leased</v>
      </c>
      <c r="H1740" s="125"/>
      <c r="O1740" s="125"/>
      <c r="P1740" s="125"/>
      <c r="Q1740" s="125"/>
      <c r="U1740" s="125"/>
      <c r="V1740" s="125"/>
      <c r="W1740" s="125"/>
    </row>
    <row r="1741" spans="1:23" x14ac:dyDescent="0.2">
      <c r="A1741" s="29" t="str">
        <f>IFERROR(VLOOKUP(D:D,'Payment Schedule'!U:AK,17,FALSE),"Not Leased")</f>
        <v>Not Leased</v>
      </c>
      <c r="H1741" s="125"/>
      <c r="O1741" s="125"/>
      <c r="P1741" s="125"/>
      <c r="Q1741" s="125"/>
      <c r="U1741" s="125"/>
      <c r="V1741" s="125"/>
      <c r="W1741" s="125"/>
    </row>
    <row r="1742" spans="1:23" x14ac:dyDescent="0.2">
      <c r="A1742" s="29" t="str">
        <f>IFERROR(VLOOKUP(D:D,'Payment Schedule'!U:AK,17,FALSE),"Not Leased")</f>
        <v>Not Leased</v>
      </c>
      <c r="H1742" s="125"/>
      <c r="J1742" s="125"/>
      <c r="O1742" s="125"/>
      <c r="P1742" s="125"/>
      <c r="Q1742" s="125"/>
      <c r="R1742" s="125"/>
      <c r="U1742" s="125"/>
      <c r="V1742" s="125"/>
      <c r="W1742" s="125"/>
    </row>
    <row r="1743" spans="1:23" x14ac:dyDescent="0.2">
      <c r="A1743" s="29" t="str">
        <f>IFERROR(VLOOKUP(D:D,'Payment Schedule'!U:AK,17,FALSE),"Not Leased")</f>
        <v>Not Leased</v>
      </c>
      <c r="H1743" s="125"/>
      <c r="O1743" s="125"/>
      <c r="P1743" s="125"/>
      <c r="Q1743" s="125"/>
      <c r="U1743" s="125"/>
      <c r="V1743" s="125"/>
      <c r="W1743" s="125"/>
    </row>
    <row r="1744" spans="1:23" x14ac:dyDescent="0.2">
      <c r="A1744" s="29" t="str">
        <f>IFERROR(VLOOKUP(D:D,'Payment Schedule'!U:AK,17,FALSE),"Not Leased")</f>
        <v>Not Leased</v>
      </c>
      <c r="H1744" s="125"/>
      <c r="O1744" s="125"/>
      <c r="P1744" s="125"/>
      <c r="Q1744" s="125"/>
      <c r="U1744" s="125"/>
      <c r="V1744" s="125"/>
      <c r="W1744" s="125"/>
    </row>
    <row r="1745" spans="1:23" x14ac:dyDescent="0.2">
      <c r="A1745" s="29" t="str">
        <f>IFERROR(VLOOKUP(D:D,'Payment Schedule'!U:AK,17,FALSE),"Not Leased")</f>
        <v>Not Leased</v>
      </c>
      <c r="H1745" s="125"/>
      <c r="O1745" s="125"/>
      <c r="P1745" s="125"/>
      <c r="Q1745" s="125"/>
      <c r="U1745" s="125"/>
      <c r="V1745" s="125"/>
      <c r="W1745" s="125"/>
    </row>
    <row r="1746" spans="1:23" x14ac:dyDescent="0.2">
      <c r="A1746" s="29" t="str">
        <f>IFERROR(VLOOKUP(D:D,'Payment Schedule'!U:AK,17,FALSE),"Not Leased")</f>
        <v>Not Leased</v>
      </c>
      <c r="H1746" s="125"/>
      <c r="O1746" s="125"/>
      <c r="P1746" s="125"/>
      <c r="Q1746" s="125"/>
      <c r="U1746" s="125"/>
      <c r="V1746" s="125"/>
      <c r="W1746" s="125"/>
    </row>
    <row r="1747" spans="1:23" x14ac:dyDescent="0.2">
      <c r="A1747" s="29" t="str">
        <f>IFERROR(VLOOKUP(D:D,'Payment Schedule'!U:AK,17,FALSE),"Not Leased")</f>
        <v>Not Leased</v>
      </c>
      <c r="H1747" s="125"/>
      <c r="O1747" s="125"/>
      <c r="P1747" s="125"/>
      <c r="Q1747" s="125"/>
      <c r="U1747" s="125"/>
      <c r="V1747" s="125"/>
      <c r="W1747" s="125"/>
    </row>
    <row r="1748" spans="1:23" x14ac:dyDescent="0.2">
      <c r="A1748" s="29" t="str">
        <f>IFERROR(VLOOKUP(D:D,'Payment Schedule'!U:AK,17,FALSE),"Not Leased")</f>
        <v>Not Leased</v>
      </c>
      <c r="H1748" s="125"/>
      <c r="O1748" s="125"/>
      <c r="P1748" s="125"/>
      <c r="Q1748" s="125"/>
      <c r="U1748" s="125"/>
      <c r="V1748" s="125"/>
      <c r="W1748" s="125"/>
    </row>
    <row r="1749" spans="1:23" x14ac:dyDescent="0.2">
      <c r="A1749" s="29" t="str">
        <f>IFERROR(VLOOKUP(D:D,'Payment Schedule'!U:AK,17,FALSE),"Not Leased")</f>
        <v>Not Leased</v>
      </c>
      <c r="H1749" s="125"/>
      <c r="O1749" s="125"/>
      <c r="P1749" s="125"/>
      <c r="Q1749" s="125"/>
      <c r="U1749" s="125"/>
      <c r="V1749" s="125"/>
      <c r="W1749" s="125"/>
    </row>
    <row r="1750" spans="1:23" x14ac:dyDescent="0.2">
      <c r="A1750" s="29" t="str">
        <f>IFERROR(VLOOKUP(D:D,'Payment Schedule'!U:AK,17,FALSE),"Not Leased")</f>
        <v>Not Leased</v>
      </c>
      <c r="H1750" s="125"/>
      <c r="O1750" s="125"/>
      <c r="P1750" s="125"/>
      <c r="Q1750" s="125"/>
      <c r="U1750" s="125"/>
      <c r="V1750" s="125"/>
      <c r="W1750" s="125"/>
    </row>
    <row r="1751" spans="1:23" x14ac:dyDescent="0.2">
      <c r="A1751" s="29" t="str">
        <f>IFERROR(VLOOKUP(D:D,'Payment Schedule'!U:AK,17,FALSE),"Not Leased")</f>
        <v>Not Leased</v>
      </c>
      <c r="H1751" s="125"/>
      <c r="O1751" s="125"/>
      <c r="P1751" s="125"/>
      <c r="Q1751" s="125"/>
      <c r="U1751" s="125"/>
      <c r="V1751" s="125"/>
      <c r="W1751" s="125"/>
    </row>
    <row r="1752" spans="1:23" x14ac:dyDescent="0.2">
      <c r="A1752" s="29" t="str">
        <f>IFERROR(VLOOKUP(D:D,'Payment Schedule'!U:AK,17,FALSE),"Not Leased")</f>
        <v>Not Leased</v>
      </c>
      <c r="H1752" s="125"/>
      <c r="O1752" s="125"/>
      <c r="P1752" s="125"/>
      <c r="Q1752" s="125"/>
      <c r="U1752" s="125"/>
      <c r="V1752" s="125"/>
      <c r="W1752" s="125"/>
    </row>
    <row r="1753" spans="1:23" x14ac:dyDescent="0.2">
      <c r="A1753" s="29" t="str">
        <f>IFERROR(VLOOKUP(D:D,'Payment Schedule'!U:AK,17,FALSE),"Not Leased")</f>
        <v>Not Leased</v>
      </c>
      <c r="H1753" s="125"/>
      <c r="O1753" s="125"/>
      <c r="P1753" s="125"/>
      <c r="Q1753" s="125"/>
      <c r="U1753" s="125"/>
      <c r="V1753" s="125"/>
      <c r="W1753" s="125"/>
    </row>
    <row r="1754" spans="1:23" x14ac:dyDescent="0.2">
      <c r="A1754" s="29" t="str">
        <f>IFERROR(VLOOKUP(D:D,'Payment Schedule'!U:AK,17,FALSE),"Not Leased")</f>
        <v>Not Leased</v>
      </c>
      <c r="H1754" s="125"/>
      <c r="O1754" s="125"/>
      <c r="P1754" s="125"/>
      <c r="Q1754" s="125"/>
      <c r="U1754" s="125"/>
      <c r="V1754" s="125"/>
      <c r="W1754" s="125"/>
    </row>
    <row r="1755" spans="1:23" x14ac:dyDescent="0.2">
      <c r="A1755" s="29" t="str">
        <f>IFERROR(VLOOKUP(D:D,'Payment Schedule'!U:AK,17,FALSE),"Not Leased")</f>
        <v>Not Leased</v>
      </c>
      <c r="H1755" s="125"/>
      <c r="O1755" s="125"/>
      <c r="P1755" s="125"/>
      <c r="Q1755" s="125"/>
      <c r="U1755" s="125"/>
      <c r="V1755" s="125"/>
      <c r="W1755" s="125"/>
    </row>
    <row r="1756" spans="1:23" x14ac:dyDescent="0.2">
      <c r="A1756" s="29" t="str">
        <f>IFERROR(VLOOKUP(D:D,'Payment Schedule'!U:AK,17,FALSE),"Not Leased")</f>
        <v>Not Leased</v>
      </c>
      <c r="H1756" s="125"/>
      <c r="O1756" s="125"/>
      <c r="P1756" s="125"/>
      <c r="Q1756" s="125"/>
      <c r="U1756" s="125"/>
      <c r="V1756" s="125"/>
      <c r="W1756" s="125"/>
    </row>
    <row r="1757" spans="1:23" x14ac:dyDescent="0.2">
      <c r="A1757" s="29" t="str">
        <f>IFERROR(VLOOKUP(D:D,'Payment Schedule'!U:AK,17,FALSE),"Not Leased")</f>
        <v>Not Leased</v>
      </c>
      <c r="H1757" s="125"/>
      <c r="O1757" s="125"/>
      <c r="P1757" s="125"/>
      <c r="Q1757" s="125"/>
      <c r="U1757" s="125"/>
      <c r="V1757" s="125"/>
      <c r="W1757" s="125"/>
    </row>
    <row r="1758" spans="1:23" x14ac:dyDescent="0.2">
      <c r="A1758" s="29" t="str">
        <f>IFERROR(VLOOKUP(D:D,'Payment Schedule'!U:AK,17,FALSE),"Not Leased")</f>
        <v>Not Leased</v>
      </c>
      <c r="H1758" s="125"/>
      <c r="O1758" s="125"/>
      <c r="P1758" s="125"/>
      <c r="Q1758" s="125"/>
      <c r="U1758" s="125"/>
      <c r="V1758" s="125"/>
      <c r="W1758" s="125"/>
    </row>
    <row r="1759" spans="1:23" x14ac:dyDescent="0.2">
      <c r="A1759" s="29" t="str">
        <f>IFERROR(VLOOKUP(D:D,'Payment Schedule'!U:AK,17,FALSE),"Not Leased")</f>
        <v>Not Leased</v>
      </c>
      <c r="H1759" s="125"/>
      <c r="O1759" s="125"/>
      <c r="P1759" s="125"/>
      <c r="Q1759" s="125"/>
      <c r="U1759" s="125"/>
      <c r="V1759" s="125"/>
      <c r="W1759" s="125"/>
    </row>
    <row r="1760" spans="1:23" x14ac:dyDescent="0.2">
      <c r="A1760" s="29" t="str">
        <f>IFERROR(VLOOKUP(D:D,'Payment Schedule'!U:AK,17,FALSE),"Not Leased")</f>
        <v>Not Leased</v>
      </c>
      <c r="H1760" s="125"/>
      <c r="O1760" s="125"/>
      <c r="P1760" s="125"/>
      <c r="Q1760" s="125"/>
      <c r="U1760" s="125"/>
      <c r="V1760" s="125"/>
      <c r="W1760" s="125"/>
    </row>
    <row r="1761" spans="1:23" x14ac:dyDescent="0.2">
      <c r="A1761" s="29" t="str">
        <f>IFERROR(VLOOKUP(D:D,'Payment Schedule'!U:AK,17,FALSE),"Not Leased")</f>
        <v>Not Leased</v>
      </c>
      <c r="H1761" s="125"/>
      <c r="O1761" s="125"/>
      <c r="P1761" s="125"/>
      <c r="Q1761" s="125"/>
      <c r="U1761" s="125"/>
      <c r="V1761" s="125"/>
      <c r="W1761" s="125"/>
    </row>
    <row r="1762" spans="1:23" x14ac:dyDescent="0.2">
      <c r="A1762" s="29" t="str">
        <f>IFERROR(VLOOKUP(D:D,'Payment Schedule'!U:AK,17,FALSE),"Not Leased")</f>
        <v>Not Leased</v>
      </c>
      <c r="H1762" s="125"/>
      <c r="O1762" s="125"/>
      <c r="P1762" s="125"/>
      <c r="Q1762" s="125"/>
      <c r="U1762" s="125"/>
      <c r="V1762" s="125"/>
      <c r="W1762" s="125"/>
    </row>
    <row r="1763" spans="1:23" x14ac:dyDescent="0.2">
      <c r="A1763" s="29" t="str">
        <f>IFERROR(VLOOKUP(D:D,'Payment Schedule'!U:AK,17,FALSE),"Not Leased")</f>
        <v>Not Leased</v>
      </c>
      <c r="H1763" s="125"/>
      <c r="O1763" s="125"/>
      <c r="P1763" s="125"/>
      <c r="Q1763" s="125"/>
      <c r="U1763" s="125"/>
      <c r="V1763" s="125"/>
      <c r="W1763" s="125"/>
    </row>
    <row r="1764" spans="1:23" x14ac:dyDescent="0.2">
      <c r="A1764" s="29" t="str">
        <f>IFERROR(VLOOKUP(D:D,'Payment Schedule'!U:AK,17,FALSE),"Not Leased")</f>
        <v>Not Leased</v>
      </c>
      <c r="H1764" s="125"/>
      <c r="O1764" s="125"/>
      <c r="P1764" s="125"/>
      <c r="Q1764" s="125"/>
      <c r="U1764" s="125"/>
      <c r="V1764" s="125"/>
      <c r="W1764" s="125"/>
    </row>
    <row r="1765" spans="1:23" x14ac:dyDescent="0.2">
      <c r="A1765" s="29" t="str">
        <f>IFERROR(VLOOKUP(D:D,'Payment Schedule'!U:AK,17,FALSE),"Not Leased")</f>
        <v>Not Leased</v>
      </c>
      <c r="H1765" s="125"/>
      <c r="O1765" s="125"/>
      <c r="P1765" s="125"/>
      <c r="Q1765" s="125"/>
      <c r="U1765" s="125"/>
      <c r="V1765" s="125"/>
      <c r="W1765" s="125"/>
    </row>
    <row r="1766" spans="1:23" x14ac:dyDescent="0.2">
      <c r="A1766" s="29" t="str">
        <f>IFERROR(VLOOKUP(D:D,'Payment Schedule'!U:AK,17,FALSE),"Not Leased")</f>
        <v>Not Leased</v>
      </c>
      <c r="H1766" s="125"/>
      <c r="O1766" s="125"/>
      <c r="P1766" s="125"/>
      <c r="Q1766" s="125"/>
      <c r="U1766" s="125"/>
      <c r="V1766" s="125"/>
      <c r="W1766" s="125"/>
    </row>
    <row r="1767" spans="1:23" x14ac:dyDescent="0.2">
      <c r="A1767" s="29" t="str">
        <f>IFERROR(VLOOKUP(D:D,'Payment Schedule'!U:AK,17,FALSE),"Not Leased")</f>
        <v>Not Leased</v>
      </c>
      <c r="H1767" s="125"/>
      <c r="O1767" s="125"/>
      <c r="P1767" s="125"/>
      <c r="Q1767" s="125"/>
      <c r="U1767" s="125"/>
      <c r="V1767" s="125"/>
      <c r="W1767" s="125"/>
    </row>
    <row r="1768" spans="1:23" x14ac:dyDescent="0.2">
      <c r="A1768" s="29" t="str">
        <f>IFERROR(VLOOKUP(D:D,'Payment Schedule'!U:AK,17,FALSE),"Not Leased")</f>
        <v>Not Leased</v>
      </c>
      <c r="H1768" s="125"/>
      <c r="O1768" s="125"/>
      <c r="P1768" s="125"/>
      <c r="Q1768" s="125"/>
      <c r="U1768" s="125"/>
      <c r="V1768" s="125"/>
      <c r="W1768" s="125"/>
    </row>
    <row r="1769" spans="1:23" x14ac:dyDescent="0.2">
      <c r="A1769" s="29" t="str">
        <f>IFERROR(VLOOKUP(D:D,'Payment Schedule'!U:AK,17,FALSE),"Not Leased")</f>
        <v>Not Leased</v>
      </c>
      <c r="H1769" s="125"/>
      <c r="O1769" s="125"/>
      <c r="P1769" s="125"/>
      <c r="Q1769" s="125"/>
      <c r="U1769" s="125"/>
      <c r="V1769" s="125"/>
      <c r="W1769" s="125"/>
    </row>
    <row r="1770" spans="1:23" x14ac:dyDescent="0.2">
      <c r="A1770" s="29" t="str">
        <f>IFERROR(VLOOKUP(D:D,'Payment Schedule'!U:AK,17,FALSE),"Not Leased")</f>
        <v>Not Leased</v>
      </c>
      <c r="H1770" s="125"/>
      <c r="O1770" s="125"/>
      <c r="P1770" s="125"/>
      <c r="Q1770" s="125"/>
      <c r="U1770" s="125"/>
      <c r="V1770" s="125"/>
      <c r="W1770" s="125"/>
    </row>
    <row r="1771" spans="1:23" x14ac:dyDescent="0.2">
      <c r="A1771" s="29" t="str">
        <f>IFERROR(VLOOKUP(D:D,'Payment Schedule'!U:AK,17,FALSE),"Not Leased")</f>
        <v>Not Leased</v>
      </c>
      <c r="H1771" s="125"/>
      <c r="O1771" s="125"/>
      <c r="P1771" s="125"/>
      <c r="Q1771" s="125"/>
      <c r="U1771" s="125"/>
      <c r="V1771" s="125"/>
      <c r="W1771" s="125"/>
    </row>
    <row r="1772" spans="1:23" x14ac:dyDescent="0.2">
      <c r="A1772" s="29" t="str">
        <f>IFERROR(VLOOKUP(D:D,'Payment Schedule'!U:AK,17,FALSE),"Not Leased")</f>
        <v>Not Leased</v>
      </c>
      <c r="H1772" s="125"/>
      <c r="O1772" s="125"/>
      <c r="P1772" s="125"/>
      <c r="Q1772" s="125"/>
      <c r="U1772" s="125"/>
      <c r="V1772" s="125"/>
      <c r="W1772" s="125"/>
    </row>
    <row r="1773" spans="1:23" x14ac:dyDescent="0.2">
      <c r="A1773" s="29" t="str">
        <f>IFERROR(VLOOKUP(D:D,'Payment Schedule'!U:AK,17,FALSE),"Not Leased")</f>
        <v>Not Leased</v>
      </c>
      <c r="H1773" s="125"/>
      <c r="O1773" s="125"/>
      <c r="P1773" s="125"/>
      <c r="Q1773" s="125"/>
      <c r="U1773" s="125"/>
      <c r="V1773" s="125"/>
      <c r="W1773" s="125"/>
    </row>
    <row r="1774" spans="1:23" x14ac:dyDescent="0.2">
      <c r="A1774" s="29" t="str">
        <f>IFERROR(VLOOKUP(D:D,'Payment Schedule'!U:AK,17,FALSE),"Not Leased")</f>
        <v>Not Leased</v>
      </c>
      <c r="H1774" s="125"/>
      <c r="O1774" s="125"/>
      <c r="P1774" s="125"/>
      <c r="Q1774" s="125"/>
      <c r="U1774" s="125"/>
      <c r="V1774" s="125"/>
      <c r="W1774" s="125"/>
    </row>
    <row r="1775" spans="1:23" x14ac:dyDescent="0.2">
      <c r="A1775" s="29" t="str">
        <f>IFERROR(VLOOKUP(D:D,'Payment Schedule'!U:AK,17,FALSE),"Not Leased")</f>
        <v>Not Leased</v>
      </c>
      <c r="H1775" s="125"/>
      <c r="O1775" s="125"/>
      <c r="P1775" s="125"/>
      <c r="Q1775" s="125"/>
      <c r="U1775" s="125"/>
      <c r="V1775" s="125"/>
      <c r="W1775" s="125"/>
    </row>
    <row r="1776" spans="1:23" x14ac:dyDescent="0.2">
      <c r="A1776" s="29" t="str">
        <f>IFERROR(VLOOKUP(D:D,'Payment Schedule'!U:AK,17,FALSE),"Not Leased")</f>
        <v>Not Leased</v>
      </c>
      <c r="H1776" s="125"/>
      <c r="O1776" s="125"/>
      <c r="P1776" s="125"/>
      <c r="Q1776" s="125"/>
      <c r="U1776" s="125"/>
      <c r="V1776" s="125"/>
      <c r="W1776" s="125"/>
    </row>
    <row r="1777" spans="1:23" x14ac:dyDescent="0.2">
      <c r="A1777" s="29" t="str">
        <f>IFERROR(VLOOKUP(D:D,'Payment Schedule'!U:AK,17,FALSE),"Not Leased")</f>
        <v>Not Leased</v>
      </c>
      <c r="H1777" s="125"/>
      <c r="O1777" s="125"/>
      <c r="P1777" s="125"/>
      <c r="Q1777" s="125"/>
      <c r="U1777" s="125"/>
      <c r="V1777" s="125"/>
      <c r="W1777" s="125"/>
    </row>
    <row r="1778" spans="1:23" x14ac:dyDescent="0.2">
      <c r="A1778" s="29" t="str">
        <f>IFERROR(VLOOKUP(D:D,'Payment Schedule'!U:AK,17,FALSE),"Not Leased")</f>
        <v>Not Leased</v>
      </c>
      <c r="H1778" s="125"/>
      <c r="O1778" s="125"/>
      <c r="P1778" s="125"/>
      <c r="Q1778" s="125"/>
      <c r="U1778" s="125"/>
      <c r="V1778" s="125"/>
      <c r="W1778" s="125"/>
    </row>
    <row r="1779" spans="1:23" x14ac:dyDescent="0.2">
      <c r="A1779" s="29" t="str">
        <f>IFERROR(VLOOKUP(D:D,'Payment Schedule'!U:AK,17,FALSE),"Not Leased")</f>
        <v>Not Leased</v>
      </c>
      <c r="H1779" s="125"/>
      <c r="O1779" s="125"/>
      <c r="P1779" s="125"/>
      <c r="Q1779" s="125"/>
      <c r="U1779" s="125"/>
      <c r="V1779" s="125"/>
      <c r="W1779" s="125"/>
    </row>
    <row r="1780" spans="1:23" x14ac:dyDescent="0.2">
      <c r="A1780" s="29" t="str">
        <f>IFERROR(VLOOKUP(D:D,'Payment Schedule'!U:AK,17,FALSE),"Not Leased")</f>
        <v>Not Leased</v>
      </c>
      <c r="H1780" s="125"/>
      <c r="O1780" s="125"/>
      <c r="P1780" s="125"/>
      <c r="Q1780" s="125"/>
      <c r="U1780" s="125"/>
      <c r="V1780" s="125"/>
      <c r="W1780" s="125"/>
    </row>
    <row r="1781" spans="1:23" x14ac:dyDescent="0.2">
      <c r="A1781" s="29" t="str">
        <f>IFERROR(VLOOKUP(D:D,'Payment Schedule'!U:AK,17,FALSE),"Not Leased")</f>
        <v>Not Leased</v>
      </c>
      <c r="H1781" s="125"/>
      <c r="O1781" s="125"/>
      <c r="P1781" s="125"/>
      <c r="Q1781" s="125"/>
      <c r="U1781" s="125"/>
      <c r="V1781" s="125"/>
      <c r="W1781" s="125"/>
    </row>
    <row r="1782" spans="1:23" x14ac:dyDescent="0.2">
      <c r="A1782" s="29" t="str">
        <f>IFERROR(VLOOKUP(D:D,'Payment Schedule'!U:AK,17,FALSE),"Not Leased")</f>
        <v>Not Leased</v>
      </c>
      <c r="H1782" s="125"/>
      <c r="O1782" s="125"/>
      <c r="P1782" s="125"/>
      <c r="Q1782" s="125"/>
      <c r="U1782" s="125"/>
      <c r="V1782" s="125"/>
      <c r="W1782" s="125"/>
    </row>
    <row r="1783" spans="1:23" x14ac:dyDescent="0.2">
      <c r="A1783" s="29" t="str">
        <f>IFERROR(VLOOKUP(D:D,'Payment Schedule'!U:AK,17,FALSE),"Not Leased")</f>
        <v>Not Leased</v>
      </c>
      <c r="H1783" s="125"/>
      <c r="O1783" s="125"/>
      <c r="P1783" s="125"/>
      <c r="Q1783" s="125"/>
      <c r="U1783" s="125"/>
      <c r="V1783" s="125"/>
      <c r="W1783" s="125"/>
    </row>
    <row r="1784" spans="1:23" x14ac:dyDescent="0.2">
      <c r="A1784" s="29" t="str">
        <f>IFERROR(VLOOKUP(D:D,'Payment Schedule'!U:AK,17,FALSE),"Not Leased")</f>
        <v>Not Leased</v>
      </c>
      <c r="H1784" s="125"/>
      <c r="O1784" s="125"/>
      <c r="P1784" s="125"/>
      <c r="Q1784" s="125"/>
      <c r="U1784" s="125"/>
      <c r="V1784" s="125"/>
      <c r="W1784" s="125"/>
    </row>
    <row r="1785" spans="1:23" x14ac:dyDescent="0.2">
      <c r="A1785" s="29" t="str">
        <f>IFERROR(VLOOKUP(D:D,'Payment Schedule'!U:AK,17,FALSE),"Not Leased")</f>
        <v>Not Leased</v>
      </c>
      <c r="H1785" s="125"/>
      <c r="O1785" s="125"/>
      <c r="P1785" s="125"/>
      <c r="Q1785" s="125"/>
      <c r="U1785" s="125"/>
      <c r="V1785" s="125"/>
      <c r="W1785" s="125"/>
    </row>
    <row r="1786" spans="1:23" x14ac:dyDescent="0.2">
      <c r="A1786" s="29" t="str">
        <f>IFERROR(VLOOKUP(D:D,'Payment Schedule'!U:AK,17,FALSE),"Not Leased")</f>
        <v>Not Leased</v>
      </c>
      <c r="H1786" s="125"/>
      <c r="O1786" s="125"/>
      <c r="P1786" s="125"/>
      <c r="Q1786" s="125"/>
      <c r="U1786" s="125"/>
      <c r="V1786" s="125"/>
      <c r="W1786" s="125"/>
    </row>
    <row r="1787" spans="1:23" x14ac:dyDescent="0.2">
      <c r="A1787" s="29" t="str">
        <f>IFERROR(VLOOKUP(D:D,'Payment Schedule'!U:AK,17,FALSE),"Not Leased")</f>
        <v>Not Leased</v>
      </c>
      <c r="H1787" s="125"/>
      <c r="O1787" s="125"/>
      <c r="P1787" s="125"/>
      <c r="Q1787" s="125"/>
      <c r="U1787" s="125"/>
      <c r="V1787" s="125"/>
      <c r="W1787" s="125"/>
    </row>
    <row r="1788" spans="1:23" x14ac:dyDescent="0.2">
      <c r="A1788" s="29" t="str">
        <f>IFERROR(VLOOKUP(D:D,'Payment Schedule'!U:AK,17,FALSE),"Not Leased")</f>
        <v>Not Leased</v>
      </c>
      <c r="H1788" s="125"/>
      <c r="O1788" s="125"/>
      <c r="P1788" s="125"/>
      <c r="Q1788" s="125"/>
      <c r="U1788" s="125"/>
      <c r="V1788" s="125"/>
      <c r="W1788" s="125"/>
    </row>
    <row r="1789" spans="1:23" x14ac:dyDescent="0.2">
      <c r="A1789" s="29" t="str">
        <f>IFERROR(VLOOKUP(D:D,'Payment Schedule'!U:AK,17,FALSE),"Not Leased")</f>
        <v>Not Leased</v>
      </c>
      <c r="H1789" s="125"/>
      <c r="O1789" s="125"/>
      <c r="P1789" s="125"/>
      <c r="Q1789" s="125"/>
      <c r="U1789" s="125"/>
      <c r="V1789" s="125"/>
      <c r="W1789" s="125"/>
    </row>
    <row r="1790" spans="1:23" x14ac:dyDescent="0.2">
      <c r="A1790" s="29" t="str">
        <f>IFERROR(VLOOKUP(D:D,'Payment Schedule'!U:AK,17,FALSE),"Not Leased")</f>
        <v>Not Leased</v>
      </c>
      <c r="H1790" s="125"/>
      <c r="O1790" s="125"/>
      <c r="P1790" s="125"/>
      <c r="Q1790" s="125"/>
      <c r="U1790" s="125"/>
      <c r="V1790" s="125"/>
      <c r="W1790" s="125"/>
    </row>
    <row r="1791" spans="1:23" x14ac:dyDescent="0.2">
      <c r="A1791" s="29" t="str">
        <f>IFERROR(VLOOKUP(D:D,'Payment Schedule'!U:AK,17,FALSE),"Not Leased")</f>
        <v>Not Leased</v>
      </c>
      <c r="H1791" s="125"/>
      <c r="O1791" s="125"/>
      <c r="P1791" s="125"/>
      <c r="Q1791" s="125"/>
      <c r="U1791" s="125"/>
      <c r="V1791" s="125"/>
      <c r="W1791" s="125"/>
    </row>
    <row r="1792" spans="1:23" x14ac:dyDescent="0.2">
      <c r="A1792" s="29" t="str">
        <f>IFERROR(VLOOKUP(D:D,'Payment Schedule'!U:AK,17,FALSE),"Not Leased")</f>
        <v>Not Leased</v>
      </c>
      <c r="H1792" s="125"/>
      <c r="O1792" s="125"/>
      <c r="P1792" s="125"/>
      <c r="Q1792" s="125"/>
      <c r="U1792" s="125"/>
      <c r="V1792" s="125"/>
      <c r="W1792" s="125"/>
    </row>
    <row r="1793" spans="1:23" x14ac:dyDescent="0.2">
      <c r="A1793" s="29" t="str">
        <f>IFERROR(VLOOKUP(D:D,'Payment Schedule'!U:AK,17,FALSE),"Not Leased")</f>
        <v>Not Leased</v>
      </c>
      <c r="H1793" s="125"/>
      <c r="O1793" s="125"/>
      <c r="P1793" s="125"/>
      <c r="Q1793" s="125"/>
      <c r="U1793" s="125"/>
      <c r="V1793" s="125"/>
      <c r="W1793" s="125"/>
    </row>
    <row r="1794" spans="1:23" x14ac:dyDescent="0.2">
      <c r="A1794" s="29" t="str">
        <f>IFERROR(VLOOKUP(D:D,'Payment Schedule'!U:AK,17,FALSE),"Not Leased")</f>
        <v>Not Leased</v>
      </c>
      <c r="H1794" s="125"/>
      <c r="J1794" s="125"/>
      <c r="O1794" s="125"/>
      <c r="P1794" s="125"/>
      <c r="Q1794" s="125"/>
      <c r="R1794" s="125"/>
      <c r="U1794" s="125"/>
      <c r="V1794" s="125"/>
      <c r="W1794" s="125"/>
    </row>
    <row r="1795" spans="1:23" x14ac:dyDescent="0.2">
      <c r="A1795" s="29" t="str">
        <f>IFERROR(VLOOKUP(D:D,'Payment Schedule'!U:AK,17,FALSE),"Not Leased")</f>
        <v>Not Leased</v>
      </c>
      <c r="H1795" s="125"/>
      <c r="O1795" s="125"/>
      <c r="P1795" s="125"/>
      <c r="Q1795" s="125"/>
      <c r="U1795" s="125"/>
      <c r="V1795" s="125"/>
      <c r="W1795" s="125"/>
    </row>
    <row r="1796" spans="1:23" x14ac:dyDescent="0.2">
      <c r="A1796" s="29" t="str">
        <f>IFERROR(VLOOKUP(D:D,'Payment Schedule'!U:AK,17,FALSE),"Not Leased")</f>
        <v>Not Leased</v>
      </c>
      <c r="H1796" s="125"/>
      <c r="O1796" s="125"/>
      <c r="P1796" s="125"/>
      <c r="Q1796" s="125"/>
      <c r="U1796" s="125"/>
      <c r="V1796" s="125"/>
      <c r="W1796" s="125"/>
    </row>
    <row r="1797" spans="1:23" x14ac:dyDescent="0.2">
      <c r="A1797" s="29" t="str">
        <f>IFERROR(VLOOKUP(D:D,'Payment Schedule'!U:AK,17,FALSE),"Not Leased")</f>
        <v>Not Leased</v>
      </c>
      <c r="H1797" s="125"/>
      <c r="O1797" s="125"/>
      <c r="P1797" s="125"/>
      <c r="Q1797" s="125"/>
      <c r="U1797" s="125"/>
      <c r="V1797" s="125"/>
      <c r="W1797" s="125"/>
    </row>
    <row r="1798" spans="1:23" x14ac:dyDescent="0.2">
      <c r="A1798" s="29" t="str">
        <f>IFERROR(VLOOKUP(D:D,'Payment Schedule'!U:AK,17,FALSE),"Not Leased")</f>
        <v>Not Leased</v>
      </c>
      <c r="H1798" s="125"/>
      <c r="O1798" s="125"/>
      <c r="P1798" s="125"/>
      <c r="Q1798" s="125"/>
      <c r="U1798" s="125"/>
      <c r="V1798" s="125"/>
      <c r="W1798" s="125"/>
    </row>
    <row r="1799" spans="1:23" x14ac:dyDescent="0.2">
      <c r="A1799" s="29" t="str">
        <f>IFERROR(VLOOKUP(D:D,'Payment Schedule'!U:AK,17,FALSE),"Not Leased")</f>
        <v>Not Leased</v>
      </c>
      <c r="H1799" s="125"/>
      <c r="O1799" s="125"/>
      <c r="P1799" s="125"/>
      <c r="Q1799" s="125"/>
      <c r="U1799" s="125"/>
      <c r="V1799" s="125"/>
      <c r="W1799" s="125"/>
    </row>
    <row r="1800" spans="1:23" x14ac:dyDescent="0.2">
      <c r="A1800" s="29" t="str">
        <f>IFERROR(VLOOKUP(D:D,'Payment Schedule'!U:AK,17,FALSE),"Not Leased")</f>
        <v>Not Leased</v>
      </c>
      <c r="H1800" s="125"/>
      <c r="O1800" s="125"/>
      <c r="P1800" s="125"/>
      <c r="Q1800" s="125"/>
      <c r="U1800" s="125"/>
      <c r="V1800" s="125"/>
      <c r="W1800" s="125"/>
    </row>
    <row r="1801" spans="1:23" x14ac:dyDescent="0.2">
      <c r="A1801" s="29" t="str">
        <f>IFERROR(VLOOKUP(D:D,'Payment Schedule'!U:AK,17,FALSE),"Not Leased")</f>
        <v>Not Leased</v>
      </c>
      <c r="H1801" s="125"/>
      <c r="O1801" s="125"/>
      <c r="P1801" s="125"/>
      <c r="Q1801" s="125"/>
      <c r="U1801" s="125"/>
      <c r="V1801" s="125"/>
      <c r="W1801" s="125"/>
    </row>
    <row r="1802" spans="1:23" x14ac:dyDescent="0.2">
      <c r="A1802" s="29" t="str">
        <f>IFERROR(VLOOKUP(D:D,'Payment Schedule'!U:AK,17,FALSE),"Not Leased")</f>
        <v>Not Leased</v>
      </c>
      <c r="H1802" s="125"/>
      <c r="O1802" s="125"/>
      <c r="P1802" s="125"/>
      <c r="Q1802" s="125"/>
      <c r="U1802" s="125"/>
      <c r="V1802" s="125"/>
      <c r="W1802" s="125"/>
    </row>
    <row r="1803" spans="1:23" x14ac:dyDescent="0.2">
      <c r="A1803" s="29" t="str">
        <f>IFERROR(VLOOKUP(D:D,'Payment Schedule'!U:AK,17,FALSE),"Not Leased")</f>
        <v>Not Leased</v>
      </c>
      <c r="H1803" s="125"/>
      <c r="O1803" s="125"/>
      <c r="P1803" s="125"/>
      <c r="Q1803" s="125"/>
      <c r="U1803" s="125"/>
      <c r="V1803" s="125"/>
      <c r="W1803" s="125"/>
    </row>
    <row r="1804" spans="1:23" x14ac:dyDescent="0.2">
      <c r="A1804" s="29" t="str">
        <f>IFERROR(VLOOKUP(D:D,'Payment Schedule'!U:AK,17,FALSE),"Not Leased")</f>
        <v>Not Leased</v>
      </c>
      <c r="H1804" s="125"/>
      <c r="O1804" s="125"/>
      <c r="P1804" s="125"/>
      <c r="Q1804" s="125"/>
      <c r="U1804" s="125"/>
      <c r="V1804" s="125"/>
      <c r="W1804" s="125"/>
    </row>
    <row r="1805" spans="1:23" x14ac:dyDescent="0.2">
      <c r="A1805" s="29" t="str">
        <f>IFERROR(VLOOKUP(D:D,'Payment Schedule'!U:AK,17,FALSE),"Not Leased")</f>
        <v>Not Leased</v>
      </c>
      <c r="H1805" s="125"/>
      <c r="O1805" s="125"/>
      <c r="P1805" s="125"/>
      <c r="Q1805" s="125"/>
      <c r="U1805" s="125"/>
      <c r="V1805" s="125"/>
      <c r="W1805" s="125"/>
    </row>
    <row r="1806" spans="1:23" x14ac:dyDescent="0.2">
      <c r="A1806" s="29" t="str">
        <f>IFERROR(VLOOKUP(D:D,'Payment Schedule'!U:AK,17,FALSE),"Not Leased")</f>
        <v>Not Leased</v>
      </c>
      <c r="H1806" s="125"/>
      <c r="O1806" s="125"/>
      <c r="P1806" s="125"/>
      <c r="Q1806" s="125"/>
      <c r="U1806" s="125"/>
      <c r="V1806" s="125"/>
      <c r="W1806" s="125"/>
    </row>
    <row r="1807" spans="1:23" x14ac:dyDescent="0.2">
      <c r="A1807" s="29" t="str">
        <f>IFERROR(VLOOKUP(D:D,'Payment Schedule'!U:AK,17,FALSE),"Not Leased")</f>
        <v>Not Leased</v>
      </c>
      <c r="H1807" s="125"/>
      <c r="O1807" s="125"/>
      <c r="P1807" s="125"/>
      <c r="Q1807" s="125"/>
      <c r="U1807" s="125"/>
      <c r="V1807" s="125"/>
      <c r="W1807" s="125"/>
    </row>
    <row r="1808" spans="1:23" x14ac:dyDescent="0.2">
      <c r="A1808" s="29" t="str">
        <f>IFERROR(VLOOKUP(D:D,'Payment Schedule'!U:AK,17,FALSE),"Not Leased")</f>
        <v>Not Leased</v>
      </c>
      <c r="H1808" s="125"/>
      <c r="O1808" s="125"/>
      <c r="P1808" s="125"/>
      <c r="Q1808" s="125"/>
      <c r="U1808" s="125"/>
      <c r="V1808" s="125"/>
      <c r="W1808" s="125"/>
    </row>
    <row r="1809" spans="1:23" x14ac:dyDescent="0.2">
      <c r="A1809" s="29" t="str">
        <f>IFERROR(VLOOKUP(D:D,'Payment Schedule'!U:AK,17,FALSE),"Not Leased")</f>
        <v>Not Leased</v>
      </c>
      <c r="H1809" s="125"/>
      <c r="O1809" s="125"/>
      <c r="P1809" s="125"/>
      <c r="Q1809" s="125"/>
      <c r="U1809" s="125"/>
      <c r="V1809" s="125"/>
      <c r="W1809" s="125"/>
    </row>
    <row r="1810" spans="1:23" x14ac:dyDescent="0.2">
      <c r="A1810" s="29" t="str">
        <f>IFERROR(VLOOKUP(D:D,'Payment Schedule'!U:AK,17,FALSE),"Not Leased")</f>
        <v>Not Leased</v>
      </c>
      <c r="H1810" s="125"/>
      <c r="O1810" s="125"/>
      <c r="P1810" s="125"/>
      <c r="Q1810" s="125"/>
      <c r="U1810" s="125"/>
      <c r="V1810" s="125"/>
      <c r="W1810" s="125"/>
    </row>
    <row r="1811" spans="1:23" x14ac:dyDescent="0.2">
      <c r="A1811" s="29" t="str">
        <f>IFERROR(VLOOKUP(D:D,'Payment Schedule'!U:AK,17,FALSE),"Not Leased")</f>
        <v>Not Leased</v>
      </c>
      <c r="H1811" s="125"/>
      <c r="O1811" s="125"/>
      <c r="P1811" s="125"/>
      <c r="Q1811" s="125"/>
      <c r="U1811" s="125"/>
      <c r="V1811" s="125"/>
      <c r="W1811" s="125"/>
    </row>
    <row r="1812" spans="1:23" x14ac:dyDescent="0.2">
      <c r="A1812" s="29" t="str">
        <f>IFERROR(VLOOKUP(D:D,'Payment Schedule'!U:AK,17,FALSE),"Not Leased")</f>
        <v>Not Leased</v>
      </c>
      <c r="H1812" s="125"/>
      <c r="O1812" s="125"/>
      <c r="P1812" s="125"/>
      <c r="Q1812" s="125"/>
      <c r="U1812" s="125"/>
      <c r="V1812" s="125"/>
      <c r="W1812" s="125"/>
    </row>
    <row r="1813" spans="1:23" x14ac:dyDescent="0.2">
      <c r="A1813" s="29" t="str">
        <f>IFERROR(VLOOKUP(D:D,'Payment Schedule'!U:AK,17,FALSE),"Not Leased")</f>
        <v>Not Leased</v>
      </c>
      <c r="H1813" s="125"/>
      <c r="O1813" s="125"/>
      <c r="P1813" s="125"/>
      <c r="Q1813" s="125"/>
      <c r="U1813" s="125"/>
      <c r="V1813" s="125"/>
      <c r="W1813" s="125"/>
    </row>
    <row r="1814" spans="1:23" x14ac:dyDescent="0.2">
      <c r="A1814" s="29" t="str">
        <f>IFERROR(VLOOKUP(D:D,'Payment Schedule'!U:AK,17,FALSE),"Not Leased")</f>
        <v>Not Leased</v>
      </c>
      <c r="H1814" s="125"/>
      <c r="O1814" s="125"/>
      <c r="P1814" s="125"/>
      <c r="Q1814" s="125"/>
      <c r="U1814" s="125"/>
      <c r="V1814" s="125"/>
      <c r="W1814" s="125"/>
    </row>
    <row r="1815" spans="1:23" x14ac:dyDescent="0.2">
      <c r="A1815" s="29" t="str">
        <f>IFERROR(VLOOKUP(D:D,'Payment Schedule'!U:AK,17,FALSE),"Not Leased")</f>
        <v>Not Leased</v>
      </c>
      <c r="H1815" s="125"/>
      <c r="O1815" s="125"/>
      <c r="P1815" s="125"/>
      <c r="Q1815" s="125"/>
      <c r="U1815" s="125"/>
      <c r="V1815" s="125"/>
      <c r="W1815" s="125"/>
    </row>
    <row r="1816" spans="1:23" x14ac:dyDescent="0.2">
      <c r="A1816" s="29" t="str">
        <f>IFERROR(VLOOKUP(D:D,'Payment Schedule'!U:AK,17,FALSE),"Not Leased")</f>
        <v>Not Leased</v>
      </c>
      <c r="H1816" s="125"/>
      <c r="O1816" s="125"/>
      <c r="P1816" s="125"/>
      <c r="Q1816" s="125"/>
      <c r="U1816" s="125"/>
      <c r="V1816" s="125"/>
      <c r="W1816" s="125"/>
    </row>
    <row r="1817" spans="1:23" x14ac:dyDescent="0.2">
      <c r="A1817" s="29" t="str">
        <f>IFERROR(VLOOKUP(D:D,'Payment Schedule'!U:AK,17,FALSE),"Not Leased")</f>
        <v>Not Leased</v>
      </c>
      <c r="H1817" s="125"/>
      <c r="O1817" s="125"/>
      <c r="P1817" s="125"/>
      <c r="Q1817" s="125"/>
      <c r="U1817" s="125"/>
      <c r="V1817" s="125"/>
      <c r="W1817" s="125"/>
    </row>
    <row r="1818" spans="1:23" x14ac:dyDescent="0.2">
      <c r="A1818" s="29" t="str">
        <f>IFERROR(VLOOKUP(D:D,'Payment Schedule'!U:AK,17,FALSE),"Not Leased")</f>
        <v>Not Leased</v>
      </c>
      <c r="H1818" s="125"/>
      <c r="O1818" s="125"/>
      <c r="P1818" s="125"/>
      <c r="Q1818" s="125"/>
      <c r="U1818" s="125"/>
      <c r="V1818" s="125"/>
      <c r="W1818" s="125"/>
    </row>
    <row r="1819" spans="1:23" x14ac:dyDescent="0.2">
      <c r="A1819" s="29" t="str">
        <f>IFERROR(VLOOKUP(D:D,'Payment Schedule'!U:AK,17,FALSE),"Not Leased")</f>
        <v>Not Leased</v>
      </c>
      <c r="H1819" s="125"/>
      <c r="O1819" s="125"/>
      <c r="P1819" s="125"/>
      <c r="Q1819" s="125"/>
      <c r="U1819" s="125"/>
      <c r="V1819" s="125"/>
      <c r="W1819" s="125"/>
    </row>
    <row r="1820" spans="1:23" x14ac:dyDescent="0.2">
      <c r="A1820" s="29" t="str">
        <f>IFERROR(VLOOKUP(D:D,'Payment Schedule'!U:AK,17,FALSE),"Not Leased")</f>
        <v>Not Leased</v>
      </c>
      <c r="H1820" s="125"/>
      <c r="O1820" s="125"/>
      <c r="P1820" s="125"/>
      <c r="Q1820" s="125"/>
      <c r="U1820" s="125"/>
      <c r="V1820" s="125"/>
      <c r="W1820" s="125"/>
    </row>
    <row r="1821" spans="1:23" x14ac:dyDescent="0.2">
      <c r="A1821" s="29" t="str">
        <f>IFERROR(VLOOKUP(D:D,'Payment Schedule'!U:AK,17,FALSE),"Not Leased")</f>
        <v>Not Leased</v>
      </c>
      <c r="H1821" s="125"/>
      <c r="O1821" s="125"/>
      <c r="P1821" s="125"/>
      <c r="Q1821" s="125"/>
      <c r="U1821" s="125"/>
      <c r="V1821" s="125"/>
      <c r="W1821" s="125"/>
    </row>
    <row r="1822" spans="1:23" x14ac:dyDescent="0.2">
      <c r="A1822" s="29" t="str">
        <f>IFERROR(VLOOKUP(D:D,'Payment Schedule'!U:AK,17,FALSE),"Not Leased")</f>
        <v>Not Leased</v>
      </c>
      <c r="H1822" s="125"/>
      <c r="O1822" s="125"/>
      <c r="P1822" s="125"/>
      <c r="Q1822" s="125"/>
      <c r="U1822" s="125"/>
      <c r="V1822" s="125"/>
      <c r="W1822" s="125"/>
    </row>
    <row r="1823" spans="1:23" x14ac:dyDescent="0.2">
      <c r="A1823" s="29" t="str">
        <f>IFERROR(VLOOKUP(D:D,'Payment Schedule'!U:AK,17,FALSE),"Not Leased")</f>
        <v>Not Leased</v>
      </c>
      <c r="H1823" s="125"/>
      <c r="O1823" s="125"/>
      <c r="P1823" s="125"/>
      <c r="Q1823" s="125"/>
      <c r="U1823" s="125"/>
      <c r="V1823" s="125"/>
      <c r="W1823" s="125"/>
    </row>
    <row r="1824" spans="1:23" x14ac:dyDescent="0.2">
      <c r="A1824" s="29" t="str">
        <f>IFERROR(VLOOKUP(D:D,'Payment Schedule'!U:AK,17,FALSE),"Not Leased")</f>
        <v>Not Leased</v>
      </c>
      <c r="H1824" s="125"/>
      <c r="O1824" s="125"/>
      <c r="P1824" s="125"/>
      <c r="Q1824" s="125"/>
      <c r="U1824" s="125"/>
      <c r="V1824" s="125"/>
      <c r="W1824" s="125"/>
    </row>
    <row r="1825" spans="1:23" x14ac:dyDescent="0.2">
      <c r="A1825" s="29" t="str">
        <f>IFERROR(VLOOKUP(D:D,'Payment Schedule'!U:AK,17,FALSE),"Not Leased")</f>
        <v>Not Leased</v>
      </c>
      <c r="H1825" s="125"/>
      <c r="O1825" s="125"/>
      <c r="P1825" s="125"/>
      <c r="Q1825" s="125"/>
      <c r="U1825" s="125"/>
      <c r="V1825" s="125"/>
      <c r="W1825" s="125"/>
    </row>
    <row r="1826" spans="1:23" x14ac:dyDescent="0.2">
      <c r="A1826" s="29" t="str">
        <f>IFERROR(VLOOKUP(D:D,'Payment Schedule'!U:AK,17,FALSE),"Not Leased")</f>
        <v>Not Leased</v>
      </c>
      <c r="H1826" s="125"/>
      <c r="O1826" s="125"/>
      <c r="P1826" s="125"/>
      <c r="Q1826" s="125"/>
      <c r="U1826" s="125"/>
      <c r="V1826" s="125"/>
      <c r="W1826" s="125"/>
    </row>
    <row r="1827" spans="1:23" x14ac:dyDescent="0.2">
      <c r="A1827" s="29" t="str">
        <f>IFERROR(VLOOKUP(D:D,'Payment Schedule'!U:AK,17,FALSE),"Not Leased")</f>
        <v>Not Leased</v>
      </c>
      <c r="H1827" s="125"/>
      <c r="O1827" s="125"/>
      <c r="P1827" s="125"/>
      <c r="Q1827" s="125"/>
      <c r="U1827" s="125"/>
      <c r="V1827" s="125"/>
      <c r="W1827" s="125"/>
    </row>
    <row r="1828" spans="1:23" x14ac:dyDescent="0.2">
      <c r="A1828" s="29" t="str">
        <f>IFERROR(VLOOKUP(D:D,'Payment Schedule'!U:AK,17,FALSE),"Not Leased")</f>
        <v>Not Leased</v>
      </c>
      <c r="H1828" s="125"/>
      <c r="O1828" s="125"/>
      <c r="P1828" s="125"/>
      <c r="Q1828" s="125"/>
      <c r="U1828" s="125"/>
      <c r="V1828" s="125"/>
      <c r="W1828" s="125"/>
    </row>
    <row r="1829" spans="1:23" x14ac:dyDescent="0.2">
      <c r="A1829" s="29" t="str">
        <f>IFERROR(VLOOKUP(D:D,'Payment Schedule'!U:AK,17,FALSE),"Not Leased")</f>
        <v>Not Leased</v>
      </c>
      <c r="H1829" s="125"/>
      <c r="O1829" s="125"/>
      <c r="P1829" s="125"/>
      <c r="Q1829" s="125"/>
      <c r="U1829" s="125"/>
      <c r="V1829" s="125"/>
      <c r="W1829" s="125"/>
    </row>
    <row r="1830" spans="1:23" x14ac:dyDescent="0.2">
      <c r="A1830" s="29" t="str">
        <f>IFERROR(VLOOKUP(D:D,'Payment Schedule'!U:AK,17,FALSE),"Not Leased")</f>
        <v>Not Leased</v>
      </c>
      <c r="H1830" s="125"/>
      <c r="O1830" s="125"/>
      <c r="P1830" s="125"/>
      <c r="Q1830" s="125"/>
      <c r="U1830" s="125"/>
      <c r="V1830" s="125"/>
      <c r="W1830" s="125"/>
    </row>
    <row r="1831" spans="1:23" x14ac:dyDescent="0.2">
      <c r="A1831" s="29" t="str">
        <f>IFERROR(VLOOKUP(D:D,'Payment Schedule'!U:AK,17,FALSE),"Not Leased")</f>
        <v>Not Leased</v>
      </c>
      <c r="H1831" s="125"/>
      <c r="O1831" s="125"/>
      <c r="P1831" s="125"/>
      <c r="Q1831" s="125"/>
      <c r="U1831" s="125"/>
      <c r="V1831" s="125"/>
      <c r="W1831" s="125"/>
    </row>
    <row r="1832" spans="1:23" x14ac:dyDescent="0.2">
      <c r="A1832" s="29" t="str">
        <f>IFERROR(VLOOKUP(D:D,'Payment Schedule'!U:AK,17,FALSE),"Not Leased")</f>
        <v>Not Leased</v>
      </c>
      <c r="H1832" s="125"/>
      <c r="O1832" s="125"/>
      <c r="P1832" s="125"/>
      <c r="Q1832" s="125"/>
      <c r="U1832" s="125"/>
      <c r="V1832" s="125"/>
      <c r="W1832" s="125"/>
    </row>
    <row r="1833" spans="1:23" x14ac:dyDescent="0.2">
      <c r="A1833" s="29" t="str">
        <f>IFERROR(VLOOKUP(D:D,'Payment Schedule'!U:AK,17,FALSE),"Not Leased")</f>
        <v>Not Leased</v>
      </c>
      <c r="H1833" s="125"/>
      <c r="O1833" s="125"/>
      <c r="P1833" s="125"/>
      <c r="Q1833" s="125"/>
      <c r="U1833" s="125"/>
      <c r="V1833" s="125"/>
      <c r="W1833" s="125"/>
    </row>
    <row r="1834" spans="1:23" x14ac:dyDescent="0.2">
      <c r="A1834" s="29" t="str">
        <f>IFERROR(VLOOKUP(D:D,'Payment Schedule'!U:AK,17,FALSE),"Not Leased")</f>
        <v>Not Leased</v>
      </c>
      <c r="H1834" s="125"/>
      <c r="O1834" s="125"/>
      <c r="P1834" s="125"/>
      <c r="Q1834" s="125"/>
      <c r="U1834" s="125"/>
      <c r="V1834" s="125"/>
      <c r="W1834" s="125"/>
    </row>
    <row r="1835" spans="1:23" x14ac:dyDescent="0.2">
      <c r="A1835" s="29" t="str">
        <f>IFERROR(VLOOKUP(D:D,'Payment Schedule'!U:AK,17,FALSE),"Not Leased")</f>
        <v>Not Leased</v>
      </c>
      <c r="H1835" s="125"/>
      <c r="O1835" s="125"/>
      <c r="P1835" s="125"/>
      <c r="Q1835" s="125"/>
      <c r="U1835" s="125"/>
      <c r="V1835" s="125"/>
      <c r="W1835" s="125"/>
    </row>
    <row r="1836" spans="1:23" x14ac:dyDescent="0.2">
      <c r="A1836" s="29" t="str">
        <f>IFERROR(VLOOKUP(D:D,'Payment Schedule'!U:AK,17,FALSE),"Not Leased")</f>
        <v>Not Leased</v>
      </c>
      <c r="H1836" s="125"/>
      <c r="O1836" s="125"/>
      <c r="P1836" s="125"/>
      <c r="Q1836" s="125"/>
      <c r="U1836" s="125"/>
      <c r="V1836" s="125"/>
      <c r="W1836" s="125"/>
    </row>
    <row r="1837" spans="1:23" x14ac:dyDescent="0.2">
      <c r="A1837" s="29" t="str">
        <f>IFERROR(VLOOKUP(D:D,'Payment Schedule'!U:AK,17,FALSE),"Not Leased")</f>
        <v>Not Leased</v>
      </c>
      <c r="H1837" s="125"/>
      <c r="O1837" s="125"/>
      <c r="P1837" s="125"/>
      <c r="Q1837" s="125"/>
      <c r="U1837" s="125"/>
      <c r="V1837" s="125"/>
      <c r="W1837" s="125"/>
    </row>
    <row r="1838" spans="1:23" x14ac:dyDescent="0.2">
      <c r="A1838" s="29" t="str">
        <f>IFERROR(VLOOKUP(D:D,'Payment Schedule'!U:AK,17,FALSE),"Not Leased")</f>
        <v>Not Leased</v>
      </c>
      <c r="H1838" s="125"/>
      <c r="O1838" s="125"/>
      <c r="P1838" s="125"/>
      <c r="Q1838" s="125"/>
      <c r="U1838" s="125"/>
      <c r="V1838" s="125"/>
      <c r="W1838" s="125"/>
    </row>
    <row r="1839" spans="1:23" x14ac:dyDescent="0.2">
      <c r="A1839" s="29" t="str">
        <f>IFERROR(VLOOKUP(D:D,'Payment Schedule'!U:AK,17,FALSE),"Not Leased")</f>
        <v>Not Leased</v>
      </c>
      <c r="H1839" s="125"/>
      <c r="O1839" s="125"/>
      <c r="P1839" s="125"/>
      <c r="Q1839" s="125"/>
      <c r="U1839" s="125"/>
      <c r="V1839" s="125"/>
      <c r="W1839" s="125"/>
    </row>
    <row r="1840" spans="1:23" x14ac:dyDescent="0.2">
      <c r="A1840" s="29" t="str">
        <f>IFERROR(VLOOKUP(D:D,'Payment Schedule'!U:AK,17,FALSE),"Not Leased")</f>
        <v>Not Leased</v>
      </c>
      <c r="H1840" s="125"/>
      <c r="O1840" s="125"/>
      <c r="P1840" s="125"/>
      <c r="Q1840" s="125"/>
      <c r="U1840" s="125"/>
      <c r="V1840" s="125"/>
      <c r="W1840" s="125"/>
    </row>
    <row r="1841" spans="1:23" x14ac:dyDescent="0.2">
      <c r="A1841" s="29" t="str">
        <f>IFERROR(VLOOKUP(D:D,'Payment Schedule'!U:AK,17,FALSE),"Not Leased")</f>
        <v>Not Leased</v>
      </c>
      <c r="H1841" s="125"/>
      <c r="O1841" s="125"/>
      <c r="P1841" s="125"/>
      <c r="Q1841" s="125"/>
      <c r="U1841" s="125"/>
      <c r="V1841" s="125"/>
      <c r="W1841" s="125"/>
    </row>
    <row r="1842" spans="1:23" x14ac:dyDescent="0.2">
      <c r="A1842" s="29" t="str">
        <f>IFERROR(VLOOKUP(D:D,'Payment Schedule'!U:AK,17,FALSE),"Not Leased")</f>
        <v>Not Leased</v>
      </c>
      <c r="H1842" s="125"/>
      <c r="O1842" s="125"/>
      <c r="P1842" s="125"/>
      <c r="Q1842" s="125"/>
      <c r="U1842" s="125"/>
      <c r="V1842" s="125"/>
      <c r="W1842" s="125"/>
    </row>
    <row r="1843" spans="1:23" x14ac:dyDescent="0.2">
      <c r="A1843" s="29" t="str">
        <f>IFERROR(VLOOKUP(D:D,'Payment Schedule'!U:AK,17,FALSE),"Not Leased")</f>
        <v>Not Leased</v>
      </c>
      <c r="H1843" s="125"/>
      <c r="O1843" s="125"/>
      <c r="P1843" s="125"/>
      <c r="Q1843" s="125"/>
      <c r="U1843" s="125"/>
      <c r="V1843" s="125"/>
      <c r="W1843" s="125"/>
    </row>
    <row r="1844" spans="1:23" x14ac:dyDescent="0.2">
      <c r="A1844" s="29" t="str">
        <f>IFERROR(VLOOKUP(D:D,'Payment Schedule'!U:AK,17,FALSE),"Not Leased")</f>
        <v>Not Leased</v>
      </c>
      <c r="H1844" s="125"/>
      <c r="O1844" s="125"/>
      <c r="P1844" s="125"/>
      <c r="Q1844" s="125"/>
      <c r="U1844" s="125"/>
      <c r="V1844" s="125"/>
      <c r="W1844" s="125"/>
    </row>
    <row r="1845" spans="1:23" x14ac:dyDescent="0.2">
      <c r="A1845" s="29" t="str">
        <f>IFERROR(VLOOKUP(D:D,'Payment Schedule'!U:AK,17,FALSE),"Not Leased")</f>
        <v>Not Leased</v>
      </c>
      <c r="H1845" s="125"/>
      <c r="O1845" s="125"/>
      <c r="P1845" s="125"/>
      <c r="Q1845" s="125"/>
      <c r="U1845" s="125"/>
      <c r="V1845" s="125"/>
      <c r="W1845" s="125"/>
    </row>
    <row r="1846" spans="1:23" x14ac:dyDescent="0.2">
      <c r="A1846" s="29" t="str">
        <f>IFERROR(VLOOKUP(D:D,'Payment Schedule'!U:AK,17,FALSE),"Not Leased")</f>
        <v>Not Leased</v>
      </c>
      <c r="H1846" s="125"/>
      <c r="O1846" s="125"/>
      <c r="P1846" s="125"/>
      <c r="Q1846" s="125"/>
      <c r="U1846" s="125"/>
      <c r="V1846" s="125"/>
      <c r="W1846" s="125"/>
    </row>
    <row r="1847" spans="1:23" x14ac:dyDescent="0.2">
      <c r="A1847" s="29" t="str">
        <f>IFERROR(VLOOKUP(D:D,'Payment Schedule'!U:AK,17,FALSE),"Not Leased")</f>
        <v>Not Leased</v>
      </c>
      <c r="H1847" s="125"/>
      <c r="O1847" s="125"/>
      <c r="P1847" s="125"/>
      <c r="Q1847" s="125"/>
      <c r="U1847" s="125"/>
      <c r="V1847" s="125"/>
      <c r="W1847" s="125"/>
    </row>
    <row r="1848" spans="1:23" x14ac:dyDescent="0.2">
      <c r="A1848" s="29" t="str">
        <f>IFERROR(VLOOKUP(D:D,'Payment Schedule'!U:AK,17,FALSE),"Not Leased")</f>
        <v>Not Leased</v>
      </c>
      <c r="H1848" s="125"/>
      <c r="O1848" s="125"/>
      <c r="P1848" s="125"/>
      <c r="Q1848" s="125"/>
      <c r="U1848" s="125"/>
      <c r="V1848" s="125"/>
      <c r="W1848" s="125"/>
    </row>
    <row r="1849" spans="1:23" x14ac:dyDescent="0.2">
      <c r="A1849" s="29" t="str">
        <f>IFERROR(VLOOKUP(D:D,'Payment Schedule'!U:AK,17,FALSE),"Not Leased")</f>
        <v>Not Leased</v>
      </c>
      <c r="H1849" s="125"/>
      <c r="O1849" s="125"/>
      <c r="P1849" s="125"/>
      <c r="Q1849" s="125"/>
      <c r="U1849" s="125"/>
      <c r="V1849" s="125"/>
      <c r="W1849" s="125"/>
    </row>
    <row r="1850" spans="1:23" x14ac:dyDescent="0.2">
      <c r="A1850" s="29" t="str">
        <f>IFERROR(VLOOKUP(D:D,'Payment Schedule'!U:AK,17,FALSE),"Not Leased")</f>
        <v>Not Leased</v>
      </c>
      <c r="H1850" s="125"/>
      <c r="O1850" s="125"/>
      <c r="P1850" s="125"/>
      <c r="Q1850" s="125"/>
      <c r="U1850" s="125"/>
      <c r="V1850" s="125"/>
      <c r="W1850" s="125"/>
    </row>
    <row r="1851" spans="1:23" x14ac:dyDescent="0.2">
      <c r="A1851" s="29" t="str">
        <f>IFERROR(VLOOKUP(D:D,'Payment Schedule'!U:AK,17,FALSE),"Not Leased")</f>
        <v>Not Leased</v>
      </c>
      <c r="H1851" s="125"/>
      <c r="O1851" s="125"/>
      <c r="P1851" s="125"/>
      <c r="Q1851" s="125"/>
      <c r="U1851" s="125"/>
      <c r="V1851" s="125"/>
      <c r="W1851" s="125"/>
    </row>
    <row r="1852" spans="1:23" x14ac:dyDescent="0.2">
      <c r="A1852" s="29" t="str">
        <f>IFERROR(VLOOKUP(D:D,'Payment Schedule'!U:AK,17,FALSE),"Not Leased")</f>
        <v>Not Leased</v>
      </c>
      <c r="H1852" s="125"/>
      <c r="O1852" s="125"/>
      <c r="P1852" s="125"/>
      <c r="Q1852" s="125"/>
      <c r="U1852" s="125"/>
      <c r="V1852" s="125"/>
      <c r="W1852" s="125"/>
    </row>
    <row r="1853" spans="1:23" x14ac:dyDescent="0.2">
      <c r="A1853" s="29" t="str">
        <f>IFERROR(VLOOKUP(D:D,'Payment Schedule'!U:AK,17,FALSE),"Not Leased")</f>
        <v>Not Leased</v>
      </c>
      <c r="H1853" s="125"/>
      <c r="O1853" s="125"/>
      <c r="P1853" s="125"/>
      <c r="Q1853" s="125"/>
      <c r="U1853" s="125"/>
      <c r="V1853" s="125"/>
      <c r="W1853" s="125"/>
    </row>
    <row r="1854" spans="1:23" x14ac:dyDescent="0.2">
      <c r="A1854" s="29" t="str">
        <f>IFERROR(VLOOKUP(D:D,'Payment Schedule'!U:AK,17,FALSE),"Not Leased")</f>
        <v>Not Leased</v>
      </c>
      <c r="H1854" s="125"/>
      <c r="O1854" s="125"/>
      <c r="P1854" s="125"/>
      <c r="Q1854" s="125"/>
      <c r="U1854" s="125"/>
      <c r="V1854" s="125"/>
      <c r="W1854" s="125"/>
    </row>
    <row r="1855" spans="1:23" x14ac:dyDescent="0.2">
      <c r="A1855" s="29" t="str">
        <f>IFERROR(VLOOKUP(D:D,'Payment Schedule'!U:AK,17,FALSE),"Not Leased")</f>
        <v>Not Leased</v>
      </c>
      <c r="H1855" s="125"/>
      <c r="O1855" s="125"/>
      <c r="P1855" s="125"/>
      <c r="Q1855" s="125"/>
      <c r="U1855" s="125"/>
      <c r="V1855" s="125"/>
      <c r="W1855" s="125"/>
    </row>
    <row r="1856" spans="1:23" x14ac:dyDescent="0.2">
      <c r="A1856" s="29" t="str">
        <f>IFERROR(VLOOKUP(D:D,'Payment Schedule'!U:AK,17,FALSE),"Not Leased")</f>
        <v>Not Leased</v>
      </c>
      <c r="H1856" s="125"/>
      <c r="O1856" s="125"/>
      <c r="P1856" s="125"/>
      <c r="Q1856" s="125"/>
      <c r="U1856" s="125"/>
      <c r="V1856" s="125"/>
      <c r="W1856" s="125"/>
    </row>
    <row r="1857" spans="1:23" x14ac:dyDescent="0.2">
      <c r="A1857" s="29" t="str">
        <f>IFERROR(VLOOKUP(D:D,'Payment Schedule'!U:AK,17,FALSE),"Not Leased")</f>
        <v>Not Leased</v>
      </c>
      <c r="H1857" s="125"/>
      <c r="O1857" s="125"/>
      <c r="P1857" s="125"/>
      <c r="Q1857" s="125"/>
      <c r="U1857" s="125"/>
      <c r="V1857" s="125"/>
      <c r="W1857" s="125"/>
    </row>
    <row r="1858" spans="1:23" x14ac:dyDescent="0.2">
      <c r="A1858" s="29" t="str">
        <f>IFERROR(VLOOKUP(D:D,'Payment Schedule'!U:AK,17,FALSE),"Not Leased")</f>
        <v>Not Leased</v>
      </c>
      <c r="H1858" s="125"/>
      <c r="O1858" s="125"/>
      <c r="P1858" s="125"/>
      <c r="Q1858" s="125"/>
      <c r="U1858" s="125"/>
      <c r="V1858" s="125"/>
      <c r="W1858" s="125"/>
    </row>
    <row r="1859" spans="1:23" x14ac:dyDescent="0.2">
      <c r="A1859" s="29" t="str">
        <f>IFERROR(VLOOKUP(D:D,'Payment Schedule'!U:AK,17,FALSE),"Not Leased")</f>
        <v>Not Leased</v>
      </c>
      <c r="H1859" s="125"/>
      <c r="O1859" s="125"/>
      <c r="P1859" s="125"/>
      <c r="Q1859" s="125"/>
      <c r="U1859" s="125"/>
      <c r="V1859" s="125"/>
      <c r="W1859" s="125"/>
    </row>
    <row r="1860" spans="1:23" x14ac:dyDescent="0.2">
      <c r="A1860" s="29" t="str">
        <f>IFERROR(VLOOKUP(D:D,'Payment Schedule'!U:AK,17,FALSE),"Not Leased")</f>
        <v>Not Leased</v>
      </c>
      <c r="H1860" s="125"/>
      <c r="O1860" s="125"/>
      <c r="P1860" s="125"/>
      <c r="Q1860" s="125"/>
      <c r="U1860" s="125"/>
      <c r="V1860" s="125"/>
      <c r="W1860" s="125"/>
    </row>
    <row r="1861" spans="1:23" x14ac:dyDescent="0.2">
      <c r="A1861" s="29" t="str">
        <f>IFERROR(VLOOKUP(D:D,'Payment Schedule'!U:AK,17,FALSE),"Not Leased")</f>
        <v>Not Leased</v>
      </c>
      <c r="H1861" s="125"/>
      <c r="J1861" s="125"/>
      <c r="O1861" s="125"/>
      <c r="P1861" s="125"/>
      <c r="Q1861" s="125"/>
      <c r="R1861" s="125"/>
      <c r="U1861" s="125"/>
      <c r="V1861" s="125"/>
      <c r="W1861" s="125"/>
    </row>
    <row r="1862" spans="1:23" x14ac:dyDescent="0.2">
      <c r="A1862" s="29" t="str">
        <f>IFERROR(VLOOKUP(D:D,'Payment Schedule'!U:AK,17,FALSE),"Not Leased")</f>
        <v>Not Leased</v>
      </c>
      <c r="H1862" s="125"/>
      <c r="O1862" s="125"/>
      <c r="P1862" s="125"/>
      <c r="Q1862" s="125"/>
      <c r="U1862" s="125"/>
      <c r="V1862" s="125"/>
      <c r="W1862" s="125"/>
    </row>
    <row r="1863" spans="1:23" x14ac:dyDescent="0.2">
      <c r="A1863" s="29" t="str">
        <f>IFERROR(VLOOKUP(D:D,'Payment Schedule'!U:AK,17,FALSE),"Not Leased")</f>
        <v>Not Leased</v>
      </c>
      <c r="H1863" s="125"/>
      <c r="O1863" s="125"/>
      <c r="P1863" s="125"/>
      <c r="Q1863" s="125"/>
      <c r="U1863" s="125"/>
      <c r="V1863" s="125"/>
      <c r="W1863" s="125"/>
    </row>
    <row r="1864" spans="1:23" x14ac:dyDescent="0.2">
      <c r="A1864" s="29" t="str">
        <f>IFERROR(VLOOKUP(D:D,'Payment Schedule'!U:AK,17,FALSE),"Not Leased")</f>
        <v>Not Leased</v>
      </c>
      <c r="H1864" s="125"/>
      <c r="O1864" s="125"/>
      <c r="P1864" s="125"/>
      <c r="Q1864" s="125"/>
      <c r="U1864" s="125"/>
      <c r="V1864" s="125"/>
      <c r="W1864" s="125"/>
    </row>
    <row r="1865" spans="1:23" x14ac:dyDescent="0.2">
      <c r="A1865" s="29" t="str">
        <f>IFERROR(VLOOKUP(D:D,'Payment Schedule'!U:AK,17,FALSE),"Not Leased")</f>
        <v>Not Leased</v>
      </c>
      <c r="H1865" s="125"/>
      <c r="O1865" s="125"/>
      <c r="P1865" s="125"/>
      <c r="Q1865" s="125"/>
      <c r="U1865" s="125"/>
      <c r="V1865" s="125"/>
      <c r="W1865" s="125"/>
    </row>
    <row r="1866" spans="1:23" x14ac:dyDescent="0.2">
      <c r="A1866" s="29" t="str">
        <f>IFERROR(VLOOKUP(D:D,'Payment Schedule'!U:AK,17,FALSE),"Not Leased")</f>
        <v>Not Leased</v>
      </c>
      <c r="H1866" s="125"/>
      <c r="O1866" s="125"/>
      <c r="P1866" s="125"/>
      <c r="Q1866" s="125"/>
      <c r="U1866" s="125"/>
      <c r="V1866" s="125"/>
      <c r="W1866" s="125"/>
    </row>
    <row r="1867" spans="1:23" x14ac:dyDescent="0.2">
      <c r="A1867" s="29" t="str">
        <f>IFERROR(VLOOKUP(D:D,'Payment Schedule'!U:AK,17,FALSE),"Not Leased")</f>
        <v>Not Leased</v>
      </c>
      <c r="H1867" s="125"/>
      <c r="O1867" s="125"/>
      <c r="P1867" s="125"/>
      <c r="Q1867" s="125"/>
      <c r="U1867" s="125"/>
      <c r="V1867" s="125"/>
      <c r="W1867" s="125"/>
    </row>
    <row r="1868" spans="1:23" x14ac:dyDescent="0.2">
      <c r="A1868" s="29" t="str">
        <f>IFERROR(VLOOKUP(D:D,'Payment Schedule'!U:AK,17,FALSE),"Not Leased")</f>
        <v>Not Leased</v>
      </c>
      <c r="H1868" s="125"/>
      <c r="O1868" s="125"/>
      <c r="P1868" s="125"/>
      <c r="Q1868" s="125"/>
      <c r="U1868" s="125"/>
      <c r="V1868" s="125"/>
      <c r="W1868" s="125"/>
    </row>
    <row r="1869" spans="1:23" x14ac:dyDescent="0.2">
      <c r="A1869" s="29" t="str">
        <f>IFERROR(VLOOKUP(D:D,'Payment Schedule'!U:AK,17,FALSE),"Not Leased")</f>
        <v>Not Leased</v>
      </c>
      <c r="H1869" s="125"/>
      <c r="O1869" s="125"/>
      <c r="P1869" s="125"/>
      <c r="Q1869" s="125"/>
      <c r="U1869" s="125"/>
      <c r="V1869" s="125"/>
      <c r="W1869" s="125"/>
    </row>
    <row r="1870" spans="1:23" x14ac:dyDescent="0.2">
      <c r="A1870" s="29" t="str">
        <f>IFERROR(VLOOKUP(D:D,'Payment Schedule'!U:AK,17,FALSE),"Not Leased")</f>
        <v>Not Leased</v>
      </c>
      <c r="H1870" s="125"/>
      <c r="O1870" s="125"/>
      <c r="P1870" s="125"/>
      <c r="Q1870" s="125"/>
      <c r="U1870" s="125"/>
      <c r="V1870" s="125"/>
      <c r="W1870" s="125"/>
    </row>
    <row r="1871" spans="1:23" x14ac:dyDescent="0.2">
      <c r="A1871" s="29" t="str">
        <f>IFERROR(VLOOKUP(D:D,'Payment Schedule'!U:AK,17,FALSE),"Not Leased")</f>
        <v>Not Leased</v>
      </c>
      <c r="H1871" s="125"/>
      <c r="O1871" s="125"/>
      <c r="P1871" s="125"/>
      <c r="Q1871" s="125"/>
      <c r="U1871" s="125"/>
      <c r="V1871" s="125"/>
      <c r="W1871" s="125"/>
    </row>
    <row r="1872" spans="1:23" x14ac:dyDescent="0.2">
      <c r="A1872" s="29" t="str">
        <f>IFERROR(VLOOKUP(D:D,'Payment Schedule'!U:AK,17,FALSE),"Not Leased")</f>
        <v>Not Leased</v>
      </c>
      <c r="H1872" s="125"/>
      <c r="O1872" s="125"/>
      <c r="P1872" s="125"/>
      <c r="Q1872" s="125"/>
      <c r="U1872" s="125"/>
      <c r="V1872" s="125"/>
      <c r="W1872" s="125"/>
    </row>
    <row r="1873" spans="1:23" x14ac:dyDescent="0.2">
      <c r="A1873" s="29" t="str">
        <f>IFERROR(VLOOKUP(D:D,'Payment Schedule'!U:AK,17,FALSE),"Not Leased")</f>
        <v>Not Leased</v>
      </c>
      <c r="H1873" s="125"/>
      <c r="O1873" s="125"/>
      <c r="P1873" s="125"/>
      <c r="Q1873" s="125"/>
      <c r="U1873" s="125"/>
      <c r="V1873" s="125"/>
      <c r="W1873" s="125"/>
    </row>
    <row r="1874" spans="1:23" x14ac:dyDescent="0.2">
      <c r="A1874" s="29" t="str">
        <f>IFERROR(VLOOKUP(D:D,'Payment Schedule'!U:AK,17,FALSE),"Not Leased")</f>
        <v>Not Leased</v>
      </c>
      <c r="H1874" s="125"/>
      <c r="O1874" s="125"/>
      <c r="P1874" s="125"/>
      <c r="Q1874" s="125"/>
      <c r="U1874" s="125"/>
      <c r="V1874" s="125"/>
      <c r="W1874" s="125"/>
    </row>
    <row r="1875" spans="1:23" x14ac:dyDescent="0.2">
      <c r="A1875" s="29" t="str">
        <f>IFERROR(VLOOKUP(D:D,'Payment Schedule'!U:AK,17,FALSE),"Not Leased")</f>
        <v>Not Leased</v>
      </c>
      <c r="H1875" s="125"/>
      <c r="O1875" s="125"/>
      <c r="P1875" s="125"/>
      <c r="Q1875" s="125"/>
      <c r="U1875" s="125"/>
      <c r="V1875" s="125"/>
      <c r="W1875" s="125"/>
    </row>
    <row r="1876" spans="1:23" x14ac:dyDescent="0.2">
      <c r="A1876" s="29" t="str">
        <f>IFERROR(VLOOKUP(D:D,'Payment Schedule'!U:AK,17,FALSE),"Not Leased")</f>
        <v>Not Leased</v>
      </c>
      <c r="H1876" s="125"/>
      <c r="O1876" s="125"/>
      <c r="P1876" s="125"/>
      <c r="Q1876" s="125"/>
      <c r="U1876" s="125"/>
      <c r="V1876" s="125"/>
      <c r="W1876" s="125"/>
    </row>
    <row r="1877" spans="1:23" x14ac:dyDescent="0.2">
      <c r="A1877" s="29" t="str">
        <f>IFERROR(VLOOKUP(D:D,'Payment Schedule'!U:AK,17,FALSE),"Not Leased")</f>
        <v>Not Leased</v>
      </c>
      <c r="H1877" s="125"/>
      <c r="O1877" s="125"/>
      <c r="P1877" s="125"/>
      <c r="Q1877" s="125"/>
      <c r="U1877" s="125"/>
      <c r="V1877" s="125"/>
      <c r="W1877" s="125"/>
    </row>
    <row r="1878" spans="1:23" x14ac:dyDescent="0.2">
      <c r="A1878" s="29" t="str">
        <f>IFERROR(VLOOKUP(D:D,'Payment Schedule'!U:AK,17,FALSE),"Not Leased")</f>
        <v>Not Leased</v>
      </c>
      <c r="H1878" s="125"/>
      <c r="O1878" s="125"/>
      <c r="P1878" s="125"/>
      <c r="Q1878" s="125"/>
      <c r="U1878" s="125"/>
      <c r="V1878" s="125"/>
      <c r="W1878" s="125"/>
    </row>
    <row r="1879" spans="1:23" x14ac:dyDescent="0.2">
      <c r="A1879" s="29" t="str">
        <f>IFERROR(VLOOKUP(D:D,'Payment Schedule'!U:AK,17,FALSE),"Not Leased")</f>
        <v>Not Leased</v>
      </c>
      <c r="H1879" s="125"/>
      <c r="O1879" s="125"/>
      <c r="P1879" s="125"/>
      <c r="Q1879" s="125"/>
      <c r="U1879" s="125"/>
      <c r="V1879" s="125"/>
      <c r="W1879" s="125"/>
    </row>
    <row r="1880" spans="1:23" x14ac:dyDescent="0.2">
      <c r="A1880" s="29" t="str">
        <f>IFERROR(VLOOKUP(D:D,'Payment Schedule'!U:AK,17,FALSE),"Not Leased")</f>
        <v>Not Leased</v>
      </c>
      <c r="H1880" s="125"/>
      <c r="O1880" s="125"/>
      <c r="P1880" s="125"/>
      <c r="Q1880" s="125"/>
      <c r="U1880" s="125"/>
      <c r="V1880" s="125"/>
      <c r="W1880" s="125"/>
    </row>
    <row r="1881" spans="1:23" x14ac:dyDescent="0.2">
      <c r="A1881" s="29" t="str">
        <f>IFERROR(VLOOKUP(D:D,'Payment Schedule'!U:AK,17,FALSE),"Not Leased")</f>
        <v>Not Leased</v>
      </c>
      <c r="H1881" s="125"/>
      <c r="O1881" s="125"/>
      <c r="P1881" s="125"/>
      <c r="Q1881" s="125"/>
      <c r="U1881" s="125"/>
      <c r="V1881" s="125"/>
      <c r="W1881" s="125"/>
    </row>
    <row r="1882" spans="1:23" x14ac:dyDescent="0.2">
      <c r="A1882" s="29" t="str">
        <f>IFERROR(VLOOKUP(D:D,'Payment Schedule'!U:AK,17,FALSE),"Not Leased")</f>
        <v>Not Leased</v>
      </c>
      <c r="H1882" s="125"/>
      <c r="O1882" s="125"/>
      <c r="P1882" s="125"/>
      <c r="Q1882" s="125"/>
      <c r="U1882" s="125"/>
      <c r="V1882" s="125"/>
      <c r="W1882" s="125"/>
    </row>
    <row r="1883" spans="1:23" x14ac:dyDescent="0.2">
      <c r="A1883" s="29" t="str">
        <f>IFERROR(VLOOKUP(D:D,'Payment Schedule'!U:AK,17,FALSE),"Not Leased")</f>
        <v>Not Leased</v>
      </c>
      <c r="H1883" s="125"/>
      <c r="O1883" s="125"/>
      <c r="P1883" s="125"/>
      <c r="Q1883" s="125"/>
      <c r="U1883" s="125"/>
      <c r="V1883" s="125"/>
      <c r="W1883" s="125"/>
    </row>
    <row r="1884" spans="1:23" x14ac:dyDescent="0.2">
      <c r="A1884" s="29" t="str">
        <f>IFERROR(VLOOKUP(D:D,'Payment Schedule'!U:AK,17,FALSE),"Not Leased")</f>
        <v>Not Leased</v>
      </c>
      <c r="H1884" s="125"/>
      <c r="O1884" s="125"/>
      <c r="P1884" s="125"/>
      <c r="Q1884" s="125"/>
      <c r="U1884" s="125"/>
      <c r="V1884" s="125"/>
      <c r="W1884" s="125"/>
    </row>
    <row r="1885" spans="1:23" x14ac:dyDescent="0.2">
      <c r="A1885" s="29" t="str">
        <f>IFERROR(VLOOKUP(D:D,'Payment Schedule'!U:AK,17,FALSE),"Not Leased")</f>
        <v>Not Leased</v>
      </c>
      <c r="H1885" s="125"/>
      <c r="O1885" s="125"/>
      <c r="P1885" s="125"/>
      <c r="Q1885" s="125"/>
      <c r="U1885" s="125"/>
      <c r="V1885" s="125"/>
      <c r="W1885" s="125"/>
    </row>
    <row r="1886" spans="1:23" x14ac:dyDescent="0.2">
      <c r="A1886" s="29" t="str">
        <f>IFERROR(VLOOKUP(D:D,'Payment Schedule'!U:AK,17,FALSE),"Not Leased")</f>
        <v>Not Leased</v>
      </c>
      <c r="H1886" s="125"/>
      <c r="O1886" s="125"/>
      <c r="P1886" s="125"/>
      <c r="Q1886" s="125"/>
      <c r="U1886" s="125"/>
      <c r="V1886" s="125"/>
      <c r="W1886" s="125"/>
    </row>
    <row r="1887" spans="1:23" x14ac:dyDescent="0.2">
      <c r="A1887" s="29" t="str">
        <f>IFERROR(VLOOKUP(D:D,'Payment Schedule'!U:AK,17,FALSE),"Not Leased")</f>
        <v>Not Leased</v>
      </c>
      <c r="H1887" s="125"/>
      <c r="O1887" s="125"/>
      <c r="P1887" s="125"/>
      <c r="Q1887" s="125"/>
      <c r="U1887" s="125"/>
      <c r="V1887" s="125"/>
      <c r="W1887" s="125"/>
    </row>
    <row r="1888" spans="1:23" x14ac:dyDescent="0.2">
      <c r="A1888" s="29" t="str">
        <f>IFERROR(VLOOKUP(D:D,'Payment Schedule'!U:AK,17,FALSE),"Not Leased")</f>
        <v>Not Leased</v>
      </c>
      <c r="H1888" s="125"/>
      <c r="O1888" s="125"/>
      <c r="P1888" s="125"/>
      <c r="Q1888" s="125"/>
      <c r="U1888" s="125"/>
      <c r="V1888" s="125"/>
      <c r="W1888" s="125"/>
    </row>
    <row r="1889" spans="1:23" x14ac:dyDescent="0.2">
      <c r="A1889" s="29" t="str">
        <f>IFERROR(VLOOKUP(D:D,'Payment Schedule'!U:AK,17,FALSE),"Not Leased")</f>
        <v>Not Leased</v>
      </c>
      <c r="H1889" s="125"/>
      <c r="O1889" s="125"/>
      <c r="P1889" s="125"/>
      <c r="Q1889" s="125"/>
      <c r="U1889" s="125"/>
      <c r="V1889" s="125"/>
      <c r="W1889" s="125"/>
    </row>
    <row r="1890" spans="1:23" x14ac:dyDescent="0.2">
      <c r="A1890" s="29" t="str">
        <f>IFERROR(VLOOKUP(D:D,'Payment Schedule'!U:AK,17,FALSE),"Not Leased")</f>
        <v>Not Leased</v>
      </c>
      <c r="H1890" s="125"/>
      <c r="O1890" s="125"/>
      <c r="P1890" s="125"/>
      <c r="Q1890" s="125"/>
      <c r="U1890" s="125"/>
      <c r="V1890" s="125"/>
      <c r="W1890" s="125"/>
    </row>
    <row r="1891" spans="1:23" x14ac:dyDescent="0.2">
      <c r="A1891" s="29" t="str">
        <f>IFERROR(VLOOKUP(D:D,'Payment Schedule'!U:AK,17,FALSE),"Not Leased")</f>
        <v>Not Leased</v>
      </c>
      <c r="H1891" s="125"/>
      <c r="O1891" s="125"/>
      <c r="P1891" s="125"/>
      <c r="Q1891" s="125"/>
      <c r="U1891" s="125"/>
      <c r="V1891" s="125"/>
      <c r="W1891" s="125"/>
    </row>
    <row r="1892" spans="1:23" x14ac:dyDescent="0.2">
      <c r="A1892" s="29" t="str">
        <f>IFERROR(VLOOKUP(D:D,'Payment Schedule'!U:AK,17,FALSE),"Not Leased")</f>
        <v>Not Leased</v>
      </c>
      <c r="H1892" s="125"/>
      <c r="O1892" s="125"/>
      <c r="P1892" s="125"/>
      <c r="Q1892" s="125"/>
      <c r="U1892" s="125"/>
      <c r="V1892" s="125"/>
      <c r="W1892" s="125"/>
    </row>
    <row r="1893" spans="1:23" x14ac:dyDescent="0.2">
      <c r="A1893" s="29" t="str">
        <f>IFERROR(VLOOKUP(D:D,'Payment Schedule'!U:AK,17,FALSE),"Not Leased")</f>
        <v>Not Leased</v>
      </c>
      <c r="H1893" s="125"/>
      <c r="O1893" s="125"/>
      <c r="P1893" s="125"/>
      <c r="Q1893" s="125"/>
      <c r="U1893" s="125"/>
      <c r="V1893" s="125"/>
      <c r="W1893" s="125"/>
    </row>
    <row r="1894" spans="1:23" x14ac:dyDescent="0.2">
      <c r="A1894" s="29" t="str">
        <f>IFERROR(VLOOKUP(D:D,'Payment Schedule'!U:AK,17,FALSE),"Not Leased")</f>
        <v>Not Leased</v>
      </c>
      <c r="H1894" s="125"/>
      <c r="O1894" s="125"/>
      <c r="P1894" s="125"/>
      <c r="Q1894" s="125"/>
      <c r="U1894" s="125"/>
      <c r="V1894" s="125"/>
      <c r="W1894" s="125"/>
    </row>
    <row r="1895" spans="1:23" x14ac:dyDescent="0.2">
      <c r="A1895" s="29" t="str">
        <f>IFERROR(VLOOKUP(D:D,'Payment Schedule'!U:AK,17,FALSE),"Not Leased")</f>
        <v>Not Leased</v>
      </c>
      <c r="H1895" s="125"/>
      <c r="O1895" s="125"/>
      <c r="P1895" s="125"/>
      <c r="Q1895" s="125"/>
      <c r="U1895" s="125"/>
      <c r="V1895" s="125"/>
      <c r="W1895" s="125"/>
    </row>
    <row r="1896" spans="1:23" x14ac:dyDescent="0.2">
      <c r="A1896" s="29" t="str">
        <f>IFERROR(VLOOKUP(D:D,'Payment Schedule'!U:AK,17,FALSE),"Not Leased")</f>
        <v>Not Leased</v>
      </c>
      <c r="H1896" s="125"/>
      <c r="O1896" s="125"/>
      <c r="P1896" s="125"/>
      <c r="Q1896" s="125"/>
      <c r="U1896" s="125"/>
      <c r="V1896" s="125"/>
      <c r="W1896" s="125"/>
    </row>
    <row r="1897" spans="1:23" x14ac:dyDescent="0.2">
      <c r="A1897" s="29" t="str">
        <f>IFERROR(VLOOKUP(D:D,'Payment Schedule'!U:AK,17,FALSE),"Not Leased")</f>
        <v>Not Leased</v>
      </c>
      <c r="H1897" s="125"/>
      <c r="O1897" s="125"/>
      <c r="P1897" s="125"/>
      <c r="Q1897" s="125"/>
      <c r="U1897" s="125"/>
      <c r="V1897" s="125"/>
      <c r="W1897" s="125"/>
    </row>
    <row r="1898" spans="1:23" x14ac:dyDescent="0.2">
      <c r="A1898" s="29" t="str">
        <f>IFERROR(VLOOKUP(D:D,'Payment Schedule'!U:AK,17,FALSE),"Not Leased")</f>
        <v>Not Leased</v>
      </c>
      <c r="H1898" s="125"/>
      <c r="O1898" s="125"/>
      <c r="P1898" s="125"/>
      <c r="Q1898" s="125"/>
      <c r="U1898" s="125"/>
      <c r="V1898" s="125"/>
      <c r="W1898" s="125"/>
    </row>
    <row r="1899" spans="1:23" x14ac:dyDescent="0.2">
      <c r="A1899" s="29" t="str">
        <f>IFERROR(VLOOKUP(D:D,'Payment Schedule'!U:AK,17,FALSE),"Not Leased")</f>
        <v>Not Leased</v>
      </c>
      <c r="H1899" s="125"/>
      <c r="O1899" s="125"/>
      <c r="P1899" s="125"/>
      <c r="Q1899" s="125"/>
      <c r="U1899" s="125"/>
      <c r="V1899" s="125"/>
      <c r="W1899" s="125"/>
    </row>
    <row r="1900" spans="1:23" x14ac:dyDescent="0.2">
      <c r="A1900" s="29" t="str">
        <f>IFERROR(VLOOKUP(D:D,'Payment Schedule'!U:AK,17,FALSE),"Not Leased")</f>
        <v>Not Leased</v>
      </c>
      <c r="H1900" s="125"/>
      <c r="O1900" s="125"/>
      <c r="P1900" s="125"/>
      <c r="Q1900" s="125"/>
      <c r="U1900" s="125"/>
      <c r="V1900" s="125"/>
      <c r="W1900" s="125"/>
    </row>
    <row r="1901" spans="1:23" x14ac:dyDescent="0.2">
      <c r="A1901" s="29" t="str">
        <f>IFERROR(VLOOKUP(D:D,'Payment Schedule'!U:AK,17,FALSE),"Not Leased")</f>
        <v>Not Leased</v>
      </c>
      <c r="H1901" s="125"/>
      <c r="O1901" s="125"/>
      <c r="P1901" s="125"/>
      <c r="Q1901" s="125"/>
      <c r="U1901" s="125"/>
      <c r="V1901" s="125"/>
      <c r="W1901" s="125"/>
    </row>
    <row r="1902" spans="1:23" x14ac:dyDescent="0.2">
      <c r="A1902" s="29" t="str">
        <f>IFERROR(VLOOKUP(D:D,'Payment Schedule'!U:AK,17,FALSE),"Not Leased")</f>
        <v>Not Leased</v>
      </c>
      <c r="H1902" s="125"/>
      <c r="O1902" s="125"/>
      <c r="P1902" s="125"/>
      <c r="Q1902" s="125"/>
      <c r="U1902" s="125"/>
      <c r="V1902" s="125"/>
      <c r="W1902" s="125"/>
    </row>
    <row r="1903" spans="1:23" x14ac:dyDescent="0.2">
      <c r="A1903" s="29" t="str">
        <f>IFERROR(VLOOKUP(D:D,'Payment Schedule'!U:AK,17,FALSE),"Not Leased")</f>
        <v>Not Leased</v>
      </c>
      <c r="H1903" s="125"/>
      <c r="O1903" s="125"/>
      <c r="P1903" s="125"/>
      <c r="Q1903" s="125"/>
      <c r="U1903" s="125"/>
      <c r="V1903" s="125"/>
      <c r="W1903" s="125"/>
    </row>
    <row r="1904" spans="1:23" x14ac:dyDescent="0.2">
      <c r="A1904" s="29" t="str">
        <f>IFERROR(VLOOKUP(D:D,'Payment Schedule'!U:AK,17,FALSE),"Not Leased")</f>
        <v>Not Leased</v>
      </c>
      <c r="H1904" s="125"/>
      <c r="O1904" s="125"/>
      <c r="P1904" s="125"/>
      <c r="Q1904" s="125"/>
      <c r="U1904" s="125"/>
      <c r="V1904" s="125"/>
      <c r="W1904" s="125"/>
    </row>
    <row r="1905" spans="1:23" x14ac:dyDescent="0.2">
      <c r="A1905" s="29" t="str">
        <f>IFERROR(VLOOKUP(D:D,'Payment Schedule'!U:AK,17,FALSE),"Not Leased")</f>
        <v>Not Leased</v>
      </c>
      <c r="H1905" s="125"/>
      <c r="O1905" s="125"/>
      <c r="P1905" s="125"/>
      <c r="Q1905" s="125"/>
      <c r="U1905" s="125"/>
      <c r="V1905" s="125"/>
      <c r="W1905" s="125"/>
    </row>
    <row r="1906" spans="1:23" x14ac:dyDescent="0.2">
      <c r="A1906" s="29" t="str">
        <f>IFERROR(VLOOKUP(D:D,'Payment Schedule'!U:AK,17,FALSE),"Not Leased")</f>
        <v>Not Leased</v>
      </c>
      <c r="H1906" s="125"/>
      <c r="O1906" s="125"/>
      <c r="P1906" s="125"/>
      <c r="Q1906" s="125"/>
      <c r="U1906" s="125"/>
      <c r="V1906" s="125"/>
      <c r="W1906" s="125"/>
    </row>
    <row r="1907" spans="1:23" x14ac:dyDescent="0.2">
      <c r="A1907" s="29" t="str">
        <f>IFERROR(VLOOKUP(D:D,'Payment Schedule'!U:AK,17,FALSE),"Not Leased")</f>
        <v>Not Leased</v>
      </c>
      <c r="H1907" s="125"/>
      <c r="O1907" s="125"/>
      <c r="P1907" s="125"/>
      <c r="Q1907" s="125"/>
      <c r="U1907" s="125"/>
      <c r="V1907" s="125"/>
      <c r="W1907" s="125"/>
    </row>
    <row r="1908" spans="1:23" x14ac:dyDescent="0.2">
      <c r="A1908" s="29" t="str">
        <f>IFERROR(VLOOKUP(D:D,'Payment Schedule'!U:AK,17,FALSE),"Not Leased")</f>
        <v>Not Leased</v>
      </c>
      <c r="H1908" s="125"/>
      <c r="O1908" s="125"/>
      <c r="P1908" s="125"/>
      <c r="Q1908" s="125"/>
      <c r="U1908" s="125"/>
      <c r="V1908" s="125"/>
      <c r="W1908" s="125"/>
    </row>
    <row r="1909" spans="1:23" x14ac:dyDescent="0.2">
      <c r="A1909" s="29" t="str">
        <f>IFERROR(VLOOKUP(D:D,'Payment Schedule'!U:AK,17,FALSE),"Not Leased")</f>
        <v>Not Leased</v>
      </c>
      <c r="H1909" s="125"/>
      <c r="O1909" s="125"/>
      <c r="P1909" s="125"/>
      <c r="Q1909" s="125"/>
      <c r="U1909" s="125"/>
      <c r="V1909" s="125"/>
      <c r="W1909" s="125"/>
    </row>
    <row r="1910" spans="1:23" x14ac:dyDescent="0.2">
      <c r="A1910" s="29" t="str">
        <f>IFERROR(VLOOKUP(D:D,'Payment Schedule'!U:AK,17,FALSE),"Not Leased")</f>
        <v>Not Leased</v>
      </c>
      <c r="H1910" s="125"/>
      <c r="O1910" s="125"/>
      <c r="P1910" s="125"/>
      <c r="Q1910" s="125"/>
      <c r="U1910" s="125"/>
      <c r="V1910" s="125"/>
      <c r="W1910" s="125"/>
    </row>
    <row r="1911" spans="1:23" x14ac:dyDescent="0.2">
      <c r="A1911" s="29" t="str">
        <f>IFERROR(VLOOKUP(D:D,'Payment Schedule'!U:AK,17,FALSE),"Not Leased")</f>
        <v>Not Leased</v>
      </c>
      <c r="H1911" s="125"/>
      <c r="O1911" s="125"/>
      <c r="P1911" s="125"/>
      <c r="Q1911" s="125"/>
      <c r="U1911" s="125"/>
      <c r="V1911" s="125"/>
      <c r="W1911" s="125"/>
    </row>
    <row r="1912" spans="1:23" x14ac:dyDescent="0.2">
      <c r="A1912" s="29" t="str">
        <f>IFERROR(VLOOKUP(D:D,'Payment Schedule'!U:AK,17,FALSE),"Not Leased")</f>
        <v>Not Leased</v>
      </c>
      <c r="H1912" s="125"/>
      <c r="O1912" s="125"/>
      <c r="P1912" s="125"/>
      <c r="Q1912" s="125"/>
      <c r="U1912" s="125"/>
      <c r="V1912" s="125"/>
      <c r="W1912" s="125"/>
    </row>
    <row r="1913" spans="1:23" x14ac:dyDescent="0.2">
      <c r="A1913" s="29" t="str">
        <f>IFERROR(VLOOKUP(D:D,'Payment Schedule'!U:AK,17,FALSE),"Not Leased")</f>
        <v>Not Leased</v>
      </c>
      <c r="H1913" s="125"/>
      <c r="O1913" s="125"/>
      <c r="P1913" s="125"/>
      <c r="Q1913" s="125"/>
      <c r="U1913" s="125"/>
      <c r="V1913" s="125"/>
      <c r="W1913" s="125"/>
    </row>
    <row r="1914" spans="1:23" x14ac:dyDescent="0.2">
      <c r="A1914" s="29" t="str">
        <f>IFERROR(VLOOKUP(D:D,'Payment Schedule'!U:AK,17,FALSE),"Not Leased")</f>
        <v>Not Leased</v>
      </c>
      <c r="H1914" s="125"/>
      <c r="O1914" s="125"/>
      <c r="P1914" s="125"/>
      <c r="Q1914" s="125"/>
      <c r="U1914" s="125"/>
      <c r="V1914" s="125"/>
      <c r="W1914" s="125"/>
    </row>
    <row r="1915" spans="1:23" x14ac:dyDescent="0.2">
      <c r="A1915" s="29" t="str">
        <f>IFERROR(VLOOKUP(D:D,'Payment Schedule'!U:AK,17,FALSE),"Not Leased")</f>
        <v>Not Leased</v>
      </c>
      <c r="H1915" s="125"/>
      <c r="O1915" s="125"/>
      <c r="P1915" s="125"/>
      <c r="Q1915" s="125"/>
      <c r="U1915" s="125"/>
      <c r="V1915" s="125"/>
      <c r="W1915" s="125"/>
    </row>
    <row r="1916" spans="1:23" x14ac:dyDescent="0.2">
      <c r="A1916" s="29" t="str">
        <f>IFERROR(VLOOKUP(D:D,'Payment Schedule'!U:AK,17,FALSE),"Not Leased")</f>
        <v>Not Leased</v>
      </c>
      <c r="H1916" s="125"/>
      <c r="O1916" s="125"/>
      <c r="P1916" s="125"/>
      <c r="Q1916" s="125"/>
      <c r="U1916" s="125"/>
      <c r="V1916" s="125"/>
      <c r="W1916" s="125"/>
    </row>
    <row r="1917" spans="1:23" x14ac:dyDescent="0.2">
      <c r="A1917" s="29" t="str">
        <f>IFERROR(VLOOKUP(D:D,'Payment Schedule'!U:AK,17,FALSE),"Not Leased")</f>
        <v>Not Leased</v>
      </c>
      <c r="H1917" s="125"/>
      <c r="O1917" s="125"/>
      <c r="P1917" s="125"/>
      <c r="Q1917" s="125"/>
      <c r="U1917" s="125"/>
      <c r="V1917" s="125"/>
      <c r="W1917" s="125"/>
    </row>
    <row r="1918" spans="1:23" x14ac:dyDescent="0.2">
      <c r="A1918" s="29" t="str">
        <f>IFERROR(VLOOKUP(D:D,'Payment Schedule'!U:AK,17,FALSE),"Not Leased")</f>
        <v>Not Leased</v>
      </c>
      <c r="H1918" s="125"/>
      <c r="O1918" s="125"/>
      <c r="P1918" s="125"/>
      <c r="Q1918" s="125"/>
      <c r="U1918" s="125"/>
      <c r="V1918" s="125"/>
      <c r="W1918" s="125"/>
    </row>
    <row r="1919" spans="1:23" x14ac:dyDescent="0.2">
      <c r="A1919" s="29" t="str">
        <f>IFERROR(VLOOKUP(D:D,'Payment Schedule'!U:AK,17,FALSE),"Not Leased")</f>
        <v>Not Leased</v>
      </c>
      <c r="H1919" s="125"/>
      <c r="O1919" s="125"/>
      <c r="P1919" s="125"/>
      <c r="Q1919" s="125"/>
      <c r="U1919" s="125"/>
      <c r="V1919" s="125"/>
      <c r="W1919" s="125"/>
    </row>
    <row r="1920" spans="1:23" x14ac:dyDescent="0.2">
      <c r="A1920" s="29" t="str">
        <f>IFERROR(VLOOKUP(D:D,'Payment Schedule'!U:AK,17,FALSE),"Not Leased")</f>
        <v>Not Leased</v>
      </c>
      <c r="H1920" s="125"/>
      <c r="O1920" s="125"/>
      <c r="P1920" s="125"/>
      <c r="Q1920" s="125"/>
      <c r="U1920" s="125"/>
      <c r="V1920" s="125"/>
      <c r="W1920" s="125"/>
    </row>
    <row r="1921" spans="1:23" x14ac:dyDescent="0.2">
      <c r="A1921" s="29" t="str">
        <f>IFERROR(VLOOKUP(D:D,'Payment Schedule'!U:AK,17,FALSE),"Not Leased")</f>
        <v>Not Leased</v>
      </c>
      <c r="H1921" s="125"/>
      <c r="O1921" s="125"/>
      <c r="P1921" s="125"/>
      <c r="Q1921" s="125"/>
      <c r="U1921" s="125"/>
      <c r="V1921" s="125"/>
      <c r="W1921" s="125"/>
    </row>
    <row r="1922" spans="1:23" x14ac:dyDescent="0.2">
      <c r="A1922" s="29" t="str">
        <f>IFERROR(VLOOKUP(D:D,'Payment Schedule'!U:AK,17,FALSE),"Not Leased")</f>
        <v>Not Leased</v>
      </c>
      <c r="H1922" s="125"/>
      <c r="O1922" s="125"/>
      <c r="P1922" s="125"/>
      <c r="Q1922" s="125"/>
      <c r="U1922" s="125"/>
      <c r="V1922" s="125"/>
      <c r="W1922" s="125"/>
    </row>
    <row r="1923" spans="1:23" x14ac:dyDescent="0.2">
      <c r="A1923" s="29" t="str">
        <f>IFERROR(VLOOKUP(D:D,'Payment Schedule'!U:AK,17,FALSE),"Not Leased")</f>
        <v>Not Leased</v>
      </c>
      <c r="H1923" s="125"/>
      <c r="O1923" s="125"/>
      <c r="P1923" s="125"/>
      <c r="Q1923" s="125"/>
      <c r="U1923" s="125"/>
      <c r="V1923" s="125"/>
      <c r="W1923" s="125"/>
    </row>
    <row r="1924" spans="1:23" x14ac:dyDescent="0.2">
      <c r="A1924" s="29" t="str">
        <f>IFERROR(VLOOKUP(D:D,'Payment Schedule'!U:AK,17,FALSE),"Not Leased")</f>
        <v>Not Leased</v>
      </c>
      <c r="H1924" s="125"/>
      <c r="O1924" s="125"/>
      <c r="P1924" s="125"/>
      <c r="Q1924" s="125"/>
      <c r="U1924" s="125"/>
      <c r="V1924" s="125"/>
      <c r="W1924" s="125"/>
    </row>
    <row r="1925" spans="1:23" x14ac:dyDescent="0.2">
      <c r="A1925" s="29" t="str">
        <f>IFERROR(VLOOKUP(D:D,'Payment Schedule'!U:AK,17,FALSE),"Not Leased")</f>
        <v>Not Leased</v>
      </c>
      <c r="H1925" s="125"/>
      <c r="O1925" s="125"/>
      <c r="P1925" s="125"/>
      <c r="Q1925" s="125"/>
      <c r="U1925" s="125"/>
      <c r="V1925" s="125"/>
      <c r="W1925" s="125"/>
    </row>
    <row r="1926" spans="1:23" x14ac:dyDescent="0.2">
      <c r="A1926" s="29" t="str">
        <f>IFERROR(VLOOKUP(D:D,'Payment Schedule'!U:AK,17,FALSE),"Not Leased")</f>
        <v>Not Leased</v>
      </c>
      <c r="H1926" s="125"/>
      <c r="O1926" s="125"/>
      <c r="P1926" s="125"/>
      <c r="Q1926" s="125"/>
      <c r="U1926" s="125"/>
      <c r="V1926" s="125"/>
      <c r="W1926" s="125"/>
    </row>
    <row r="1927" spans="1:23" x14ac:dyDescent="0.2">
      <c r="A1927" s="29" t="str">
        <f>IFERROR(VLOOKUP(D:D,'Payment Schedule'!U:AK,17,FALSE),"Not Leased")</f>
        <v>Not Leased</v>
      </c>
      <c r="H1927" s="125"/>
      <c r="O1927" s="125"/>
      <c r="P1927" s="125"/>
      <c r="Q1927" s="125"/>
      <c r="U1927" s="125"/>
      <c r="V1927" s="125"/>
      <c r="W1927" s="125"/>
    </row>
    <row r="1928" spans="1:23" x14ac:dyDescent="0.2">
      <c r="A1928" s="29" t="str">
        <f>IFERROR(VLOOKUP(D:D,'Payment Schedule'!U:AK,17,FALSE),"Not Leased")</f>
        <v>Not Leased</v>
      </c>
      <c r="H1928" s="125"/>
      <c r="O1928" s="125"/>
      <c r="P1928" s="125"/>
      <c r="Q1928" s="125"/>
      <c r="U1928" s="125"/>
      <c r="V1928" s="125"/>
      <c r="W1928" s="125"/>
    </row>
    <row r="1929" spans="1:23" x14ac:dyDescent="0.2">
      <c r="A1929" s="29" t="str">
        <f>IFERROR(VLOOKUP(D:D,'Payment Schedule'!U:AK,17,FALSE),"Not Leased")</f>
        <v>Not Leased</v>
      </c>
      <c r="H1929" s="125"/>
      <c r="O1929" s="125"/>
      <c r="P1929" s="125"/>
      <c r="Q1929" s="125"/>
      <c r="U1929" s="125"/>
      <c r="V1929" s="125"/>
      <c r="W1929" s="125"/>
    </row>
    <row r="1930" spans="1:23" x14ac:dyDescent="0.2">
      <c r="A1930" s="29" t="str">
        <f>IFERROR(VLOOKUP(D:D,'Payment Schedule'!U:AK,17,FALSE),"Not Leased")</f>
        <v>Not Leased</v>
      </c>
      <c r="H1930" s="125"/>
      <c r="O1930" s="125"/>
      <c r="P1930" s="125"/>
      <c r="Q1930" s="125"/>
      <c r="U1930" s="125"/>
      <c r="V1930" s="125"/>
      <c r="W1930" s="125"/>
    </row>
    <row r="1931" spans="1:23" x14ac:dyDescent="0.2">
      <c r="A1931" s="29" t="str">
        <f>IFERROR(VLOOKUP(D:D,'Payment Schedule'!U:AK,17,FALSE),"Not Leased")</f>
        <v>Not Leased</v>
      </c>
      <c r="H1931" s="125"/>
      <c r="O1931" s="125"/>
      <c r="P1931" s="125"/>
      <c r="Q1931" s="125"/>
      <c r="U1931" s="125"/>
      <c r="V1931" s="125"/>
      <c r="W1931" s="125"/>
    </row>
    <row r="1932" spans="1:23" x14ac:dyDescent="0.2">
      <c r="A1932" s="29" t="str">
        <f>IFERROR(VLOOKUP(D:D,'Payment Schedule'!U:AK,17,FALSE),"Not Leased")</f>
        <v>Not Leased</v>
      </c>
      <c r="H1932" s="125"/>
      <c r="O1932" s="125"/>
      <c r="P1932" s="125"/>
      <c r="Q1932" s="125"/>
      <c r="U1932" s="125"/>
      <c r="V1932" s="125"/>
      <c r="W1932" s="125"/>
    </row>
    <row r="1933" spans="1:23" x14ac:dyDescent="0.2">
      <c r="A1933" s="29" t="str">
        <f>IFERROR(VLOOKUP(D:D,'Payment Schedule'!U:AK,17,FALSE),"Not Leased")</f>
        <v>Not Leased</v>
      </c>
      <c r="H1933" s="125"/>
      <c r="O1933" s="125"/>
      <c r="P1933" s="125"/>
      <c r="Q1933" s="125"/>
      <c r="U1933" s="125"/>
      <c r="V1933" s="125"/>
      <c r="W1933" s="125"/>
    </row>
    <row r="1934" spans="1:23" x14ac:dyDescent="0.2">
      <c r="A1934" s="29" t="str">
        <f>IFERROR(VLOOKUP(D:D,'Payment Schedule'!U:AK,17,FALSE),"Not Leased")</f>
        <v>Not Leased</v>
      </c>
      <c r="H1934" s="125"/>
      <c r="O1934" s="125"/>
      <c r="P1934" s="125"/>
      <c r="Q1934" s="125"/>
      <c r="U1934" s="125"/>
      <c r="V1934" s="125"/>
      <c r="W1934" s="125"/>
    </row>
    <row r="1935" spans="1:23" x14ac:dyDescent="0.2">
      <c r="A1935" s="29" t="str">
        <f>IFERROR(VLOOKUP(D:D,'Payment Schedule'!U:AK,17,FALSE),"Not Leased")</f>
        <v>Not Leased</v>
      </c>
      <c r="H1935" s="125"/>
      <c r="O1935" s="125"/>
      <c r="P1935" s="125"/>
      <c r="Q1935" s="125"/>
      <c r="U1935" s="125"/>
      <c r="V1935" s="125"/>
      <c r="W1935" s="125"/>
    </row>
    <row r="1936" spans="1:23" x14ac:dyDescent="0.2">
      <c r="A1936" s="29" t="str">
        <f>IFERROR(VLOOKUP(D:D,'Payment Schedule'!U:AK,17,FALSE),"Not Leased")</f>
        <v>Not Leased</v>
      </c>
      <c r="H1936" s="125"/>
      <c r="O1936" s="125"/>
      <c r="P1936" s="125"/>
      <c r="Q1936" s="125"/>
      <c r="U1936" s="125"/>
      <c r="V1936" s="125"/>
      <c r="W1936" s="125"/>
    </row>
    <row r="1937" spans="1:23" x14ac:dyDescent="0.2">
      <c r="A1937" s="29" t="str">
        <f>IFERROR(VLOOKUP(D:D,'Payment Schedule'!U:AK,17,FALSE),"Not Leased")</f>
        <v>Not Leased</v>
      </c>
      <c r="H1937" s="125"/>
      <c r="O1937" s="125"/>
      <c r="P1937" s="125"/>
      <c r="Q1937" s="125"/>
      <c r="U1937" s="125"/>
      <c r="V1937" s="125"/>
      <c r="W1937" s="125"/>
    </row>
    <row r="1938" spans="1:23" x14ac:dyDescent="0.2">
      <c r="A1938" s="29" t="str">
        <f>IFERROR(VLOOKUP(D:D,'Payment Schedule'!U:AK,17,FALSE),"Not Leased")</f>
        <v>Not Leased</v>
      </c>
      <c r="H1938" s="125"/>
      <c r="O1938" s="125"/>
      <c r="P1938" s="125"/>
      <c r="Q1938" s="125"/>
      <c r="U1938" s="125"/>
      <c r="V1938" s="125"/>
      <c r="W1938" s="125"/>
    </row>
    <row r="1939" spans="1:23" x14ac:dyDescent="0.2">
      <c r="A1939" s="29" t="str">
        <f>IFERROR(VLOOKUP(D:D,'Payment Schedule'!U:AK,17,FALSE),"Not Leased")</f>
        <v>Not Leased</v>
      </c>
      <c r="H1939" s="125"/>
      <c r="O1939" s="125"/>
      <c r="P1939" s="125"/>
      <c r="Q1939" s="125"/>
      <c r="U1939" s="125"/>
      <c r="V1939" s="125"/>
      <c r="W1939" s="125"/>
    </row>
    <row r="1940" spans="1:23" x14ac:dyDescent="0.2">
      <c r="A1940" s="29" t="str">
        <f>IFERROR(VLOOKUP(D:D,'Payment Schedule'!U:AK,17,FALSE),"Not Leased")</f>
        <v>Not Leased</v>
      </c>
      <c r="H1940" s="125"/>
      <c r="O1940" s="125"/>
      <c r="P1940" s="125"/>
      <c r="Q1940" s="125"/>
      <c r="U1940" s="125"/>
      <c r="V1940" s="125"/>
      <c r="W1940" s="125"/>
    </row>
    <row r="1941" spans="1:23" x14ac:dyDescent="0.2">
      <c r="A1941" s="29" t="str">
        <f>IFERROR(VLOOKUP(D:D,'Payment Schedule'!U:AK,17,FALSE),"Not Leased")</f>
        <v>Not Leased</v>
      </c>
      <c r="H1941" s="125"/>
      <c r="O1941" s="125"/>
      <c r="P1941" s="125"/>
      <c r="Q1941" s="125"/>
      <c r="U1941" s="125"/>
      <c r="V1941" s="125"/>
      <c r="W1941" s="125"/>
    </row>
    <row r="1942" spans="1:23" x14ac:dyDescent="0.2">
      <c r="A1942" s="29" t="str">
        <f>IFERROR(VLOOKUP(D:D,'Payment Schedule'!U:AK,17,FALSE),"Not Leased")</f>
        <v>Not Leased</v>
      </c>
      <c r="H1942" s="125"/>
      <c r="O1942" s="125"/>
      <c r="P1942" s="125"/>
      <c r="Q1942" s="125"/>
      <c r="U1942" s="125"/>
      <c r="V1942" s="125"/>
      <c r="W1942" s="125"/>
    </row>
    <row r="1943" spans="1:23" x14ac:dyDescent="0.2">
      <c r="A1943" s="29" t="str">
        <f>IFERROR(VLOOKUP(D:D,'Payment Schedule'!U:AK,17,FALSE),"Not Leased")</f>
        <v>Not Leased</v>
      </c>
      <c r="H1943" s="125"/>
      <c r="O1943" s="125"/>
      <c r="P1943" s="125"/>
      <c r="Q1943" s="125"/>
      <c r="U1943" s="125"/>
      <c r="V1943" s="125"/>
      <c r="W1943" s="125"/>
    </row>
    <row r="1944" spans="1:23" x14ac:dyDescent="0.2">
      <c r="A1944" s="29" t="str">
        <f>IFERROR(VLOOKUP(D:D,'Payment Schedule'!U:AK,17,FALSE),"Not Leased")</f>
        <v>Not Leased</v>
      </c>
      <c r="H1944" s="125"/>
      <c r="O1944" s="125"/>
      <c r="P1944" s="125"/>
      <c r="Q1944" s="125"/>
      <c r="U1944" s="125"/>
      <c r="V1944" s="125"/>
      <c r="W1944" s="125"/>
    </row>
    <row r="1945" spans="1:23" x14ac:dyDescent="0.2">
      <c r="A1945" s="29" t="str">
        <f>IFERROR(VLOOKUP(D:D,'Payment Schedule'!U:AK,17,FALSE),"Not Leased")</f>
        <v>Not Leased</v>
      </c>
      <c r="H1945" s="125"/>
      <c r="O1945" s="125"/>
      <c r="P1945" s="125"/>
      <c r="Q1945" s="125"/>
      <c r="U1945" s="125"/>
      <c r="V1945" s="125"/>
      <c r="W1945" s="125"/>
    </row>
    <row r="1946" spans="1:23" x14ac:dyDescent="0.2">
      <c r="A1946" s="29" t="str">
        <f>IFERROR(VLOOKUP(D:D,'Payment Schedule'!U:AK,17,FALSE),"Not Leased")</f>
        <v>Not Leased</v>
      </c>
      <c r="H1946" s="125"/>
      <c r="O1946" s="125"/>
      <c r="P1946" s="125"/>
      <c r="Q1946" s="125"/>
      <c r="U1946" s="125"/>
      <c r="V1946" s="125"/>
      <c r="W1946" s="125"/>
    </row>
    <row r="1947" spans="1:23" x14ac:dyDescent="0.2">
      <c r="A1947" s="29" t="str">
        <f>IFERROR(VLOOKUP(D:D,'Payment Schedule'!U:AK,17,FALSE),"Not Leased")</f>
        <v>Not Leased</v>
      </c>
      <c r="H1947" s="125"/>
      <c r="O1947" s="125"/>
      <c r="P1947" s="125"/>
      <c r="Q1947" s="125"/>
      <c r="U1947" s="125"/>
      <c r="V1947" s="125"/>
      <c r="W1947" s="125"/>
    </row>
    <row r="1948" spans="1:23" x14ac:dyDescent="0.2">
      <c r="A1948" s="29" t="str">
        <f>IFERROR(VLOOKUP(D:D,'Payment Schedule'!U:AK,17,FALSE),"Not Leased")</f>
        <v>Not Leased</v>
      </c>
      <c r="H1948" s="125"/>
      <c r="O1948" s="125"/>
      <c r="P1948" s="125"/>
      <c r="Q1948" s="125"/>
      <c r="U1948" s="125"/>
      <c r="V1948" s="125"/>
      <c r="W1948" s="125"/>
    </row>
    <row r="1949" spans="1:23" x14ac:dyDescent="0.2">
      <c r="A1949" s="29" t="str">
        <f>IFERROR(VLOOKUP(D:D,'Payment Schedule'!U:AK,17,FALSE),"Not Leased")</f>
        <v>Not Leased</v>
      </c>
      <c r="H1949" s="125"/>
      <c r="O1949" s="125"/>
      <c r="P1949" s="125"/>
      <c r="Q1949" s="125"/>
      <c r="U1949" s="125"/>
      <c r="V1949" s="125"/>
      <c r="W1949" s="125"/>
    </row>
    <row r="1950" spans="1:23" x14ac:dyDescent="0.2">
      <c r="A1950" s="29" t="str">
        <f>IFERROR(VLOOKUP(D:D,'Payment Schedule'!U:AK,17,FALSE),"Not Leased")</f>
        <v>Not Leased</v>
      </c>
      <c r="H1950" s="125"/>
      <c r="O1950" s="125"/>
      <c r="P1950" s="125"/>
      <c r="Q1950" s="125"/>
      <c r="U1950" s="125"/>
      <c r="V1950" s="125"/>
      <c r="W1950" s="125"/>
    </row>
    <row r="1951" spans="1:23" x14ac:dyDescent="0.2">
      <c r="A1951" s="29" t="str">
        <f>IFERROR(VLOOKUP(D:D,'Payment Schedule'!U:AK,17,FALSE),"Not Leased")</f>
        <v>Not Leased</v>
      </c>
      <c r="H1951" s="125"/>
      <c r="O1951" s="125"/>
      <c r="P1951" s="125"/>
      <c r="Q1951" s="125"/>
      <c r="U1951" s="125"/>
      <c r="V1951" s="125"/>
      <c r="W1951" s="125"/>
    </row>
    <row r="1952" spans="1:23" x14ac:dyDescent="0.2">
      <c r="A1952" s="29" t="str">
        <f>IFERROR(VLOOKUP(D:D,'Payment Schedule'!U:AK,17,FALSE),"Not Leased")</f>
        <v>Not Leased</v>
      </c>
      <c r="H1952" s="125"/>
      <c r="O1952" s="125"/>
      <c r="P1952" s="125"/>
      <c r="Q1952" s="125"/>
      <c r="U1952" s="125"/>
      <c r="V1952" s="125"/>
      <c r="W1952" s="125"/>
    </row>
    <row r="1953" spans="1:23" x14ac:dyDescent="0.2">
      <c r="A1953" s="29" t="str">
        <f>IFERROR(VLOOKUP(D:D,'Payment Schedule'!U:AK,17,FALSE),"Not Leased")</f>
        <v>Not Leased</v>
      </c>
      <c r="H1953" s="125"/>
      <c r="O1953" s="125"/>
      <c r="P1953" s="125"/>
      <c r="Q1953" s="125"/>
      <c r="U1953" s="125"/>
      <c r="V1953" s="125"/>
      <c r="W1953" s="125"/>
    </row>
    <row r="1954" spans="1:23" x14ac:dyDescent="0.2">
      <c r="A1954" s="29" t="str">
        <f>IFERROR(VLOOKUP(D:D,'Payment Schedule'!U:AK,17,FALSE),"Not Leased")</f>
        <v>Not Leased</v>
      </c>
      <c r="H1954" s="125"/>
      <c r="O1954" s="125"/>
      <c r="P1954" s="125"/>
      <c r="Q1954" s="125"/>
      <c r="U1954" s="125"/>
      <c r="V1954" s="125"/>
      <c r="W1954" s="125"/>
    </row>
    <row r="1955" spans="1:23" x14ac:dyDescent="0.2">
      <c r="A1955" s="29" t="str">
        <f>IFERROR(VLOOKUP(D:D,'Payment Schedule'!U:AK,17,FALSE),"Not Leased")</f>
        <v>Not Leased</v>
      </c>
      <c r="H1955" s="125"/>
      <c r="O1955" s="125"/>
      <c r="P1955" s="125"/>
      <c r="Q1955" s="125"/>
      <c r="U1955" s="125"/>
      <c r="V1955" s="125"/>
      <c r="W1955" s="125"/>
    </row>
    <row r="1956" spans="1:23" x14ac:dyDescent="0.2">
      <c r="A1956" s="29" t="str">
        <f>IFERROR(VLOOKUP(D:D,'Payment Schedule'!U:AK,17,FALSE),"Not Leased")</f>
        <v>Not Leased</v>
      </c>
      <c r="H1956" s="125"/>
      <c r="O1956" s="125"/>
      <c r="P1956" s="125"/>
      <c r="Q1956" s="125"/>
      <c r="U1956" s="125"/>
      <c r="V1956" s="125"/>
      <c r="W1956" s="125"/>
    </row>
    <row r="1957" spans="1:23" x14ac:dyDescent="0.2">
      <c r="A1957" s="29" t="str">
        <f>IFERROR(VLOOKUP(D:D,'Payment Schedule'!U:AK,17,FALSE),"Not Leased")</f>
        <v>Not Leased</v>
      </c>
      <c r="H1957" s="125"/>
      <c r="O1957" s="125"/>
      <c r="P1957" s="125"/>
      <c r="Q1957" s="125"/>
      <c r="U1957" s="125"/>
      <c r="V1957" s="125"/>
      <c r="W1957" s="125"/>
    </row>
    <row r="1958" spans="1:23" x14ac:dyDescent="0.2">
      <c r="A1958" s="29" t="str">
        <f>IFERROR(VLOOKUP(D:D,'Payment Schedule'!U:AK,17,FALSE),"Not Leased")</f>
        <v>Not Leased</v>
      </c>
      <c r="H1958" s="125"/>
      <c r="O1958" s="125"/>
      <c r="P1958" s="125"/>
      <c r="Q1958" s="125"/>
      <c r="U1958" s="125"/>
      <c r="V1958" s="125"/>
      <c r="W1958" s="125"/>
    </row>
    <row r="1959" spans="1:23" x14ac:dyDescent="0.2">
      <c r="A1959" s="29" t="str">
        <f>IFERROR(VLOOKUP(D:D,'Payment Schedule'!U:AK,17,FALSE),"Not Leased")</f>
        <v>Not Leased</v>
      </c>
      <c r="H1959" s="125"/>
      <c r="O1959" s="125"/>
      <c r="P1959" s="125"/>
      <c r="Q1959" s="125"/>
      <c r="U1959" s="125"/>
      <c r="V1959" s="125"/>
      <c r="W1959" s="125"/>
    </row>
    <row r="1960" spans="1:23" x14ac:dyDescent="0.2">
      <c r="A1960" s="29" t="str">
        <f>IFERROR(VLOOKUP(D:D,'Payment Schedule'!U:AK,17,FALSE),"Not Leased")</f>
        <v>Not Leased</v>
      </c>
      <c r="H1960" s="125"/>
      <c r="O1960" s="125"/>
      <c r="P1960" s="125"/>
      <c r="Q1960" s="125"/>
      <c r="U1960" s="125"/>
      <c r="V1960" s="125"/>
      <c r="W1960" s="125"/>
    </row>
    <row r="1961" spans="1:23" x14ac:dyDescent="0.2">
      <c r="A1961" s="29" t="str">
        <f>IFERROR(VLOOKUP(D:D,'Payment Schedule'!U:AK,17,FALSE),"Not Leased")</f>
        <v>Not Leased</v>
      </c>
      <c r="H1961" s="125"/>
      <c r="O1961" s="125"/>
      <c r="P1961" s="125"/>
      <c r="Q1961" s="125"/>
      <c r="U1961" s="125"/>
      <c r="V1961" s="125"/>
      <c r="W1961" s="125"/>
    </row>
    <row r="1962" spans="1:23" x14ac:dyDescent="0.2">
      <c r="A1962" s="29" t="str">
        <f>IFERROR(VLOOKUP(D:D,'Payment Schedule'!U:AK,17,FALSE),"Not Leased")</f>
        <v>Not Leased</v>
      </c>
      <c r="H1962" s="125"/>
      <c r="O1962" s="125"/>
      <c r="P1962" s="125"/>
      <c r="Q1962" s="125"/>
      <c r="U1962" s="125"/>
      <c r="V1962" s="125"/>
      <c r="W1962" s="125"/>
    </row>
    <row r="1963" spans="1:23" x14ac:dyDescent="0.2">
      <c r="A1963" s="29" t="str">
        <f>IFERROR(VLOOKUP(D:D,'Payment Schedule'!U:AK,17,FALSE),"Not Leased")</f>
        <v>Not Leased</v>
      </c>
      <c r="H1963" s="125"/>
      <c r="O1963" s="125"/>
      <c r="P1963" s="125"/>
      <c r="Q1963" s="125"/>
      <c r="U1963" s="125"/>
      <c r="V1963" s="125"/>
      <c r="W1963" s="125"/>
    </row>
    <row r="1964" spans="1:23" x14ac:dyDescent="0.2">
      <c r="A1964" s="29" t="str">
        <f>IFERROR(VLOOKUP(D:D,'Payment Schedule'!U:AK,17,FALSE),"Not Leased")</f>
        <v>Not Leased</v>
      </c>
      <c r="H1964" s="125"/>
      <c r="O1964" s="125"/>
      <c r="P1964" s="125"/>
      <c r="Q1964" s="125"/>
      <c r="U1964" s="125"/>
      <c r="V1964" s="125"/>
      <c r="W1964" s="125"/>
    </row>
    <row r="1965" spans="1:23" x14ac:dyDescent="0.2">
      <c r="A1965" s="29" t="str">
        <f>IFERROR(VLOOKUP(D:D,'Payment Schedule'!U:AK,17,FALSE),"Not Leased")</f>
        <v>Not Leased</v>
      </c>
      <c r="H1965" s="125"/>
      <c r="O1965" s="125"/>
      <c r="P1965" s="125"/>
      <c r="Q1965" s="125"/>
      <c r="U1965" s="125"/>
      <c r="V1965" s="125"/>
      <c r="W1965" s="125"/>
    </row>
    <row r="1966" spans="1:23" x14ac:dyDescent="0.2">
      <c r="A1966" s="29" t="str">
        <f>IFERROR(VLOOKUP(D:D,'Payment Schedule'!U:AK,17,FALSE),"Not Leased")</f>
        <v>Not Leased</v>
      </c>
      <c r="H1966" s="125"/>
      <c r="O1966" s="125"/>
      <c r="P1966" s="125"/>
      <c r="Q1966" s="125"/>
      <c r="U1966" s="125"/>
      <c r="V1966" s="125"/>
      <c r="W1966" s="125"/>
    </row>
    <row r="1967" spans="1:23" x14ac:dyDescent="0.2">
      <c r="A1967" s="29" t="str">
        <f>IFERROR(VLOOKUP(D:D,'Payment Schedule'!U:AK,17,FALSE),"Not Leased")</f>
        <v>Not Leased</v>
      </c>
      <c r="H1967" s="125"/>
      <c r="O1967" s="125"/>
      <c r="P1967" s="125"/>
      <c r="Q1967" s="125"/>
      <c r="U1967" s="125"/>
      <c r="V1967" s="125"/>
      <c r="W1967" s="125"/>
    </row>
    <row r="1968" spans="1:23" x14ac:dyDescent="0.2">
      <c r="A1968" s="29" t="str">
        <f>IFERROR(VLOOKUP(D:D,'Payment Schedule'!U:AK,17,FALSE),"Not Leased")</f>
        <v>Not Leased</v>
      </c>
      <c r="H1968" s="125"/>
      <c r="O1968" s="125"/>
      <c r="P1968" s="125"/>
      <c r="Q1968" s="125"/>
      <c r="U1968" s="125"/>
      <c r="V1968" s="125"/>
      <c r="W1968" s="125"/>
    </row>
    <row r="1969" spans="1:23" x14ac:dyDescent="0.2">
      <c r="A1969" s="29" t="str">
        <f>IFERROR(VLOOKUP(D:D,'Payment Schedule'!U:AK,17,FALSE),"Not Leased")</f>
        <v>Not Leased</v>
      </c>
      <c r="H1969" s="125"/>
      <c r="O1969" s="125"/>
      <c r="P1969" s="125"/>
      <c r="Q1969" s="125"/>
      <c r="U1969" s="125"/>
      <c r="V1969" s="125"/>
      <c r="W1969" s="125"/>
    </row>
    <row r="1970" spans="1:23" x14ac:dyDescent="0.2">
      <c r="A1970" s="29" t="str">
        <f>IFERROR(VLOOKUP(D:D,'Payment Schedule'!U:AK,17,FALSE),"Not Leased")</f>
        <v>Not Leased</v>
      </c>
      <c r="H1970" s="125"/>
      <c r="O1970" s="125"/>
      <c r="P1970" s="125"/>
      <c r="Q1970" s="125"/>
      <c r="U1970" s="125"/>
      <c r="V1970" s="125"/>
      <c r="W1970" s="125"/>
    </row>
    <row r="1971" spans="1:23" x14ac:dyDescent="0.2">
      <c r="A1971" s="29" t="str">
        <f>IFERROR(VLOOKUP(D:D,'Payment Schedule'!U:AK,17,FALSE),"Not Leased")</f>
        <v>Not Leased</v>
      </c>
      <c r="H1971" s="125"/>
      <c r="O1971" s="125"/>
      <c r="P1971" s="125"/>
      <c r="Q1971" s="125"/>
      <c r="U1971" s="125"/>
      <c r="V1971" s="125"/>
      <c r="W1971" s="125"/>
    </row>
    <row r="1972" spans="1:23" x14ac:dyDescent="0.2">
      <c r="A1972" s="29" t="str">
        <f>IFERROR(VLOOKUP(D:D,'Payment Schedule'!U:AK,17,FALSE),"Not Leased")</f>
        <v>Not Leased</v>
      </c>
      <c r="H1972" s="125"/>
      <c r="O1972" s="125"/>
      <c r="P1972" s="125"/>
      <c r="Q1972" s="125"/>
      <c r="U1972" s="125"/>
      <c r="V1972" s="125"/>
      <c r="W1972" s="125"/>
    </row>
    <row r="1973" spans="1:23" x14ac:dyDescent="0.2">
      <c r="A1973" s="29" t="str">
        <f>IFERROR(VLOOKUP(D:D,'Payment Schedule'!U:AK,17,FALSE),"Not Leased")</f>
        <v>Not Leased</v>
      </c>
      <c r="H1973" s="125"/>
      <c r="O1973" s="125"/>
      <c r="P1973" s="125"/>
      <c r="Q1973" s="125"/>
      <c r="U1973" s="125"/>
      <c r="V1973" s="125"/>
      <c r="W1973" s="125"/>
    </row>
    <row r="1974" spans="1:23" x14ac:dyDescent="0.2">
      <c r="A1974" s="29" t="str">
        <f>IFERROR(VLOOKUP(D:D,'Payment Schedule'!U:AK,17,FALSE),"Not Leased")</f>
        <v>Not Leased</v>
      </c>
      <c r="H1974" s="125"/>
      <c r="O1974" s="125"/>
      <c r="P1974" s="125"/>
      <c r="Q1974" s="125"/>
      <c r="U1974" s="125"/>
      <c r="V1974" s="125"/>
      <c r="W1974" s="125"/>
    </row>
    <row r="1975" spans="1:23" x14ac:dyDescent="0.2">
      <c r="A1975" s="29" t="str">
        <f>IFERROR(VLOOKUP(D:D,'Payment Schedule'!U:AK,17,FALSE),"Not Leased")</f>
        <v>Not Leased</v>
      </c>
      <c r="H1975" s="125"/>
      <c r="O1975" s="125"/>
      <c r="P1975" s="125"/>
      <c r="Q1975" s="125"/>
      <c r="U1975" s="125"/>
      <c r="V1975" s="125"/>
      <c r="W1975" s="125"/>
    </row>
    <row r="1976" spans="1:23" x14ac:dyDescent="0.2">
      <c r="A1976" s="29" t="str">
        <f>IFERROR(VLOOKUP(D:D,'Payment Schedule'!U:AK,17,FALSE),"Not Leased")</f>
        <v>Not Leased</v>
      </c>
      <c r="H1976" s="125"/>
      <c r="O1976" s="125"/>
      <c r="P1976" s="125"/>
      <c r="Q1976" s="125"/>
      <c r="U1976" s="125"/>
      <c r="V1976" s="125"/>
      <c r="W1976" s="125"/>
    </row>
    <row r="1977" spans="1:23" x14ac:dyDescent="0.2">
      <c r="A1977" s="29" t="str">
        <f>IFERROR(VLOOKUP(D:D,'Payment Schedule'!U:AK,17,FALSE),"Not Leased")</f>
        <v>Not Leased</v>
      </c>
      <c r="H1977" s="125"/>
      <c r="O1977" s="125"/>
      <c r="P1977" s="125"/>
      <c r="Q1977" s="125"/>
      <c r="U1977" s="125"/>
      <c r="V1977" s="125"/>
      <c r="W1977" s="125"/>
    </row>
    <row r="1978" spans="1:23" x14ac:dyDescent="0.2">
      <c r="A1978" s="29" t="str">
        <f>IFERROR(VLOOKUP(D:D,'Payment Schedule'!U:AK,17,FALSE),"Not Leased")</f>
        <v>Not Leased</v>
      </c>
      <c r="H1978" s="125"/>
      <c r="O1978" s="125"/>
      <c r="P1978" s="125"/>
      <c r="Q1978" s="125"/>
      <c r="U1978" s="125"/>
      <c r="V1978" s="125"/>
      <c r="W1978" s="125"/>
    </row>
    <row r="1979" spans="1:23" x14ac:dyDescent="0.2">
      <c r="A1979" s="29" t="str">
        <f>IFERROR(VLOOKUP(D:D,'Payment Schedule'!U:AK,17,FALSE),"Not Leased")</f>
        <v>Not Leased</v>
      </c>
      <c r="H1979" s="125"/>
      <c r="O1979" s="125"/>
      <c r="P1979" s="125"/>
      <c r="Q1979" s="125"/>
      <c r="U1979" s="125"/>
      <c r="V1979" s="125"/>
      <c r="W1979" s="125"/>
    </row>
    <row r="1980" spans="1:23" x14ac:dyDescent="0.2">
      <c r="A1980" s="29" t="str">
        <f>IFERROR(VLOOKUP(D:D,'Payment Schedule'!U:AK,17,FALSE),"Not Leased")</f>
        <v>Not Leased</v>
      </c>
      <c r="H1980" s="125"/>
      <c r="O1980" s="125"/>
      <c r="P1980" s="125"/>
      <c r="Q1980" s="125"/>
      <c r="U1980" s="125"/>
      <c r="V1980" s="125"/>
      <c r="W1980" s="125"/>
    </row>
    <row r="1981" spans="1:23" x14ac:dyDescent="0.2">
      <c r="A1981" s="29" t="str">
        <f>IFERROR(VLOOKUP(D:D,'Payment Schedule'!U:AK,17,FALSE),"Not Leased")</f>
        <v>Not Leased</v>
      </c>
      <c r="H1981" s="125"/>
      <c r="O1981" s="125"/>
      <c r="P1981" s="125"/>
      <c r="Q1981" s="125"/>
      <c r="U1981" s="125"/>
      <c r="V1981" s="125"/>
      <c r="W1981" s="125"/>
    </row>
    <row r="1982" spans="1:23" x14ac:dyDescent="0.2">
      <c r="A1982" s="29" t="str">
        <f>IFERROR(VLOOKUP(D:D,'Payment Schedule'!U:AK,17,FALSE),"Not Leased")</f>
        <v>Not Leased</v>
      </c>
      <c r="H1982" s="125"/>
      <c r="O1982" s="125"/>
      <c r="P1982" s="125"/>
      <c r="Q1982" s="125"/>
      <c r="U1982" s="125"/>
      <c r="V1982" s="125"/>
      <c r="W1982" s="125"/>
    </row>
    <row r="1983" spans="1:23" x14ac:dyDescent="0.2">
      <c r="A1983" s="29" t="str">
        <f>IFERROR(VLOOKUP(D:D,'Payment Schedule'!U:AK,17,FALSE),"Not Leased")</f>
        <v>Not Leased</v>
      </c>
      <c r="H1983" s="125"/>
      <c r="O1983" s="125"/>
      <c r="P1983" s="125"/>
      <c r="Q1983" s="125"/>
      <c r="U1983" s="125"/>
      <c r="V1983" s="125"/>
      <c r="W1983" s="125"/>
    </row>
    <row r="1984" spans="1:23" x14ac:dyDescent="0.2">
      <c r="A1984" s="29" t="str">
        <f>IFERROR(VLOOKUP(D:D,'Payment Schedule'!U:AK,17,FALSE),"Not Leased")</f>
        <v>Not Leased</v>
      </c>
      <c r="H1984" s="125"/>
      <c r="O1984" s="125"/>
      <c r="P1984" s="125"/>
      <c r="Q1984" s="125"/>
      <c r="U1984" s="125"/>
      <c r="V1984" s="125"/>
      <c r="W1984" s="125"/>
    </row>
    <row r="1985" spans="1:23" x14ac:dyDescent="0.2">
      <c r="A1985" s="29" t="str">
        <f>IFERROR(VLOOKUP(D:D,'Payment Schedule'!U:AK,17,FALSE),"Not Leased")</f>
        <v>Not Leased</v>
      </c>
      <c r="H1985" s="125"/>
      <c r="O1985" s="125"/>
      <c r="P1985" s="125"/>
      <c r="Q1985" s="125"/>
      <c r="U1985" s="125"/>
      <c r="V1985" s="125"/>
      <c r="W1985" s="125"/>
    </row>
    <row r="1986" spans="1:23" x14ac:dyDescent="0.2">
      <c r="A1986" s="29" t="str">
        <f>IFERROR(VLOOKUP(D:D,'Payment Schedule'!U:AK,17,FALSE),"Not Leased")</f>
        <v>Not Leased</v>
      </c>
      <c r="H1986" s="125"/>
      <c r="O1986" s="125"/>
      <c r="P1986" s="125"/>
      <c r="Q1986" s="125"/>
      <c r="U1986" s="125"/>
      <c r="V1986" s="125"/>
      <c r="W1986" s="125"/>
    </row>
    <row r="1987" spans="1:23" x14ac:dyDescent="0.2">
      <c r="A1987" s="29" t="str">
        <f>IFERROR(VLOOKUP(D:D,'Payment Schedule'!U:AK,17,FALSE),"Not Leased")</f>
        <v>Not Leased</v>
      </c>
      <c r="H1987" s="125"/>
      <c r="O1987" s="125"/>
      <c r="P1987" s="125"/>
      <c r="Q1987" s="125"/>
      <c r="U1987" s="125"/>
      <c r="V1987" s="125"/>
      <c r="W1987" s="125"/>
    </row>
    <row r="1988" spans="1:23" x14ac:dyDescent="0.2">
      <c r="A1988" s="29" t="str">
        <f>IFERROR(VLOOKUP(D:D,'Payment Schedule'!U:AK,17,FALSE),"Not Leased")</f>
        <v>Not Leased</v>
      </c>
      <c r="H1988" s="125"/>
      <c r="O1988" s="125"/>
      <c r="P1988" s="125"/>
      <c r="Q1988" s="125"/>
      <c r="U1988" s="125"/>
      <c r="V1988" s="125"/>
      <c r="W1988" s="125"/>
    </row>
    <row r="1989" spans="1:23" x14ac:dyDescent="0.2">
      <c r="A1989" s="29" t="str">
        <f>IFERROR(VLOOKUP(D:D,'Payment Schedule'!U:AK,17,FALSE),"Not Leased")</f>
        <v>Not Leased</v>
      </c>
      <c r="H1989" s="125"/>
      <c r="O1989" s="125"/>
      <c r="P1989" s="125"/>
      <c r="Q1989" s="125"/>
      <c r="U1989" s="125"/>
      <c r="V1989" s="125"/>
      <c r="W1989" s="125"/>
    </row>
    <row r="1990" spans="1:23" x14ac:dyDescent="0.2">
      <c r="A1990" s="29" t="str">
        <f>IFERROR(VLOOKUP(D:D,'Payment Schedule'!U:AK,17,FALSE),"Not Leased")</f>
        <v>Not Leased</v>
      </c>
      <c r="H1990" s="125"/>
      <c r="O1990" s="125"/>
      <c r="P1990" s="125"/>
      <c r="Q1990" s="125"/>
      <c r="U1990" s="125"/>
      <c r="V1990" s="125"/>
      <c r="W1990" s="125"/>
    </row>
    <row r="1991" spans="1:23" x14ac:dyDescent="0.2">
      <c r="A1991" s="29" t="str">
        <f>IFERROR(VLOOKUP(D:D,'Payment Schedule'!U:AK,17,FALSE),"Not Leased")</f>
        <v>Not Leased</v>
      </c>
      <c r="H1991" s="125"/>
      <c r="O1991" s="125"/>
      <c r="P1991" s="125"/>
      <c r="Q1991" s="125"/>
      <c r="U1991" s="125"/>
      <c r="V1991" s="125"/>
      <c r="W1991" s="125"/>
    </row>
    <row r="1992" spans="1:23" x14ac:dyDescent="0.2">
      <c r="A1992" s="29" t="str">
        <f>IFERROR(VLOOKUP(D:D,'Payment Schedule'!U:AK,17,FALSE),"Not Leased")</f>
        <v>Not Leased</v>
      </c>
      <c r="H1992" s="125"/>
      <c r="O1992" s="125"/>
      <c r="P1992" s="125"/>
      <c r="Q1992" s="125"/>
      <c r="U1992" s="125"/>
      <c r="V1992" s="125"/>
      <c r="W1992" s="125"/>
    </row>
    <row r="1993" spans="1:23" x14ac:dyDescent="0.2">
      <c r="A1993" s="29" t="str">
        <f>IFERROR(VLOOKUP(D:D,'Payment Schedule'!U:AK,17,FALSE),"Not Leased")</f>
        <v>Not Leased</v>
      </c>
      <c r="H1993" s="125"/>
      <c r="O1993" s="125"/>
      <c r="P1993" s="125"/>
      <c r="Q1993" s="125"/>
      <c r="U1993" s="125"/>
      <c r="V1993" s="125"/>
      <c r="W1993" s="125"/>
    </row>
    <row r="1994" spans="1:23" x14ac:dyDescent="0.2">
      <c r="A1994" s="29" t="str">
        <f>IFERROR(VLOOKUP(D:D,'Payment Schedule'!U:AK,17,FALSE),"Not Leased")</f>
        <v>Not Leased</v>
      </c>
      <c r="H1994" s="125"/>
      <c r="O1994" s="125"/>
      <c r="P1994" s="125"/>
      <c r="Q1994" s="125"/>
      <c r="U1994" s="125"/>
      <c r="V1994" s="125"/>
      <c r="W1994" s="125"/>
    </row>
    <row r="1995" spans="1:23" x14ac:dyDescent="0.2">
      <c r="A1995" s="29" t="str">
        <f>IFERROR(VLOOKUP(D:D,'Payment Schedule'!U:AK,17,FALSE),"Not Leased")</f>
        <v>Not Leased</v>
      </c>
      <c r="H1995" s="125"/>
      <c r="O1995" s="125"/>
      <c r="P1995" s="125"/>
      <c r="Q1995" s="125"/>
      <c r="U1995" s="125"/>
      <c r="V1995" s="125"/>
      <c r="W1995" s="125"/>
    </row>
    <row r="1996" spans="1:23" x14ac:dyDescent="0.2">
      <c r="A1996" s="29" t="str">
        <f>IFERROR(VLOOKUP(D:D,'Payment Schedule'!U:AK,17,FALSE),"Not Leased")</f>
        <v>Not Leased</v>
      </c>
      <c r="H1996" s="125"/>
      <c r="O1996" s="125"/>
      <c r="P1996" s="125"/>
      <c r="Q1996" s="125"/>
      <c r="U1996" s="125"/>
      <c r="V1996" s="125"/>
      <c r="W1996" s="125"/>
    </row>
    <row r="1997" spans="1:23" x14ac:dyDescent="0.2">
      <c r="A1997" s="29" t="str">
        <f>IFERROR(VLOOKUP(D:D,'Payment Schedule'!U:AK,17,FALSE),"Not Leased")</f>
        <v>Not Leased</v>
      </c>
      <c r="H1997" s="125"/>
      <c r="O1997" s="125"/>
      <c r="P1997" s="125"/>
      <c r="Q1997" s="125"/>
      <c r="U1997" s="125"/>
      <c r="V1997" s="125"/>
      <c r="W1997" s="125"/>
    </row>
    <row r="1998" spans="1:23" x14ac:dyDescent="0.2">
      <c r="A1998" s="29" t="str">
        <f>IFERROR(VLOOKUP(D:D,'Payment Schedule'!U:AK,17,FALSE),"Not Leased")</f>
        <v>Not Leased</v>
      </c>
      <c r="H1998" s="125"/>
      <c r="O1998" s="125"/>
      <c r="P1998" s="125"/>
      <c r="Q1998" s="125"/>
      <c r="U1998" s="125"/>
      <c r="V1998" s="125"/>
      <c r="W1998" s="125"/>
    </row>
    <row r="1999" spans="1:23" x14ac:dyDescent="0.2">
      <c r="A1999" s="29" t="str">
        <f>IFERROR(VLOOKUP(D:D,'Payment Schedule'!U:AK,17,FALSE),"Not Leased")</f>
        <v>Not Leased</v>
      </c>
      <c r="H1999" s="125"/>
      <c r="O1999" s="125"/>
      <c r="P1999" s="125"/>
      <c r="Q1999" s="125"/>
      <c r="U1999" s="125"/>
      <c r="V1999" s="125"/>
      <c r="W1999" s="125"/>
    </row>
    <row r="2000" spans="1:23" x14ac:dyDescent="0.2">
      <c r="A2000" s="29" t="str">
        <f>IFERROR(VLOOKUP(D:D,'Payment Schedule'!U:AK,17,FALSE),"Not Leased")</f>
        <v>Not Leased</v>
      </c>
      <c r="H2000" s="125"/>
      <c r="O2000" s="125"/>
      <c r="P2000" s="125"/>
      <c r="Q2000" s="125"/>
      <c r="U2000" s="125"/>
      <c r="V2000" s="125"/>
      <c r="W2000" s="125"/>
    </row>
    <row r="2001" spans="1:23" x14ac:dyDescent="0.2">
      <c r="A2001" s="29" t="str">
        <f>IFERROR(VLOOKUP(D:D,'Payment Schedule'!U:AK,17,FALSE),"Not Leased")</f>
        <v>Not Leased</v>
      </c>
      <c r="H2001" s="125"/>
      <c r="O2001" s="125"/>
      <c r="P2001" s="125"/>
      <c r="Q2001" s="125"/>
      <c r="U2001" s="125"/>
      <c r="V2001" s="125"/>
      <c r="W2001" s="125"/>
    </row>
    <row r="2002" spans="1:23" x14ac:dyDescent="0.2">
      <c r="A2002" s="29" t="str">
        <f>IFERROR(VLOOKUP(D:D,'Payment Schedule'!U:AK,17,FALSE),"Not Leased")</f>
        <v>Not Leased</v>
      </c>
      <c r="H2002" s="125"/>
      <c r="O2002" s="125"/>
      <c r="P2002" s="125"/>
      <c r="Q2002" s="125"/>
      <c r="U2002" s="125"/>
      <c r="V2002" s="125"/>
      <c r="W2002" s="125"/>
    </row>
    <row r="2003" spans="1:23" x14ac:dyDescent="0.2">
      <c r="A2003" s="29" t="str">
        <f>IFERROR(VLOOKUP(D:D,'Payment Schedule'!U:AK,17,FALSE),"Not Leased")</f>
        <v>Not Leased</v>
      </c>
      <c r="H2003" s="125"/>
      <c r="O2003" s="125"/>
      <c r="P2003" s="125"/>
      <c r="Q2003" s="125"/>
      <c r="U2003" s="125"/>
      <c r="V2003" s="125"/>
      <c r="W2003" s="125"/>
    </row>
    <row r="2004" spans="1:23" x14ac:dyDescent="0.2">
      <c r="A2004" s="29" t="str">
        <f>IFERROR(VLOOKUP(D:D,'Payment Schedule'!U:AK,17,FALSE),"Not Leased")</f>
        <v>Not Leased</v>
      </c>
      <c r="H2004" s="125"/>
      <c r="O2004" s="125"/>
      <c r="P2004" s="125"/>
      <c r="Q2004" s="125"/>
      <c r="U2004" s="125"/>
      <c r="V2004" s="125"/>
      <c r="W2004" s="125"/>
    </row>
    <row r="2005" spans="1:23" x14ac:dyDescent="0.2">
      <c r="A2005" s="29" t="str">
        <f>IFERROR(VLOOKUP(D:D,'Payment Schedule'!U:AK,17,FALSE),"Not Leased")</f>
        <v>Not Leased</v>
      </c>
      <c r="H2005" s="125"/>
      <c r="O2005" s="125"/>
      <c r="P2005" s="125"/>
      <c r="Q2005" s="125"/>
      <c r="U2005" s="125"/>
      <c r="V2005" s="125"/>
      <c r="W2005" s="125"/>
    </row>
    <row r="2006" spans="1:23" x14ac:dyDescent="0.2">
      <c r="A2006" s="29" t="str">
        <f>IFERROR(VLOOKUP(D:D,'Payment Schedule'!U:AK,17,FALSE),"Not Leased")</f>
        <v>Not Leased</v>
      </c>
      <c r="H2006" s="125"/>
      <c r="O2006" s="125"/>
      <c r="P2006" s="125"/>
      <c r="Q2006" s="125"/>
      <c r="U2006" s="125"/>
      <c r="V2006" s="125"/>
      <c r="W2006" s="125"/>
    </row>
    <row r="2007" spans="1:23" x14ac:dyDescent="0.2">
      <c r="A2007" s="29" t="str">
        <f>IFERROR(VLOOKUP(D:D,'Payment Schedule'!U:AK,17,FALSE),"Not Leased")</f>
        <v>Not Leased</v>
      </c>
      <c r="H2007" s="125"/>
      <c r="O2007" s="125"/>
      <c r="P2007" s="125"/>
      <c r="Q2007" s="125"/>
      <c r="U2007" s="125"/>
      <c r="V2007" s="125"/>
      <c r="W2007" s="125"/>
    </row>
    <row r="2008" spans="1:23" x14ac:dyDescent="0.2">
      <c r="A2008" s="29" t="str">
        <f>IFERROR(VLOOKUP(D:D,'Payment Schedule'!U:AK,17,FALSE),"Not Leased")</f>
        <v>Not Leased</v>
      </c>
      <c r="H2008" s="125"/>
      <c r="O2008" s="125"/>
      <c r="P2008" s="125"/>
      <c r="Q2008" s="125"/>
      <c r="U2008" s="125"/>
      <c r="V2008" s="125"/>
      <c r="W2008" s="125"/>
    </row>
    <row r="2009" spans="1:23" x14ac:dyDescent="0.2">
      <c r="A2009" s="29" t="str">
        <f>IFERROR(VLOOKUP(D:D,'Payment Schedule'!U:AK,17,FALSE),"Not Leased")</f>
        <v>Not Leased</v>
      </c>
      <c r="H2009" s="125"/>
      <c r="O2009" s="125"/>
      <c r="P2009" s="125"/>
      <c r="Q2009" s="125"/>
      <c r="U2009" s="125"/>
      <c r="V2009" s="125"/>
      <c r="W2009" s="125"/>
    </row>
    <row r="2010" spans="1:23" x14ac:dyDescent="0.2">
      <c r="A2010" s="29" t="str">
        <f>IFERROR(VLOOKUP(D:D,'Payment Schedule'!U:AK,17,FALSE),"Not Leased")</f>
        <v>Not Leased</v>
      </c>
      <c r="H2010" s="125"/>
      <c r="O2010" s="125"/>
      <c r="P2010" s="125"/>
      <c r="Q2010" s="125"/>
      <c r="U2010" s="125"/>
      <c r="V2010" s="125"/>
      <c r="W2010" s="125"/>
    </row>
    <row r="2011" spans="1:23" x14ac:dyDescent="0.2">
      <c r="A2011" s="29" t="str">
        <f>IFERROR(VLOOKUP(D:D,'Payment Schedule'!U:AK,17,FALSE),"Not Leased")</f>
        <v>Not Leased</v>
      </c>
      <c r="H2011" s="125"/>
      <c r="O2011" s="125"/>
      <c r="P2011" s="125"/>
      <c r="Q2011" s="125"/>
      <c r="U2011" s="125"/>
      <c r="V2011" s="125"/>
      <c r="W2011" s="125"/>
    </row>
    <row r="2012" spans="1:23" x14ac:dyDescent="0.2">
      <c r="A2012" s="29" t="str">
        <f>IFERROR(VLOOKUP(D:D,'Payment Schedule'!U:AK,17,FALSE),"Not Leased")</f>
        <v>Not Leased</v>
      </c>
      <c r="H2012" s="125"/>
      <c r="O2012" s="125"/>
      <c r="P2012" s="125"/>
      <c r="Q2012" s="125"/>
      <c r="U2012" s="125"/>
      <c r="V2012" s="125"/>
      <c r="W2012" s="125"/>
    </row>
    <row r="2013" spans="1:23" x14ac:dyDescent="0.2">
      <c r="A2013" s="29" t="str">
        <f>IFERROR(VLOOKUP(D:D,'Payment Schedule'!U:AK,17,FALSE),"Not Leased")</f>
        <v>Not Leased</v>
      </c>
      <c r="H2013" s="125"/>
      <c r="O2013" s="125"/>
      <c r="P2013" s="125"/>
      <c r="Q2013" s="125"/>
      <c r="U2013" s="125"/>
      <c r="V2013" s="125"/>
      <c r="W2013" s="125"/>
    </row>
    <row r="2014" spans="1:23" x14ac:dyDescent="0.2">
      <c r="A2014" s="29" t="str">
        <f>IFERROR(VLOOKUP(D:D,'Payment Schedule'!U:AK,17,FALSE),"Not Leased")</f>
        <v>Not Leased</v>
      </c>
      <c r="H2014" s="125"/>
      <c r="O2014" s="125"/>
      <c r="P2014" s="125"/>
      <c r="Q2014" s="125"/>
      <c r="U2014" s="125"/>
      <c r="V2014" s="125"/>
      <c r="W2014" s="125"/>
    </row>
    <row r="2015" spans="1:23" x14ac:dyDescent="0.2">
      <c r="A2015" s="29" t="str">
        <f>IFERROR(VLOOKUP(D:D,'Payment Schedule'!U:AK,17,FALSE),"Not Leased")</f>
        <v>Not Leased</v>
      </c>
      <c r="H2015" s="125"/>
      <c r="O2015" s="125"/>
      <c r="P2015" s="125"/>
      <c r="Q2015" s="125"/>
      <c r="U2015" s="125"/>
      <c r="V2015" s="125"/>
      <c r="W2015" s="125"/>
    </row>
    <row r="2016" spans="1:23" x14ac:dyDescent="0.2">
      <c r="A2016" s="29" t="str">
        <f>IFERROR(VLOOKUP(D:D,'Payment Schedule'!U:AK,17,FALSE),"Not Leased")</f>
        <v>Not Leased</v>
      </c>
      <c r="H2016" s="125"/>
      <c r="O2016" s="125"/>
      <c r="P2016" s="125"/>
      <c r="Q2016" s="125"/>
      <c r="U2016" s="125"/>
      <c r="V2016" s="125"/>
      <c r="W2016" s="125"/>
    </row>
    <row r="2017" spans="1:23" x14ac:dyDescent="0.2">
      <c r="A2017" s="29" t="str">
        <f>IFERROR(VLOOKUP(D:D,'Payment Schedule'!U:AK,17,FALSE),"Not Leased")</f>
        <v>Not Leased</v>
      </c>
      <c r="H2017" s="125"/>
      <c r="O2017" s="125"/>
      <c r="P2017" s="125"/>
      <c r="Q2017" s="125"/>
      <c r="U2017" s="125"/>
      <c r="V2017" s="125"/>
      <c r="W2017" s="125"/>
    </row>
    <row r="2018" spans="1:23" x14ac:dyDescent="0.2">
      <c r="A2018" s="29" t="str">
        <f>IFERROR(VLOOKUP(D:D,'Payment Schedule'!U:AK,17,FALSE),"Not Leased")</f>
        <v>Not Leased</v>
      </c>
      <c r="H2018" s="125"/>
      <c r="O2018" s="125"/>
      <c r="P2018" s="125"/>
      <c r="Q2018" s="125"/>
      <c r="U2018" s="125"/>
      <c r="V2018" s="125"/>
      <c r="W2018" s="125"/>
    </row>
    <row r="2019" spans="1:23" x14ac:dyDescent="0.2">
      <c r="A2019" s="29" t="str">
        <f>IFERROR(VLOOKUP(D:D,'Payment Schedule'!U:AK,17,FALSE),"Not Leased")</f>
        <v>Not Leased</v>
      </c>
      <c r="H2019" s="125"/>
      <c r="O2019" s="125"/>
      <c r="P2019" s="125"/>
      <c r="Q2019" s="125"/>
      <c r="U2019" s="125"/>
      <c r="V2019" s="125"/>
      <c r="W2019" s="125"/>
    </row>
    <row r="2020" spans="1:23" x14ac:dyDescent="0.2">
      <c r="A2020" s="29" t="str">
        <f>IFERROR(VLOOKUP(D:D,'Payment Schedule'!U:AK,17,FALSE),"Not Leased")</f>
        <v>Not Leased</v>
      </c>
      <c r="H2020" s="125"/>
      <c r="O2020" s="125"/>
      <c r="P2020" s="125"/>
      <c r="Q2020" s="125"/>
      <c r="U2020" s="125"/>
      <c r="V2020" s="125"/>
      <c r="W2020" s="125"/>
    </row>
    <row r="2021" spans="1:23" x14ac:dyDescent="0.2">
      <c r="A2021" s="29" t="str">
        <f>IFERROR(VLOOKUP(D:D,'Payment Schedule'!U:AK,17,FALSE),"Not Leased")</f>
        <v>Not Leased</v>
      </c>
      <c r="H2021" s="125"/>
      <c r="O2021" s="125"/>
      <c r="P2021" s="125"/>
      <c r="Q2021" s="125"/>
      <c r="U2021" s="125"/>
      <c r="V2021" s="125"/>
      <c r="W2021" s="125"/>
    </row>
    <row r="2022" spans="1:23" x14ac:dyDescent="0.2">
      <c r="A2022" s="29" t="str">
        <f>IFERROR(VLOOKUP(D:D,'Payment Schedule'!U:AK,17,FALSE),"Not Leased")</f>
        <v>Not Leased</v>
      </c>
      <c r="H2022" s="125"/>
      <c r="O2022" s="125"/>
      <c r="P2022" s="125"/>
      <c r="Q2022" s="125"/>
      <c r="U2022" s="125"/>
      <c r="V2022" s="125"/>
      <c r="W2022" s="125"/>
    </row>
    <row r="2023" spans="1:23" x14ac:dyDescent="0.2">
      <c r="A2023" s="29" t="str">
        <f>IFERROR(VLOOKUP(D:D,'Payment Schedule'!U:AK,17,FALSE),"Not Leased")</f>
        <v>Not Leased</v>
      </c>
      <c r="H2023" s="125"/>
      <c r="O2023" s="125"/>
      <c r="P2023" s="125"/>
      <c r="Q2023" s="125"/>
      <c r="U2023" s="125"/>
      <c r="V2023" s="125"/>
      <c r="W2023" s="125"/>
    </row>
    <row r="2024" spans="1:23" x14ac:dyDescent="0.2">
      <c r="A2024" s="29" t="str">
        <f>IFERROR(VLOOKUP(D:D,'Payment Schedule'!U:AK,17,FALSE),"Not Leased")</f>
        <v>Not Leased</v>
      </c>
      <c r="H2024" s="125"/>
      <c r="O2024" s="125"/>
      <c r="P2024" s="125"/>
      <c r="Q2024" s="125"/>
      <c r="U2024" s="125"/>
      <c r="V2024" s="125"/>
      <c r="W2024" s="125"/>
    </row>
    <row r="2025" spans="1:23" x14ac:dyDescent="0.2">
      <c r="A2025" s="29" t="str">
        <f>IFERROR(VLOOKUP(D:D,'Payment Schedule'!U:AK,17,FALSE),"Not Leased")</f>
        <v>Not Leased</v>
      </c>
      <c r="H2025" s="125"/>
      <c r="O2025" s="125"/>
      <c r="P2025" s="125"/>
      <c r="Q2025" s="125"/>
      <c r="U2025" s="125"/>
      <c r="V2025" s="125"/>
      <c r="W2025" s="125"/>
    </row>
    <row r="2026" spans="1:23" x14ac:dyDescent="0.2">
      <c r="A2026" s="29" t="str">
        <f>IFERROR(VLOOKUP(D:D,'Payment Schedule'!U:AK,17,FALSE),"Not Leased")</f>
        <v>Not Leased</v>
      </c>
      <c r="H2026" s="125"/>
      <c r="O2026" s="125"/>
      <c r="P2026" s="125"/>
      <c r="Q2026" s="125"/>
      <c r="U2026" s="125"/>
      <c r="V2026" s="125"/>
      <c r="W2026" s="125"/>
    </row>
    <row r="2027" spans="1:23" x14ac:dyDescent="0.2">
      <c r="A2027" s="29" t="str">
        <f>IFERROR(VLOOKUP(D:D,'Payment Schedule'!U:AK,17,FALSE),"Not Leased")</f>
        <v>Not Leased</v>
      </c>
      <c r="H2027" s="125"/>
      <c r="O2027" s="125"/>
      <c r="P2027" s="125"/>
      <c r="Q2027" s="125"/>
      <c r="U2027" s="125"/>
      <c r="V2027" s="125"/>
      <c r="W2027" s="125"/>
    </row>
    <row r="2028" spans="1:23" x14ac:dyDescent="0.2">
      <c r="A2028" s="29" t="str">
        <f>IFERROR(VLOOKUP(D:D,'Payment Schedule'!U:AK,17,FALSE),"Not Leased")</f>
        <v>Not Leased</v>
      </c>
      <c r="H2028" s="125"/>
      <c r="O2028" s="125"/>
      <c r="P2028" s="125"/>
      <c r="Q2028" s="125"/>
      <c r="U2028" s="125"/>
      <c r="V2028" s="125"/>
      <c r="W2028" s="125"/>
    </row>
    <row r="2029" spans="1:23" x14ac:dyDescent="0.2">
      <c r="A2029" s="29" t="str">
        <f>IFERROR(VLOOKUP(D:D,'Payment Schedule'!U:AK,17,FALSE),"Not Leased")</f>
        <v>Not Leased</v>
      </c>
      <c r="H2029" s="125"/>
      <c r="O2029" s="125"/>
      <c r="P2029" s="125"/>
      <c r="Q2029" s="125"/>
      <c r="U2029" s="125"/>
      <c r="V2029" s="125"/>
      <c r="W2029" s="125"/>
    </row>
    <row r="2030" spans="1:23" x14ac:dyDescent="0.2">
      <c r="A2030" s="29" t="str">
        <f>IFERROR(VLOOKUP(D:D,'Payment Schedule'!U:AK,17,FALSE),"Not Leased")</f>
        <v>Not Leased</v>
      </c>
      <c r="H2030" s="125"/>
      <c r="O2030" s="125"/>
      <c r="P2030" s="125"/>
      <c r="Q2030" s="125"/>
      <c r="U2030" s="125"/>
      <c r="V2030" s="125"/>
      <c r="W2030" s="125"/>
    </row>
    <row r="2031" spans="1:23" x14ac:dyDescent="0.2">
      <c r="A2031" s="29" t="str">
        <f>IFERROR(VLOOKUP(D:D,'Payment Schedule'!U:AK,17,FALSE),"Not Leased")</f>
        <v>Not Leased</v>
      </c>
      <c r="H2031" s="125"/>
      <c r="O2031" s="125"/>
      <c r="P2031" s="125"/>
      <c r="Q2031" s="125"/>
      <c r="U2031" s="125"/>
      <c r="V2031" s="125"/>
      <c r="W2031" s="125"/>
    </row>
    <row r="2032" spans="1:23" x14ac:dyDescent="0.2">
      <c r="A2032" s="29" t="str">
        <f>IFERROR(VLOOKUP(D:D,'Payment Schedule'!U:AK,17,FALSE),"Not Leased")</f>
        <v>Not Leased</v>
      </c>
      <c r="H2032" s="125"/>
      <c r="O2032" s="125"/>
      <c r="P2032" s="125"/>
      <c r="Q2032" s="125"/>
      <c r="U2032" s="125"/>
      <c r="V2032" s="125"/>
      <c r="W2032" s="125"/>
    </row>
    <row r="2033" spans="1:23" x14ac:dyDescent="0.2">
      <c r="A2033" s="29" t="str">
        <f>IFERROR(VLOOKUP(D:D,'Payment Schedule'!U:AK,17,FALSE),"Not Leased")</f>
        <v>Not Leased</v>
      </c>
      <c r="H2033" s="125"/>
      <c r="O2033" s="125"/>
      <c r="P2033" s="125"/>
      <c r="Q2033" s="125"/>
      <c r="U2033" s="125"/>
      <c r="V2033" s="125"/>
      <c r="W2033" s="125"/>
    </row>
    <row r="2034" spans="1:23" x14ac:dyDescent="0.2">
      <c r="A2034" s="29" t="str">
        <f>IFERROR(VLOOKUP(D:D,'Payment Schedule'!U:AK,17,FALSE),"Not Leased")</f>
        <v>Not Leased</v>
      </c>
      <c r="H2034" s="125"/>
      <c r="I2034" s="125"/>
      <c r="O2034" s="125"/>
      <c r="P2034" s="125"/>
      <c r="Q2034" s="125"/>
      <c r="U2034" s="125"/>
      <c r="V2034" s="125"/>
      <c r="W2034" s="125"/>
    </row>
    <row r="2035" spans="1:23" x14ac:dyDescent="0.2">
      <c r="A2035" s="29" t="str">
        <f>IFERROR(VLOOKUP(D:D,'Payment Schedule'!U:AK,17,FALSE),"Not Leased")</f>
        <v>Not Leased</v>
      </c>
      <c r="H2035" s="125"/>
      <c r="O2035" s="125"/>
      <c r="P2035" s="125"/>
      <c r="Q2035" s="125"/>
      <c r="U2035" s="125"/>
      <c r="V2035" s="125"/>
      <c r="W2035" s="125"/>
    </row>
    <row r="2036" spans="1:23" x14ac:dyDescent="0.2">
      <c r="A2036" s="29" t="str">
        <f>IFERROR(VLOOKUP(D:D,'Payment Schedule'!U:AK,17,FALSE),"Not Leased")</f>
        <v>Not Leased</v>
      </c>
      <c r="H2036" s="125"/>
      <c r="O2036" s="125"/>
      <c r="P2036" s="125"/>
      <c r="Q2036" s="125"/>
      <c r="U2036" s="125"/>
      <c r="V2036" s="125"/>
      <c r="W2036" s="125"/>
    </row>
    <row r="2037" spans="1:23" x14ac:dyDescent="0.2">
      <c r="A2037" s="29" t="str">
        <f>IFERROR(VLOOKUP(D:D,'Payment Schedule'!U:AK,17,FALSE),"Not Leased")</f>
        <v>Not Leased</v>
      </c>
      <c r="H2037" s="125"/>
      <c r="O2037" s="125"/>
      <c r="P2037" s="125"/>
      <c r="Q2037" s="125"/>
      <c r="U2037" s="125"/>
      <c r="V2037" s="125"/>
      <c r="W2037" s="125"/>
    </row>
    <row r="2038" spans="1:23" x14ac:dyDescent="0.2">
      <c r="A2038" s="29" t="str">
        <f>IFERROR(VLOOKUP(D:D,'Payment Schedule'!U:AK,17,FALSE),"Not Leased")</f>
        <v>Not Leased</v>
      </c>
      <c r="H2038" s="125"/>
      <c r="O2038" s="125"/>
      <c r="P2038" s="125"/>
      <c r="Q2038" s="125"/>
      <c r="U2038" s="125"/>
      <c r="V2038" s="125"/>
      <c r="W2038" s="125"/>
    </row>
    <row r="2039" spans="1:23" x14ac:dyDescent="0.2">
      <c r="A2039" s="29" t="str">
        <f>IFERROR(VLOOKUP(D:D,'Payment Schedule'!U:AK,17,FALSE),"Not Leased")</f>
        <v>Not Leased</v>
      </c>
      <c r="H2039" s="125"/>
      <c r="O2039" s="125"/>
      <c r="P2039" s="125"/>
      <c r="Q2039" s="125"/>
      <c r="U2039" s="125"/>
      <c r="V2039" s="125"/>
      <c r="W2039" s="125"/>
    </row>
    <row r="2040" spans="1:23" x14ac:dyDescent="0.2">
      <c r="A2040" s="29" t="str">
        <f>IFERROR(VLOOKUP(D:D,'Payment Schedule'!U:AK,17,FALSE),"Not Leased")</f>
        <v>Not Leased</v>
      </c>
      <c r="H2040" s="125"/>
      <c r="O2040" s="125"/>
      <c r="P2040" s="125"/>
      <c r="Q2040" s="125"/>
      <c r="U2040" s="125"/>
      <c r="V2040" s="125"/>
      <c r="W2040" s="125"/>
    </row>
    <row r="2041" spans="1:23" x14ac:dyDescent="0.2">
      <c r="A2041" s="29" t="str">
        <f>IFERROR(VLOOKUP(D:D,'Payment Schedule'!U:AK,17,FALSE),"Not Leased")</f>
        <v>Not Leased</v>
      </c>
      <c r="H2041" s="125"/>
      <c r="O2041" s="125"/>
      <c r="P2041" s="125"/>
      <c r="Q2041" s="125"/>
      <c r="U2041" s="125"/>
      <c r="V2041" s="125"/>
      <c r="W2041" s="125"/>
    </row>
    <row r="2042" spans="1:23" x14ac:dyDescent="0.2">
      <c r="A2042" s="29" t="str">
        <f>IFERROR(VLOOKUP(D:D,'Payment Schedule'!U:AK,17,FALSE),"Not Leased")</f>
        <v>Not Leased</v>
      </c>
      <c r="H2042" s="125"/>
      <c r="O2042" s="125"/>
      <c r="P2042" s="125"/>
      <c r="Q2042" s="125"/>
      <c r="U2042" s="125"/>
      <c r="V2042" s="125"/>
      <c r="W2042" s="125"/>
    </row>
    <row r="2043" spans="1:23" x14ac:dyDescent="0.2">
      <c r="A2043" s="29" t="str">
        <f>IFERROR(VLOOKUP(D:D,'Payment Schedule'!U:AK,17,FALSE),"Not Leased")</f>
        <v>Not Leased</v>
      </c>
      <c r="H2043" s="125"/>
      <c r="O2043" s="125"/>
      <c r="P2043" s="125"/>
      <c r="Q2043" s="125"/>
      <c r="U2043" s="125"/>
      <c r="V2043" s="125"/>
      <c r="W2043" s="125"/>
    </row>
    <row r="2044" spans="1:23" x14ac:dyDescent="0.2">
      <c r="A2044" s="29" t="str">
        <f>IFERROR(VLOOKUP(D:D,'Payment Schedule'!U:AK,17,FALSE),"Not Leased")</f>
        <v>Not Leased</v>
      </c>
      <c r="H2044" s="125"/>
      <c r="O2044" s="125"/>
      <c r="P2044" s="125"/>
      <c r="Q2044" s="125"/>
      <c r="U2044" s="125"/>
      <c r="V2044" s="125"/>
      <c r="W2044" s="125"/>
    </row>
    <row r="2045" spans="1:23" x14ac:dyDescent="0.2">
      <c r="A2045" s="29" t="str">
        <f>IFERROR(VLOOKUP(D:D,'Payment Schedule'!U:AK,17,FALSE),"Not Leased")</f>
        <v>Not Leased</v>
      </c>
      <c r="H2045" s="125"/>
      <c r="O2045" s="125"/>
      <c r="P2045" s="125"/>
      <c r="Q2045" s="125"/>
      <c r="U2045" s="125"/>
      <c r="V2045" s="125"/>
      <c r="W2045" s="125"/>
    </row>
    <row r="2046" spans="1:23" x14ac:dyDescent="0.2">
      <c r="A2046" s="29" t="str">
        <f>IFERROR(VLOOKUP(D:D,'Payment Schedule'!U:AK,17,FALSE),"Not Leased")</f>
        <v>Not Leased</v>
      </c>
      <c r="H2046" s="125"/>
      <c r="O2046" s="125"/>
      <c r="P2046" s="125"/>
      <c r="Q2046" s="125"/>
      <c r="U2046" s="125"/>
      <c r="V2046" s="125"/>
      <c r="W2046" s="125"/>
    </row>
    <row r="2047" spans="1:23" x14ac:dyDescent="0.2">
      <c r="A2047" s="29" t="str">
        <f>IFERROR(VLOOKUP(D:D,'Payment Schedule'!U:AK,17,FALSE),"Not Leased")</f>
        <v>Not Leased</v>
      </c>
      <c r="H2047" s="125"/>
      <c r="O2047" s="125"/>
      <c r="P2047" s="125"/>
      <c r="Q2047" s="125"/>
      <c r="U2047" s="125"/>
      <c r="V2047" s="125"/>
      <c r="W2047" s="125"/>
    </row>
    <row r="2048" spans="1:23" x14ac:dyDescent="0.2">
      <c r="A2048" s="29" t="str">
        <f>IFERROR(VLOOKUP(D:D,'Payment Schedule'!U:AK,17,FALSE),"Not Leased")</f>
        <v>Not Leased</v>
      </c>
      <c r="H2048" s="125"/>
      <c r="O2048" s="125"/>
      <c r="P2048" s="125"/>
      <c r="Q2048" s="125"/>
      <c r="U2048" s="125"/>
      <c r="V2048" s="125"/>
      <c r="W2048" s="125"/>
    </row>
    <row r="2049" spans="1:23" x14ac:dyDescent="0.2">
      <c r="A2049" s="29" t="str">
        <f>IFERROR(VLOOKUP(D:D,'Payment Schedule'!U:AK,17,FALSE),"Not Leased")</f>
        <v>Not Leased</v>
      </c>
      <c r="H2049" s="125"/>
      <c r="O2049" s="125"/>
      <c r="P2049" s="125"/>
      <c r="Q2049" s="125"/>
      <c r="U2049" s="125"/>
      <c r="V2049" s="125"/>
      <c r="W2049" s="125"/>
    </row>
    <row r="2050" spans="1:23" x14ac:dyDescent="0.2">
      <c r="A2050" s="29" t="str">
        <f>IFERROR(VLOOKUP(D:D,'Payment Schedule'!U:AK,17,FALSE),"Not Leased")</f>
        <v>Not Leased</v>
      </c>
      <c r="H2050" s="125"/>
      <c r="O2050" s="125"/>
      <c r="P2050" s="125"/>
      <c r="Q2050" s="125"/>
      <c r="U2050" s="125"/>
      <c r="V2050" s="125"/>
      <c r="W2050" s="125"/>
    </row>
    <row r="2051" spans="1:23" x14ac:dyDescent="0.2">
      <c r="A2051" s="29" t="str">
        <f>IFERROR(VLOOKUP(D:D,'Payment Schedule'!U:AK,17,FALSE),"Not Leased")</f>
        <v>Not Leased</v>
      </c>
      <c r="H2051" s="125"/>
      <c r="O2051" s="125"/>
      <c r="P2051" s="125"/>
      <c r="Q2051" s="125"/>
      <c r="U2051" s="125"/>
      <c r="V2051" s="125"/>
      <c r="W2051" s="125"/>
    </row>
    <row r="2052" spans="1:23" x14ac:dyDescent="0.2">
      <c r="A2052" s="29" t="str">
        <f>IFERROR(VLOOKUP(D:D,'Payment Schedule'!U:AK,17,FALSE),"Not Leased")</f>
        <v>Not Leased</v>
      </c>
      <c r="H2052" s="125"/>
      <c r="O2052" s="125"/>
      <c r="P2052" s="125"/>
      <c r="Q2052" s="125"/>
      <c r="U2052" s="125"/>
      <c r="V2052" s="125"/>
      <c r="W2052" s="125"/>
    </row>
    <row r="2053" spans="1:23" x14ac:dyDescent="0.2">
      <c r="A2053" s="29" t="str">
        <f>IFERROR(VLOOKUP(D:D,'Payment Schedule'!U:AK,17,FALSE),"Not Leased")</f>
        <v>Not Leased</v>
      </c>
      <c r="H2053" s="125"/>
      <c r="O2053" s="125"/>
      <c r="P2053" s="125"/>
      <c r="Q2053" s="125"/>
      <c r="U2053" s="125"/>
      <c r="V2053" s="125"/>
      <c r="W2053" s="125"/>
    </row>
    <row r="2054" spans="1:23" x14ac:dyDescent="0.2">
      <c r="A2054" s="29" t="str">
        <f>IFERROR(VLOOKUP(D:D,'Payment Schedule'!U:AK,17,FALSE),"Not Leased")</f>
        <v>Not Leased</v>
      </c>
      <c r="H2054" s="125"/>
      <c r="O2054" s="125"/>
      <c r="P2054" s="125"/>
      <c r="Q2054" s="125"/>
      <c r="U2054" s="125"/>
      <c r="V2054" s="125"/>
      <c r="W2054" s="125"/>
    </row>
    <row r="2055" spans="1:23" x14ac:dyDescent="0.2">
      <c r="A2055" s="29" t="str">
        <f>IFERROR(VLOOKUP(D:D,'Payment Schedule'!U:AK,17,FALSE),"Not Leased")</f>
        <v>Not Leased</v>
      </c>
      <c r="H2055" s="125"/>
      <c r="O2055" s="125"/>
      <c r="P2055" s="125"/>
      <c r="Q2055" s="125"/>
      <c r="U2055" s="125"/>
      <c r="V2055" s="125"/>
      <c r="W2055" s="125"/>
    </row>
    <row r="2056" spans="1:23" x14ac:dyDescent="0.2">
      <c r="A2056" s="29" t="str">
        <f>IFERROR(VLOOKUP(D:D,'Payment Schedule'!U:AK,17,FALSE),"Not Leased")</f>
        <v>Not Leased</v>
      </c>
      <c r="H2056" s="125"/>
      <c r="O2056" s="125"/>
      <c r="P2056" s="125"/>
      <c r="Q2056" s="125"/>
      <c r="U2056" s="125"/>
      <c r="V2056" s="125"/>
      <c r="W2056" s="125"/>
    </row>
    <row r="2057" spans="1:23" x14ac:dyDescent="0.2">
      <c r="A2057" s="29" t="str">
        <f>IFERROR(VLOOKUP(D:D,'Payment Schedule'!U:AK,17,FALSE),"Not Leased")</f>
        <v>Not Leased</v>
      </c>
      <c r="H2057" s="125"/>
      <c r="O2057" s="125"/>
      <c r="P2057" s="125"/>
      <c r="Q2057" s="125"/>
      <c r="U2057" s="125"/>
      <c r="V2057" s="125"/>
      <c r="W2057" s="125"/>
    </row>
    <row r="2058" spans="1:23" x14ac:dyDescent="0.2">
      <c r="A2058" s="29" t="str">
        <f>IFERROR(VLOOKUP(D:D,'Payment Schedule'!U:AK,17,FALSE),"Not Leased")</f>
        <v>Not Leased</v>
      </c>
      <c r="H2058" s="125"/>
      <c r="O2058" s="125"/>
      <c r="P2058" s="125"/>
      <c r="Q2058" s="125"/>
      <c r="U2058" s="125"/>
      <c r="V2058" s="125"/>
      <c r="W2058" s="125"/>
    </row>
    <row r="2059" spans="1:23" x14ac:dyDescent="0.2">
      <c r="A2059" s="29" t="str">
        <f>IFERROR(VLOOKUP(D:D,'Payment Schedule'!U:AK,17,FALSE),"Not Leased")</f>
        <v>Not Leased</v>
      </c>
      <c r="H2059" s="125"/>
      <c r="O2059" s="125"/>
      <c r="P2059" s="125"/>
      <c r="Q2059" s="125"/>
      <c r="U2059" s="125"/>
      <c r="V2059" s="125"/>
      <c r="W2059" s="125"/>
    </row>
    <row r="2060" spans="1:23" x14ac:dyDescent="0.2">
      <c r="A2060" s="29" t="str">
        <f>IFERROR(VLOOKUP(D:D,'Payment Schedule'!U:AK,17,FALSE),"Not Leased")</f>
        <v>Not Leased</v>
      </c>
      <c r="H2060" s="125"/>
      <c r="O2060" s="125"/>
      <c r="P2060" s="125"/>
      <c r="Q2060" s="125"/>
      <c r="U2060" s="125"/>
      <c r="V2060" s="125"/>
      <c r="W2060" s="125"/>
    </row>
    <row r="2061" spans="1:23" x14ac:dyDescent="0.2">
      <c r="A2061" s="29" t="str">
        <f>IFERROR(VLOOKUP(D:D,'Payment Schedule'!U:AK,17,FALSE),"Not Leased")</f>
        <v>Not Leased</v>
      </c>
      <c r="H2061" s="125"/>
      <c r="O2061" s="125"/>
      <c r="P2061" s="125"/>
      <c r="Q2061" s="125"/>
      <c r="U2061" s="125"/>
      <c r="V2061" s="125"/>
      <c r="W2061" s="125"/>
    </row>
    <row r="2062" spans="1:23" x14ac:dyDescent="0.2">
      <c r="A2062" s="29" t="str">
        <f>IFERROR(VLOOKUP(D:D,'Payment Schedule'!U:AK,17,FALSE),"Not Leased")</f>
        <v>Not Leased</v>
      </c>
      <c r="H2062" s="125"/>
      <c r="O2062" s="125"/>
      <c r="P2062" s="125"/>
      <c r="Q2062" s="125"/>
      <c r="U2062" s="125"/>
      <c r="V2062" s="125"/>
      <c r="W2062" s="125"/>
    </row>
    <row r="2063" spans="1:23" x14ac:dyDescent="0.2">
      <c r="A2063" s="29" t="str">
        <f>IFERROR(VLOOKUP(D:D,'Payment Schedule'!U:AK,17,FALSE),"Not Leased")</f>
        <v>Not Leased</v>
      </c>
      <c r="H2063" s="125"/>
      <c r="O2063" s="125"/>
      <c r="P2063" s="125"/>
      <c r="Q2063" s="125"/>
      <c r="U2063" s="125"/>
      <c r="V2063" s="125"/>
      <c r="W2063" s="125"/>
    </row>
    <row r="2064" spans="1:23" x14ac:dyDescent="0.2">
      <c r="A2064" s="29" t="str">
        <f>IFERROR(VLOOKUP(D:D,'Payment Schedule'!U:AK,17,FALSE),"Not Leased")</f>
        <v>Not Leased</v>
      </c>
      <c r="H2064" s="125"/>
      <c r="O2064" s="125"/>
      <c r="P2064" s="125"/>
      <c r="Q2064" s="125"/>
      <c r="U2064" s="125"/>
      <c r="V2064" s="125"/>
      <c r="W2064" s="125"/>
    </row>
    <row r="2065" spans="1:23" x14ac:dyDescent="0.2">
      <c r="A2065" s="29" t="str">
        <f>IFERROR(VLOOKUP(D:D,'Payment Schedule'!U:AK,17,FALSE),"Not Leased")</f>
        <v>Not Leased</v>
      </c>
      <c r="H2065" s="125"/>
      <c r="O2065" s="125"/>
      <c r="P2065" s="125"/>
      <c r="Q2065" s="125"/>
      <c r="U2065" s="125"/>
      <c r="V2065" s="125"/>
      <c r="W2065" s="125"/>
    </row>
    <row r="2066" spans="1:23" x14ac:dyDescent="0.2">
      <c r="A2066" s="29" t="str">
        <f>IFERROR(VLOOKUP(D:D,'Payment Schedule'!U:AK,17,FALSE),"Not Leased")</f>
        <v>Not Leased</v>
      </c>
      <c r="H2066" s="125"/>
      <c r="O2066" s="125"/>
      <c r="P2066" s="125"/>
      <c r="Q2066" s="125"/>
      <c r="U2066" s="125"/>
      <c r="V2066" s="125"/>
      <c r="W2066" s="125"/>
    </row>
    <row r="2067" spans="1:23" x14ac:dyDescent="0.2">
      <c r="A2067" s="29" t="str">
        <f>IFERROR(VLOOKUP(D:D,'Payment Schedule'!U:AK,17,FALSE),"Not Leased")</f>
        <v>Not Leased</v>
      </c>
      <c r="H2067" s="125"/>
      <c r="O2067" s="125"/>
      <c r="P2067" s="125"/>
      <c r="Q2067" s="125"/>
      <c r="U2067" s="125"/>
      <c r="V2067" s="125"/>
      <c r="W2067" s="125"/>
    </row>
    <row r="2068" spans="1:23" x14ac:dyDescent="0.2">
      <c r="A2068" s="29" t="str">
        <f>IFERROR(VLOOKUP(D:D,'Payment Schedule'!U:AK,17,FALSE),"Not Leased")</f>
        <v>Not Leased</v>
      </c>
      <c r="H2068" s="125"/>
      <c r="O2068" s="125"/>
      <c r="P2068" s="125"/>
      <c r="Q2068" s="125"/>
      <c r="U2068" s="125"/>
      <c r="V2068" s="125"/>
      <c r="W2068" s="125"/>
    </row>
    <row r="2069" spans="1:23" x14ac:dyDescent="0.2">
      <c r="A2069" s="29" t="str">
        <f>IFERROR(VLOOKUP(D:D,'Payment Schedule'!U:AK,17,FALSE),"Not Leased")</f>
        <v>Not Leased</v>
      </c>
      <c r="H2069" s="125"/>
      <c r="O2069" s="125"/>
      <c r="P2069" s="125"/>
      <c r="Q2069" s="125"/>
      <c r="U2069" s="125"/>
      <c r="V2069" s="125"/>
      <c r="W2069" s="125"/>
    </row>
    <row r="2070" spans="1:23" x14ac:dyDescent="0.2">
      <c r="A2070" s="29" t="str">
        <f>IFERROR(VLOOKUP(D:D,'Payment Schedule'!U:AK,17,FALSE),"Not Leased")</f>
        <v>Not Leased</v>
      </c>
      <c r="H2070" s="125"/>
      <c r="O2070" s="125"/>
      <c r="P2070" s="125"/>
      <c r="Q2070" s="125"/>
      <c r="U2070" s="125"/>
      <c r="V2070" s="125"/>
      <c r="W2070" s="125"/>
    </row>
    <row r="2071" spans="1:23" x14ac:dyDescent="0.2">
      <c r="A2071" s="29" t="str">
        <f>IFERROR(VLOOKUP(D:D,'Payment Schedule'!U:AK,17,FALSE),"Not Leased")</f>
        <v>Not Leased</v>
      </c>
      <c r="H2071" s="125"/>
      <c r="O2071" s="125"/>
      <c r="P2071" s="125"/>
      <c r="Q2071" s="125"/>
      <c r="U2071" s="125"/>
      <c r="V2071" s="125"/>
      <c r="W2071" s="125"/>
    </row>
    <row r="2072" spans="1:23" x14ac:dyDescent="0.2">
      <c r="A2072" s="29" t="str">
        <f>IFERROR(VLOOKUP(D:D,'Payment Schedule'!U:AK,17,FALSE),"Not Leased")</f>
        <v>Not Leased</v>
      </c>
      <c r="H2072" s="125"/>
      <c r="O2072" s="125"/>
      <c r="P2072" s="125"/>
      <c r="Q2072" s="125"/>
      <c r="U2072" s="125"/>
      <c r="V2072" s="125"/>
      <c r="W2072" s="125"/>
    </row>
    <row r="2073" spans="1:23" x14ac:dyDescent="0.2">
      <c r="A2073" s="29" t="str">
        <f>IFERROR(VLOOKUP(D:D,'Payment Schedule'!U:AK,17,FALSE),"Not Leased")</f>
        <v>Not Leased</v>
      </c>
      <c r="H2073" s="125"/>
      <c r="O2073" s="125"/>
      <c r="P2073" s="125"/>
      <c r="Q2073" s="125"/>
      <c r="U2073" s="125"/>
      <c r="V2073" s="125"/>
      <c r="W2073" s="125"/>
    </row>
    <row r="2074" spans="1:23" x14ac:dyDescent="0.2">
      <c r="A2074" s="29" t="str">
        <f>IFERROR(VLOOKUP(D:D,'Payment Schedule'!U:AK,17,FALSE),"Not Leased")</f>
        <v>Not Leased</v>
      </c>
      <c r="H2074" s="125"/>
      <c r="O2074" s="125"/>
      <c r="P2074" s="125"/>
      <c r="Q2074" s="125"/>
      <c r="U2074" s="125"/>
      <c r="V2074" s="125"/>
      <c r="W2074" s="125"/>
    </row>
    <row r="2075" spans="1:23" x14ac:dyDescent="0.2">
      <c r="A2075" s="29" t="str">
        <f>IFERROR(VLOOKUP(D:D,'Payment Schedule'!U:AK,17,FALSE),"Not Leased")</f>
        <v>Not Leased</v>
      </c>
      <c r="H2075" s="125"/>
      <c r="O2075" s="125"/>
      <c r="P2075" s="125"/>
      <c r="Q2075" s="125"/>
      <c r="U2075" s="125"/>
      <c r="V2075" s="125"/>
      <c r="W2075" s="125"/>
    </row>
    <row r="2076" spans="1:23" x14ac:dyDescent="0.2">
      <c r="A2076" s="29" t="str">
        <f>IFERROR(VLOOKUP(D:D,'Payment Schedule'!U:AK,17,FALSE),"Not Leased")</f>
        <v>Not Leased</v>
      </c>
      <c r="H2076" s="125"/>
      <c r="O2076" s="125"/>
      <c r="P2076" s="125"/>
      <c r="Q2076" s="125"/>
      <c r="U2076" s="125"/>
      <c r="V2076" s="125"/>
      <c r="W2076" s="125"/>
    </row>
    <row r="2077" spans="1:23" x14ac:dyDescent="0.2">
      <c r="A2077" s="29" t="str">
        <f>IFERROR(VLOOKUP(D:D,'Payment Schedule'!U:AK,17,FALSE),"Not Leased")</f>
        <v>Not Leased</v>
      </c>
      <c r="H2077" s="125"/>
      <c r="I2077" s="125"/>
      <c r="O2077" s="125"/>
      <c r="P2077" s="125"/>
      <c r="Q2077" s="125"/>
      <c r="U2077" s="125"/>
      <c r="V2077" s="125"/>
      <c r="W2077" s="125"/>
    </row>
    <row r="2078" spans="1:23" x14ac:dyDescent="0.2">
      <c r="A2078" s="29" t="str">
        <f>IFERROR(VLOOKUP(D:D,'Payment Schedule'!U:AK,17,FALSE),"Not Leased")</f>
        <v>Not Leased</v>
      </c>
      <c r="H2078" s="125"/>
      <c r="O2078" s="125"/>
      <c r="P2078" s="125"/>
      <c r="Q2078" s="125"/>
      <c r="U2078" s="125"/>
      <c r="V2078" s="125"/>
      <c r="W2078" s="125"/>
    </row>
    <row r="2079" spans="1:23" x14ac:dyDescent="0.2">
      <c r="A2079" s="29" t="str">
        <f>IFERROR(VLOOKUP(D:D,'Payment Schedule'!U:AK,17,FALSE),"Not Leased")</f>
        <v>Not Leased</v>
      </c>
      <c r="H2079" s="125"/>
      <c r="O2079" s="125"/>
      <c r="P2079" s="125"/>
      <c r="Q2079" s="125"/>
      <c r="U2079" s="125"/>
      <c r="V2079" s="125"/>
      <c r="W2079" s="125"/>
    </row>
    <row r="2080" spans="1:23" x14ac:dyDescent="0.2">
      <c r="A2080" s="29" t="str">
        <f>IFERROR(VLOOKUP(D:D,'Payment Schedule'!U:AK,17,FALSE),"Not Leased")</f>
        <v>Not Leased</v>
      </c>
      <c r="H2080" s="125"/>
      <c r="O2080" s="125"/>
      <c r="P2080" s="125"/>
      <c r="Q2080" s="125"/>
      <c r="U2080" s="125"/>
      <c r="V2080" s="125"/>
      <c r="W2080" s="125"/>
    </row>
    <row r="2081" spans="1:23" x14ac:dyDescent="0.2">
      <c r="A2081" s="29" t="str">
        <f>IFERROR(VLOOKUP(D:D,'Payment Schedule'!U:AK,17,FALSE),"Not Leased")</f>
        <v>Not Leased</v>
      </c>
      <c r="H2081" s="125"/>
      <c r="O2081" s="125"/>
      <c r="P2081" s="125"/>
      <c r="Q2081" s="125"/>
      <c r="U2081" s="125"/>
      <c r="V2081" s="125"/>
      <c r="W2081" s="125"/>
    </row>
    <row r="2082" spans="1:23" x14ac:dyDescent="0.2">
      <c r="A2082" s="29" t="str">
        <f>IFERROR(VLOOKUP(D:D,'Payment Schedule'!U:AK,17,FALSE),"Not Leased")</f>
        <v>Not Leased</v>
      </c>
      <c r="H2082" s="125"/>
      <c r="I2082" s="125"/>
      <c r="O2082" s="125"/>
      <c r="P2082" s="125"/>
      <c r="Q2082" s="125"/>
      <c r="U2082" s="125"/>
      <c r="V2082" s="125"/>
      <c r="W2082" s="125"/>
    </row>
    <row r="2083" spans="1:23" x14ac:dyDescent="0.2">
      <c r="A2083" s="29" t="str">
        <f>IFERROR(VLOOKUP(D:D,'Payment Schedule'!U:AK,17,FALSE),"Not Leased")</f>
        <v>Not Leased</v>
      </c>
      <c r="H2083" s="125"/>
      <c r="I2083" s="125"/>
      <c r="O2083" s="125"/>
      <c r="P2083" s="125"/>
      <c r="Q2083" s="125"/>
      <c r="U2083" s="125"/>
      <c r="V2083" s="125"/>
      <c r="W2083" s="125"/>
    </row>
    <row r="2084" spans="1:23" x14ac:dyDescent="0.2">
      <c r="A2084" s="29" t="str">
        <f>IFERROR(VLOOKUP(D:D,'Payment Schedule'!U:AK,17,FALSE),"Not Leased")</f>
        <v>Not Leased</v>
      </c>
      <c r="H2084" s="125"/>
      <c r="I2084" s="125"/>
      <c r="O2084" s="125"/>
      <c r="P2084" s="125"/>
      <c r="Q2084" s="125"/>
      <c r="U2084" s="125"/>
      <c r="V2084" s="125"/>
      <c r="W2084" s="125"/>
    </row>
    <row r="2085" spans="1:23" x14ac:dyDescent="0.2">
      <c r="A2085" s="29" t="str">
        <f>IFERROR(VLOOKUP(D:D,'Payment Schedule'!U:AK,17,FALSE),"Not Leased")</f>
        <v>Not Leased</v>
      </c>
      <c r="H2085" s="125"/>
      <c r="I2085" s="125"/>
      <c r="O2085" s="125"/>
      <c r="P2085" s="125"/>
      <c r="Q2085" s="125"/>
      <c r="U2085" s="125"/>
      <c r="V2085" s="125"/>
      <c r="W2085" s="125"/>
    </row>
    <row r="2086" spans="1:23" x14ac:dyDescent="0.2">
      <c r="A2086" s="29" t="str">
        <f>IFERROR(VLOOKUP(D:D,'Payment Schedule'!U:AK,17,FALSE),"Not Leased")</f>
        <v>Not Leased</v>
      </c>
      <c r="H2086" s="125"/>
      <c r="I2086" s="125"/>
      <c r="O2086" s="125"/>
      <c r="P2086" s="125"/>
      <c r="Q2086" s="125"/>
      <c r="U2086" s="125"/>
      <c r="V2086" s="125"/>
      <c r="W2086" s="125"/>
    </row>
    <row r="2087" spans="1:23" x14ac:dyDescent="0.2">
      <c r="A2087" s="29" t="str">
        <f>IFERROR(VLOOKUP(D:D,'Payment Schedule'!U:AK,17,FALSE),"Not Leased")</f>
        <v>Not Leased</v>
      </c>
      <c r="H2087" s="125"/>
      <c r="I2087" s="125"/>
      <c r="O2087" s="125"/>
      <c r="P2087" s="125"/>
      <c r="Q2087" s="125"/>
      <c r="U2087" s="125"/>
      <c r="V2087" s="125"/>
      <c r="W2087" s="125"/>
    </row>
    <row r="2088" spans="1:23" x14ac:dyDescent="0.2">
      <c r="A2088" s="29" t="str">
        <f>IFERROR(VLOOKUP(D:D,'Payment Schedule'!U:AK,17,FALSE),"Not Leased")</f>
        <v>Not Leased</v>
      </c>
      <c r="H2088" s="125"/>
      <c r="O2088" s="125"/>
      <c r="P2088" s="125"/>
      <c r="Q2088" s="125"/>
      <c r="U2088" s="125"/>
      <c r="V2088" s="125"/>
      <c r="W2088" s="125"/>
    </row>
    <row r="2089" spans="1:23" x14ac:dyDescent="0.2">
      <c r="A2089" s="29" t="str">
        <f>IFERROR(VLOOKUP(D:D,'Payment Schedule'!U:AK,17,FALSE),"Not Leased")</f>
        <v>Not Leased</v>
      </c>
      <c r="H2089" s="125"/>
      <c r="O2089" s="125"/>
      <c r="P2089" s="125"/>
      <c r="Q2089" s="125"/>
      <c r="U2089" s="125"/>
      <c r="V2089" s="125"/>
      <c r="W2089" s="125"/>
    </row>
    <row r="2090" spans="1:23" x14ac:dyDescent="0.2">
      <c r="A2090" s="29" t="str">
        <f>IFERROR(VLOOKUP(D:D,'Payment Schedule'!U:AK,17,FALSE),"Not Leased")</f>
        <v>Not Leased</v>
      </c>
      <c r="H2090" s="125"/>
      <c r="O2090" s="125"/>
      <c r="P2090" s="125"/>
      <c r="Q2090" s="125"/>
      <c r="U2090" s="125"/>
      <c r="V2090" s="125"/>
      <c r="W2090" s="125"/>
    </row>
    <row r="2091" spans="1:23" x14ac:dyDescent="0.2">
      <c r="A2091" s="29" t="str">
        <f>IFERROR(VLOOKUP(D:D,'Payment Schedule'!U:AK,17,FALSE),"Not Leased")</f>
        <v>Not Leased</v>
      </c>
      <c r="H2091" s="125"/>
      <c r="O2091" s="125"/>
      <c r="P2091" s="125"/>
      <c r="Q2091" s="125"/>
      <c r="U2091" s="125"/>
      <c r="V2091" s="125"/>
      <c r="W2091" s="125"/>
    </row>
    <row r="2092" spans="1:23" x14ac:dyDescent="0.2">
      <c r="A2092" s="29" t="str">
        <f>IFERROR(VLOOKUP(D:D,'Payment Schedule'!U:AK,17,FALSE),"Not Leased")</f>
        <v>Not Leased</v>
      </c>
      <c r="H2092" s="125"/>
      <c r="O2092" s="125"/>
      <c r="P2092" s="125"/>
      <c r="Q2092" s="125"/>
      <c r="U2092" s="125"/>
      <c r="V2092" s="125"/>
      <c r="W2092" s="125"/>
    </row>
    <row r="2093" spans="1:23" x14ac:dyDescent="0.2">
      <c r="A2093" s="29" t="str">
        <f>IFERROR(VLOOKUP(D:D,'Payment Schedule'!U:AK,17,FALSE),"Not Leased")</f>
        <v>Not Leased</v>
      </c>
      <c r="H2093" s="125"/>
      <c r="O2093" s="125"/>
      <c r="P2093" s="125"/>
      <c r="Q2093" s="125"/>
      <c r="U2093" s="125"/>
      <c r="V2093" s="125"/>
      <c r="W2093" s="125"/>
    </row>
    <row r="2094" spans="1:23" x14ac:dyDescent="0.2">
      <c r="A2094" s="29" t="str">
        <f>IFERROR(VLOOKUP(D:D,'Payment Schedule'!U:AK,17,FALSE),"Not Leased")</f>
        <v>Not Leased</v>
      </c>
      <c r="H2094" s="125"/>
      <c r="O2094" s="125"/>
      <c r="P2094" s="125"/>
      <c r="Q2094" s="125"/>
      <c r="U2094" s="125"/>
      <c r="V2094" s="125"/>
      <c r="W2094" s="125"/>
    </row>
    <row r="2095" spans="1:23" x14ac:dyDescent="0.2">
      <c r="A2095" s="29" t="str">
        <f>IFERROR(VLOOKUP(D:D,'Payment Schedule'!U:AK,17,FALSE),"Not Leased")</f>
        <v>Not Leased</v>
      </c>
      <c r="H2095" s="125"/>
      <c r="O2095" s="125"/>
      <c r="P2095" s="125"/>
      <c r="Q2095" s="125"/>
      <c r="U2095" s="125"/>
      <c r="V2095" s="125"/>
      <c r="W2095" s="125"/>
    </row>
    <row r="2096" spans="1:23" x14ac:dyDescent="0.2">
      <c r="A2096" s="29" t="str">
        <f>IFERROR(VLOOKUP(D:D,'Payment Schedule'!U:AK,17,FALSE),"Not Leased")</f>
        <v>Not Leased</v>
      </c>
      <c r="H2096" s="125"/>
      <c r="O2096" s="125"/>
      <c r="P2096" s="125"/>
      <c r="Q2096" s="125"/>
      <c r="U2096" s="125"/>
      <c r="V2096" s="125"/>
      <c r="W2096" s="125"/>
    </row>
    <row r="2097" spans="1:23" x14ac:dyDescent="0.2">
      <c r="A2097" s="29" t="str">
        <f>IFERROR(VLOOKUP(D:D,'Payment Schedule'!U:AK,17,FALSE),"Not Leased")</f>
        <v>Not Leased</v>
      </c>
      <c r="H2097" s="125"/>
      <c r="O2097" s="125"/>
      <c r="P2097" s="125"/>
      <c r="Q2097" s="125"/>
      <c r="U2097" s="125"/>
      <c r="V2097" s="125"/>
      <c r="W2097" s="125"/>
    </row>
    <row r="2098" spans="1:23" x14ac:dyDescent="0.2">
      <c r="A2098" s="29" t="str">
        <f>IFERROR(VLOOKUP(D:D,'Payment Schedule'!U:AK,17,FALSE),"Not Leased")</f>
        <v>Not Leased</v>
      </c>
      <c r="H2098" s="125"/>
      <c r="O2098" s="125"/>
      <c r="P2098" s="125"/>
      <c r="Q2098" s="125"/>
      <c r="U2098" s="125"/>
      <c r="V2098" s="125"/>
      <c r="W2098" s="125"/>
    </row>
    <row r="2099" spans="1:23" x14ac:dyDescent="0.2">
      <c r="A2099" s="29" t="str">
        <f>IFERROR(VLOOKUP(D:D,'Payment Schedule'!U:AK,17,FALSE),"Not Leased")</f>
        <v>Not Leased</v>
      </c>
      <c r="H2099" s="125"/>
      <c r="O2099" s="125"/>
      <c r="P2099" s="125"/>
      <c r="Q2099" s="125"/>
      <c r="U2099" s="125"/>
      <c r="V2099" s="125"/>
      <c r="W2099" s="125"/>
    </row>
    <row r="2100" spans="1:23" x14ac:dyDescent="0.2">
      <c r="A2100" s="29" t="str">
        <f>IFERROR(VLOOKUP(D:D,'Payment Schedule'!U:AK,17,FALSE),"Not Leased")</f>
        <v>Not Leased</v>
      </c>
      <c r="H2100" s="125"/>
      <c r="O2100" s="125"/>
      <c r="P2100" s="125"/>
      <c r="Q2100" s="125"/>
      <c r="U2100" s="125"/>
      <c r="V2100" s="125"/>
      <c r="W2100" s="125"/>
    </row>
    <row r="2101" spans="1:23" x14ac:dyDescent="0.2">
      <c r="A2101" s="29" t="str">
        <f>IFERROR(VLOOKUP(D:D,'Payment Schedule'!U:AK,17,FALSE),"Not Leased")</f>
        <v>Not Leased</v>
      </c>
      <c r="H2101" s="125"/>
      <c r="O2101" s="125"/>
      <c r="P2101" s="125"/>
      <c r="Q2101" s="125"/>
      <c r="U2101" s="125"/>
      <c r="V2101" s="125"/>
      <c r="W2101" s="125"/>
    </row>
    <row r="2102" spans="1:23" x14ac:dyDescent="0.2">
      <c r="A2102" s="29" t="str">
        <f>IFERROR(VLOOKUP(D:D,'Payment Schedule'!U:AK,17,FALSE),"Not Leased")</f>
        <v>Not Leased</v>
      </c>
      <c r="H2102" s="125"/>
      <c r="O2102" s="125"/>
      <c r="P2102" s="125"/>
      <c r="Q2102" s="125"/>
      <c r="U2102" s="125"/>
      <c r="V2102" s="125"/>
      <c r="W2102" s="125"/>
    </row>
    <row r="2103" spans="1:23" x14ac:dyDescent="0.2">
      <c r="A2103" s="29" t="str">
        <f>IFERROR(VLOOKUP(D:D,'Payment Schedule'!U:AK,17,FALSE),"Not Leased")</f>
        <v>Not Leased</v>
      </c>
      <c r="H2103" s="125"/>
      <c r="O2103" s="125"/>
      <c r="P2103" s="125"/>
      <c r="Q2103" s="125"/>
      <c r="U2103" s="125"/>
      <c r="V2103" s="125"/>
      <c r="W2103" s="125"/>
    </row>
    <row r="2104" spans="1:23" x14ac:dyDescent="0.2">
      <c r="A2104" s="29" t="str">
        <f>IFERROR(VLOOKUP(D:D,'Payment Schedule'!U:AK,17,FALSE),"Not Leased")</f>
        <v>Not Leased</v>
      </c>
      <c r="H2104" s="125"/>
      <c r="O2104" s="125"/>
      <c r="P2104" s="125"/>
      <c r="Q2104" s="125"/>
      <c r="U2104" s="125"/>
      <c r="V2104" s="125"/>
      <c r="W2104" s="125"/>
    </row>
    <row r="2105" spans="1:23" x14ac:dyDescent="0.2">
      <c r="A2105" s="29" t="str">
        <f>IFERROR(VLOOKUP(D:D,'Payment Schedule'!U:AK,17,FALSE),"Not Leased")</f>
        <v>Not Leased</v>
      </c>
      <c r="H2105" s="125"/>
      <c r="O2105" s="125"/>
      <c r="P2105" s="125"/>
      <c r="Q2105" s="125"/>
      <c r="U2105" s="125"/>
      <c r="V2105" s="125"/>
      <c r="W2105" s="125"/>
    </row>
    <row r="2106" spans="1:23" x14ac:dyDescent="0.2">
      <c r="A2106" s="29" t="str">
        <f>IFERROR(VLOOKUP(D:D,'Payment Schedule'!U:AK,17,FALSE),"Not Leased")</f>
        <v>Not Leased</v>
      </c>
      <c r="H2106" s="125"/>
      <c r="O2106" s="125"/>
      <c r="P2106" s="125"/>
      <c r="Q2106" s="125"/>
      <c r="U2106" s="125"/>
      <c r="V2106" s="125"/>
      <c r="W2106" s="125"/>
    </row>
    <row r="2107" spans="1:23" x14ac:dyDescent="0.2">
      <c r="A2107" s="29" t="str">
        <f>IFERROR(VLOOKUP(D:D,'Payment Schedule'!U:AK,17,FALSE),"Not Leased")</f>
        <v>Not Leased</v>
      </c>
      <c r="H2107" s="125"/>
      <c r="O2107" s="125"/>
      <c r="P2107" s="125"/>
      <c r="Q2107" s="125"/>
      <c r="U2107" s="125"/>
      <c r="V2107" s="125"/>
      <c r="W2107" s="125"/>
    </row>
    <row r="2108" spans="1:23" x14ac:dyDescent="0.2">
      <c r="A2108" s="29" t="str">
        <f>IFERROR(VLOOKUP(D:D,'Payment Schedule'!U:AK,17,FALSE),"Not Leased")</f>
        <v>Not Leased</v>
      </c>
      <c r="H2108" s="125"/>
      <c r="O2108" s="125"/>
      <c r="P2108" s="125"/>
      <c r="Q2108" s="125"/>
      <c r="U2108" s="125"/>
      <c r="V2108" s="125"/>
      <c r="W2108" s="125"/>
    </row>
    <row r="2109" spans="1:23" x14ac:dyDescent="0.2">
      <c r="A2109" s="29" t="str">
        <f>IFERROR(VLOOKUP(D:D,'Payment Schedule'!U:AK,17,FALSE),"Not Leased")</f>
        <v>Not Leased</v>
      </c>
      <c r="H2109" s="125"/>
      <c r="O2109" s="125"/>
      <c r="P2109" s="125"/>
      <c r="Q2109" s="125"/>
      <c r="U2109" s="125"/>
      <c r="V2109" s="125"/>
      <c r="W2109" s="125"/>
    </row>
    <row r="2110" spans="1:23" x14ac:dyDescent="0.2">
      <c r="A2110" s="29" t="str">
        <f>IFERROR(VLOOKUP(D:D,'Payment Schedule'!U:AK,17,FALSE),"Not Leased")</f>
        <v>Not Leased</v>
      </c>
      <c r="H2110" s="125"/>
      <c r="O2110" s="125"/>
      <c r="P2110" s="125"/>
      <c r="Q2110" s="125"/>
      <c r="U2110" s="125"/>
      <c r="V2110" s="125"/>
      <c r="W2110" s="125"/>
    </row>
    <row r="2111" spans="1:23" x14ac:dyDescent="0.2">
      <c r="A2111" s="29" t="str">
        <f>IFERROR(VLOOKUP(D:D,'Payment Schedule'!U:AK,17,FALSE),"Not Leased")</f>
        <v>Not Leased</v>
      </c>
      <c r="H2111" s="125"/>
      <c r="O2111" s="125"/>
      <c r="P2111" s="125"/>
      <c r="Q2111" s="125"/>
      <c r="U2111" s="125"/>
      <c r="V2111" s="125"/>
      <c r="W2111" s="125"/>
    </row>
    <row r="2112" spans="1:23" x14ac:dyDescent="0.2">
      <c r="A2112" s="29" t="str">
        <f>IFERROR(VLOOKUP(D:D,'Payment Schedule'!U:AK,17,FALSE),"Not Leased")</f>
        <v>Not Leased</v>
      </c>
      <c r="H2112" s="125"/>
      <c r="O2112" s="125"/>
      <c r="P2112" s="125"/>
      <c r="Q2112" s="125"/>
      <c r="U2112" s="125"/>
      <c r="V2112" s="125"/>
      <c r="W2112" s="125"/>
    </row>
    <row r="2113" spans="1:23" x14ac:dyDescent="0.2">
      <c r="A2113" s="29" t="str">
        <f>IFERROR(VLOOKUP(D:D,'Payment Schedule'!U:AK,17,FALSE),"Not Leased")</f>
        <v>Not Leased</v>
      </c>
      <c r="H2113" s="125"/>
      <c r="O2113" s="125"/>
      <c r="P2113" s="125"/>
      <c r="Q2113" s="125"/>
      <c r="U2113" s="125"/>
      <c r="V2113" s="125"/>
      <c r="W2113" s="125"/>
    </row>
    <row r="2114" spans="1:23" x14ac:dyDescent="0.2">
      <c r="A2114" s="29" t="str">
        <f>IFERROR(VLOOKUP(D:D,'Payment Schedule'!U:AK,17,FALSE),"Not Leased")</f>
        <v>Not Leased</v>
      </c>
      <c r="H2114" s="125"/>
      <c r="O2114" s="125"/>
      <c r="P2114" s="125"/>
      <c r="Q2114" s="125"/>
      <c r="U2114" s="125"/>
      <c r="V2114" s="125"/>
      <c r="W2114" s="125"/>
    </row>
    <row r="2115" spans="1:23" x14ac:dyDescent="0.2">
      <c r="A2115" s="29" t="str">
        <f>IFERROR(VLOOKUP(D:D,'Payment Schedule'!U:AK,17,FALSE),"Not Leased")</f>
        <v>Not Leased</v>
      </c>
      <c r="H2115" s="125"/>
      <c r="O2115" s="125"/>
      <c r="P2115" s="125"/>
      <c r="Q2115" s="125"/>
      <c r="U2115" s="125"/>
      <c r="V2115" s="125"/>
      <c r="W2115" s="125"/>
    </row>
    <row r="2116" spans="1:23" x14ac:dyDescent="0.2">
      <c r="A2116" s="29" t="str">
        <f>IFERROR(VLOOKUP(D:D,'Payment Schedule'!U:AK,17,FALSE),"Not Leased")</f>
        <v>Not Leased</v>
      </c>
      <c r="H2116" s="125"/>
      <c r="O2116" s="125"/>
      <c r="P2116" s="125"/>
      <c r="Q2116" s="125"/>
      <c r="U2116" s="125"/>
      <c r="V2116" s="125"/>
      <c r="W2116" s="125"/>
    </row>
    <row r="2117" spans="1:23" x14ac:dyDescent="0.2">
      <c r="A2117" s="29" t="str">
        <f>IFERROR(VLOOKUP(D:D,'Payment Schedule'!U:AK,17,FALSE),"Not Leased")</f>
        <v>Not Leased</v>
      </c>
      <c r="H2117" s="125"/>
      <c r="O2117" s="125"/>
      <c r="P2117" s="125"/>
      <c r="Q2117" s="125"/>
      <c r="U2117" s="125"/>
      <c r="V2117" s="125"/>
      <c r="W2117" s="125"/>
    </row>
    <row r="2118" spans="1:23" x14ac:dyDescent="0.2">
      <c r="A2118" s="29" t="str">
        <f>IFERROR(VLOOKUP(D:D,'Payment Schedule'!U:AK,17,FALSE),"Not Leased")</f>
        <v>Not Leased</v>
      </c>
      <c r="H2118" s="125"/>
      <c r="O2118" s="125"/>
      <c r="P2118" s="125"/>
      <c r="Q2118" s="125"/>
      <c r="U2118" s="125"/>
      <c r="V2118" s="125"/>
      <c r="W2118" s="125"/>
    </row>
    <row r="2119" spans="1:23" x14ac:dyDescent="0.2">
      <c r="A2119" s="29" t="str">
        <f>IFERROR(VLOOKUP(D:D,'Payment Schedule'!U:AK,17,FALSE),"Not Leased")</f>
        <v>Not Leased</v>
      </c>
      <c r="H2119" s="125"/>
      <c r="O2119" s="125"/>
      <c r="P2119" s="125"/>
      <c r="Q2119" s="125"/>
      <c r="U2119" s="125"/>
      <c r="V2119" s="125"/>
      <c r="W2119" s="125"/>
    </row>
    <row r="2120" spans="1:23" x14ac:dyDescent="0.2">
      <c r="A2120" s="29" t="str">
        <f>IFERROR(VLOOKUP(D:D,'Payment Schedule'!U:AK,17,FALSE),"Not Leased")</f>
        <v>Not Leased</v>
      </c>
      <c r="H2120" s="125"/>
      <c r="O2120" s="125"/>
      <c r="P2120" s="125"/>
      <c r="Q2120" s="125"/>
      <c r="U2120" s="125"/>
      <c r="V2120" s="125"/>
      <c r="W2120" s="125"/>
    </row>
    <row r="2121" spans="1:23" x14ac:dyDescent="0.2">
      <c r="A2121" s="29" t="str">
        <f>IFERROR(VLOOKUP(D:D,'Payment Schedule'!U:AK,17,FALSE),"Not Leased")</f>
        <v>Not Leased</v>
      </c>
      <c r="H2121" s="125"/>
      <c r="O2121" s="125"/>
      <c r="P2121" s="125"/>
      <c r="Q2121" s="125"/>
      <c r="U2121" s="125"/>
      <c r="V2121" s="125"/>
      <c r="W2121" s="125"/>
    </row>
    <row r="2122" spans="1:23" x14ac:dyDescent="0.2">
      <c r="A2122" s="29" t="str">
        <f>IFERROR(VLOOKUP(D:D,'Payment Schedule'!U:AK,17,FALSE),"Not Leased")</f>
        <v>Not Leased</v>
      </c>
      <c r="H2122" s="125"/>
      <c r="O2122" s="125"/>
      <c r="P2122" s="125"/>
      <c r="Q2122" s="125"/>
      <c r="U2122" s="125"/>
      <c r="V2122" s="125"/>
      <c r="W2122" s="125"/>
    </row>
    <row r="2123" spans="1:23" x14ac:dyDescent="0.2">
      <c r="A2123" s="29" t="str">
        <f>IFERROR(VLOOKUP(D:D,'Payment Schedule'!U:AK,17,FALSE),"Not Leased")</f>
        <v>Not Leased</v>
      </c>
      <c r="H2123" s="125"/>
      <c r="O2123" s="125"/>
      <c r="P2123" s="125"/>
      <c r="Q2123" s="125"/>
      <c r="U2123" s="125"/>
      <c r="V2123" s="125"/>
      <c r="W2123" s="125"/>
    </row>
    <row r="2124" spans="1:23" x14ac:dyDescent="0.2">
      <c r="A2124" s="29" t="str">
        <f>IFERROR(VLOOKUP(D:D,'Payment Schedule'!U:AK,17,FALSE),"Not Leased")</f>
        <v>Not Leased</v>
      </c>
      <c r="H2124" s="125"/>
      <c r="O2124" s="125"/>
      <c r="P2124" s="125"/>
      <c r="Q2124" s="125"/>
      <c r="U2124" s="125"/>
      <c r="V2124" s="125"/>
      <c r="W2124" s="125"/>
    </row>
    <row r="2125" spans="1:23" x14ac:dyDescent="0.2">
      <c r="A2125" s="29" t="str">
        <f>IFERROR(VLOOKUP(D:D,'Payment Schedule'!U:AK,17,FALSE),"Not Leased")</f>
        <v>Not Leased</v>
      </c>
      <c r="H2125" s="125"/>
      <c r="O2125" s="125"/>
      <c r="P2125" s="125"/>
      <c r="Q2125" s="125"/>
      <c r="U2125" s="125"/>
      <c r="V2125" s="125"/>
      <c r="W2125" s="125"/>
    </row>
    <row r="2126" spans="1:23" x14ac:dyDescent="0.2">
      <c r="A2126" s="29" t="str">
        <f>IFERROR(VLOOKUP(D:D,'Payment Schedule'!U:AK,17,FALSE),"Not Leased")</f>
        <v>Not Leased</v>
      </c>
      <c r="H2126" s="125"/>
      <c r="O2126" s="125"/>
      <c r="P2126" s="125"/>
      <c r="Q2126" s="125"/>
      <c r="U2126" s="125"/>
      <c r="V2126" s="125"/>
      <c r="W2126" s="125"/>
    </row>
    <row r="2127" spans="1:23" x14ac:dyDescent="0.2">
      <c r="A2127" s="29" t="str">
        <f>IFERROR(VLOOKUP(D:D,'Payment Schedule'!U:AK,17,FALSE),"Not Leased")</f>
        <v>Not Leased</v>
      </c>
      <c r="H2127" s="125"/>
      <c r="O2127" s="125"/>
      <c r="P2127" s="125"/>
      <c r="Q2127" s="125"/>
      <c r="U2127" s="125"/>
      <c r="V2127" s="125"/>
      <c r="W2127" s="125"/>
    </row>
    <row r="2128" spans="1:23" x14ac:dyDescent="0.2">
      <c r="A2128" s="29" t="str">
        <f>IFERROR(VLOOKUP(D:D,'Payment Schedule'!U:AK,17,FALSE),"Not Leased")</f>
        <v>Not Leased</v>
      </c>
      <c r="H2128" s="125"/>
      <c r="O2128" s="125"/>
      <c r="P2128" s="125"/>
      <c r="Q2128" s="125"/>
      <c r="U2128" s="125"/>
      <c r="V2128" s="125"/>
      <c r="W2128" s="125"/>
    </row>
    <row r="2129" spans="1:23" x14ac:dyDescent="0.2">
      <c r="A2129" s="29" t="str">
        <f>IFERROR(VLOOKUP(D:D,'Payment Schedule'!U:AK,17,FALSE),"Not Leased")</f>
        <v>Not Leased</v>
      </c>
      <c r="H2129" s="125"/>
      <c r="O2129" s="125"/>
      <c r="P2129" s="125"/>
      <c r="Q2129" s="125"/>
      <c r="U2129" s="125"/>
      <c r="V2129" s="125"/>
      <c r="W2129" s="125"/>
    </row>
    <row r="2130" spans="1:23" x14ac:dyDescent="0.2">
      <c r="A2130" s="29" t="str">
        <f>IFERROR(VLOOKUP(D:D,'Payment Schedule'!U:AK,17,FALSE),"Not Leased")</f>
        <v>Not Leased</v>
      </c>
      <c r="H2130" s="125"/>
      <c r="O2130" s="125"/>
      <c r="P2130" s="125"/>
      <c r="Q2130" s="125"/>
      <c r="U2130" s="125"/>
      <c r="V2130" s="125"/>
      <c r="W2130" s="125"/>
    </row>
    <row r="2131" spans="1:23" x14ac:dyDescent="0.2">
      <c r="A2131" s="29" t="str">
        <f>IFERROR(VLOOKUP(D:D,'Payment Schedule'!U:AK,17,FALSE),"Not Leased")</f>
        <v>Not Leased</v>
      </c>
      <c r="H2131" s="125"/>
      <c r="O2131" s="125"/>
      <c r="P2131" s="125"/>
      <c r="Q2131" s="125"/>
      <c r="U2131" s="125"/>
      <c r="V2131" s="125"/>
      <c r="W2131" s="125"/>
    </row>
    <row r="2132" spans="1:23" x14ac:dyDescent="0.2">
      <c r="A2132" s="29" t="str">
        <f>IFERROR(VLOOKUP(D:D,'Payment Schedule'!U:AK,17,FALSE),"Not Leased")</f>
        <v>Not Leased</v>
      </c>
      <c r="H2132" s="125"/>
      <c r="O2132" s="125"/>
      <c r="P2132" s="125"/>
      <c r="Q2132" s="125"/>
      <c r="U2132" s="125"/>
      <c r="V2132" s="125"/>
      <c r="W2132" s="125"/>
    </row>
    <row r="2133" spans="1:23" x14ac:dyDescent="0.2">
      <c r="A2133" s="29" t="str">
        <f>IFERROR(VLOOKUP(D:D,'Payment Schedule'!U:AK,17,FALSE),"Not Leased")</f>
        <v>Not Leased</v>
      </c>
      <c r="H2133" s="125"/>
      <c r="O2133" s="125"/>
      <c r="P2133" s="125"/>
      <c r="Q2133" s="125"/>
      <c r="U2133" s="125"/>
      <c r="V2133" s="125"/>
      <c r="W2133" s="125"/>
    </row>
    <row r="2134" spans="1:23" x14ac:dyDescent="0.2">
      <c r="A2134" s="29" t="str">
        <f>IFERROR(VLOOKUP(D:D,'Payment Schedule'!U:AK,17,FALSE),"Not Leased")</f>
        <v>Not Leased</v>
      </c>
      <c r="H2134" s="125"/>
      <c r="O2134" s="125"/>
      <c r="P2134" s="125"/>
      <c r="Q2134" s="125"/>
      <c r="U2134" s="125"/>
      <c r="V2134" s="125"/>
      <c r="W2134" s="125"/>
    </row>
    <row r="2135" spans="1:23" x14ac:dyDescent="0.2">
      <c r="A2135" s="29" t="str">
        <f>IFERROR(VLOOKUP(D:D,'Payment Schedule'!U:AK,17,FALSE),"Not Leased")</f>
        <v>Not Leased</v>
      </c>
      <c r="H2135" s="125"/>
      <c r="O2135" s="125"/>
      <c r="P2135" s="125"/>
      <c r="Q2135" s="125"/>
      <c r="U2135" s="125"/>
      <c r="V2135" s="125"/>
      <c r="W2135" s="125"/>
    </row>
    <row r="2136" spans="1:23" x14ac:dyDescent="0.2">
      <c r="A2136" s="29" t="str">
        <f>IFERROR(VLOOKUP(D:D,'Payment Schedule'!U:AK,17,FALSE),"Not Leased")</f>
        <v>Not Leased</v>
      </c>
      <c r="H2136" s="125"/>
      <c r="O2136" s="125"/>
      <c r="P2136" s="125"/>
      <c r="Q2136" s="125"/>
      <c r="U2136" s="125"/>
      <c r="V2136" s="125"/>
      <c r="W2136" s="125"/>
    </row>
    <row r="2137" spans="1:23" x14ac:dyDescent="0.2">
      <c r="A2137" s="29" t="str">
        <f>IFERROR(VLOOKUP(D:D,'Payment Schedule'!U:AK,17,FALSE),"Not Leased")</f>
        <v>Not Leased</v>
      </c>
      <c r="H2137" s="125"/>
      <c r="O2137" s="125"/>
      <c r="P2137" s="125"/>
      <c r="Q2137" s="125"/>
      <c r="U2137" s="125"/>
      <c r="V2137" s="125"/>
      <c r="W2137" s="125"/>
    </row>
    <row r="2138" spans="1:23" x14ac:dyDescent="0.2">
      <c r="A2138" s="29" t="str">
        <f>IFERROR(VLOOKUP(D:D,'Payment Schedule'!U:AK,17,FALSE),"Not Leased")</f>
        <v>Not Leased</v>
      </c>
      <c r="H2138" s="125"/>
      <c r="O2138" s="125"/>
      <c r="P2138" s="125"/>
      <c r="Q2138" s="125"/>
      <c r="U2138" s="125"/>
      <c r="V2138" s="125"/>
      <c r="W2138" s="125"/>
    </row>
    <row r="2139" spans="1:23" x14ac:dyDescent="0.2">
      <c r="A2139" s="29" t="str">
        <f>IFERROR(VLOOKUP(D:D,'Payment Schedule'!U:AK,17,FALSE),"Not Leased")</f>
        <v>Not Leased</v>
      </c>
      <c r="H2139" s="125"/>
      <c r="O2139" s="125"/>
      <c r="P2139" s="125"/>
      <c r="Q2139" s="125"/>
      <c r="U2139" s="125"/>
      <c r="V2139" s="125"/>
      <c r="W2139" s="125"/>
    </row>
    <row r="2140" spans="1:23" x14ac:dyDescent="0.2">
      <c r="A2140" s="29" t="str">
        <f>IFERROR(VLOOKUP(D:D,'Payment Schedule'!U:AK,17,FALSE),"Not Leased")</f>
        <v>Not Leased</v>
      </c>
      <c r="H2140" s="125"/>
      <c r="O2140" s="125"/>
      <c r="P2140" s="125"/>
      <c r="Q2140" s="125"/>
      <c r="U2140" s="125"/>
      <c r="V2140" s="125"/>
      <c r="W2140" s="125"/>
    </row>
    <row r="2141" spans="1:23" x14ac:dyDescent="0.2">
      <c r="A2141" s="29" t="str">
        <f>IFERROR(VLOOKUP(D:D,'Payment Schedule'!U:AK,17,FALSE),"Not Leased")</f>
        <v>Not Leased</v>
      </c>
      <c r="H2141" s="125"/>
      <c r="O2141" s="125"/>
      <c r="P2141" s="125"/>
      <c r="Q2141" s="125"/>
      <c r="U2141" s="125"/>
      <c r="V2141" s="125"/>
      <c r="W2141" s="125"/>
    </row>
    <row r="2142" spans="1:23" x14ac:dyDescent="0.2">
      <c r="A2142" s="29" t="str">
        <f>IFERROR(VLOOKUP(D:D,'Payment Schedule'!U:AK,17,FALSE),"Not Leased")</f>
        <v>Not Leased</v>
      </c>
      <c r="H2142" s="125"/>
      <c r="O2142" s="125"/>
      <c r="P2142" s="125"/>
      <c r="Q2142" s="125"/>
      <c r="U2142" s="125"/>
      <c r="V2142" s="125"/>
      <c r="W2142" s="125"/>
    </row>
    <row r="2143" spans="1:23" x14ac:dyDescent="0.2">
      <c r="A2143" s="29" t="str">
        <f>IFERROR(VLOOKUP(D:D,'Payment Schedule'!U:AK,17,FALSE),"Not Leased")</f>
        <v>Not Leased</v>
      </c>
      <c r="H2143" s="125"/>
      <c r="O2143" s="125"/>
      <c r="P2143" s="125"/>
      <c r="Q2143" s="125"/>
      <c r="U2143" s="125"/>
      <c r="V2143" s="125"/>
      <c r="W2143" s="125"/>
    </row>
    <row r="2144" spans="1:23" x14ac:dyDescent="0.2">
      <c r="A2144" s="29" t="str">
        <f>IFERROR(VLOOKUP(D:D,'Payment Schedule'!U:AK,17,FALSE),"Not Leased")</f>
        <v>Not Leased</v>
      </c>
      <c r="H2144" s="125"/>
      <c r="O2144" s="125"/>
      <c r="P2144" s="125"/>
      <c r="Q2144" s="125"/>
      <c r="U2144" s="125"/>
      <c r="V2144" s="125"/>
      <c r="W2144" s="125"/>
    </row>
    <row r="2145" spans="1:23" x14ac:dyDescent="0.2">
      <c r="A2145" s="29" t="str">
        <f>IFERROR(VLOOKUP(D:D,'Payment Schedule'!U:AK,17,FALSE),"Not Leased")</f>
        <v>Not Leased</v>
      </c>
      <c r="H2145" s="125"/>
      <c r="O2145" s="125"/>
      <c r="P2145" s="125"/>
      <c r="Q2145" s="125"/>
      <c r="U2145" s="125"/>
      <c r="V2145" s="125"/>
      <c r="W2145" s="125"/>
    </row>
    <row r="2146" spans="1:23" x14ac:dyDescent="0.2">
      <c r="A2146" s="29" t="str">
        <f>IFERROR(VLOOKUP(D:D,'Payment Schedule'!U:AK,17,FALSE),"Not Leased")</f>
        <v>Not Leased</v>
      </c>
      <c r="H2146" s="125"/>
      <c r="O2146" s="125"/>
      <c r="P2146" s="125"/>
      <c r="Q2146" s="125"/>
      <c r="U2146" s="125"/>
      <c r="V2146" s="125"/>
      <c r="W2146" s="125"/>
    </row>
    <row r="2147" spans="1:23" x14ac:dyDescent="0.2">
      <c r="A2147" s="29" t="str">
        <f>IFERROR(VLOOKUP(D:D,'Payment Schedule'!U:AK,17,FALSE),"Not Leased")</f>
        <v>Not Leased</v>
      </c>
      <c r="H2147" s="125"/>
      <c r="O2147" s="125"/>
      <c r="P2147" s="125"/>
      <c r="Q2147" s="125"/>
      <c r="U2147" s="125"/>
      <c r="V2147" s="125"/>
      <c r="W2147" s="125"/>
    </row>
    <row r="2148" spans="1:23" x14ac:dyDescent="0.2">
      <c r="A2148" s="29" t="str">
        <f>IFERROR(VLOOKUP(D:D,'Payment Schedule'!U:AK,17,FALSE),"Not Leased")</f>
        <v>Not Leased</v>
      </c>
      <c r="H2148" s="125"/>
      <c r="O2148" s="125"/>
      <c r="P2148" s="125"/>
      <c r="Q2148" s="125"/>
      <c r="U2148" s="125"/>
      <c r="V2148" s="125"/>
      <c r="W2148" s="125"/>
    </row>
    <row r="2149" spans="1:23" x14ac:dyDescent="0.2">
      <c r="A2149" s="29" t="str">
        <f>IFERROR(VLOOKUP(D:D,'Payment Schedule'!U:AK,17,FALSE),"Not Leased")</f>
        <v>Not Leased</v>
      </c>
      <c r="H2149" s="125"/>
      <c r="O2149" s="125"/>
      <c r="P2149" s="125"/>
      <c r="Q2149" s="125"/>
      <c r="U2149" s="125"/>
      <c r="V2149" s="125"/>
      <c r="W2149" s="125"/>
    </row>
    <row r="2150" spans="1:23" x14ac:dyDescent="0.2">
      <c r="A2150" s="29" t="str">
        <f>IFERROR(VLOOKUP(D:D,'Payment Schedule'!U:AK,17,FALSE),"Not Leased")</f>
        <v>Not Leased</v>
      </c>
      <c r="H2150" s="125"/>
      <c r="O2150" s="125"/>
      <c r="P2150" s="125"/>
      <c r="Q2150" s="125"/>
      <c r="U2150" s="125"/>
      <c r="V2150" s="125"/>
      <c r="W2150" s="125"/>
    </row>
    <row r="2151" spans="1:23" x14ac:dyDescent="0.2">
      <c r="A2151" s="29" t="str">
        <f>IFERROR(VLOOKUP(D:D,'Payment Schedule'!U:AK,17,FALSE),"Not Leased")</f>
        <v>Not Leased</v>
      </c>
      <c r="H2151" s="125"/>
      <c r="O2151" s="125"/>
      <c r="P2151" s="125"/>
      <c r="Q2151" s="125"/>
      <c r="U2151" s="125"/>
      <c r="V2151" s="125"/>
      <c r="W2151" s="125"/>
    </row>
    <row r="2152" spans="1:23" x14ac:dyDescent="0.2">
      <c r="A2152" s="29" t="str">
        <f>IFERROR(VLOOKUP(D:D,'Payment Schedule'!U:AK,17,FALSE),"Not Leased")</f>
        <v>Not Leased</v>
      </c>
      <c r="H2152" s="125"/>
      <c r="O2152" s="125"/>
      <c r="P2152" s="125"/>
      <c r="Q2152" s="125"/>
      <c r="U2152" s="125"/>
      <c r="V2152" s="125"/>
      <c r="W2152" s="125"/>
    </row>
    <row r="2153" spans="1:23" x14ac:dyDescent="0.2">
      <c r="A2153" s="29" t="str">
        <f>IFERROR(VLOOKUP(D:D,'Payment Schedule'!U:AK,17,FALSE),"Not Leased")</f>
        <v>Not Leased</v>
      </c>
      <c r="H2153" s="125"/>
      <c r="O2153" s="125"/>
      <c r="P2153" s="125"/>
      <c r="Q2153" s="125"/>
      <c r="U2153" s="125"/>
      <c r="V2153" s="125"/>
      <c r="W2153" s="125"/>
    </row>
    <row r="2154" spans="1:23" x14ac:dyDescent="0.2">
      <c r="A2154" s="29" t="str">
        <f>IFERROR(VLOOKUP(D:D,'Payment Schedule'!U:AK,17,FALSE),"Not Leased")</f>
        <v>Not Leased</v>
      </c>
      <c r="H2154" s="125"/>
      <c r="O2154" s="125"/>
      <c r="P2154" s="125"/>
      <c r="Q2154" s="125"/>
      <c r="U2154" s="125"/>
      <c r="V2154" s="125"/>
      <c r="W2154" s="125"/>
    </row>
    <row r="2155" spans="1:23" x14ac:dyDescent="0.2">
      <c r="A2155" s="29" t="str">
        <f>IFERROR(VLOOKUP(D:D,'Payment Schedule'!U:AK,17,FALSE),"Not Leased")</f>
        <v>Not Leased</v>
      </c>
      <c r="H2155" s="125"/>
      <c r="O2155" s="125"/>
      <c r="P2155" s="125"/>
      <c r="Q2155" s="125"/>
      <c r="U2155" s="125"/>
      <c r="V2155" s="125"/>
      <c r="W2155" s="125"/>
    </row>
    <row r="2156" spans="1:23" x14ac:dyDescent="0.2">
      <c r="A2156" s="29" t="str">
        <f>IFERROR(VLOOKUP(D:D,'Payment Schedule'!U:AK,17,FALSE),"Not Leased")</f>
        <v>Not Leased</v>
      </c>
      <c r="H2156" s="125"/>
      <c r="O2156" s="125"/>
      <c r="P2156" s="125"/>
      <c r="Q2156" s="125"/>
      <c r="U2156" s="125"/>
      <c r="V2156" s="125"/>
      <c r="W2156" s="125"/>
    </row>
    <row r="2157" spans="1:23" x14ac:dyDescent="0.2">
      <c r="A2157" s="29" t="str">
        <f>IFERROR(VLOOKUP(D:D,'Payment Schedule'!U:AK,17,FALSE),"Not Leased")</f>
        <v>Not Leased</v>
      </c>
      <c r="H2157" s="125"/>
      <c r="O2157" s="125"/>
      <c r="P2157" s="125"/>
      <c r="Q2157" s="125"/>
      <c r="U2157" s="125"/>
      <c r="V2157" s="125"/>
      <c r="W2157" s="125"/>
    </row>
    <row r="2158" spans="1:23" x14ac:dyDescent="0.2">
      <c r="A2158" s="29" t="str">
        <f>IFERROR(VLOOKUP(D:D,'Payment Schedule'!U:AK,17,FALSE),"Not Leased")</f>
        <v>Not Leased</v>
      </c>
      <c r="H2158" s="125"/>
      <c r="O2158" s="125"/>
      <c r="P2158" s="125"/>
      <c r="Q2158" s="125"/>
      <c r="U2158" s="125"/>
      <c r="V2158" s="125"/>
      <c r="W2158" s="125"/>
    </row>
    <row r="2159" spans="1:23" x14ac:dyDescent="0.2">
      <c r="A2159" s="29" t="str">
        <f>IFERROR(VLOOKUP(D:D,'Payment Schedule'!U:AK,17,FALSE),"Not Leased")</f>
        <v>Not Leased</v>
      </c>
      <c r="H2159" s="125"/>
      <c r="O2159" s="125"/>
      <c r="P2159" s="125"/>
      <c r="Q2159" s="125"/>
      <c r="U2159" s="125"/>
      <c r="V2159" s="125"/>
      <c r="W2159" s="125"/>
    </row>
    <row r="2160" spans="1:23" x14ac:dyDescent="0.2">
      <c r="A2160" s="29" t="str">
        <f>IFERROR(VLOOKUP(D:D,'Payment Schedule'!U:AK,17,FALSE),"Not Leased")</f>
        <v>Not Leased</v>
      </c>
      <c r="H2160" s="125"/>
      <c r="O2160" s="125"/>
      <c r="P2160" s="125"/>
      <c r="Q2160" s="125"/>
      <c r="U2160" s="125"/>
      <c r="V2160" s="125"/>
      <c r="W2160" s="125"/>
    </row>
    <row r="2161" spans="1:23" x14ac:dyDescent="0.2">
      <c r="A2161" s="29" t="str">
        <f>IFERROR(VLOOKUP(D:D,'Payment Schedule'!U:AK,17,FALSE),"Not Leased")</f>
        <v>Not Leased</v>
      </c>
      <c r="H2161" s="125"/>
      <c r="O2161" s="125"/>
      <c r="P2161" s="125"/>
      <c r="Q2161" s="125"/>
      <c r="U2161" s="125"/>
      <c r="V2161" s="125"/>
      <c r="W2161" s="125"/>
    </row>
    <row r="2162" spans="1:23" x14ac:dyDescent="0.2">
      <c r="A2162" s="29" t="str">
        <f>IFERROR(VLOOKUP(D:D,'Payment Schedule'!U:AK,17,FALSE),"Not Leased")</f>
        <v>Not Leased</v>
      </c>
      <c r="H2162" s="125"/>
      <c r="O2162" s="125"/>
      <c r="P2162" s="125"/>
      <c r="Q2162" s="125"/>
      <c r="U2162" s="125"/>
      <c r="V2162" s="125"/>
      <c r="W2162" s="125"/>
    </row>
    <row r="2163" spans="1:23" x14ac:dyDescent="0.2">
      <c r="A2163" s="29" t="str">
        <f>IFERROR(VLOOKUP(D:D,'Payment Schedule'!U:AK,17,FALSE),"Not Leased")</f>
        <v>Not Leased</v>
      </c>
      <c r="H2163" s="125"/>
      <c r="O2163" s="125"/>
      <c r="P2163" s="125"/>
      <c r="Q2163" s="125"/>
      <c r="U2163" s="125"/>
      <c r="V2163" s="125"/>
      <c r="W2163" s="125"/>
    </row>
    <row r="2164" spans="1:23" x14ac:dyDescent="0.2">
      <c r="A2164" s="29" t="str">
        <f>IFERROR(VLOOKUP(D:D,'Payment Schedule'!U:AK,17,FALSE),"Not Leased")</f>
        <v>Not Leased</v>
      </c>
      <c r="H2164" s="125"/>
      <c r="O2164" s="125"/>
      <c r="P2164" s="125"/>
      <c r="Q2164" s="125"/>
      <c r="U2164" s="125"/>
      <c r="V2164" s="125"/>
      <c r="W2164" s="125"/>
    </row>
    <row r="2165" spans="1:23" x14ac:dyDescent="0.2">
      <c r="A2165" s="29" t="str">
        <f>IFERROR(VLOOKUP(D:D,'Payment Schedule'!U:AK,17,FALSE),"Not Leased")</f>
        <v>Not Leased</v>
      </c>
      <c r="H2165" s="125"/>
      <c r="O2165" s="125"/>
      <c r="P2165" s="125"/>
      <c r="Q2165" s="125"/>
      <c r="U2165" s="125"/>
      <c r="V2165" s="125"/>
      <c r="W2165" s="125"/>
    </row>
    <row r="2166" spans="1:23" x14ac:dyDescent="0.2">
      <c r="A2166" s="29" t="str">
        <f>IFERROR(VLOOKUP(D:D,'Payment Schedule'!U:AK,17,FALSE),"Not Leased")</f>
        <v>Not Leased</v>
      </c>
      <c r="H2166" s="125"/>
      <c r="O2166" s="125"/>
      <c r="P2166" s="125"/>
      <c r="Q2166" s="125"/>
      <c r="U2166" s="125"/>
      <c r="V2166" s="125"/>
      <c r="W2166" s="125"/>
    </row>
    <row r="2167" spans="1:23" x14ac:dyDescent="0.2">
      <c r="A2167" s="29" t="str">
        <f>IFERROR(VLOOKUP(D:D,'Payment Schedule'!U:AK,17,FALSE),"Not Leased")</f>
        <v>Not Leased</v>
      </c>
      <c r="H2167" s="125"/>
      <c r="O2167" s="125"/>
      <c r="P2167" s="125"/>
      <c r="Q2167" s="125"/>
      <c r="U2167" s="125"/>
      <c r="V2167" s="125"/>
      <c r="W2167" s="125"/>
    </row>
    <row r="2168" spans="1:23" x14ac:dyDescent="0.2">
      <c r="A2168" s="29" t="str">
        <f>IFERROR(VLOOKUP(D:D,'Payment Schedule'!U:AK,17,FALSE),"Not Leased")</f>
        <v>Not Leased</v>
      </c>
      <c r="H2168" s="125"/>
      <c r="O2168" s="125"/>
      <c r="P2168" s="125"/>
      <c r="Q2168" s="125"/>
      <c r="U2168" s="125"/>
      <c r="V2168" s="125"/>
      <c r="W2168" s="125"/>
    </row>
    <row r="2169" spans="1:23" x14ac:dyDescent="0.2">
      <c r="A2169" s="29" t="str">
        <f>IFERROR(VLOOKUP(D:D,'Payment Schedule'!U:AK,17,FALSE),"Not Leased")</f>
        <v>Not Leased</v>
      </c>
      <c r="H2169" s="125"/>
      <c r="O2169" s="125"/>
      <c r="P2169" s="125"/>
      <c r="Q2169" s="125"/>
      <c r="U2169" s="125"/>
      <c r="V2169" s="125"/>
      <c r="W2169" s="125"/>
    </row>
    <row r="2170" spans="1:23" x14ac:dyDescent="0.2">
      <c r="A2170" s="29" t="str">
        <f>IFERROR(VLOOKUP(D:D,'Payment Schedule'!U:AK,17,FALSE),"Not Leased")</f>
        <v>Not Leased</v>
      </c>
      <c r="H2170" s="125"/>
      <c r="O2170" s="125"/>
      <c r="P2170" s="125"/>
      <c r="Q2170" s="125"/>
      <c r="U2170" s="125"/>
      <c r="V2170" s="125"/>
      <c r="W2170" s="125"/>
    </row>
    <row r="2171" spans="1:23" x14ac:dyDescent="0.2">
      <c r="A2171" s="29" t="str">
        <f>IFERROR(VLOOKUP(D:D,'Payment Schedule'!U:AK,17,FALSE),"Not Leased")</f>
        <v>Not Leased</v>
      </c>
      <c r="H2171" s="125"/>
      <c r="O2171" s="125"/>
      <c r="P2171" s="125"/>
      <c r="Q2171" s="125"/>
      <c r="U2171" s="125"/>
      <c r="V2171" s="125"/>
      <c r="W2171" s="125"/>
    </row>
    <row r="2172" spans="1:23" x14ac:dyDescent="0.2">
      <c r="A2172" s="29" t="str">
        <f>IFERROR(VLOOKUP(D:D,'Payment Schedule'!U:AK,17,FALSE),"Not Leased")</f>
        <v>Not Leased</v>
      </c>
      <c r="H2172" s="125"/>
      <c r="O2172" s="125"/>
      <c r="P2172" s="125"/>
      <c r="Q2172" s="125"/>
      <c r="U2172" s="125"/>
      <c r="V2172" s="125"/>
      <c r="W2172" s="125"/>
    </row>
    <row r="2173" spans="1:23" x14ac:dyDescent="0.2">
      <c r="A2173" s="29" t="str">
        <f>IFERROR(VLOOKUP(D:D,'Payment Schedule'!U:AK,17,FALSE),"Not Leased")</f>
        <v>Not Leased</v>
      </c>
      <c r="H2173" s="125"/>
      <c r="O2173" s="125"/>
      <c r="P2173" s="125"/>
      <c r="Q2173" s="125"/>
      <c r="U2173" s="125"/>
      <c r="V2173" s="125"/>
      <c r="W2173" s="125"/>
    </row>
    <row r="2174" spans="1:23" x14ac:dyDescent="0.2">
      <c r="A2174" s="29" t="str">
        <f>IFERROR(VLOOKUP(D:D,'Payment Schedule'!U:AK,17,FALSE),"Not Leased")</f>
        <v>Not Leased</v>
      </c>
      <c r="H2174" s="125"/>
      <c r="O2174" s="125"/>
      <c r="P2174" s="125"/>
      <c r="Q2174" s="125"/>
      <c r="U2174" s="125"/>
      <c r="V2174" s="125"/>
      <c r="W2174" s="125"/>
    </row>
    <row r="2175" spans="1:23" x14ac:dyDescent="0.2">
      <c r="A2175" s="29" t="str">
        <f>IFERROR(VLOOKUP(D:D,'Payment Schedule'!U:AK,17,FALSE),"Not Leased")</f>
        <v>Not Leased</v>
      </c>
      <c r="H2175" s="125"/>
      <c r="O2175" s="125"/>
      <c r="P2175" s="125"/>
      <c r="Q2175" s="125"/>
      <c r="U2175" s="125"/>
      <c r="V2175" s="125"/>
      <c r="W2175" s="125"/>
    </row>
    <row r="2176" spans="1:23" x14ac:dyDescent="0.2">
      <c r="A2176" s="29" t="str">
        <f>IFERROR(VLOOKUP(D:D,'Payment Schedule'!U:AK,17,FALSE),"Not Leased")</f>
        <v>Not Leased</v>
      </c>
      <c r="H2176" s="125"/>
      <c r="O2176" s="125"/>
      <c r="P2176" s="125"/>
      <c r="Q2176" s="125"/>
      <c r="U2176" s="125"/>
      <c r="V2176" s="125"/>
      <c r="W2176" s="125"/>
    </row>
    <row r="2177" spans="1:23" x14ac:dyDescent="0.2">
      <c r="A2177" s="29" t="str">
        <f>IFERROR(VLOOKUP(D:D,'Payment Schedule'!U:AK,17,FALSE),"Not Leased")</f>
        <v>Not Leased</v>
      </c>
      <c r="H2177" s="125"/>
      <c r="O2177" s="125"/>
      <c r="P2177" s="125"/>
      <c r="Q2177" s="125"/>
      <c r="U2177" s="125"/>
      <c r="V2177" s="125"/>
      <c r="W2177" s="125"/>
    </row>
    <row r="2178" spans="1:23" x14ac:dyDescent="0.2">
      <c r="A2178" s="29" t="str">
        <f>IFERROR(VLOOKUP(D:D,'Payment Schedule'!U:AK,17,FALSE),"Not Leased")</f>
        <v>Not Leased</v>
      </c>
      <c r="H2178" s="125"/>
      <c r="O2178" s="125"/>
      <c r="P2178" s="125"/>
      <c r="Q2178" s="125"/>
      <c r="U2178" s="125"/>
      <c r="V2178" s="125"/>
      <c r="W2178" s="125"/>
    </row>
    <row r="2179" spans="1:23" x14ac:dyDescent="0.2">
      <c r="A2179" s="29" t="str">
        <f>IFERROR(VLOOKUP(D:D,'Payment Schedule'!U:AK,17,FALSE),"Not Leased")</f>
        <v>Not Leased</v>
      </c>
      <c r="H2179" s="125"/>
      <c r="O2179" s="125"/>
      <c r="P2179" s="125"/>
      <c r="Q2179" s="125"/>
      <c r="U2179" s="125"/>
      <c r="V2179" s="125"/>
      <c r="W2179" s="125"/>
    </row>
    <row r="2180" spans="1:23" x14ac:dyDescent="0.2">
      <c r="A2180" s="29" t="str">
        <f>IFERROR(VLOOKUP(D:D,'Payment Schedule'!U:AK,17,FALSE),"Not Leased")</f>
        <v>Not Leased</v>
      </c>
      <c r="H2180" s="125"/>
      <c r="O2180" s="125"/>
      <c r="P2180" s="125"/>
      <c r="Q2180" s="125"/>
      <c r="U2180" s="125"/>
      <c r="V2180" s="125"/>
      <c r="W2180" s="125"/>
    </row>
    <row r="2181" spans="1:23" x14ac:dyDescent="0.2">
      <c r="A2181" s="29" t="str">
        <f>IFERROR(VLOOKUP(D:D,'Payment Schedule'!U:AK,17,FALSE),"Not Leased")</f>
        <v>Not Leased</v>
      </c>
      <c r="H2181" s="125"/>
      <c r="O2181" s="125"/>
      <c r="P2181" s="125"/>
      <c r="Q2181" s="125"/>
      <c r="U2181" s="125"/>
      <c r="V2181" s="125"/>
      <c r="W2181" s="125"/>
    </row>
    <row r="2182" spans="1:23" x14ac:dyDescent="0.2">
      <c r="A2182" s="29" t="str">
        <f>IFERROR(VLOOKUP(D:D,'Payment Schedule'!U:AK,17,FALSE),"Not Leased")</f>
        <v>Not Leased</v>
      </c>
      <c r="H2182" s="125"/>
      <c r="O2182" s="125"/>
      <c r="P2182" s="125"/>
      <c r="Q2182" s="125"/>
      <c r="U2182" s="125"/>
      <c r="V2182" s="125"/>
      <c r="W2182" s="125"/>
    </row>
    <row r="2183" spans="1:23" x14ac:dyDescent="0.2">
      <c r="A2183" s="29" t="str">
        <f>IFERROR(VLOOKUP(D:D,'Payment Schedule'!U:AK,17,FALSE),"Not Leased")</f>
        <v>Not Leased</v>
      </c>
      <c r="H2183" s="125"/>
      <c r="O2183" s="125"/>
      <c r="P2183" s="125"/>
      <c r="Q2183" s="125"/>
      <c r="U2183" s="125"/>
      <c r="V2183" s="125"/>
      <c r="W2183" s="125"/>
    </row>
    <row r="2184" spans="1:23" x14ac:dyDescent="0.2">
      <c r="A2184" s="29" t="str">
        <f>IFERROR(VLOOKUP(D:D,'Payment Schedule'!U:AK,17,FALSE),"Not Leased")</f>
        <v>Not Leased</v>
      </c>
      <c r="H2184" s="125"/>
      <c r="O2184" s="125"/>
      <c r="P2184" s="125"/>
      <c r="Q2184" s="125"/>
      <c r="U2184" s="125"/>
      <c r="V2184" s="125"/>
      <c r="W2184" s="125"/>
    </row>
    <row r="2185" spans="1:23" x14ac:dyDescent="0.2">
      <c r="A2185" s="29" t="str">
        <f>IFERROR(VLOOKUP(D:D,'Payment Schedule'!U:AK,17,FALSE),"Not Leased")</f>
        <v>Not Leased</v>
      </c>
      <c r="H2185" s="125"/>
      <c r="O2185" s="125"/>
      <c r="P2185" s="125"/>
      <c r="Q2185" s="125"/>
      <c r="U2185" s="125"/>
      <c r="V2185" s="125"/>
      <c r="W2185" s="125"/>
    </row>
    <row r="2186" spans="1:23" x14ac:dyDescent="0.2">
      <c r="A2186" s="29" t="str">
        <f>IFERROR(VLOOKUP(D:D,'Payment Schedule'!U:AK,17,FALSE),"Not Leased")</f>
        <v>Not Leased</v>
      </c>
      <c r="H2186" s="125"/>
      <c r="O2186" s="125"/>
      <c r="P2186" s="125"/>
      <c r="Q2186" s="125"/>
      <c r="U2186" s="125"/>
      <c r="V2186" s="125"/>
      <c r="W2186" s="125"/>
    </row>
    <row r="2187" spans="1:23" x14ac:dyDescent="0.2">
      <c r="A2187" s="29" t="str">
        <f>IFERROR(VLOOKUP(D:D,'Payment Schedule'!U:AK,17,FALSE),"Not Leased")</f>
        <v>Not Leased</v>
      </c>
      <c r="H2187" s="125"/>
      <c r="O2187" s="125"/>
      <c r="P2187" s="125"/>
      <c r="Q2187" s="125"/>
      <c r="U2187" s="125"/>
      <c r="V2187" s="125"/>
      <c r="W2187" s="125"/>
    </row>
    <row r="2188" spans="1:23" x14ac:dyDescent="0.2">
      <c r="A2188" s="29" t="str">
        <f>IFERROR(VLOOKUP(D:D,'Payment Schedule'!U:AK,17,FALSE),"Not Leased")</f>
        <v>Not Leased</v>
      </c>
      <c r="H2188" s="125"/>
      <c r="O2188" s="125"/>
      <c r="P2188" s="125"/>
      <c r="Q2188" s="125"/>
      <c r="U2188" s="125"/>
      <c r="V2188" s="125"/>
      <c r="W2188" s="125"/>
    </row>
    <row r="2189" spans="1:23" x14ac:dyDescent="0.2">
      <c r="A2189" s="29" t="str">
        <f>IFERROR(VLOOKUP(D:D,'Payment Schedule'!U:AK,17,FALSE),"Not Leased")</f>
        <v>Not Leased</v>
      </c>
      <c r="H2189" s="125"/>
      <c r="O2189" s="125"/>
      <c r="P2189" s="125"/>
      <c r="Q2189" s="125"/>
      <c r="U2189" s="125"/>
      <c r="V2189" s="125"/>
      <c r="W2189" s="125"/>
    </row>
    <row r="2190" spans="1:23" x14ac:dyDescent="0.2">
      <c r="A2190" s="29" t="str">
        <f>IFERROR(VLOOKUP(D:D,'Payment Schedule'!U:AK,17,FALSE),"Not Leased")</f>
        <v>Not Leased</v>
      </c>
      <c r="H2190" s="125"/>
      <c r="O2190" s="125"/>
      <c r="P2190" s="125"/>
      <c r="Q2190" s="125"/>
      <c r="U2190" s="125"/>
      <c r="V2190" s="125"/>
      <c r="W2190" s="125"/>
    </row>
    <row r="2191" spans="1:23" x14ac:dyDescent="0.2">
      <c r="A2191" s="29" t="str">
        <f>IFERROR(VLOOKUP(D:D,'Payment Schedule'!U:AK,17,FALSE),"Not Leased")</f>
        <v>Not Leased</v>
      </c>
      <c r="H2191" s="125"/>
      <c r="O2191" s="125"/>
      <c r="P2191" s="125"/>
      <c r="Q2191" s="125"/>
      <c r="U2191" s="125"/>
      <c r="V2191" s="125"/>
      <c r="W2191" s="125"/>
    </row>
    <row r="2192" spans="1:23" x14ac:dyDescent="0.2">
      <c r="A2192" s="29" t="str">
        <f>IFERROR(VLOOKUP(D:D,'Payment Schedule'!U:AK,17,FALSE),"Not Leased")</f>
        <v>Not Leased</v>
      </c>
      <c r="H2192" s="125"/>
      <c r="O2192" s="125"/>
      <c r="P2192" s="125"/>
      <c r="Q2192" s="125"/>
      <c r="U2192" s="125"/>
      <c r="V2192" s="125"/>
      <c r="W2192" s="125"/>
    </row>
    <row r="2193" spans="1:23" x14ac:dyDescent="0.2">
      <c r="A2193" s="29" t="str">
        <f>IFERROR(VLOOKUP(D:D,'Payment Schedule'!U:AK,17,FALSE),"Not Leased")</f>
        <v>Not Leased</v>
      </c>
      <c r="H2193" s="125"/>
      <c r="O2193" s="125"/>
      <c r="P2193" s="125"/>
      <c r="Q2193" s="125"/>
      <c r="U2193" s="125"/>
      <c r="V2193" s="125"/>
      <c r="W2193" s="125"/>
    </row>
    <row r="2194" spans="1:23" x14ac:dyDescent="0.2">
      <c r="A2194" s="29" t="str">
        <f>IFERROR(VLOOKUP(D:D,'Payment Schedule'!U:AK,17,FALSE),"Not Leased")</f>
        <v>Not Leased</v>
      </c>
      <c r="H2194" s="125"/>
      <c r="O2194" s="125"/>
      <c r="P2194" s="125"/>
      <c r="Q2194" s="125"/>
      <c r="U2194" s="125"/>
      <c r="V2194" s="125"/>
      <c r="W2194" s="125"/>
    </row>
    <row r="2195" spans="1:23" x14ac:dyDescent="0.2">
      <c r="A2195" s="29" t="str">
        <f>IFERROR(VLOOKUP(D:D,'Payment Schedule'!U:AK,17,FALSE),"Not Leased")</f>
        <v>Not Leased</v>
      </c>
      <c r="H2195" s="125"/>
      <c r="O2195" s="125"/>
      <c r="P2195" s="125"/>
      <c r="Q2195" s="125"/>
      <c r="U2195" s="125"/>
      <c r="V2195" s="125"/>
      <c r="W2195" s="125"/>
    </row>
    <row r="2196" spans="1:23" x14ac:dyDescent="0.2">
      <c r="A2196" s="29" t="str">
        <f>IFERROR(VLOOKUP(D:D,'Payment Schedule'!U:AK,17,FALSE),"Not Leased")</f>
        <v>Not Leased</v>
      </c>
      <c r="H2196" s="125"/>
      <c r="O2196" s="125"/>
      <c r="P2196" s="125"/>
      <c r="Q2196" s="125"/>
      <c r="U2196" s="125"/>
      <c r="V2196" s="125"/>
      <c r="W2196" s="125"/>
    </row>
    <row r="2197" spans="1:23" x14ac:dyDescent="0.2">
      <c r="A2197" s="29" t="str">
        <f>IFERROR(VLOOKUP(D:D,'Payment Schedule'!U:AK,17,FALSE),"Not Leased")</f>
        <v>Not Leased</v>
      </c>
      <c r="H2197" s="125"/>
      <c r="O2197" s="125"/>
      <c r="P2197" s="125"/>
      <c r="Q2197" s="125"/>
      <c r="U2197" s="125"/>
      <c r="V2197" s="125"/>
      <c r="W2197" s="125"/>
    </row>
    <row r="2198" spans="1:23" x14ac:dyDescent="0.2">
      <c r="A2198" s="29" t="str">
        <f>IFERROR(VLOOKUP(D:D,'Payment Schedule'!U:AK,17,FALSE),"Not Leased")</f>
        <v>Not Leased</v>
      </c>
      <c r="H2198" s="125"/>
      <c r="O2198" s="125"/>
      <c r="P2198" s="125"/>
      <c r="Q2198" s="125"/>
      <c r="U2198" s="125"/>
      <c r="V2198" s="125"/>
      <c r="W2198" s="125"/>
    </row>
    <row r="2199" spans="1:23" x14ac:dyDescent="0.2">
      <c r="A2199" s="29" t="str">
        <f>IFERROR(VLOOKUP(D:D,'Payment Schedule'!U:AK,17,FALSE),"Not Leased")</f>
        <v>Not Leased</v>
      </c>
      <c r="H2199" s="125"/>
      <c r="O2199" s="125"/>
      <c r="P2199" s="125"/>
      <c r="Q2199" s="125"/>
      <c r="U2199" s="125"/>
      <c r="V2199" s="125"/>
      <c r="W2199" s="125"/>
    </row>
    <row r="2200" spans="1:23" x14ac:dyDescent="0.2">
      <c r="A2200" s="29" t="str">
        <f>IFERROR(VLOOKUP(D:D,'Payment Schedule'!U:AK,17,FALSE),"Not Leased")</f>
        <v>Not Leased</v>
      </c>
      <c r="H2200" s="125"/>
      <c r="O2200" s="125"/>
      <c r="P2200" s="125"/>
      <c r="Q2200" s="125"/>
      <c r="U2200" s="125"/>
      <c r="V2200" s="125"/>
      <c r="W2200" s="125"/>
    </row>
    <row r="2201" spans="1:23" x14ac:dyDescent="0.2">
      <c r="A2201" s="29" t="str">
        <f>IFERROR(VLOOKUP(D:D,'Payment Schedule'!U:AK,17,FALSE),"Not Leased")</f>
        <v>Not Leased</v>
      </c>
      <c r="H2201" s="125"/>
      <c r="O2201" s="125"/>
      <c r="P2201" s="125"/>
      <c r="Q2201" s="125"/>
      <c r="U2201" s="125"/>
      <c r="V2201" s="125"/>
      <c r="W2201" s="125"/>
    </row>
    <row r="2202" spans="1:23" x14ac:dyDescent="0.2">
      <c r="A2202" s="29" t="str">
        <f>IFERROR(VLOOKUP(D:D,'Payment Schedule'!U:AK,17,FALSE),"Not Leased")</f>
        <v>Not Leased</v>
      </c>
      <c r="H2202" s="125"/>
      <c r="O2202" s="125"/>
      <c r="P2202" s="125"/>
      <c r="Q2202" s="125"/>
      <c r="U2202" s="125"/>
      <c r="V2202" s="125"/>
      <c r="W2202" s="125"/>
    </row>
    <row r="2203" spans="1:23" x14ac:dyDescent="0.2">
      <c r="A2203" s="29" t="str">
        <f>IFERROR(VLOOKUP(D:D,'Payment Schedule'!U:AK,17,FALSE),"Not Leased")</f>
        <v>Not Leased</v>
      </c>
      <c r="H2203" s="125"/>
      <c r="L2203" s="125"/>
      <c r="M2203" s="125"/>
      <c r="O2203" s="125"/>
      <c r="P2203" s="125"/>
      <c r="Q2203" s="125"/>
      <c r="S2203" s="125"/>
      <c r="U2203" s="125"/>
      <c r="V2203" s="125"/>
      <c r="W2203" s="125"/>
    </row>
    <row r="2204" spans="1:23" x14ac:dyDescent="0.2">
      <c r="A2204" s="29" t="str">
        <f>IFERROR(VLOOKUP(D:D,'Payment Schedule'!U:AK,17,FALSE),"Not Leased")</f>
        <v>Not Leased</v>
      </c>
      <c r="H2204" s="125"/>
      <c r="O2204" s="125"/>
      <c r="P2204" s="125"/>
      <c r="Q2204" s="125"/>
      <c r="U2204" s="125"/>
      <c r="V2204" s="125"/>
      <c r="W2204" s="125"/>
    </row>
    <row r="2205" spans="1:23" x14ac:dyDescent="0.2">
      <c r="A2205" s="29" t="str">
        <f>IFERROR(VLOOKUP(D:D,'Payment Schedule'!U:AK,17,FALSE),"Not Leased")</f>
        <v>Not Leased</v>
      </c>
      <c r="H2205" s="125"/>
      <c r="O2205" s="125"/>
      <c r="P2205" s="125"/>
      <c r="Q2205" s="125"/>
      <c r="U2205" s="125"/>
      <c r="V2205" s="125"/>
      <c r="W2205" s="125"/>
    </row>
    <row r="2206" spans="1:23" x14ac:dyDescent="0.2">
      <c r="A2206" s="29" t="str">
        <f>IFERROR(VLOOKUP(D:D,'Payment Schedule'!U:AK,17,FALSE),"Not Leased")</f>
        <v>Not Leased</v>
      </c>
      <c r="H2206" s="125"/>
      <c r="O2206" s="125"/>
      <c r="P2206" s="125"/>
      <c r="Q2206" s="125"/>
      <c r="U2206" s="125"/>
      <c r="V2206" s="125"/>
      <c r="W2206" s="125"/>
    </row>
    <row r="2207" spans="1:23" x14ac:dyDescent="0.2">
      <c r="A2207" s="29" t="str">
        <f>IFERROR(VLOOKUP(D:D,'Payment Schedule'!U:AK,17,FALSE),"Not Leased")</f>
        <v>Not Leased</v>
      </c>
      <c r="H2207" s="125"/>
      <c r="O2207" s="125"/>
      <c r="P2207" s="125"/>
      <c r="Q2207" s="125"/>
      <c r="U2207" s="125"/>
      <c r="V2207" s="125"/>
      <c r="W2207" s="125"/>
    </row>
    <row r="2208" spans="1:23" x14ac:dyDescent="0.2">
      <c r="A2208" s="29" t="str">
        <f>IFERROR(VLOOKUP(D:D,'Payment Schedule'!U:AK,17,FALSE),"Not Leased")</f>
        <v>Not Leased</v>
      </c>
      <c r="H2208" s="125"/>
      <c r="O2208" s="125"/>
      <c r="P2208" s="125"/>
      <c r="Q2208" s="125"/>
      <c r="U2208" s="125"/>
      <c r="V2208" s="125"/>
      <c r="W2208" s="125"/>
    </row>
    <row r="2209" spans="1:23" x14ac:dyDescent="0.2">
      <c r="A2209" s="29" t="str">
        <f>IFERROR(VLOOKUP(D:D,'Payment Schedule'!U:AK,17,FALSE),"Not Leased")</f>
        <v>Not Leased</v>
      </c>
      <c r="H2209" s="125"/>
      <c r="O2209" s="125"/>
      <c r="P2209" s="125"/>
      <c r="Q2209" s="125"/>
      <c r="U2209" s="125"/>
      <c r="V2209" s="125"/>
      <c r="W2209" s="125"/>
    </row>
    <row r="2210" spans="1:23" x14ac:dyDescent="0.2">
      <c r="A2210" s="29" t="str">
        <f>IFERROR(VLOOKUP(D:D,'Payment Schedule'!U:AK,17,FALSE),"Not Leased")</f>
        <v>Not Leased</v>
      </c>
      <c r="H2210" s="125"/>
      <c r="O2210" s="125"/>
      <c r="P2210" s="125"/>
      <c r="Q2210" s="125"/>
      <c r="U2210" s="125"/>
      <c r="V2210" s="125"/>
      <c r="W2210" s="125"/>
    </row>
    <row r="2211" spans="1:23" x14ac:dyDescent="0.2">
      <c r="A2211" s="29" t="str">
        <f>IFERROR(VLOOKUP(D:D,'Payment Schedule'!U:AK,17,FALSE),"Not Leased")</f>
        <v>Not Leased</v>
      </c>
      <c r="H2211" s="125"/>
      <c r="O2211" s="125"/>
      <c r="P2211" s="125"/>
      <c r="Q2211" s="125"/>
      <c r="U2211" s="125"/>
      <c r="V2211" s="125"/>
      <c r="W2211" s="125"/>
    </row>
    <row r="2212" spans="1:23" x14ac:dyDescent="0.2">
      <c r="A2212" s="29" t="str">
        <f>IFERROR(VLOOKUP(D:D,'Payment Schedule'!U:AK,17,FALSE),"Not Leased")</f>
        <v>Not Leased</v>
      </c>
      <c r="H2212" s="125"/>
      <c r="O2212" s="125"/>
      <c r="P2212" s="125"/>
      <c r="Q2212" s="125"/>
      <c r="U2212" s="125"/>
      <c r="V2212" s="125"/>
      <c r="W2212" s="125"/>
    </row>
    <row r="2213" spans="1:23" x14ac:dyDescent="0.2">
      <c r="A2213" s="29" t="str">
        <f>IFERROR(VLOOKUP(D:D,'Payment Schedule'!U:AK,17,FALSE),"Not Leased")</f>
        <v>Not Leased</v>
      </c>
      <c r="H2213" s="125"/>
      <c r="O2213" s="125"/>
      <c r="P2213" s="125"/>
      <c r="Q2213" s="125"/>
      <c r="U2213" s="125"/>
      <c r="V2213" s="125"/>
      <c r="W2213" s="125"/>
    </row>
    <row r="2214" spans="1:23" x14ac:dyDescent="0.2">
      <c r="A2214" s="29" t="str">
        <f>IFERROR(VLOOKUP(D:D,'Payment Schedule'!U:AK,17,FALSE),"Not Leased")</f>
        <v>Not Leased</v>
      </c>
      <c r="H2214" s="125"/>
      <c r="O2214" s="125"/>
      <c r="P2214" s="125"/>
      <c r="Q2214" s="125"/>
      <c r="U2214" s="125"/>
      <c r="V2214" s="125"/>
      <c r="W2214" s="125"/>
    </row>
    <row r="2215" spans="1:23" x14ac:dyDescent="0.2">
      <c r="A2215" s="29" t="str">
        <f>IFERROR(VLOOKUP(D:D,'Payment Schedule'!U:AK,17,FALSE),"Not Leased")</f>
        <v>Not Leased</v>
      </c>
      <c r="H2215" s="125"/>
      <c r="O2215" s="125"/>
      <c r="P2215" s="125"/>
      <c r="Q2215" s="125"/>
      <c r="U2215" s="125"/>
      <c r="V2215" s="125"/>
      <c r="W2215" s="125"/>
    </row>
    <row r="2216" spans="1:23" x14ac:dyDescent="0.2">
      <c r="A2216" s="29" t="str">
        <f>IFERROR(VLOOKUP(D:D,'Payment Schedule'!U:AK,17,FALSE),"Not Leased")</f>
        <v>Not Leased</v>
      </c>
      <c r="H2216" s="125"/>
      <c r="O2216" s="125"/>
      <c r="P2216" s="125"/>
      <c r="Q2216" s="125"/>
      <c r="U2216" s="125"/>
      <c r="V2216" s="125"/>
      <c r="W2216" s="125"/>
    </row>
    <row r="2217" spans="1:23" x14ac:dyDescent="0.2">
      <c r="A2217" s="29" t="str">
        <f>IFERROR(VLOOKUP(D:D,'Payment Schedule'!U:AK,17,FALSE),"Not Leased")</f>
        <v>Not Leased</v>
      </c>
      <c r="H2217" s="125"/>
      <c r="O2217" s="125"/>
      <c r="P2217" s="125"/>
      <c r="Q2217" s="125"/>
      <c r="U2217" s="125"/>
      <c r="V2217" s="125"/>
      <c r="W2217" s="125"/>
    </row>
    <row r="2218" spans="1:23" x14ac:dyDescent="0.2">
      <c r="A2218" s="29" t="str">
        <f>IFERROR(VLOOKUP(D:D,'Payment Schedule'!U:AK,17,FALSE),"Not Leased")</f>
        <v>Not Leased</v>
      </c>
      <c r="H2218" s="125"/>
      <c r="O2218" s="125"/>
      <c r="P2218" s="125"/>
      <c r="Q2218" s="125"/>
      <c r="U2218" s="125"/>
      <c r="V2218" s="125"/>
      <c r="W2218" s="125"/>
    </row>
    <row r="2219" spans="1:23" x14ac:dyDescent="0.2">
      <c r="A2219" s="29" t="str">
        <f>IFERROR(VLOOKUP(D:D,'Payment Schedule'!U:AK,17,FALSE),"Not Leased")</f>
        <v>Not Leased</v>
      </c>
      <c r="H2219" s="125"/>
      <c r="O2219" s="125"/>
      <c r="P2219" s="125"/>
      <c r="Q2219" s="125"/>
      <c r="U2219" s="125"/>
      <c r="V2219" s="125"/>
      <c r="W2219" s="125"/>
    </row>
    <row r="2220" spans="1:23" x14ac:dyDescent="0.2">
      <c r="A2220" s="29" t="str">
        <f>IFERROR(VLOOKUP(D:D,'Payment Schedule'!U:AK,17,FALSE),"Not Leased")</f>
        <v>Not Leased</v>
      </c>
      <c r="H2220" s="125"/>
      <c r="O2220" s="125"/>
      <c r="P2220" s="125"/>
      <c r="Q2220" s="125"/>
      <c r="U2220" s="125"/>
      <c r="V2220" s="125"/>
      <c r="W2220" s="125"/>
    </row>
    <row r="2221" spans="1:23" x14ac:dyDescent="0.2">
      <c r="A2221" s="29" t="str">
        <f>IFERROR(VLOOKUP(D:D,'Payment Schedule'!U:AK,17,FALSE),"Not Leased")</f>
        <v>Not Leased</v>
      </c>
      <c r="H2221" s="125"/>
      <c r="O2221" s="125"/>
      <c r="P2221" s="125"/>
      <c r="Q2221" s="125"/>
      <c r="U2221" s="125"/>
      <c r="V2221" s="125"/>
      <c r="W2221" s="125"/>
    </row>
    <row r="2222" spans="1:23" x14ac:dyDescent="0.2">
      <c r="A2222" s="29" t="str">
        <f>IFERROR(VLOOKUP(D:D,'Payment Schedule'!U:AK,17,FALSE),"Not Leased")</f>
        <v>Not Leased</v>
      </c>
      <c r="H2222" s="125"/>
      <c r="O2222" s="125"/>
      <c r="P2222" s="125"/>
      <c r="Q2222" s="125"/>
      <c r="U2222" s="125"/>
      <c r="V2222" s="125"/>
      <c r="W2222" s="125"/>
    </row>
    <row r="2223" spans="1:23" x14ac:dyDescent="0.2">
      <c r="A2223" s="29" t="str">
        <f>IFERROR(VLOOKUP(D:D,'Payment Schedule'!U:AK,17,FALSE),"Not Leased")</f>
        <v>Not Leased</v>
      </c>
      <c r="H2223" s="125"/>
      <c r="O2223" s="125"/>
      <c r="P2223" s="125"/>
      <c r="Q2223" s="125"/>
      <c r="U2223" s="125"/>
      <c r="V2223" s="125"/>
      <c r="W2223" s="125"/>
    </row>
    <row r="2224" spans="1:23" x14ac:dyDescent="0.2">
      <c r="A2224" s="29" t="str">
        <f>IFERROR(VLOOKUP(D:D,'Payment Schedule'!U:AK,17,FALSE),"Not Leased")</f>
        <v>Not Leased</v>
      </c>
      <c r="H2224" s="125"/>
      <c r="O2224" s="125"/>
      <c r="P2224" s="125"/>
      <c r="Q2224" s="125"/>
      <c r="U2224" s="125"/>
      <c r="V2224" s="125"/>
      <c r="W2224" s="125"/>
    </row>
    <row r="2225" spans="1:23" x14ac:dyDescent="0.2">
      <c r="A2225" s="29" t="str">
        <f>IFERROR(VLOOKUP(D:D,'Payment Schedule'!U:AK,17,FALSE),"Not Leased")</f>
        <v>Not Leased</v>
      </c>
      <c r="H2225" s="125"/>
      <c r="O2225" s="125"/>
      <c r="P2225" s="125"/>
      <c r="Q2225" s="125"/>
      <c r="U2225" s="125"/>
      <c r="V2225" s="125"/>
      <c r="W2225" s="125"/>
    </row>
    <row r="2226" spans="1:23" x14ac:dyDescent="0.2">
      <c r="A2226" s="29" t="str">
        <f>IFERROR(VLOOKUP(D:D,'Payment Schedule'!U:AK,17,FALSE),"Not Leased")</f>
        <v>Not Leased</v>
      </c>
      <c r="H2226" s="125"/>
      <c r="O2226" s="125"/>
      <c r="P2226" s="125"/>
      <c r="Q2226" s="125"/>
      <c r="U2226" s="125"/>
      <c r="V2226" s="125"/>
      <c r="W2226" s="125"/>
    </row>
    <row r="2227" spans="1:23" x14ac:dyDescent="0.2">
      <c r="A2227" s="29" t="str">
        <f>IFERROR(VLOOKUP(D:D,'Payment Schedule'!U:AK,17,FALSE),"Not Leased")</f>
        <v>Not Leased</v>
      </c>
      <c r="H2227" s="125"/>
      <c r="O2227" s="125"/>
      <c r="P2227" s="125"/>
      <c r="Q2227" s="125"/>
      <c r="U2227" s="125"/>
      <c r="V2227" s="125"/>
      <c r="W2227" s="125"/>
    </row>
    <row r="2228" spans="1:23" x14ac:dyDescent="0.2">
      <c r="A2228" s="29" t="str">
        <f>IFERROR(VLOOKUP(D:D,'Payment Schedule'!U:AK,17,FALSE),"Not Leased")</f>
        <v>Not Leased</v>
      </c>
      <c r="H2228" s="125"/>
      <c r="O2228" s="125"/>
      <c r="P2228" s="125"/>
      <c r="Q2228" s="125"/>
      <c r="U2228" s="125"/>
      <c r="V2228" s="125"/>
      <c r="W2228" s="125"/>
    </row>
    <row r="2229" spans="1:23" x14ac:dyDescent="0.2">
      <c r="A2229" s="29" t="str">
        <f>IFERROR(VLOOKUP(D:D,'Payment Schedule'!U:AK,17,FALSE),"Not Leased")</f>
        <v>Not Leased</v>
      </c>
      <c r="H2229" s="125"/>
      <c r="O2229" s="125"/>
      <c r="P2229" s="125"/>
      <c r="Q2229" s="125"/>
      <c r="U2229" s="125"/>
      <c r="V2229" s="125"/>
      <c r="W2229" s="125"/>
    </row>
    <row r="2230" spans="1:23" x14ac:dyDescent="0.2">
      <c r="A2230" s="29" t="str">
        <f>IFERROR(VLOOKUP(D:D,'Payment Schedule'!U:AK,17,FALSE),"Not Leased")</f>
        <v>Not Leased</v>
      </c>
      <c r="H2230" s="125"/>
      <c r="O2230" s="125"/>
      <c r="P2230" s="125"/>
      <c r="Q2230" s="125"/>
      <c r="U2230" s="125"/>
      <c r="V2230" s="125"/>
      <c r="W2230" s="125"/>
    </row>
    <row r="2231" spans="1:23" x14ac:dyDescent="0.2">
      <c r="A2231" s="29" t="str">
        <f>IFERROR(VLOOKUP(D:D,'Payment Schedule'!U:AK,17,FALSE),"Not Leased")</f>
        <v>Not Leased</v>
      </c>
      <c r="H2231" s="125"/>
      <c r="O2231" s="125"/>
      <c r="P2231" s="125"/>
      <c r="Q2231" s="125"/>
      <c r="U2231" s="125"/>
      <c r="V2231" s="125"/>
      <c r="W2231" s="125"/>
    </row>
    <row r="2232" spans="1:23" x14ac:dyDescent="0.2">
      <c r="A2232" s="29" t="str">
        <f>IFERROR(VLOOKUP(D:D,'Payment Schedule'!U:AK,17,FALSE),"Not Leased")</f>
        <v>Not Leased</v>
      </c>
      <c r="H2232" s="125"/>
      <c r="O2232" s="125"/>
      <c r="P2232" s="125"/>
      <c r="Q2232" s="125"/>
      <c r="U2232" s="125"/>
      <c r="V2232" s="125"/>
      <c r="W2232" s="125"/>
    </row>
    <row r="2233" spans="1:23" x14ac:dyDescent="0.2">
      <c r="A2233" s="29" t="str">
        <f>IFERROR(VLOOKUP(D:D,'Payment Schedule'!U:AK,17,FALSE),"Not Leased")</f>
        <v>Not Leased</v>
      </c>
      <c r="H2233" s="125"/>
      <c r="O2233" s="125"/>
      <c r="P2233" s="125"/>
      <c r="Q2233" s="125"/>
      <c r="U2233" s="125"/>
      <c r="V2233" s="125"/>
      <c r="W2233" s="125"/>
    </row>
    <row r="2234" spans="1:23" x14ac:dyDescent="0.2">
      <c r="A2234" s="29" t="str">
        <f>IFERROR(VLOOKUP(D:D,'Payment Schedule'!U:AK,17,FALSE),"Not Leased")</f>
        <v>Not Leased</v>
      </c>
      <c r="H2234" s="125"/>
      <c r="O2234" s="125"/>
      <c r="P2234" s="125"/>
      <c r="Q2234" s="125"/>
      <c r="U2234" s="125"/>
      <c r="V2234" s="125"/>
      <c r="W2234" s="125"/>
    </row>
    <row r="2235" spans="1:23" x14ac:dyDescent="0.2">
      <c r="A2235" s="29" t="str">
        <f>IFERROR(VLOOKUP(D:D,'Payment Schedule'!U:AK,17,FALSE),"Not Leased")</f>
        <v>Not Leased</v>
      </c>
      <c r="H2235" s="125"/>
      <c r="O2235" s="125"/>
      <c r="P2235" s="125"/>
      <c r="Q2235" s="125"/>
      <c r="U2235" s="125"/>
      <c r="V2235" s="125"/>
      <c r="W2235" s="125"/>
    </row>
    <row r="2236" spans="1:23" x14ac:dyDescent="0.2">
      <c r="A2236" s="29" t="str">
        <f>IFERROR(VLOOKUP(D:D,'Payment Schedule'!U:AK,17,FALSE),"Not Leased")</f>
        <v>Not Leased</v>
      </c>
      <c r="H2236" s="125"/>
      <c r="O2236" s="125"/>
      <c r="P2236" s="125"/>
      <c r="Q2236" s="125"/>
      <c r="U2236" s="125"/>
      <c r="V2236" s="125"/>
      <c r="W2236" s="125"/>
    </row>
    <row r="2237" spans="1:23" x14ac:dyDescent="0.2">
      <c r="A2237" s="29" t="str">
        <f>IFERROR(VLOOKUP(D:D,'Payment Schedule'!U:AK,17,FALSE),"Not Leased")</f>
        <v>Not Leased</v>
      </c>
      <c r="H2237" s="125"/>
      <c r="O2237" s="125"/>
      <c r="P2237" s="125"/>
      <c r="Q2237" s="125"/>
      <c r="U2237" s="125"/>
      <c r="V2237" s="125"/>
      <c r="W2237" s="125"/>
    </row>
    <row r="2238" spans="1:23" x14ac:dyDescent="0.2">
      <c r="A2238" s="29" t="str">
        <f>IFERROR(VLOOKUP(D:D,'Payment Schedule'!U:AK,17,FALSE),"Not Leased")</f>
        <v>Not Leased</v>
      </c>
      <c r="H2238" s="125"/>
      <c r="O2238" s="125"/>
      <c r="P2238" s="125"/>
      <c r="Q2238" s="125"/>
      <c r="U2238" s="125"/>
      <c r="V2238" s="125"/>
      <c r="W2238" s="125"/>
    </row>
    <row r="2239" spans="1:23" x14ac:dyDescent="0.2">
      <c r="A2239" s="29" t="str">
        <f>IFERROR(VLOOKUP(D:D,'Payment Schedule'!U:AK,17,FALSE),"Not Leased")</f>
        <v>Not Leased</v>
      </c>
      <c r="H2239" s="125"/>
      <c r="O2239" s="125"/>
      <c r="P2239" s="125"/>
      <c r="Q2239" s="125"/>
      <c r="U2239" s="125"/>
      <c r="V2239" s="125"/>
      <c r="W2239" s="125"/>
    </row>
    <row r="2240" spans="1:23" x14ac:dyDescent="0.2">
      <c r="A2240" s="29" t="str">
        <f>IFERROR(VLOOKUP(D:D,'Payment Schedule'!U:AK,17,FALSE),"Not Leased")</f>
        <v>Not Leased</v>
      </c>
      <c r="H2240" s="125"/>
      <c r="O2240" s="125"/>
      <c r="P2240" s="125"/>
      <c r="Q2240" s="125"/>
      <c r="U2240" s="125"/>
      <c r="V2240" s="125"/>
      <c r="W2240" s="125"/>
    </row>
    <row r="2241" spans="1:23" x14ac:dyDescent="0.2">
      <c r="A2241" s="29" t="str">
        <f>IFERROR(VLOOKUP(D:D,'Payment Schedule'!U:AK,17,FALSE),"Not Leased")</f>
        <v>Not Leased</v>
      </c>
      <c r="H2241" s="125"/>
      <c r="O2241" s="125"/>
      <c r="P2241" s="125"/>
      <c r="Q2241" s="125"/>
      <c r="U2241" s="125"/>
      <c r="V2241" s="125"/>
      <c r="W2241" s="125"/>
    </row>
    <row r="2242" spans="1:23" x14ac:dyDescent="0.2">
      <c r="A2242" s="29" t="str">
        <f>IFERROR(VLOOKUP(D:D,'Payment Schedule'!U:AK,17,FALSE),"Not Leased")</f>
        <v>Not Leased</v>
      </c>
      <c r="H2242" s="125"/>
      <c r="O2242" s="125"/>
      <c r="P2242" s="125"/>
      <c r="Q2242" s="125"/>
      <c r="U2242" s="125"/>
      <c r="V2242" s="125"/>
      <c r="W2242" s="125"/>
    </row>
    <row r="2243" spans="1:23" x14ac:dyDescent="0.2">
      <c r="A2243" s="29" t="str">
        <f>IFERROR(VLOOKUP(D:D,'Payment Schedule'!U:AK,17,FALSE),"Not Leased")</f>
        <v>Not Leased</v>
      </c>
      <c r="H2243" s="125"/>
      <c r="O2243" s="125"/>
      <c r="P2243" s="125"/>
      <c r="Q2243" s="125"/>
      <c r="U2243" s="125"/>
      <c r="V2243" s="125"/>
      <c r="W2243" s="125"/>
    </row>
    <row r="2244" spans="1:23" x14ac:dyDescent="0.2">
      <c r="A2244" s="29" t="str">
        <f>IFERROR(VLOOKUP(D:D,'Payment Schedule'!U:AK,17,FALSE),"Not Leased")</f>
        <v>Not Leased</v>
      </c>
      <c r="H2244" s="125"/>
      <c r="O2244" s="125"/>
      <c r="P2244" s="125"/>
      <c r="Q2244" s="125"/>
      <c r="U2244" s="125"/>
      <c r="V2244" s="125"/>
      <c r="W2244" s="125"/>
    </row>
    <row r="2245" spans="1:23" x14ac:dyDescent="0.2">
      <c r="A2245" s="29" t="str">
        <f>IFERROR(VLOOKUP(D:D,'Payment Schedule'!U:AK,17,FALSE),"Not Leased")</f>
        <v>Not Leased</v>
      </c>
      <c r="H2245" s="125"/>
      <c r="O2245" s="125"/>
      <c r="P2245" s="125"/>
      <c r="Q2245" s="125"/>
      <c r="U2245" s="125"/>
      <c r="V2245" s="125"/>
      <c r="W2245" s="125"/>
    </row>
    <row r="2246" spans="1:23" x14ac:dyDescent="0.2">
      <c r="A2246" s="29" t="str">
        <f>IFERROR(VLOOKUP(D:D,'Payment Schedule'!U:AK,17,FALSE),"Not Leased")</f>
        <v>Not Leased</v>
      </c>
      <c r="H2246" s="125"/>
      <c r="O2246" s="125"/>
      <c r="P2246" s="125"/>
      <c r="Q2246" s="125"/>
      <c r="U2246" s="125"/>
      <c r="V2246" s="125"/>
      <c r="W2246" s="125"/>
    </row>
    <row r="2247" spans="1:23" x14ac:dyDescent="0.2">
      <c r="A2247" s="29" t="str">
        <f>IFERROR(VLOOKUP(D:D,'Payment Schedule'!U:AK,17,FALSE),"Not Leased")</f>
        <v>Not Leased</v>
      </c>
      <c r="H2247" s="125"/>
      <c r="O2247" s="125"/>
      <c r="P2247" s="125"/>
      <c r="Q2247" s="125"/>
      <c r="U2247" s="125"/>
      <c r="V2247" s="125"/>
      <c r="W2247" s="125"/>
    </row>
    <row r="2248" spans="1:23" x14ac:dyDescent="0.2">
      <c r="A2248" s="29" t="str">
        <f>IFERROR(VLOOKUP(D:D,'Payment Schedule'!U:AK,17,FALSE),"Not Leased")</f>
        <v>Not Leased</v>
      </c>
      <c r="H2248" s="125"/>
      <c r="O2248" s="125"/>
      <c r="P2248" s="125"/>
      <c r="Q2248" s="125"/>
      <c r="U2248" s="125"/>
      <c r="V2248" s="125"/>
      <c r="W2248" s="125"/>
    </row>
    <row r="2249" spans="1:23" x14ac:dyDescent="0.2">
      <c r="A2249" s="29" t="str">
        <f>IFERROR(VLOOKUP(D:D,'Payment Schedule'!U:AK,17,FALSE),"Not Leased")</f>
        <v>Not Leased</v>
      </c>
      <c r="H2249" s="125"/>
      <c r="O2249" s="125"/>
      <c r="P2249" s="125"/>
      <c r="Q2249" s="125"/>
      <c r="U2249" s="125"/>
      <c r="V2249" s="125"/>
      <c r="W2249" s="125"/>
    </row>
    <row r="2250" spans="1:23" x14ac:dyDescent="0.2">
      <c r="A2250" s="29" t="str">
        <f>IFERROR(VLOOKUP(D:D,'Payment Schedule'!U:AK,17,FALSE),"Not Leased")</f>
        <v>Not Leased</v>
      </c>
      <c r="H2250" s="125"/>
      <c r="O2250" s="125"/>
      <c r="P2250" s="125"/>
      <c r="Q2250" s="125"/>
      <c r="U2250" s="125"/>
      <c r="V2250" s="125"/>
      <c r="W2250" s="125"/>
    </row>
    <row r="2251" spans="1:23" x14ac:dyDescent="0.2">
      <c r="A2251" s="29" t="str">
        <f>IFERROR(VLOOKUP(D:D,'Payment Schedule'!U:AK,17,FALSE),"Not Leased")</f>
        <v>Not Leased</v>
      </c>
      <c r="H2251" s="125"/>
      <c r="O2251" s="125"/>
      <c r="P2251" s="125"/>
      <c r="Q2251" s="125"/>
      <c r="U2251" s="125"/>
      <c r="V2251" s="125"/>
      <c r="W2251" s="125"/>
    </row>
    <row r="2252" spans="1:23" x14ac:dyDescent="0.2">
      <c r="A2252" s="29" t="str">
        <f>IFERROR(VLOOKUP(D:D,'Payment Schedule'!U:AK,17,FALSE),"Not Leased")</f>
        <v>Not Leased</v>
      </c>
      <c r="H2252" s="125"/>
      <c r="O2252" s="125"/>
      <c r="P2252" s="125"/>
      <c r="Q2252" s="125"/>
      <c r="U2252" s="125"/>
      <c r="V2252" s="125"/>
      <c r="W2252" s="125"/>
    </row>
    <row r="2253" spans="1:23" x14ac:dyDescent="0.2">
      <c r="A2253" s="29" t="str">
        <f>IFERROR(VLOOKUP(D:D,'Payment Schedule'!U:AK,17,FALSE),"Not Leased")</f>
        <v>Not Leased</v>
      </c>
      <c r="H2253" s="125"/>
      <c r="O2253" s="125"/>
      <c r="P2253" s="125"/>
      <c r="Q2253" s="125"/>
      <c r="U2253" s="125"/>
      <c r="V2253" s="125"/>
      <c r="W2253" s="125"/>
    </row>
    <row r="2254" spans="1:23" x14ac:dyDescent="0.2">
      <c r="A2254" s="29" t="str">
        <f>IFERROR(VLOOKUP(D:D,'Payment Schedule'!U:AK,17,FALSE),"Not Leased")</f>
        <v>Not Leased</v>
      </c>
      <c r="H2254" s="125"/>
      <c r="O2254" s="125"/>
      <c r="P2254" s="125"/>
      <c r="Q2254" s="125"/>
      <c r="U2254" s="125"/>
      <c r="V2254" s="125"/>
      <c r="W2254" s="125"/>
    </row>
    <row r="2255" spans="1:23" x14ac:dyDescent="0.2">
      <c r="A2255" s="29" t="str">
        <f>IFERROR(VLOOKUP(D:D,'Payment Schedule'!U:AK,17,FALSE),"Not Leased")</f>
        <v>Not Leased</v>
      </c>
      <c r="H2255" s="125"/>
      <c r="O2255" s="125"/>
      <c r="P2255" s="125"/>
      <c r="Q2255" s="125"/>
      <c r="U2255" s="125"/>
      <c r="V2255" s="125"/>
      <c r="W2255" s="125"/>
    </row>
    <row r="2256" spans="1:23" x14ac:dyDescent="0.2">
      <c r="A2256" s="29" t="str">
        <f>IFERROR(VLOOKUP(D:D,'Payment Schedule'!U:AK,17,FALSE),"Not Leased")</f>
        <v>Not Leased</v>
      </c>
      <c r="H2256" s="125"/>
      <c r="O2256" s="125"/>
      <c r="P2256" s="125"/>
      <c r="Q2256" s="125"/>
      <c r="U2256" s="125"/>
      <c r="V2256" s="125"/>
      <c r="W2256" s="125"/>
    </row>
    <row r="2257" spans="1:23" x14ac:dyDescent="0.2">
      <c r="A2257" s="29" t="str">
        <f>IFERROR(VLOOKUP(D:D,'Payment Schedule'!U:AK,17,FALSE),"Not Leased")</f>
        <v>Not Leased</v>
      </c>
      <c r="H2257" s="125"/>
      <c r="O2257" s="125"/>
      <c r="P2257" s="125"/>
      <c r="Q2257" s="125"/>
      <c r="U2257" s="125"/>
      <c r="V2257" s="125"/>
      <c r="W2257" s="125"/>
    </row>
    <row r="2258" spans="1:23" x14ac:dyDescent="0.2">
      <c r="A2258" s="29" t="str">
        <f>IFERROR(VLOOKUP(D:D,'Payment Schedule'!U:AK,17,FALSE),"Not Leased")</f>
        <v>Not Leased</v>
      </c>
      <c r="H2258" s="125"/>
      <c r="O2258" s="125"/>
      <c r="P2258" s="125"/>
      <c r="Q2258" s="125"/>
      <c r="U2258" s="125"/>
      <c r="V2258" s="125"/>
      <c r="W2258" s="125"/>
    </row>
    <row r="2259" spans="1:23" x14ac:dyDescent="0.2">
      <c r="A2259" s="29" t="str">
        <f>IFERROR(VLOOKUP(D:D,'Payment Schedule'!U:AK,17,FALSE),"Not Leased")</f>
        <v>Not Leased</v>
      </c>
      <c r="H2259" s="125"/>
      <c r="O2259" s="125"/>
      <c r="P2259" s="125"/>
      <c r="Q2259" s="125"/>
      <c r="U2259" s="125"/>
      <c r="V2259" s="125"/>
      <c r="W2259" s="125"/>
    </row>
    <row r="2260" spans="1:23" x14ac:dyDescent="0.2">
      <c r="A2260" s="29" t="str">
        <f>IFERROR(VLOOKUP(D:D,'Payment Schedule'!U:AK,17,FALSE),"Not Leased")</f>
        <v>Not Leased</v>
      </c>
      <c r="H2260" s="125"/>
      <c r="O2260" s="125"/>
      <c r="P2260" s="125"/>
      <c r="Q2260" s="125"/>
      <c r="U2260" s="125"/>
      <c r="V2260" s="125"/>
      <c r="W2260" s="125"/>
    </row>
    <row r="2261" spans="1:23" x14ac:dyDescent="0.2">
      <c r="A2261" s="29" t="str">
        <f>IFERROR(VLOOKUP(D:D,'Payment Schedule'!U:AK,17,FALSE),"Not Leased")</f>
        <v>Not Leased</v>
      </c>
      <c r="H2261" s="125"/>
      <c r="O2261" s="125"/>
      <c r="P2261" s="125"/>
      <c r="Q2261" s="125"/>
      <c r="U2261" s="125"/>
      <c r="V2261" s="125"/>
      <c r="W2261" s="125"/>
    </row>
    <row r="2262" spans="1:23" x14ac:dyDescent="0.2">
      <c r="A2262" s="29" t="str">
        <f>IFERROR(VLOOKUP(D:D,'Payment Schedule'!U:AK,17,FALSE),"Not Leased")</f>
        <v>Not Leased</v>
      </c>
      <c r="H2262" s="125"/>
      <c r="O2262" s="125"/>
      <c r="P2262" s="125"/>
      <c r="Q2262" s="125"/>
      <c r="U2262" s="125"/>
      <c r="V2262" s="125"/>
      <c r="W2262" s="125"/>
    </row>
    <row r="2263" spans="1:23" x14ac:dyDescent="0.2">
      <c r="A2263" s="29" t="str">
        <f>IFERROR(VLOOKUP(D:D,'Payment Schedule'!U:AK,17,FALSE),"Not Leased")</f>
        <v>Not Leased</v>
      </c>
      <c r="H2263" s="125"/>
      <c r="O2263" s="125"/>
      <c r="P2263" s="125"/>
      <c r="Q2263" s="125"/>
      <c r="U2263" s="125"/>
      <c r="V2263" s="125"/>
      <c r="W2263" s="125"/>
    </row>
    <row r="2264" spans="1:23" x14ac:dyDescent="0.2">
      <c r="A2264" s="29" t="str">
        <f>IFERROR(VLOOKUP(D:D,'Payment Schedule'!U:AK,17,FALSE),"Not Leased")</f>
        <v>Not Leased</v>
      </c>
      <c r="H2264" s="125"/>
      <c r="O2264" s="125"/>
      <c r="P2264" s="125"/>
      <c r="Q2264" s="125"/>
      <c r="U2264" s="125"/>
      <c r="V2264" s="125"/>
      <c r="W2264" s="125"/>
    </row>
    <row r="2265" spans="1:23" x14ac:dyDescent="0.2">
      <c r="A2265" s="29" t="str">
        <f>IFERROR(VLOOKUP(D:D,'Payment Schedule'!U:AK,17,FALSE),"Not Leased")</f>
        <v>Not Leased</v>
      </c>
      <c r="H2265" s="125"/>
      <c r="O2265" s="125"/>
      <c r="P2265" s="125"/>
      <c r="Q2265" s="125"/>
      <c r="U2265" s="125"/>
      <c r="V2265" s="125"/>
      <c r="W2265" s="125"/>
    </row>
    <row r="2266" spans="1:23" x14ac:dyDescent="0.2">
      <c r="A2266" s="29" t="str">
        <f>IFERROR(VLOOKUP(D:D,'Payment Schedule'!U:AK,17,FALSE),"Not Leased")</f>
        <v>Not Leased</v>
      </c>
      <c r="H2266" s="125"/>
      <c r="O2266" s="125"/>
      <c r="P2266" s="125"/>
      <c r="Q2266" s="125"/>
      <c r="U2266" s="125"/>
      <c r="V2266" s="125"/>
      <c r="W2266" s="125"/>
    </row>
    <row r="2267" spans="1:23" x14ac:dyDescent="0.2">
      <c r="A2267" s="29" t="str">
        <f>IFERROR(VLOOKUP(D:D,'Payment Schedule'!U:AK,17,FALSE),"Not Leased")</f>
        <v>Not Leased</v>
      </c>
      <c r="H2267" s="125"/>
      <c r="O2267" s="125"/>
      <c r="P2267" s="125"/>
      <c r="Q2267" s="125"/>
      <c r="U2267" s="125"/>
      <c r="V2267" s="125"/>
      <c r="W2267" s="125"/>
    </row>
    <row r="2268" spans="1:23" x14ac:dyDescent="0.2">
      <c r="A2268" s="29" t="str">
        <f>IFERROR(VLOOKUP(D:D,'Payment Schedule'!U:AK,17,FALSE),"Not Leased")</f>
        <v>Not Leased</v>
      </c>
      <c r="H2268" s="125"/>
      <c r="O2268" s="125"/>
      <c r="P2268" s="125"/>
      <c r="Q2268" s="125"/>
      <c r="U2268" s="125"/>
      <c r="V2268" s="125"/>
      <c r="W2268" s="125"/>
    </row>
    <row r="2269" spans="1:23" x14ac:dyDescent="0.2">
      <c r="A2269" s="29" t="str">
        <f>IFERROR(VLOOKUP(D:D,'Payment Schedule'!U:AK,17,FALSE),"Not Leased")</f>
        <v>Not Leased</v>
      </c>
      <c r="H2269" s="125"/>
      <c r="O2269" s="125"/>
      <c r="P2269" s="125"/>
      <c r="Q2269" s="125"/>
      <c r="U2269" s="125"/>
      <c r="V2269" s="125"/>
      <c r="W2269" s="125"/>
    </row>
    <row r="2270" spans="1:23" x14ac:dyDescent="0.2">
      <c r="A2270" s="29" t="str">
        <f>IFERROR(VLOOKUP(D:D,'Payment Schedule'!U:AK,17,FALSE),"Not Leased")</f>
        <v>Not Leased</v>
      </c>
      <c r="H2270" s="125"/>
      <c r="O2270" s="125"/>
      <c r="P2270" s="125"/>
      <c r="Q2270" s="125"/>
      <c r="U2270" s="125"/>
      <c r="V2270" s="125"/>
      <c r="W2270" s="125"/>
    </row>
    <row r="2271" spans="1:23" x14ac:dyDescent="0.2">
      <c r="A2271" s="29" t="str">
        <f>IFERROR(VLOOKUP(D:D,'Payment Schedule'!U:AK,17,FALSE),"Not Leased")</f>
        <v>Not Leased</v>
      </c>
      <c r="H2271" s="125"/>
      <c r="O2271" s="125"/>
      <c r="P2271" s="125"/>
      <c r="Q2271" s="125"/>
      <c r="U2271" s="125"/>
      <c r="V2271" s="125"/>
      <c r="W2271" s="125"/>
    </row>
    <row r="2272" spans="1:23" x14ac:dyDescent="0.2">
      <c r="A2272" s="29" t="str">
        <f>IFERROR(VLOOKUP(D:D,'Payment Schedule'!U:AK,17,FALSE),"Not Leased")</f>
        <v>Not Leased</v>
      </c>
      <c r="H2272" s="125"/>
      <c r="O2272" s="125"/>
      <c r="P2272" s="125"/>
      <c r="Q2272" s="125"/>
      <c r="U2272" s="125"/>
      <c r="V2272" s="125"/>
      <c r="W2272" s="125"/>
    </row>
    <row r="2273" spans="1:23" x14ac:dyDescent="0.2">
      <c r="A2273" s="29" t="str">
        <f>IFERROR(VLOOKUP(D:D,'Payment Schedule'!U:AK,17,FALSE),"Not Leased")</f>
        <v>Not Leased</v>
      </c>
      <c r="H2273" s="125"/>
      <c r="O2273" s="125"/>
      <c r="P2273" s="125"/>
      <c r="Q2273" s="125"/>
      <c r="U2273" s="125"/>
      <c r="V2273" s="125"/>
      <c r="W2273" s="125"/>
    </row>
    <row r="2274" spans="1:23" x14ac:dyDescent="0.2">
      <c r="A2274" s="29" t="str">
        <f>IFERROR(VLOOKUP(D:D,'Payment Schedule'!U:AK,17,FALSE),"Not Leased")</f>
        <v>Not Leased</v>
      </c>
      <c r="H2274" s="125"/>
      <c r="O2274" s="125"/>
      <c r="P2274" s="125"/>
      <c r="Q2274" s="125"/>
      <c r="U2274" s="125"/>
      <c r="V2274" s="125"/>
      <c r="W2274" s="125"/>
    </row>
    <row r="2275" spans="1:23" x14ac:dyDescent="0.2">
      <c r="A2275" s="29" t="str">
        <f>IFERROR(VLOOKUP(D:D,'Payment Schedule'!U:AK,17,FALSE),"Not Leased")</f>
        <v>Not Leased</v>
      </c>
      <c r="H2275" s="125"/>
      <c r="O2275" s="125"/>
      <c r="P2275" s="125"/>
      <c r="Q2275" s="125"/>
      <c r="U2275" s="125"/>
      <c r="V2275" s="125"/>
      <c r="W2275" s="125"/>
    </row>
    <row r="2276" spans="1:23" x14ac:dyDescent="0.2">
      <c r="A2276" s="29" t="str">
        <f>IFERROR(VLOOKUP(D:D,'Payment Schedule'!U:AK,17,FALSE),"Not Leased")</f>
        <v>Not Leased</v>
      </c>
      <c r="H2276" s="125"/>
      <c r="K2276" s="125"/>
      <c r="M2276" s="125"/>
      <c r="O2276" s="125"/>
      <c r="P2276" s="125"/>
      <c r="Q2276" s="125"/>
      <c r="S2276" s="125"/>
      <c r="U2276" s="125"/>
      <c r="V2276" s="125"/>
      <c r="W2276" s="125"/>
    </row>
    <row r="2277" spans="1:23" x14ac:dyDescent="0.2">
      <c r="A2277" s="29" t="str">
        <f>IFERROR(VLOOKUP(D:D,'Payment Schedule'!U:AK,17,FALSE),"Not Leased")</f>
        <v>Not Leased</v>
      </c>
      <c r="H2277" s="125"/>
      <c r="O2277" s="125"/>
      <c r="P2277" s="125"/>
      <c r="Q2277" s="125"/>
      <c r="U2277" s="125"/>
      <c r="V2277" s="125"/>
      <c r="W2277" s="125"/>
    </row>
    <row r="2278" spans="1:23" x14ac:dyDescent="0.2">
      <c r="A2278" s="29" t="str">
        <f>IFERROR(VLOOKUP(D:D,'Payment Schedule'!U:AK,17,FALSE),"Not Leased")</f>
        <v>Not Leased</v>
      </c>
      <c r="H2278" s="125"/>
      <c r="O2278" s="125"/>
      <c r="P2278" s="125"/>
      <c r="Q2278" s="125"/>
      <c r="U2278" s="125"/>
      <c r="V2278" s="125"/>
      <c r="W2278" s="125"/>
    </row>
    <row r="2279" spans="1:23" x14ac:dyDescent="0.2">
      <c r="A2279" s="29" t="str">
        <f>IFERROR(VLOOKUP(D:D,'Payment Schedule'!U:AK,17,FALSE),"Not Leased")</f>
        <v>Not Leased</v>
      </c>
      <c r="H2279" s="125"/>
      <c r="O2279" s="125"/>
      <c r="P2279" s="125"/>
      <c r="Q2279" s="125"/>
      <c r="U2279" s="125"/>
      <c r="V2279" s="125"/>
      <c r="W2279" s="125"/>
    </row>
    <row r="2280" spans="1:23" x14ac:dyDescent="0.2">
      <c r="A2280" s="29" t="str">
        <f>IFERROR(VLOOKUP(D:D,'Payment Schedule'!U:AK,17,FALSE),"Not Leased")</f>
        <v>Not Leased</v>
      </c>
      <c r="H2280" s="125"/>
      <c r="O2280" s="125"/>
      <c r="P2280" s="125"/>
      <c r="Q2280" s="125"/>
      <c r="U2280" s="125"/>
      <c r="V2280" s="125"/>
      <c r="W2280" s="125"/>
    </row>
    <row r="2281" spans="1:23" x14ac:dyDescent="0.2">
      <c r="A2281" s="29" t="str">
        <f>IFERROR(VLOOKUP(D:D,'Payment Schedule'!U:AK,17,FALSE),"Not Leased")</f>
        <v>Not Leased</v>
      </c>
      <c r="H2281" s="125"/>
      <c r="O2281" s="125"/>
      <c r="P2281" s="125"/>
      <c r="Q2281" s="125"/>
      <c r="U2281" s="125"/>
      <c r="V2281" s="125"/>
      <c r="W2281" s="125"/>
    </row>
    <row r="2282" spans="1:23" x14ac:dyDescent="0.2">
      <c r="A2282" s="29" t="str">
        <f>IFERROR(VLOOKUP(D:D,'Payment Schedule'!U:AK,17,FALSE),"Not Leased")</f>
        <v>Not Leased</v>
      </c>
      <c r="H2282" s="125"/>
      <c r="O2282" s="125"/>
      <c r="P2282" s="125"/>
      <c r="Q2282" s="125"/>
      <c r="U2282" s="125"/>
      <c r="V2282" s="125"/>
      <c r="W2282" s="125"/>
    </row>
    <row r="2283" spans="1:23" x14ac:dyDescent="0.2">
      <c r="A2283" s="29" t="str">
        <f>IFERROR(VLOOKUP(D:D,'Payment Schedule'!U:AK,17,FALSE),"Not Leased")</f>
        <v>Not Leased</v>
      </c>
      <c r="H2283" s="125"/>
      <c r="O2283" s="125"/>
      <c r="P2283" s="125"/>
      <c r="Q2283" s="125"/>
      <c r="U2283" s="125"/>
      <c r="V2283" s="125"/>
      <c r="W2283" s="125"/>
    </row>
    <row r="2284" spans="1:23" x14ac:dyDescent="0.2">
      <c r="A2284" s="29" t="str">
        <f>IFERROR(VLOOKUP(D:D,'Payment Schedule'!U:AK,17,FALSE),"Not Leased")</f>
        <v>Not Leased</v>
      </c>
      <c r="H2284" s="125"/>
      <c r="O2284" s="125"/>
      <c r="P2284" s="125"/>
      <c r="Q2284" s="125"/>
      <c r="U2284" s="125"/>
      <c r="V2284" s="125"/>
      <c r="W2284" s="125"/>
    </row>
    <row r="2285" spans="1:23" x14ac:dyDescent="0.2">
      <c r="A2285" s="29" t="str">
        <f>IFERROR(VLOOKUP(D:D,'Payment Schedule'!U:AK,17,FALSE),"Not Leased")</f>
        <v>Not Leased</v>
      </c>
      <c r="H2285" s="125"/>
      <c r="O2285" s="125"/>
      <c r="P2285" s="125"/>
      <c r="Q2285" s="125"/>
      <c r="U2285" s="125"/>
      <c r="V2285" s="125"/>
      <c r="W2285" s="125"/>
    </row>
    <row r="2286" spans="1:23" x14ac:dyDescent="0.2">
      <c r="A2286" s="29" t="str">
        <f>IFERROR(VLOOKUP(D:D,'Payment Schedule'!U:AK,17,FALSE),"Not Leased")</f>
        <v>Not Leased</v>
      </c>
      <c r="H2286" s="125"/>
      <c r="O2286" s="125"/>
      <c r="P2286" s="125"/>
      <c r="Q2286" s="125"/>
      <c r="U2286" s="125"/>
      <c r="V2286" s="125"/>
      <c r="W2286" s="125"/>
    </row>
    <row r="2287" spans="1:23" x14ac:dyDescent="0.2">
      <c r="A2287" s="29" t="str">
        <f>IFERROR(VLOOKUP(D:D,'Payment Schedule'!U:AK,17,FALSE),"Not Leased")</f>
        <v>Not Leased</v>
      </c>
      <c r="H2287" s="125"/>
      <c r="O2287" s="125"/>
      <c r="P2287" s="125"/>
      <c r="Q2287" s="125"/>
      <c r="U2287" s="125"/>
      <c r="V2287" s="125"/>
      <c r="W2287" s="125"/>
    </row>
    <row r="2288" spans="1:23" x14ac:dyDescent="0.2">
      <c r="A2288" s="29" t="str">
        <f>IFERROR(VLOOKUP(D:D,'Payment Schedule'!U:AK,17,FALSE),"Not Leased")</f>
        <v>Not Leased</v>
      </c>
      <c r="H2288" s="125"/>
      <c r="O2288" s="125"/>
      <c r="P2288" s="125"/>
      <c r="Q2288" s="125"/>
      <c r="U2288" s="125"/>
      <c r="V2288" s="125"/>
      <c r="W2288" s="125"/>
    </row>
    <row r="2289" spans="1:23" x14ac:dyDescent="0.2">
      <c r="A2289" s="29" t="str">
        <f>IFERROR(VLOOKUP(D:D,'Payment Schedule'!U:AK,17,FALSE),"Not Leased")</f>
        <v>Not Leased</v>
      </c>
      <c r="H2289" s="125"/>
      <c r="O2289" s="125"/>
      <c r="P2289" s="125"/>
      <c r="Q2289" s="125"/>
      <c r="U2289" s="125"/>
      <c r="V2289" s="125"/>
      <c r="W2289" s="125"/>
    </row>
    <row r="2290" spans="1:23" x14ac:dyDescent="0.2">
      <c r="A2290" s="29" t="str">
        <f>IFERROR(VLOOKUP(D:D,'Payment Schedule'!U:AK,17,FALSE),"Not Leased")</f>
        <v>Not Leased</v>
      </c>
      <c r="H2290" s="125"/>
      <c r="O2290" s="125"/>
      <c r="P2290" s="125"/>
      <c r="Q2290" s="125"/>
      <c r="U2290" s="125"/>
      <c r="V2290" s="125"/>
      <c r="W2290" s="125"/>
    </row>
    <row r="2291" spans="1:23" x14ac:dyDescent="0.2">
      <c r="A2291" s="29" t="str">
        <f>IFERROR(VLOOKUP(D:D,'Payment Schedule'!U:AK,17,FALSE),"Not Leased")</f>
        <v>Not Leased</v>
      </c>
      <c r="H2291" s="125"/>
      <c r="O2291" s="125"/>
      <c r="P2291" s="125"/>
      <c r="Q2291" s="125"/>
      <c r="U2291" s="125"/>
      <c r="V2291" s="125"/>
      <c r="W2291" s="125"/>
    </row>
    <row r="2292" spans="1:23" x14ac:dyDescent="0.2">
      <c r="A2292" s="29" t="str">
        <f>IFERROR(VLOOKUP(D:D,'Payment Schedule'!U:AK,17,FALSE),"Not Leased")</f>
        <v>Not Leased</v>
      </c>
      <c r="H2292" s="125"/>
      <c r="O2292" s="125"/>
      <c r="P2292" s="125"/>
      <c r="Q2292" s="125"/>
      <c r="U2292" s="125"/>
      <c r="V2292" s="125"/>
      <c r="W2292" s="125"/>
    </row>
    <row r="2293" spans="1:23" x14ac:dyDescent="0.2">
      <c r="A2293" s="29" t="str">
        <f>IFERROR(VLOOKUP(D:D,'Payment Schedule'!U:AK,17,FALSE),"Not Leased")</f>
        <v>Not Leased</v>
      </c>
      <c r="H2293" s="125"/>
      <c r="O2293" s="125"/>
      <c r="P2293" s="125"/>
      <c r="Q2293" s="125"/>
      <c r="U2293" s="125"/>
      <c r="V2293" s="125"/>
      <c r="W2293" s="125"/>
    </row>
    <row r="2294" spans="1:23" x14ac:dyDescent="0.2">
      <c r="A2294" s="29" t="str">
        <f>IFERROR(VLOOKUP(D:D,'Payment Schedule'!U:AK,17,FALSE),"Not Leased")</f>
        <v>Not Leased</v>
      </c>
      <c r="H2294" s="125"/>
      <c r="O2294" s="125"/>
      <c r="P2294" s="125"/>
      <c r="Q2294" s="125"/>
      <c r="U2294" s="125"/>
      <c r="V2294" s="125"/>
      <c r="W2294" s="125"/>
    </row>
    <row r="2295" spans="1:23" x14ac:dyDescent="0.2">
      <c r="A2295" s="29" t="str">
        <f>IFERROR(VLOOKUP(D:D,'Payment Schedule'!U:AK,17,FALSE),"Not Leased")</f>
        <v>Not Leased</v>
      </c>
      <c r="H2295" s="125"/>
      <c r="O2295" s="125"/>
      <c r="P2295" s="125"/>
      <c r="Q2295" s="125"/>
      <c r="U2295" s="125"/>
      <c r="V2295" s="125"/>
      <c r="W2295" s="125"/>
    </row>
    <row r="2296" spans="1:23" x14ac:dyDescent="0.2">
      <c r="A2296" s="29" t="str">
        <f>IFERROR(VLOOKUP(D:D,'Payment Schedule'!U:AK,17,FALSE),"Not Leased")</f>
        <v>Not Leased</v>
      </c>
      <c r="H2296" s="125"/>
      <c r="J2296" s="125"/>
      <c r="O2296" s="125"/>
      <c r="P2296" s="125"/>
      <c r="Q2296" s="125"/>
      <c r="R2296" s="125"/>
      <c r="U2296" s="125"/>
      <c r="V2296" s="125"/>
      <c r="W2296" s="125"/>
    </row>
    <row r="2297" spans="1:23" x14ac:dyDescent="0.2">
      <c r="A2297" s="29" t="str">
        <f>IFERROR(VLOOKUP(D:D,'Payment Schedule'!U:AK,17,FALSE),"Not Leased")</f>
        <v>Not Leased</v>
      </c>
      <c r="H2297" s="125"/>
      <c r="O2297" s="125"/>
      <c r="P2297" s="125"/>
      <c r="Q2297" s="125"/>
      <c r="U2297" s="125"/>
      <c r="V2297" s="125"/>
      <c r="W2297" s="125"/>
    </row>
    <row r="2298" spans="1:23" x14ac:dyDescent="0.2">
      <c r="A2298" s="29" t="str">
        <f>IFERROR(VLOOKUP(D:D,'Payment Schedule'!U:AK,17,FALSE),"Not Leased")</f>
        <v>Not Leased</v>
      </c>
      <c r="H2298" s="125"/>
      <c r="O2298" s="125"/>
      <c r="P2298" s="125"/>
      <c r="Q2298" s="125"/>
      <c r="U2298" s="125"/>
      <c r="V2298" s="125"/>
      <c r="W2298" s="125"/>
    </row>
    <row r="2299" spans="1:23" x14ac:dyDescent="0.2">
      <c r="A2299" s="29" t="str">
        <f>IFERROR(VLOOKUP(D:D,'Payment Schedule'!U:AK,17,FALSE),"Not Leased")</f>
        <v>Not Leased</v>
      </c>
      <c r="H2299" s="125"/>
      <c r="O2299" s="125"/>
      <c r="P2299" s="125"/>
      <c r="Q2299" s="125"/>
      <c r="U2299" s="125"/>
      <c r="V2299" s="125"/>
      <c r="W2299" s="125"/>
    </row>
    <row r="2300" spans="1:23" x14ac:dyDescent="0.2">
      <c r="A2300" s="29" t="str">
        <f>IFERROR(VLOOKUP(D:D,'Payment Schedule'!U:AK,17,FALSE),"Not Leased")</f>
        <v>Not Leased</v>
      </c>
      <c r="H2300" s="125"/>
      <c r="O2300" s="125"/>
      <c r="P2300" s="125"/>
      <c r="Q2300" s="125"/>
      <c r="U2300" s="125"/>
      <c r="V2300" s="125"/>
      <c r="W2300" s="125"/>
    </row>
    <row r="2301" spans="1:23" x14ac:dyDescent="0.2">
      <c r="A2301" s="29" t="str">
        <f>IFERROR(VLOOKUP(D:D,'Payment Schedule'!U:AK,17,FALSE),"Not Leased")</f>
        <v>Not Leased</v>
      </c>
      <c r="H2301" s="125"/>
      <c r="O2301" s="125"/>
      <c r="P2301" s="125"/>
      <c r="Q2301" s="125"/>
      <c r="U2301" s="125"/>
      <c r="V2301" s="125"/>
      <c r="W2301" s="125"/>
    </row>
    <row r="2302" spans="1:23" x14ac:dyDescent="0.2">
      <c r="A2302" s="29" t="str">
        <f>IFERROR(VLOOKUP(D:D,'Payment Schedule'!U:AK,17,FALSE),"Not Leased")</f>
        <v>Not Leased</v>
      </c>
      <c r="H2302" s="125"/>
      <c r="O2302" s="125"/>
      <c r="P2302" s="125"/>
      <c r="Q2302" s="125"/>
      <c r="U2302" s="125"/>
      <c r="V2302" s="125"/>
      <c r="W2302" s="125"/>
    </row>
    <row r="2303" spans="1:23" x14ac:dyDescent="0.2">
      <c r="A2303" s="29" t="str">
        <f>IFERROR(VLOOKUP(D:D,'Payment Schedule'!U:AK,17,FALSE),"Not Leased")</f>
        <v>Not Leased</v>
      </c>
      <c r="H2303" s="125"/>
      <c r="O2303" s="125"/>
      <c r="P2303" s="125"/>
      <c r="Q2303" s="125"/>
      <c r="U2303" s="125"/>
      <c r="V2303" s="125"/>
      <c r="W2303" s="125"/>
    </row>
    <row r="2304" spans="1:23" x14ac:dyDescent="0.2">
      <c r="A2304" s="29" t="str">
        <f>IFERROR(VLOOKUP(D:D,'Payment Schedule'!U:AK,17,FALSE),"Not Leased")</f>
        <v>Not Leased</v>
      </c>
      <c r="H2304" s="125"/>
      <c r="O2304" s="125"/>
      <c r="P2304" s="125"/>
      <c r="Q2304" s="125"/>
      <c r="U2304" s="125"/>
      <c r="V2304" s="125"/>
      <c r="W2304" s="125"/>
    </row>
    <row r="2305" spans="1:23" x14ac:dyDescent="0.2">
      <c r="A2305" s="29" t="str">
        <f>IFERROR(VLOOKUP(D:D,'Payment Schedule'!U:AK,17,FALSE),"Not Leased")</f>
        <v>Not Leased</v>
      </c>
      <c r="H2305" s="125"/>
      <c r="O2305" s="125"/>
      <c r="P2305" s="125"/>
      <c r="Q2305" s="125"/>
      <c r="U2305" s="125"/>
      <c r="V2305" s="125"/>
      <c r="W2305" s="125"/>
    </row>
    <row r="2306" spans="1:23" x14ac:dyDescent="0.2">
      <c r="A2306" s="29" t="str">
        <f>IFERROR(VLOOKUP(D:D,'Payment Schedule'!U:AK,17,FALSE),"Not Leased")</f>
        <v>Not Leased</v>
      </c>
      <c r="H2306" s="125"/>
      <c r="O2306" s="125"/>
      <c r="P2306" s="125"/>
      <c r="Q2306" s="125"/>
      <c r="U2306" s="125"/>
      <c r="V2306" s="125"/>
      <c r="W2306" s="125"/>
    </row>
    <row r="2307" spans="1:23" x14ac:dyDescent="0.2">
      <c r="A2307" s="29" t="str">
        <f>IFERROR(VLOOKUP(D:D,'Payment Schedule'!U:AK,17,FALSE),"Not Leased")</f>
        <v>Not Leased</v>
      </c>
      <c r="H2307" s="125"/>
      <c r="O2307" s="125"/>
      <c r="P2307" s="125"/>
      <c r="Q2307" s="125"/>
      <c r="U2307" s="125"/>
      <c r="V2307" s="125"/>
      <c r="W2307" s="125"/>
    </row>
    <row r="2308" spans="1:23" x14ac:dyDescent="0.2">
      <c r="A2308" s="29" t="str">
        <f>IFERROR(VLOOKUP(D:D,'Payment Schedule'!U:AK,17,FALSE),"Not Leased")</f>
        <v>Not Leased</v>
      </c>
      <c r="H2308" s="125"/>
      <c r="O2308" s="125"/>
      <c r="P2308" s="125"/>
      <c r="Q2308" s="125"/>
      <c r="U2308" s="125"/>
      <c r="V2308" s="125"/>
      <c r="W2308" s="125"/>
    </row>
    <row r="2309" spans="1:23" x14ac:dyDescent="0.2">
      <c r="A2309" s="29" t="str">
        <f>IFERROR(VLOOKUP(D:D,'Payment Schedule'!U:AK,17,FALSE),"Not Leased")</f>
        <v>Not Leased</v>
      </c>
      <c r="H2309" s="125"/>
      <c r="O2309" s="125"/>
      <c r="P2309" s="125"/>
      <c r="Q2309" s="125"/>
      <c r="U2309" s="125"/>
      <c r="V2309" s="125"/>
      <c r="W2309" s="125"/>
    </row>
    <row r="2310" spans="1:23" x14ac:dyDescent="0.2">
      <c r="A2310" s="29" t="str">
        <f>IFERROR(VLOOKUP(D:D,'Payment Schedule'!U:AK,17,FALSE),"Not Leased")</f>
        <v>Not Leased</v>
      </c>
      <c r="H2310" s="125"/>
      <c r="O2310" s="125"/>
      <c r="P2310" s="125"/>
      <c r="Q2310" s="125"/>
      <c r="U2310" s="125"/>
      <c r="V2310" s="125"/>
      <c r="W2310" s="125"/>
    </row>
    <row r="2311" spans="1:23" x14ac:dyDescent="0.2">
      <c r="A2311" s="29" t="str">
        <f>IFERROR(VLOOKUP(D:D,'Payment Schedule'!U:AK,17,FALSE),"Not Leased")</f>
        <v>Not Leased</v>
      </c>
      <c r="H2311" s="125"/>
      <c r="O2311" s="125"/>
      <c r="P2311" s="125"/>
      <c r="Q2311" s="125"/>
      <c r="U2311" s="125"/>
      <c r="V2311" s="125"/>
      <c r="W2311" s="125"/>
    </row>
    <row r="2312" spans="1:23" x14ac:dyDescent="0.2">
      <c r="A2312" s="29" t="str">
        <f>IFERROR(VLOOKUP(D:D,'Payment Schedule'!U:AK,17,FALSE),"Not Leased")</f>
        <v>Not Leased</v>
      </c>
      <c r="H2312" s="125"/>
      <c r="O2312" s="125"/>
      <c r="P2312" s="125"/>
      <c r="Q2312" s="125"/>
      <c r="U2312" s="125"/>
      <c r="V2312" s="125"/>
      <c r="W2312" s="125"/>
    </row>
    <row r="2313" spans="1:23" x14ac:dyDescent="0.2">
      <c r="A2313" s="29" t="str">
        <f>IFERROR(VLOOKUP(D:D,'Payment Schedule'!U:AK,17,FALSE),"Not Leased")</f>
        <v>Not Leased</v>
      </c>
      <c r="H2313" s="125"/>
      <c r="O2313" s="125"/>
      <c r="P2313" s="125"/>
      <c r="Q2313" s="125"/>
      <c r="U2313" s="125"/>
      <c r="V2313" s="125"/>
      <c r="W2313" s="125"/>
    </row>
    <row r="2314" spans="1:23" x14ac:dyDescent="0.2">
      <c r="A2314" s="29" t="str">
        <f>IFERROR(VLOOKUP(D:D,'Payment Schedule'!U:AK,17,FALSE),"Not Leased")</f>
        <v>Not Leased</v>
      </c>
      <c r="H2314" s="125"/>
      <c r="O2314" s="125"/>
      <c r="P2314" s="125"/>
      <c r="Q2314" s="125"/>
      <c r="U2314" s="125"/>
      <c r="V2314" s="125"/>
      <c r="W2314" s="125"/>
    </row>
    <row r="2315" spans="1:23" x14ac:dyDescent="0.2">
      <c r="A2315" s="29" t="str">
        <f>IFERROR(VLOOKUP(D:D,'Payment Schedule'!U:AK,17,FALSE),"Not Leased")</f>
        <v>Not Leased</v>
      </c>
      <c r="H2315" s="125"/>
      <c r="O2315" s="125"/>
      <c r="P2315" s="125"/>
      <c r="Q2315" s="125"/>
      <c r="U2315" s="125"/>
      <c r="V2315" s="125"/>
      <c r="W2315" s="125"/>
    </row>
    <row r="2316" spans="1:23" x14ac:dyDescent="0.2">
      <c r="A2316" s="29" t="str">
        <f>IFERROR(VLOOKUP(D:D,'Payment Schedule'!U:AK,17,FALSE),"Not Leased")</f>
        <v>Not Leased</v>
      </c>
      <c r="H2316" s="125"/>
      <c r="O2316" s="125"/>
      <c r="P2316" s="125"/>
      <c r="Q2316" s="125"/>
      <c r="U2316" s="125"/>
      <c r="V2316" s="125"/>
      <c r="W2316" s="125"/>
    </row>
    <row r="2317" spans="1:23" x14ac:dyDescent="0.2">
      <c r="A2317" s="29" t="str">
        <f>IFERROR(VLOOKUP(D:D,'Payment Schedule'!U:AK,17,FALSE),"Not Leased")</f>
        <v>Not Leased</v>
      </c>
      <c r="H2317" s="125"/>
      <c r="O2317" s="125"/>
      <c r="P2317" s="125"/>
      <c r="Q2317" s="125"/>
      <c r="U2317" s="125"/>
      <c r="V2317" s="125"/>
      <c r="W2317" s="125"/>
    </row>
    <row r="2318" spans="1:23" x14ac:dyDescent="0.2">
      <c r="A2318" s="29" t="str">
        <f>IFERROR(VLOOKUP(D:D,'Payment Schedule'!U:AK,17,FALSE),"Not Leased")</f>
        <v>Not Leased</v>
      </c>
      <c r="H2318" s="125"/>
      <c r="O2318" s="125"/>
      <c r="P2318" s="125"/>
      <c r="Q2318" s="125"/>
      <c r="U2318" s="125"/>
      <c r="V2318" s="125"/>
      <c r="W2318" s="125"/>
    </row>
    <row r="2319" spans="1:23" x14ac:dyDescent="0.2">
      <c r="A2319" s="29" t="str">
        <f>IFERROR(VLOOKUP(D:D,'Payment Schedule'!U:AK,17,FALSE),"Not Leased")</f>
        <v>Not Leased</v>
      </c>
      <c r="H2319" s="125"/>
      <c r="O2319" s="125"/>
      <c r="P2319" s="125"/>
      <c r="Q2319" s="125"/>
      <c r="U2319" s="125"/>
      <c r="V2319" s="125"/>
      <c r="W2319" s="125"/>
    </row>
    <row r="2320" spans="1:23" x14ac:dyDescent="0.2">
      <c r="A2320" s="29" t="str">
        <f>IFERROR(VLOOKUP(D:D,'Payment Schedule'!U:AK,17,FALSE),"Not Leased")</f>
        <v>Not Leased</v>
      </c>
      <c r="H2320" s="125"/>
      <c r="O2320" s="125"/>
      <c r="P2320" s="125"/>
      <c r="Q2320" s="125"/>
      <c r="U2320" s="125"/>
      <c r="V2320" s="125"/>
      <c r="W2320" s="125"/>
    </row>
    <row r="2321" spans="1:23" x14ac:dyDescent="0.2">
      <c r="A2321" s="29" t="str">
        <f>IFERROR(VLOOKUP(D:D,'Payment Schedule'!U:AK,17,FALSE),"Not Leased")</f>
        <v>Not Leased</v>
      </c>
      <c r="H2321" s="125"/>
      <c r="O2321" s="125"/>
      <c r="P2321" s="125"/>
      <c r="Q2321" s="125"/>
      <c r="U2321" s="125"/>
      <c r="V2321" s="125"/>
      <c r="W2321" s="125"/>
    </row>
    <row r="2322" spans="1:23" x14ac:dyDescent="0.2">
      <c r="A2322" s="29" t="str">
        <f>IFERROR(VLOOKUP(D:D,'Payment Schedule'!U:AK,17,FALSE),"Not Leased")</f>
        <v>Not Leased</v>
      </c>
      <c r="H2322" s="125"/>
      <c r="J2322" s="125"/>
      <c r="O2322" s="125"/>
      <c r="P2322" s="125"/>
      <c r="Q2322" s="125"/>
      <c r="R2322" s="125"/>
      <c r="U2322" s="125"/>
      <c r="V2322" s="125"/>
      <c r="W2322" s="125"/>
    </row>
    <row r="2323" spans="1:23" x14ac:dyDescent="0.2">
      <c r="A2323" s="29" t="str">
        <f>IFERROR(VLOOKUP(D:D,'Payment Schedule'!U:AK,17,FALSE),"Not Leased")</f>
        <v>Not Leased</v>
      </c>
      <c r="H2323" s="125"/>
      <c r="O2323" s="125"/>
      <c r="P2323" s="125"/>
      <c r="Q2323" s="125"/>
      <c r="U2323" s="125"/>
      <c r="V2323" s="125"/>
      <c r="W2323" s="125"/>
    </row>
    <row r="2324" spans="1:23" x14ac:dyDescent="0.2">
      <c r="A2324" s="29" t="str">
        <f>IFERROR(VLOOKUP(D:D,'Payment Schedule'!U:AK,17,FALSE),"Not Leased")</f>
        <v>Not Leased</v>
      </c>
      <c r="H2324" s="125"/>
      <c r="O2324" s="125"/>
      <c r="P2324" s="125"/>
      <c r="Q2324" s="125"/>
      <c r="U2324" s="125"/>
      <c r="V2324" s="125"/>
      <c r="W2324" s="125"/>
    </row>
    <row r="2325" spans="1:23" x14ac:dyDescent="0.2">
      <c r="A2325" s="29" t="str">
        <f>IFERROR(VLOOKUP(D:D,'Payment Schedule'!U:AK,17,FALSE),"Not Leased")</f>
        <v>Not Leased</v>
      </c>
      <c r="H2325" s="125"/>
      <c r="O2325" s="125"/>
      <c r="P2325" s="125"/>
      <c r="Q2325" s="125"/>
      <c r="U2325" s="125"/>
      <c r="V2325" s="125"/>
      <c r="W2325" s="125"/>
    </row>
    <row r="2326" spans="1:23" x14ac:dyDescent="0.2">
      <c r="A2326" s="29" t="str">
        <f>IFERROR(VLOOKUP(D:D,'Payment Schedule'!U:AK,17,FALSE),"Not Leased")</f>
        <v>Not Leased</v>
      </c>
      <c r="H2326" s="125"/>
      <c r="O2326" s="125"/>
      <c r="P2326" s="125"/>
      <c r="Q2326" s="125"/>
      <c r="U2326" s="125"/>
      <c r="V2326" s="125"/>
      <c r="W2326" s="125"/>
    </row>
    <row r="2327" spans="1:23" x14ac:dyDescent="0.2">
      <c r="A2327" s="29" t="str">
        <f>IFERROR(VLOOKUP(D:D,'Payment Schedule'!U:AK,17,FALSE),"Not Leased")</f>
        <v>Not Leased</v>
      </c>
      <c r="H2327" s="125"/>
      <c r="O2327" s="125"/>
      <c r="P2327" s="125"/>
      <c r="Q2327" s="125"/>
      <c r="U2327" s="125"/>
      <c r="V2327" s="125"/>
      <c r="W2327" s="125"/>
    </row>
    <row r="2328" spans="1:23" x14ac:dyDescent="0.2">
      <c r="A2328" s="29" t="str">
        <f>IFERROR(VLOOKUP(D:D,'Payment Schedule'!U:AK,17,FALSE),"Not Leased")</f>
        <v>Not Leased</v>
      </c>
      <c r="H2328" s="125"/>
      <c r="O2328" s="125"/>
      <c r="P2328" s="125"/>
      <c r="Q2328" s="125"/>
      <c r="U2328" s="125"/>
      <c r="V2328" s="125"/>
      <c r="W2328" s="125"/>
    </row>
    <row r="2329" spans="1:23" x14ac:dyDescent="0.2">
      <c r="A2329" s="29" t="str">
        <f>IFERROR(VLOOKUP(D:D,'Payment Schedule'!U:AK,17,FALSE),"Not Leased")</f>
        <v>Not Leased</v>
      </c>
      <c r="H2329" s="125"/>
      <c r="O2329" s="125"/>
      <c r="P2329" s="125"/>
      <c r="Q2329" s="125"/>
      <c r="U2329" s="125"/>
      <c r="V2329" s="125"/>
      <c r="W2329" s="125"/>
    </row>
    <row r="2330" spans="1:23" x14ac:dyDescent="0.2">
      <c r="A2330" s="29" t="str">
        <f>IFERROR(VLOOKUP(D:D,'Payment Schedule'!U:AK,17,FALSE),"Not Leased")</f>
        <v>Not Leased</v>
      </c>
      <c r="H2330" s="125"/>
      <c r="O2330" s="125"/>
      <c r="P2330" s="125"/>
      <c r="Q2330" s="125"/>
      <c r="U2330" s="125"/>
      <c r="V2330" s="125"/>
      <c r="W2330" s="125"/>
    </row>
    <row r="2331" spans="1:23" x14ac:dyDescent="0.2">
      <c r="A2331" s="29" t="str">
        <f>IFERROR(VLOOKUP(D:D,'Payment Schedule'!U:AK,17,FALSE),"Not Leased")</f>
        <v>Not Leased</v>
      </c>
      <c r="H2331" s="125"/>
      <c r="O2331" s="125"/>
      <c r="P2331" s="125"/>
      <c r="Q2331" s="125"/>
      <c r="U2331" s="125"/>
      <c r="V2331" s="125"/>
      <c r="W2331" s="125"/>
    </row>
    <row r="2332" spans="1:23" x14ac:dyDescent="0.2">
      <c r="A2332" s="29" t="str">
        <f>IFERROR(VLOOKUP(D:D,'Payment Schedule'!U:AK,17,FALSE),"Not Leased")</f>
        <v>Not Leased</v>
      </c>
      <c r="H2332" s="125"/>
      <c r="O2332" s="125"/>
      <c r="P2332" s="125"/>
      <c r="Q2332" s="125"/>
      <c r="U2332" s="125"/>
      <c r="V2332" s="125"/>
      <c r="W2332" s="125"/>
    </row>
    <row r="2333" spans="1:23" x14ac:dyDescent="0.2">
      <c r="A2333" s="29" t="str">
        <f>IFERROR(VLOOKUP(D:D,'Payment Schedule'!U:AK,17,FALSE),"Not Leased")</f>
        <v>Not Leased</v>
      </c>
      <c r="H2333" s="125"/>
      <c r="O2333" s="125"/>
      <c r="P2333" s="125"/>
      <c r="Q2333" s="125"/>
      <c r="U2333" s="125"/>
      <c r="V2333" s="125"/>
      <c r="W2333" s="125"/>
    </row>
    <row r="2334" spans="1:23" x14ac:dyDescent="0.2">
      <c r="A2334" s="29" t="str">
        <f>IFERROR(VLOOKUP(D:D,'Payment Schedule'!U:AK,17,FALSE),"Not Leased")</f>
        <v>Not Leased</v>
      </c>
      <c r="H2334" s="125"/>
      <c r="O2334" s="125"/>
      <c r="P2334" s="125"/>
      <c r="Q2334" s="125"/>
      <c r="U2334" s="125"/>
      <c r="V2334" s="125"/>
      <c r="W2334" s="125"/>
    </row>
    <row r="2335" spans="1:23" x14ac:dyDescent="0.2">
      <c r="A2335" s="29" t="str">
        <f>IFERROR(VLOOKUP(D:D,'Payment Schedule'!U:AK,17,FALSE),"Not Leased")</f>
        <v>Not Leased</v>
      </c>
      <c r="H2335" s="125"/>
      <c r="O2335" s="125"/>
      <c r="P2335" s="125"/>
      <c r="Q2335" s="125"/>
      <c r="U2335" s="125"/>
      <c r="V2335" s="125"/>
      <c r="W2335" s="125"/>
    </row>
    <row r="2336" spans="1:23" x14ac:dyDescent="0.2">
      <c r="A2336" s="29" t="str">
        <f>IFERROR(VLOOKUP(D:D,'Payment Schedule'!U:AK,17,FALSE),"Not Leased")</f>
        <v>Not Leased</v>
      </c>
      <c r="H2336" s="125"/>
      <c r="O2336" s="125"/>
      <c r="P2336" s="125"/>
      <c r="Q2336" s="125"/>
      <c r="U2336" s="125"/>
      <c r="V2336" s="125"/>
      <c r="W2336" s="125"/>
    </row>
    <row r="2337" spans="1:23" x14ac:dyDescent="0.2">
      <c r="A2337" s="29" t="str">
        <f>IFERROR(VLOOKUP(D:D,'Payment Schedule'!U:AK,17,FALSE),"Not Leased")</f>
        <v>Not Leased</v>
      </c>
      <c r="H2337" s="125"/>
      <c r="O2337" s="125"/>
      <c r="P2337" s="125"/>
      <c r="Q2337" s="125"/>
      <c r="U2337" s="125"/>
      <c r="V2337" s="125"/>
      <c r="W2337" s="125"/>
    </row>
    <row r="2338" spans="1:23" x14ac:dyDescent="0.2">
      <c r="A2338" s="29" t="str">
        <f>IFERROR(VLOOKUP(D:D,'Payment Schedule'!U:AK,17,FALSE),"Not Leased")</f>
        <v>Not Leased</v>
      </c>
      <c r="H2338" s="125"/>
      <c r="O2338" s="125"/>
      <c r="P2338" s="125"/>
      <c r="Q2338" s="125"/>
      <c r="U2338" s="125"/>
      <c r="V2338" s="125"/>
      <c r="W2338" s="125"/>
    </row>
    <row r="2339" spans="1:23" x14ac:dyDescent="0.2">
      <c r="A2339" s="29" t="str">
        <f>IFERROR(VLOOKUP(D:D,'Payment Schedule'!U:AK,17,FALSE),"Not Leased")</f>
        <v>Not Leased</v>
      </c>
      <c r="H2339" s="125"/>
      <c r="O2339" s="125"/>
      <c r="P2339" s="125"/>
      <c r="Q2339" s="125"/>
      <c r="U2339" s="125"/>
      <c r="V2339" s="125"/>
      <c r="W2339" s="125"/>
    </row>
    <row r="2340" spans="1:23" x14ac:dyDescent="0.2">
      <c r="A2340" s="29" t="str">
        <f>IFERROR(VLOOKUP(D:D,'Payment Schedule'!U:AK,17,FALSE),"Not Leased")</f>
        <v>Not Leased</v>
      </c>
      <c r="H2340" s="125"/>
      <c r="O2340" s="125"/>
      <c r="P2340" s="125"/>
      <c r="Q2340" s="125"/>
      <c r="U2340" s="125"/>
      <c r="V2340" s="125"/>
      <c r="W2340" s="125"/>
    </row>
    <row r="2341" spans="1:23" x14ac:dyDescent="0.2">
      <c r="A2341" s="29" t="str">
        <f>IFERROR(VLOOKUP(D:D,'Payment Schedule'!U:AK,17,FALSE),"Not Leased")</f>
        <v>Not Leased</v>
      </c>
      <c r="H2341" s="125"/>
      <c r="O2341" s="125"/>
      <c r="P2341" s="125"/>
      <c r="Q2341" s="125"/>
      <c r="U2341" s="125"/>
      <c r="V2341" s="125"/>
      <c r="W2341" s="125"/>
    </row>
    <row r="2342" spans="1:23" x14ac:dyDescent="0.2">
      <c r="A2342" s="29" t="str">
        <f>IFERROR(VLOOKUP(D:D,'Payment Schedule'!U:AK,17,FALSE),"Not Leased")</f>
        <v>Not Leased</v>
      </c>
      <c r="H2342" s="125"/>
      <c r="O2342" s="125"/>
      <c r="P2342" s="125"/>
      <c r="Q2342" s="125"/>
      <c r="U2342" s="125"/>
      <c r="V2342" s="125"/>
      <c r="W2342" s="125"/>
    </row>
    <row r="2343" spans="1:23" x14ac:dyDescent="0.2">
      <c r="A2343" s="29" t="str">
        <f>IFERROR(VLOOKUP(D:D,'Payment Schedule'!U:AK,17,FALSE),"Not Leased")</f>
        <v>Not Leased</v>
      </c>
      <c r="H2343" s="125"/>
      <c r="O2343" s="125"/>
      <c r="P2343" s="125"/>
      <c r="Q2343" s="125"/>
      <c r="U2343" s="125"/>
      <c r="V2343" s="125"/>
      <c r="W2343" s="125"/>
    </row>
    <row r="2344" spans="1:23" x14ac:dyDescent="0.2">
      <c r="A2344" s="29" t="str">
        <f>IFERROR(VLOOKUP(D:D,'Payment Schedule'!U:AK,17,FALSE),"Not Leased")</f>
        <v>Not Leased</v>
      </c>
      <c r="H2344" s="125"/>
      <c r="O2344" s="125"/>
      <c r="P2344" s="125"/>
      <c r="Q2344" s="125"/>
      <c r="U2344" s="125"/>
      <c r="V2344" s="125"/>
      <c r="W2344" s="125"/>
    </row>
    <row r="2345" spans="1:23" x14ac:dyDescent="0.2">
      <c r="A2345" s="29" t="str">
        <f>IFERROR(VLOOKUP(D:D,'Payment Schedule'!U:AK,17,FALSE),"Not Leased")</f>
        <v>Not Leased</v>
      </c>
      <c r="H2345" s="125"/>
      <c r="O2345" s="125"/>
      <c r="P2345" s="125"/>
      <c r="Q2345" s="125"/>
      <c r="U2345" s="125"/>
      <c r="V2345" s="125"/>
      <c r="W2345" s="125"/>
    </row>
    <row r="2346" spans="1:23" x14ac:dyDescent="0.2">
      <c r="A2346" s="29" t="str">
        <f>IFERROR(VLOOKUP(D:D,'Payment Schedule'!U:AK,17,FALSE),"Not Leased")</f>
        <v>Not Leased</v>
      </c>
      <c r="H2346" s="125"/>
      <c r="I2346" s="125"/>
      <c r="O2346" s="125"/>
      <c r="P2346" s="125"/>
      <c r="Q2346" s="125"/>
      <c r="U2346" s="125"/>
      <c r="V2346" s="125"/>
      <c r="W2346" s="125"/>
    </row>
    <row r="2347" spans="1:23" x14ac:dyDescent="0.2">
      <c r="A2347" s="29" t="str">
        <f>IFERROR(VLOOKUP(D:D,'Payment Schedule'!U:AK,17,FALSE),"Not Leased")</f>
        <v>Not Leased</v>
      </c>
      <c r="H2347" s="125"/>
      <c r="O2347" s="125"/>
      <c r="P2347" s="125"/>
      <c r="Q2347" s="125"/>
      <c r="U2347" s="125"/>
      <c r="V2347" s="125"/>
      <c r="W2347" s="125"/>
    </row>
    <row r="2348" spans="1:23" x14ac:dyDescent="0.2">
      <c r="A2348" s="29" t="str">
        <f>IFERROR(VLOOKUP(D:D,'Payment Schedule'!U:AK,17,FALSE),"Not Leased")</f>
        <v>Not Leased</v>
      </c>
      <c r="H2348" s="125"/>
      <c r="O2348" s="125"/>
      <c r="P2348" s="125"/>
      <c r="Q2348" s="125"/>
      <c r="U2348" s="125"/>
      <c r="V2348" s="125"/>
      <c r="W2348" s="125"/>
    </row>
    <row r="2349" spans="1:23" x14ac:dyDescent="0.2">
      <c r="A2349" s="29" t="str">
        <f>IFERROR(VLOOKUP(D:D,'Payment Schedule'!U:AK,17,FALSE),"Not Leased")</f>
        <v>Not Leased</v>
      </c>
      <c r="H2349" s="125"/>
      <c r="O2349" s="125"/>
      <c r="P2349" s="125"/>
      <c r="Q2349" s="125"/>
      <c r="U2349" s="125"/>
      <c r="V2349" s="125"/>
      <c r="W2349" s="125"/>
    </row>
    <row r="2350" spans="1:23" x14ac:dyDescent="0.2">
      <c r="A2350" s="29" t="str">
        <f>IFERROR(VLOOKUP(D:D,'Payment Schedule'!U:AK,17,FALSE),"Not Leased")</f>
        <v>Not Leased</v>
      </c>
      <c r="H2350" s="125"/>
      <c r="O2350" s="125"/>
      <c r="P2350" s="125"/>
      <c r="Q2350" s="125"/>
      <c r="U2350" s="125"/>
      <c r="V2350" s="125"/>
      <c r="W2350" s="125"/>
    </row>
    <row r="2351" spans="1:23" x14ac:dyDescent="0.2">
      <c r="A2351" s="29" t="str">
        <f>IFERROR(VLOOKUP(D:D,'Payment Schedule'!U:AK,17,FALSE),"Not Leased")</f>
        <v>Not Leased</v>
      </c>
      <c r="H2351" s="125"/>
      <c r="O2351" s="125"/>
      <c r="P2351" s="125"/>
      <c r="Q2351" s="125"/>
      <c r="U2351" s="125"/>
      <c r="V2351" s="125"/>
      <c r="W2351" s="125"/>
    </row>
    <row r="2352" spans="1:23" x14ac:dyDescent="0.2">
      <c r="A2352" s="29" t="str">
        <f>IFERROR(VLOOKUP(D:D,'Payment Schedule'!U:AK,17,FALSE),"Not Leased")</f>
        <v>Not Leased</v>
      </c>
      <c r="H2352" s="125"/>
      <c r="O2352" s="125"/>
      <c r="P2352" s="125"/>
      <c r="Q2352" s="125"/>
      <c r="U2352" s="125"/>
      <c r="V2352" s="125"/>
      <c r="W2352" s="125"/>
    </row>
    <row r="2353" spans="1:23" x14ac:dyDescent="0.2">
      <c r="A2353" s="29" t="str">
        <f>IFERROR(VLOOKUP(D:D,'Payment Schedule'!U:AK,17,FALSE),"Not Leased")</f>
        <v>Not Leased</v>
      </c>
      <c r="H2353" s="125"/>
      <c r="O2353" s="125"/>
      <c r="P2353" s="125"/>
      <c r="Q2353" s="125"/>
      <c r="U2353" s="125"/>
      <c r="V2353" s="125"/>
      <c r="W2353" s="125"/>
    </row>
    <row r="2354" spans="1:23" x14ac:dyDescent="0.2">
      <c r="A2354" s="29" t="str">
        <f>IFERROR(VLOOKUP(D:D,'Payment Schedule'!U:AK,17,FALSE),"Not Leased")</f>
        <v>Not Leased</v>
      </c>
      <c r="H2354" s="125"/>
      <c r="O2354" s="125"/>
      <c r="P2354" s="125"/>
      <c r="Q2354" s="125"/>
      <c r="U2354" s="125"/>
      <c r="V2354" s="125"/>
      <c r="W2354" s="125"/>
    </row>
    <row r="2355" spans="1:23" x14ac:dyDescent="0.2">
      <c r="A2355" s="29" t="str">
        <f>IFERROR(VLOOKUP(D:D,'Payment Schedule'!U:AK,17,FALSE),"Not Leased")</f>
        <v>Not Leased</v>
      </c>
      <c r="H2355" s="125"/>
      <c r="O2355" s="125"/>
      <c r="P2355" s="125"/>
      <c r="Q2355" s="125"/>
      <c r="U2355" s="125"/>
      <c r="V2355" s="125"/>
      <c r="W2355" s="125"/>
    </row>
    <row r="2356" spans="1:23" x14ac:dyDescent="0.2">
      <c r="A2356" s="29" t="str">
        <f>IFERROR(VLOOKUP(D:D,'Payment Schedule'!U:AK,17,FALSE),"Not Leased")</f>
        <v>Not Leased</v>
      </c>
      <c r="H2356" s="125"/>
      <c r="O2356" s="125"/>
      <c r="P2356" s="125"/>
      <c r="Q2356" s="125"/>
      <c r="U2356" s="125"/>
      <c r="V2356" s="125"/>
      <c r="W2356" s="125"/>
    </row>
    <row r="2357" spans="1:23" x14ac:dyDescent="0.2">
      <c r="A2357" s="29" t="str">
        <f>IFERROR(VLOOKUP(D:D,'Payment Schedule'!U:AK,17,FALSE),"Not Leased")</f>
        <v>Not Leased</v>
      </c>
      <c r="H2357" s="125"/>
      <c r="O2357" s="125"/>
      <c r="P2357" s="125"/>
      <c r="Q2357" s="125"/>
      <c r="U2357" s="125"/>
      <c r="V2357" s="125"/>
      <c r="W2357" s="125"/>
    </row>
    <row r="2358" spans="1:23" x14ac:dyDescent="0.2">
      <c r="A2358" s="29" t="str">
        <f>IFERROR(VLOOKUP(D:D,'Payment Schedule'!U:AK,17,FALSE),"Not Leased")</f>
        <v>Not Leased</v>
      </c>
      <c r="H2358" s="125"/>
      <c r="O2358" s="125"/>
      <c r="P2358" s="125"/>
      <c r="Q2358" s="125"/>
      <c r="U2358" s="125"/>
      <c r="V2358" s="125"/>
      <c r="W2358" s="125"/>
    </row>
    <row r="2359" spans="1:23" x14ac:dyDescent="0.2">
      <c r="A2359" s="29" t="str">
        <f>IFERROR(VLOOKUP(D:D,'Payment Schedule'!U:AK,17,FALSE),"Not Leased")</f>
        <v>Not Leased</v>
      </c>
      <c r="H2359" s="125"/>
      <c r="O2359" s="125"/>
      <c r="P2359" s="125"/>
      <c r="Q2359" s="125"/>
      <c r="U2359" s="125"/>
      <c r="V2359" s="125"/>
      <c r="W2359" s="125"/>
    </row>
    <row r="2360" spans="1:23" x14ac:dyDescent="0.2">
      <c r="A2360" s="29" t="str">
        <f>IFERROR(VLOOKUP(D:D,'Payment Schedule'!U:AK,17,FALSE),"Not Leased")</f>
        <v>Not Leased</v>
      </c>
      <c r="H2360" s="125"/>
      <c r="O2360" s="125"/>
      <c r="P2360" s="125"/>
      <c r="Q2360" s="125"/>
      <c r="U2360" s="125"/>
      <c r="V2360" s="125"/>
      <c r="W2360" s="125"/>
    </row>
    <row r="2361" spans="1:23" x14ac:dyDescent="0.2">
      <c r="A2361" s="29" t="str">
        <f>IFERROR(VLOOKUP(D:D,'Payment Schedule'!U:AK,17,FALSE),"Not Leased")</f>
        <v>Not Leased</v>
      </c>
      <c r="H2361" s="125"/>
      <c r="O2361" s="125"/>
      <c r="P2361" s="125"/>
      <c r="Q2361" s="125"/>
      <c r="U2361" s="125"/>
      <c r="V2361" s="125"/>
      <c r="W2361" s="125"/>
    </row>
    <row r="2362" spans="1:23" x14ac:dyDescent="0.2">
      <c r="A2362" s="29" t="str">
        <f>IFERROR(VLOOKUP(D:D,'Payment Schedule'!U:AK,17,FALSE),"Not Leased")</f>
        <v>Not Leased</v>
      </c>
      <c r="H2362" s="125"/>
      <c r="O2362" s="125"/>
      <c r="P2362" s="125"/>
      <c r="Q2362" s="125"/>
      <c r="U2362" s="125"/>
      <c r="V2362" s="125"/>
      <c r="W2362" s="125"/>
    </row>
    <row r="2363" spans="1:23" x14ac:dyDescent="0.2">
      <c r="A2363" s="29" t="str">
        <f>IFERROR(VLOOKUP(D:D,'Payment Schedule'!U:AK,17,FALSE),"Not Leased")</f>
        <v>Not Leased</v>
      </c>
      <c r="H2363" s="125"/>
      <c r="O2363" s="125"/>
      <c r="P2363" s="125"/>
      <c r="Q2363" s="125"/>
      <c r="U2363" s="125"/>
      <c r="V2363" s="125"/>
      <c r="W2363" s="125"/>
    </row>
    <row r="2364" spans="1:23" x14ac:dyDescent="0.2">
      <c r="A2364" s="29" t="str">
        <f>IFERROR(VLOOKUP(D:D,'Payment Schedule'!U:AK,17,FALSE),"Not Leased")</f>
        <v>Not Leased</v>
      </c>
      <c r="H2364" s="125"/>
      <c r="O2364" s="125"/>
      <c r="P2364" s="125"/>
      <c r="Q2364" s="125"/>
      <c r="U2364" s="125"/>
      <c r="V2364" s="125"/>
      <c r="W2364" s="125"/>
    </row>
    <row r="2365" spans="1:23" x14ac:dyDescent="0.2">
      <c r="A2365" s="29" t="str">
        <f>IFERROR(VLOOKUP(D:D,'Payment Schedule'!U:AK,17,FALSE),"Not Leased")</f>
        <v>Not Leased</v>
      </c>
      <c r="H2365" s="125"/>
      <c r="O2365" s="125"/>
      <c r="P2365" s="125"/>
      <c r="Q2365" s="125"/>
      <c r="U2365" s="125"/>
      <c r="V2365" s="125"/>
      <c r="W2365" s="125"/>
    </row>
    <row r="2366" spans="1:23" x14ac:dyDescent="0.2">
      <c r="A2366" s="29" t="str">
        <f>IFERROR(VLOOKUP(D:D,'Payment Schedule'!U:AK,17,FALSE),"Not Leased")</f>
        <v>Not Leased</v>
      </c>
      <c r="H2366" s="125"/>
      <c r="J2366" s="125"/>
      <c r="O2366" s="125"/>
      <c r="P2366" s="125"/>
      <c r="Q2366" s="125"/>
      <c r="R2366" s="125"/>
      <c r="U2366" s="125"/>
      <c r="V2366" s="125"/>
      <c r="W2366" s="125"/>
    </row>
    <row r="2367" spans="1:23" x14ac:dyDescent="0.2">
      <c r="A2367" s="29" t="str">
        <f>IFERROR(VLOOKUP(D:D,'Payment Schedule'!U:AK,17,FALSE),"Not Leased")</f>
        <v>Not Leased</v>
      </c>
      <c r="H2367" s="125"/>
      <c r="O2367" s="125"/>
      <c r="P2367" s="125"/>
      <c r="Q2367" s="125"/>
      <c r="U2367" s="125"/>
      <c r="V2367" s="125"/>
      <c r="W2367" s="125"/>
    </row>
    <row r="2368" spans="1:23" x14ac:dyDescent="0.2">
      <c r="A2368" s="29" t="str">
        <f>IFERROR(VLOOKUP(D:D,'Payment Schedule'!U:AK,17,FALSE),"Not Leased")</f>
        <v>Not Leased</v>
      </c>
      <c r="H2368" s="125"/>
      <c r="O2368" s="125"/>
      <c r="P2368" s="125"/>
      <c r="Q2368" s="125"/>
      <c r="U2368" s="125"/>
      <c r="V2368" s="125"/>
      <c r="W2368" s="125"/>
    </row>
    <row r="2369" spans="1:23" x14ac:dyDescent="0.2">
      <c r="A2369" s="29" t="str">
        <f>IFERROR(VLOOKUP(D:D,'Payment Schedule'!U:AK,17,FALSE),"Not Leased")</f>
        <v>Not Leased</v>
      </c>
      <c r="H2369" s="125"/>
      <c r="J2369" s="125"/>
      <c r="O2369" s="125"/>
      <c r="P2369" s="125"/>
      <c r="Q2369" s="125"/>
      <c r="R2369" s="125"/>
      <c r="U2369" s="125"/>
      <c r="V2369" s="125"/>
      <c r="W2369" s="125"/>
    </row>
    <row r="2370" spans="1:23" x14ac:dyDescent="0.2">
      <c r="A2370" s="29" t="str">
        <f>IFERROR(VLOOKUP(D:D,'Payment Schedule'!U:AK,17,FALSE),"Not Leased")</f>
        <v>Not Leased</v>
      </c>
      <c r="H2370" s="125"/>
      <c r="O2370" s="125"/>
      <c r="P2370" s="125"/>
      <c r="Q2370" s="125"/>
      <c r="U2370" s="125"/>
      <c r="V2370" s="125"/>
      <c r="W2370" s="125"/>
    </row>
    <row r="2371" spans="1:23" x14ac:dyDescent="0.2">
      <c r="A2371" s="29" t="str">
        <f>IFERROR(VLOOKUP(D:D,'Payment Schedule'!U:AK,17,FALSE),"Not Leased")</f>
        <v>Not Leased</v>
      </c>
      <c r="H2371" s="125"/>
      <c r="O2371" s="125"/>
      <c r="P2371" s="125"/>
      <c r="Q2371" s="125"/>
      <c r="U2371" s="125"/>
      <c r="V2371" s="125"/>
      <c r="W2371" s="125"/>
    </row>
    <row r="2372" spans="1:23" x14ac:dyDescent="0.2">
      <c r="A2372" s="29" t="str">
        <f>IFERROR(VLOOKUP(D:D,'Payment Schedule'!U:AK,17,FALSE),"Not Leased")</f>
        <v>Not Leased</v>
      </c>
      <c r="H2372" s="125"/>
      <c r="O2372" s="125"/>
      <c r="P2372" s="125"/>
      <c r="Q2372" s="125"/>
      <c r="U2372" s="125"/>
      <c r="V2372" s="125"/>
      <c r="W2372" s="125"/>
    </row>
    <row r="2373" spans="1:23" x14ac:dyDescent="0.2">
      <c r="A2373" s="29" t="str">
        <f>IFERROR(VLOOKUP(D:D,'Payment Schedule'!U:AK,17,FALSE),"Not Leased")</f>
        <v>Not Leased</v>
      </c>
      <c r="H2373" s="125"/>
      <c r="O2373" s="125"/>
      <c r="P2373" s="125"/>
      <c r="Q2373" s="125"/>
      <c r="U2373" s="125"/>
      <c r="V2373" s="125"/>
      <c r="W2373" s="125"/>
    </row>
    <row r="2374" spans="1:23" x14ac:dyDescent="0.2">
      <c r="A2374" s="29" t="str">
        <f>IFERROR(VLOOKUP(D:D,'Payment Schedule'!U:AK,17,FALSE),"Not Leased")</f>
        <v>Not Leased</v>
      </c>
      <c r="H2374" s="125"/>
      <c r="O2374" s="125"/>
      <c r="P2374" s="125"/>
      <c r="Q2374" s="125"/>
      <c r="U2374" s="125"/>
      <c r="V2374" s="125"/>
      <c r="W2374" s="125"/>
    </row>
    <row r="2375" spans="1:23" x14ac:dyDescent="0.2">
      <c r="A2375" s="29" t="str">
        <f>IFERROR(VLOOKUP(D:D,'Payment Schedule'!U:AK,17,FALSE),"Not Leased")</f>
        <v>Not Leased</v>
      </c>
      <c r="H2375" s="125"/>
      <c r="O2375" s="125"/>
      <c r="P2375" s="125"/>
      <c r="Q2375" s="125"/>
      <c r="U2375" s="125"/>
      <c r="V2375" s="125"/>
      <c r="W2375" s="125"/>
    </row>
    <row r="2376" spans="1:23" x14ac:dyDescent="0.2">
      <c r="A2376" s="29" t="str">
        <f>IFERROR(VLOOKUP(D:D,'Payment Schedule'!U:AK,17,FALSE),"Not Leased")</f>
        <v>Not Leased</v>
      </c>
      <c r="H2376" s="125"/>
      <c r="O2376" s="125"/>
      <c r="P2376" s="125"/>
      <c r="Q2376" s="125"/>
      <c r="U2376" s="125"/>
      <c r="V2376" s="125"/>
      <c r="W2376" s="125"/>
    </row>
    <row r="2377" spans="1:23" x14ac:dyDescent="0.2">
      <c r="A2377" s="29" t="str">
        <f>IFERROR(VLOOKUP(D:D,'Payment Schedule'!U:AK,17,FALSE),"Not Leased")</f>
        <v>Not Leased</v>
      </c>
      <c r="H2377" s="125"/>
      <c r="O2377" s="125"/>
      <c r="P2377" s="125"/>
      <c r="Q2377" s="125"/>
      <c r="U2377" s="125"/>
      <c r="V2377" s="125"/>
      <c r="W2377" s="125"/>
    </row>
    <row r="2378" spans="1:23" x14ac:dyDescent="0.2">
      <c r="A2378" s="29" t="str">
        <f>IFERROR(VLOOKUP(D:D,'Payment Schedule'!U:AK,17,FALSE),"Not Leased")</f>
        <v>Not Leased</v>
      </c>
      <c r="H2378" s="125"/>
      <c r="O2378" s="125"/>
      <c r="P2378" s="125"/>
      <c r="Q2378" s="125"/>
      <c r="U2378" s="125"/>
      <c r="V2378" s="125"/>
      <c r="W2378" s="125"/>
    </row>
    <row r="2379" spans="1:23" x14ac:dyDescent="0.2">
      <c r="A2379" s="29" t="str">
        <f>IFERROR(VLOOKUP(D:D,'Payment Schedule'!U:AK,17,FALSE),"Not Leased")</f>
        <v>Not Leased</v>
      </c>
      <c r="H2379" s="125"/>
      <c r="J2379" s="125"/>
      <c r="O2379" s="125"/>
      <c r="P2379" s="125"/>
      <c r="Q2379" s="125"/>
      <c r="R2379" s="125"/>
      <c r="U2379" s="125"/>
      <c r="V2379" s="125"/>
      <c r="W2379" s="125"/>
    </row>
    <row r="2380" spans="1:23" x14ac:dyDescent="0.2">
      <c r="A2380" s="29" t="str">
        <f>IFERROR(VLOOKUP(D:D,'Payment Schedule'!U:AK,17,FALSE),"Not Leased")</f>
        <v>Not Leased</v>
      </c>
      <c r="H2380" s="125"/>
      <c r="O2380" s="125"/>
      <c r="P2380" s="125"/>
      <c r="Q2380" s="125"/>
      <c r="U2380" s="125"/>
      <c r="V2380" s="125"/>
      <c r="W2380" s="125"/>
    </row>
    <row r="2381" spans="1:23" x14ac:dyDescent="0.2">
      <c r="A2381" s="29" t="str">
        <f>IFERROR(VLOOKUP(D:D,'Payment Schedule'!U:AK,17,FALSE),"Not Leased")</f>
        <v>Not Leased</v>
      </c>
      <c r="H2381" s="125"/>
      <c r="O2381" s="125"/>
      <c r="P2381" s="125"/>
      <c r="Q2381" s="125"/>
      <c r="U2381" s="125"/>
      <c r="V2381" s="125"/>
      <c r="W2381" s="125"/>
    </row>
    <row r="2382" spans="1:23" x14ac:dyDescent="0.2">
      <c r="A2382" s="29" t="str">
        <f>IFERROR(VLOOKUP(D:D,'Payment Schedule'!U:AK,17,FALSE),"Not Leased")</f>
        <v>Not Leased</v>
      </c>
      <c r="H2382" s="125"/>
      <c r="O2382" s="125"/>
      <c r="P2382" s="125"/>
      <c r="Q2382" s="125"/>
      <c r="U2382" s="125"/>
      <c r="V2382" s="125"/>
      <c r="W2382" s="125"/>
    </row>
    <row r="2383" spans="1:23" x14ac:dyDescent="0.2">
      <c r="A2383" s="29" t="str">
        <f>IFERROR(VLOOKUP(D:D,'Payment Schedule'!U:AK,17,FALSE),"Not Leased")</f>
        <v>Not Leased</v>
      </c>
      <c r="H2383" s="125"/>
      <c r="O2383" s="125"/>
      <c r="P2383" s="125"/>
      <c r="Q2383" s="125"/>
      <c r="U2383" s="125"/>
      <c r="V2383" s="125"/>
      <c r="W2383" s="125"/>
    </row>
    <row r="2384" spans="1:23" x14ac:dyDescent="0.2">
      <c r="A2384" s="29" t="str">
        <f>IFERROR(VLOOKUP(D:D,'Payment Schedule'!U:AK,17,FALSE),"Not Leased")</f>
        <v>Not Leased</v>
      </c>
      <c r="H2384" s="125"/>
      <c r="O2384" s="125"/>
      <c r="P2384" s="125"/>
      <c r="Q2384" s="125"/>
      <c r="U2384" s="125"/>
      <c r="V2384" s="125"/>
      <c r="W2384" s="125"/>
    </row>
    <row r="2385" spans="1:23" x14ac:dyDescent="0.2">
      <c r="A2385" s="29" t="str">
        <f>IFERROR(VLOOKUP(D:D,'Payment Schedule'!U:AK,17,FALSE),"Not Leased")</f>
        <v>Not Leased</v>
      </c>
      <c r="H2385" s="125"/>
      <c r="O2385" s="125"/>
      <c r="P2385" s="125"/>
      <c r="Q2385" s="125"/>
      <c r="U2385" s="125"/>
      <c r="V2385" s="125"/>
      <c r="W2385" s="125"/>
    </row>
    <row r="2386" spans="1:23" x14ac:dyDescent="0.2">
      <c r="A2386" s="29" t="str">
        <f>IFERROR(VLOOKUP(D:D,'Payment Schedule'!U:AK,17,FALSE),"Not Leased")</f>
        <v>Not Leased</v>
      </c>
      <c r="H2386" s="125"/>
      <c r="O2386" s="125"/>
      <c r="P2386" s="125"/>
      <c r="Q2386" s="125"/>
      <c r="U2386" s="125"/>
      <c r="V2386" s="125"/>
      <c r="W2386" s="125"/>
    </row>
    <row r="2387" spans="1:23" x14ac:dyDescent="0.2">
      <c r="A2387" s="29" t="str">
        <f>IFERROR(VLOOKUP(D:D,'Payment Schedule'!U:AK,17,FALSE),"Not Leased")</f>
        <v>Not Leased</v>
      </c>
      <c r="H2387" s="125"/>
      <c r="O2387" s="125"/>
      <c r="P2387" s="125"/>
      <c r="Q2387" s="125"/>
      <c r="U2387" s="125"/>
      <c r="V2387" s="125"/>
      <c r="W2387" s="125"/>
    </row>
    <row r="2388" spans="1:23" x14ac:dyDescent="0.2">
      <c r="A2388" s="29" t="str">
        <f>IFERROR(VLOOKUP(D:D,'Payment Schedule'!U:AK,17,FALSE),"Not Leased")</f>
        <v>Not Leased</v>
      </c>
      <c r="H2388" s="125"/>
      <c r="O2388" s="125"/>
      <c r="P2388" s="125"/>
      <c r="Q2388" s="125"/>
      <c r="U2388" s="125"/>
      <c r="V2388" s="125"/>
      <c r="W2388" s="125"/>
    </row>
    <row r="2389" spans="1:23" x14ac:dyDescent="0.2">
      <c r="A2389" s="29" t="str">
        <f>IFERROR(VLOOKUP(D:D,'Payment Schedule'!U:AK,17,FALSE),"Not Leased")</f>
        <v>Not Leased</v>
      </c>
      <c r="H2389" s="125"/>
      <c r="O2389" s="125"/>
      <c r="P2389" s="125"/>
      <c r="Q2389" s="125"/>
      <c r="U2389" s="125"/>
      <c r="V2389" s="125"/>
      <c r="W2389" s="125"/>
    </row>
    <row r="2390" spans="1:23" x14ac:dyDescent="0.2">
      <c r="A2390" s="29" t="str">
        <f>IFERROR(VLOOKUP(D:D,'Payment Schedule'!U:AK,17,FALSE),"Not Leased")</f>
        <v>Not Leased</v>
      </c>
      <c r="H2390" s="125"/>
      <c r="O2390" s="125"/>
      <c r="P2390" s="125"/>
      <c r="Q2390" s="125"/>
      <c r="U2390" s="125"/>
      <c r="V2390" s="125"/>
      <c r="W2390" s="125"/>
    </row>
    <row r="2391" spans="1:23" x14ac:dyDescent="0.2">
      <c r="A2391" s="29" t="str">
        <f>IFERROR(VLOOKUP(D:D,'Payment Schedule'!U:AK,17,FALSE),"Not Leased")</f>
        <v>Not Leased</v>
      </c>
      <c r="H2391" s="125"/>
      <c r="O2391" s="125"/>
      <c r="P2391" s="125"/>
      <c r="Q2391" s="125"/>
      <c r="U2391" s="125"/>
      <c r="V2391" s="125"/>
      <c r="W2391" s="125"/>
    </row>
    <row r="2392" spans="1:23" x14ac:dyDescent="0.2">
      <c r="A2392" s="29" t="str">
        <f>IFERROR(VLOOKUP(D:D,'Payment Schedule'!U:AK,17,FALSE),"Not Leased")</f>
        <v>Not Leased</v>
      </c>
      <c r="H2392" s="125"/>
      <c r="O2392" s="125"/>
      <c r="P2392" s="125"/>
      <c r="Q2392" s="125"/>
      <c r="U2392" s="125"/>
      <c r="V2392" s="125"/>
      <c r="W2392" s="125"/>
    </row>
    <row r="2393" spans="1:23" x14ac:dyDescent="0.2">
      <c r="A2393" s="29" t="str">
        <f>IFERROR(VLOOKUP(D:D,'Payment Schedule'!U:AK,17,FALSE),"Not Leased")</f>
        <v>Not Leased</v>
      </c>
      <c r="H2393" s="125"/>
      <c r="J2393" s="125"/>
      <c r="O2393" s="125"/>
      <c r="P2393" s="125"/>
      <c r="Q2393" s="125"/>
      <c r="R2393" s="125"/>
      <c r="U2393" s="125"/>
      <c r="V2393" s="125"/>
      <c r="W2393" s="125"/>
    </row>
    <row r="2394" spans="1:23" x14ac:dyDescent="0.2">
      <c r="A2394" s="29" t="str">
        <f>IFERROR(VLOOKUP(D:D,'Payment Schedule'!U:AK,17,FALSE),"Not Leased")</f>
        <v>Not Leased</v>
      </c>
      <c r="H2394" s="125"/>
      <c r="O2394" s="125"/>
      <c r="P2394" s="125"/>
      <c r="Q2394" s="125"/>
      <c r="U2394" s="125"/>
      <c r="V2394" s="125"/>
      <c r="W2394" s="125"/>
    </row>
    <row r="2395" spans="1:23" x14ac:dyDescent="0.2">
      <c r="A2395" s="29" t="str">
        <f>IFERROR(VLOOKUP(D:D,'Payment Schedule'!U:AK,17,FALSE),"Not Leased")</f>
        <v>Not Leased</v>
      </c>
      <c r="H2395" s="125"/>
      <c r="O2395" s="125"/>
      <c r="P2395" s="125"/>
      <c r="Q2395" s="125"/>
      <c r="U2395" s="125"/>
      <c r="V2395" s="125"/>
      <c r="W2395" s="125"/>
    </row>
    <row r="2396" spans="1:23" x14ac:dyDescent="0.2">
      <c r="A2396" s="29" t="str">
        <f>IFERROR(VLOOKUP(D:D,'Payment Schedule'!U:AK,17,FALSE),"Not Leased")</f>
        <v>Not Leased</v>
      </c>
      <c r="H2396" s="125"/>
      <c r="O2396" s="125"/>
      <c r="P2396" s="125"/>
      <c r="Q2396" s="125"/>
      <c r="U2396" s="125"/>
      <c r="V2396" s="125"/>
      <c r="W2396" s="125"/>
    </row>
    <row r="2397" spans="1:23" x14ac:dyDescent="0.2">
      <c r="A2397" s="29" t="str">
        <f>IFERROR(VLOOKUP(D:D,'Payment Schedule'!U:AK,17,FALSE),"Not Leased")</f>
        <v>Not Leased</v>
      </c>
      <c r="H2397" s="125"/>
      <c r="O2397" s="125"/>
      <c r="P2397" s="125"/>
      <c r="Q2397" s="125"/>
      <c r="U2397" s="125"/>
      <c r="V2397" s="125"/>
      <c r="W2397" s="125"/>
    </row>
    <row r="2398" spans="1:23" x14ac:dyDescent="0.2">
      <c r="A2398" s="29" t="str">
        <f>IFERROR(VLOOKUP(D:D,'Payment Schedule'!U:AK,17,FALSE),"Not Leased")</f>
        <v>Not Leased</v>
      </c>
      <c r="H2398" s="125"/>
      <c r="O2398" s="125"/>
      <c r="P2398" s="125"/>
      <c r="Q2398" s="125"/>
      <c r="U2398" s="125"/>
      <c r="V2398" s="125"/>
      <c r="W2398" s="125"/>
    </row>
    <row r="2399" spans="1:23" x14ac:dyDescent="0.2">
      <c r="A2399" s="29" t="str">
        <f>IFERROR(VLOOKUP(D:D,'Payment Schedule'!U:AK,17,FALSE),"Not Leased")</f>
        <v>Not Leased</v>
      </c>
      <c r="H2399" s="125"/>
      <c r="O2399" s="125"/>
      <c r="P2399" s="125"/>
      <c r="Q2399" s="125"/>
      <c r="U2399" s="125"/>
      <c r="V2399" s="125"/>
      <c r="W2399" s="125"/>
    </row>
    <row r="2400" spans="1:23" x14ac:dyDescent="0.2">
      <c r="A2400" s="29" t="str">
        <f>IFERROR(VLOOKUP(D:D,'Payment Schedule'!U:AK,17,FALSE),"Not Leased")</f>
        <v>Not Leased</v>
      </c>
      <c r="H2400" s="125"/>
      <c r="O2400" s="125"/>
      <c r="P2400" s="125"/>
      <c r="Q2400" s="125"/>
      <c r="U2400" s="125"/>
      <c r="V2400" s="125"/>
      <c r="W2400" s="125"/>
    </row>
    <row r="2401" spans="1:23" x14ac:dyDescent="0.2">
      <c r="A2401" s="29" t="str">
        <f>IFERROR(VLOOKUP(D:D,'Payment Schedule'!U:AK,17,FALSE),"Not Leased")</f>
        <v>Not Leased</v>
      </c>
      <c r="H2401" s="125"/>
      <c r="O2401" s="125"/>
      <c r="P2401" s="125"/>
      <c r="Q2401" s="125"/>
      <c r="U2401" s="125"/>
      <c r="V2401" s="125"/>
      <c r="W2401" s="125"/>
    </row>
    <row r="2402" spans="1:23" x14ac:dyDescent="0.2">
      <c r="A2402" s="29" t="str">
        <f>IFERROR(VLOOKUP(D:D,'Payment Schedule'!U:AK,17,FALSE),"Not Leased")</f>
        <v>Not Leased</v>
      </c>
      <c r="H2402" s="125"/>
      <c r="O2402" s="125"/>
      <c r="P2402" s="125"/>
      <c r="Q2402" s="125"/>
      <c r="U2402" s="125"/>
      <c r="V2402" s="125"/>
      <c r="W2402" s="125"/>
    </row>
    <row r="2403" spans="1:23" x14ac:dyDescent="0.2">
      <c r="A2403" s="29" t="str">
        <f>IFERROR(VLOOKUP(D:D,'Payment Schedule'!U:AK,17,FALSE),"Not Leased")</f>
        <v>Not Leased</v>
      </c>
      <c r="H2403" s="125"/>
      <c r="O2403" s="125"/>
      <c r="P2403" s="125"/>
      <c r="Q2403" s="125"/>
      <c r="U2403" s="125"/>
      <c r="V2403" s="125"/>
      <c r="W2403" s="125"/>
    </row>
    <row r="2404" spans="1:23" x14ac:dyDescent="0.2">
      <c r="A2404" s="29" t="str">
        <f>IFERROR(VLOOKUP(D:D,'Payment Schedule'!U:AK,17,FALSE),"Not Leased")</f>
        <v>Not Leased</v>
      </c>
      <c r="H2404" s="125"/>
      <c r="O2404" s="125"/>
      <c r="P2404" s="125"/>
      <c r="Q2404" s="125"/>
      <c r="U2404" s="125"/>
      <c r="V2404" s="125"/>
      <c r="W2404" s="125"/>
    </row>
    <row r="2405" spans="1:23" x14ac:dyDescent="0.2">
      <c r="A2405" s="29" t="str">
        <f>IFERROR(VLOOKUP(D:D,'Payment Schedule'!U:AK,17,FALSE),"Not Leased")</f>
        <v>Not Leased</v>
      </c>
      <c r="H2405" s="125"/>
      <c r="O2405" s="125"/>
      <c r="P2405" s="125"/>
      <c r="Q2405" s="125"/>
      <c r="U2405" s="125"/>
      <c r="V2405" s="125"/>
      <c r="W2405" s="125"/>
    </row>
    <row r="2406" spans="1:23" x14ac:dyDescent="0.2">
      <c r="A2406" s="29" t="str">
        <f>IFERROR(VLOOKUP(D:D,'Payment Schedule'!U:AK,17,FALSE),"Not Leased")</f>
        <v>Not Leased</v>
      </c>
      <c r="H2406" s="125"/>
      <c r="J2406" s="125"/>
      <c r="O2406" s="125"/>
      <c r="P2406" s="125"/>
      <c r="Q2406" s="125"/>
      <c r="R2406" s="125"/>
      <c r="U2406" s="125"/>
      <c r="V2406" s="125"/>
      <c r="W2406" s="125"/>
    </row>
    <row r="2407" spans="1:23" x14ac:dyDescent="0.2">
      <c r="A2407" s="29" t="str">
        <f>IFERROR(VLOOKUP(D:D,'Payment Schedule'!U:AK,17,FALSE),"Not Leased")</f>
        <v>Not Leased</v>
      </c>
      <c r="H2407" s="125"/>
      <c r="O2407" s="125"/>
      <c r="P2407" s="125"/>
      <c r="Q2407" s="125"/>
      <c r="U2407" s="125"/>
      <c r="V2407" s="125"/>
      <c r="W2407" s="125"/>
    </row>
    <row r="2408" spans="1:23" x14ac:dyDescent="0.2">
      <c r="A2408" s="29" t="str">
        <f>IFERROR(VLOOKUP(D:D,'Payment Schedule'!U:AK,17,FALSE),"Not Leased")</f>
        <v>Not Leased</v>
      </c>
      <c r="H2408" s="125"/>
      <c r="O2408" s="125"/>
      <c r="P2408" s="125"/>
      <c r="Q2408" s="125"/>
      <c r="U2408" s="125"/>
      <c r="V2408" s="125"/>
      <c r="W2408" s="125"/>
    </row>
    <row r="2409" spans="1:23" x14ac:dyDescent="0.2">
      <c r="A2409" s="29" t="str">
        <f>IFERROR(VLOOKUP(D:D,'Payment Schedule'!U:AK,17,FALSE),"Not Leased")</f>
        <v>Not Leased</v>
      </c>
      <c r="H2409" s="125"/>
      <c r="O2409" s="125"/>
      <c r="P2409" s="125"/>
      <c r="Q2409" s="125"/>
      <c r="U2409" s="125"/>
      <c r="V2409" s="125"/>
      <c r="W2409" s="125"/>
    </row>
    <row r="2410" spans="1:23" x14ac:dyDescent="0.2">
      <c r="A2410" s="29" t="str">
        <f>IFERROR(VLOOKUP(D:D,'Payment Schedule'!U:AK,17,FALSE),"Not Leased")</f>
        <v>Not Leased</v>
      </c>
      <c r="H2410" s="125"/>
      <c r="O2410" s="125"/>
      <c r="P2410" s="125"/>
      <c r="Q2410" s="125"/>
      <c r="U2410" s="125"/>
      <c r="V2410" s="125"/>
      <c r="W2410" s="125"/>
    </row>
    <row r="2411" spans="1:23" x14ac:dyDescent="0.2">
      <c r="A2411" s="29" t="str">
        <f>IFERROR(VLOOKUP(D:D,'Payment Schedule'!U:AK,17,FALSE),"Not Leased")</f>
        <v>Not Leased</v>
      </c>
      <c r="H2411" s="125"/>
      <c r="O2411" s="125"/>
      <c r="P2411" s="125"/>
      <c r="Q2411" s="125"/>
      <c r="U2411" s="125"/>
      <c r="V2411" s="125"/>
      <c r="W2411" s="125"/>
    </row>
    <row r="2412" spans="1:23" x14ac:dyDescent="0.2">
      <c r="A2412" s="29" t="str">
        <f>IFERROR(VLOOKUP(D:D,'Payment Schedule'!U:AK,17,FALSE),"Not Leased")</f>
        <v>Not Leased</v>
      </c>
      <c r="H2412" s="125"/>
      <c r="O2412" s="125"/>
      <c r="P2412" s="125"/>
      <c r="Q2412" s="125"/>
      <c r="U2412" s="125"/>
      <c r="V2412" s="125"/>
      <c r="W2412" s="125"/>
    </row>
    <row r="2413" spans="1:23" x14ac:dyDescent="0.2">
      <c r="A2413" s="29" t="str">
        <f>IFERROR(VLOOKUP(D:D,'Payment Schedule'!U:AK,17,FALSE),"Not Leased")</f>
        <v>Not Leased</v>
      </c>
      <c r="H2413" s="125"/>
      <c r="O2413" s="125"/>
      <c r="P2413" s="125"/>
      <c r="Q2413" s="125"/>
      <c r="U2413" s="125"/>
      <c r="V2413" s="125"/>
      <c r="W2413" s="125"/>
    </row>
    <row r="2414" spans="1:23" x14ac:dyDescent="0.2">
      <c r="A2414" s="29" t="str">
        <f>IFERROR(VLOOKUP(D:D,'Payment Schedule'!U:AK,17,FALSE),"Not Leased")</f>
        <v>Not Leased</v>
      </c>
      <c r="H2414" s="125"/>
      <c r="O2414" s="125"/>
      <c r="P2414" s="125"/>
      <c r="Q2414" s="125"/>
      <c r="U2414" s="125"/>
      <c r="V2414" s="125"/>
      <c r="W2414" s="125"/>
    </row>
    <row r="2415" spans="1:23" x14ac:dyDescent="0.2">
      <c r="A2415" s="29" t="str">
        <f>IFERROR(VLOOKUP(D:D,'Payment Schedule'!U:AK,17,FALSE),"Not Leased")</f>
        <v>Not Leased</v>
      </c>
      <c r="H2415" s="125"/>
      <c r="O2415" s="125"/>
      <c r="P2415" s="125"/>
      <c r="Q2415" s="125"/>
      <c r="U2415" s="125"/>
      <c r="V2415" s="125"/>
      <c r="W2415" s="125"/>
    </row>
    <row r="2416" spans="1:23" x14ac:dyDescent="0.2">
      <c r="A2416" s="29" t="str">
        <f>IFERROR(VLOOKUP(D:D,'Payment Schedule'!U:AK,17,FALSE),"Not Leased")</f>
        <v>Not Leased</v>
      </c>
      <c r="H2416" s="125"/>
      <c r="O2416" s="125"/>
      <c r="P2416" s="125"/>
      <c r="Q2416" s="125"/>
      <c r="U2416" s="125"/>
      <c r="V2416" s="125"/>
      <c r="W2416" s="125"/>
    </row>
    <row r="2417" spans="1:23" x14ac:dyDescent="0.2">
      <c r="A2417" s="29" t="str">
        <f>IFERROR(VLOOKUP(D:D,'Payment Schedule'!U:AK,17,FALSE),"Not Leased")</f>
        <v>Not Leased</v>
      </c>
      <c r="H2417" s="125"/>
      <c r="O2417" s="125"/>
      <c r="P2417" s="125"/>
      <c r="Q2417" s="125"/>
      <c r="U2417" s="125"/>
      <c r="V2417" s="125"/>
      <c r="W2417" s="125"/>
    </row>
    <row r="2418" spans="1:23" x14ac:dyDescent="0.2">
      <c r="A2418" s="29" t="str">
        <f>IFERROR(VLOOKUP(D:D,'Payment Schedule'!U:AK,17,FALSE),"Not Leased")</f>
        <v>Not Leased</v>
      </c>
      <c r="H2418" s="125"/>
      <c r="O2418" s="125"/>
      <c r="P2418" s="125"/>
      <c r="Q2418" s="125"/>
      <c r="U2418" s="125"/>
      <c r="V2418" s="125"/>
      <c r="W2418" s="125"/>
    </row>
    <row r="2419" spans="1:23" x14ac:dyDescent="0.2">
      <c r="A2419" s="29" t="str">
        <f>IFERROR(VLOOKUP(D:D,'Payment Schedule'!U:AK,17,FALSE),"Not Leased")</f>
        <v>Not Leased</v>
      </c>
      <c r="H2419" s="125"/>
      <c r="O2419" s="125"/>
      <c r="P2419" s="125"/>
      <c r="Q2419" s="125"/>
      <c r="U2419" s="125"/>
      <c r="V2419" s="125"/>
      <c r="W2419" s="125"/>
    </row>
    <row r="2420" spans="1:23" x14ac:dyDescent="0.2">
      <c r="A2420" s="29" t="str">
        <f>IFERROR(VLOOKUP(D:D,'Payment Schedule'!U:AK,17,FALSE),"Not Leased")</f>
        <v>Not Leased</v>
      </c>
      <c r="H2420" s="125"/>
      <c r="O2420" s="125"/>
      <c r="P2420" s="125"/>
      <c r="Q2420" s="125"/>
      <c r="U2420" s="125"/>
      <c r="V2420" s="125"/>
      <c r="W2420" s="125"/>
    </row>
    <row r="2421" spans="1:23" x14ac:dyDescent="0.2">
      <c r="A2421" s="29" t="str">
        <f>IFERROR(VLOOKUP(D:D,'Payment Schedule'!U:AK,17,FALSE),"Not Leased")</f>
        <v>Not Leased</v>
      </c>
      <c r="H2421" s="125"/>
      <c r="O2421" s="125"/>
      <c r="P2421" s="125"/>
      <c r="Q2421" s="125"/>
      <c r="U2421" s="125"/>
      <c r="V2421" s="125"/>
      <c r="W2421" s="125"/>
    </row>
    <row r="2422" spans="1:23" x14ac:dyDescent="0.2">
      <c r="A2422" s="29" t="str">
        <f>IFERROR(VLOOKUP(D:D,'Payment Schedule'!U:AK,17,FALSE),"Not Leased")</f>
        <v>Not Leased</v>
      </c>
      <c r="H2422" s="125"/>
      <c r="O2422" s="125"/>
      <c r="P2422" s="125"/>
      <c r="Q2422" s="125"/>
      <c r="U2422" s="125"/>
      <c r="V2422" s="125"/>
      <c r="W2422" s="125"/>
    </row>
    <row r="2423" spans="1:23" x14ac:dyDescent="0.2">
      <c r="A2423" s="29" t="str">
        <f>IFERROR(VLOOKUP(D:D,'Payment Schedule'!U:AK,17,FALSE),"Not Leased")</f>
        <v>Not Leased</v>
      </c>
      <c r="H2423" s="125"/>
      <c r="O2423" s="125"/>
      <c r="P2423" s="125"/>
      <c r="Q2423" s="125"/>
      <c r="U2423" s="125"/>
      <c r="V2423" s="125"/>
      <c r="W2423" s="125"/>
    </row>
    <row r="2424" spans="1:23" x14ac:dyDescent="0.2">
      <c r="A2424" s="29" t="str">
        <f>IFERROR(VLOOKUP(D:D,'Payment Schedule'!U:AK,17,FALSE),"Not Leased")</f>
        <v>Not Leased</v>
      </c>
      <c r="H2424" s="125"/>
      <c r="O2424" s="125"/>
      <c r="P2424" s="125"/>
      <c r="Q2424" s="125"/>
      <c r="U2424" s="125"/>
      <c r="V2424" s="125"/>
      <c r="W2424" s="125"/>
    </row>
    <row r="2425" spans="1:23" x14ac:dyDescent="0.2">
      <c r="A2425" s="29" t="str">
        <f>IFERROR(VLOOKUP(D:D,'Payment Schedule'!U:AK,17,FALSE),"Not Leased")</f>
        <v>Not Leased</v>
      </c>
      <c r="H2425" s="125"/>
      <c r="O2425" s="125"/>
      <c r="P2425" s="125"/>
      <c r="Q2425" s="125"/>
      <c r="U2425" s="125"/>
      <c r="V2425" s="125"/>
      <c r="W2425" s="125"/>
    </row>
    <row r="2426" spans="1:23" x14ac:dyDescent="0.2">
      <c r="A2426" s="29" t="str">
        <f>IFERROR(VLOOKUP(D:D,'Payment Schedule'!U:AK,17,FALSE),"Not Leased")</f>
        <v>Not Leased</v>
      </c>
      <c r="H2426" s="125"/>
      <c r="O2426" s="125"/>
      <c r="P2426" s="125"/>
      <c r="Q2426" s="125"/>
      <c r="U2426" s="125"/>
      <c r="V2426" s="125"/>
      <c r="W2426" s="125"/>
    </row>
    <row r="2427" spans="1:23" x14ac:dyDescent="0.2">
      <c r="A2427" s="29" t="str">
        <f>IFERROR(VLOOKUP(D:D,'Payment Schedule'!U:AK,17,FALSE),"Not Leased")</f>
        <v>Not Leased</v>
      </c>
      <c r="H2427" s="125"/>
      <c r="O2427" s="125"/>
      <c r="P2427" s="125"/>
      <c r="Q2427" s="125"/>
      <c r="U2427" s="125"/>
      <c r="V2427" s="125"/>
      <c r="W2427" s="125"/>
    </row>
    <row r="2428" spans="1:23" x14ac:dyDescent="0.2">
      <c r="A2428" s="29" t="str">
        <f>IFERROR(VLOOKUP(D:D,'Payment Schedule'!U:AK,17,FALSE),"Not Leased")</f>
        <v>Not Leased</v>
      </c>
      <c r="H2428" s="125"/>
      <c r="O2428" s="125"/>
      <c r="P2428" s="125"/>
      <c r="Q2428" s="125"/>
      <c r="U2428" s="125"/>
      <c r="V2428" s="125"/>
      <c r="W2428" s="125"/>
    </row>
    <row r="2429" spans="1:23" x14ac:dyDescent="0.2">
      <c r="A2429" s="29" t="str">
        <f>IFERROR(VLOOKUP(D:D,'Payment Schedule'!U:AK,17,FALSE),"Not Leased")</f>
        <v>Not Leased</v>
      </c>
      <c r="H2429" s="125"/>
      <c r="O2429" s="125"/>
      <c r="P2429" s="125"/>
      <c r="Q2429" s="125"/>
      <c r="U2429" s="125"/>
      <c r="V2429" s="125"/>
      <c r="W2429" s="125"/>
    </row>
    <row r="2430" spans="1:23" x14ac:dyDescent="0.2">
      <c r="A2430" s="29" t="str">
        <f>IFERROR(VLOOKUP(D:D,'Payment Schedule'!U:AK,17,FALSE),"Not Leased")</f>
        <v>Not Leased</v>
      </c>
      <c r="H2430" s="125"/>
      <c r="O2430" s="125"/>
      <c r="P2430" s="125"/>
      <c r="Q2430" s="125"/>
      <c r="U2430" s="125"/>
      <c r="V2430" s="125"/>
      <c r="W2430" s="125"/>
    </row>
    <row r="2431" spans="1:23" x14ac:dyDescent="0.2">
      <c r="A2431" s="29" t="str">
        <f>IFERROR(VLOOKUP(D:D,'Payment Schedule'!U:AK,17,FALSE),"Not Leased")</f>
        <v>Not Leased</v>
      </c>
      <c r="H2431" s="125"/>
      <c r="O2431" s="125"/>
      <c r="P2431" s="125"/>
      <c r="Q2431" s="125"/>
      <c r="U2431" s="125"/>
      <c r="V2431" s="125"/>
      <c r="W2431" s="125"/>
    </row>
    <row r="2432" spans="1:23" x14ac:dyDescent="0.2">
      <c r="A2432" s="29" t="str">
        <f>IFERROR(VLOOKUP(D:D,'Payment Schedule'!U:AK,17,FALSE),"Not Leased")</f>
        <v>Not Leased</v>
      </c>
      <c r="H2432" s="125"/>
      <c r="O2432" s="125"/>
      <c r="P2432" s="125"/>
      <c r="Q2432" s="125"/>
      <c r="U2432" s="125"/>
      <c r="V2432" s="125"/>
      <c r="W2432" s="125"/>
    </row>
    <row r="2433" spans="1:23" x14ac:dyDescent="0.2">
      <c r="A2433" s="29" t="str">
        <f>IFERROR(VLOOKUP(D:D,'Payment Schedule'!U:AK,17,FALSE),"Not Leased")</f>
        <v>Not Leased</v>
      </c>
      <c r="H2433" s="125"/>
      <c r="J2433" s="125"/>
      <c r="O2433" s="125"/>
      <c r="P2433" s="125"/>
      <c r="Q2433" s="125"/>
      <c r="R2433" s="125"/>
      <c r="U2433" s="125"/>
      <c r="V2433" s="125"/>
      <c r="W2433" s="125"/>
    </row>
    <row r="2434" spans="1:23" x14ac:dyDescent="0.2">
      <c r="A2434" s="29" t="str">
        <f>IFERROR(VLOOKUP(D:D,'Payment Schedule'!U:AK,17,FALSE),"Not Leased")</f>
        <v>Not Leased</v>
      </c>
      <c r="H2434" s="125"/>
      <c r="O2434" s="125"/>
      <c r="P2434" s="125"/>
      <c r="Q2434" s="125"/>
      <c r="U2434" s="125"/>
      <c r="V2434" s="125"/>
      <c r="W2434" s="125"/>
    </row>
    <row r="2435" spans="1:23" x14ac:dyDescent="0.2">
      <c r="A2435" s="29" t="str">
        <f>IFERROR(VLOOKUP(D:D,'Payment Schedule'!U:AK,17,FALSE),"Not Leased")</f>
        <v>Not Leased</v>
      </c>
      <c r="H2435" s="125"/>
      <c r="O2435" s="125"/>
      <c r="P2435" s="125"/>
      <c r="Q2435" s="125"/>
      <c r="U2435" s="125"/>
      <c r="V2435" s="125"/>
      <c r="W2435" s="125"/>
    </row>
    <row r="2436" spans="1:23" x14ac:dyDescent="0.2">
      <c r="A2436" s="29" t="str">
        <f>IFERROR(VLOOKUP(D:D,'Payment Schedule'!U:AK,17,FALSE),"Not Leased")</f>
        <v>Not Leased</v>
      </c>
      <c r="H2436" s="125"/>
      <c r="O2436" s="125"/>
      <c r="P2436" s="125"/>
      <c r="Q2436" s="125"/>
      <c r="U2436" s="125"/>
      <c r="V2436" s="125"/>
      <c r="W2436" s="125"/>
    </row>
    <row r="2437" spans="1:23" x14ac:dyDescent="0.2">
      <c r="A2437" s="29" t="str">
        <f>IFERROR(VLOOKUP(D:D,'Payment Schedule'!U:AK,17,FALSE),"Not Leased")</f>
        <v>Not Leased</v>
      </c>
      <c r="H2437" s="125"/>
      <c r="O2437" s="125"/>
      <c r="P2437" s="125"/>
      <c r="Q2437" s="125"/>
      <c r="U2437" s="125"/>
      <c r="V2437" s="125"/>
      <c r="W2437" s="125"/>
    </row>
    <row r="2438" spans="1:23" x14ac:dyDescent="0.2">
      <c r="A2438" s="29" t="str">
        <f>IFERROR(VLOOKUP(D:D,'Payment Schedule'!U:AK,17,FALSE),"Not Leased")</f>
        <v>Not Leased</v>
      </c>
      <c r="H2438" s="125"/>
      <c r="O2438" s="125"/>
      <c r="P2438" s="125"/>
      <c r="Q2438" s="125"/>
      <c r="U2438" s="125"/>
      <c r="V2438" s="125"/>
      <c r="W2438" s="125"/>
    </row>
    <row r="2439" spans="1:23" x14ac:dyDescent="0.2">
      <c r="A2439" s="29" t="str">
        <f>IFERROR(VLOOKUP(D:D,'Payment Schedule'!U:AK,17,FALSE),"Not Leased")</f>
        <v>Not Leased</v>
      </c>
      <c r="H2439" s="125"/>
      <c r="J2439" s="125"/>
      <c r="O2439" s="125"/>
      <c r="P2439" s="125"/>
      <c r="Q2439" s="125"/>
      <c r="R2439" s="125"/>
      <c r="U2439" s="125"/>
      <c r="V2439" s="125"/>
      <c r="W2439" s="125"/>
    </row>
    <row r="2440" spans="1:23" x14ac:dyDescent="0.2">
      <c r="A2440" s="29" t="str">
        <f>IFERROR(VLOOKUP(D:D,'Payment Schedule'!U:AK,17,FALSE),"Not Leased")</f>
        <v>Not Leased</v>
      </c>
      <c r="H2440" s="125"/>
      <c r="O2440" s="125"/>
      <c r="P2440" s="125"/>
      <c r="Q2440" s="125"/>
      <c r="U2440" s="125"/>
      <c r="V2440" s="125"/>
      <c r="W2440" s="125"/>
    </row>
    <row r="2441" spans="1:23" x14ac:dyDescent="0.2">
      <c r="A2441" s="29" t="str">
        <f>IFERROR(VLOOKUP(D:D,'Payment Schedule'!U:AK,17,FALSE),"Not Leased")</f>
        <v>Not Leased</v>
      </c>
      <c r="H2441" s="125"/>
      <c r="O2441" s="125"/>
      <c r="P2441" s="125"/>
      <c r="Q2441" s="125"/>
      <c r="U2441" s="125"/>
      <c r="V2441" s="125"/>
      <c r="W2441" s="125"/>
    </row>
    <row r="2442" spans="1:23" x14ac:dyDescent="0.2">
      <c r="A2442" s="29" t="str">
        <f>IFERROR(VLOOKUP(D:D,'Payment Schedule'!U:AK,17,FALSE),"Not Leased")</f>
        <v>Not Leased</v>
      </c>
      <c r="H2442" s="125"/>
      <c r="O2442" s="125"/>
      <c r="P2442" s="125"/>
      <c r="Q2442" s="125"/>
      <c r="U2442" s="125"/>
      <c r="V2442" s="125"/>
      <c r="W2442" s="125"/>
    </row>
    <row r="2443" spans="1:23" x14ac:dyDescent="0.2">
      <c r="A2443" s="29" t="str">
        <f>IFERROR(VLOOKUP(D:D,'Payment Schedule'!U:AK,17,FALSE),"Not Leased")</f>
        <v>Not Leased</v>
      </c>
      <c r="H2443" s="125"/>
      <c r="J2443" s="125"/>
      <c r="O2443" s="125"/>
      <c r="P2443" s="125"/>
      <c r="Q2443" s="125"/>
      <c r="R2443" s="125"/>
      <c r="U2443" s="125"/>
      <c r="V2443" s="125"/>
      <c r="W2443" s="125"/>
    </row>
    <row r="2444" spans="1:23" x14ac:dyDescent="0.2">
      <c r="A2444" s="29" t="str">
        <f>IFERROR(VLOOKUP(D:D,'Payment Schedule'!U:AK,17,FALSE),"Not Leased")</f>
        <v>Not Leased</v>
      </c>
      <c r="H2444" s="125"/>
      <c r="O2444" s="125"/>
      <c r="P2444" s="125"/>
      <c r="Q2444" s="125"/>
      <c r="U2444" s="125"/>
      <c r="V2444" s="125"/>
      <c r="W2444" s="125"/>
    </row>
    <row r="2445" spans="1:23" x14ac:dyDescent="0.2">
      <c r="A2445" s="29" t="str">
        <f>IFERROR(VLOOKUP(D:D,'Payment Schedule'!U:AK,17,FALSE),"Not Leased")</f>
        <v>Not Leased</v>
      </c>
      <c r="H2445" s="125"/>
      <c r="O2445" s="125"/>
      <c r="P2445" s="125"/>
      <c r="Q2445" s="125"/>
      <c r="U2445" s="125"/>
      <c r="V2445" s="125"/>
      <c r="W2445" s="125"/>
    </row>
    <row r="2446" spans="1:23" x14ac:dyDescent="0.2">
      <c r="A2446" s="29" t="str">
        <f>IFERROR(VLOOKUP(D:D,'Payment Schedule'!U:AK,17,FALSE),"Not Leased")</f>
        <v>Not Leased</v>
      </c>
      <c r="H2446" s="125"/>
      <c r="O2446" s="125"/>
      <c r="P2446" s="125"/>
      <c r="Q2446" s="125"/>
      <c r="U2446" s="125"/>
      <c r="V2446" s="125"/>
      <c r="W2446" s="125"/>
    </row>
    <row r="2447" spans="1:23" x14ac:dyDescent="0.2">
      <c r="A2447" s="29" t="str">
        <f>IFERROR(VLOOKUP(D:D,'Payment Schedule'!U:AK,17,FALSE),"Not Leased")</f>
        <v>Not Leased</v>
      </c>
      <c r="H2447" s="125"/>
      <c r="O2447" s="125"/>
      <c r="P2447" s="125"/>
      <c r="Q2447" s="125"/>
      <c r="U2447" s="125"/>
      <c r="V2447" s="125"/>
      <c r="W2447" s="125"/>
    </row>
    <row r="2448" spans="1:23" x14ac:dyDescent="0.2">
      <c r="A2448" s="29" t="str">
        <f>IFERROR(VLOOKUP(D:D,'Payment Schedule'!U:AK,17,FALSE),"Not Leased")</f>
        <v>Not Leased</v>
      </c>
      <c r="H2448" s="125"/>
      <c r="O2448" s="125"/>
      <c r="P2448" s="125"/>
      <c r="Q2448" s="125"/>
      <c r="U2448" s="125"/>
      <c r="V2448" s="125"/>
      <c r="W2448" s="125"/>
    </row>
    <row r="2449" spans="1:23" x14ac:dyDescent="0.2">
      <c r="A2449" s="29" t="str">
        <f>IFERROR(VLOOKUP(D:D,'Payment Schedule'!U:AK,17,FALSE),"Not Leased")</f>
        <v>Not Leased</v>
      </c>
      <c r="H2449" s="125"/>
      <c r="J2449" s="125"/>
      <c r="O2449" s="125"/>
      <c r="P2449" s="125"/>
      <c r="Q2449" s="125"/>
      <c r="R2449" s="125"/>
      <c r="U2449" s="125"/>
      <c r="V2449" s="125"/>
      <c r="W2449" s="125"/>
    </row>
    <row r="2450" spans="1:23" x14ac:dyDescent="0.2">
      <c r="A2450" s="29" t="str">
        <f>IFERROR(VLOOKUP(D:D,'Payment Schedule'!U:AK,17,FALSE),"Not Leased")</f>
        <v>Not Leased</v>
      </c>
      <c r="H2450" s="125"/>
      <c r="J2450" s="125"/>
      <c r="O2450" s="125"/>
      <c r="P2450" s="125"/>
      <c r="Q2450" s="125"/>
      <c r="R2450" s="125"/>
      <c r="U2450" s="125"/>
      <c r="V2450" s="125"/>
      <c r="W2450" s="125"/>
    </row>
    <row r="2451" spans="1:23" x14ac:dyDescent="0.2">
      <c r="A2451" s="29" t="str">
        <f>IFERROR(VLOOKUP(D:D,'Payment Schedule'!U:AK,17,FALSE),"Not Leased")</f>
        <v>Not Leased</v>
      </c>
      <c r="H2451" s="125"/>
      <c r="O2451" s="125"/>
      <c r="P2451" s="125"/>
      <c r="Q2451" s="125"/>
      <c r="U2451" s="125"/>
      <c r="V2451" s="125"/>
      <c r="W2451" s="125"/>
    </row>
    <row r="2452" spans="1:23" x14ac:dyDescent="0.2">
      <c r="A2452" s="29" t="str">
        <f>IFERROR(VLOOKUP(D:D,'Payment Schedule'!U:AK,17,FALSE),"Not Leased")</f>
        <v>Not Leased</v>
      </c>
      <c r="H2452" s="125"/>
      <c r="O2452" s="125"/>
      <c r="P2452" s="125"/>
      <c r="Q2452" s="125"/>
      <c r="U2452" s="125"/>
      <c r="V2452" s="125"/>
      <c r="W2452" s="125"/>
    </row>
    <row r="2453" spans="1:23" x14ac:dyDescent="0.2">
      <c r="A2453" s="29" t="str">
        <f>IFERROR(VLOOKUP(D:D,'Payment Schedule'!U:AK,17,FALSE),"Not Leased")</f>
        <v>Not Leased</v>
      </c>
      <c r="H2453" s="125"/>
      <c r="O2453" s="125"/>
      <c r="P2453" s="125"/>
      <c r="Q2453" s="125"/>
      <c r="U2453" s="125"/>
      <c r="V2453" s="125"/>
      <c r="W2453" s="125"/>
    </row>
    <row r="2454" spans="1:23" x14ac:dyDescent="0.2">
      <c r="A2454" s="29" t="str">
        <f>IFERROR(VLOOKUP(D:D,'Payment Schedule'!U:AK,17,FALSE),"Not Leased")</f>
        <v>Not Leased</v>
      </c>
      <c r="H2454" s="125"/>
      <c r="O2454" s="125"/>
      <c r="P2454" s="125"/>
      <c r="Q2454" s="125"/>
      <c r="U2454" s="125"/>
      <c r="V2454" s="125"/>
      <c r="W2454" s="125"/>
    </row>
    <row r="2455" spans="1:23" x14ac:dyDescent="0.2">
      <c r="A2455" s="29" t="str">
        <f>IFERROR(VLOOKUP(D:D,'Payment Schedule'!U:AK,17,FALSE),"Not Leased")</f>
        <v>Not Leased</v>
      </c>
      <c r="H2455" s="125"/>
      <c r="O2455" s="125"/>
      <c r="P2455" s="125"/>
      <c r="Q2455" s="125"/>
      <c r="U2455" s="125"/>
      <c r="V2455" s="125"/>
      <c r="W2455" s="125"/>
    </row>
    <row r="2456" spans="1:23" x14ac:dyDescent="0.2">
      <c r="A2456" s="29" t="str">
        <f>IFERROR(VLOOKUP(D:D,'Payment Schedule'!U:AK,17,FALSE),"Not Leased")</f>
        <v>Not Leased</v>
      </c>
      <c r="H2456" s="125"/>
      <c r="O2456" s="125"/>
      <c r="P2456" s="125"/>
      <c r="Q2456" s="125"/>
      <c r="U2456" s="125"/>
      <c r="V2456" s="125"/>
      <c r="W2456" s="125"/>
    </row>
    <row r="2457" spans="1:23" x14ac:dyDescent="0.2">
      <c r="A2457" s="29" t="str">
        <f>IFERROR(VLOOKUP(D:D,'Payment Schedule'!U:AK,17,FALSE),"Not Leased")</f>
        <v>Not Leased</v>
      </c>
      <c r="H2457" s="125"/>
      <c r="O2457" s="125"/>
      <c r="P2457" s="125"/>
      <c r="Q2457" s="125"/>
      <c r="U2457" s="125"/>
      <c r="V2457" s="125"/>
      <c r="W2457" s="125"/>
    </row>
    <row r="2458" spans="1:23" x14ac:dyDescent="0.2">
      <c r="A2458" s="29" t="str">
        <f>IFERROR(VLOOKUP(D:D,'Payment Schedule'!U:AK,17,FALSE),"Not Leased")</f>
        <v>Not Leased</v>
      </c>
      <c r="H2458" s="125"/>
      <c r="O2458" s="125"/>
      <c r="P2458" s="125"/>
      <c r="Q2458" s="125"/>
      <c r="U2458" s="125"/>
      <c r="V2458" s="125"/>
      <c r="W2458" s="125"/>
    </row>
    <row r="2459" spans="1:23" x14ac:dyDescent="0.2">
      <c r="A2459" s="29" t="str">
        <f>IFERROR(VLOOKUP(D:D,'Payment Schedule'!U:AK,17,FALSE),"Not Leased")</f>
        <v>Not Leased</v>
      </c>
      <c r="H2459" s="125"/>
      <c r="J2459" s="125"/>
      <c r="O2459" s="125"/>
      <c r="P2459" s="125"/>
      <c r="Q2459" s="125"/>
      <c r="R2459" s="125"/>
      <c r="U2459" s="125"/>
      <c r="V2459" s="125"/>
      <c r="W2459" s="125"/>
    </row>
    <row r="2460" spans="1:23" x14ac:dyDescent="0.2">
      <c r="A2460" s="29" t="str">
        <f>IFERROR(VLOOKUP(D:D,'Payment Schedule'!U:AK,17,FALSE),"Not Leased")</f>
        <v>Not Leased</v>
      </c>
      <c r="H2460" s="125"/>
      <c r="O2460" s="125"/>
      <c r="P2460" s="125"/>
      <c r="Q2460" s="125"/>
      <c r="U2460" s="125"/>
      <c r="V2460" s="125"/>
      <c r="W2460" s="125"/>
    </row>
    <row r="2461" spans="1:23" x14ac:dyDescent="0.2">
      <c r="A2461" s="29" t="str">
        <f>IFERROR(VLOOKUP(D:D,'Payment Schedule'!U:AK,17,FALSE),"Not Leased")</f>
        <v>Not Leased</v>
      </c>
      <c r="H2461" s="125"/>
      <c r="O2461" s="125"/>
      <c r="P2461" s="125"/>
      <c r="Q2461" s="125"/>
      <c r="U2461" s="125"/>
      <c r="V2461" s="125"/>
      <c r="W2461" s="125"/>
    </row>
    <row r="2462" spans="1:23" x14ac:dyDescent="0.2">
      <c r="A2462" s="29" t="str">
        <f>IFERROR(VLOOKUP(D:D,'Payment Schedule'!U:AK,17,FALSE),"Not Leased")</f>
        <v>Not Leased</v>
      </c>
      <c r="H2462" s="125"/>
      <c r="O2462" s="125"/>
      <c r="P2462" s="125"/>
      <c r="Q2462" s="125"/>
      <c r="U2462" s="125"/>
      <c r="V2462" s="125"/>
      <c r="W2462" s="125"/>
    </row>
    <row r="2463" spans="1:23" x14ac:dyDescent="0.2">
      <c r="A2463" s="29" t="str">
        <f>IFERROR(VLOOKUP(D:D,'Payment Schedule'!U:AK,17,FALSE),"Not Leased")</f>
        <v>Not Leased</v>
      </c>
      <c r="H2463" s="125"/>
      <c r="O2463" s="125"/>
      <c r="P2463" s="125"/>
      <c r="Q2463" s="125"/>
      <c r="U2463" s="125"/>
      <c r="V2463" s="125"/>
      <c r="W2463" s="125"/>
    </row>
    <row r="2464" spans="1:23" x14ac:dyDescent="0.2">
      <c r="A2464" s="29" t="str">
        <f>IFERROR(VLOOKUP(D:D,'Payment Schedule'!U:AK,17,FALSE),"Not Leased")</f>
        <v>Not Leased</v>
      </c>
      <c r="H2464" s="125"/>
      <c r="O2464" s="125"/>
      <c r="P2464" s="125"/>
      <c r="Q2464" s="125"/>
      <c r="U2464" s="125"/>
      <c r="V2464" s="125"/>
      <c r="W2464" s="125"/>
    </row>
    <row r="2465" spans="1:23" x14ac:dyDescent="0.2">
      <c r="A2465" s="29" t="str">
        <f>IFERROR(VLOOKUP(D:D,'Payment Schedule'!U:AK,17,FALSE),"Not Leased")</f>
        <v>Not Leased</v>
      </c>
      <c r="H2465" s="125"/>
      <c r="O2465" s="125"/>
      <c r="P2465" s="125"/>
      <c r="Q2465" s="125"/>
      <c r="U2465" s="125"/>
      <c r="V2465" s="125"/>
      <c r="W2465" s="125"/>
    </row>
    <row r="2466" spans="1:23" x14ac:dyDescent="0.2">
      <c r="A2466" s="29" t="str">
        <f>IFERROR(VLOOKUP(D:D,'Payment Schedule'!U:AK,17,FALSE),"Not Leased")</f>
        <v>Not Leased</v>
      </c>
      <c r="H2466" s="125"/>
      <c r="O2466" s="125"/>
      <c r="P2466" s="125"/>
      <c r="Q2466" s="125"/>
      <c r="U2466" s="125"/>
      <c r="V2466" s="125"/>
      <c r="W2466" s="125"/>
    </row>
    <row r="2467" spans="1:23" x14ac:dyDescent="0.2">
      <c r="A2467" s="29" t="str">
        <f>IFERROR(VLOOKUP(D:D,'Payment Schedule'!U:AK,17,FALSE),"Not Leased")</f>
        <v>Not Leased</v>
      </c>
      <c r="H2467" s="125"/>
      <c r="O2467" s="125"/>
      <c r="P2467" s="125"/>
      <c r="Q2467" s="125"/>
      <c r="U2467" s="125"/>
      <c r="V2467" s="125"/>
      <c r="W2467" s="125"/>
    </row>
    <row r="2468" spans="1:23" x14ac:dyDescent="0.2">
      <c r="A2468" s="29" t="str">
        <f>IFERROR(VLOOKUP(D:D,'Payment Schedule'!U:AK,17,FALSE),"Not Leased")</f>
        <v>Not Leased</v>
      </c>
      <c r="H2468" s="125"/>
      <c r="O2468" s="125"/>
      <c r="P2468" s="125"/>
      <c r="Q2468" s="125"/>
      <c r="U2468" s="125"/>
      <c r="V2468" s="125"/>
      <c r="W2468" s="125"/>
    </row>
    <row r="2469" spans="1:23" x14ac:dyDescent="0.2">
      <c r="A2469" s="29" t="str">
        <f>IFERROR(VLOOKUP(D:D,'Payment Schedule'!U:AK,17,FALSE),"Not Leased")</f>
        <v>Not Leased</v>
      </c>
      <c r="H2469" s="125"/>
      <c r="J2469" s="125"/>
      <c r="O2469" s="125"/>
      <c r="P2469" s="125"/>
      <c r="Q2469" s="125"/>
      <c r="R2469" s="125"/>
      <c r="U2469" s="125"/>
      <c r="V2469" s="125"/>
      <c r="W2469" s="125"/>
    </row>
    <row r="2470" spans="1:23" x14ac:dyDescent="0.2">
      <c r="A2470" s="29" t="str">
        <f>IFERROR(VLOOKUP(D:D,'Payment Schedule'!U:AK,17,FALSE),"Not Leased")</f>
        <v>Not Leased</v>
      </c>
      <c r="H2470" s="125"/>
      <c r="J2470" s="125"/>
      <c r="O2470" s="125"/>
      <c r="P2470" s="125"/>
      <c r="Q2470" s="125"/>
      <c r="R2470" s="125"/>
      <c r="U2470" s="125"/>
      <c r="V2470" s="125"/>
      <c r="W2470" s="125"/>
    </row>
    <row r="2471" spans="1:23" x14ac:dyDescent="0.2">
      <c r="A2471" s="29" t="str">
        <f>IFERROR(VLOOKUP(D:D,'Payment Schedule'!U:AK,17,FALSE),"Not Leased")</f>
        <v>Not Leased</v>
      </c>
      <c r="H2471" s="125"/>
      <c r="O2471" s="125"/>
      <c r="P2471" s="125"/>
      <c r="Q2471" s="125"/>
      <c r="U2471" s="125"/>
      <c r="V2471" s="125"/>
      <c r="W2471" s="125"/>
    </row>
    <row r="2472" spans="1:23" x14ac:dyDescent="0.2">
      <c r="A2472" s="29" t="str">
        <f>IFERROR(VLOOKUP(D:D,'Payment Schedule'!U:AK,17,FALSE),"Not Leased")</f>
        <v>Not Leased</v>
      </c>
      <c r="H2472" s="125"/>
      <c r="O2472" s="125"/>
      <c r="P2472" s="125"/>
      <c r="Q2472" s="125"/>
      <c r="U2472" s="125"/>
      <c r="V2472" s="125"/>
      <c r="W2472" s="125"/>
    </row>
    <row r="2473" spans="1:23" x14ac:dyDescent="0.2">
      <c r="A2473" s="29" t="str">
        <f>IFERROR(VLOOKUP(D:D,'Payment Schedule'!U:AK,17,FALSE),"Not Leased")</f>
        <v>Not Leased</v>
      </c>
      <c r="H2473" s="125"/>
      <c r="O2473" s="125"/>
      <c r="P2473" s="125"/>
      <c r="Q2473" s="125"/>
      <c r="U2473" s="125"/>
      <c r="V2473" s="125"/>
      <c r="W2473" s="125"/>
    </row>
    <row r="2474" spans="1:23" x14ac:dyDescent="0.2">
      <c r="A2474" s="29" t="str">
        <f>IFERROR(VLOOKUP(D:D,'Payment Schedule'!U:AK,17,FALSE),"Not Leased")</f>
        <v>Not Leased</v>
      </c>
      <c r="H2474" s="125"/>
      <c r="O2474" s="125"/>
      <c r="P2474" s="125"/>
      <c r="Q2474" s="125"/>
      <c r="U2474" s="125"/>
      <c r="V2474" s="125"/>
      <c r="W2474" s="125"/>
    </row>
    <row r="2475" spans="1:23" x14ac:dyDescent="0.2">
      <c r="A2475" s="29" t="str">
        <f>IFERROR(VLOOKUP(D:D,'Payment Schedule'!U:AK,17,FALSE),"Not Leased")</f>
        <v>Not Leased</v>
      </c>
      <c r="H2475" s="125"/>
      <c r="O2475" s="125"/>
      <c r="P2475" s="125"/>
      <c r="Q2475" s="125"/>
      <c r="U2475" s="125"/>
      <c r="V2475" s="125"/>
      <c r="W2475" s="125"/>
    </row>
    <row r="2476" spans="1:23" x14ac:dyDescent="0.2">
      <c r="A2476" s="29" t="str">
        <f>IFERROR(VLOOKUP(D:D,'Payment Schedule'!U:AK,17,FALSE),"Not Leased")</f>
        <v>Not Leased</v>
      </c>
      <c r="H2476" s="125"/>
      <c r="J2476" s="125"/>
      <c r="O2476" s="125"/>
      <c r="P2476" s="125"/>
      <c r="Q2476" s="125"/>
      <c r="R2476" s="125"/>
      <c r="U2476" s="125"/>
      <c r="V2476" s="125"/>
      <c r="W2476" s="125"/>
    </row>
    <row r="2477" spans="1:23" x14ac:dyDescent="0.2">
      <c r="A2477" s="29" t="str">
        <f>IFERROR(VLOOKUP(D:D,'Payment Schedule'!U:AK,17,FALSE),"Not Leased")</f>
        <v>Not Leased</v>
      </c>
      <c r="H2477" s="125"/>
      <c r="O2477" s="125"/>
      <c r="P2477" s="125"/>
      <c r="Q2477" s="125"/>
      <c r="U2477" s="125"/>
      <c r="V2477" s="125"/>
      <c r="W2477" s="125"/>
    </row>
    <row r="2478" spans="1:23" x14ac:dyDescent="0.2">
      <c r="A2478" s="29" t="str">
        <f>IFERROR(VLOOKUP(D:D,'Payment Schedule'!U:AK,17,FALSE),"Not Leased")</f>
        <v>Not Leased</v>
      </c>
      <c r="H2478" s="125"/>
      <c r="O2478" s="125"/>
      <c r="P2478" s="125"/>
      <c r="Q2478" s="125"/>
      <c r="U2478" s="125"/>
      <c r="V2478" s="125"/>
      <c r="W2478" s="125"/>
    </row>
    <row r="2479" spans="1:23" x14ac:dyDescent="0.2">
      <c r="A2479" s="29" t="str">
        <f>IFERROR(VLOOKUP(D:D,'Payment Schedule'!U:AK,17,FALSE),"Not Leased")</f>
        <v>Not Leased</v>
      </c>
      <c r="H2479" s="125"/>
      <c r="O2479" s="125"/>
      <c r="P2479" s="125"/>
      <c r="Q2479" s="125"/>
      <c r="U2479" s="125"/>
      <c r="V2479" s="125"/>
      <c r="W2479" s="125"/>
    </row>
    <row r="2480" spans="1:23" x14ac:dyDescent="0.2">
      <c r="A2480" s="29" t="str">
        <f>IFERROR(VLOOKUP(D:D,'Payment Schedule'!U:AK,17,FALSE),"Not Leased")</f>
        <v>Not Leased</v>
      </c>
      <c r="H2480" s="125"/>
      <c r="O2480" s="125"/>
      <c r="P2480" s="125"/>
      <c r="Q2480" s="125"/>
      <c r="U2480" s="125"/>
      <c r="V2480" s="125"/>
      <c r="W2480" s="125"/>
    </row>
    <row r="2481" spans="1:23" x14ac:dyDescent="0.2">
      <c r="A2481" s="29" t="str">
        <f>IFERROR(VLOOKUP(D:D,'Payment Schedule'!U:AK,17,FALSE),"Not Leased")</f>
        <v>Not Leased</v>
      </c>
      <c r="H2481" s="125"/>
      <c r="O2481" s="125"/>
      <c r="P2481" s="125"/>
      <c r="Q2481" s="125"/>
      <c r="U2481" s="125"/>
      <c r="V2481" s="125"/>
      <c r="W2481" s="125"/>
    </row>
    <row r="2482" spans="1:23" x14ac:dyDescent="0.2">
      <c r="A2482" s="29" t="str">
        <f>IFERROR(VLOOKUP(D:D,'Payment Schedule'!U:AK,17,FALSE),"Not Leased")</f>
        <v>Not Leased</v>
      </c>
      <c r="H2482" s="125"/>
      <c r="O2482" s="125"/>
      <c r="P2482" s="125"/>
      <c r="Q2482" s="125"/>
      <c r="U2482" s="125"/>
      <c r="V2482" s="125"/>
      <c r="W2482" s="125"/>
    </row>
    <row r="2483" spans="1:23" x14ac:dyDescent="0.2">
      <c r="A2483" s="29" t="str">
        <f>IFERROR(VLOOKUP(D:D,'Payment Schedule'!U:AK,17,FALSE),"Not Leased")</f>
        <v>Not Leased</v>
      </c>
      <c r="H2483" s="125"/>
      <c r="O2483" s="125"/>
      <c r="P2483" s="125"/>
      <c r="Q2483" s="125"/>
      <c r="U2483" s="125"/>
      <c r="V2483" s="125"/>
      <c r="W2483" s="125"/>
    </row>
    <row r="2484" spans="1:23" x14ac:dyDescent="0.2">
      <c r="A2484" s="29" t="str">
        <f>IFERROR(VLOOKUP(D:D,'Payment Schedule'!U:AK,17,FALSE),"Not Leased")</f>
        <v>Not Leased</v>
      </c>
      <c r="H2484" s="125"/>
      <c r="O2484" s="125"/>
      <c r="P2484" s="125"/>
      <c r="Q2484" s="125"/>
      <c r="U2484" s="125"/>
      <c r="V2484" s="125"/>
      <c r="W2484" s="125"/>
    </row>
    <row r="2485" spans="1:23" x14ac:dyDescent="0.2">
      <c r="A2485" s="29" t="str">
        <f>IFERROR(VLOOKUP(D:D,'Payment Schedule'!U:AK,17,FALSE),"Not Leased")</f>
        <v>Not Leased</v>
      </c>
      <c r="H2485" s="125"/>
      <c r="O2485" s="125"/>
      <c r="P2485" s="125"/>
      <c r="Q2485" s="125"/>
      <c r="U2485" s="125"/>
      <c r="V2485" s="125"/>
      <c r="W2485" s="125"/>
    </row>
    <row r="2486" spans="1:23" x14ac:dyDescent="0.2">
      <c r="A2486" s="29" t="str">
        <f>IFERROR(VLOOKUP(D:D,'Payment Schedule'!U:AK,17,FALSE),"Not Leased")</f>
        <v>Not Leased</v>
      </c>
      <c r="H2486" s="125"/>
      <c r="O2486" s="125"/>
      <c r="P2486" s="125"/>
      <c r="Q2486" s="125"/>
      <c r="U2486" s="125"/>
      <c r="V2486" s="125"/>
      <c r="W2486" s="125"/>
    </row>
    <row r="2487" spans="1:23" x14ac:dyDescent="0.2">
      <c r="A2487" s="29" t="str">
        <f>IFERROR(VLOOKUP(D:D,'Payment Schedule'!U:AK,17,FALSE),"Not Leased")</f>
        <v>Not Leased</v>
      </c>
      <c r="H2487" s="125"/>
      <c r="O2487" s="125"/>
      <c r="P2487" s="125"/>
      <c r="Q2487" s="125"/>
      <c r="U2487" s="125"/>
      <c r="V2487" s="125"/>
      <c r="W2487" s="125"/>
    </row>
    <row r="2488" spans="1:23" x14ac:dyDescent="0.2">
      <c r="A2488" s="29" t="str">
        <f>IFERROR(VLOOKUP(D:D,'Payment Schedule'!U:AK,17,FALSE),"Not Leased")</f>
        <v>Not Leased</v>
      </c>
      <c r="H2488" s="125"/>
      <c r="O2488" s="125"/>
      <c r="P2488" s="125"/>
      <c r="Q2488" s="125"/>
      <c r="U2488" s="125"/>
      <c r="V2488" s="125"/>
      <c r="W2488" s="125"/>
    </row>
    <row r="2489" spans="1:23" x14ac:dyDescent="0.2">
      <c r="A2489" s="29" t="str">
        <f>IFERROR(VLOOKUP(D:D,'Payment Schedule'!U:AK,17,FALSE),"Not Leased")</f>
        <v>Not Leased</v>
      </c>
      <c r="H2489" s="125"/>
      <c r="O2489" s="125"/>
      <c r="P2489" s="125"/>
      <c r="Q2489" s="125"/>
      <c r="U2489" s="125"/>
      <c r="V2489" s="125"/>
      <c r="W2489" s="125"/>
    </row>
    <row r="2490" spans="1:23" x14ac:dyDescent="0.2">
      <c r="A2490" s="29" t="str">
        <f>IFERROR(VLOOKUP(D:D,'Payment Schedule'!U:AK,17,FALSE),"Not Leased")</f>
        <v>Not Leased</v>
      </c>
      <c r="H2490" s="125"/>
      <c r="O2490" s="125"/>
      <c r="P2490" s="125"/>
      <c r="Q2490" s="125"/>
      <c r="U2490" s="125"/>
      <c r="V2490" s="125"/>
      <c r="W2490" s="125"/>
    </row>
    <row r="2491" spans="1:23" x14ac:dyDescent="0.2">
      <c r="A2491" s="29" t="str">
        <f>IFERROR(VLOOKUP(D:D,'Payment Schedule'!U:AK,17,FALSE),"Not Leased")</f>
        <v>Not Leased</v>
      </c>
      <c r="H2491" s="125"/>
      <c r="O2491" s="125"/>
      <c r="P2491" s="125"/>
      <c r="Q2491" s="125"/>
      <c r="U2491" s="125"/>
      <c r="V2491" s="125"/>
      <c r="W2491" s="125"/>
    </row>
    <row r="2492" spans="1:23" x14ac:dyDescent="0.2">
      <c r="A2492" s="29" t="str">
        <f>IFERROR(VLOOKUP(D:D,'Payment Schedule'!U:AK,17,FALSE),"Not Leased")</f>
        <v>Not Leased</v>
      </c>
      <c r="H2492" s="125"/>
      <c r="O2492" s="125"/>
      <c r="P2492" s="125"/>
      <c r="Q2492" s="125"/>
      <c r="U2492" s="125"/>
      <c r="V2492" s="125"/>
      <c r="W2492" s="125"/>
    </row>
    <row r="2493" spans="1:23" x14ac:dyDescent="0.2">
      <c r="A2493" s="29" t="str">
        <f>IFERROR(VLOOKUP(D:D,'Payment Schedule'!U:AK,17,FALSE),"Not Leased")</f>
        <v>Not Leased</v>
      </c>
      <c r="H2493" s="125"/>
      <c r="O2493" s="125"/>
      <c r="P2493" s="125"/>
      <c r="Q2493" s="125"/>
      <c r="U2493" s="125"/>
      <c r="V2493" s="125"/>
      <c r="W2493" s="125"/>
    </row>
    <row r="2494" spans="1:23" x14ac:dyDescent="0.2">
      <c r="A2494" s="29" t="str">
        <f>IFERROR(VLOOKUP(D:D,'Payment Schedule'!U:AK,17,FALSE),"Not Leased")</f>
        <v>Not Leased</v>
      </c>
      <c r="H2494" s="125"/>
      <c r="O2494" s="125"/>
      <c r="P2494" s="125"/>
      <c r="Q2494" s="125"/>
      <c r="U2494" s="125"/>
      <c r="V2494" s="125"/>
      <c r="W2494" s="125"/>
    </row>
    <row r="2495" spans="1:23" x14ac:dyDescent="0.2">
      <c r="A2495" s="29" t="str">
        <f>IFERROR(VLOOKUP(D:D,'Payment Schedule'!U:AK,17,FALSE),"Not Leased")</f>
        <v>Not Leased</v>
      </c>
      <c r="H2495" s="125"/>
      <c r="O2495" s="125"/>
      <c r="P2495" s="125"/>
      <c r="Q2495" s="125"/>
      <c r="U2495" s="125"/>
      <c r="V2495" s="125"/>
      <c r="W2495" s="125"/>
    </row>
    <row r="2496" spans="1:23" x14ac:dyDescent="0.2">
      <c r="A2496" s="29" t="str">
        <f>IFERROR(VLOOKUP(D:D,'Payment Schedule'!U:AK,17,FALSE),"Not Leased")</f>
        <v>Not Leased</v>
      </c>
      <c r="H2496" s="125"/>
      <c r="O2496" s="125"/>
      <c r="P2496" s="125"/>
      <c r="Q2496" s="125"/>
      <c r="U2496" s="125"/>
      <c r="V2496" s="125"/>
      <c r="W2496" s="125"/>
    </row>
    <row r="2497" spans="1:23" x14ac:dyDescent="0.2">
      <c r="A2497" s="29" t="str">
        <f>IFERROR(VLOOKUP(D:D,'Payment Schedule'!U:AK,17,FALSE),"Not Leased")</f>
        <v>Not Leased</v>
      </c>
      <c r="H2497" s="125"/>
      <c r="O2497" s="125"/>
      <c r="P2497" s="125"/>
      <c r="Q2497" s="125"/>
      <c r="U2497" s="125"/>
      <c r="V2497" s="125"/>
      <c r="W2497" s="125"/>
    </row>
    <row r="2498" spans="1:23" x14ac:dyDescent="0.2">
      <c r="A2498" s="29" t="str">
        <f>IFERROR(VLOOKUP(D:D,'Payment Schedule'!U:AK,17,FALSE),"Not Leased")</f>
        <v>Not Leased</v>
      </c>
      <c r="H2498" s="125"/>
      <c r="O2498" s="125"/>
      <c r="P2498" s="125"/>
      <c r="Q2498" s="125"/>
      <c r="U2498" s="125"/>
      <c r="V2498" s="125"/>
      <c r="W2498" s="125"/>
    </row>
    <row r="2499" spans="1:23" x14ac:dyDescent="0.2">
      <c r="A2499" s="29" t="str">
        <f>IFERROR(VLOOKUP(D:D,'Payment Schedule'!U:AK,17,FALSE),"Not Leased")</f>
        <v>Not Leased</v>
      </c>
      <c r="H2499" s="125"/>
      <c r="O2499" s="125"/>
      <c r="P2499" s="125"/>
      <c r="Q2499" s="125"/>
      <c r="U2499" s="125"/>
      <c r="V2499" s="125"/>
      <c r="W2499" s="125"/>
    </row>
    <row r="2500" spans="1:23" x14ac:dyDescent="0.2">
      <c r="A2500" s="29" t="str">
        <f>IFERROR(VLOOKUP(D:D,'Payment Schedule'!U:AK,17,FALSE),"Not Leased")</f>
        <v>Not Leased</v>
      </c>
      <c r="H2500" s="125"/>
      <c r="O2500" s="125"/>
      <c r="P2500" s="125"/>
      <c r="Q2500" s="125"/>
      <c r="U2500" s="125"/>
      <c r="V2500" s="125"/>
      <c r="W2500" s="125"/>
    </row>
    <row r="2501" spans="1:23" x14ac:dyDescent="0.2">
      <c r="A2501" s="29" t="str">
        <f>IFERROR(VLOOKUP(D:D,'Payment Schedule'!U:AK,17,FALSE),"Not Leased")</f>
        <v>Not Leased</v>
      </c>
      <c r="H2501" s="125"/>
      <c r="O2501" s="125"/>
      <c r="P2501" s="125"/>
      <c r="Q2501" s="125"/>
      <c r="U2501" s="125"/>
      <c r="V2501" s="125"/>
      <c r="W2501" s="125"/>
    </row>
    <row r="2502" spans="1:23" x14ac:dyDescent="0.2">
      <c r="A2502" s="29" t="str">
        <f>IFERROR(VLOOKUP(D:D,'Payment Schedule'!U:AK,17,FALSE),"Not Leased")</f>
        <v>Not Leased</v>
      </c>
      <c r="H2502" s="125"/>
      <c r="J2502" s="125"/>
      <c r="O2502" s="125"/>
      <c r="P2502" s="125"/>
      <c r="Q2502" s="125"/>
      <c r="R2502" s="125"/>
      <c r="U2502" s="125"/>
      <c r="V2502" s="125"/>
      <c r="W2502" s="125"/>
    </row>
    <row r="2503" spans="1:23" x14ac:dyDescent="0.2">
      <c r="A2503" s="29" t="str">
        <f>IFERROR(VLOOKUP(D:D,'Payment Schedule'!U:AK,17,FALSE),"Not Leased")</f>
        <v>Not Leased</v>
      </c>
      <c r="H2503" s="125"/>
      <c r="J2503" s="125"/>
      <c r="O2503" s="125"/>
      <c r="P2503" s="125"/>
      <c r="Q2503" s="125"/>
      <c r="R2503" s="125"/>
      <c r="U2503" s="125"/>
      <c r="V2503" s="125"/>
      <c r="W2503" s="125"/>
    </row>
    <row r="2504" spans="1:23" x14ac:dyDescent="0.2">
      <c r="A2504" s="29" t="str">
        <f>IFERROR(VLOOKUP(D:D,'Payment Schedule'!U:AK,17,FALSE),"Not Leased")</f>
        <v>Not Leased</v>
      </c>
      <c r="H2504" s="125"/>
      <c r="O2504" s="125"/>
      <c r="P2504" s="125"/>
      <c r="Q2504" s="125"/>
      <c r="U2504" s="125"/>
      <c r="V2504" s="125"/>
      <c r="W2504" s="125"/>
    </row>
    <row r="2505" spans="1:23" x14ac:dyDescent="0.2">
      <c r="A2505" s="29" t="str">
        <f>IFERROR(VLOOKUP(D:D,'Payment Schedule'!U:AK,17,FALSE),"Not Leased")</f>
        <v>Not Leased</v>
      </c>
      <c r="H2505" s="125"/>
      <c r="O2505" s="125"/>
      <c r="P2505" s="125"/>
      <c r="Q2505" s="125"/>
      <c r="U2505" s="125"/>
      <c r="V2505" s="125"/>
      <c r="W2505" s="125"/>
    </row>
    <row r="2506" spans="1:23" x14ac:dyDescent="0.2">
      <c r="A2506" s="29" t="str">
        <f>IFERROR(VLOOKUP(D:D,'Payment Schedule'!U:AK,17,FALSE),"Not Leased")</f>
        <v>Not Leased</v>
      </c>
      <c r="H2506" s="125"/>
      <c r="O2506" s="125"/>
      <c r="P2506" s="125"/>
      <c r="Q2506" s="125"/>
      <c r="U2506" s="125"/>
      <c r="V2506" s="125"/>
      <c r="W2506" s="125"/>
    </row>
    <row r="2507" spans="1:23" x14ac:dyDescent="0.2">
      <c r="A2507" s="29" t="str">
        <f>IFERROR(VLOOKUP(D:D,'Payment Schedule'!U:AK,17,FALSE),"Not Leased")</f>
        <v>Not Leased</v>
      </c>
      <c r="H2507" s="125"/>
      <c r="O2507" s="125"/>
      <c r="P2507" s="125"/>
      <c r="Q2507" s="125"/>
      <c r="U2507" s="125"/>
      <c r="V2507" s="125"/>
      <c r="W2507" s="125"/>
    </row>
    <row r="2508" spans="1:23" x14ac:dyDescent="0.2">
      <c r="A2508" s="29" t="str">
        <f>IFERROR(VLOOKUP(D:D,'Payment Schedule'!U:AK,17,FALSE),"Not Leased")</f>
        <v>Not Leased</v>
      </c>
      <c r="H2508" s="125"/>
      <c r="O2508" s="125"/>
      <c r="P2508" s="125"/>
      <c r="Q2508" s="125"/>
      <c r="U2508" s="125"/>
      <c r="V2508" s="125"/>
      <c r="W2508" s="125"/>
    </row>
    <row r="2509" spans="1:23" x14ac:dyDescent="0.2">
      <c r="A2509" s="29" t="str">
        <f>IFERROR(VLOOKUP(D:D,'Payment Schedule'!U:AK,17,FALSE),"Not Leased")</f>
        <v>Not Leased</v>
      </c>
      <c r="H2509" s="125"/>
      <c r="O2509" s="125"/>
      <c r="P2509" s="125"/>
      <c r="Q2509" s="125"/>
      <c r="U2509" s="125"/>
      <c r="V2509" s="125"/>
      <c r="W2509" s="125"/>
    </row>
    <row r="2510" spans="1:23" x14ac:dyDescent="0.2">
      <c r="A2510" s="29" t="str">
        <f>IFERROR(VLOOKUP(D:D,'Payment Schedule'!U:AK,17,FALSE),"Not Leased")</f>
        <v>Not Leased</v>
      </c>
      <c r="H2510" s="125"/>
      <c r="O2510" s="125"/>
      <c r="P2510" s="125"/>
      <c r="Q2510" s="125"/>
      <c r="U2510" s="125"/>
      <c r="V2510" s="125"/>
      <c r="W2510" s="125"/>
    </row>
    <row r="2511" spans="1:23" x14ac:dyDescent="0.2">
      <c r="A2511" s="29" t="str">
        <f>IFERROR(VLOOKUP(D:D,'Payment Schedule'!U:AK,17,FALSE),"Not Leased")</f>
        <v>Not Leased</v>
      </c>
      <c r="H2511" s="125"/>
      <c r="O2511" s="125"/>
      <c r="P2511" s="125"/>
      <c r="Q2511" s="125"/>
      <c r="U2511" s="125"/>
      <c r="V2511" s="125"/>
      <c r="W2511" s="125"/>
    </row>
    <row r="2512" spans="1:23" x14ac:dyDescent="0.2">
      <c r="A2512" s="29" t="str">
        <f>IFERROR(VLOOKUP(D:D,'Payment Schedule'!U:AK,17,FALSE),"Not Leased")</f>
        <v>Not Leased</v>
      </c>
      <c r="H2512" s="125"/>
      <c r="O2512" s="125"/>
      <c r="P2512" s="125"/>
      <c r="Q2512" s="125"/>
      <c r="U2512" s="125"/>
      <c r="V2512" s="125"/>
      <c r="W2512" s="125"/>
    </row>
    <row r="2513" spans="1:23" x14ac:dyDescent="0.2">
      <c r="A2513" s="29" t="str">
        <f>IFERROR(VLOOKUP(D:D,'Payment Schedule'!U:AK,17,FALSE),"Not Leased")</f>
        <v>Not Leased</v>
      </c>
      <c r="H2513" s="125"/>
      <c r="O2513" s="125"/>
      <c r="P2513" s="125"/>
      <c r="Q2513" s="125"/>
      <c r="U2513" s="125"/>
      <c r="V2513" s="125"/>
      <c r="W2513" s="125"/>
    </row>
    <row r="2514" spans="1:23" x14ac:dyDescent="0.2">
      <c r="A2514" s="29" t="str">
        <f>IFERROR(VLOOKUP(D:D,'Payment Schedule'!U:AK,17,FALSE),"Not Leased")</f>
        <v>Not Leased</v>
      </c>
      <c r="H2514" s="125"/>
      <c r="O2514" s="125"/>
      <c r="P2514" s="125"/>
      <c r="Q2514" s="125"/>
      <c r="U2514" s="125"/>
      <c r="V2514" s="125"/>
      <c r="W2514" s="125"/>
    </row>
    <row r="2515" spans="1:23" x14ac:dyDescent="0.2">
      <c r="A2515" s="29" t="str">
        <f>IFERROR(VLOOKUP(D:D,'Payment Schedule'!U:AK,17,FALSE),"Not Leased")</f>
        <v>Not Leased</v>
      </c>
      <c r="H2515" s="125"/>
      <c r="O2515" s="125"/>
      <c r="P2515" s="125"/>
      <c r="Q2515" s="125"/>
      <c r="U2515" s="125"/>
      <c r="V2515" s="125"/>
      <c r="W2515" s="125"/>
    </row>
    <row r="2516" spans="1:23" x14ac:dyDescent="0.2">
      <c r="A2516" s="29" t="str">
        <f>IFERROR(VLOOKUP(D:D,'Payment Schedule'!U:AK,17,FALSE),"Not Leased")</f>
        <v>Not Leased</v>
      </c>
      <c r="H2516" s="125"/>
      <c r="O2516" s="125"/>
      <c r="P2516" s="125"/>
      <c r="Q2516" s="125"/>
      <c r="U2516" s="125"/>
      <c r="V2516" s="125"/>
      <c r="W2516" s="125"/>
    </row>
    <row r="2517" spans="1:23" x14ac:dyDescent="0.2">
      <c r="A2517" s="29" t="str">
        <f>IFERROR(VLOOKUP(D:D,'Payment Schedule'!U:AK,17,FALSE),"Not Leased")</f>
        <v>Not Leased</v>
      </c>
      <c r="H2517" s="125"/>
      <c r="O2517" s="125"/>
      <c r="P2517" s="125"/>
      <c r="Q2517" s="125"/>
      <c r="U2517" s="125"/>
      <c r="V2517" s="125"/>
      <c r="W2517" s="125"/>
    </row>
    <row r="2518" spans="1:23" x14ac:dyDescent="0.2">
      <c r="A2518" s="29" t="str">
        <f>IFERROR(VLOOKUP(D:D,'Payment Schedule'!U:AK,17,FALSE),"Not Leased")</f>
        <v>Not Leased</v>
      </c>
      <c r="H2518" s="125"/>
      <c r="O2518" s="125"/>
      <c r="P2518" s="125"/>
      <c r="Q2518" s="125"/>
      <c r="U2518" s="125"/>
      <c r="V2518" s="125"/>
      <c r="W2518" s="125"/>
    </row>
    <row r="2519" spans="1:23" x14ac:dyDescent="0.2">
      <c r="A2519" s="29" t="str">
        <f>IFERROR(VLOOKUP(D:D,'Payment Schedule'!U:AK,17,FALSE),"Not Leased")</f>
        <v>Not Leased</v>
      </c>
      <c r="H2519" s="125"/>
      <c r="O2519" s="125"/>
      <c r="P2519" s="125"/>
      <c r="Q2519" s="125"/>
      <c r="U2519" s="125"/>
      <c r="V2519" s="125"/>
      <c r="W2519" s="125"/>
    </row>
    <row r="2520" spans="1:23" x14ac:dyDescent="0.2">
      <c r="A2520" s="29" t="str">
        <f>IFERROR(VLOOKUP(D:D,'Payment Schedule'!U:AK,17,FALSE),"Not Leased")</f>
        <v>Not Leased</v>
      </c>
      <c r="H2520" s="125"/>
      <c r="O2520" s="125"/>
      <c r="P2520" s="125"/>
      <c r="Q2520" s="125"/>
      <c r="U2520" s="125"/>
      <c r="V2520" s="125"/>
      <c r="W2520" s="125"/>
    </row>
    <row r="2521" spans="1:23" x14ac:dyDescent="0.2">
      <c r="A2521" s="29" t="str">
        <f>IFERROR(VLOOKUP(D:D,'Payment Schedule'!U:AK,17,FALSE),"Not Leased")</f>
        <v>Not Leased</v>
      </c>
      <c r="H2521" s="125"/>
      <c r="J2521" s="125"/>
      <c r="O2521" s="125"/>
      <c r="P2521" s="125"/>
      <c r="Q2521" s="125"/>
      <c r="R2521" s="125"/>
      <c r="U2521" s="125"/>
      <c r="V2521" s="125"/>
      <c r="W2521" s="125"/>
    </row>
    <row r="2522" spans="1:23" x14ac:dyDescent="0.2">
      <c r="A2522" s="29" t="str">
        <f>IFERROR(VLOOKUP(D:D,'Payment Schedule'!U:AK,17,FALSE),"Not Leased")</f>
        <v>Not Leased</v>
      </c>
      <c r="H2522" s="125"/>
      <c r="O2522" s="125"/>
      <c r="P2522" s="125"/>
      <c r="Q2522" s="125"/>
      <c r="U2522" s="125"/>
      <c r="V2522" s="125"/>
      <c r="W2522" s="125"/>
    </row>
    <row r="2523" spans="1:23" x14ac:dyDescent="0.2">
      <c r="A2523" s="29" t="str">
        <f>IFERROR(VLOOKUP(D:D,'Payment Schedule'!U:AK,17,FALSE),"Not Leased")</f>
        <v>Not Leased</v>
      </c>
      <c r="H2523" s="125"/>
      <c r="O2523" s="125"/>
      <c r="P2523" s="125"/>
      <c r="Q2523" s="125"/>
      <c r="U2523" s="125"/>
      <c r="V2523" s="125"/>
      <c r="W2523" s="125"/>
    </row>
    <row r="2524" spans="1:23" x14ac:dyDescent="0.2">
      <c r="A2524" s="29" t="str">
        <f>IFERROR(VLOOKUP(D:D,'Payment Schedule'!U:AK,17,FALSE),"Not Leased")</f>
        <v>Not Leased</v>
      </c>
      <c r="H2524" s="125"/>
      <c r="O2524" s="125"/>
      <c r="P2524" s="125"/>
      <c r="Q2524" s="125"/>
      <c r="U2524" s="125"/>
      <c r="V2524" s="125"/>
      <c r="W2524" s="125"/>
    </row>
    <row r="2525" spans="1:23" x14ac:dyDescent="0.2">
      <c r="A2525" s="29" t="str">
        <f>IFERROR(VLOOKUP(D:D,'Payment Schedule'!U:AK,17,FALSE),"Not Leased")</f>
        <v>Not Leased</v>
      </c>
      <c r="H2525" s="125"/>
      <c r="O2525" s="125"/>
      <c r="P2525" s="125"/>
      <c r="Q2525" s="125"/>
      <c r="U2525" s="125"/>
      <c r="V2525" s="125"/>
      <c r="W2525" s="125"/>
    </row>
    <row r="2526" spans="1:23" x14ac:dyDescent="0.2">
      <c r="A2526" s="29" t="str">
        <f>IFERROR(VLOOKUP(D:D,'Payment Schedule'!U:AK,17,FALSE),"Not Leased")</f>
        <v>Not Leased</v>
      </c>
      <c r="H2526" s="125"/>
      <c r="O2526" s="125"/>
      <c r="P2526" s="125"/>
      <c r="Q2526" s="125"/>
      <c r="U2526" s="125"/>
      <c r="V2526" s="125"/>
      <c r="W2526" s="125"/>
    </row>
    <row r="2527" spans="1:23" x14ac:dyDescent="0.2">
      <c r="A2527" s="29" t="str">
        <f>IFERROR(VLOOKUP(D:D,'Payment Schedule'!U:AK,17,FALSE),"Not Leased")</f>
        <v>Not Leased</v>
      </c>
      <c r="H2527" s="125"/>
      <c r="O2527" s="125"/>
      <c r="P2527" s="125"/>
      <c r="Q2527" s="125"/>
      <c r="U2527" s="125"/>
      <c r="V2527" s="125"/>
      <c r="W2527" s="125"/>
    </row>
    <row r="2528" spans="1:23" x14ac:dyDescent="0.2">
      <c r="A2528" s="29" t="str">
        <f>IFERROR(VLOOKUP(D:D,'Payment Schedule'!U:AK,17,FALSE),"Not Leased")</f>
        <v>Not Leased</v>
      </c>
      <c r="H2528" s="125"/>
      <c r="O2528" s="125"/>
      <c r="P2528" s="125"/>
      <c r="Q2528" s="125"/>
      <c r="U2528" s="125"/>
      <c r="V2528" s="125"/>
      <c r="W2528" s="125"/>
    </row>
    <row r="2529" spans="1:23" x14ac:dyDescent="0.2">
      <c r="A2529" s="29" t="str">
        <f>IFERROR(VLOOKUP(D:D,'Payment Schedule'!U:AK,17,FALSE),"Not Leased")</f>
        <v>Not Leased</v>
      </c>
      <c r="H2529" s="125"/>
      <c r="O2529" s="125"/>
      <c r="P2529" s="125"/>
      <c r="Q2529" s="125"/>
      <c r="U2529" s="125"/>
      <c r="V2529" s="125"/>
      <c r="W2529" s="125"/>
    </row>
    <row r="2530" spans="1:23" x14ac:dyDescent="0.2">
      <c r="A2530" s="29" t="str">
        <f>IFERROR(VLOOKUP(D:D,'Payment Schedule'!U:AK,17,FALSE),"Not Leased")</f>
        <v>Not Leased</v>
      </c>
      <c r="H2530" s="125"/>
      <c r="O2530" s="125"/>
      <c r="P2530" s="125"/>
      <c r="Q2530" s="125"/>
      <c r="U2530" s="125"/>
      <c r="V2530" s="125"/>
      <c r="W2530" s="125"/>
    </row>
    <row r="2531" spans="1:23" x14ac:dyDescent="0.2">
      <c r="A2531" s="29" t="str">
        <f>IFERROR(VLOOKUP(D:D,'Payment Schedule'!U:AK,17,FALSE),"Not Leased")</f>
        <v>Not Leased</v>
      </c>
      <c r="H2531" s="125"/>
      <c r="O2531" s="125"/>
      <c r="P2531" s="125"/>
      <c r="Q2531" s="125"/>
      <c r="U2531" s="125"/>
      <c r="V2531" s="125"/>
      <c r="W2531" s="125"/>
    </row>
    <row r="2532" spans="1:23" x14ac:dyDescent="0.2">
      <c r="A2532" s="29" t="str">
        <f>IFERROR(VLOOKUP(D:D,'Payment Schedule'!U:AK,17,FALSE),"Not Leased")</f>
        <v>Not Leased</v>
      </c>
      <c r="H2532" s="125"/>
      <c r="O2532" s="125"/>
      <c r="P2532" s="125"/>
      <c r="Q2532" s="125"/>
      <c r="U2532" s="125"/>
      <c r="V2532" s="125"/>
      <c r="W2532" s="125"/>
    </row>
    <row r="2533" spans="1:23" x14ac:dyDescent="0.2">
      <c r="A2533" s="29" t="str">
        <f>IFERROR(VLOOKUP(D:D,'Payment Schedule'!U:AK,17,FALSE),"Not Leased")</f>
        <v>Not Leased</v>
      </c>
      <c r="H2533" s="125"/>
      <c r="O2533" s="125"/>
      <c r="P2533" s="125"/>
      <c r="Q2533" s="125"/>
      <c r="U2533" s="125"/>
      <c r="V2533" s="125"/>
      <c r="W2533" s="125"/>
    </row>
    <row r="2534" spans="1:23" x14ac:dyDescent="0.2">
      <c r="A2534" s="29" t="str">
        <f>IFERROR(VLOOKUP(D:D,'Payment Schedule'!U:AK,17,FALSE),"Not Leased")</f>
        <v>Not Leased</v>
      </c>
      <c r="H2534" s="125"/>
      <c r="O2534" s="125"/>
      <c r="P2534" s="125"/>
      <c r="Q2534" s="125"/>
      <c r="U2534" s="125"/>
      <c r="V2534" s="125"/>
      <c r="W2534" s="125"/>
    </row>
    <row r="2535" spans="1:23" x14ac:dyDescent="0.2">
      <c r="A2535" s="29" t="str">
        <f>IFERROR(VLOOKUP(D:D,'Payment Schedule'!U:AK,17,FALSE),"Not Leased")</f>
        <v>Not Leased</v>
      </c>
      <c r="H2535" s="125"/>
      <c r="O2535" s="125"/>
      <c r="P2535" s="125"/>
      <c r="Q2535" s="125"/>
      <c r="U2535" s="125"/>
      <c r="V2535" s="125"/>
      <c r="W2535" s="125"/>
    </row>
    <row r="2536" spans="1:23" x14ac:dyDescent="0.2">
      <c r="A2536" s="29" t="str">
        <f>IFERROR(VLOOKUP(D:D,'Payment Schedule'!U:AK,17,FALSE),"Not Leased")</f>
        <v>Not Leased</v>
      </c>
      <c r="H2536" s="125"/>
      <c r="O2536" s="125"/>
      <c r="P2536" s="125"/>
      <c r="Q2536" s="125"/>
      <c r="U2536" s="125"/>
      <c r="V2536" s="125"/>
      <c r="W2536" s="125"/>
    </row>
    <row r="2537" spans="1:23" x14ac:dyDescent="0.2">
      <c r="A2537" s="29" t="str">
        <f>IFERROR(VLOOKUP(D:D,'Payment Schedule'!U:AK,17,FALSE),"Not Leased")</f>
        <v>Not Leased</v>
      </c>
      <c r="H2537" s="125"/>
      <c r="O2537" s="125"/>
      <c r="P2537" s="125"/>
      <c r="Q2537" s="125"/>
      <c r="U2537" s="125"/>
      <c r="V2537" s="125"/>
      <c r="W2537" s="125"/>
    </row>
    <row r="2538" spans="1:23" x14ac:dyDescent="0.2">
      <c r="A2538" s="29" t="str">
        <f>IFERROR(VLOOKUP(D:D,'Payment Schedule'!U:AK,17,FALSE),"Not Leased")</f>
        <v>Not Leased</v>
      </c>
      <c r="H2538" s="125"/>
      <c r="O2538" s="125"/>
      <c r="P2538" s="125"/>
      <c r="Q2538" s="125"/>
      <c r="U2538" s="125"/>
      <c r="V2538" s="125"/>
      <c r="W2538" s="125"/>
    </row>
    <row r="2539" spans="1:23" x14ac:dyDescent="0.2">
      <c r="A2539" s="29" t="str">
        <f>IFERROR(VLOOKUP(D:D,'Payment Schedule'!U:AK,17,FALSE),"Not Leased")</f>
        <v>Not Leased</v>
      </c>
      <c r="H2539" s="125"/>
      <c r="O2539" s="125"/>
      <c r="P2539" s="125"/>
      <c r="Q2539" s="125"/>
      <c r="U2539" s="125"/>
      <c r="V2539" s="125"/>
      <c r="W2539" s="125"/>
    </row>
    <row r="2540" spans="1:23" x14ac:dyDescent="0.2">
      <c r="A2540" s="29" t="str">
        <f>IFERROR(VLOOKUP(D:D,'Payment Schedule'!U:AK,17,FALSE),"Not Leased")</f>
        <v>Not Leased</v>
      </c>
      <c r="H2540" s="125"/>
      <c r="O2540" s="125"/>
      <c r="P2540" s="125"/>
      <c r="Q2540" s="125"/>
      <c r="U2540" s="125"/>
      <c r="V2540" s="125"/>
      <c r="W2540" s="125"/>
    </row>
    <row r="2541" spans="1:23" x14ac:dyDescent="0.2">
      <c r="A2541" s="29" t="str">
        <f>IFERROR(VLOOKUP(D:D,'Payment Schedule'!U:AK,17,FALSE),"Not Leased")</f>
        <v>Not Leased</v>
      </c>
      <c r="H2541" s="125"/>
      <c r="O2541" s="125"/>
      <c r="P2541" s="125"/>
      <c r="Q2541" s="125"/>
      <c r="U2541" s="125"/>
      <c r="V2541" s="125"/>
      <c r="W2541" s="125"/>
    </row>
    <row r="2542" spans="1:23" x14ac:dyDescent="0.2">
      <c r="A2542" s="29" t="str">
        <f>IFERROR(VLOOKUP(D:D,'Payment Schedule'!U:AK,17,FALSE),"Not Leased")</f>
        <v>Not Leased</v>
      </c>
      <c r="H2542" s="125"/>
      <c r="O2542" s="125"/>
      <c r="P2542" s="125"/>
      <c r="Q2542" s="125"/>
      <c r="U2542" s="125"/>
      <c r="V2542" s="125"/>
      <c r="W2542" s="125"/>
    </row>
    <row r="2543" spans="1:23" x14ac:dyDescent="0.2">
      <c r="A2543" s="29" t="str">
        <f>IFERROR(VLOOKUP(D:D,'Payment Schedule'!U:AK,17,FALSE),"Not Leased")</f>
        <v>Not Leased</v>
      </c>
      <c r="H2543" s="125"/>
      <c r="O2543" s="125"/>
      <c r="P2543" s="125"/>
      <c r="Q2543" s="125"/>
      <c r="U2543" s="125"/>
      <c r="V2543" s="125"/>
      <c r="W2543" s="125"/>
    </row>
    <row r="2544" spans="1:23" x14ac:dyDescent="0.2">
      <c r="A2544" s="29" t="str">
        <f>IFERROR(VLOOKUP(D:D,'Payment Schedule'!U:AK,17,FALSE),"Not Leased")</f>
        <v>Not Leased</v>
      </c>
      <c r="H2544" s="125"/>
      <c r="J2544" s="125"/>
      <c r="O2544" s="125"/>
      <c r="P2544" s="125"/>
      <c r="Q2544" s="125"/>
      <c r="R2544" s="125"/>
      <c r="U2544" s="125"/>
      <c r="V2544" s="125"/>
      <c r="W2544" s="125"/>
    </row>
    <row r="2545" spans="1:23" x14ac:dyDescent="0.2">
      <c r="A2545" s="29" t="str">
        <f>IFERROR(VLOOKUP(D:D,'Payment Schedule'!U:AK,17,FALSE),"Not Leased")</f>
        <v>Not Leased</v>
      </c>
      <c r="H2545" s="125"/>
      <c r="O2545" s="125"/>
      <c r="P2545" s="125"/>
      <c r="Q2545" s="125"/>
      <c r="U2545" s="125"/>
      <c r="V2545" s="125"/>
      <c r="W2545" s="125"/>
    </row>
    <row r="2546" spans="1:23" x14ac:dyDescent="0.2">
      <c r="A2546" s="29" t="str">
        <f>IFERROR(VLOOKUP(D:D,'Payment Schedule'!U:AK,17,FALSE),"Not Leased")</f>
        <v>Not Leased</v>
      </c>
      <c r="H2546" s="125"/>
      <c r="O2546" s="125"/>
      <c r="P2546" s="125"/>
      <c r="Q2546" s="125"/>
      <c r="U2546" s="125"/>
      <c r="V2546" s="125"/>
      <c r="W2546" s="125"/>
    </row>
    <row r="2547" spans="1:23" x14ac:dyDescent="0.2">
      <c r="A2547" s="29" t="str">
        <f>IFERROR(VLOOKUP(D:D,'Payment Schedule'!U:AK,17,FALSE),"Not Leased")</f>
        <v>Not Leased</v>
      </c>
      <c r="H2547" s="125"/>
      <c r="O2547" s="125"/>
      <c r="P2547" s="125"/>
      <c r="Q2547" s="125"/>
      <c r="U2547" s="125"/>
      <c r="V2547" s="125"/>
      <c r="W2547" s="125"/>
    </row>
    <row r="2548" spans="1:23" x14ac:dyDescent="0.2">
      <c r="A2548" s="29" t="str">
        <f>IFERROR(VLOOKUP(D:D,'Payment Schedule'!U:AK,17,FALSE),"Not Leased")</f>
        <v>Not Leased</v>
      </c>
      <c r="H2548" s="125"/>
      <c r="O2548" s="125"/>
      <c r="P2548" s="125"/>
      <c r="Q2548" s="125"/>
      <c r="U2548" s="125"/>
      <c r="V2548" s="125"/>
      <c r="W2548" s="125"/>
    </row>
    <row r="2549" spans="1:23" x14ac:dyDescent="0.2">
      <c r="A2549" s="29" t="str">
        <f>IFERROR(VLOOKUP(D:D,'Payment Schedule'!U:AK,17,FALSE),"Not Leased")</f>
        <v>Not Leased</v>
      </c>
      <c r="H2549" s="125"/>
      <c r="O2549" s="125"/>
      <c r="P2549" s="125"/>
      <c r="Q2549" s="125"/>
      <c r="U2549" s="125"/>
      <c r="V2549" s="125"/>
      <c r="W2549" s="125"/>
    </row>
    <row r="2550" spans="1:23" x14ac:dyDescent="0.2">
      <c r="A2550" s="29" t="str">
        <f>IFERROR(VLOOKUP(D:D,'Payment Schedule'!U:AK,17,FALSE),"Not Leased")</f>
        <v>Not Leased</v>
      </c>
      <c r="H2550" s="125"/>
      <c r="O2550" s="125"/>
      <c r="P2550" s="125"/>
      <c r="Q2550" s="125"/>
      <c r="U2550" s="125"/>
      <c r="V2550" s="125"/>
      <c r="W2550" s="125"/>
    </row>
    <row r="2551" spans="1:23" x14ac:dyDescent="0.2">
      <c r="A2551" s="29" t="str">
        <f>IFERROR(VLOOKUP(D:D,'Payment Schedule'!U:AK,17,FALSE),"Not Leased")</f>
        <v>Not Leased</v>
      </c>
      <c r="H2551" s="125"/>
      <c r="O2551" s="125"/>
      <c r="P2551" s="125"/>
      <c r="Q2551" s="125"/>
      <c r="U2551" s="125"/>
      <c r="V2551" s="125"/>
      <c r="W2551" s="125"/>
    </row>
    <row r="2552" spans="1:23" x14ac:dyDescent="0.2">
      <c r="A2552" s="29" t="str">
        <f>IFERROR(VLOOKUP(D:D,'Payment Schedule'!U:AK,17,FALSE),"Not Leased")</f>
        <v>Not Leased</v>
      </c>
      <c r="H2552" s="125"/>
      <c r="O2552" s="125"/>
      <c r="P2552" s="125"/>
      <c r="Q2552" s="125"/>
      <c r="U2552" s="125"/>
      <c r="V2552" s="125"/>
      <c r="W2552" s="125"/>
    </row>
    <row r="2553" spans="1:23" x14ac:dyDescent="0.2">
      <c r="A2553" s="29" t="str">
        <f>IFERROR(VLOOKUP(D:D,'Payment Schedule'!U:AK,17,FALSE),"Not Leased")</f>
        <v>Not Leased</v>
      </c>
      <c r="H2553" s="125"/>
      <c r="O2553" s="125"/>
      <c r="P2553" s="125"/>
      <c r="Q2553" s="125"/>
      <c r="U2553" s="125"/>
      <c r="V2553" s="125"/>
      <c r="W2553" s="125"/>
    </row>
    <row r="2554" spans="1:23" x14ac:dyDescent="0.2">
      <c r="A2554" s="29" t="str">
        <f>IFERROR(VLOOKUP(D:D,'Payment Schedule'!U:AK,17,FALSE),"Not Leased")</f>
        <v>Not Leased</v>
      </c>
      <c r="H2554" s="125"/>
      <c r="O2554" s="125"/>
      <c r="P2554" s="125"/>
      <c r="Q2554" s="125"/>
      <c r="U2554" s="125"/>
      <c r="V2554" s="125"/>
      <c r="W2554" s="125"/>
    </row>
    <row r="2555" spans="1:23" x14ac:dyDescent="0.2">
      <c r="A2555" s="29" t="str">
        <f>IFERROR(VLOOKUP(D:D,'Payment Schedule'!U:AK,17,FALSE),"Not Leased")</f>
        <v>Not Leased</v>
      </c>
      <c r="H2555" s="125"/>
      <c r="J2555" s="125"/>
      <c r="O2555" s="125"/>
      <c r="P2555" s="125"/>
      <c r="Q2555" s="125"/>
      <c r="R2555" s="125"/>
      <c r="U2555" s="125"/>
      <c r="V2555" s="125"/>
      <c r="W2555" s="125"/>
    </row>
    <row r="2556" spans="1:23" x14ac:dyDescent="0.2">
      <c r="A2556" s="29" t="str">
        <f>IFERROR(VLOOKUP(D:D,'Payment Schedule'!U:AK,17,FALSE),"Not Leased")</f>
        <v>Not Leased</v>
      </c>
      <c r="H2556" s="125"/>
      <c r="O2556" s="125"/>
      <c r="P2556" s="125"/>
      <c r="Q2556" s="125"/>
      <c r="U2556" s="125"/>
      <c r="V2556" s="125"/>
      <c r="W2556" s="125"/>
    </row>
    <row r="2557" spans="1:23" x14ac:dyDescent="0.2">
      <c r="A2557" s="29" t="str">
        <f>IFERROR(VLOOKUP(D:D,'Payment Schedule'!U:AK,17,FALSE),"Not Leased")</f>
        <v>Not Leased</v>
      </c>
      <c r="H2557" s="125"/>
      <c r="O2557" s="125"/>
      <c r="P2557" s="125"/>
      <c r="Q2557" s="125"/>
      <c r="U2557" s="125"/>
      <c r="V2557" s="125"/>
      <c r="W2557" s="125"/>
    </row>
    <row r="2558" spans="1:23" x14ac:dyDescent="0.2">
      <c r="A2558" s="29" t="str">
        <f>IFERROR(VLOOKUP(D:D,'Payment Schedule'!U:AK,17,FALSE),"Not Leased")</f>
        <v>Not Leased</v>
      </c>
      <c r="H2558" s="125"/>
      <c r="O2558" s="125"/>
      <c r="P2558" s="125"/>
      <c r="Q2558" s="125"/>
      <c r="U2558" s="125"/>
      <c r="V2558" s="125"/>
      <c r="W2558" s="125"/>
    </row>
    <row r="2559" spans="1:23" x14ac:dyDescent="0.2">
      <c r="A2559" s="29" t="str">
        <f>IFERROR(VLOOKUP(D:D,'Payment Schedule'!U:AK,17,FALSE),"Not Leased")</f>
        <v>Not Leased</v>
      </c>
      <c r="H2559" s="125"/>
      <c r="O2559" s="125"/>
      <c r="P2559" s="125"/>
      <c r="Q2559" s="125"/>
      <c r="U2559" s="125"/>
      <c r="V2559" s="125"/>
      <c r="W2559" s="125"/>
    </row>
    <row r="2560" spans="1:23" x14ac:dyDescent="0.2">
      <c r="A2560" s="29" t="str">
        <f>IFERROR(VLOOKUP(D:D,'Payment Schedule'!U:AK,17,FALSE),"Not Leased")</f>
        <v>Not Leased</v>
      </c>
      <c r="H2560" s="125"/>
      <c r="O2560" s="125"/>
      <c r="P2560" s="125"/>
      <c r="Q2560" s="125"/>
      <c r="U2560" s="125"/>
      <c r="V2560" s="125"/>
      <c r="W2560" s="125"/>
    </row>
    <row r="2561" spans="1:23" x14ac:dyDescent="0.2">
      <c r="A2561" s="29" t="str">
        <f>IFERROR(VLOOKUP(D:D,'Payment Schedule'!U:AK,17,FALSE),"Not Leased")</f>
        <v>Not Leased</v>
      </c>
      <c r="H2561" s="125"/>
      <c r="O2561" s="125"/>
      <c r="P2561" s="125"/>
      <c r="Q2561" s="125"/>
      <c r="U2561" s="125"/>
      <c r="V2561" s="125"/>
      <c r="W2561" s="125"/>
    </row>
    <row r="2562" spans="1:23" x14ac:dyDescent="0.2">
      <c r="A2562" s="29" t="str">
        <f>IFERROR(VLOOKUP(D:D,'Payment Schedule'!U:AK,17,FALSE),"Not Leased")</f>
        <v>Not Leased</v>
      </c>
      <c r="H2562" s="125"/>
      <c r="O2562" s="125"/>
      <c r="P2562" s="125"/>
      <c r="Q2562" s="125"/>
      <c r="U2562" s="125"/>
      <c r="V2562" s="125"/>
      <c r="W2562" s="125"/>
    </row>
    <row r="2563" spans="1:23" x14ac:dyDescent="0.2">
      <c r="A2563" s="29" t="str">
        <f>IFERROR(VLOOKUP(D:D,'Payment Schedule'!U:AK,17,FALSE),"Not Leased")</f>
        <v>Not Leased</v>
      </c>
      <c r="H2563" s="125"/>
      <c r="O2563" s="125"/>
      <c r="P2563" s="125"/>
      <c r="Q2563" s="125"/>
      <c r="U2563" s="125"/>
      <c r="V2563" s="125"/>
      <c r="W2563" s="125"/>
    </row>
    <row r="2564" spans="1:23" x14ac:dyDescent="0.2">
      <c r="A2564" s="29" t="str">
        <f>IFERROR(VLOOKUP(D:D,'Payment Schedule'!U:AK,17,FALSE),"Not Leased")</f>
        <v>Not Leased</v>
      </c>
      <c r="H2564" s="125"/>
      <c r="O2564" s="125"/>
      <c r="P2564" s="125"/>
      <c r="Q2564" s="125"/>
      <c r="U2564" s="125"/>
      <c r="V2564" s="125"/>
      <c r="W2564" s="125"/>
    </row>
    <row r="2565" spans="1:23" x14ac:dyDescent="0.2">
      <c r="A2565" s="29" t="str">
        <f>IFERROR(VLOOKUP(D:D,'Payment Schedule'!U:AK,17,FALSE),"Not Leased")</f>
        <v>Not Leased</v>
      </c>
      <c r="H2565" s="125"/>
      <c r="O2565" s="125"/>
      <c r="P2565" s="125"/>
      <c r="Q2565" s="125"/>
      <c r="U2565" s="125"/>
      <c r="V2565" s="125"/>
      <c r="W2565" s="125"/>
    </row>
    <row r="2566" spans="1:23" x14ac:dyDescent="0.2">
      <c r="A2566" s="29" t="str">
        <f>IFERROR(VLOOKUP(D:D,'Payment Schedule'!U:AK,17,FALSE),"Not Leased")</f>
        <v>Not Leased</v>
      </c>
      <c r="H2566" s="125"/>
      <c r="O2566" s="125"/>
      <c r="P2566" s="125"/>
      <c r="Q2566" s="125"/>
      <c r="U2566" s="125"/>
      <c r="V2566" s="125"/>
      <c r="W2566" s="125"/>
    </row>
    <row r="2567" spans="1:23" x14ac:dyDescent="0.2">
      <c r="A2567" s="29" t="str">
        <f>IFERROR(VLOOKUP(D:D,'Payment Schedule'!U:AK,17,FALSE),"Not Leased")</f>
        <v>Not Leased</v>
      </c>
      <c r="H2567" s="125"/>
      <c r="O2567" s="125"/>
      <c r="P2567" s="125"/>
      <c r="Q2567" s="125"/>
      <c r="U2567" s="125"/>
      <c r="V2567" s="125"/>
      <c r="W2567" s="125"/>
    </row>
    <row r="2568" spans="1:23" x14ac:dyDescent="0.2">
      <c r="A2568" s="29" t="str">
        <f>IFERROR(VLOOKUP(D:D,'Payment Schedule'!U:AK,17,FALSE),"Not Leased")</f>
        <v>Not Leased</v>
      </c>
      <c r="H2568" s="125"/>
      <c r="O2568" s="125"/>
      <c r="P2568" s="125"/>
      <c r="Q2568" s="125"/>
      <c r="U2568" s="125"/>
      <c r="V2568" s="125"/>
      <c r="W2568" s="125"/>
    </row>
    <row r="2569" spans="1:23" x14ac:dyDescent="0.2">
      <c r="A2569" s="29" t="str">
        <f>IFERROR(VLOOKUP(D:D,'Payment Schedule'!U:AK,17,FALSE),"Not Leased")</f>
        <v>Not Leased</v>
      </c>
      <c r="H2569" s="125"/>
      <c r="O2569" s="125"/>
      <c r="P2569" s="125"/>
      <c r="Q2569" s="125"/>
      <c r="U2569" s="125"/>
      <c r="V2569" s="125"/>
      <c r="W2569" s="125"/>
    </row>
    <row r="2570" spans="1:23" x14ac:dyDescent="0.2">
      <c r="A2570" s="29" t="str">
        <f>IFERROR(VLOOKUP(D:D,'Payment Schedule'!U:AK,17,FALSE),"Not Leased")</f>
        <v>Not Leased</v>
      </c>
      <c r="H2570" s="125"/>
      <c r="O2570" s="125"/>
      <c r="P2570" s="125"/>
      <c r="Q2570" s="125"/>
      <c r="U2570" s="125"/>
      <c r="V2570" s="125"/>
      <c r="W2570" s="125"/>
    </row>
    <row r="2571" spans="1:23" x14ac:dyDescent="0.2">
      <c r="A2571" s="29" t="str">
        <f>IFERROR(VLOOKUP(D:D,'Payment Schedule'!U:AK,17,FALSE),"Not Leased")</f>
        <v>Not Leased</v>
      </c>
      <c r="H2571" s="125"/>
      <c r="O2571" s="125"/>
      <c r="P2571" s="125"/>
      <c r="Q2571" s="125"/>
      <c r="U2571" s="125"/>
      <c r="V2571" s="125"/>
      <c r="W2571" s="125"/>
    </row>
    <row r="2572" spans="1:23" x14ac:dyDescent="0.2">
      <c r="A2572" s="29" t="str">
        <f>IFERROR(VLOOKUP(D:D,'Payment Schedule'!U:AK,17,FALSE),"Not Leased")</f>
        <v>Not Leased</v>
      </c>
      <c r="H2572" s="125"/>
      <c r="O2572" s="125"/>
      <c r="P2572" s="125"/>
      <c r="Q2572" s="125"/>
      <c r="U2572" s="125"/>
      <c r="V2572" s="125"/>
      <c r="W2572" s="125"/>
    </row>
    <row r="2573" spans="1:23" x14ac:dyDescent="0.2">
      <c r="A2573" s="29" t="str">
        <f>IFERROR(VLOOKUP(D:D,'Payment Schedule'!U:AK,17,FALSE),"Not Leased")</f>
        <v>Not Leased</v>
      </c>
      <c r="H2573" s="125"/>
      <c r="O2573" s="125"/>
      <c r="P2573" s="125"/>
      <c r="Q2573" s="125"/>
      <c r="U2573" s="125"/>
      <c r="V2573" s="125"/>
      <c r="W2573" s="125"/>
    </row>
    <row r="2574" spans="1:23" x14ac:dyDescent="0.2">
      <c r="A2574" s="29" t="str">
        <f>IFERROR(VLOOKUP(D:D,'Payment Schedule'!U:AK,17,FALSE),"Not Leased")</f>
        <v>Not Leased</v>
      </c>
      <c r="H2574" s="125"/>
      <c r="O2574" s="125"/>
      <c r="P2574" s="125"/>
      <c r="Q2574" s="125"/>
      <c r="U2574" s="125"/>
      <c r="V2574" s="125"/>
      <c r="W2574" s="125"/>
    </row>
    <row r="2575" spans="1:23" x14ac:dyDescent="0.2">
      <c r="A2575" s="29" t="str">
        <f>IFERROR(VLOOKUP(D:D,'Payment Schedule'!U:AK,17,FALSE),"Not Leased")</f>
        <v>Not Leased</v>
      </c>
      <c r="H2575" s="125"/>
      <c r="O2575" s="125"/>
      <c r="P2575" s="125"/>
      <c r="Q2575" s="125"/>
      <c r="U2575" s="125"/>
      <c r="V2575" s="125"/>
      <c r="W2575" s="125"/>
    </row>
    <row r="2576" spans="1:23" x14ac:dyDescent="0.2">
      <c r="A2576" s="29" t="str">
        <f>IFERROR(VLOOKUP(D:D,'Payment Schedule'!U:AK,17,FALSE),"Not Leased")</f>
        <v>Not Leased</v>
      </c>
      <c r="H2576" s="125"/>
      <c r="O2576" s="125"/>
      <c r="P2576" s="125"/>
      <c r="Q2576" s="125"/>
      <c r="U2576" s="125"/>
      <c r="V2576" s="125"/>
      <c r="W2576" s="125"/>
    </row>
    <row r="2577" spans="1:23" x14ac:dyDescent="0.2">
      <c r="A2577" s="29" t="str">
        <f>IFERROR(VLOOKUP(D:D,'Payment Schedule'!U:AK,17,FALSE),"Not Leased")</f>
        <v>Not Leased</v>
      </c>
      <c r="H2577" s="125"/>
      <c r="O2577" s="125"/>
      <c r="P2577" s="125"/>
      <c r="Q2577" s="125"/>
      <c r="U2577" s="125"/>
      <c r="V2577" s="125"/>
      <c r="W2577" s="125"/>
    </row>
    <row r="2578" spans="1:23" x14ac:dyDescent="0.2">
      <c r="A2578" s="29" t="str">
        <f>IFERROR(VLOOKUP(D:D,'Payment Schedule'!U:AK,17,FALSE),"Not Leased")</f>
        <v>Not Leased</v>
      </c>
      <c r="H2578" s="125"/>
      <c r="O2578" s="125"/>
      <c r="P2578" s="125"/>
      <c r="Q2578" s="125"/>
      <c r="U2578" s="125"/>
      <c r="V2578" s="125"/>
      <c r="W2578" s="125"/>
    </row>
    <row r="2579" spans="1:23" x14ac:dyDescent="0.2">
      <c r="A2579" s="29" t="str">
        <f>IFERROR(VLOOKUP(D:D,'Payment Schedule'!U:AK,17,FALSE),"Not Leased")</f>
        <v>Not Leased</v>
      </c>
      <c r="H2579" s="125"/>
      <c r="O2579" s="125"/>
      <c r="P2579" s="125"/>
      <c r="Q2579" s="125"/>
      <c r="U2579" s="125"/>
      <c r="V2579" s="125"/>
      <c r="W2579" s="125"/>
    </row>
    <row r="2580" spans="1:23" x14ac:dyDescent="0.2">
      <c r="A2580" s="29" t="str">
        <f>IFERROR(VLOOKUP(D:D,'Payment Schedule'!U:AK,17,FALSE),"Not Leased")</f>
        <v>Not Leased</v>
      </c>
      <c r="H2580" s="125"/>
      <c r="O2580" s="125"/>
      <c r="P2580" s="125"/>
      <c r="Q2580" s="125"/>
      <c r="U2580" s="125"/>
      <c r="V2580" s="125"/>
      <c r="W2580" s="125"/>
    </row>
    <row r="2581" spans="1:23" x14ac:dyDescent="0.2">
      <c r="A2581" s="29" t="str">
        <f>IFERROR(VLOOKUP(D:D,'Payment Schedule'!U:AK,17,FALSE),"Not Leased")</f>
        <v>Not Leased</v>
      </c>
      <c r="H2581" s="125"/>
      <c r="O2581" s="125"/>
      <c r="P2581" s="125"/>
      <c r="Q2581" s="125"/>
      <c r="U2581" s="125"/>
      <c r="V2581" s="125"/>
      <c r="W2581" s="125"/>
    </row>
    <row r="2582" spans="1:23" x14ac:dyDescent="0.2">
      <c r="A2582" s="29" t="str">
        <f>IFERROR(VLOOKUP(D:D,'Payment Schedule'!U:AK,17,FALSE),"Not Leased")</f>
        <v>Not Leased</v>
      </c>
      <c r="H2582" s="125"/>
      <c r="O2582" s="125"/>
      <c r="P2582" s="125"/>
      <c r="Q2582" s="125"/>
      <c r="U2582" s="125"/>
      <c r="V2582" s="125"/>
      <c r="W2582" s="125"/>
    </row>
    <row r="2583" spans="1:23" x14ac:dyDescent="0.2">
      <c r="A2583" s="29" t="str">
        <f>IFERROR(VLOOKUP(D:D,'Payment Schedule'!U:AK,17,FALSE),"Not Leased")</f>
        <v>Not Leased</v>
      </c>
      <c r="H2583" s="125"/>
      <c r="O2583" s="125"/>
      <c r="P2583" s="125"/>
      <c r="Q2583" s="125"/>
      <c r="U2583" s="125"/>
      <c r="V2583" s="125"/>
      <c r="W2583" s="125"/>
    </row>
    <row r="2584" spans="1:23" x14ac:dyDescent="0.2">
      <c r="A2584" s="29" t="str">
        <f>IFERROR(VLOOKUP(D:D,'Payment Schedule'!U:AK,17,FALSE),"Not Leased")</f>
        <v>Not Leased</v>
      </c>
      <c r="H2584" s="125"/>
      <c r="O2584" s="125"/>
      <c r="P2584" s="125"/>
      <c r="Q2584" s="125"/>
      <c r="U2584" s="125"/>
      <c r="V2584" s="125"/>
      <c r="W2584" s="125"/>
    </row>
    <row r="2585" spans="1:23" x14ac:dyDescent="0.2">
      <c r="A2585" s="29" t="str">
        <f>IFERROR(VLOOKUP(D:D,'Payment Schedule'!U:AK,17,FALSE),"Not Leased")</f>
        <v>Not Leased</v>
      </c>
      <c r="H2585" s="125"/>
      <c r="O2585" s="125"/>
      <c r="P2585" s="125"/>
      <c r="Q2585" s="125"/>
      <c r="U2585" s="125"/>
      <c r="V2585" s="125"/>
      <c r="W2585" s="125"/>
    </row>
    <row r="2586" spans="1:23" x14ac:dyDescent="0.2">
      <c r="A2586" s="29" t="str">
        <f>IFERROR(VLOOKUP(D:D,'Payment Schedule'!U:AK,17,FALSE),"Not Leased")</f>
        <v>Not Leased</v>
      </c>
      <c r="H2586" s="125"/>
      <c r="O2586" s="125"/>
      <c r="P2586" s="125"/>
      <c r="Q2586" s="125"/>
      <c r="U2586" s="125"/>
      <c r="V2586" s="125"/>
      <c r="W2586" s="125"/>
    </row>
    <row r="2587" spans="1:23" x14ac:dyDescent="0.2">
      <c r="A2587" s="29" t="str">
        <f>IFERROR(VLOOKUP(D:D,'Payment Schedule'!U:AK,17,FALSE),"Not Leased")</f>
        <v>Not Leased</v>
      </c>
      <c r="H2587" s="125"/>
      <c r="O2587" s="125"/>
      <c r="P2587" s="125"/>
      <c r="Q2587" s="125"/>
      <c r="U2587" s="125"/>
      <c r="V2587" s="125"/>
      <c r="W2587" s="125"/>
    </row>
    <row r="2588" spans="1:23" x14ac:dyDescent="0.2">
      <c r="A2588" s="29" t="str">
        <f>IFERROR(VLOOKUP(D:D,'Payment Schedule'!U:AK,17,FALSE),"Not Leased")</f>
        <v>Not Leased</v>
      </c>
      <c r="H2588" s="125"/>
      <c r="O2588" s="125"/>
      <c r="P2588" s="125"/>
      <c r="Q2588" s="125"/>
      <c r="U2588" s="125"/>
      <c r="V2588" s="125"/>
      <c r="W2588" s="125"/>
    </row>
    <row r="2589" spans="1:23" x14ac:dyDescent="0.2">
      <c r="A2589" s="29" t="str">
        <f>IFERROR(VLOOKUP(D:D,'Payment Schedule'!U:AK,17,FALSE),"Not Leased")</f>
        <v>Not Leased</v>
      </c>
      <c r="H2589" s="125"/>
      <c r="O2589" s="125"/>
      <c r="P2589" s="125"/>
      <c r="Q2589" s="125"/>
      <c r="U2589" s="125"/>
      <c r="V2589" s="125"/>
      <c r="W2589" s="125"/>
    </row>
    <row r="2590" spans="1:23" x14ac:dyDescent="0.2">
      <c r="A2590" s="29" t="str">
        <f>IFERROR(VLOOKUP(D:D,'Payment Schedule'!U:AK,17,FALSE),"Not Leased")</f>
        <v>Not Leased</v>
      </c>
      <c r="H2590" s="125"/>
      <c r="O2590" s="125"/>
      <c r="P2590" s="125"/>
      <c r="Q2590" s="125"/>
      <c r="U2590" s="125"/>
      <c r="V2590" s="125"/>
      <c r="W2590" s="125"/>
    </row>
    <row r="2591" spans="1:23" x14ac:dyDescent="0.2">
      <c r="A2591" s="29" t="str">
        <f>IFERROR(VLOOKUP(D:D,'Payment Schedule'!U:AK,17,FALSE),"Not Leased")</f>
        <v>Not Leased</v>
      </c>
      <c r="H2591" s="125"/>
      <c r="O2591" s="125"/>
      <c r="P2591" s="125"/>
      <c r="Q2591" s="125"/>
      <c r="U2591" s="125"/>
      <c r="V2591" s="125"/>
      <c r="W2591" s="125"/>
    </row>
    <row r="2592" spans="1:23" x14ac:dyDescent="0.2">
      <c r="A2592" s="29" t="str">
        <f>IFERROR(VLOOKUP(D:D,'Payment Schedule'!U:AK,17,FALSE),"Not Leased")</f>
        <v>Not Leased</v>
      </c>
      <c r="H2592" s="125"/>
      <c r="O2592" s="125"/>
      <c r="P2592" s="125"/>
      <c r="Q2592" s="125"/>
      <c r="U2592" s="125"/>
      <c r="V2592" s="125"/>
      <c r="W2592" s="125"/>
    </row>
    <row r="2593" spans="1:23" x14ac:dyDescent="0.2">
      <c r="A2593" s="29" t="str">
        <f>IFERROR(VLOOKUP(D:D,'Payment Schedule'!U:AK,17,FALSE),"Not Leased")</f>
        <v>Not Leased</v>
      </c>
      <c r="H2593" s="125"/>
      <c r="O2593" s="125"/>
      <c r="P2593" s="125"/>
      <c r="Q2593" s="125"/>
      <c r="U2593" s="125"/>
      <c r="V2593" s="125"/>
      <c r="W2593" s="125"/>
    </row>
    <row r="2594" spans="1:23" x14ac:dyDescent="0.2">
      <c r="A2594" s="29" t="str">
        <f>IFERROR(VLOOKUP(D:D,'Payment Schedule'!U:AK,17,FALSE),"Not Leased")</f>
        <v>Not Leased</v>
      </c>
      <c r="H2594" s="125"/>
      <c r="O2594" s="125"/>
      <c r="P2594" s="125"/>
      <c r="Q2594" s="125"/>
      <c r="U2594" s="125"/>
      <c r="V2594" s="125"/>
      <c r="W2594" s="125"/>
    </row>
    <row r="2595" spans="1:23" x14ac:dyDescent="0.2">
      <c r="A2595" s="29" t="str">
        <f>IFERROR(VLOOKUP(D:D,'Payment Schedule'!U:AK,17,FALSE),"Not Leased")</f>
        <v>Not Leased</v>
      </c>
      <c r="H2595" s="125"/>
      <c r="O2595" s="125"/>
      <c r="P2595" s="125"/>
      <c r="Q2595" s="125"/>
      <c r="U2595" s="125"/>
      <c r="V2595" s="125"/>
      <c r="W2595" s="125"/>
    </row>
    <row r="2596" spans="1:23" x14ac:dyDescent="0.2">
      <c r="A2596" s="29" t="str">
        <f>IFERROR(VLOOKUP(D:D,'Payment Schedule'!U:AK,17,FALSE),"Not Leased")</f>
        <v>Not Leased</v>
      </c>
      <c r="H2596" s="125"/>
      <c r="O2596" s="125"/>
      <c r="P2596" s="125"/>
      <c r="Q2596" s="125"/>
      <c r="U2596" s="125"/>
      <c r="V2596" s="125"/>
      <c r="W2596" s="125"/>
    </row>
    <row r="2597" spans="1:23" x14ac:dyDescent="0.2">
      <c r="A2597" s="29" t="str">
        <f>IFERROR(VLOOKUP(D:D,'Payment Schedule'!U:AK,17,FALSE),"Not Leased")</f>
        <v>Not Leased</v>
      </c>
      <c r="H2597" s="125"/>
      <c r="O2597" s="125"/>
      <c r="P2597" s="125"/>
      <c r="Q2597" s="125"/>
      <c r="U2597" s="125"/>
      <c r="V2597" s="125"/>
      <c r="W2597" s="125"/>
    </row>
    <row r="2598" spans="1:23" x14ac:dyDescent="0.2">
      <c r="A2598" s="29" t="str">
        <f>IFERROR(VLOOKUP(D:D,'Payment Schedule'!U:AK,17,FALSE),"Not Leased")</f>
        <v>Not Leased</v>
      </c>
      <c r="H2598" s="125"/>
      <c r="O2598" s="125"/>
      <c r="P2598" s="125"/>
      <c r="Q2598" s="125"/>
      <c r="U2598" s="125"/>
      <c r="V2598" s="125"/>
      <c r="W2598" s="125"/>
    </row>
    <row r="2599" spans="1:23" x14ac:dyDescent="0.2">
      <c r="A2599" s="29" t="str">
        <f>IFERROR(VLOOKUP(D:D,'Payment Schedule'!U:AK,17,FALSE),"Not Leased")</f>
        <v>Not Leased</v>
      </c>
      <c r="H2599" s="125"/>
      <c r="O2599" s="125"/>
      <c r="P2599" s="125"/>
      <c r="Q2599" s="125"/>
      <c r="U2599" s="125"/>
      <c r="V2599" s="125"/>
      <c r="W2599" s="125"/>
    </row>
    <row r="2600" spans="1:23" x14ac:dyDescent="0.2">
      <c r="A2600" s="29" t="str">
        <f>IFERROR(VLOOKUP(D:D,'Payment Schedule'!U:AK,17,FALSE),"Not Leased")</f>
        <v>Not Leased</v>
      </c>
      <c r="H2600" s="125"/>
      <c r="O2600" s="125"/>
      <c r="P2600" s="125"/>
      <c r="Q2600" s="125"/>
      <c r="U2600" s="125"/>
      <c r="V2600" s="125"/>
      <c r="W2600" s="125"/>
    </row>
    <row r="2601" spans="1:23" x14ac:dyDescent="0.2">
      <c r="A2601" s="29" t="str">
        <f>IFERROR(VLOOKUP(D:D,'Payment Schedule'!U:AK,17,FALSE),"Not Leased")</f>
        <v>Not Leased</v>
      </c>
      <c r="H2601" s="125"/>
      <c r="O2601" s="125"/>
      <c r="P2601" s="125"/>
      <c r="Q2601" s="125"/>
      <c r="U2601" s="125"/>
      <c r="V2601" s="125"/>
      <c r="W2601" s="125"/>
    </row>
    <row r="2602" spans="1:23" x14ac:dyDescent="0.2">
      <c r="A2602" s="29" t="str">
        <f>IFERROR(VLOOKUP(D:D,'Payment Schedule'!U:AK,17,FALSE),"Not Leased")</f>
        <v>Not Leased</v>
      </c>
      <c r="H2602" s="125"/>
      <c r="O2602" s="125"/>
      <c r="P2602" s="125"/>
      <c r="Q2602" s="125"/>
      <c r="U2602" s="125"/>
      <c r="V2602" s="125"/>
      <c r="W2602" s="125"/>
    </row>
    <row r="2603" spans="1:23" x14ac:dyDescent="0.2">
      <c r="A2603" s="29" t="str">
        <f>IFERROR(VLOOKUP(D:D,'Payment Schedule'!U:AK,17,FALSE),"Not Leased")</f>
        <v>Not Leased</v>
      </c>
      <c r="H2603" s="125"/>
      <c r="O2603" s="125"/>
      <c r="P2603" s="125"/>
      <c r="Q2603" s="125"/>
      <c r="U2603" s="125"/>
      <c r="V2603" s="125"/>
      <c r="W2603" s="125"/>
    </row>
    <row r="2604" spans="1:23" x14ac:dyDescent="0.2">
      <c r="A2604" s="29" t="str">
        <f>IFERROR(VLOOKUP(D:D,'Payment Schedule'!U:AK,17,FALSE),"Not Leased")</f>
        <v>Not Leased</v>
      </c>
      <c r="H2604" s="125"/>
      <c r="O2604" s="125"/>
      <c r="P2604" s="125"/>
      <c r="Q2604" s="125"/>
      <c r="U2604" s="125"/>
      <c r="V2604" s="125"/>
      <c r="W2604" s="125"/>
    </row>
    <row r="2605" spans="1:23" x14ac:dyDescent="0.2">
      <c r="A2605" s="29" t="str">
        <f>IFERROR(VLOOKUP(D:D,'Payment Schedule'!U:AK,17,FALSE),"Not Leased")</f>
        <v>Not Leased</v>
      </c>
      <c r="H2605" s="125"/>
      <c r="O2605" s="125"/>
      <c r="P2605" s="125"/>
      <c r="Q2605" s="125"/>
      <c r="U2605" s="125"/>
      <c r="V2605" s="125"/>
      <c r="W2605" s="125"/>
    </row>
    <row r="2606" spans="1:23" x14ac:dyDescent="0.2">
      <c r="A2606" s="29" t="str">
        <f>IFERROR(VLOOKUP(D:D,'Payment Schedule'!U:AK,17,FALSE),"Not Leased")</f>
        <v>Not Leased</v>
      </c>
      <c r="H2606" s="125"/>
      <c r="O2606" s="125"/>
      <c r="P2606" s="125"/>
      <c r="Q2606" s="125"/>
      <c r="U2606" s="125"/>
      <c r="V2606" s="125"/>
      <c r="W2606" s="125"/>
    </row>
    <row r="2607" spans="1:23" x14ac:dyDescent="0.2">
      <c r="A2607" s="29" t="str">
        <f>IFERROR(VLOOKUP(D:D,'Payment Schedule'!U:AK,17,FALSE),"Not Leased")</f>
        <v>Not Leased</v>
      </c>
      <c r="H2607" s="125"/>
      <c r="O2607" s="125"/>
      <c r="P2607" s="125"/>
      <c r="Q2607" s="125"/>
      <c r="U2607" s="125"/>
      <c r="V2607" s="125"/>
      <c r="W2607" s="125"/>
    </row>
    <row r="2608" spans="1:23" x14ac:dyDescent="0.2">
      <c r="A2608" s="29" t="str">
        <f>IFERROR(VLOOKUP(D:D,'Payment Schedule'!U:AK,17,FALSE),"Not Leased")</f>
        <v>Not Leased</v>
      </c>
      <c r="H2608" s="125"/>
      <c r="O2608" s="125"/>
      <c r="P2608" s="125"/>
      <c r="Q2608" s="125"/>
      <c r="U2608" s="125"/>
      <c r="V2608" s="125"/>
      <c r="W2608" s="125"/>
    </row>
    <row r="2609" spans="1:23" x14ac:dyDescent="0.2">
      <c r="A2609" s="29" t="str">
        <f>IFERROR(VLOOKUP(D:D,'Payment Schedule'!U:AK,17,FALSE),"Not Leased")</f>
        <v>Not Leased</v>
      </c>
      <c r="H2609" s="125"/>
      <c r="O2609" s="125"/>
      <c r="P2609" s="125"/>
      <c r="Q2609" s="125"/>
      <c r="U2609" s="125"/>
      <c r="V2609" s="125"/>
      <c r="W2609" s="125"/>
    </row>
    <row r="2610" spans="1:23" x14ac:dyDescent="0.2">
      <c r="A2610" s="29" t="str">
        <f>IFERROR(VLOOKUP(D:D,'Payment Schedule'!U:AK,17,FALSE),"Not Leased")</f>
        <v>Not Leased</v>
      </c>
      <c r="H2610" s="125"/>
      <c r="O2610" s="125"/>
      <c r="P2610" s="125"/>
      <c r="Q2610" s="125"/>
      <c r="U2610" s="125"/>
      <c r="V2610" s="125"/>
      <c r="W2610" s="125"/>
    </row>
    <row r="2611" spans="1:23" x14ac:dyDescent="0.2">
      <c r="A2611" s="29" t="str">
        <f>IFERROR(VLOOKUP(D:D,'Payment Schedule'!U:AK,17,FALSE),"Not Leased")</f>
        <v>Not Leased</v>
      </c>
      <c r="H2611" s="125"/>
      <c r="O2611" s="125"/>
      <c r="P2611" s="125"/>
      <c r="Q2611" s="125"/>
      <c r="U2611" s="125"/>
      <c r="V2611" s="125"/>
      <c r="W2611" s="125"/>
    </row>
    <row r="2612" spans="1:23" x14ac:dyDescent="0.2">
      <c r="A2612" s="29" t="str">
        <f>IFERROR(VLOOKUP(D:D,'Payment Schedule'!U:AK,17,FALSE),"Not Leased")</f>
        <v>Not Leased</v>
      </c>
      <c r="H2612" s="125"/>
      <c r="O2612" s="125"/>
      <c r="P2612" s="125"/>
      <c r="Q2612" s="125"/>
      <c r="U2612" s="125"/>
      <c r="V2612" s="125"/>
      <c r="W2612" s="125"/>
    </row>
    <row r="2613" spans="1:23" x14ac:dyDescent="0.2">
      <c r="A2613" s="29" t="str">
        <f>IFERROR(VLOOKUP(D:D,'Payment Schedule'!U:AK,17,FALSE),"Not Leased")</f>
        <v>Not Leased</v>
      </c>
      <c r="H2613" s="125"/>
      <c r="O2613" s="125"/>
      <c r="P2613" s="125"/>
      <c r="Q2613" s="125"/>
      <c r="U2613" s="125"/>
      <c r="V2613" s="125"/>
      <c r="W2613" s="125"/>
    </row>
    <row r="2614" spans="1:23" x14ac:dyDescent="0.2">
      <c r="A2614" s="29" t="str">
        <f>IFERROR(VLOOKUP(D:D,'Payment Schedule'!U:AK,17,FALSE),"Not Leased")</f>
        <v>Not Leased</v>
      </c>
      <c r="H2614" s="125"/>
      <c r="O2614" s="125"/>
      <c r="P2614" s="125"/>
      <c r="Q2614" s="125"/>
      <c r="U2614" s="125"/>
      <c r="V2614" s="125"/>
      <c r="W2614" s="125"/>
    </row>
    <row r="2615" spans="1:23" x14ac:dyDescent="0.2">
      <c r="A2615" s="29" t="str">
        <f>IFERROR(VLOOKUP(D:D,'Payment Schedule'!U:AK,17,FALSE),"Not Leased")</f>
        <v>Not Leased</v>
      </c>
      <c r="H2615" s="125"/>
      <c r="O2615" s="125"/>
      <c r="P2615" s="125"/>
      <c r="Q2615" s="125"/>
      <c r="U2615" s="125"/>
      <c r="V2615" s="125"/>
      <c r="W2615" s="125"/>
    </row>
    <row r="2616" spans="1:23" x14ac:dyDescent="0.2">
      <c r="A2616" s="29" t="str">
        <f>IFERROR(VLOOKUP(D:D,'Payment Schedule'!U:AK,17,FALSE),"Not Leased")</f>
        <v>Not Leased</v>
      </c>
      <c r="H2616" s="125"/>
      <c r="O2616" s="125"/>
      <c r="P2616" s="125"/>
      <c r="Q2616" s="125"/>
      <c r="U2616" s="125"/>
      <c r="V2616" s="125"/>
      <c r="W2616" s="125"/>
    </row>
    <row r="2617" spans="1:23" x14ac:dyDescent="0.2">
      <c r="A2617" s="29" t="str">
        <f>IFERROR(VLOOKUP(D:D,'Payment Schedule'!U:AK,17,FALSE),"Not Leased")</f>
        <v>Not Leased</v>
      </c>
      <c r="H2617" s="125"/>
      <c r="O2617" s="125"/>
      <c r="P2617" s="125"/>
      <c r="Q2617" s="125"/>
      <c r="U2617" s="125"/>
      <c r="V2617" s="125"/>
      <c r="W2617" s="125"/>
    </row>
    <row r="2618" spans="1:23" x14ac:dyDescent="0.2">
      <c r="A2618" s="29" t="str">
        <f>IFERROR(VLOOKUP(D:D,'Payment Schedule'!U:AK,17,FALSE),"Not Leased")</f>
        <v>Not Leased</v>
      </c>
      <c r="H2618" s="125"/>
      <c r="O2618" s="125"/>
      <c r="P2618" s="125"/>
      <c r="Q2618" s="125"/>
      <c r="U2618" s="125"/>
      <c r="V2618" s="125"/>
      <c r="W2618" s="125"/>
    </row>
    <row r="2619" spans="1:23" x14ac:dyDescent="0.2">
      <c r="A2619" s="29" t="str">
        <f>IFERROR(VLOOKUP(D:D,'Payment Schedule'!U:AK,17,FALSE),"Not Leased")</f>
        <v>Not Leased</v>
      </c>
      <c r="H2619" s="125"/>
      <c r="O2619" s="125"/>
      <c r="P2619" s="125"/>
      <c r="Q2619" s="125"/>
      <c r="U2619" s="125"/>
      <c r="V2619" s="125"/>
      <c r="W2619" s="125"/>
    </row>
    <row r="2620" spans="1:23" x14ac:dyDescent="0.2">
      <c r="A2620" s="29" t="str">
        <f>IFERROR(VLOOKUP(D:D,'Payment Schedule'!U:AK,17,FALSE),"Not Leased")</f>
        <v>Not Leased</v>
      </c>
      <c r="H2620" s="125"/>
      <c r="O2620" s="125"/>
      <c r="P2620" s="125"/>
      <c r="Q2620" s="125"/>
      <c r="U2620" s="125"/>
      <c r="V2620" s="125"/>
      <c r="W2620" s="125"/>
    </row>
    <row r="2621" spans="1:23" x14ac:dyDescent="0.2">
      <c r="A2621" s="29" t="str">
        <f>IFERROR(VLOOKUP(D:D,'Payment Schedule'!U:AK,17,FALSE),"Not Leased")</f>
        <v>Not Leased</v>
      </c>
      <c r="H2621" s="125"/>
      <c r="O2621" s="125"/>
      <c r="P2621" s="125"/>
      <c r="Q2621" s="125"/>
      <c r="U2621" s="125"/>
      <c r="V2621" s="125"/>
      <c r="W2621" s="125"/>
    </row>
    <row r="2622" spans="1:23" x14ac:dyDescent="0.2">
      <c r="A2622" s="29" t="str">
        <f>IFERROR(VLOOKUP(D:D,'Payment Schedule'!U:AK,17,FALSE),"Not Leased")</f>
        <v>Not Leased</v>
      </c>
      <c r="H2622" s="125"/>
      <c r="O2622" s="125"/>
      <c r="P2622" s="125"/>
      <c r="Q2622" s="125"/>
      <c r="U2622" s="125"/>
      <c r="V2622" s="125"/>
      <c r="W2622" s="125"/>
    </row>
    <row r="2623" spans="1:23" x14ac:dyDescent="0.2">
      <c r="A2623" s="29" t="str">
        <f>IFERROR(VLOOKUP(D:D,'Payment Schedule'!U:AK,17,FALSE),"Not Leased")</f>
        <v>Not Leased</v>
      </c>
      <c r="H2623" s="125"/>
      <c r="O2623" s="125"/>
      <c r="P2623" s="125"/>
      <c r="Q2623" s="125"/>
      <c r="U2623" s="125"/>
      <c r="V2623" s="125"/>
      <c r="W2623" s="125"/>
    </row>
    <row r="2624" spans="1:23" x14ac:dyDescent="0.2">
      <c r="A2624" s="29" t="str">
        <f>IFERROR(VLOOKUP(D:D,'Payment Schedule'!U:AK,17,FALSE),"Not Leased")</f>
        <v>Not Leased</v>
      </c>
      <c r="H2624" s="125"/>
      <c r="O2624" s="125"/>
      <c r="P2624" s="125"/>
      <c r="Q2624" s="125"/>
      <c r="U2624" s="125"/>
      <c r="V2624" s="125"/>
      <c r="W2624" s="125"/>
    </row>
    <row r="2625" spans="1:23" x14ac:dyDescent="0.2">
      <c r="A2625" s="29" t="str">
        <f>IFERROR(VLOOKUP(D:D,'Payment Schedule'!U:AK,17,FALSE),"Not Leased")</f>
        <v>Not Leased</v>
      </c>
      <c r="H2625" s="125"/>
      <c r="O2625" s="125"/>
      <c r="P2625" s="125"/>
      <c r="Q2625" s="125"/>
      <c r="U2625" s="125"/>
      <c r="V2625" s="125"/>
      <c r="W2625" s="125"/>
    </row>
    <row r="2626" spans="1:23" x14ac:dyDescent="0.2">
      <c r="A2626" s="29" t="str">
        <f>IFERROR(VLOOKUP(D:D,'Payment Schedule'!U:AK,17,FALSE),"Not Leased")</f>
        <v>Not Leased</v>
      </c>
      <c r="H2626" s="125"/>
      <c r="O2626" s="125"/>
      <c r="P2626" s="125"/>
      <c r="Q2626" s="125"/>
      <c r="U2626" s="125"/>
      <c r="V2626" s="125"/>
      <c r="W2626" s="125"/>
    </row>
    <row r="2627" spans="1:23" x14ac:dyDescent="0.2">
      <c r="A2627" s="29" t="str">
        <f>IFERROR(VLOOKUP(D:D,'Payment Schedule'!U:AK,17,FALSE),"Not Leased")</f>
        <v>Not Leased</v>
      </c>
      <c r="H2627" s="125"/>
      <c r="O2627" s="125"/>
      <c r="P2627" s="125"/>
      <c r="Q2627" s="125"/>
      <c r="U2627" s="125"/>
      <c r="V2627" s="125"/>
      <c r="W2627" s="125"/>
    </row>
    <row r="2628" spans="1:23" x14ac:dyDescent="0.2">
      <c r="A2628" s="29" t="str">
        <f>IFERROR(VLOOKUP(D:D,'Payment Schedule'!U:AK,17,FALSE),"Not Leased")</f>
        <v>Not Leased</v>
      </c>
      <c r="H2628" s="125"/>
      <c r="O2628" s="125"/>
      <c r="P2628" s="125"/>
      <c r="Q2628" s="125"/>
      <c r="U2628" s="125"/>
      <c r="V2628" s="125"/>
      <c r="W2628" s="125"/>
    </row>
    <row r="2629" spans="1:23" x14ac:dyDescent="0.2">
      <c r="A2629" s="29" t="str">
        <f>IFERROR(VLOOKUP(D:D,'Payment Schedule'!U:AK,17,FALSE),"Not Leased")</f>
        <v>Not Leased</v>
      </c>
      <c r="H2629" s="125"/>
      <c r="O2629" s="125"/>
      <c r="P2629" s="125"/>
      <c r="Q2629" s="125"/>
      <c r="U2629" s="125"/>
      <c r="V2629" s="125"/>
      <c r="W2629" s="125"/>
    </row>
    <row r="2630" spans="1:23" x14ac:dyDescent="0.2">
      <c r="A2630" s="29" t="str">
        <f>IFERROR(VLOOKUP(D:D,'Payment Schedule'!U:AK,17,FALSE),"Not Leased")</f>
        <v>Not Leased</v>
      </c>
      <c r="H2630" s="125"/>
      <c r="O2630" s="125"/>
      <c r="P2630" s="125"/>
      <c r="Q2630" s="125"/>
      <c r="U2630" s="125"/>
      <c r="V2630" s="125"/>
      <c r="W2630" s="125"/>
    </row>
    <row r="2631" spans="1:23" x14ac:dyDescent="0.2">
      <c r="A2631" s="29" t="str">
        <f>IFERROR(VLOOKUP(D:D,'Payment Schedule'!U:AK,17,FALSE),"Not Leased")</f>
        <v>Not Leased</v>
      </c>
      <c r="H2631" s="125"/>
      <c r="O2631" s="125"/>
      <c r="P2631" s="125"/>
      <c r="Q2631" s="125"/>
      <c r="U2631" s="125"/>
      <c r="V2631" s="125"/>
      <c r="W2631" s="125"/>
    </row>
    <row r="2632" spans="1:23" x14ac:dyDescent="0.2">
      <c r="A2632" s="29" t="str">
        <f>IFERROR(VLOOKUP(D:D,'Payment Schedule'!U:AK,17,FALSE),"Not Leased")</f>
        <v>Not Leased</v>
      </c>
      <c r="H2632" s="125"/>
      <c r="O2632" s="125"/>
      <c r="P2632" s="125"/>
      <c r="Q2632" s="125"/>
      <c r="U2632" s="125"/>
      <c r="V2632" s="125"/>
      <c r="W2632" s="125"/>
    </row>
    <row r="2633" spans="1:23" x14ac:dyDescent="0.2">
      <c r="A2633" s="29" t="str">
        <f>IFERROR(VLOOKUP(D:D,'Payment Schedule'!U:AK,17,FALSE),"Not Leased")</f>
        <v>Not Leased</v>
      </c>
      <c r="H2633" s="125"/>
      <c r="O2633" s="125"/>
      <c r="P2633" s="125"/>
      <c r="Q2633" s="125"/>
      <c r="U2633" s="125"/>
      <c r="V2633" s="125"/>
      <c r="W2633" s="125"/>
    </row>
    <row r="2634" spans="1:23" x14ac:dyDescent="0.2">
      <c r="A2634" s="29" t="str">
        <f>IFERROR(VLOOKUP(D:D,'Payment Schedule'!U:AK,17,FALSE),"Not Leased")</f>
        <v>Not Leased</v>
      </c>
      <c r="H2634" s="125"/>
      <c r="O2634" s="125"/>
      <c r="P2634" s="125"/>
      <c r="Q2634" s="125"/>
      <c r="U2634" s="125"/>
      <c r="V2634" s="125"/>
      <c r="W2634" s="125"/>
    </row>
    <row r="2635" spans="1:23" x14ac:dyDescent="0.2">
      <c r="A2635" s="29" t="str">
        <f>IFERROR(VLOOKUP(D:D,'Payment Schedule'!U:AK,17,FALSE),"Not Leased")</f>
        <v>Not Leased</v>
      </c>
      <c r="H2635" s="125"/>
      <c r="O2635" s="125"/>
      <c r="P2635" s="125"/>
      <c r="Q2635" s="125"/>
      <c r="U2635" s="125"/>
      <c r="V2635" s="125"/>
      <c r="W2635" s="125"/>
    </row>
    <row r="2636" spans="1:23" x14ac:dyDescent="0.2">
      <c r="A2636" s="29" t="str">
        <f>IFERROR(VLOOKUP(D:D,'Payment Schedule'!U:AK,17,FALSE),"Not Leased")</f>
        <v>Not Leased</v>
      </c>
      <c r="H2636" s="125"/>
      <c r="L2636" s="125"/>
      <c r="M2636" s="125"/>
      <c r="O2636" s="125"/>
      <c r="P2636" s="125"/>
      <c r="Q2636" s="125"/>
      <c r="S2636" s="125"/>
      <c r="U2636" s="125"/>
      <c r="V2636" s="125"/>
      <c r="W2636" s="125"/>
    </row>
    <row r="2637" spans="1:23" x14ac:dyDescent="0.2">
      <c r="A2637" s="29" t="str">
        <f>IFERROR(VLOOKUP(D:D,'Payment Schedule'!U:AK,17,FALSE),"Not Leased")</f>
        <v>Not Leased</v>
      </c>
      <c r="H2637" s="125"/>
      <c r="O2637" s="125"/>
      <c r="P2637" s="125"/>
      <c r="Q2637" s="125"/>
      <c r="U2637" s="125"/>
      <c r="V2637" s="125"/>
      <c r="W2637" s="125"/>
    </row>
    <row r="2638" spans="1:23" x14ac:dyDescent="0.2">
      <c r="A2638" s="29" t="str">
        <f>IFERROR(VLOOKUP(D:D,'Payment Schedule'!U:AK,17,FALSE),"Not Leased")</f>
        <v>Not Leased</v>
      </c>
      <c r="H2638" s="125"/>
      <c r="O2638" s="125"/>
      <c r="P2638" s="125"/>
      <c r="Q2638" s="125"/>
      <c r="U2638" s="125"/>
      <c r="V2638" s="125"/>
      <c r="W2638" s="125"/>
    </row>
    <row r="2639" spans="1:23" x14ac:dyDescent="0.2">
      <c r="A2639" s="29" t="str">
        <f>IFERROR(VLOOKUP(D:D,'Payment Schedule'!U:AK,17,FALSE),"Not Leased")</f>
        <v>Not Leased</v>
      </c>
      <c r="H2639" s="125"/>
      <c r="O2639" s="125"/>
      <c r="P2639" s="125"/>
      <c r="Q2639" s="125"/>
      <c r="U2639" s="125"/>
      <c r="V2639" s="125"/>
      <c r="W2639" s="125"/>
    </row>
    <row r="2640" spans="1:23" x14ac:dyDescent="0.2">
      <c r="A2640" s="29" t="str">
        <f>IFERROR(VLOOKUP(D:D,'Payment Schedule'!U:AK,17,FALSE),"Not Leased")</f>
        <v>Not Leased</v>
      </c>
      <c r="H2640" s="125"/>
      <c r="O2640" s="125"/>
      <c r="P2640" s="125"/>
      <c r="Q2640" s="125"/>
      <c r="U2640" s="125"/>
      <c r="V2640" s="125"/>
      <c r="W2640" s="125"/>
    </row>
    <row r="2641" spans="1:23" x14ac:dyDescent="0.2">
      <c r="A2641" s="29" t="str">
        <f>IFERROR(VLOOKUP(D:D,'Payment Schedule'!U:AK,17,FALSE),"Not Leased")</f>
        <v>Not Leased</v>
      </c>
      <c r="H2641" s="125"/>
      <c r="O2641" s="125"/>
      <c r="P2641" s="125"/>
      <c r="Q2641" s="125"/>
      <c r="U2641" s="125"/>
      <c r="V2641" s="125"/>
      <c r="W2641" s="125"/>
    </row>
    <row r="2642" spans="1:23" x14ac:dyDescent="0.2">
      <c r="A2642" s="29" t="str">
        <f>IFERROR(VLOOKUP(D:D,'Payment Schedule'!U:AK,17,FALSE),"Not Leased")</f>
        <v>Not Leased</v>
      </c>
      <c r="H2642" s="125"/>
      <c r="O2642" s="125"/>
      <c r="P2642" s="125"/>
      <c r="Q2642" s="125"/>
      <c r="U2642" s="125"/>
      <c r="V2642" s="125"/>
      <c r="W2642" s="125"/>
    </row>
    <row r="2643" spans="1:23" x14ac:dyDescent="0.2">
      <c r="A2643" s="29" t="str">
        <f>IFERROR(VLOOKUP(D:D,'Payment Schedule'!U:AK,17,FALSE),"Not Leased")</f>
        <v>Not Leased</v>
      </c>
      <c r="H2643" s="125"/>
      <c r="O2643" s="125"/>
      <c r="P2643" s="125"/>
      <c r="Q2643" s="125"/>
      <c r="U2643" s="125"/>
      <c r="V2643" s="125"/>
      <c r="W2643" s="125"/>
    </row>
    <row r="2644" spans="1:23" x14ac:dyDescent="0.2">
      <c r="A2644" s="29" t="str">
        <f>IFERROR(VLOOKUP(D:D,'Payment Schedule'!U:AK,17,FALSE),"Not Leased")</f>
        <v>Not Leased</v>
      </c>
      <c r="H2644" s="125"/>
      <c r="O2644" s="125"/>
      <c r="P2644" s="125"/>
      <c r="Q2644" s="125"/>
      <c r="U2644" s="125"/>
      <c r="V2644" s="125"/>
      <c r="W2644" s="125"/>
    </row>
    <row r="2645" spans="1:23" x14ac:dyDescent="0.2">
      <c r="A2645" s="29" t="str">
        <f>IFERROR(VLOOKUP(D:D,'Payment Schedule'!U:AK,17,FALSE),"Not Leased")</f>
        <v>Not Leased</v>
      </c>
      <c r="H2645" s="125"/>
      <c r="O2645" s="125"/>
      <c r="P2645" s="125"/>
      <c r="Q2645" s="125"/>
      <c r="U2645" s="125"/>
      <c r="V2645" s="125"/>
      <c r="W2645" s="125"/>
    </row>
    <row r="2646" spans="1:23" x14ac:dyDescent="0.2">
      <c r="A2646" s="29" t="str">
        <f>IFERROR(VLOOKUP(D:D,'Payment Schedule'!U:AK,17,FALSE),"Not Leased")</f>
        <v>Not Leased</v>
      </c>
      <c r="H2646" s="125"/>
      <c r="O2646" s="125"/>
      <c r="P2646" s="125"/>
      <c r="Q2646" s="125"/>
      <c r="U2646" s="125"/>
      <c r="V2646" s="125"/>
      <c r="W2646" s="125"/>
    </row>
    <row r="2647" spans="1:23" x14ac:dyDescent="0.2">
      <c r="A2647" s="29" t="str">
        <f>IFERROR(VLOOKUP(D:D,'Payment Schedule'!U:AK,17,FALSE),"Not Leased")</f>
        <v>Not Leased</v>
      </c>
      <c r="H2647" s="125"/>
      <c r="O2647" s="125"/>
      <c r="P2647" s="125"/>
      <c r="Q2647" s="125"/>
      <c r="U2647" s="125"/>
      <c r="V2647" s="125"/>
      <c r="W2647" s="125"/>
    </row>
    <row r="2648" spans="1:23" x14ac:dyDescent="0.2">
      <c r="A2648" s="29" t="str">
        <f>IFERROR(VLOOKUP(D:D,'Payment Schedule'!U:AK,17,FALSE),"Not Leased")</f>
        <v>Not Leased</v>
      </c>
      <c r="H2648" s="125"/>
      <c r="O2648" s="125"/>
      <c r="P2648" s="125"/>
      <c r="Q2648" s="125"/>
      <c r="U2648" s="125"/>
      <c r="V2648" s="125"/>
      <c r="W2648" s="125"/>
    </row>
    <row r="2649" spans="1:23" x14ac:dyDescent="0.2">
      <c r="A2649" s="29" t="str">
        <f>IFERROR(VLOOKUP(D:D,'Payment Schedule'!U:AK,17,FALSE),"Not Leased")</f>
        <v>Not Leased</v>
      </c>
      <c r="H2649" s="125"/>
      <c r="O2649" s="125"/>
      <c r="P2649" s="125"/>
      <c r="Q2649" s="125"/>
      <c r="U2649" s="125"/>
      <c r="V2649" s="125"/>
      <c r="W2649" s="125"/>
    </row>
    <row r="2650" spans="1:23" x14ac:dyDescent="0.2">
      <c r="A2650" s="29" t="str">
        <f>IFERROR(VLOOKUP(D:D,'Payment Schedule'!U:AK,17,FALSE),"Not Leased")</f>
        <v>Not Leased</v>
      </c>
      <c r="H2650" s="125"/>
      <c r="O2650" s="125"/>
      <c r="P2650" s="125"/>
      <c r="Q2650" s="125"/>
      <c r="U2650" s="125"/>
      <c r="V2650" s="125"/>
      <c r="W2650" s="125"/>
    </row>
    <row r="2651" spans="1:23" x14ac:dyDescent="0.2">
      <c r="A2651" s="29" t="str">
        <f>IFERROR(VLOOKUP(D:D,'Payment Schedule'!U:AK,17,FALSE),"Not Leased")</f>
        <v>Not Leased</v>
      </c>
      <c r="H2651" s="125"/>
      <c r="O2651" s="125"/>
      <c r="P2651" s="125"/>
      <c r="Q2651" s="125"/>
      <c r="U2651" s="125"/>
      <c r="V2651" s="125"/>
      <c r="W2651" s="125"/>
    </row>
    <row r="2652" spans="1:23" x14ac:dyDescent="0.2">
      <c r="A2652" s="29" t="str">
        <f>IFERROR(VLOOKUP(D:D,'Payment Schedule'!U:AK,17,FALSE),"Not Leased")</f>
        <v>Not Leased</v>
      </c>
      <c r="H2652" s="125"/>
      <c r="O2652" s="125"/>
      <c r="P2652" s="125"/>
      <c r="Q2652" s="125"/>
      <c r="U2652" s="125"/>
      <c r="V2652" s="125"/>
      <c r="W2652" s="125"/>
    </row>
    <row r="2653" spans="1:23" x14ac:dyDescent="0.2">
      <c r="A2653" s="29" t="str">
        <f>IFERROR(VLOOKUP(D:D,'Payment Schedule'!U:AK,17,FALSE),"Not Leased")</f>
        <v>Not Leased</v>
      </c>
      <c r="H2653" s="125"/>
      <c r="O2653" s="125"/>
      <c r="P2653" s="125"/>
      <c r="Q2653" s="125"/>
      <c r="U2653" s="125"/>
      <c r="V2653" s="125"/>
      <c r="W2653" s="125"/>
    </row>
    <row r="2654" spans="1:23" x14ac:dyDescent="0.2">
      <c r="A2654" s="29" t="str">
        <f>IFERROR(VLOOKUP(D:D,'Payment Schedule'!U:AK,17,FALSE),"Not Leased")</f>
        <v>Not Leased</v>
      </c>
      <c r="H2654" s="125"/>
      <c r="O2654" s="125"/>
      <c r="P2654" s="125"/>
      <c r="Q2654" s="125"/>
      <c r="U2654" s="125"/>
      <c r="V2654" s="125"/>
      <c r="W2654" s="125"/>
    </row>
    <row r="2655" spans="1:23" x14ac:dyDescent="0.2">
      <c r="A2655" s="29" t="str">
        <f>IFERROR(VLOOKUP(D:D,'Payment Schedule'!U:AK,17,FALSE),"Not Leased")</f>
        <v>Not Leased</v>
      </c>
      <c r="H2655" s="125"/>
      <c r="O2655" s="125"/>
      <c r="P2655" s="125"/>
      <c r="Q2655" s="125"/>
      <c r="U2655" s="125"/>
      <c r="V2655" s="125"/>
      <c r="W2655" s="125"/>
    </row>
    <row r="2656" spans="1:23" x14ac:dyDescent="0.2">
      <c r="A2656" s="29" t="str">
        <f>IFERROR(VLOOKUP(D:D,'Payment Schedule'!U:AK,17,FALSE),"Not Leased")</f>
        <v>Not Leased</v>
      </c>
      <c r="H2656" s="125"/>
      <c r="O2656" s="125"/>
      <c r="P2656" s="125"/>
      <c r="Q2656" s="125"/>
      <c r="U2656" s="125"/>
      <c r="V2656" s="125"/>
      <c r="W2656" s="125"/>
    </row>
    <row r="2657" spans="1:23" x14ac:dyDescent="0.2">
      <c r="A2657" s="29" t="str">
        <f>IFERROR(VLOOKUP(D:D,'Payment Schedule'!U:AK,17,FALSE),"Not Leased")</f>
        <v>Not Leased</v>
      </c>
      <c r="H2657" s="125"/>
      <c r="O2657" s="125"/>
      <c r="P2657" s="125"/>
      <c r="Q2657" s="125"/>
      <c r="U2657" s="125"/>
      <c r="V2657" s="125"/>
      <c r="W2657" s="125"/>
    </row>
    <row r="2658" spans="1:23" x14ac:dyDescent="0.2">
      <c r="A2658" s="29" t="str">
        <f>IFERROR(VLOOKUP(D:D,'Payment Schedule'!U:AK,17,FALSE),"Not Leased")</f>
        <v>Not Leased</v>
      </c>
      <c r="H2658" s="125"/>
      <c r="O2658" s="125"/>
      <c r="P2658" s="125"/>
      <c r="Q2658" s="125"/>
      <c r="U2658" s="125"/>
      <c r="V2658" s="125"/>
      <c r="W2658" s="125"/>
    </row>
    <row r="2659" spans="1:23" x14ac:dyDescent="0.2">
      <c r="A2659" s="29" t="str">
        <f>IFERROR(VLOOKUP(D:D,'Payment Schedule'!U:AK,17,FALSE),"Not Leased")</f>
        <v>Not Leased</v>
      </c>
      <c r="H2659" s="125"/>
      <c r="O2659" s="125"/>
      <c r="P2659" s="125"/>
      <c r="Q2659" s="125"/>
      <c r="U2659" s="125"/>
      <c r="V2659" s="125"/>
      <c r="W2659" s="125"/>
    </row>
    <row r="2660" spans="1:23" x14ac:dyDescent="0.2">
      <c r="A2660" s="29" t="str">
        <f>IFERROR(VLOOKUP(D:D,'Payment Schedule'!U:AK,17,FALSE),"Not Leased")</f>
        <v>Not Leased</v>
      </c>
      <c r="H2660" s="125"/>
      <c r="O2660" s="125"/>
      <c r="P2660" s="125"/>
      <c r="Q2660" s="125"/>
      <c r="U2660" s="125"/>
      <c r="V2660" s="125"/>
      <c r="W2660" s="125"/>
    </row>
    <row r="2661" spans="1:23" x14ac:dyDescent="0.2">
      <c r="A2661" s="29" t="str">
        <f>IFERROR(VLOOKUP(D:D,'Payment Schedule'!U:AK,17,FALSE),"Not Leased")</f>
        <v>Not Leased</v>
      </c>
      <c r="H2661" s="125"/>
      <c r="O2661" s="125"/>
      <c r="P2661" s="125"/>
      <c r="Q2661" s="125"/>
      <c r="U2661" s="125"/>
      <c r="V2661" s="125"/>
      <c r="W2661" s="125"/>
    </row>
    <row r="2662" spans="1:23" x14ac:dyDescent="0.2">
      <c r="A2662" s="29" t="str">
        <f>IFERROR(VLOOKUP(D:D,'Payment Schedule'!U:AK,17,FALSE),"Not Leased")</f>
        <v>Not Leased</v>
      </c>
      <c r="H2662" s="125"/>
      <c r="O2662" s="125"/>
      <c r="P2662" s="125"/>
      <c r="Q2662" s="125"/>
      <c r="U2662" s="125"/>
      <c r="V2662" s="125"/>
      <c r="W2662" s="125"/>
    </row>
    <row r="2663" spans="1:23" x14ac:dyDescent="0.2">
      <c r="A2663" s="29" t="str">
        <f>IFERROR(VLOOKUP(D:D,'Payment Schedule'!U:AK,17,FALSE),"Not Leased")</f>
        <v>Not Leased</v>
      </c>
      <c r="H2663" s="125"/>
      <c r="O2663" s="125"/>
      <c r="P2663" s="125"/>
      <c r="Q2663" s="125"/>
      <c r="U2663" s="125"/>
      <c r="V2663" s="125"/>
      <c r="W2663" s="125"/>
    </row>
    <row r="2664" spans="1:23" x14ac:dyDescent="0.2">
      <c r="A2664" s="29" t="str">
        <f>IFERROR(VLOOKUP(D:D,'Payment Schedule'!U:AK,17,FALSE),"Not Leased")</f>
        <v>Not Leased</v>
      </c>
      <c r="H2664" s="125"/>
      <c r="O2664" s="125"/>
      <c r="P2664" s="125"/>
      <c r="Q2664" s="125"/>
      <c r="U2664" s="125"/>
      <c r="V2664" s="125"/>
      <c r="W2664" s="125"/>
    </row>
    <row r="2665" spans="1:23" x14ac:dyDescent="0.2">
      <c r="A2665" s="29" t="str">
        <f>IFERROR(VLOOKUP(D:D,'Payment Schedule'!U:AK,17,FALSE),"Not Leased")</f>
        <v>Not Leased</v>
      </c>
      <c r="H2665" s="125"/>
      <c r="O2665" s="125"/>
      <c r="P2665" s="125"/>
      <c r="Q2665" s="125"/>
      <c r="U2665" s="125"/>
      <c r="V2665" s="125"/>
      <c r="W2665" s="125"/>
    </row>
    <row r="2666" spans="1:23" x14ac:dyDescent="0.2">
      <c r="A2666" s="29" t="str">
        <f>IFERROR(VLOOKUP(D:D,'Payment Schedule'!U:AK,17,FALSE),"Not Leased")</f>
        <v>Not Leased</v>
      </c>
      <c r="H2666" s="125"/>
      <c r="O2666" s="125"/>
      <c r="P2666" s="125"/>
      <c r="Q2666" s="125"/>
      <c r="U2666" s="125"/>
      <c r="V2666" s="125"/>
      <c r="W2666" s="125"/>
    </row>
    <row r="2667" spans="1:23" x14ac:dyDescent="0.2">
      <c r="A2667" s="29" t="str">
        <f>IFERROR(VLOOKUP(D:D,'Payment Schedule'!U:AK,17,FALSE),"Not Leased")</f>
        <v>Not Leased</v>
      </c>
      <c r="H2667" s="125"/>
      <c r="O2667" s="125"/>
      <c r="P2667" s="125"/>
      <c r="Q2667" s="125"/>
      <c r="U2667" s="125"/>
      <c r="V2667" s="125"/>
      <c r="W2667" s="125"/>
    </row>
    <row r="2668" spans="1:23" x14ac:dyDescent="0.2">
      <c r="A2668" s="29" t="str">
        <f>IFERROR(VLOOKUP(D:D,'Payment Schedule'!U:AK,17,FALSE),"Not Leased")</f>
        <v>Not Leased</v>
      </c>
      <c r="H2668" s="125"/>
      <c r="O2668" s="125"/>
      <c r="P2668" s="125"/>
      <c r="Q2668" s="125"/>
      <c r="U2668" s="125"/>
      <c r="V2668" s="125"/>
      <c r="W2668" s="125"/>
    </row>
    <row r="2669" spans="1:23" x14ac:dyDescent="0.2">
      <c r="A2669" s="29" t="str">
        <f>IFERROR(VLOOKUP(D:D,'Payment Schedule'!U:AK,17,FALSE),"Not Leased")</f>
        <v>Not Leased</v>
      </c>
      <c r="H2669" s="125"/>
      <c r="O2669" s="125"/>
      <c r="P2669" s="125"/>
      <c r="Q2669" s="125"/>
      <c r="U2669" s="125"/>
      <c r="V2669" s="125"/>
      <c r="W2669" s="125"/>
    </row>
    <row r="2670" spans="1:23" x14ac:dyDescent="0.2">
      <c r="A2670" s="29" t="str">
        <f>IFERROR(VLOOKUP(D:D,'Payment Schedule'!U:AK,17,FALSE),"Not Leased")</f>
        <v>Not Leased</v>
      </c>
      <c r="H2670" s="125"/>
      <c r="O2670" s="125"/>
      <c r="P2670" s="125"/>
      <c r="Q2670" s="125"/>
      <c r="U2670" s="125"/>
      <c r="V2670" s="125"/>
      <c r="W2670" s="125"/>
    </row>
    <row r="2671" spans="1:23" x14ac:dyDescent="0.2">
      <c r="A2671" s="29" t="str">
        <f>IFERROR(VLOOKUP(D:D,'Payment Schedule'!U:AK,17,FALSE),"Not Leased")</f>
        <v>Not Leased</v>
      </c>
      <c r="H2671" s="125"/>
      <c r="O2671" s="125"/>
      <c r="P2671" s="125"/>
      <c r="Q2671" s="125"/>
      <c r="U2671" s="125"/>
      <c r="V2671" s="125"/>
      <c r="W2671" s="125"/>
    </row>
    <row r="2672" spans="1:23" x14ac:dyDescent="0.2">
      <c r="A2672" s="29" t="str">
        <f>IFERROR(VLOOKUP(D:D,'Payment Schedule'!U:AK,17,FALSE),"Not Leased")</f>
        <v>Not Leased</v>
      </c>
      <c r="H2672" s="125"/>
      <c r="O2672" s="125"/>
      <c r="P2672" s="125"/>
      <c r="Q2672" s="125"/>
      <c r="U2672" s="125"/>
      <c r="V2672" s="125"/>
      <c r="W2672" s="125"/>
    </row>
    <row r="2673" spans="1:23" x14ac:dyDescent="0.2">
      <c r="A2673" s="29" t="str">
        <f>IFERROR(VLOOKUP(D:D,'Payment Schedule'!U:AK,17,FALSE),"Not Leased")</f>
        <v>Not Leased</v>
      </c>
      <c r="H2673" s="125"/>
      <c r="O2673" s="125"/>
      <c r="P2673" s="125"/>
      <c r="Q2673" s="125"/>
      <c r="U2673" s="125"/>
      <c r="V2673" s="125"/>
      <c r="W2673" s="125"/>
    </row>
    <row r="2674" spans="1:23" x14ac:dyDescent="0.2">
      <c r="A2674" s="29" t="str">
        <f>IFERROR(VLOOKUP(D:D,'Payment Schedule'!U:AK,17,FALSE),"Not Leased")</f>
        <v>Not Leased</v>
      </c>
      <c r="H2674" s="125"/>
      <c r="O2674" s="125"/>
      <c r="P2674" s="125"/>
      <c r="Q2674" s="125"/>
      <c r="U2674" s="125"/>
      <c r="V2674" s="125"/>
      <c r="W2674" s="125"/>
    </row>
    <row r="2675" spans="1:23" x14ac:dyDescent="0.2">
      <c r="A2675" s="29" t="str">
        <f>IFERROR(VLOOKUP(D:D,'Payment Schedule'!U:AK,17,FALSE),"Not Leased")</f>
        <v>Not Leased</v>
      </c>
      <c r="H2675" s="125"/>
      <c r="O2675" s="125"/>
      <c r="P2675" s="125"/>
      <c r="Q2675" s="125"/>
      <c r="U2675" s="125"/>
      <c r="V2675" s="125"/>
      <c r="W2675" s="125"/>
    </row>
    <row r="2676" spans="1:23" x14ac:dyDescent="0.2">
      <c r="A2676" s="29" t="str">
        <f>IFERROR(VLOOKUP(D:D,'Payment Schedule'!U:AK,17,FALSE),"Not Leased")</f>
        <v>Not Leased</v>
      </c>
      <c r="H2676" s="125"/>
      <c r="O2676" s="125"/>
      <c r="P2676" s="125"/>
      <c r="Q2676" s="125"/>
      <c r="U2676" s="125"/>
      <c r="V2676" s="125"/>
      <c r="W2676" s="125"/>
    </row>
    <row r="2677" spans="1:23" x14ac:dyDescent="0.2">
      <c r="A2677" s="29" t="str">
        <f>IFERROR(VLOOKUP(D:D,'Payment Schedule'!U:AK,17,FALSE),"Not Leased")</f>
        <v>Not Leased</v>
      </c>
      <c r="H2677" s="125"/>
      <c r="O2677" s="125"/>
      <c r="P2677" s="125"/>
      <c r="Q2677" s="125"/>
      <c r="U2677" s="125"/>
      <c r="V2677" s="125"/>
      <c r="W2677" s="125"/>
    </row>
    <row r="2678" spans="1:23" x14ac:dyDescent="0.2">
      <c r="A2678" s="29" t="str">
        <f>IFERROR(VLOOKUP(D:D,'Payment Schedule'!U:AK,17,FALSE),"Not Leased")</f>
        <v>Not Leased</v>
      </c>
      <c r="H2678" s="125"/>
      <c r="O2678" s="125"/>
      <c r="P2678" s="125"/>
      <c r="Q2678" s="125"/>
      <c r="U2678" s="125"/>
      <c r="V2678" s="125"/>
      <c r="W2678" s="125"/>
    </row>
    <row r="2679" spans="1:23" x14ac:dyDescent="0.2">
      <c r="A2679" s="29" t="str">
        <f>IFERROR(VLOOKUP(D:D,'Payment Schedule'!U:AK,17,FALSE),"Not Leased")</f>
        <v>Not Leased</v>
      </c>
      <c r="H2679" s="125"/>
      <c r="O2679" s="125"/>
      <c r="P2679" s="125"/>
      <c r="Q2679" s="125"/>
      <c r="U2679" s="125"/>
      <c r="V2679" s="125"/>
      <c r="W2679" s="125"/>
    </row>
    <row r="2680" spans="1:23" x14ac:dyDescent="0.2">
      <c r="A2680" s="29" t="str">
        <f>IFERROR(VLOOKUP(D:D,'Payment Schedule'!U:AK,17,FALSE),"Not Leased")</f>
        <v>Not Leased</v>
      </c>
      <c r="H2680" s="125"/>
      <c r="O2680" s="125"/>
      <c r="P2680" s="125"/>
      <c r="Q2680" s="125"/>
      <c r="U2680" s="125"/>
      <c r="V2680" s="125"/>
      <c r="W2680" s="125"/>
    </row>
  </sheetData>
  <sheetProtection algorithmName="SHA-512" hashValue="qGoyF+WBOw8lFI7zuwdDypfamLQpAbQeKAbHtrc9+iQUB2LfdbI9UvPFsG/0bcozdh9/S0/LQ/KpMU5w/D/5LQ==" saltValue="ThfY11AurkmHeQZWpALQ5w==" spinCount="100000" sheet="1" formatColumns="0" formatRows="0" autoFilter="0"/>
  <autoFilter ref="A19:W37" xr:uid="{12AD80FC-B3AB-4BB3-9D80-C53B0D2D4AEE}"/>
  <phoneticPr fontId="4" type="noConversion"/>
  <pageMargins left="0.7" right="0.7" top="0.75" bottom="0.75" header="0.3" footer="0.3"/>
  <pageSetup paperSize="17" scale="6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4EA05-DA8D-407D-BC04-AA9A80CE0B9D}">
  <sheetPr>
    <tabColor rgb="FFFFFF00"/>
    <pageSetUpPr fitToPage="1"/>
  </sheetPr>
  <dimension ref="A1:J700"/>
  <sheetViews>
    <sheetView workbookViewId="0">
      <pane ySplit="6" topLeftCell="A7" activePane="bottomLeft" state="frozen"/>
      <selection activeCell="F15" sqref="F15"/>
      <selection pane="bottomLeft" activeCell="A7" sqref="A7:G31"/>
    </sheetView>
  </sheetViews>
  <sheetFormatPr defaultColWidth="9.140625" defaultRowHeight="12" x14ac:dyDescent="0.2"/>
  <cols>
    <col min="1" max="1" width="19.42578125" style="110" customWidth="1"/>
    <col min="2" max="2" width="27.7109375" style="110" bestFit="1" customWidth="1"/>
    <col min="3" max="3" width="15.5703125" style="110" bestFit="1" customWidth="1"/>
    <col min="4" max="4" width="11.140625" style="109" bestFit="1" customWidth="1"/>
    <col min="5" max="5" width="32" style="110" bestFit="1" customWidth="1"/>
    <col min="6" max="6" width="18.85546875" style="128" bestFit="1" customWidth="1"/>
    <col min="7" max="7" width="12.7109375" style="112" customWidth="1"/>
    <col min="8" max="8" width="19.28515625" style="129" bestFit="1" customWidth="1"/>
    <col min="9" max="16384" width="9.140625" style="1"/>
  </cols>
  <sheetData>
    <row r="1" spans="1:10" s="139" customFormat="1" ht="15" x14ac:dyDescent="0.25">
      <c r="A1" s="155" t="s">
        <v>595</v>
      </c>
      <c r="B1" s="156"/>
      <c r="D1" s="123"/>
      <c r="F1" s="157"/>
      <c r="G1" s="123"/>
      <c r="H1" s="158"/>
    </row>
    <row r="2" spans="1:10" s="139" customFormat="1" ht="15" x14ac:dyDescent="0.25">
      <c r="A2" s="159" t="s">
        <v>596</v>
      </c>
      <c r="B2" s="156"/>
      <c r="D2" s="123"/>
      <c r="F2" s="157"/>
      <c r="G2" s="123"/>
      <c r="H2" s="158"/>
    </row>
    <row r="3" spans="1:10" s="139" customFormat="1" x14ac:dyDescent="0.2">
      <c r="A3" s="160" t="s">
        <v>324</v>
      </c>
      <c r="B3" s="161">
        <f>'Expenditure Reconciliation'!B3</f>
        <v>12</v>
      </c>
      <c r="D3" s="123"/>
      <c r="F3" s="157"/>
      <c r="G3" s="123"/>
      <c r="H3" s="158"/>
    </row>
    <row r="4" spans="1:10" s="139" customFormat="1" x14ac:dyDescent="0.2">
      <c r="A4" s="160" t="s">
        <v>311</v>
      </c>
      <c r="B4" s="161">
        <f>'Lease Rollforward'!B2</f>
        <v>2024</v>
      </c>
      <c r="D4" s="123"/>
      <c r="F4" s="157"/>
      <c r="G4" s="123"/>
      <c r="H4" s="158"/>
    </row>
    <row r="5" spans="1:10" s="164" customFormat="1" x14ac:dyDescent="0.2">
      <c r="A5" s="162" t="s">
        <v>591</v>
      </c>
      <c r="B5" s="162" t="s">
        <v>591</v>
      </c>
      <c r="C5" s="162" t="s">
        <v>591</v>
      </c>
      <c r="D5" s="162" t="s">
        <v>591</v>
      </c>
      <c r="E5" s="162" t="s">
        <v>591</v>
      </c>
      <c r="F5" s="162" t="s">
        <v>591</v>
      </c>
      <c r="G5" s="204" t="s">
        <v>591</v>
      </c>
      <c r="H5" s="163" t="s">
        <v>322</v>
      </c>
    </row>
    <row r="6" spans="1:10" s="169" customFormat="1" x14ac:dyDescent="0.25">
      <c r="A6" s="165" t="s">
        <v>1</v>
      </c>
      <c r="B6" s="165" t="s">
        <v>2</v>
      </c>
      <c r="C6" s="165" t="s">
        <v>236</v>
      </c>
      <c r="D6" s="166" t="s">
        <v>238</v>
      </c>
      <c r="E6" s="165" t="s">
        <v>248</v>
      </c>
      <c r="F6" s="167" t="s">
        <v>237</v>
      </c>
      <c r="G6" s="168" t="s">
        <v>301</v>
      </c>
      <c r="H6" s="68" t="s">
        <v>3</v>
      </c>
    </row>
    <row r="7" spans="1:10" s="33" customFormat="1" x14ac:dyDescent="0.2">
      <c r="A7" s="117" t="s">
        <v>47</v>
      </c>
      <c r="B7" s="117" t="s">
        <v>708</v>
      </c>
      <c r="C7" s="110" t="s">
        <v>709</v>
      </c>
      <c r="D7" s="109">
        <v>7000000001</v>
      </c>
      <c r="E7" s="110" t="s">
        <v>248</v>
      </c>
      <c r="F7" s="128">
        <v>5703560294</v>
      </c>
      <c r="G7" s="112">
        <v>12280</v>
      </c>
      <c r="H7" s="129">
        <f>IFERROR(VLOOKUP(ABS(G:G),'Payment Schedule'!P:AL,23,FALSE),0)</f>
        <v>123</v>
      </c>
      <c r="I7" s="1"/>
      <c r="J7" s="1"/>
    </row>
    <row r="8" spans="1:10" s="33" customFormat="1" x14ac:dyDescent="0.2">
      <c r="A8" s="117" t="s">
        <v>47</v>
      </c>
      <c r="B8" s="117" t="s">
        <v>708</v>
      </c>
      <c r="C8" s="110" t="s">
        <v>709</v>
      </c>
      <c r="D8" s="109">
        <v>7000000001</v>
      </c>
      <c r="E8" s="110" t="s">
        <v>248</v>
      </c>
      <c r="F8" s="128">
        <v>5703560292</v>
      </c>
      <c r="G8" s="112">
        <v>12607</v>
      </c>
      <c r="H8" s="129">
        <f>IFERROR(VLOOKUP(ABS(G:G),'Payment Schedule'!P:AL,23,FALSE),0)</f>
        <v>1234</v>
      </c>
      <c r="I8" s="1"/>
      <c r="J8" s="1"/>
    </row>
    <row r="9" spans="1:10" s="33" customFormat="1" x14ac:dyDescent="0.2">
      <c r="A9" s="117" t="s">
        <v>47</v>
      </c>
      <c r="B9" s="117" t="s">
        <v>708</v>
      </c>
      <c r="C9" s="110" t="s">
        <v>710</v>
      </c>
      <c r="D9" s="109">
        <v>7000000001</v>
      </c>
      <c r="E9" s="110" t="s">
        <v>248</v>
      </c>
      <c r="F9" s="110">
        <v>1012355175</v>
      </c>
      <c r="G9" s="203">
        <v>0</v>
      </c>
      <c r="H9" s="129">
        <f>IFERROR(VLOOKUP(ABS(G:G),'Payment Schedule'!P:AL,23,FALSE),0)</f>
        <v>0</v>
      </c>
      <c r="I9" s="1"/>
      <c r="J9" s="1"/>
    </row>
    <row r="10" spans="1:10" s="33" customFormat="1" x14ac:dyDescent="0.2">
      <c r="A10" s="117" t="s">
        <v>47</v>
      </c>
      <c r="B10" s="117" t="s">
        <v>708</v>
      </c>
      <c r="C10" s="110" t="s">
        <v>711</v>
      </c>
      <c r="D10" s="109">
        <v>7000000001</v>
      </c>
      <c r="E10" s="110" t="s">
        <v>248</v>
      </c>
      <c r="F10" s="110">
        <v>5703588839</v>
      </c>
      <c r="G10" s="203">
        <v>12280</v>
      </c>
      <c r="H10" s="129">
        <f>IFERROR(VLOOKUP(ABS(G:G),'Payment Schedule'!P:AL,23,FALSE),0)</f>
        <v>123</v>
      </c>
      <c r="I10" s="1"/>
      <c r="J10" s="1"/>
    </row>
    <row r="11" spans="1:10" s="33" customFormat="1" x14ac:dyDescent="0.2">
      <c r="A11" s="117" t="s">
        <v>47</v>
      </c>
      <c r="B11" s="117" t="s">
        <v>708</v>
      </c>
      <c r="C11" s="110" t="s">
        <v>711</v>
      </c>
      <c r="D11" s="109">
        <v>7000000001</v>
      </c>
      <c r="E11" s="110" t="s">
        <v>248</v>
      </c>
      <c r="F11" s="128">
        <v>5703591196</v>
      </c>
      <c r="G11" s="112">
        <v>-12280</v>
      </c>
      <c r="H11" s="129">
        <f>IFERROR(VLOOKUP(ABS(G:G),'Payment Schedule'!P:AL,23,FALSE),0)</f>
        <v>123</v>
      </c>
      <c r="I11" s="1"/>
      <c r="J11" s="1"/>
    </row>
    <row r="12" spans="1:10" s="33" customFormat="1" x14ac:dyDescent="0.2">
      <c r="A12" s="117" t="s">
        <v>47</v>
      </c>
      <c r="B12" s="117" t="s">
        <v>708</v>
      </c>
      <c r="C12" s="110" t="s">
        <v>711</v>
      </c>
      <c r="D12" s="109">
        <v>7000000001</v>
      </c>
      <c r="E12" s="110" t="s">
        <v>248</v>
      </c>
      <c r="F12" s="128">
        <v>5703591311</v>
      </c>
      <c r="G12" s="112">
        <v>12280</v>
      </c>
      <c r="H12" s="129">
        <f>IFERROR(VLOOKUP(ABS(G:G),'Payment Schedule'!P:AL,23,FALSE),0)</f>
        <v>123</v>
      </c>
      <c r="I12" s="1"/>
      <c r="J12" s="1"/>
    </row>
    <row r="13" spans="1:10" s="33" customFormat="1" x14ac:dyDescent="0.2">
      <c r="A13" s="117" t="s">
        <v>47</v>
      </c>
      <c r="B13" s="117" t="s">
        <v>708</v>
      </c>
      <c r="C13" s="110" t="s">
        <v>711</v>
      </c>
      <c r="D13" s="109">
        <v>7000000001</v>
      </c>
      <c r="E13" s="110" t="s">
        <v>248</v>
      </c>
      <c r="F13" s="128">
        <v>5703604897</v>
      </c>
      <c r="G13" s="112">
        <v>12280</v>
      </c>
      <c r="H13" s="129">
        <f>IFERROR(VLOOKUP(ABS(G:G),'Payment Schedule'!P:AL,23,FALSE),0)</f>
        <v>123</v>
      </c>
      <c r="I13" s="1"/>
      <c r="J13" s="1"/>
    </row>
    <row r="14" spans="1:10" s="33" customFormat="1" x14ac:dyDescent="0.2">
      <c r="A14" s="117" t="s">
        <v>47</v>
      </c>
      <c r="B14" s="117" t="s">
        <v>708</v>
      </c>
      <c r="C14" s="110" t="s">
        <v>711</v>
      </c>
      <c r="D14" s="109">
        <v>7000000001</v>
      </c>
      <c r="E14" s="110" t="s">
        <v>248</v>
      </c>
      <c r="F14" s="128">
        <v>5703589086</v>
      </c>
      <c r="G14" s="112">
        <v>12607</v>
      </c>
      <c r="H14" s="129">
        <f>IFERROR(VLOOKUP(ABS(G:G),'Payment Schedule'!P:AL,23,FALSE),0)</f>
        <v>1234</v>
      </c>
      <c r="I14" s="1"/>
      <c r="J14" s="1"/>
    </row>
    <row r="15" spans="1:10" s="33" customFormat="1" x14ac:dyDescent="0.2">
      <c r="A15" s="117" t="s">
        <v>47</v>
      </c>
      <c r="B15" s="117" t="s">
        <v>708</v>
      </c>
      <c r="C15" s="110" t="s">
        <v>711</v>
      </c>
      <c r="D15" s="109">
        <v>7000000001</v>
      </c>
      <c r="E15" s="110" t="s">
        <v>248</v>
      </c>
      <c r="F15" s="128">
        <v>5703591228</v>
      </c>
      <c r="G15" s="112">
        <v>12607</v>
      </c>
      <c r="H15" s="129">
        <f>IFERROR(VLOOKUP(ABS(G:G),'Payment Schedule'!P:AL,23,FALSE),0)</f>
        <v>1234</v>
      </c>
      <c r="I15" s="1"/>
      <c r="J15" s="1"/>
    </row>
    <row r="16" spans="1:10" x14ac:dyDescent="0.2">
      <c r="A16" s="110" t="s">
        <v>47</v>
      </c>
      <c r="B16" s="110" t="s">
        <v>708</v>
      </c>
      <c r="C16" s="110" t="s">
        <v>711</v>
      </c>
      <c r="D16" s="109">
        <v>7000000001</v>
      </c>
      <c r="E16" s="110" t="s">
        <v>248</v>
      </c>
      <c r="F16" s="110">
        <v>5703591244</v>
      </c>
      <c r="G16" s="203">
        <v>-12607</v>
      </c>
      <c r="H16" s="129">
        <f>IFERROR(VLOOKUP(ABS(G:G),'Payment Schedule'!P:AL,23,FALSE),0)</f>
        <v>1234</v>
      </c>
    </row>
    <row r="17" spans="1:8" x14ac:dyDescent="0.2">
      <c r="A17" s="110" t="s">
        <v>47</v>
      </c>
      <c r="B17" s="110" t="s">
        <v>708</v>
      </c>
      <c r="C17" s="110" t="s">
        <v>711</v>
      </c>
      <c r="D17" s="109">
        <v>7000000001</v>
      </c>
      <c r="E17" s="110" t="s">
        <v>248</v>
      </c>
      <c r="F17" s="110">
        <v>5703605150</v>
      </c>
      <c r="G17" s="203">
        <v>12607</v>
      </c>
      <c r="H17" s="129">
        <f>IFERROR(VLOOKUP(ABS(G:G),'Payment Schedule'!P:AL,23,FALSE),0)</f>
        <v>1234</v>
      </c>
    </row>
    <row r="18" spans="1:8" x14ac:dyDescent="0.2">
      <c r="A18" s="110" t="s">
        <v>47</v>
      </c>
      <c r="B18" s="110" t="s">
        <v>708</v>
      </c>
      <c r="C18" s="110" t="s">
        <v>712</v>
      </c>
      <c r="D18" s="109">
        <v>7000000001</v>
      </c>
      <c r="E18" s="110" t="s">
        <v>248</v>
      </c>
      <c r="F18" s="128">
        <v>5703653603</v>
      </c>
      <c r="G18" s="112">
        <v>12280</v>
      </c>
      <c r="H18" s="129">
        <f>IFERROR(VLOOKUP(ABS(G:G),'Payment Schedule'!P:AL,23,FALSE),0)</f>
        <v>123</v>
      </c>
    </row>
    <row r="19" spans="1:8" x14ac:dyDescent="0.2">
      <c r="A19" s="110" t="s">
        <v>47</v>
      </c>
      <c r="B19" s="110" t="s">
        <v>708</v>
      </c>
      <c r="C19" s="110" t="s">
        <v>712</v>
      </c>
      <c r="D19" s="109">
        <v>7000000001</v>
      </c>
      <c r="E19" s="110" t="s">
        <v>248</v>
      </c>
      <c r="F19" s="128">
        <v>5703653604</v>
      </c>
      <c r="G19" s="112">
        <v>12280</v>
      </c>
      <c r="H19" s="129">
        <f>IFERROR(VLOOKUP(ABS(G:G),'Payment Schedule'!P:AL,23,FALSE),0)</f>
        <v>123</v>
      </c>
    </row>
    <row r="20" spans="1:8" x14ac:dyDescent="0.2">
      <c r="A20" s="110" t="s">
        <v>47</v>
      </c>
      <c r="B20" s="110" t="s">
        <v>708</v>
      </c>
      <c r="C20" s="110" t="s">
        <v>712</v>
      </c>
      <c r="D20" s="109">
        <v>7000000001</v>
      </c>
      <c r="E20" s="110" t="s">
        <v>248</v>
      </c>
      <c r="F20" s="128">
        <v>5703653486</v>
      </c>
      <c r="G20" s="112">
        <v>12607</v>
      </c>
      <c r="H20" s="129">
        <f>IFERROR(VLOOKUP(ABS(G:G),'Payment Schedule'!P:AL,23,FALSE),0)</f>
        <v>1234</v>
      </c>
    </row>
    <row r="21" spans="1:8" x14ac:dyDescent="0.2">
      <c r="A21" s="110" t="s">
        <v>47</v>
      </c>
      <c r="B21" s="110" t="s">
        <v>708</v>
      </c>
      <c r="C21" s="110" t="s">
        <v>712</v>
      </c>
      <c r="D21" s="109">
        <v>7000000001</v>
      </c>
      <c r="E21" s="110" t="s">
        <v>248</v>
      </c>
      <c r="F21" s="128">
        <v>5703653487</v>
      </c>
      <c r="G21" s="112">
        <v>12607</v>
      </c>
      <c r="H21" s="129">
        <f>IFERROR(VLOOKUP(ABS(G:G),'Payment Schedule'!P:AL,23,FALSE),0)</f>
        <v>1234</v>
      </c>
    </row>
    <row r="22" spans="1:8" x14ac:dyDescent="0.2">
      <c r="A22" s="110" t="s">
        <v>47</v>
      </c>
      <c r="B22" s="110" t="s">
        <v>708</v>
      </c>
      <c r="C22" s="110" t="s">
        <v>713</v>
      </c>
      <c r="D22" s="109">
        <v>7000000001</v>
      </c>
      <c r="E22" s="110" t="s">
        <v>248</v>
      </c>
      <c r="F22" s="128">
        <v>5703669645</v>
      </c>
      <c r="G22" s="112">
        <v>47277</v>
      </c>
      <c r="H22" s="129">
        <f>IFERROR(VLOOKUP(ABS(G:G),'Payment Schedule'!P:AL,23,FALSE),0)</f>
        <v>123456</v>
      </c>
    </row>
    <row r="23" spans="1:8" x14ac:dyDescent="0.2">
      <c r="A23" s="110" t="s">
        <v>47</v>
      </c>
      <c r="B23" s="110" t="s">
        <v>708</v>
      </c>
      <c r="C23" s="110" t="s">
        <v>713</v>
      </c>
      <c r="D23" s="109">
        <v>7000000001</v>
      </c>
      <c r="E23" s="110" t="s">
        <v>248</v>
      </c>
      <c r="F23" s="128">
        <v>5703678805</v>
      </c>
      <c r="G23" s="112">
        <v>12280</v>
      </c>
      <c r="H23" s="129">
        <f>IFERROR(VLOOKUP(ABS(G:G),'Payment Schedule'!P:AL,23,FALSE),0)</f>
        <v>123</v>
      </c>
    </row>
    <row r="24" spans="1:8" x14ac:dyDescent="0.2">
      <c r="A24" s="110" t="s">
        <v>47</v>
      </c>
      <c r="B24" s="110" t="s">
        <v>708</v>
      </c>
      <c r="C24" s="110" t="s">
        <v>713</v>
      </c>
      <c r="D24" s="109">
        <v>7000000001</v>
      </c>
      <c r="E24" s="110" t="s">
        <v>248</v>
      </c>
      <c r="F24" s="128">
        <v>5703678564</v>
      </c>
      <c r="G24" s="112">
        <v>12607</v>
      </c>
      <c r="H24" s="129">
        <f>IFERROR(VLOOKUP(ABS(G:G),'Payment Schedule'!P:AL,23,FALSE),0)</f>
        <v>1234</v>
      </c>
    </row>
    <row r="25" spans="1:8" x14ac:dyDescent="0.2">
      <c r="A25" s="110" t="s">
        <v>47</v>
      </c>
      <c r="B25" s="110" t="s">
        <v>708</v>
      </c>
      <c r="C25" s="110" t="s">
        <v>714</v>
      </c>
      <c r="D25" s="109">
        <v>7000000001</v>
      </c>
      <c r="E25" s="110" t="s">
        <v>248</v>
      </c>
      <c r="F25" s="128">
        <v>5703700939</v>
      </c>
      <c r="G25" s="112">
        <v>12280</v>
      </c>
      <c r="H25" s="129">
        <f>IFERROR(VLOOKUP(ABS(G:G),'Payment Schedule'!P:AL,23,FALSE),0)</f>
        <v>123</v>
      </c>
    </row>
    <row r="26" spans="1:8" x14ac:dyDescent="0.2">
      <c r="A26" s="110" t="s">
        <v>47</v>
      </c>
      <c r="B26" s="110" t="s">
        <v>708</v>
      </c>
      <c r="C26" s="110" t="s">
        <v>714</v>
      </c>
      <c r="D26" s="109">
        <v>7000000001</v>
      </c>
      <c r="E26" s="110" t="s">
        <v>248</v>
      </c>
      <c r="F26" s="128">
        <v>5703700937</v>
      </c>
      <c r="G26" s="112">
        <v>12607</v>
      </c>
      <c r="H26" s="129">
        <f>IFERROR(VLOOKUP(ABS(G:G),'Payment Schedule'!P:AL,23,FALSE),0)</f>
        <v>1234</v>
      </c>
    </row>
    <row r="27" spans="1:8" x14ac:dyDescent="0.2">
      <c r="A27" s="110" t="s">
        <v>47</v>
      </c>
      <c r="B27" s="110" t="s">
        <v>708</v>
      </c>
      <c r="C27" s="110" t="s">
        <v>714</v>
      </c>
      <c r="D27" s="109">
        <v>7000000001</v>
      </c>
      <c r="E27" s="110" t="s">
        <v>248</v>
      </c>
      <c r="F27" s="128">
        <v>1013255032</v>
      </c>
      <c r="G27" s="112">
        <v>45828.97</v>
      </c>
      <c r="H27" s="129">
        <f>IFERROR(VLOOKUP(ABS(G:G),'Payment Schedule'!P:AL,23,FALSE),0)</f>
        <v>12345</v>
      </c>
    </row>
    <row r="28" spans="1:8" x14ac:dyDescent="0.2">
      <c r="A28" s="110" t="s">
        <v>47</v>
      </c>
      <c r="B28" s="110" t="s">
        <v>708</v>
      </c>
      <c r="C28" s="110" t="s">
        <v>714</v>
      </c>
      <c r="D28" s="109">
        <v>7000000001</v>
      </c>
      <c r="E28" s="110" t="s">
        <v>248</v>
      </c>
      <c r="F28" s="128">
        <v>1700227818</v>
      </c>
      <c r="G28" s="112">
        <v>-47277</v>
      </c>
      <c r="H28" s="129">
        <f>IFERROR(VLOOKUP(ABS(G:G),'Payment Schedule'!P:AL,23,FALSE),0)</f>
        <v>123456</v>
      </c>
    </row>
    <row r="29" spans="1:8" x14ac:dyDescent="0.2">
      <c r="A29" s="110" t="s">
        <v>47</v>
      </c>
      <c r="B29" s="110" t="s">
        <v>708</v>
      </c>
      <c r="C29" s="110" t="s">
        <v>714</v>
      </c>
      <c r="D29" s="109">
        <v>7000000001</v>
      </c>
      <c r="E29" s="110" t="s">
        <v>248</v>
      </c>
      <c r="F29" s="128">
        <v>1700227819</v>
      </c>
      <c r="G29" s="112">
        <v>-131346.66</v>
      </c>
      <c r="H29" s="129">
        <f>IFERROR(VLOOKUP(ABS(G:G),'Payment Schedule'!P:AL,23,FALSE),0)</f>
        <v>0</v>
      </c>
    </row>
    <row r="30" spans="1:8" x14ac:dyDescent="0.2">
      <c r="A30" s="110" t="s">
        <v>47</v>
      </c>
      <c r="B30" s="110" t="s">
        <v>708</v>
      </c>
      <c r="C30" s="110" t="s">
        <v>714</v>
      </c>
      <c r="D30" s="109">
        <v>7000000001</v>
      </c>
      <c r="E30" s="110" t="s">
        <v>248</v>
      </c>
      <c r="F30" s="128">
        <v>1700227968</v>
      </c>
      <c r="G30" s="112">
        <v>131346.66</v>
      </c>
      <c r="H30" s="129">
        <f>IFERROR(VLOOKUP(ABS(G:G),'Payment Schedule'!P:AL,23,FALSE),0)</f>
        <v>0</v>
      </c>
    </row>
    <row r="31" spans="1:8" x14ac:dyDescent="0.2">
      <c r="A31" s="110" t="s">
        <v>47</v>
      </c>
      <c r="B31" s="110" t="s">
        <v>708</v>
      </c>
      <c r="C31" s="110" t="s">
        <v>714</v>
      </c>
      <c r="D31" s="109">
        <v>7000000001</v>
      </c>
      <c r="E31" s="110" t="s">
        <v>248</v>
      </c>
      <c r="F31" s="128">
        <v>1700227969</v>
      </c>
      <c r="G31" s="112">
        <v>47277</v>
      </c>
      <c r="H31" s="129">
        <f>IFERROR(VLOOKUP(ABS(G:G),'Payment Schedule'!P:AL,23,FALSE),0)</f>
        <v>123456</v>
      </c>
    </row>
    <row r="32" spans="1:8" x14ac:dyDescent="0.2">
      <c r="A32" s="300"/>
      <c r="B32" s="300"/>
      <c r="C32" s="300"/>
      <c r="D32" s="300"/>
      <c r="E32" s="300"/>
      <c r="F32" s="301"/>
      <c r="G32" s="302"/>
      <c r="H32" s="129">
        <f>IFERROR(VLOOKUP(ABS(G:G),'Payment Schedule'!P:AL,23,FALSE),0)</f>
        <v>0</v>
      </c>
    </row>
    <row r="33" spans="1:8" x14ac:dyDescent="0.2">
      <c r="A33" s="303"/>
      <c r="B33" s="303"/>
      <c r="C33" s="303"/>
      <c r="D33" s="303"/>
      <c r="E33" s="303"/>
      <c r="F33" s="304"/>
      <c r="G33" s="305"/>
      <c r="H33" s="129">
        <f>IFERROR(VLOOKUP(ABS(G:G),'Payment Schedule'!P:AL,23,FALSE),0)</f>
        <v>0</v>
      </c>
    </row>
    <row r="34" spans="1:8" x14ac:dyDescent="0.2">
      <c r="A34" s="300"/>
      <c r="B34" s="300"/>
      <c r="C34" s="300"/>
      <c r="D34" s="300"/>
      <c r="E34" s="300"/>
      <c r="F34" s="301"/>
      <c r="G34" s="302"/>
      <c r="H34" s="129">
        <f>IFERROR(VLOOKUP(ABS(G:G),'Payment Schedule'!P:AL,23,FALSE),0)</f>
        <v>0</v>
      </c>
    </row>
    <row r="35" spans="1:8" x14ac:dyDescent="0.2">
      <c r="A35" s="303"/>
      <c r="B35" s="303"/>
      <c r="C35" s="303"/>
      <c r="D35" s="303"/>
      <c r="E35" s="303"/>
      <c r="F35" s="304"/>
      <c r="G35" s="305"/>
      <c r="H35" s="129">
        <f>IFERROR(VLOOKUP(ABS(G:G),'Payment Schedule'!P:AL,23,FALSE),0)</f>
        <v>0</v>
      </c>
    </row>
    <row r="36" spans="1:8" x14ac:dyDescent="0.2">
      <c r="A36" s="300"/>
      <c r="B36" s="300"/>
      <c r="C36" s="300"/>
      <c r="D36" s="300"/>
      <c r="E36" s="300"/>
      <c r="F36" s="301"/>
      <c r="G36" s="302"/>
      <c r="H36" s="129">
        <f>IFERROR(VLOOKUP(ABS(G:G),'Payment Schedule'!P:AL,23,FALSE),0)</f>
        <v>0</v>
      </c>
    </row>
    <row r="37" spans="1:8" x14ac:dyDescent="0.2">
      <c r="A37" s="303"/>
      <c r="B37" s="303"/>
      <c r="C37" s="303"/>
      <c r="D37" s="303"/>
      <c r="E37" s="303"/>
      <c r="F37" s="304"/>
      <c r="G37" s="305"/>
      <c r="H37" s="129">
        <f>IFERROR(VLOOKUP(ABS(G:G),'Payment Schedule'!P:AL,23,FALSE),0)</f>
        <v>0</v>
      </c>
    </row>
    <row r="38" spans="1:8" x14ac:dyDescent="0.2">
      <c r="A38" s="300"/>
      <c r="B38" s="300"/>
      <c r="C38" s="300"/>
      <c r="D38" s="300"/>
      <c r="E38" s="300"/>
      <c r="F38" s="301"/>
      <c r="G38" s="302"/>
      <c r="H38" s="129">
        <f>IFERROR(VLOOKUP(ABS(G:G),'Payment Schedule'!P:AL,23,FALSE),0)</f>
        <v>0</v>
      </c>
    </row>
    <row r="39" spans="1:8" x14ac:dyDescent="0.2">
      <c r="A39" s="300"/>
      <c r="B39" s="300"/>
      <c r="C39" s="303"/>
      <c r="D39" s="303"/>
      <c r="E39" s="303"/>
      <c r="F39" s="304"/>
      <c r="G39" s="305"/>
      <c r="H39" s="129">
        <f>IFERROR(VLOOKUP(ABS(G:G),'Payment Schedule'!P:AL,23,FALSE),0)</f>
        <v>0</v>
      </c>
    </row>
    <row r="40" spans="1:8" x14ac:dyDescent="0.2">
      <c r="A40" s="300"/>
      <c r="B40" s="300"/>
      <c r="C40" s="303"/>
      <c r="D40" s="303"/>
      <c r="E40" s="300"/>
      <c r="F40" s="110"/>
      <c r="G40" s="203"/>
      <c r="H40" s="129">
        <f>IFERROR(VLOOKUP(ABS(G:G),'Payment Schedule'!P:AL,23,FALSE),0)</f>
        <v>0</v>
      </c>
    </row>
    <row r="41" spans="1:8" x14ac:dyDescent="0.2">
      <c r="A41" s="300"/>
      <c r="B41" s="300"/>
      <c r="C41" s="303"/>
      <c r="E41" s="303"/>
      <c r="H41" s="129">
        <f>IFERROR(VLOOKUP(ABS(G:G),'Payment Schedule'!P:AL,23,FALSE),0)</f>
        <v>0</v>
      </c>
    </row>
    <row r="42" spans="1:8" x14ac:dyDescent="0.2">
      <c r="A42" s="300"/>
      <c r="B42" s="300"/>
      <c r="C42" s="303"/>
      <c r="E42" s="303"/>
      <c r="H42" s="129">
        <f>IFERROR(VLOOKUP(ABS(G:G),'Payment Schedule'!P:AL,23,FALSE),0)</f>
        <v>0</v>
      </c>
    </row>
    <row r="43" spans="1:8" x14ac:dyDescent="0.2">
      <c r="A43" s="300"/>
      <c r="B43" s="300"/>
      <c r="H43" s="129">
        <f>IFERROR(VLOOKUP(ABS(G:G),'Payment Schedule'!P:AL,23,FALSE),0)</f>
        <v>0</v>
      </c>
    </row>
    <row r="44" spans="1:8" x14ac:dyDescent="0.2">
      <c r="H44" s="129">
        <f>IFERROR(VLOOKUP(ABS(G:G),'Payment Schedule'!P:AL,23,FALSE),0)</f>
        <v>0</v>
      </c>
    </row>
    <row r="45" spans="1:8" x14ac:dyDescent="0.2">
      <c r="H45" s="129">
        <f>IFERROR(VLOOKUP(ABS(G:G),'Payment Schedule'!P:AL,23,FALSE),0)</f>
        <v>0</v>
      </c>
    </row>
    <row r="46" spans="1:8" x14ac:dyDescent="0.2">
      <c r="H46" s="129">
        <f>IFERROR(VLOOKUP(ABS(G:G),'Payment Schedule'!P:AL,23,FALSE),0)</f>
        <v>0</v>
      </c>
    </row>
    <row r="47" spans="1:8" x14ac:dyDescent="0.2">
      <c r="H47" s="129">
        <f>IFERROR(VLOOKUP(ABS(G:G),'Payment Schedule'!P:AL,23,FALSE),0)</f>
        <v>0</v>
      </c>
    </row>
    <row r="48" spans="1:8" x14ac:dyDescent="0.2">
      <c r="F48" s="110"/>
      <c r="G48" s="203"/>
      <c r="H48" s="129">
        <f>IFERROR(VLOOKUP(ABS(G:G),'Payment Schedule'!P:AL,23,FALSE),0)</f>
        <v>0</v>
      </c>
    </row>
    <row r="49" spans="8:8" x14ac:dyDescent="0.2">
      <c r="H49" s="129">
        <f>IFERROR(VLOOKUP(ABS(G:G),'Payment Schedule'!P:AL,23,FALSE),0)</f>
        <v>0</v>
      </c>
    </row>
    <row r="50" spans="8:8" x14ac:dyDescent="0.2">
      <c r="H50" s="129">
        <f>IFERROR(VLOOKUP(ABS(G:G),'Payment Schedule'!P:AL,23,FALSE),0)</f>
        <v>0</v>
      </c>
    </row>
    <row r="51" spans="8:8" x14ac:dyDescent="0.2">
      <c r="H51" s="129">
        <f>IFERROR(VLOOKUP(ABS(G:G),'Payment Schedule'!P:AL,23,FALSE),0)</f>
        <v>0</v>
      </c>
    </row>
    <row r="52" spans="8:8" x14ac:dyDescent="0.2">
      <c r="H52" s="129">
        <f>IFERROR(VLOOKUP(ABS(G:G),'Payment Schedule'!P:AL,23,FALSE),0)</f>
        <v>0</v>
      </c>
    </row>
    <row r="53" spans="8:8" x14ac:dyDescent="0.2">
      <c r="H53" s="129">
        <f>IFERROR(VLOOKUP(ABS(G:G),'Payment Schedule'!P:AL,23,FALSE),0)</f>
        <v>0</v>
      </c>
    </row>
    <row r="54" spans="8:8" x14ac:dyDescent="0.2">
      <c r="H54" s="129">
        <f>IFERROR(VLOOKUP(ABS(G:G),'Payment Schedule'!P:AL,23,FALSE),0)</f>
        <v>0</v>
      </c>
    </row>
    <row r="55" spans="8:8" x14ac:dyDescent="0.2">
      <c r="H55" s="129">
        <f>IFERROR(VLOOKUP(ABS(G:G),'Payment Schedule'!P:AL,23,FALSE),0)</f>
        <v>0</v>
      </c>
    </row>
    <row r="56" spans="8:8" x14ac:dyDescent="0.2">
      <c r="H56" s="129">
        <f>IFERROR(VLOOKUP(ABS(G:G),'Payment Schedule'!P:AL,23,FALSE),0)</f>
        <v>0</v>
      </c>
    </row>
    <row r="57" spans="8:8" x14ac:dyDescent="0.2">
      <c r="H57" s="129">
        <f>IFERROR(VLOOKUP(ABS(G:G),'Payment Schedule'!P:AL,23,FALSE),0)</f>
        <v>0</v>
      </c>
    </row>
    <row r="58" spans="8:8" x14ac:dyDescent="0.2">
      <c r="H58" s="129">
        <f>IFERROR(VLOOKUP(ABS(G:G),'Payment Schedule'!P:AL,23,FALSE),0)</f>
        <v>0</v>
      </c>
    </row>
    <row r="59" spans="8:8" x14ac:dyDescent="0.2">
      <c r="H59" s="129">
        <f>IFERROR(VLOOKUP(ABS(G:G),'Payment Schedule'!P:AL,23,FALSE),0)</f>
        <v>0</v>
      </c>
    </row>
    <row r="60" spans="8:8" x14ac:dyDescent="0.2">
      <c r="H60" s="129">
        <f>IFERROR(VLOOKUP(ABS(G:G),'Payment Schedule'!P:AL,23,FALSE),0)</f>
        <v>0</v>
      </c>
    </row>
    <row r="61" spans="8:8" x14ac:dyDescent="0.2">
      <c r="H61" s="129">
        <f>IFERROR(VLOOKUP(ABS(G:G),'Payment Schedule'!P:AL,23,FALSE),0)</f>
        <v>0</v>
      </c>
    </row>
    <row r="62" spans="8:8" x14ac:dyDescent="0.2">
      <c r="H62" s="129">
        <f>IFERROR(VLOOKUP(ABS(G:G),'Payment Schedule'!P:AL,23,FALSE),0)</f>
        <v>0</v>
      </c>
    </row>
    <row r="63" spans="8:8" x14ac:dyDescent="0.2">
      <c r="H63" s="129">
        <f>IFERROR(VLOOKUP(ABS(G:G),'Payment Schedule'!P:AL,23,FALSE),0)</f>
        <v>0</v>
      </c>
    </row>
    <row r="64" spans="8:8" x14ac:dyDescent="0.2">
      <c r="H64" s="129">
        <f>IFERROR(VLOOKUP(ABS(G:G),'Payment Schedule'!P:AL,23,FALSE),0)</f>
        <v>0</v>
      </c>
    </row>
    <row r="65" spans="6:8" x14ac:dyDescent="0.2">
      <c r="H65" s="129">
        <f>IFERROR(VLOOKUP(ABS(G:G),'Payment Schedule'!P:AL,23,FALSE),0)</f>
        <v>0</v>
      </c>
    </row>
    <row r="66" spans="6:8" x14ac:dyDescent="0.2">
      <c r="H66" s="129">
        <f>IFERROR(VLOOKUP(ABS(G:G),'Payment Schedule'!P:AL,23,FALSE),0)</f>
        <v>0</v>
      </c>
    </row>
    <row r="67" spans="6:8" x14ac:dyDescent="0.2">
      <c r="H67" s="129">
        <f>IFERROR(VLOOKUP(ABS(G:G),'Payment Schedule'!P:AL,23,FALSE),0)</f>
        <v>0</v>
      </c>
    </row>
    <row r="68" spans="6:8" x14ac:dyDescent="0.2">
      <c r="H68" s="129">
        <f>IFERROR(VLOOKUP(ABS(G:G),'Payment Schedule'!P:AL,23,FALSE),0)</f>
        <v>0</v>
      </c>
    </row>
    <row r="69" spans="6:8" x14ac:dyDescent="0.2">
      <c r="H69" s="129">
        <f>IFERROR(VLOOKUP(ABS(G:G),'Payment Schedule'!P:AL,23,FALSE),0)</f>
        <v>0</v>
      </c>
    </row>
    <row r="70" spans="6:8" x14ac:dyDescent="0.2">
      <c r="H70" s="129">
        <f>IFERROR(VLOOKUP(ABS(G:G),'Payment Schedule'!P:AL,23,FALSE),0)</f>
        <v>0</v>
      </c>
    </row>
    <row r="71" spans="6:8" x14ac:dyDescent="0.2">
      <c r="H71" s="129">
        <f>IFERROR(VLOOKUP(ABS(G:G),'Payment Schedule'!P:AL,23,FALSE),0)</f>
        <v>0</v>
      </c>
    </row>
    <row r="72" spans="6:8" x14ac:dyDescent="0.2">
      <c r="H72" s="129">
        <f>IFERROR(VLOOKUP(ABS(G:G),'Payment Schedule'!P:AL,23,FALSE),0)</f>
        <v>0</v>
      </c>
    </row>
    <row r="73" spans="6:8" x14ac:dyDescent="0.2">
      <c r="H73" s="129">
        <f>IFERROR(VLOOKUP(ABS(G:G),'Payment Schedule'!P:AL,23,FALSE),0)</f>
        <v>0</v>
      </c>
    </row>
    <row r="74" spans="6:8" x14ac:dyDescent="0.2">
      <c r="H74" s="129">
        <f>IFERROR(VLOOKUP(ABS(G:G),'Payment Schedule'!P:AL,23,FALSE),0)</f>
        <v>0</v>
      </c>
    </row>
    <row r="75" spans="6:8" x14ac:dyDescent="0.2">
      <c r="H75" s="129">
        <f>IFERROR(VLOOKUP(ABS(G:G),'Payment Schedule'!P:AL,23,FALSE),0)</f>
        <v>0</v>
      </c>
    </row>
    <row r="76" spans="6:8" x14ac:dyDescent="0.2">
      <c r="H76" s="129">
        <f>IFERROR(VLOOKUP(ABS(G:G),'Payment Schedule'!P:AL,23,FALSE),0)</f>
        <v>0</v>
      </c>
    </row>
    <row r="77" spans="6:8" x14ac:dyDescent="0.2">
      <c r="H77" s="129">
        <f>IFERROR(VLOOKUP(ABS(G:G),'Payment Schedule'!P:AL,23,FALSE),0)</f>
        <v>0</v>
      </c>
    </row>
    <row r="78" spans="6:8" x14ac:dyDescent="0.2">
      <c r="H78" s="129">
        <f>IFERROR(VLOOKUP(ABS(G:G),'Payment Schedule'!P:AL,23,FALSE),0)</f>
        <v>0</v>
      </c>
    </row>
    <row r="79" spans="6:8" x14ac:dyDescent="0.2">
      <c r="H79" s="129">
        <f>IFERROR(VLOOKUP(ABS(G:G),'Payment Schedule'!P:AL,23,FALSE),0)</f>
        <v>0</v>
      </c>
    </row>
    <row r="80" spans="6:8" x14ac:dyDescent="0.2">
      <c r="F80" s="110"/>
      <c r="G80" s="203"/>
      <c r="H80" s="129">
        <f>IFERROR(VLOOKUP(ABS(G:G),'Payment Schedule'!P:AL,23,FALSE),0)</f>
        <v>0</v>
      </c>
    </row>
    <row r="81" spans="6:8" x14ac:dyDescent="0.2">
      <c r="F81" s="110"/>
      <c r="G81" s="203"/>
      <c r="H81" s="129">
        <f>IFERROR(VLOOKUP(ABS(G:G),'Payment Schedule'!P:AL,23,FALSE),0)</f>
        <v>0</v>
      </c>
    </row>
    <row r="82" spans="6:8" x14ac:dyDescent="0.2">
      <c r="H82" s="129">
        <f>IFERROR(VLOOKUP(ABS(G:G),'Payment Schedule'!P:AL,23,FALSE),0)</f>
        <v>0</v>
      </c>
    </row>
    <row r="83" spans="6:8" x14ac:dyDescent="0.2">
      <c r="H83" s="129">
        <f>IFERROR(VLOOKUP(ABS(G:G),'Payment Schedule'!P:AL,23,FALSE),0)</f>
        <v>0</v>
      </c>
    </row>
    <row r="84" spans="6:8" x14ac:dyDescent="0.2">
      <c r="H84" s="129">
        <f>IFERROR(VLOOKUP(ABS(G:G),'Payment Schedule'!P:AL,23,FALSE),0)</f>
        <v>0</v>
      </c>
    </row>
    <row r="85" spans="6:8" x14ac:dyDescent="0.2">
      <c r="H85" s="129">
        <f>IFERROR(VLOOKUP(ABS(G:G),'Payment Schedule'!P:AL,23,FALSE),0)</f>
        <v>0</v>
      </c>
    </row>
    <row r="86" spans="6:8" x14ac:dyDescent="0.2">
      <c r="H86" s="129">
        <f>IFERROR(VLOOKUP(ABS(G:G),'Payment Schedule'!P:AL,23,FALSE),0)</f>
        <v>0</v>
      </c>
    </row>
    <row r="87" spans="6:8" x14ac:dyDescent="0.2">
      <c r="H87" s="129">
        <f>IFERROR(VLOOKUP(ABS(G:G),'Payment Schedule'!P:AL,23,FALSE),0)</f>
        <v>0</v>
      </c>
    </row>
    <row r="88" spans="6:8" x14ac:dyDescent="0.2">
      <c r="H88" s="129">
        <f>IFERROR(VLOOKUP(ABS(G:G),'Payment Schedule'!P:AL,23,FALSE),0)</f>
        <v>0</v>
      </c>
    </row>
    <row r="89" spans="6:8" x14ac:dyDescent="0.2">
      <c r="H89" s="129">
        <f>IFERROR(VLOOKUP(ABS(G:G),'Payment Schedule'!P:AL,23,FALSE),0)</f>
        <v>0</v>
      </c>
    </row>
    <row r="90" spans="6:8" x14ac:dyDescent="0.2">
      <c r="H90" s="129">
        <f>IFERROR(VLOOKUP(ABS(G:G),'Payment Schedule'!P:AL,23,FALSE),0)</f>
        <v>0</v>
      </c>
    </row>
    <row r="91" spans="6:8" x14ac:dyDescent="0.2">
      <c r="H91" s="129">
        <f>IFERROR(VLOOKUP(ABS(G:G),'Payment Schedule'!P:AL,23,FALSE),0)</f>
        <v>0</v>
      </c>
    </row>
    <row r="92" spans="6:8" x14ac:dyDescent="0.2">
      <c r="H92" s="129">
        <f>IFERROR(VLOOKUP(ABS(G:G),'Payment Schedule'!P:AL,23,FALSE),0)</f>
        <v>0</v>
      </c>
    </row>
    <row r="93" spans="6:8" x14ac:dyDescent="0.2">
      <c r="H93" s="129">
        <f>IFERROR(VLOOKUP(ABS(G:G),'Payment Schedule'!P:AL,23,FALSE),0)</f>
        <v>0</v>
      </c>
    </row>
    <row r="94" spans="6:8" x14ac:dyDescent="0.2">
      <c r="H94" s="129">
        <f>IFERROR(VLOOKUP(ABS(G:G),'Payment Schedule'!P:AL,23,FALSE),0)</f>
        <v>0</v>
      </c>
    </row>
    <row r="95" spans="6:8" x14ac:dyDescent="0.2">
      <c r="H95" s="129">
        <f>IFERROR(VLOOKUP(ABS(G:G),'Payment Schedule'!P:AL,23,FALSE),0)</f>
        <v>0</v>
      </c>
    </row>
    <row r="96" spans="6:8" x14ac:dyDescent="0.2">
      <c r="H96" s="129">
        <f>IFERROR(VLOOKUP(ABS(G:G),'Payment Schedule'!P:AL,23,FALSE),0)</f>
        <v>0</v>
      </c>
    </row>
    <row r="97" spans="6:8" x14ac:dyDescent="0.2">
      <c r="H97" s="129">
        <f>IFERROR(VLOOKUP(ABS(G:G),'Payment Schedule'!P:AL,23,FALSE),0)</f>
        <v>0</v>
      </c>
    </row>
    <row r="98" spans="6:8" x14ac:dyDescent="0.2">
      <c r="H98" s="129">
        <f>IFERROR(VLOOKUP(ABS(G:G),'Payment Schedule'!P:AL,23,FALSE),0)</f>
        <v>0</v>
      </c>
    </row>
    <row r="99" spans="6:8" x14ac:dyDescent="0.2">
      <c r="H99" s="129">
        <f>IFERROR(VLOOKUP(ABS(G:G),'Payment Schedule'!P:AL,23,FALSE),0)</f>
        <v>0</v>
      </c>
    </row>
    <row r="100" spans="6:8" x14ac:dyDescent="0.2">
      <c r="F100" s="110"/>
      <c r="G100" s="203"/>
      <c r="H100" s="129">
        <f>IFERROR(VLOOKUP(ABS(G:G),'Payment Schedule'!P:AL,23,FALSE),0)</f>
        <v>0</v>
      </c>
    </row>
    <row r="101" spans="6:8" x14ac:dyDescent="0.2">
      <c r="F101" s="110"/>
      <c r="G101" s="203"/>
      <c r="H101" s="129">
        <f>IFERROR(VLOOKUP(ABS(G:G),'Payment Schedule'!P:AL,23,FALSE),0)</f>
        <v>0</v>
      </c>
    </row>
    <row r="102" spans="6:8" x14ac:dyDescent="0.2">
      <c r="H102" s="129">
        <f>IFERROR(VLOOKUP(ABS(G:G),'Payment Schedule'!P:AL,23,FALSE),0)</f>
        <v>0</v>
      </c>
    </row>
    <row r="103" spans="6:8" x14ac:dyDescent="0.2">
      <c r="H103" s="129">
        <f>IFERROR(VLOOKUP(ABS(G:G),'Payment Schedule'!P:AL,23,FALSE),0)</f>
        <v>0</v>
      </c>
    </row>
    <row r="104" spans="6:8" x14ac:dyDescent="0.2">
      <c r="H104" s="129">
        <f>IFERROR(VLOOKUP(ABS(G:G),'Payment Schedule'!P:AL,23,FALSE),0)</f>
        <v>0</v>
      </c>
    </row>
    <row r="105" spans="6:8" x14ac:dyDescent="0.2">
      <c r="H105" s="129">
        <f>IFERROR(VLOOKUP(ABS(G:G),'Payment Schedule'!P:AL,23,FALSE),0)</f>
        <v>0</v>
      </c>
    </row>
    <row r="106" spans="6:8" x14ac:dyDescent="0.2">
      <c r="H106" s="129">
        <f>IFERROR(VLOOKUP(ABS(G:G),'Payment Schedule'!P:AL,23,FALSE),0)</f>
        <v>0</v>
      </c>
    </row>
    <row r="107" spans="6:8" x14ac:dyDescent="0.2">
      <c r="F107" s="110"/>
      <c r="G107" s="203"/>
      <c r="H107" s="129">
        <f>IFERROR(VLOOKUP(ABS(G:G),'Payment Schedule'!P:AL,23,FALSE),0)</f>
        <v>0</v>
      </c>
    </row>
    <row r="108" spans="6:8" x14ac:dyDescent="0.2">
      <c r="F108" s="110"/>
      <c r="G108" s="203"/>
      <c r="H108" s="129">
        <f>IFERROR(VLOOKUP(ABS(G:G),'Payment Schedule'!P:AL,23,FALSE),0)</f>
        <v>0</v>
      </c>
    </row>
    <row r="109" spans="6:8" x14ac:dyDescent="0.2">
      <c r="H109" s="129">
        <f>IFERROR(VLOOKUP(ABS(G:G),'Payment Schedule'!P:AL,23,FALSE),0)</f>
        <v>0</v>
      </c>
    </row>
    <row r="110" spans="6:8" x14ac:dyDescent="0.2">
      <c r="H110" s="129">
        <f>IFERROR(VLOOKUP(ABS(G:G),'Payment Schedule'!P:AL,23,FALSE),0)</f>
        <v>0</v>
      </c>
    </row>
    <row r="111" spans="6:8" x14ac:dyDescent="0.2">
      <c r="H111" s="129">
        <f>IFERROR(VLOOKUP(ABS(G:G),'Payment Schedule'!P:AL,23,FALSE),0)</f>
        <v>0</v>
      </c>
    </row>
    <row r="112" spans="6:8" x14ac:dyDescent="0.2">
      <c r="H112" s="129">
        <f>IFERROR(VLOOKUP(ABS(G:G),'Payment Schedule'!P:AL,23,FALSE),0)</f>
        <v>0</v>
      </c>
    </row>
    <row r="113" spans="8:8" x14ac:dyDescent="0.2">
      <c r="H113" s="129">
        <f>IFERROR(VLOOKUP(ABS(G:G),'Payment Schedule'!P:AL,23,FALSE),0)</f>
        <v>0</v>
      </c>
    </row>
    <row r="114" spans="8:8" x14ac:dyDescent="0.2">
      <c r="H114" s="129">
        <f>IFERROR(VLOOKUP(ABS(G:G),'Payment Schedule'!P:AL,23,FALSE),0)</f>
        <v>0</v>
      </c>
    </row>
    <row r="115" spans="8:8" x14ac:dyDescent="0.2">
      <c r="H115" s="129">
        <f>IFERROR(VLOOKUP(ABS(G:G),'Payment Schedule'!P:AL,23,FALSE),0)</f>
        <v>0</v>
      </c>
    </row>
    <row r="116" spans="8:8" x14ac:dyDescent="0.2">
      <c r="H116" s="129">
        <f>IFERROR(VLOOKUP(ABS(G:G),'Payment Schedule'!P:AL,23,FALSE),0)</f>
        <v>0</v>
      </c>
    </row>
    <row r="117" spans="8:8" x14ac:dyDescent="0.2">
      <c r="H117" s="129">
        <f>IFERROR(VLOOKUP(ABS(G:G),'Payment Schedule'!P:AL,23,FALSE),0)</f>
        <v>0</v>
      </c>
    </row>
    <row r="118" spans="8:8" x14ac:dyDescent="0.2">
      <c r="H118" s="129">
        <f>IFERROR(VLOOKUP(ABS(G:G),'Payment Schedule'!P:AL,23,FALSE),0)</f>
        <v>0</v>
      </c>
    </row>
    <row r="119" spans="8:8" x14ac:dyDescent="0.2">
      <c r="H119" s="129">
        <f>IFERROR(VLOOKUP(ABS(G:G),'Payment Schedule'!P:AL,23,FALSE),0)</f>
        <v>0</v>
      </c>
    </row>
    <row r="120" spans="8:8" x14ac:dyDescent="0.2">
      <c r="H120" s="129">
        <f>IFERROR(VLOOKUP(ABS(G:G),'Payment Schedule'!P:AL,23,FALSE),0)</f>
        <v>0</v>
      </c>
    </row>
    <row r="121" spans="8:8" x14ac:dyDescent="0.2">
      <c r="H121" s="129">
        <f>IFERROR(VLOOKUP(ABS(G:G),'Payment Schedule'!P:AL,23,FALSE),0)</f>
        <v>0</v>
      </c>
    </row>
    <row r="122" spans="8:8" x14ac:dyDescent="0.2">
      <c r="H122" s="129">
        <f>IFERROR(VLOOKUP(ABS(G:G),'Payment Schedule'!P:AL,23,FALSE),0)</f>
        <v>0</v>
      </c>
    </row>
    <row r="123" spans="8:8" x14ac:dyDescent="0.2">
      <c r="H123" s="129">
        <f>IFERROR(VLOOKUP(ABS(G:G),'Payment Schedule'!P:AL,23,FALSE),0)</f>
        <v>0</v>
      </c>
    </row>
    <row r="124" spans="8:8" x14ac:dyDescent="0.2">
      <c r="H124" s="129">
        <f>IFERROR(VLOOKUP(ABS(G:G),'Payment Schedule'!P:AL,23,FALSE),0)</f>
        <v>0</v>
      </c>
    </row>
    <row r="125" spans="8:8" x14ac:dyDescent="0.2">
      <c r="H125" s="129">
        <f>IFERROR(VLOOKUP(ABS(G:G),'Payment Schedule'!P:AL,23,FALSE),0)</f>
        <v>0</v>
      </c>
    </row>
    <row r="126" spans="8:8" x14ac:dyDescent="0.2">
      <c r="H126" s="129">
        <f>IFERROR(VLOOKUP(ABS(G:G),'Payment Schedule'!P:AL,23,FALSE),0)</f>
        <v>0</v>
      </c>
    </row>
    <row r="127" spans="8:8" x14ac:dyDescent="0.2">
      <c r="H127" s="129">
        <f>IFERROR(VLOOKUP(ABS(G:G),'Payment Schedule'!P:AL,23,FALSE),0)</f>
        <v>0</v>
      </c>
    </row>
    <row r="128" spans="8:8" x14ac:dyDescent="0.2">
      <c r="H128" s="129">
        <f>IFERROR(VLOOKUP(ABS(G:G),'Payment Schedule'!P:AL,23,FALSE),0)</f>
        <v>0</v>
      </c>
    </row>
    <row r="129" spans="8:8" x14ac:dyDescent="0.2">
      <c r="H129" s="129">
        <f>IFERROR(VLOOKUP(ABS(G:G),'Payment Schedule'!P:AL,23,FALSE),0)</f>
        <v>0</v>
      </c>
    </row>
    <row r="130" spans="8:8" x14ac:dyDescent="0.2">
      <c r="H130" s="129">
        <f>IFERROR(VLOOKUP(ABS(G:G),'Payment Schedule'!P:AL,23,FALSE),0)</f>
        <v>0</v>
      </c>
    </row>
    <row r="131" spans="8:8" x14ac:dyDescent="0.2">
      <c r="H131" s="129">
        <f>IFERROR(VLOOKUP(ABS(G:G),'Payment Schedule'!P:AL,23,FALSE),0)</f>
        <v>0</v>
      </c>
    </row>
    <row r="132" spans="8:8" x14ac:dyDescent="0.2">
      <c r="H132" s="129">
        <f>IFERROR(VLOOKUP(ABS(G:G),'Payment Schedule'!P:AL,23,FALSE),0)</f>
        <v>0</v>
      </c>
    </row>
    <row r="133" spans="8:8" x14ac:dyDescent="0.2">
      <c r="H133" s="129">
        <f>IFERROR(VLOOKUP(ABS(G:G),'Payment Schedule'!P:AL,23,FALSE),0)</f>
        <v>0</v>
      </c>
    </row>
    <row r="134" spans="8:8" x14ac:dyDescent="0.2">
      <c r="H134" s="129">
        <f>IFERROR(VLOOKUP(ABS(G:G),'Payment Schedule'!P:AL,23,FALSE),0)</f>
        <v>0</v>
      </c>
    </row>
    <row r="135" spans="8:8" x14ac:dyDescent="0.2">
      <c r="H135" s="129">
        <f>IFERROR(VLOOKUP(ABS(G:G),'Payment Schedule'!P:AL,23,FALSE),0)</f>
        <v>0</v>
      </c>
    </row>
    <row r="136" spans="8:8" x14ac:dyDescent="0.2">
      <c r="H136" s="129">
        <f>IFERROR(VLOOKUP(ABS(G:G),'Payment Schedule'!P:AL,23,FALSE),0)</f>
        <v>0</v>
      </c>
    </row>
    <row r="137" spans="8:8" x14ac:dyDescent="0.2">
      <c r="H137" s="129">
        <f>IFERROR(VLOOKUP(ABS(G:G),'Payment Schedule'!P:AL,23,FALSE),0)</f>
        <v>0</v>
      </c>
    </row>
    <row r="138" spans="8:8" x14ac:dyDescent="0.2">
      <c r="H138" s="129">
        <f>IFERROR(VLOOKUP(ABS(G:G),'Payment Schedule'!P:AL,23,FALSE),0)</f>
        <v>0</v>
      </c>
    </row>
    <row r="139" spans="8:8" x14ac:dyDescent="0.2">
      <c r="H139" s="129">
        <f>IFERROR(VLOOKUP(ABS(G:G),'Payment Schedule'!P:AL,23,FALSE),0)</f>
        <v>0</v>
      </c>
    </row>
    <row r="140" spans="8:8" x14ac:dyDescent="0.2">
      <c r="H140" s="129">
        <f>IFERROR(VLOOKUP(ABS(G:G),'Payment Schedule'!P:AL,23,FALSE),0)</f>
        <v>0</v>
      </c>
    </row>
    <row r="141" spans="8:8" x14ac:dyDescent="0.2">
      <c r="H141" s="129">
        <f>IFERROR(VLOOKUP(ABS(G:G),'Payment Schedule'!P:AL,23,FALSE),0)</f>
        <v>0</v>
      </c>
    </row>
    <row r="142" spans="8:8" x14ac:dyDescent="0.2">
      <c r="H142" s="129">
        <f>IFERROR(VLOOKUP(ABS(G:G),'Payment Schedule'!P:AL,23,FALSE),0)</f>
        <v>0</v>
      </c>
    </row>
    <row r="143" spans="8:8" x14ac:dyDescent="0.2">
      <c r="H143" s="129">
        <f>IFERROR(VLOOKUP(ABS(G:G),'Payment Schedule'!P:AL,23,FALSE),0)</f>
        <v>0</v>
      </c>
    </row>
    <row r="144" spans="8:8" x14ac:dyDescent="0.2">
      <c r="H144" s="129">
        <f>IFERROR(VLOOKUP(ABS(G:G),'Payment Schedule'!P:AL,23,FALSE),0)</f>
        <v>0</v>
      </c>
    </row>
    <row r="145" spans="6:8" x14ac:dyDescent="0.2">
      <c r="H145" s="129">
        <f>IFERROR(VLOOKUP(ABS(G:G),'Payment Schedule'!P:AL,23,FALSE),0)</f>
        <v>0</v>
      </c>
    </row>
    <row r="146" spans="6:8" x14ac:dyDescent="0.2">
      <c r="H146" s="129">
        <f>IFERROR(VLOOKUP(ABS(G:G),'Payment Schedule'!P:AL,23,FALSE),0)</f>
        <v>0</v>
      </c>
    </row>
    <row r="147" spans="6:8" x14ac:dyDescent="0.2">
      <c r="H147" s="129">
        <f>IFERROR(VLOOKUP(ABS(G:G),'Payment Schedule'!P:AL,23,FALSE),0)</f>
        <v>0</v>
      </c>
    </row>
    <row r="148" spans="6:8" x14ac:dyDescent="0.2">
      <c r="H148" s="129">
        <f>IFERROR(VLOOKUP(ABS(G:G),'Payment Schedule'!P:AL,23,FALSE),0)</f>
        <v>0</v>
      </c>
    </row>
    <row r="149" spans="6:8" x14ac:dyDescent="0.2">
      <c r="H149" s="129">
        <f>IFERROR(VLOOKUP(ABS(G:G),'Payment Schedule'!P:AL,23,FALSE),0)</f>
        <v>0</v>
      </c>
    </row>
    <row r="150" spans="6:8" x14ac:dyDescent="0.2">
      <c r="H150" s="129">
        <f>IFERROR(VLOOKUP(ABS(G:G),'Payment Schedule'!P:AL,23,FALSE),0)</f>
        <v>0</v>
      </c>
    </row>
    <row r="151" spans="6:8" x14ac:dyDescent="0.2">
      <c r="H151" s="129">
        <f>IFERROR(VLOOKUP(ABS(G:G),'Payment Schedule'!P:AL,23,FALSE),0)</f>
        <v>0</v>
      </c>
    </row>
    <row r="152" spans="6:8" x14ac:dyDescent="0.2">
      <c r="H152" s="129">
        <f>IFERROR(VLOOKUP(ABS(G:G),'Payment Schedule'!P:AL,23,FALSE),0)</f>
        <v>0</v>
      </c>
    </row>
    <row r="153" spans="6:8" x14ac:dyDescent="0.2">
      <c r="H153" s="129">
        <f>IFERROR(VLOOKUP(ABS(G:G),'Payment Schedule'!P:AL,23,FALSE),0)</f>
        <v>0</v>
      </c>
    </row>
    <row r="154" spans="6:8" x14ac:dyDescent="0.2">
      <c r="H154" s="129">
        <f>IFERROR(VLOOKUP(ABS(G:G),'Payment Schedule'!P:AL,23,FALSE),0)</f>
        <v>0</v>
      </c>
    </row>
    <row r="155" spans="6:8" x14ac:dyDescent="0.2">
      <c r="H155" s="129">
        <f>IFERROR(VLOOKUP(ABS(G:G),'Payment Schedule'!P:AL,23,FALSE),0)</f>
        <v>0</v>
      </c>
    </row>
    <row r="156" spans="6:8" x14ac:dyDescent="0.2">
      <c r="H156" s="129">
        <f>IFERROR(VLOOKUP(ABS(G:G),'Payment Schedule'!P:AL,23,FALSE),0)</f>
        <v>0</v>
      </c>
    </row>
    <row r="157" spans="6:8" x14ac:dyDescent="0.2">
      <c r="H157" s="129">
        <f>IFERROR(VLOOKUP(ABS(G:G),'Payment Schedule'!P:AL,23,FALSE),0)</f>
        <v>0</v>
      </c>
    </row>
    <row r="158" spans="6:8" x14ac:dyDescent="0.2">
      <c r="H158" s="129">
        <f>IFERROR(VLOOKUP(ABS(G:G),'Payment Schedule'!P:AL,23,FALSE),0)</f>
        <v>0</v>
      </c>
    </row>
    <row r="159" spans="6:8" x14ac:dyDescent="0.2">
      <c r="F159" s="110"/>
      <c r="G159" s="203"/>
      <c r="H159" s="129">
        <f>IFERROR(VLOOKUP(ABS(G:G),'Payment Schedule'!P:AL,23,FALSE),0)</f>
        <v>0</v>
      </c>
    </row>
    <row r="160" spans="6:8" x14ac:dyDescent="0.2">
      <c r="H160" s="129">
        <f>IFERROR(VLOOKUP(ABS(G:G),'Payment Schedule'!P:AL,23,FALSE),0)</f>
        <v>0</v>
      </c>
    </row>
    <row r="161" spans="8:8" x14ac:dyDescent="0.2">
      <c r="H161" s="129">
        <f>IFERROR(VLOOKUP(ABS(G:G),'Payment Schedule'!P:AL,23,FALSE),0)</f>
        <v>0</v>
      </c>
    </row>
    <row r="162" spans="8:8" x14ac:dyDescent="0.2">
      <c r="H162" s="129">
        <f>IFERROR(VLOOKUP(ABS(G:G),'Payment Schedule'!P:AL,23,FALSE),0)</f>
        <v>0</v>
      </c>
    </row>
    <row r="163" spans="8:8" x14ac:dyDescent="0.2">
      <c r="H163" s="129">
        <f>IFERROR(VLOOKUP(ABS(G:G),'Payment Schedule'!P:AL,23,FALSE),0)</f>
        <v>0</v>
      </c>
    </row>
    <row r="164" spans="8:8" x14ac:dyDescent="0.2">
      <c r="H164" s="129">
        <f>IFERROR(VLOOKUP(ABS(G:G),'Payment Schedule'!P:AL,23,FALSE),0)</f>
        <v>0</v>
      </c>
    </row>
    <row r="165" spans="8:8" x14ac:dyDescent="0.2">
      <c r="H165" s="129">
        <f>IFERROR(VLOOKUP(ABS(G:G),'Payment Schedule'!P:AL,23,FALSE),0)</f>
        <v>0</v>
      </c>
    </row>
    <row r="166" spans="8:8" x14ac:dyDescent="0.2">
      <c r="H166" s="129">
        <f>IFERROR(VLOOKUP(ABS(G:G),'Payment Schedule'!P:AL,23,FALSE),0)</f>
        <v>0</v>
      </c>
    </row>
    <row r="167" spans="8:8" x14ac:dyDescent="0.2">
      <c r="H167" s="129">
        <f>IFERROR(VLOOKUP(ABS(G:G),'Payment Schedule'!P:AL,23,FALSE),0)</f>
        <v>0</v>
      </c>
    </row>
    <row r="168" spans="8:8" x14ac:dyDescent="0.2">
      <c r="H168" s="129">
        <f>IFERROR(VLOOKUP(ABS(G:G),'Payment Schedule'!P:AL,23,FALSE),0)</f>
        <v>0</v>
      </c>
    </row>
    <row r="169" spans="8:8" x14ac:dyDescent="0.2">
      <c r="H169" s="129">
        <f>IFERROR(VLOOKUP(ABS(G:G),'Payment Schedule'!P:AL,23,FALSE),0)</f>
        <v>0</v>
      </c>
    </row>
    <row r="170" spans="8:8" x14ac:dyDescent="0.2">
      <c r="H170" s="129">
        <f>IFERROR(VLOOKUP(ABS(G:G),'Payment Schedule'!P:AL,23,FALSE),0)</f>
        <v>0</v>
      </c>
    </row>
    <row r="171" spans="8:8" x14ac:dyDescent="0.2">
      <c r="H171" s="129">
        <f>IFERROR(VLOOKUP(ABS(G:G),'Payment Schedule'!P:AL,23,FALSE),0)</f>
        <v>0</v>
      </c>
    </row>
    <row r="172" spans="8:8" x14ac:dyDescent="0.2">
      <c r="H172" s="129">
        <f>IFERROR(VLOOKUP(ABS(G:G),'Payment Schedule'!P:AL,23,FALSE),0)</f>
        <v>0</v>
      </c>
    </row>
    <row r="173" spans="8:8" x14ac:dyDescent="0.2">
      <c r="H173" s="129">
        <f>IFERROR(VLOOKUP(ABS(G:G),'Payment Schedule'!P:AL,23,FALSE),0)</f>
        <v>0</v>
      </c>
    </row>
    <row r="174" spans="8:8" x14ac:dyDescent="0.2">
      <c r="H174" s="129">
        <f>IFERROR(VLOOKUP(ABS(G:G),'Payment Schedule'!P:AL,23,FALSE),0)</f>
        <v>0</v>
      </c>
    </row>
    <row r="175" spans="8:8" x14ac:dyDescent="0.2">
      <c r="H175" s="129">
        <f>IFERROR(VLOOKUP(ABS(G:G),'Payment Schedule'!P:AL,23,FALSE),0)</f>
        <v>0</v>
      </c>
    </row>
    <row r="176" spans="8:8" x14ac:dyDescent="0.2">
      <c r="H176" s="129">
        <f>IFERROR(VLOOKUP(ABS(G:G),'Payment Schedule'!P:AL,23,FALSE),0)</f>
        <v>0</v>
      </c>
    </row>
    <row r="177" spans="8:8" x14ac:dyDescent="0.2">
      <c r="H177" s="129">
        <f>IFERROR(VLOOKUP(ABS(G:G),'Payment Schedule'!P:AL,23,FALSE),0)</f>
        <v>0</v>
      </c>
    </row>
    <row r="178" spans="8:8" x14ac:dyDescent="0.2">
      <c r="H178" s="129">
        <f>IFERROR(VLOOKUP(ABS(G:G),'Payment Schedule'!P:AL,23,FALSE),0)</f>
        <v>0</v>
      </c>
    </row>
    <row r="179" spans="8:8" x14ac:dyDescent="0.2">
      <c r="H179" s="129">
        <f>IFERROR(VLOOKUP(ABS(G:G),'Payment Schedule'!P:AL,23,FALSE),0)</f>
        <v>0</v>
      </c>
    </row>
    <row r="180" spans="8:8" x14ac:dyDescent="0.2">
      <c r="H180" s="129">
        <f>IFERROR(VLOOKUP(ABS(G:G),'Payment Schedule'!P:AL,23,FALSE),0)</f>
        <v>0</v>
      </c>
    </row>
    <row r="181" spans="8:8" x14ac:dyDescent="0.2">
      <c r="H181" s="129">
        <f>IFERROR(VLOOKUP(ABS(G:G),'Payment Schedule'!P:AL,23,FALSE),0)</f>
        <v>0</v>
      </c>
    </row>
    <row r="182" spans="8:8" x14ac:dyDescent="0.2">
      <c r="H182" s="129">
        <f>IFERROR(VLOOKUP(ABS(G:G),'Payment Schedule'!P:AL,23,FALSE),0)</f>
        <v>0</v>
      </c>
    </row>
    <row r="183" spans="8:8" x14ac:dyDescent="0.2">
      <c r="H183" s="129">
        <f>IFERROR(VLOOKUP(ABS(G:G),'Payment Schedule'!P:AL,23,FALSE),0)</f>
        <v>0</v>
      </c>
    </row>
    <row r="184" spans="8:8" x14ac:dyDescent="0.2">
      <c r="H184" s="129">
        <f>IFERROR(VLOOKUP(ABS(G:G),'Payment Schedule'!P:AL,23,FALSE),0)</f>
        <v>0</v>
      </c>
    </row>
    <row r="185" spans="8:8" x14ac:dyDescent="0.2">
      <c r="H185" s="129">
        <f>IFERROR(VLOOKUP(ABS(G:G),'Payment Schedule'!P:AL,23,FALSE),0)</f>
        <v>0</v>
      </c>
    </row>
    <row r="186" spans="8:8" x14ac:dyDescent="0.2">
      <c r="H186" s="129">
        <f>IFERROR(VLOOKUP(ABS(G:G),'Payment Schedule'!P:AL,23,FALSE),0)</f>
        <v>0</v>
      </c>
    </row>
    <row r="187" spans="8:8" x14ac:dyDescent="0.2">
      <c r="H187" s="129">
        <f>IFERROR(VLOOKUP(ABS(G:G),'Payment Schedule'!P:AL,23,FALSE),0)</f>
        <v>0</v>
      </c>
    </row>
    <row r="188" spans="8:8" x14ac:dyDescent="0.2">
      <c r="H188" s="129">
        <f>IFERROR(VLOOKUP(ABS(G:G),'Payment Schedule'!P:AL,23,FALSE),0)</f>
        <v>0</v>
      </c>
    </row>
    <row r="189" spans="8:8" x14ac:dyDescent="0.2">
      <c r="H189" s="129">
        <f>IFERROR(VLOOKUP(ABS(G:G),'Payment Schedule'!P:AL,23,FALSE),0)</f>
        <v>0</v>
      </c>
    </row>
    <row r="190" spans="8:8" x14ac:dyDescent="0.2">
      <c r="H190" s="129">
        <f>IFERROR(VLOOKUP(ABS(G:G),'Payment Schedule'!P:AL,23,FALSE),0)</f>
        <v>0</v>
      </c>
    </row>
    <row r="191" spans="8:8" x14ac:dyDescent="0.2">
      <c r="H191" s="129">
        <f>IFERROR(VLOOKUP(ABS(G:G),'Payment Schedule'!P:AL,23,FALSE),0)</f>
        <v>0</v>
      </c>
    </row>
    <row r="192" spans="8:8" x14ac:dyDescent="0.2">
      <c r="H192" s="129">
        <f>IFERROR(VLOOKUP(ABS(G:G),'Payment Schedule'!P:AL,23,FALSE),0)</f>
        <v>0</v>
      </c>
    </row>
    <row r="193" spans="8:8" x14ac:dyDescent="0.2">
      <c r="H193" s="129">
        <f>IFERROR(VLOOKUP(ABS(G:G),'Payment Schedule'!P:AL,23,FALSE),0)</f>
        <v>0</v>
      </c>
    </row>
    <row r="194" spans="8:8" x14ac:dyDescent="0.2">
      <c r="H194" s="129">
        <f>IFERROR(VLOOKUP(ABS(G:G),'Payment Schedule'!P:AL,23,FALSE),0)</f>
        <v>0</v>
      </c>
    </row>
    <row r="195" spans="8:8" x14ac:dyDescent="0.2">
      <c r="H195" s="129">
        <f>IFERROR(VLOOKUP(ABS(G:G),'Payment Schedule'!P:AL,23,FALSE),0)</f>
        <v>0</v>
      </c>
    </row>
    <row r="196" spans="8:8" x14ac:dyDescent="0.2">
      <c r="H196" s="129">
        <f>IFERROR(VLOOKUP(ABS(G:G),'Payment Schedule'!P:AL,23,FALSE),0)</f>
        <v>0</v>
      </c>
    </row>
    <row r="197" spans="8:8" x14ac:dyDescent="0.2">
      <c r="H197" s="129">
        <f>IFERROR(VLOOKUP(ABS(G:G),'Payment Schedule'!P:AL,23,FALSE),0)</f>
        <v>0</v>
      </c>
    </row>
    <row r="198" spans="8:8" x14ac:dyDescent="0.2">
      <c r="H198" s="129">
        <f>IFERROR(VLOOKUP(ABS(G:G),'Payment Schedule'!P:AL,23,FALSE),0)</f>
        <v>0</v>
      </c>
    </row>
    <row r="199" spans="8:8" x14ac:dyDescent="0.2">
      <c r="H199" s="129">
        <f>IFERROR(VLOOKUP(ABS(G:G),'Payment Schedule'!P:AL,23,FALSE),0)</f>
        <v>0</v>
      </c>
    </row>
    <row r="200" spans="8:8" x14ac:dyDescent="0.2">
      <c r="H200" s="129">
        <f>IFERROR(VLOOKUP(ABS(G:G),'Payment Schedule'!P:AL,23,FALSE),0)</f>
        <v>0</v>
      </c>
    </row>
    <row r="201" spans="8:8" x14ac:dyDescent="0.2">
      <c r="H201" s="129">
        <f>IFERROR(VLOOKUP(ABS(G:G),'Payment Schedule'!P:AL,23,FALSE),0)</f>
        <v>0</v>
      </c>
    </row>
    <row r="202" spans="8:8" x14ac:dyDescent="0.2">
      <c r="H202" s="129">
        <f>IFERROR(VLOOKUP(ABS(G:G),'Payment Schedule'!P:AL,23,FALSE),0)</f>
        <v>0</v>
      </c>
    </row>
    <row r="203" spans="8:8" x14ac:dyDescent="0.2">
      <c r="H203" s="129">
        <f>IFERROR(VLOOKUP(ABS(G:G),'Payment Schedule'!P:AL,23,FALSE),0)</f>
        <v>0</v>
      </c>
    </row>
    <row r="204" spans="8:8" x14ac:dyDescent="0.2">
      <c r="H204" s="129">
        <f>IFERROR(VLOOKUP(ABS(G:G),'Payment Schedule'!P:AL,23,FALSE),0)</f>
        <v>0</v>
      </c>
    </row>
    <row r="205" spans="8:8" x14ac:dyDescent="0.2">
      <c r="H205" s="129">
        <f>IFERROR(VLOOKUP(ABS(G:G),'Payment Schedule'!P:AL,23,FALSE),0)</f>
        <v>0</v>
      </c>
    </row>
    <row r="206" spans="8:8" x14ac:dyDescent="0.2">
      <c r="H206" s="129">
        <f>IFERROR(VLOOKUP(ABS(G:G),'Payment Schedule'!P:AL,23,FALSE),0)</f>
        <v>0</v>
      </c>
    </row>
    <row r="207" spans="8:8" x14ac:dyDescent="0.2">
      <c r="H207" s="129">
        <f>IFERROR(VLOOKUP(ABS(G:G),'Payment Schedule'!P:AL,23,FALSE),0)</f>
        <v>0</v>
      </c>
    </row>
    <row r="208" spans="8:8" x14ac:dyDescent="0.2">
      <c r="H208" s="129">
        <f>IFERROR(VLOOKUP(ABS(G:G),'Payment Schedule'!P:AL,23,FALSE),0)</f>
        <v>0</v>
      </c>
    </row>
    <row r="209" spans="8:8" x14ac:dyDescent="0.2">
      <c r="H209" s="129">
        <f>IFERROR(VLOOKUP(ABS(G:G),'Payment Schedule'!P:AL,23,FALSE),0)</f>
        <v>0</v>
      </c>
    </row>
    <row r="210" spans="8:8" x14ac:dyDescent="0.2">
      <c r="H210" s="129">
        <f>IFERROR(VLOOKUP(ABS(G:G),'Payment Schedule'!P:AL,23,FALSE),0)</f>
        <v>0</v>
      </c>
    </row>
    <row r="211" spans="8:8" x14ac:dyDescent="0.2">
      <c r="H211" s="129">
        <f>IFERROR(VLOOKUP(ABS(G:G),'Payment Schedule'!P:AL,23,FALSE),0)</f>
        <v>0</v>
      </c>
    </row>
    <row r="212" spans="8:8" x14ac:dyDescent="0.2">
      <c r="H212" s="129">
        <f>IFERROR(VLOOKUP(ABS(G:G),'Payment Schedule'!P:AL,23,FALSE),0)</f>
        <v>0</v>
      </c>
    </row>
    <row r="213" spans="8:8" x14ac:dyDescent="0.2">
      <c r="H213" s="129">
        <f>IFERROR(VLOOKUP(ABS(G:G),'Payment Schedule'!P:AL,23,FALSE),0)</f>
        <v>0</v>
      </c>
    </row>
    <row r="214" spans="8:8" x14ac:dyDescent="0.2">
      <c r="H214" s="129">
        <f>IFERROR(VLOOKUP(ABS(G:G),'Payment Schedule'!P:AL,23,FALSE),0)</f>
        <v>0</v>
      </c>
    </row>
    <row r="215" spans="8:8" x14ac:dyDescent="0.2">
      <c r="H215" s="129">
        <f>IFERROR(VLOOKUP(ABS(G:G),'Payment Schedule'!P:AL,23,FALSE),0)</f>
        <v>0</v>
      </c>
    </row>
    <row r="216" spans="8:8" x14ac:dyDescent="0.2">
      <c r="H216" s="129">
        <f>IFERROR(VLOOKUP(ABS(G:G),'Payment Schedule'!P:AL,23,FALSE),0)</f>
        <v>0</v>
      </c>
    </row>
    <row r="217" spans="8:8" x14ac:dyDescent="0.2">
      <c r="H217" s="129">
        <f>IFERROR(VLOOKUP(ABS(G:G),'Payment Schedule'!P:AL,23,FALSE),0)</f>
        <v>0</v>
      </c>
    </row>
    <row r="218" spans="8:8" x14ac:dyDescent="0.2">
      <c r="H218" s="129">
        <f>IFERROR(VLOOKUP(ABS(G:G),'Payment Schedule'!P:AL,23,FALSE),0)</f>
        <v>0</v>
      </c>
    </row>
    <row r="219" spans="8:8" x14ac:dyDescent="0.2">
      <c r="H219" s="129">
        <f>IFERROR(VLOOKUP(ABS(G:G),'Payment Schedule'!P:AL,23,FALSE),0)</f>
        <v>0</v>
      </c>
    </row>
    <row r="220" spans="8:8" x14ac:dyDescent="0.2">
      <c r="H220" s="129">
        <f>IFERROR(VLOOKUP(ABS(G:G),'Payment Schedule'!P:AL,23,FALSE),0)</f>
        <v>0</v>
      </c>
    </row>
    <row r="221" spans="8:8" x14ac:dyDescent="0.2">
      <c r="H221" s="129">
        <f>IFERROR(VLOOKUP(ABS(G:G),'Payment Schedule'!P:AL,23,FALSE),0)</f>
        <v>0</v>
      </c>
    </row>
    <row r="222" spans="8:8" x14ac:dyDescent="0.2">
      <c r="H222" s="129">
        <f>IFERROR(VLOOKUP(ABS(G:G),'Payment Schedule'!P:AL,23,FALSE),0)</f>
        <v>0</v>
      </c>
    </row>
    <row r="223" spans="8:8" x14ac:dyDescent="0.2">
      <c r="H223" s="129">
        <f>IFERROR(VLOOKUP(ABS(G:G),'Payment Schedule'!P:AL,23,FALSE),0)</f>
        <v>0</v>
      </c>
    </row>
    <row r="224" spans="8:8" x14ac:dyDescent="0.2">
      <c r="H224" s="129">
        <f>IFERROR(VLOOKUP(ABS(G:G),'Payment Schedule'!P:AL,23,FALSE),0)</f>
        <v>0</v>
      </c>
    </row>
    <row r="225" spans="8:8" x14ac:dyDescent="0.2">
      <c r="H225" s="129">
        <f>IFERROR(VLOOKUP(ABS(G:G),'Payment Schedule'!P:AL,23,FALSE),0)</f>
        <v>0</v>
      </c>
    </row>
    <row r="226" spans="8:8" x14ac:dyDescent="0.2">
      <c r="H226" s="129">
        <f>IFERROR(VLOOKUP(ABS(G:G),'Payment Schedule'!P:AL,23,FALSE),0)</f>
        <v>0</v>
      </c>
    </row>
    <row r="227" spans="8:8" x14ac:dyDescent="0.2">
      <c r="H227" s="129">
        <f>IFERROR(VLOOKUP(ABS(G:G),'Payment Schedule'!P:AL,23,FALSE),0)</f>
        <v>0</v>
      </c>
    </row>
    <row r="228" spans="8:8" x14ac:dyDescent="0.2">
      <c r="H228" s="129">
        <f>IFERROR(VLOOKUP(ABS(G:G),'Payment Schedule'!P:AL,23,FALSE),0)</f>
        <v>0</v>
      </c>
    </row>
    <row r="229" spans="8:8" x14ac:dyDescent="0.2">
      <c r="H229" s="129">
        <f>IFERROR(VLOOKUP(ABS(G:G),'Payment Schedule'!P:AL,23,FALSE),0)</f>
        <v>0</v>
      </c>
    </row>
    <row r="230" spans="8:8" x14ac:dyDescent="0.2">
      <c r="H230" s="129">
        <f>IFERROR(VLOOKUP(ABS(G:G),'Payment Schedule'!P:AL,23,FALSE),0)</f>
        <v>0</v>
      </c>
    </row>
    <row r="231" spans="8:8" x14ac:dyDescent="0.2">
      <c r="H231" s="129">
        <f>IFERROR(VLOOKUP(ABS(G:G),'Payment Schedule'!P:AL,23,FALSE),0)</f>
        <v>0</v>
      </c>
    </row>
    <row r="232" spans="8:8" x14ac:dyDescent="0.2">
      <c r="H232" s="129">
        <f>IFERROR(VLOOKUP(ABS(G:G),'Payment Schedule'!P:AL,23,FALSE),0)</f>
        <v>0</v>
      </c>
    </row>
    <row r="233" spans="8:8" x14ac:dyDescent="0.2">
      <c r="H233" s="129">
        <f>IFERROR(VLOOKUP(ABS(G:G),'Payment Schedule'!P:AL,23,FALSE),0)</f>
        <v>0</v>
      </c>
    </row>
    <row r="234" spans="8:8" x14ac:dyDescent="0.2">
      <c r="H234" s="129">
        <f>IFERROR(VLOOKUP(ABS(G:G),'Payment Schedule'!P:AL,23,FALSE),0)</f>
        <v>0</v>
      </c>
    </row>
    <row r="235" spans="8:8" x14ac:dyDescent="0.2">
      <c r="H235" s="129">
        <f>IFERROR(VLOOKUP(ABS(G:G),'Payment Schedule'!P:AL,23,FALSE),0)</f>
        <v>0</v>
      </c>
    </row>
    <row r="236" spans="8:8" x14ac:dyDescent="0.2">
      <c r="H236" s="129">
        <f>IFERROR(VLOOKUP(ABS(G:G),'Payment Schedule'!P:AL,23,FALSE),0)</f>
        <v>0</v>
      </c>
    </row>
    <row r="237" spans="8:8" x14ac:dyDescent="0.2">
      <c r="H237" s="129">
        <f>IFERROR(VLOOKUP(ABS(G:G),'Payment Schedule'!P:AL,23,FALSE),0)</f>
        <v>0</v>
      </c>
    </row>
    <row r="238" spans="8:8" x14ac:dyDescent="0.2">
      <c r="H238" s="129">
        <f>IFERROR(VLOOKUP(ABS(G:G),'Payment Schedule'!P:AL,23,FALSE),0)</f>
        <v>0</v>
      </c>
    </row>
    <row r="239" spans="8:8" x14ac:dyDescent="0.2">
      <c r="H239" s="129">
        <f>IFERROR(VLOOKUP(ABS(G:G),'Payment Schedule'!P:AL,23,FALSE),0)</f>
        <v>0</v>
      </c>
    </row>
    <row r="240" spans="8:8" x14ac:dyDescent="0.2">
      <c r="H240" s="129">
        <f>IFERROR(VLOOKUP(ABS(G:G),'Payment Schedule'!P:AL,23,FALSE),0)</f>
        <v>0</v>
      </c>
    </row>
    <row r="241" spans="8:8" x14ac:dyDescent="0.2">
      <c r="H241" s="129">
        <f>IFERROR(VLOOKUP(ABS(G:G),'Payment Schedule'!P:AL,23,FALSE),0)</f>
        <v>0</v>
      </c>
    </row>
    <row r="242" spans="8:8" x14ac:dyDescent="0.2">
      <c r="H242" s="129">
        <f>IFERROR(VLOOKUP(ABS(G:G),'Payment Schedule'!P:AL,23,FALSE),0)</f>
        <v>0</v>
      </c>
    </row>
    <row r="243" spans="8:8" x14ac:dyDescent="0.2">
      <c r="H243" s="129">
        <f>IFERROR(VLOOKUP(ABS(G:G),'Payment Schedule'!P:AL,23,FALSE),0)</f>
        <v>0</v>
      </c>
    </row>
    <row r="244" spans="8:8" x14ac:dyDescent="0.2">
      <c r="H244" s="129">
        <f>IFERROR(VLOOKUP(ABS(G:G),'Payment Schedule'!P:AL,23,FALSE),0)</f>
        <v>0</v>
      </c>
    </row>
    <row r="245" spans="8:8" x14ac:dyDescent="0.2">
      <c r="H245" s="129">
        <f>IFERROR(VLOOKUP(ABS(G:G),'Payment Schedule'!P:AL,23,FALSE),0)</f>
        <v>0</v>
      </c>
    </row>
    <row r="246" spans="8:8" x14ac:dyDescent="0.2">
      <c r="H246" s="129">
        <f>IFERROR(VLOOKUP(ABS(G:G),'Payment Schedule'!P:AL,23,FALSE),0)</f>
        <v>0</v>
      </c>
    </row>
    <row r="247" spans="8:8" x14ac:dyDescent="0.2">
      <c r="H247" s="129">
        <f>IFERROR(VLOOKUP(ABS(G:G),'Payment Schedule'!P:AL,23,FALSE),0)</f>
        <v>0</v>
      </c>
    </row>
    <row r="248" spans="8:8" x14ac:dyDescent="0.2">
      <c r="H248" s="129">
        <f>IFERROR(VLOOKUP(ABS(G:G),'Payment Schedule'!P:AL,23,FALSE),0)</f>
        <v>0</v>
      </c>
    </row>
    <row r="249" spans="8:8" x14ac:dyDescent="0.2">
      <c r="H249" s="129">
        <f>IFERROR(VLOOKUP(ABS(G:G),'Payment Schedule'!P:AL,23,FALSE),0)</f>
        <v>0</v>
      </c>
    </row>
    <row r="250" spans="8:8" x14ac:dyDescent="0.2">
      <c r="H250" s="129">
        <f>IFERROR(VLOOKUP(ABS(G:G),'Payment Schedule'!P:AL,23,FALSE),0)</f>
        <v>0</v>
      </c>
    </row>
    <row r="251" spans="8:8" x14ac:dyDescent="0.2">
      <c r="H251" s="129">
        <f>IFERROR(VLOOKUP(ABS(G:G),'Payment Schedule'!P:AL,23,FALSE),0)</f>
        <v>0</v>
      </c>
    </row>
    <row r="252" spans="8:8" x14ac:dyDescent="0.2">
      <c r="H252" s="129">
        <f>IFERROR(VLOOKUP(ABS(G:G),'Payment Schedule'!P:AL,23,FALSE),0)</f>
        <v>0</v>
      </c>
    </row>
    <row r="253" spans="8:8" x14ac:dyDescent="0.2">
      <c r="H253" s="129">
        <f>IFERROR(VLOOKUP(ABS(G:G),'Payment Schedule'!P:AL,23,FALSE),0)</f>
        <v>0</v>
      </c>
    </row>
    <row r="254" spans="8:8" x14ac:dyDescent="0.2">
      <c r="H254" s="129">
        <f>IFERROR(VLOOKUP(ABS(G:G),'Payment Schedule'!P:AL,23,FALSE),0)</f>
        <v>0</v>
      </c>
    </row>
    <row r="255" spans="8:8" x14ac:dyDescent="0.2">
      <c r="H255" s="129">
        <f>IFERROR(VLOOKUP(ABS(G:G),'Payment Schedule'!P:AL,23,FALSE),0)</f>
        <v>0</v>
      </c>
    </row>
    <row r="256" spans="8:8" x14ac:dyDescent="0.2">
      <c r="H256" s="129">
        <f>IFERROR(VLOOKUP(ABS(G:G),'Payment Schedule'!P:AL,23,FALSE),0)</f>
        <v>0</v>
      </c>
    </row>
    <row r="257" spans="8:8" x14ac:dyDescent="0.2">
      <c r="H257" s="129">
        <f>IFERROR(VLOOKUP(ABS(G:G),'Payment Schedule'!P:AL,23,FALSE),0)</f>
        <v>0</v>
      </c>
    </row>
    <row r="258" spans="8:8" x14ac:dyDescent="0.2">
      <c r="H258" s="129">
        <f>IFERROR(VLOOKUP(ABS(G:G),'Payment Schedule'!P:AL,23,FALSE),0)</f>
        <v>0</v>
      </c>
    </row>
    <row r="259" spans="8:8" x14ac:dyDescent="0.2">
      <c r="H259" s="129">
        <f>IFERROR(VLOOKUP(ABS(G:G),'Payment Schedule'!P:AL,23,FALSE),0)</f>
        <v>0</v>
      </c>
    </row>
    <row r="260" spans="8:8" x14ac:dyDescent="0.2">
      <c r="H260" s="129">
        <f>IFERROR(VLOOKUP(ABS(G:G),'Payment Schedule'!P:AL,23,FALSE),0)</f>
        <v>0</v>
      </c>
    </row>
    <row r="261" spans="8:8" x14ac:dyDescent="0.2">
      <c r="H261" s="129">
        <f>IFERROR(VLOOKUP(ABS(G:G),'Payment Schedule'!P:AL,23,FALSE),0)</f>
        <v>0</v>
      </c>
    </row>
    <row r="262" spans="8:8" x14ac:dyDescent="0.2">
      <c r="H262" s="129">
        <f>IFERROR(VLOOKUP(ABS(G:G),'Payment Schedule'!P:AL,23,FALSE),0)</f>
        <v>0</v>
      </c>
    </row>
    <row r="263" spans="8:8" x14ac:dyDescent="0.2">
      <c r="H263" s="129">
        <f>IFERROR(VLOOKUP(ABS(G:G),'Payment Schedule'!P:AL,23,FALSE),0)</f>
        <v>0</v>
      </c>
    </row>
    <row r="264" spans="8:8" x14ac:dyDescent="0.2">
      <c r="H264" s="129">
        <f>IFERROR(VLOOKUP(ABS(G:G),'Payment Schedule'!P:AL,23,FALSE),0)</f>
        <v>0</v>
      </c>
    </row>
    <row r="265" spans="8:8" x14ac:dyDescent="0.2">
      <c r="H265" s="129">
        <f>IFERROR(VLOOKUP(ABS(G:G),'Payment Schedule'!P:AL,23,FALSE),0)</f>
        <v>0</v>
      </c>
    </row>
    <row r="266" spans="8:8" x14ac:dyDescent="0.2">
      <c r="H266" s="129">
        <f>IFERROR(VLOOKUP(ABS(G:G),'Payment Schedule'!P:AL,23,FALSE),0)</f>
        <v>0</v>
      </c>
    </row>
    <row r="267" spans="8:8" x14ac:dyDescent="0.2">
      <c r="H267" s="129">
        <f>IFERROR(VLOOKUP(ABS(G:G),'Payment Schedule'!P:AL,23,FALSE),0)</f>
        <v>0</v>
      </c>
    </row>
    <row r="268" spans="8:8" x14ac:dyDescent="0.2">
      <c r="H268" s="129">
        <f>IFERROR(VLOOKUP(ABS(G:G),'Payment Schedule'!P:AL,23,FALSE),0)</f>
        <v>0</v>
      </c>
    </row>
    <row r="269" spans="8:8" x14ac:dyDescent="0.2">
      <c r="H269" s="129">
        <f>IFERROR(VLOOKUP(ABS(G:G),'Payment Schedule'!P:AL,23,FALSE),0)</f>
        <v>0</v>
      </c>
    </row>
    <row r="270" spans="8:8" x14ac:dyDescent="0.2">
      <c r="H270" s="129">
        <f>IFERROR(VLOOKUP(ABS(G:G),'Payment Schedule'!P:AL,23,FALSE),0)</f>
        <v>0</v>
      </c>
    </row>
    <row r="271" spans="8:8" x14ac:dyDescent="0.2">
      <c r="H271" s="129">
        <f>IFERROR(VLOOKUP(ABS(G:G),'Payment Schedule'!P:AL,23,FALSE),0)</f>
        <v>0</v>
      </c>
    </row>
    <row r="272" spans="8:8" x14ac:dyDescent="0.2">
      <c r="H272" s="129">
        <f>IFERROR(VLOOKUP(ABS(G:G),'Payment Schedule'!P:AL,23,FALSE),0)</f>
        <v>0</v>
      </c>
    </row>
    <row r="273" spans="8:8" x14ac:dyDescent="0.2">
      <c r="H273" s="129">
        <f>IFERROR(VLOOKUP(ABS(G:G),'Payment Schedule'!P:AL,23,FALSE),0)</f>
        <v>0</v>
      </c>
    </row>
    <row r="274" spans="8:8" x14ac:dyDescent="0.2">
      <c r="H274" s="129">
        <f>IFERROR(VLOOKUP(ABS(G:G),'Payment Schedule'!P:AL,23,FALSE),0)</f>
        <v>0</v>
      </c>
    </row>
    <row r="275" spans="8:8" x14ac:dyDescent="0.2">
      <c r="H275" s="129">
        <f>IFERROR(VLOOKUP(ABS(G:G),'Payment Schedule'!P:AL,23,FALSE),0)</f>
        <v>0</v>
      </c>
    </row>
    <row r="276" spans="8:8" x14ac:dyDescent="0.2">
      <c r="H276" s="129">
        <f>IFERROR(VLOOKUP(ABS(G:G),'Payment Schedule'!P:AL,23,FALSE),0)</f>
        <v>0</v>
      </c>
    </row>
    <row r="277" spans="8:8" x14ac:dyDescent="0.2">
      <c r="H277" s="129">
        <f>IFERROR(VLOOKUP(ABS(G:G),'Payment Schedule'!P:AL,23,FALSE),0)</f>
        <v>0</v>
      </c>
    </row>
    <row r="278" spans="8:8" x14ac:dyDescent="0.2">
      <c r="H278" s="129">
        <f>IFERROR(VLOOKUP(ABS(G:G),'Payment Schedule'!P:AL,23,FALSE),0)</f>
        <v>0</v>
      </c>
    </row>
    <row r="279" spans="8:8" x14ac:dyDescent="0.2">
      <c r="H279" s="129">
        <f>IFERROR(VLOOKUP(ABS(G:G),'Payment Schedule'!P:AL,23,FALSE),0)</f>
        <v>0</v>
      </c>
    </row>
    <row r="280" spans="8:8" x14ac:dyDescent="0.2">
      <c r="H280" s="129">
        <f>IFERROR(VLOOKUP(ABS(G:G),'Payment Schedule'!P:AL,23,FALSE),0)</f>
        <v>0</v>
      </c>
    </row>
    <row r="281" spans="8:8" x14ac:dyDescent="0.2">
      <c r="H281" s="129">
        <f>IFERROR(VLOOKUP(ABS(G:G),'Payment Schedule'!P:AL,23,FALSE),0)</f>
        <v>0</v>
      </c>
    </row>
    <row r="282" spans="8:8" x14ac:dyDescent="0.2">
      <c r="H282" s="129">
        <f>IFERROR(VLOOKUP(ABS(G:G),'Payment Schedule'!P:AL,23,FALSE),0)</f>
        <v>0</v>
      </c>
    </row>
    <row r="283" spans="8:8" x14ac:dyDescent="0.2">
      <c r="H283" s="129">
        <f>IFERROR(VLOOKUP(ABS(G:G),'Payment Schedule'!P:AL,23,FALSE),0)</f>
        <v>0</v>
      </c>
    </row>
    <row r="284" spans="8:8" x14ac:dyDescent="0.2">
      <c r="H284" s="129">
        <f>IFERROR(VLOOKUP(ABS(G:G),'Payment Schedule'!P:AL,23,FALSE),0)</f>
        <v>0</v>
      </c>
    </row>
    <row r="285" spans="8:8" x14ac:dyDescent="0.2">
      <c r="H285" s="129">
        <f>IFERROR(VLOOKUP(ABS(G:G),'Payment Schedule'!P:AL,23,FALSE),0)</f>
        <v>0</v>
      </c>
    </row>
    <row r="286" spans="8:8" x14ac:dyDescent="0.2">
      <c r="H286" s="129">
        <f>IFERROR(VLOOKUP(ABS(G:G),'Payment Schedule'!P:AL,23,FALSE),0)</f>
        <v>0</v>
      </c>
    </row>
    <row r="287" spans="8:8" x14ac:dyDescent="0.2">
      <c r="H287" s="129">
        <f>IFERROR(VLOOKUP(ABS(G:G),'Payment Schedule'!P:AL,23,FALSE),0)</f>
        <v>0</v>
      </c>
    </row>
    <row r="288" spans="8:8" x14ac:dyDescent="0.2">
      <c r="H288" s="129">
        <f>IFERROR(VLOOKUP(ABS(G:G),'Payment Schedule'!P:AL,23,FALSE),0)</f>
        <v>0</v>
      </c>
    </row>
    <row r="289" spans="8:8" x14ac:dyDescent="0.2">
      <c r="H289" s="129">
        <f>IFERROR(VLOOKUP(ABS(G:G),'Payment Schedule'!P:AL,23,FALSE),0)</f>
        <v>0</v>
      </c>
    </row>
    <row r="290" spans="8:8" x14ac:dyDescent="0.2">
      <c r="H290" s="129">
        <f>IFERROR(VLOOKUP(ABS(G:G),'Payment Schedule'!P:AL,23,FALSE),0)</f>
        <v>0</v>
      </c>
    </row>
    <row r="291" spans="8:8" x14ac:dyDescent="0.2">
      <c r="H291" s="129">
        <f>IFERROR(VLOOKUP(ABS(G:G),'Payment Schedule'!P:AL,23,FALSE),0)</f>
        <v>0</v>
      </c>
    </row>
    <row r="292" spans="8:8" x14ac:dyDescent="0.2">
      <c r="H292" s="129">
        <f>IFERROR(VLOOKUP(ABS(G:G),'Payment Schedule'!P:AL,23,FALSE),0)</f>
        <v>0</v>
      </c>
    </row>
    <row r="293" spans="8:8" x14ac:dyDescent="0.2">
      <c r="H293" s="129">
        <f>IFERROR(VLOOKUP(ABS(G:G),'Payment Schedule'!P:AL,23,FALSE),0)</f>
        <v>0</v>
      </c>
    </row>
    <row r="294" spans="8:8" x14ac:dyDescent="0.2">
      <c r="H294" s="129">
        <f>IFERROR(VLOOKUP(ABS(G:G),'Payment Schedule'!P:AL,23,FALSE),0)</f>
        <v>0</v>
      </c>
    </row>
    <row r="295" spans="8:8" x14ac:dyDescent="0.2">
      <c r="H295" s="129">
        <f>IFERROR(VLOOKUP(ABS(G:G),'Payment Schedule'!P:AL,23,FALSE),0)</f>
        <v>0</v>
      </c>
    </row>
    <row r="296" spans="8:8" x14ac:dyDescent="0.2">
      <c r="H296" s="129">
        <f>IFERROR(VLOOKUP(ABS(G:G),'Payment Schedule'!P:AL,23,FALSE),0)</f>
        <v>0</v>
      </c>
    </row>
    <row r="297" spans="8:8" x14ac:dyDescent="0.2">
      <c r="H297" s="129">
        <f>IFERROR(VLOOKUP(ABS(G:G),'Payment Schedule'!P:AL,23,FALSE),0)</f>
        <v>0</v>
      </c>
    </row>
    <row r="298" spans="8:8" x14ac:dyDescent="0.2">
      <c r="H298" s="129">
        <f>IFERROR(VLOOKUP(ABS(G:G),'Payment Schedule'!P:AL,23,FALSE),0)</f>
        <v>0</v>
      </c>
    </row>
    <row r="299" spans="8:8" x14ac:dyDescent="0.2">
      <c r="H299" s="129">
        <f>IFERROR(VLOOKUP(ABS(G:G),'Payment Schedule'!P:AL,23,FALSE),0)</f>
        <v>0</v>
      </c>
    </row>
    <row r="300" spans="8:8" x14ac:dyDescent="0.2">
      <c r="H300" s="129">
        <f>IFERROR(VLOOKUP(ABS(G:G),'Payment Schedule'!P:AL,23,FALSE),0)</f>
        <v>0</v>
      </c>
    </row>
    <row r="301" spans="8:8" x14ac:dyDescent="0.2">
      <c r="H301" s="129">
        <f>IFERROR(VLOOKUP(ABS(G:G),'Payment Schedule'!P:AL,23,FALSE),0)</f>
        <v>0</v>
      </c>
    </row>
    <row r="302" spans="8:8" x14ac:dyDescent="0.2">
      <c r="H302" s="129">
        <f>IFERROR(VLOOKUP(ABS(G:G),'Payment Schedule'!P:AL,23,FALSE),0)</f>
        <v>0</v>
      </c>
    </row>
    <row r="303" spans="8:8" x14ac:dyDescent="0.2">
      <c r="H303" s="129">
        <f>IFERROR(VLOOKUP(ABS(G:G),'Payment Schedule'!P:AL,23,FALSE),0)</f>
        <v>0</v>
      </c>
    </row>
    <row r="304" spans="8:8" x14ac:dyDescent="0.2">
      <c r="H304" s="129">
        <f>IFERROR(VLOOKUP(ABS(G:G),'Payment Schedule'!P:AL,23,FALSE),0)</f>
        <v>0</v>
      </c>
    </row>
    <row r="305" spans="8:8" x14ac:dyDescent="0.2">
      <c r="H305" s="129">
        <f>IFERROR(VLOOKUP(ABS(G:G),'Payment Schedule'!P:AL,23,FALSE),0)</f>
        <v>0</v>
      </c>
    </row>
    <row r="306" spans="8:8" x14ac:dyDescent="0.2">
      <c r="H306" s="129">
        <f>IFERROR(VLOOKUP(ABS(G:G),'Payment Schedule'!P:AL,23,FALSE),0)</f>
        <v>0</v>
      </c>
    </row>
    <row r="307" spans="8:8" x14ac:dyDescent="0.2">
      <c r="H307" s="129">
        <f>IFERROR(VLOOKUP(ABS(G:G),'Payment Schedule'!P:AL,23,FALSE),0)</f>
        <v>0</v>
      </c>
    </row>
    <row r="308" spans="8:8" x14ac:dyDescent="0.2">
      <c r="H308" s="129">
        <f>IFERROR(VLOOKUP(ABS(G:G),'Payment Schedule'!P:AL,23,FALSE),0)</f>
        <v>0</v>
      </c>
    </row>
    <row r="309" spans="8:8" x14ac:dyDescent="0.2">
      <c r="H309" s="129">
        <f>IFERROR(VLOOKUP(ABS(G:G),'Payment Schedule'!P:AL,23,FALSE),0)</f>
        <v>0</v>
      </c>
    </row>
    <row r="310" spans="8:8" x14ac:dyDescent="0.2">
      <c r="H310" s="129">
        <f>IFERROR(VLOOKUP(ABS(G:G),'Payment Schedule'!P:AL,23,FALSE),0)</f>
        <v>0</v>
      </c>
    </row>
    <row r="311" spans="8:8" x14ac:dyDescent="0.2">
      <c r="H311" s="129">
        <f>IFERROR(VLOOKUP(ABS(G:G),'Payment Schedule'!P:AL,23,FALSE),0)</f>
        <v>0</v>
      </c>
    </row>
    <row r="312" spans="8:8" x14ac:dyDescent="0.2">
      <c r="H312" s="129">
        <f>IFERROR(VLOOKUP(ABS(G:G),'Payment Schedule'!P:AL,23,FALSE),0)</f>
        <v>0</v>
      </c>
    </row>
    <row r="313" spans="8:8" x14ac:dyDescent="0.2">
      <c r="H313" s="129">
        <f>IFERROR(VLOOKUP(ABS(G:G),'Payment Schedule'!P:AL,23,FALSE),0)</f>
        <v>0</v>
      </c>
    </row>
    <row r="314" spans="8:8" x14ac:dyDescent="0.2">
      <c r="H314" s="129">
        <f>IFERROR(VLOOKUP(ABS(G:G),'Payment Schedule'!P:AL,23,FALSE),0)</f>
        <v>0</v>
      </c>
    </row>
    <row r="315" spans="8:8" x14ac:dyDescent="0.2">
      <c r="H315" s="129">
        <f>IFERROR(VLOOKUP(ABS(G:G),'Payment Schedule'!P:AL,23,FALSE),0)</f>
        <v>0</v>
      </c>
    </row>
    <row r="316" spans="8:8" x14ac:dyDescent="0.2">
      <c r="H316" s="129">
        <f>IFERROR(VLOOKUP(ABS(G:G),'Payment Schedule'!P:AL,23,FALSE),0)</f>
        <v>0</v>
      </c>
    </row>
    <row r="317" spans="8:8" x14ac:dyDescent="0.2">
      <c r="H317" s="129">
        <f>IFERROR(VLOOKUP(ABS(G:G),'Payment Schedule'!P:AL,23,FALSE),0)</f>
        <v>0</v>
      </c>
    </row>
    <row r="318" spans="8:8" x14ac:dyDescent="0.2">
      <c r="H318" s="129">
        <f>IFERROR(VLOOKUP(ABS(G:G),'Payment Schedule'!P:AL,23,FALSE),0)</f>
        <v>0</v>
      </c>
    </row>
    <row r="319" spans="8:8" x14ac:dyDescent="0.2">
      <c r="H319" s="129">
        <f>IFERROR(VLOOKUP(ABS(G:G),'Payment Schedule'!P:AL,23,FALSE),0)</f>
        <v>0</v>
      </c>
    </row>
    <row r="320" spans="8:8" x14ac:dyDescent="0.2">
      <c r="H320" s="129">
        <f>IFERROR(VLOOKUP(ABS(G:G),'Payment Schedule'!P:AL,23,FALSE),0)</f>
        <v>0</v>
      </c>
    </row>
    <row r="321" spans="8:8" x14ac:dyDescent="0.2">
      <c r="H321" s="129">
        <f>IFERROR(VLOOKUP(ABS(G:G),'Payment Schedule'!P:AL,23,FALSE),0)</f>
        <v>0</v>
      </c>
    </row>
    <row r="322" spans="8:8" x14ac:dyDescent="0.2">
      <c r="H322" s="129">
        <f>IFERROR(VLOOKUP(ABS(G:G),'Payment Schedule'!P:AL,23,FALSE),0)</f>
        <v>0</v>
      </c>
    </row>
    <row r="323" spans="8:8" x14ac:dyDescent="0.2">
      <c r="H323" s="129">
        <f>IFERROR(VLOOKUP(ABS(G:G),'Payment Schedule'!P:AL,23,FALSE),0)</f>
        <v>0</v>
      </c>
    </row>
    <row r="324" spans="8:8" x14ac:dyDescent="0.2">
      <c r="H324" s="129">
        <f>IFERROR(VLOOKUP(ABS(G:G),'Payment Schedule'!P:AL,23,FALSE),0)</f>
        <v>0</v>
      </c>
    </row>
    <row r="325" spans="8:8" x14ac:dyDescent="0.2">
      <c r="H325" s="129">
        <f>IFERROR(VLOOKUP(ABS(G:G),'Payment Schedule'!P:AL,23,FALSE),0)</f>
        <v>0</v>
      </c>
    </row>
    <row r="326" spans="8:8" x14ac:dyDescent="0.2">
      <c r="H326" s="129">
        <f>IFERROR(VLOOKUP(ABS(G:G),'Payment Schedule'!P:AL,23,FALSE),0)</f>
        <v>0</v>
      </c>
    </row>
    <row r="327" spans="8:8" x14ac:dyDescent="0.2">
      <c r="H327" s="129">
        <f>IFERROR(VLOOKUP(ABS(G:G),'Payment Schedule'!P:AL,23,FALSE),0)</f>
        <v>0</v>
      </c>
    </row>
    <row r="328" spans="8:8" x14ac:dyDescent="0.2">
      <c r="H328" s="129">
        <f>IFERROR(VLOOKUP(ABS(G:G),'Payment Schedule'!P:AL,23,FALSE),0)</f>
        <v>0</v>
      </c>
    </row>
    <row r="329" spans="8:8" x14ac:dyDescent="0.2">
      <c r="H329" s="129">
        <f>IFERROR(VLOOKUP(ABS(G:G),'Payment Schedule'!P:AL,23,FALSE),0)</f>
        <v>0</v>
      </c>
    </row>
    <row r="330" spans="8:8" x14ac:dyDescent="0.2">
      <c r="H330" s="129">
        <f>IFERROR(VLOOKUP(ABS(G:G),'Payment Schedule'!P:AL,23,FALSE),0)</f>
        <v>0</v>
      </c>
    </row>
    <row r="331" spans="8:8" x14ac:dyDescent="0.2">
      <c r="H331" s="129">
        <f>IFERROR(VLOOKUP(ABS(G:G),'Payment Schedule'!P:AL,23,FALSE),0)</f>
        <v>0</v>
      </c>
    </row>
    <row r="332" spans="8:8" x14ac:dyDescent="0.2">
      <c r="H332" s="129">
        <f>IFERROR(VLOOKUP(ABS(G:G),'Payment Schedule'!P:AL,23,FALSE),0)</f>
        <v>0</v>
      </c>
    </row>
    <row r="333" spans="8:8" x14ac:dyDescent="0.2">
      <c r="H333" s="129">
        <f>IFERROR(VLOOKUP(ABS(G:G),'Payment Schedule'!P:AL,23,FALSE),0)</f>
        <v>0</v>
      </c>
    </row>
    <row r="334" spans="8:8" x14ac:dyDescent="0.2">
      <c r="H334" s="129">
        <f>IFERROR(VLOOKUP(ABS(G:G),'Payment Schedule'!P:AL,23,FALSE),0)</f>
        <v>0</v>
      </c>
    </row>
    <row r="335" spans="8:8" x14ac:dyDescent="0.2">
      <c r="H335" s="129">
        <f>IFERROR(VLOOKUP(ABS(G:G),'Payment Schedule'!P:AL,23,FALSE),0)</f>
        <v>0</v>
      </c>
    </row>
    <row r="336" spans="8:8" x14ac:dyDescent="0.2">
      <c r="H336" s="129">
        <f>IFERROR(VLOOKUP(ABS(G:G),'Payment Schedule'!P:AL,23,FALSE),0)</f>
        <v>0</v>
      </c>
    </row>
    <row r="337" spans="8:8" x14ac:dyDescent="0.2">
      <c r="H337" s="129">
        <f>IFERROR(VLOOKUP(ABS(G:G),'Payment Schedule'!P:AL,23,FALSE),0)</f>
        <v>0</v>
      </c>
    </row>
    <row r="338" spans="8:8" x14ac:dyDescent="0.2">
      <c r="H338" s="129">
        <f>IFERROR(VLOOKUP(ABS(G:G),'Payment Schedule'!P:AL,23,FALSE),0)</f>
        <v>0</v>
      </c>
    </row>
    <row r="339" spans="8:8" x14ac:dyDescent="0.2">
      <c r="H339" s="129">
        <f>IFERROR(VLOOKUP(ABS(G:G),'Payment Schedule'!P:AL,23,FALSE),0)</f>
        <v>0</v>
      </c>
    </row>
    <row r="340" spans="8:8" x14ac:dyDescent="0.2">
      <c r="H340" s="129">
        <f>IFERROR(VLOOKUP(ABS(G:G),'Payment Schedule'!P:AL,23,FALSE),0)</f>
        <v>0</v>
      </c>
    </row>
    <row r="341" spans="8:8" x14ac:dyDescent="0.2">
      <c r="H341" s="129">
        <f>IFERROR(VLOOKUP(ABS(G:G),'Payment Schedule'!P:AL,23,FALSE),0)</f>
        <v>0</v>
      </c>
    </row>
    <row r="342" spans="8:8" x14ac:dyDescent="0.2">
      <c r="H342" s="129">
        <f>IFERROR(VLOOKUP(ABS(G:G),'Payment Schedule'!P:AL,23,FALSE),0)</f>
        <v>0</v>
      </c>
    </row>
    <row r="343" spans="8:8" x14ac:dyDescent="0.2">
      <c r="H343" s="129">
        <f>IFERROR(VLOOKUP(ABS(G:G),'Payment Schedule'!P:AL,23,FALSE),0)</f>
        <v>0</v>
      </c>
    </row>
    <row r="344" spans="8:8" x14ac:dyDescent="0.2">
      <c r="H344" s="129">
        <f>IFERROR(VLOOKUP(ABS(G:G),'Payment Schedule'!P:AL,23,FALSE),0)</f>
        <v>0</v>
      </c>
    </row>
    <row r="345" spans="8:8" x14ac:dyDescent="0.2">
      <c r="H345" s="129">
        <f>IFERROR(VLOOKUP(ABS(G:G),'Payment Schedule'!P:AL,23,FALSE),0)</f>
        <v>0</v>
      </c>
    </row>
    <row r="346" spans="8:8" x14ac:dyDescent="0.2">
      <c r="H346" s="129">
        <f>IFERROR(VLOOKUP(ABS(G:G),'Payment Schedule'!P:AL,23,FALSE),0)</f>
        <v>0</v>
      </c>
    </row>
    <row r="347" spans="8:8" x14ac:dyDescent="0.2">
      <c r="H347" s="129">
        <f>IFERROR(VLOOKUP(ABS(G:G),'Payment Schedule'!P:AL,23,FALSE),0)</f>
        <v>0</v>
      </c>
    </row>
    <row r="348" spans="8:8" x14ac:dyDescent="0.2">
      <c r="H348" s="129">
        <f>IFERROR(VLOOKUP(ABS(G:G),'Payment Schedule'!P:AL,23,FALSE),0)</f>
        <v>0</v>
      </c>
    </row>
    <row r="349" spans="8:8" x14ac:dyDescent="0.2">
      <c r="H349" s="129">
        <f>IFERROR(VLOOKUP(ABS(G:G),'Payment Schedule'!P:AL,23,FALSE),0)</f>
        <v>0</v>
      </c>
    </row>
    <row r="350" spans="8:8" x14ac:dyDescent="0.2">
      <c r="H350" s="129">
        <f>IFERROR(VLOOKUP(ABS(G:G),'Payment Schedule'!P:AL,23,FALSE),0)</f>
        <v>0</v>
      </c>
    </row>
    <row r="351" spans="8:8" x14ac:dyDescent="0.2">
      <c r="H351" s="129">
        <f>IFERROR(VLOOKUP(ABS(G:G),'Payment Schedule'!P:AL,23,FALSE),0)</f>
        <v>0</v>
      </c>
    </row>
    <row r="352" spans="8:8" x14ac:dyDescent="0.2">
      <c r="H352" s="129">
        <f>IFERROR(VLOOKUP(ABS(G:G),'Payment Schedule'!P:AL,23,FALSE),0)</f>
        <v>0</v>
      </c>
    </row>
    <row r="353" spans="6:8" x14ac:dyDescent="0.2">
      <c r="H353" s="129">
        <f>IFERROR(VLOOKUP(ABS(G:G),'Payment Schedule'!P:AL,23,FALSE),0)</f>
        <v>0</v>
      </c>
    </row>
    <row r="354" spans="6:8" x14ac:dyDescent="0.2">
      <c r="H354" s="129">
        <f>IFERROR(VLOOKUP(ABS(G:G),'Payment Schedule'!P:AL,23,FALSE),0)</f>
        <v>0</v>
      </c>
    </row>
    <row r="355" spans="6:8" x14ac:dyDescent="0.2">
      <c r="H355" s="129">
        <f>IFERROR(VLOOKUP(ABS(G:G),'Payment Schedule'!P:AL,23,FALSE),0)</f>
        <v>0</v>
      </c>
    </row>
    <row r="356" spans="6:8" x14ac:dyDescent="0.2">
      <c r="H356" s="129">
        <f>IFERROR(VLOOKUP(ABS(G:G),'Payment Schedule'!P:AL,23,FALSE),0)</f>
        <v>0</v>
      </c>
    </row>
    <row r="357" spans="6:8" x14ac:dyDescent="0.2">
      <c r="H357" s="129">
        <f>IFERROR(VLOOKUP(ABS(G:G),'Payment Schedule'!P:AL,23,FALSE),0)</f>
        <v>0</v>
      </c>
    </row>
    <row r="358" spans="6:8" x14ac:dyDescent="0.2">
      <c r="H358" s="129">
        <f>IFERROR(VLOOKUP(ABS(G:G),'Payment Schedule'!P:AL,23,FALSE),0)</f>
        <v>0</v>
      </c>
    </row>
    <row r="359" spans="6:8" x14ac:dyDescent="0.2">
      <c r="H359" s="129">
        <f>IFERROR(VLOOKUP(ABS(G:G),'Payment Schedule'!P:AL,23,FALSE),0)</f>
        <v>0</v>
      </c>
    </row>
    <row r="360" spans="6:8" x14ac:dyDescent="0.2">
      <c r="H360" s="129">
        <f>IFERROR(VLOOKUP(ABS(G:G),'Payment Schedule'!P:AL,23,FALSE),0)</f>
        <v>0</v>
      </c>
    </row>
    <row r="361" spans="6:8" x14ac:dyDescent="0.2">
      <c r="H361" s="129">
        <f>IFERROR(VLOOKUP(ABS(G:G),'Payment Schedule'!P:AL,23,FALSE),0)</f>
        <v>0</v>
      </c>
    </row>
    <row r="362" spans="6:8" x14ac:dyDescent="0.2">
      <c r="H362" s="129">
        <f>IFERROR(VLOOKUP(ABS(G:G),'Payment Schedule'!P:AL,23,FALSE),0)</f>
        <v>0</v>
      </c>
    </row>
    <row r="363" spans="6:8" x14ac:dyDescent="0.2">
      <c r="H363" s="129">
        <f>IFERROR(VLOOKUP(ABS(G:G),'Payment Schedule'!P:AL,23,FALSE),0)</f>
        <v>0</v>
      </c>
    </row>
    <row r="364" spans="6:8" x14ac:dyDescent="0.2">
      <c r="H364" s="129">
        <f>IFERROR(VLOOKUP(ABS(G:G),'Payment Schedule'!P:AL,23,FALSE),0)</f>
        <v>0</v>
      </c>
    </row>
    <row r="365" spans="6:8" x14ac:dyDescent="0.2">
      <c r="H365" s="129">
        <f>IFERROR(VLOOKUP(ABS(G:G),'Payment Schedule'!P:AL,23,FALSE),0)</f>
        <v>0</v>
      </c>
    </row>
    <row r="366" spans="6:8" x14ac:dyDescent="0.2">
      <c r="F366" s="110"/>
      <c r="G366" s="203"/>
      <c r="H366" s="129">
        <f>IFERROR(VLOOKUP(ABS(G:G),'Payment Schedule'!P:AL,23,FALSE),0)</f>
        <v>0</v>
      </c>
    </row>
    <row r="367" spans="6:8" x14ac:dyDescent="0.2">
      <c r="F367" s="110"/>
      <c r="G367" s="203"/>
      <c r="H367" s="129">
        <f>IFERROR(VLOOKUP(ABS(G:G),'Payment Schedule'!P:AL,23,FALSE),0)</f>
        <v>0</v>
      </c>
    </row>
    <row r="368" spans="6:8" x14ac:dyDescent="0.2">
      <c r="F368" s="110"/>
      <c r="G368" s="203"/>
      <c r="H368" s="129">
        <f>IFERROR(VLOOKUP(ABS(G:G),'Payment Schedule'!P:AL,23,FALSE),0)</f>
        <v>0</v>
      </c>
    </row>
    <row r="369" spans="3:8" x14ac:dyDescent="0.2">
      <c r="F369" s="110"/>
      <c r="G369" s="203"/>
      <c r="H369" s="129">
        <f>IFERROR(VLOOKUP(ABS(G:G),'Payment Schedule'!P:AL,23,FALSE),0)</f>
        <v>0</v>
      </c>
    </row>
    <row r="370" spans="3:8" x14ac:dyDescent="0.2">
      <c r="F370" s="110"/>
      <c r="G370" s="203"/>
      <c r="H370" s="129">
        <f>IFERROR(VLOOKUP(ABS(G:G),'Payment Schedule'!P:AL,23,FALSE),0)</f>
        <v>0</v>
      </c>
    </row>
    <row r="371" spans="3:8" x14ac:dyDescent="0.2">
      <c r="F371" s="110"/>
      <c r="G371" s="203"/>
      <c r="H371" s="129">
        <f>IFERROR(VLOOKUP(ABS(G:G),'Payment Schedule'!P:AL,23,FALSE),0)</f>
        <v>0</v>
      </c>
    </row>
    <row r="372" spans="3:8" x14ac:dyDescent="0.2">
      <c r="F372" s="110"/>
      <c r="G372" s="203"/>
      <c r="H372" s="129">
        <f>IFERROR(VLOOKUP(ABS(G:G),'Payment Schedule'!P:AL,23,FALSE),0)</f>
        <v>0</v>
      </c>
    </row>
    <row r="373" spans="3:8" x14ac:dyDescent="0.2">
      <c r="F373" s="110"/>
      <c r="G373" s="203"/>
      <c r="H373" s="129">
        <f>IFERROR(VLOOKUP(ABS(G:G),'Payment Schedule'!P:AL,23,FALSE),0)</f>
        <v>0</v>
      </c>
    </row>
    <row r="374" spans="3:8" x14ac:dyDescent="0.2">
      <c r="F374" s="110"/>
      <c r="G374" s="203"/>
      <c r="H374" s="129">
        <f>IFERROR(VLOOKUP(ABS(G:G),'Payment Schedule'!P:AL,23,FALSE),0)</f>
        <v>0</v>
      </c>
    </row>
    <row r="375" spans="3:8" x14ac:dyDescent="0.2">
      <c r="F375" s="110"/>
      <c r="G375" s="203"/>
      <c r="H375" s="129">
        <f>IFERROR(VLOOKUP(ABS(G:G),'Payment Schedule'!P:AL,23,FALSE),0)</f>
        <v>0</v>
      </c>
    </row>
    <row r="376" spans="3:8" x14ac:dyDescent="0.2">
      <c r="F376" s="110"/>
      <c r="G376" s="203"/>
      <c r="H376" s="129">
        <f>IFERROR(VLOOKUP(ABS(G:G),'Payment Schedule'!P:AL,23,FALSE),0)</f>
        <v>0</v>
      </c>
    </row>
    <row r="377" spans="3:8" x14ac:dyDescent="0.2">
      <c r="F377" s="110"/>
      <c r="G377" s="203"/>
      <c r="H377" s="129">
        <f>IFERROR(VLOOKUP(ABS(G:G),'Payment Schedule'!P:AL,23,FALSE),0)</f>
        <v>0</v>
      </c>
    </row>
    <row r="378" spans="3:8" x14ac:dyDescent="0.2">
      <c r="C378" s="117"/>
      <c r="D378" s="126"/>
      <c r="E378" s="117"/>
      <c r="F378" s="127"/>
      <c r="G378" s="203"/>
      <c r="H378" s="129">
        <f>IFERROR(VLOOKUP(ABS(G:G),'Payment Schedule'!P:AL,23,FALSE),0)</f>
        <v>0</v>
      </c>
    </row>
    <row r="379" spans="3:8" x14ac:dyDescent="0.2">
      <c r="C379" s="117"/>
      <c r="D379" s="126"/>
      <c r="E379" s="117"/>
      <c r="F379" s="127"/>
      <c r="G379" s="203"/>
      <c r="H379" s="129">
        <f>IFERROR(VLOOKUP(ABS(G:G),'Payment Schedule'!P:AL,23,FALSE),0)</f>
        <v>0</v>
      </c>
    </row>
    <row r="380" spans="3:8" x14ac:dyDescent="0.2">
      <c r="C380" s="117"/>
      <c r="D380" s="126"/>
      <c r="E380" s="117"/>
      <c r="F380" s="127"/>
      <c r="G380" s="203"/>
      <c r="H380" s="129">
        <f>IFERROR(VLOOKUP(ABS(G:G),'Payment Schedule'!P:AL,23,FALSE),0)</f>
        <v>0</v>
      </c>
    </row>
    <row r="381" spans="3:8" x14ac:dyDescent="0.2">
      <c r="C381" s="117"/>
      <c r="D381" s="126"/>
      <c r="E381" s="117"/>
      <c r="F381" s="127"/>
      <c r="G381" s="203"/>
      <c r="H381" s="129">
        <f>IFERROR(VLOOKUP(ABS(G:G),'Payment Schedule'!P:AL,23,FALSE),0)</f>
        <v>0</v>
      </c>
    </row>
    <row r="382" spans="3:8" x14ac:dyDescent="0.2">
      <c r="C382" s="117"/>
      <c r="D382" s="126"/>
      <c r="E382" s="117"/>
      <c r="F382" s="127"/>
      <c r="G382" s="203"/>
      <c r="H382" s="129">
        <f>IFERROR(VLOOKUP(ABS(G:G),'Payment Schedule'!P:AL,23,FALSE),0)</f>
        <v>0</v>
      </c>
    </row>
    <row r="383" spans="3:8" x14ac:dyDescent="0.2">
      <c r="C383" s="117"/>
      <c r="D383" s="126"/>
      <c r="E383" s="117"/>
      <c r="F383" s="127"/>
      <c r="G383" s="203"/>
      <c r="H383" s="129">
        <f>IFERROR(VLOOKUP(ABS(G:G),'Payment Schedule'!P:AL,23,FALSE),0)</f>
        <v>0</v>
      </c>
    </row>
    <row r="384" spans="3:8" x14ac:dyDescent="0.2">
      <c r="C384" s="117"/>
      <c r="D384" s="126"/>
      <c r="E384" s="117"/>
      <c r="F384" s="127"/>
      <c r="G384" s="203"/>
      <c r="H384" s="129">
        <f>IFERROR(VLOOKUP(ABS(G:G),'Payment Schedule'!P:AL,23,FALSE),0)</f>
        <v>0</v>
      </c>
    </row>
    <row r="385" spans="3:8" x14ac:dyDescent="0.2">
      <c r="C385" s="117"/>
      <c r="D385" s="126"/>
      <c r="E385" s="117"/>
      <c r="F385" s="127"/>
      <c r="G385" s="203"/>
      <c r="H385" s="129">
        <f>IFERROR(VLOOKUP(ABS(G:G),'Payment Schedule'!P:AL,23,FALSE),0)</f>
        <v>0</v>
      </c>
    </row>
    <row r="386" spans="3:8" x14ac:dyDescent="0.2">
      <c r="C386" s="117"/>
      <c r="D386" s="126"/>
      <c r="E386" s="117"/>
      <c r="F386" s="127"/>
      <c r="G386" s="203"/>
      <c r="H386" s="129">
        <f>IFERROR(VLOOKUP(ABS(G:G),'Payment Schedule'!P:AL,23,FALSE),0)</f>
        <v>0</v>
      </c>
    </row>
    <row r="387" spans="3:8" x14ac:dyDescent="0.2">
      <c r="C387" s="117"/>
      <c r="D387" s="126"/>
      <c r="E387" s="117"/>
      <c r="F387" s="127"/>
      <c r="G387" s="203"/>
      <c r="H387" s="129">
        <f>IFERROR(VLOOKUP(ABS(G:G),'Payment Schedule'!P:AL,23,FALSE),0)</f>
        <v>0</v>
      </c>
    </row>
    <row r="388" spans="3:8" x14ac:dyDescent="0.2">
      <c r="C388" s="117"/>
      <c r="D388" s="126"/>
      <c r="E388" s="117"/>
      <c r="F388" s="127"/>
      <c r="G388" s="203"/>
      <c r="H388" s="129">
        <f>IFERROR(VLOOKUP(ABS(G:G),'Payment Schedule'!P:AL,23,FALSE),0)</f>
        <v>0</v>
      </c>
    </row>
    <row r="389" spans="3:8" x14ac:dyDescent="0.2">
      <c r="C389" s="117"/>
      <c r="D389" s="126"/>
      <c r="E389" s="117"/>
      <c r="F389" s="127"/>
      <c r="G389" s="203"/>
      <c r="H389" s="129">
        <f>IFERROR(VLOOKUP(ABS(G:G),'Payment Schedule'!P:AL,23,FALSE),0)</f>
        <v>0</v>
      </c>
    </row>
    <row r="390" spans="3:8" x14ac:dyDescent="0.2">
      <c r="C390" s="117"/>
      <c r="D390" s="126"/>
      <c r="E390" s="117"/>
      <c r="F390" s="127"/>
      <c r="G390" s="203"/>
      <c r="H390" s="129">
        <f>IFERROR(VLOOKUP(ABS(G:G),'Payment Schedule'!P:AL,23,FALSE),0)</f>
        <v>0</v>
      </c>
    </row>
    <row r="391" spans="3:8" x14ac:dyDescent="0.2">
      <c r="C391" s="117"/>
      <c r="D391" s="126"/>
      <c r="E391" s="117"/>
      <c r="F391" s="127"/>
      <c r="G391" s="203"/>
      <c r="H391" s="129">
        <f>IFERROR(VLOOKUP(ABS(G:G),'Payment Schedule'!P:AL,23,FALSE),0)</f>
        <v>0</v>
      </c>
    </row>
    <row r="392" spans="3:8" x14ac:dyDescent="0.2">
      <c r="C392" s="117"/>
      <c r="D392" s="126"/>
      <c r="E392" s="117"/>
      <c r="F392" s="127"/>
      <c r="G392" s="203"/>
      <c r="H392" s="129">
        <f>IFERROR(VLOOKUP(ABS(G:G),'Payment Schedule'!P:AL,23,FALSE),0)</f>
        <v>0</v>
      </c>
    </row>
    <row r="393" spans="3:8" x14ac:dyDescent="0.2">
      <c r="C393" s="117"/>
      <c r="D393" s="126"/>
      <c r="E393" s="117"/>
      <c r="F393" s="127"/>
      <c r="G393" s="203"/>
      <c r="H393" s="129">
        <f>IFERROR(VLOOKUP(ABS(G:G),'Payment Schedule'!P:AL,23,FALSE),0)</f>
        <v>0</v>
      </c>
    </row>
    <row r="394" spans="3:8" x14ac:dyDescent="0.2">
      <c r="C394" s="117"/>
      <c r="D394" s="126"/>
      <c r="E394" s="117"/>
      <c r="F394" s="127"/>
      <c r="G394" s="203"/>
      <c r="H394" s="129">
        <f>IFERROR(VLOOKUP(ABS(G:G),'Payment Schedule'!P:AL,23,FALSE),0)</f>
        <v>0</v>
      </c>
    </row>
    <row r="395" spans="3:8" x14ac:dyDescent="0.2">
      <c r="C395" s="117"/>
      <c r="D395" s="126"/>
      <c r="E395" s="117"/>
      <c r="F395" s="127"/>
      <c r="G395" s="203"/>
      <c r="H395" s="129">
        <f>IFERROR(VLOOKUP(ABS(G:G),'Payment Schedule'!P:AL,23,FALSE),0)</f>
        <v>0</v>
      </c>
    </row>
    <row r="396" spans="3:8" x14ac:dyDescent="0.2">
      <c r="C396" s="117"/>
      <c r="D396" s="126"/>
      <c r="E396" s="117"/>
      <c r="F396" s="127"/>
      <c r="G396" s="203"/>
      <c r="H396" s="129">
        <f>IFERROR(VLOOKUP(ABS(G:G),'Payment Schedule'!P:AL,23,FALSE),0)</f>
        <v>0</v>
      </c>
    </row>
    <row r="397" spans="3:8" x14ac:dyDescent="0.2">
      <c r="C397" s="117"/>
      <c r="D397" s="126"/>
      <c r="E397" s="117"/>
      <c r="F397" s="127"/>
      <c r="G397" s="203"/>
      <c r="H397" s="129">
        <f>IFERROR(VLOOKUP(ABS(G:G),'Payment Schedule'!P:AL,23,FALSE),0)</f>
        <v>0</v>
      </c>
    </row>
    <row r="398" spans="3:8" x14ac:dyDescent="0.2">
      <c r="C398" s="117"/>
      <c r="D398" s="126"/>
      <c r="E398" s="117"/>
      <c r="F398" s="127"/>
      <c r="G398" s="203"/>
      <c r="H398" s="129">
        <f>IFERROR(VLOOKUP(ABS(G:G),'Payment Schedule'!P:AL,23,FALSE),0)</f>
        <v>0</v>
      </c>
    </row>
    <row r="399" spans="3:8" x14ac:dyDescent="0.2">
      <c r="C399" s="117"/>
      <c r="D399" s="126"/>
      <c r="E399" s="117"/>
      <c r="F399" s="127"/>
      <c r="G399" s="203"/>
      <c r="H399" s="129">
        <f>IFERROR(VLOOKUP(ABS(G:G),'Payment Schedule'!P:AL,23,FALSE),0)</f>
        <v>0</v>
      </c>
    </row>
    <row r="400" spans="3:8" x14ac:dyDescent="0.2">
      <c r="C400" s="117"/>
      <c r="D400" s="126"/>
      <c r="E400" s="117"/>
      <c r="F400" s="127"/>
      <c r="G400" s="203"/>
      <c r="H400" s="129">
        <f>IFERROR(VLOOKUP(ABS(G:G),'Payment Schedule'!P:AL,23,FALSE),0)</f>
        <v>0</v>
      </c>
    </row>
    <row r="401" spans="3:8" x14ac:dyDescent="0.2">
      <c r="C401" s="117"/>
      <c r="D401" s="126"/>
      <c r="E401" s="117"/>
      <c r="F401" s="127"/>
      <c r="G401" s="203"/>
      <c r="H401" s="129">
        <f>IFERROR(VLOOKUP(ABS(G:G),'Payment Schedule'!P:AL,23,FALSE),0)</f>
        <v>0</v>
      </c>
    </row>
    <row r="402" spans="3:8" x14ac:dyDescent="0.2">
      <c r="C402" s="117"/>
      <c r="D402" s="126"/>
      <c r="E402" s="117"/>
      <c r="F402" s="127"/>
      <c r="G402" s="203"/>
      <c r="H402" s="129">
        <f>IFERROR(VLOOKUP(ABS(G:G),'Payment Schedule'!P:AL,23,FALSE),0)</f>
        <v>0</v>
      </c>
    </row>
    <row r="403" spans="3:8" x14ac:dyDescent="0.2">
      <c r="C403" s="117"/>
      <c r="D403" s="126"/>
      <c r="E403" s="117"/>
      <c r="F403" s="127"/>
      <c r="G403" s="203"/>
      <c r="H403" s="129">
        <f>IFERROR(VLOOKUP(ABS(G:G),'Payment Schedule'!P:AL,23,FALSE),0)</f>
        <v>0</v>
      </c>
    </row>
    <row r="404" spans="3:8" x14ac:dyDescent="0.2">
      <c r="C404" s="117"/>
      <c r="D404" s="126"/>
      <c r="E404" s="117"/>
      <c r="F404" s="127"/>
      <c r="G404" s="203"/>
      <c r="H404" s="129">
        <f>IFERROR(VLOOKUP(ABS(G:G),'Payment Schedule'!P:AL,23,FALSE),0)</f>
        <v>0</v>
      </c>
    </row>
    <row r="405" spans="3:8" x14ac:dyDescent="0.2">
      <c r="C405" s="117"/>
      <c r="D405" s="126"/>
      <c r="E405" s="117"/>
      <c r="F405" s="127"/>
      <c r="G405" s="203"/>
      <c r="H405" s="129">
        <f>IFERROR(VLOOKUP(ABS(G:G),'Payment Schedule'!P:AL,23,FALSE),0)</f>
        <v>0</v>
      </c>
    </row>
    <row r="406" spans="3:8" x14ac:dyDescent="0.2">
      <c r="C406" s="117"/>
      <c r="D406" s="126"/>
      <c r="E406" s="117"/>
      <c r="F406" s="127"/>
      <c r="G406" s="203"/>
      <c r="H406" s="129">
        <f>IFERROR(VLOOKUP(ABS(G:G),'Payment Schedule'!P:AL,23,FALSE),0)</f>
        <v>0</v>
      </c>
    </row>
    <row r="407" spans="3:8" x14ac:dyDescent="0.2">
      <c r="C407" s="117"/>
      <c r="D407" s="126"/>
      <c r="E407" s="117"/>
      <c r="F407" s="127"/>
      <c r="G407" s="203"/>
      <c r="H407" s="129">
        <f>IFERROR(VLOOKUP(ABS(G:G),'Payment Schedule'!P:AL,23,FALSE),0)</f>
        <v>0</v>
      </c>
    </row>
    <row r="408" spans="3:8" x14ac:dyDescent="0.2">
      <c r="C408" s="117"/>
      <c r="D408" s="126"/>
      <c r="E408" s="117"/>
      <c r="F408" s="127"/>
      <c r="G408" s="203"/>
      <c r="H408" s="129">
        <f>IFERROR(VLOOKUP(ABS(G:G),'Payment Schedule'!P:AL,23,FALSE),0)</f>
        <v>0</v>
      </c>
    </row>
    <row r="409" spans="3:8" x14ac:dyDescent="0.2">
      <c r="C409" s="117"/>
      <c r="D409" s="126"/>
      <c r="E409" s="117"/>
      <c r="F409" s="127"/>
      <c r="G409" s="203"/>
      <c r="H409" s="129">
        <f>IFERROR(VLOOKUP(ABS(G:G),'Payment Schedule'!P:AL,23,FALSE),0)</f>
        <v>0</v>
      </c>
    </row>
    <row r="410" spans="3:8" x14ac:dyDescent="0.2">
      <c r="C410" s="117"/>
      <c r="D410" s="126"/>
      <c r="E410" s="117"/>
      <c r="F410" s="127"/>
      <c r="G410" s="203"/>
      <c r="H410" s="129">
        <f>IFERROR(VLOOKUP(ABS(G:G),'Payment Schedule'!P:AL,23,FALSE),0)</f>
        <v>0</v>
      </c>
    </row>
    <row r="411" spans="3:8" x14ac:dyDescent="0.2">
      <c r="C411" s="117"/>
      <c r="D411" s="126"/>
      <c r="E411" s="117"/>
      <c r="F411" s="127"/>
      <c r="G411" s="203"/>
      <c r="H411" s="129">
        <f>IFERROR(VLOOKUP(ABS(G:G),'Payment Schedule'!P:AL,23,FALSE),0)</f>
        <v>0</v>
      </c>
    </row>
    <row r="412" spans="3:8" x14ac:dyDescent="0.2">
      <c r="C412" s="117"/>
      <c r="D412" s="126"/>
      <c r="E412" s="117"/>
      <c r="F412" s="127"/>
      <c r="G412" s="203"/>
      <c r="H412" s="129">
        <f>IFERROR(VLOOKUP(ABS(G:G),'Payment Schedule'!P:AL,23,FALSE),0)</f>
        <v>0</v>
      </c>
    </row>
    <row r="413" spans="3:8" x14ac:dyDescent="0.2">
      <c r="C413" s="117"/>
      <c r="D413" s="126"/>
      <c r="E413" s="117"/>
      <c r="F413" s="127"/>
      <c r="G413" s="203"/>
      <c r="H413" s="129">
        <f>IFERROR(VLOOKUP(ABS(G:G),'Payment Schedule'!P:AL,23,FALSE),0)</f>
        <v>0</v>
      </c>
    </row>
    <row r="414" spans="3:8" x14ac:dyDescent="0.2">
      <c r="C414" s="117"/>
      <c r="D414" s="126"/>
      <c r="E414" s="117"/>
      <c r="F414" s="127"/>
      <c r="G414" s="203"/>
      <c r="H414" s="129">
        <f>IFERROR(VLOOKUP(ABS(G:G),'Payment Schedule'!P:AL,23,FALSE),0)</f>
        <v>0</v>
      </c>
    </row>
    <row r="415" spans="3:8" x14ac:dyDescent="0.2">
      <c r="C415" s="117"/>
      <c r="D415" s="126"/>
      <c r="E415" s="117"/>
      <c r="F415" s="127"/>
      <c r="G415" s="203"/>
      <c r="H415" s="129">
        <f>IFERROR(VLOOKUP(ABS(G:G),'Payment Schedule'!P:AL,23,FALSE),0)</f>
        <v>0</v>
      </c>
    </row>
    <row r="416" spans="3:8" x14ac:dyDescent="0.2">
      <c r="H416" s="129">
        <f>IFERROR(VLOOKUP(ABS(G:G),'Payment Schedule'!P:AL,23,FALSE),0)</f>
        <v>0</v>
      </c>
    </row>
    <row r="417" spans="8:8" x14ac:dyDescent="0.2">
      <c r="H417" s="129">
        <f>IFERROR(VLOOKUP(ABS(G:G),'Payment Schedule'!P:AL,23,FALSE),0)</f>
        <v>0</v>
      </c>
    </row>
    <row r="418" spans="8:8" x14ac:dyDescent="0.2">
      <c r="H418" s="129">
        <f>IFERROR(VLOOKUP(ABS(G:G),'Payment Schedule'!P:AL,23,FALSE),0)</f>
        <v>0</v>
      </c>
    </row>
    <row r="419" spans="8:8" x14ac:dyDescent="0.2">
      <c r="H419" s="129">
        <f>IFERROR(VLOOKUP(ABS(G:G),'Payment Schedule'!P:AL,23,FALSE),0)</f>
        <v>0</v>
      </c>
    </row>
    <row r="420" spans="8:8" x14ac:dyDescent="0.2">
      <c r="H420" s="129">
        <f>IFERROR(VLOOKUP(ABS(G:G),'Payment Schedule'!P:AL,23,FALSE),0)</f>
        <v>0</v>
      </c>
    </row>
    <row r="421" spans="8:8" x14ac:dyDescent="0.2">
      <c r="H421" s="129">
        <f>IFERROR(VLOOKUP(ABS(G:G),'Payment Schedule'!P:AL,23,FALSE),0)</f>
        <v>0</v>
      </c>
    </row>
    <row r="422" spans="8:8" x14ac:dyDescent="0.2">
      <c r="H422" s="129">
        <f>IFERROR(VLOOKUP(ABS(G:G),'Payment Schedule'!P:AL,23,FALSE),0)</f>
        <v>0</v>
      </c>
    </row>
    <row r="423" spans="8:8" x14ac:dyDescent="0.2">
      <c r="H423" s="129">
        <f>IFERROR(VLOOKUP(ABS(G:G),'Payment Schedule'!P:AL,23,FALSE),0)</f>
        <v>0</v>
      </c>
    </row>
    <row r="424" spans="8:8" x14ac:dyDescent="0.2">
      <c r="H424" s="129">
        <f>IFERROR(VLOOKUP(ABS(G:G),'Payment Schedule'!P:AL,23,FALSE),0)</f>
        <v>0</v>
      </c>
    </row>
    <row r="425" spans="8:8" x14ac:dyDescent="0.2">
      <c r="H425" s="129">
        <f>IFERROR(VLOOKUP(ABS(G:G),'Payment Schedule'!P:AL,23,FALSE),0)</f>
        <v>0</v>
      </c>
    </row>
    <row r="426" spans="8:8" x14ac:dyDescent="0.2">
      <c r="H426" s="129">
        <f>IFERROR(VLOOKUP(ABS(G:G),'Payment Schedule'!P:AL,23,FALSE),0)</f>
        <v>0</v>
      </c>
    </row>
    <row r="427" spans="8:8" x14ac:dyDescent="0.2">
      <c r="H427" s="129">
        <f>IFERROR(VLOOKUP(ABS(G:G),'Payment Schedule'!P:AL,23,FALSE),0)</f>
        <v>0</v>
      </c>
    </row>
    <row r="428" spans="8:8" x14ac:dyDescent="0.2">
      <c r="H428" s="129">
        <f>IFERROR(VLOOKUP(ABS(G:G),'Payment Schedule'!P:AL,23,FALSE),0)</f>
        <v>0</v>
      </c>
    </row>
    <row r="429" spans="8:8" x14ac:dyDescent="0.2">
      <c r="H429" s="129">
        <f>IFERROR(VLOOKUP(ABS(G:G),'Payment Schedule'!P:AL,23,FALSE),0)</f>
        <v>0</v>
      </c>
    </row>
    <row r="430" spans="8:8" x14ac:dyDescent="0.2">
      <c r="H430" s="129">
        <f>IFERROR(VLOOKUP(ABS(G:G),'Payment Schedule'!P:AL,23,FALSE),0)</f>
        <v>0</v>
      </c>
    </row>
    <row r="431" spans="8:8" x14ac:dyDescent="0.2">
      <c r="H431" s="129">
        <f>IFERROR(VLOOKUP(ABS(G:G),'Payment Schedule'!P:AL,23,FALSE),0)</f>
        <v>0</v>
      </c>
    </row>
    <row r="432" spans="8:8" x14ac:dyDescent="0.2">
      <c r="H432" s="129">
        <f>IFERROR(VLOOKUP(ABS(G:G),'Payment Schedule'!P:AL,23,FALSE),0)</f>
        <v>0</v>
      </c>
    </row>
    <row r="433" spans="8:8" x14ac:dyDescent="0.2">
      <c r="H433" s="129">
        <f>IFERROR(VLOOKUP(ABS(G:G),'Payment Schedule'!P:AL,23,FALSE),0)</f>
        <v>0</v>
      </c>
    </row>
    <row r="434" spans="8:8" x14ac:dyDescent="0.2">
      <c r="H434" s="129">
        <f>IFERROR(VLOOKUP(ABS(G:G),'Payment Schedule'!P:AL,23,FALSE),0)</f>
        <v>0</v>
      </c>
    </row>
    <row r="435" spans="8:8" x14ac:dyDescent="0.2">
      <c r="H435" s="129">
        <f>IFERROR(VLOOKUP(ABS(G:G),'Payment Schedule'!P:AL,23,FALSE),0)</f>
        <v>0</v>
      </c>
    </row>
    <row r="436" spans="8:8" x14ac:dyDescent="0.2">
      <c r="H436" s="129">
        <f>IFERROR(VLOOKUP(ABS(G:G),'Payment Schedule'!P:AL,23,FALSE),0)</f>
        <v>0</v>
      </c>
    </row>
    <row r="437" spans="8:8" x14ac:dyDescent="0.2">
      <c r="H437" s="129">
        <f>IFERROR(VLOOKUP(ABS(G:G),'Payment Schedule'!P:AL,23,FALSE),0)</f>
        <v>0</v>
      </c>
    </row>
    <row r="438" spans="8:8" x14ac:dyDescent="0.2">
      <c r="H438" s="129">
        <f>IFERROR(VLOOKUP(ABS(G:G),'Payment Schedule'!P:AL,23,FALSE),0)</f>
        <v>0</v>
      </c>
    </row>
    <row r="439" spans="8:8" x14ac:dyDescent="0.2">
      <c r="H439" s="129">
        <f>IFERROR(VLOOKUP(ABS(G:G),'Payment Schedule'!P:AL,23,FALSE),0)</f>
        <v>0</v>
      </c>
    </row>
    <row r="440" spans="8:8" x14ac:dyDescent="0.2">
      <c r="H440" s="129">
        <f>IFERROR(VLOOKUP(ABS(G:G),'Payment Schedule'!P:AL,23,FALSE),0)</f>
        <v>0</v>
      </c>
    </row>
    <row r="441" spans="8:8" x14ac:dyDescent="0.2">
      <c r="H441" s="129">
        <f>IFERROR(VLOOKUP(ABS(G:G),'Payment Schedule'!P:AL,23,FALSE),0)</f>
        <v>0</v>
      </c>
    </row>
    <row r="442" spans="8:8" x14ac:dyDescent="0.2">
      <c r="H442" s="129">
        <f>IFERROR(VLOOKUP(ABS(G:G),'Payment Schedule'!P:AL,23,FALSE),0)</f>
        <v>0</v>
      </c>
    </row>
    <row r="443" spans="8:8" x14ac:dyDescent="0.2">
      <c r="H443" s="129">
        <f>IFERROR(VLOOKUP(ABS(G:G),'Payment Schedule'!P:AL,23,FALSE),0)</f>
        <v>0</v>
      </c>
    </row>
    <row r="444" spans="8:8" x14ac:dyDescent="0.2">
      <c r="H444" s="129">
        <f>IFERROR(VLOOKUP(ABS(G:G),'Payment Schedule'!P:AL,23,FALSE),0)</f>
        <v>0</v>
      </c>
    </row>
    <row r="445" spans="8:8" x14ac:dyDescent="0.2">
      <c r="H445" s="129">
        <f>IFERROR(VLOOKUP(ABS(G:G),'Payment Schedule'!P:AL,23,FALSE),0)</f>
        <v>0</v>
      </c>
    </row>
    <row r="446" spans="8:8" x14ac:dyDescent="0.2">
      <c r="H446" s="129">
        <f>IFERROR(VLOOKUP(ABS(G:G),'Payment Schedule'!P:AL,23,FALSE),0)</f>
        <v>0</v>
      </c>
    </row>
    <row r="447" spans="8:8" x14ac:dyDescent="0.2">
      <c r="H447" s="129">
        <f>IFERROR(VLOOKUP(ABS(G:G),'Payment Schedule'!P:AL,23,FALSE),0)</f>
        <v>0</v>
      </c>
    </row>
    <row r="448" spans="8:8" x14ac:dyDescent="0.2">
      <c r="H448" s="129">
        <f>IFERROR(VLOOKUP(ABS(G:G),'Payment Schedule'!P:AL,23,FALSE),0)</f>
        <v>0</v>
      </c>
    </row>
    <row r="449" spans="8:8" x14ac:dyDescent="0.2">
      <c r="H449" s="129">
        <f>IFERROR(VLOOKUP(ABS(G:G),'Payment Schedule'!P:AL,23,FALSE),0)</f>
        <v>0</v>
      </c>
    </row>
    <row r="450" spans="8:8" x14ac:dyDescent="0.2">
      <c r="H450" s="129">
        <f>IFERROR(VLOOKUP(ABS(G:G),'Payment Schedule'!P:AL,23,FALSE),0)</f>
        <v>0</v>
      </c>
    </row>
    <row r="451" spans="8:8" x14ac:dyDescent="0.2">
      <c r="H451" s="129">
        <f>IFERROR(VLOOKUP(ABS(G:G),'Payment Schedule'!P:AL,23,FALSE),0)</f>
        <v>0</v>
      </c>
    </row>
    <row r="452" spans="8:8" x14ac:dyDescent="0.2">
      <c r="H452" s="129">
        <f>IFERROR(VLOOKUP(ABS(G:G),'Payment Schedule'!P:AL,23,FALSE),0)</f>
        <v>0</v>
      </c>
    </row>
    <row r="453" spans="8:8" x14ac:dyDescent="0.2">
      <c r="H453" s="129">
        <f>IFERROR(VLOOKUP(ABS(G:G),'Payment Schedule'!P:AL,23,FALSE),0)</f>
        <v>0</v>
      </c>
    </row>
    <row r="454" spans="8:8" x14ac:dyDescent="0.2">
      <c r="H454" s="129">
        <f>IFERROR(VLOOKUP(ABS(G:G),'Payment Schedule'!P:AL,23,FALSE),0)</f>
        <v>0</v>
      </c>
    </row>
    <row r="455" spans="8:8" x14ac:dyDescent="0.2">
      <c r="H455" s="129">
        <f>IFERROR(VLOOKUP(ABS(G:G),'Payment Schedule'!P:AL,23,FALSE),0)</f>
        <v>0</v>
      </c>
    </row>
    <row r="456" spans="8:8" x14ac:dyDescent="0.2">
      <c r="H456" s="129">
        <f>IFERROR(VLOOKUP(ABS(G:G),'Payment Schedule'!P:AL,23,FALSE),0)</f>
        <v>0</v>
      </c>
    </row>
    <row r="457" spans="8:8" x14ac:dyDescent="0.2">
      <c r="H457" s="129">
        <f>IFERROR(VLOOKUP(ABS(G:G),'Payment Schedule'!P:AL,23,FALSE),0)</f>
        <v>0</v>
      </c>
    </row>
    <row r="458" spans="8:8" x14ac:dyDescent="0.2">
      <c r="H458" s="129">
        <f>IFERROR(VLOOKUP(ABS(G:G),'Payment Schedule'!P:AL,23,FALSE),0)</f>
        <v>0</v>
      </c>
    </row>
    <row r="459" spans="8:8" x14ac:dyDescent="0.2">
      <c r="H459" s="129">
        <f>IFERROR(VLOOKUP(ABS(G:G),'Payment Schedule'!P:AL,23,FALSE),0)</f>
        <v>0</v>
      </c>
    </row>
    <row r="460" spans="8:8" x14ac:dyDescent="0.2">
      <c r="H460" s="129">
        <f>IFERROR(VLOOKUP(ABS(G:G),'Payment Schedule'!P:AL,23,FALSE),0)</f>
        <v>0</v>
      </c>
    </row>
    <row r="461" spans="8:8" x14ac:dyDescent="0.2">
      <c r="H461" s="129">
        <f>IFERROR(VLOOKUP(ABS(G:G),'Payment Schedule'!P:AL,23,FALSE),0)</f>
        <v>0</v>
      </c>
    </row>
    <row r="462" spans="8:8" x14ac:dyDescent="0.2">
      <c r="H462" s="129">
        <f>IFERROR(VLOOKUP(ABS(G:G),'Payment Schedule'!P:AL,23,FALSE),0)</f>
        <v>0</v>
      </c>
    </row>
    <row r="463" spans="8:8" x14ac:dyDescent="0.2">
      <c r="H463" s="129">
        <f>IFERROR(VLOOKUP(ABS(G:G),'Payment Schedule'!P:AL,23,FALSE),0)</f>
        <v>0</v>
      </c>
    </row>
    <row r="464" spans="8:8" x14ac:dyDescent="0.2">
      <c r="H464" s="129">
        <f>IFERROR(VLOOKUP(ABS(G:G),'Payment Schedule'!P:AL,23,FALSE),0)</f>
        <v>0</v>
      </c>
    </row>
    <row r="465" spans="8:8" x14ac:dyDescent="0.2">
      <c r="H465" s="129">
        <f>IFERROR(VLOOKUP(ABS(G:G),'Payment Schedule'!P:AL,23,FALSE),0)</f>
        <v>0</v>
      </c>
    </row>
    <row r="466" spans="8:8" x14ac:dyDescent="0.2">
      <c r="H466" s="129">
        <f>IFERROR(VLOOKUP(ABS(G:G),'Payment Schedule'!P:AL,23,FALSE),0)</f>
        <v>0</v>
      </c>
    </row>
    <row r="467" spans="8:8" x14ac:dyDescent="0.2">
      <c r="H467" s="129">
        <f>IFERROR(VLOOKUP(ABS(G:G),'Payment Schedule'!P:AL,23,FALSE),0)</f>
        <v>0</v>
      </c>
    </row>
    <row r="468" spans="8:8" x14ac:dyDescent="0.2">
      <c r="H468" s="129">
        <f>IFERROR(VLOOKUP(ABS(G:G),'Payment Schedule'!P:AL,23,FALSE),0)</f>
        <v>0</v>
      </c>
    </row>
    <row r="469" spans="8:8" x14ac:dyDescent="0.2">
      <c r="H469" s="129">
        <f>IFERROR(VLOOKUP(ABS(G:G),'Payment Schedule'!P:AL,23,FALSE),0)</f>
        <v>0</v>
      </c>
    </row>
    <row r="470" spans="8:8" x14ac:dyDescent="0.2">
      <c r="H470" s="129">
        <f>IFERROR(VLOOKUP(ABS(G:G),'Payment Schedule'!P:AL,23,FALSE),0)</f>
        <v>0</v>
      </c>
    </row>
    <row r="471" spans="8:8" x14ac:dyDescent="0.2">
      <c r="H471" s="129">
        <f>IFERROR(VLOOKUP(ABS(G:G),'Payment Schedule'!P:AL,23,FALSE),0)</f>
        <v>0</v>
      </c>
    </row>
    <row r="472" spans="8:8" x14ac:dyDescent="0.2">
      <c r="H472" s="129">
        <f>IFERROR(VLOOKUP(ABS(G:G),'Payment Schedule'!P:AL,23,FALSE),0)</f>
        <v>0</v>
      </c>
    </row>
    <row r="473" spans="8:8" x14ac:dyDescent="0.2">
      <c r="H473" s="129">
        <f>IFERROR(VLOOKUP(ABS(G:G),'Payment Schedule'!P:AL,23,FALSE),0)</f>
        <v>0</v>
      </c>
    </row>
    <row r="474" spans="8:8" x14ac:dyDescent="0.2">
      <c r="H474" s="129">
        <f>IFERROR(VLOOKUP(ABS(G:G),'Payment Schedule'!P:AL,23,FALSE),0)</f>
        <v>0</v>
      </c>
    </row>
    <row r="475" spans="8:8" x14ac:dyDescent="0.2">
      <c r="H475" s="129">
        <f>IFERROR(VLOOKUP(ABS(G:G),'Payment Schedule'!P:AL,23,FALSE),0)</f>
        <v>0</v>
      </c>
    </row>
    <row r="476" spans="8:8" x14ac:dyDescent="0.2">
      <c r="H476" s="129">
        <f>IFERROR(VLOOKUP(ABS(G:G),'Payment Schedule'!P:AL,23,FALSE),0)</f>
        <v>0</v>
      </c>
    </row>
    <row r="477" spans="8:8" x14ac:dyDescent="0.2">
      <c r="H477" s="129">
        <f>IFERROR(VLOOKUP(ABS(G:G),'Payment Schedule'!P:AL,23,FALSE),0)</f>
        <v>0</v>
      </c>
    </row>
    <row r="478" spans="8:8" x14ac:dyDescent="0.2">
      <c r="H478" s="129">
        <f>IFERROR(VLOOKUP(ABS(G:G),'Payment Schedule'!P:AL,23,FALSE),0)</f>
        <v>0</v>
      </c>
    </row>
    <row r="479" spans="8:8" x14ac:dyDescent="0.2">
      <c r="H479" s="129">
        <f>IFERROR(VLOOKUP(ABS(G:G),'Payment Schedule'!P:AL,23,FALSE),0)</f>
        <v>0</v>
      </c>
    </row>
    <row r="480" spans="8:8" x14ac:dyDescent="0.2">
      <c r="H480" s="129">
        <f>IFERROR(VLOOKUP(ABS(G:G),'Payment Schedule'!P:AL,23,FALSE),0)</f>
        <v>0</v>
      </c>
    </row>
    <row r="481" spans="8:8" x14ac:dyDescent="0.2">
      <c r="H481" s="129">
        <f>IFERROR(VLOOKUP(ABS(G:G),'Payment Schedule'!P:AL,23,FALSE),0)</f>
        <v>0</v>
      </c>
    </row>
    <row r="482" spans="8:8" x14ac:dyDescent="0.2">
      <c r="H482" s="129">
        <f>IFERROR(VLOOKUP(ABS(G:G),'Payment Schedule'!P:AL,23,FALSE),0)</f>
        <v>0</v>
      </c>
    </row>
    <row r="483" spans="8:8" x14ac:dyDescent="0.2">
      <c r="H483" s="129">
        <f>IFERROR(VLOOKUP(ABS(G:G),'Payment Schedule'!P:AL,23,FALSE),0)</f>
        <v>0</v>
      </c>
    </row>
    <row r="484" spans="8:8" x14ac:dyDescent="0.2">
      <c r="H484" s="129">
        <f>IFERROR(VLOOKUP(ABS(G:G),'Payment Schedule'!P:AL,23,FALSE),0)</f>
        <v>0</v>
      </c>
    </row>
    <row r="485" spans="8:8" x14ac:dyDescent="0.2">
      <c r="H485" s="129">
        <f>IFERROR(VLOOKUP(ABS(G:G),'Payment Schedule'!P:AL,23,FALSE),0)</f>
        <v>0</v>
      </c>
    </row>
    <row r="486" spans="8:8" x14ac:dyDescent="0.2">
      <c r="H486" s="129">
        <f>IFERROR(VLOOKUP(ABS(G:G),'Payment Schedule'!P:AL,23,FALSE),0)</f>
        <v>0</v>
      </c>
    </row>
    <row r="487" spans="8:8" x14ac:dyDescent="0.2">
      <c r="H487" s="129">
        <f>IFERROR(VLOOKUP(ABS(G:G),'Payment Schedule'!P:AL,23,FALSE),0)</f>
        <v>0</v>
      </c>
    </row>
    <row r="488" spans="8:8" x14ac:dyDescent="0.2">
      <c r="H488" s="129">
        <f>IFERROR(VLOOKUP(ABS(G:G),'Payment Schedule'!P:AL,23,FALSE),0)</f>
        <v>0</v>
      </c>
    </row>
    <row r="489" spans="8:8" x14ac:dyDescent="0.2">
      <c r="H489" s="129">
        <f>IFERROR(VLOOKUP(ABS(G:G),'Payment Schedule'!P:AL,23,FALSE),0)</f>
        <v>0</v>
      </c>
    </row>
    <row r="490" spans="8:8" x14ac:dyDescent="0.2">
      <c r="H490" s="129">
        <f>IFERROR(VLOOKUP(ABS(G:G),'Payment Schedule'!P:AL,23,FALSE),0)</f>
        <v>0</v>
      </c>
    </row>
    <row r="491" spans="8:8" x14ac:dyDescent="0.2">
      <c r="H491" s="129">
        <f>IFERROR(VLOOKUP(ABS(G:G),'Payment Schedule'!P:AL,23,FALSE),0)</f>
        <v>0</v>
      </c>
    </row>
    <row r="492" spans="8:8" x14ac:dyDescent="0.2">
      <c r="H492" s="129">
        <f>IFERROR(VLOOKUP(ABS(G:G),'Payment Schedule'!P:AL,23,FALSE),0)</f>
        <v>0</v>
      </c>
    </row>
    <row r="493" spans="8:8" x14ac:dyDescent="0.2">
      <c r="H493" s="129">
        <f>IFERROR(VLOOKUP(ABS(G:G),'Payment Schedule'!P:AL,23,FALSE),0)</f>
        <v>0</v>
      </c>
    </row>
    <row r="494" spans="8:8" x14ac:dyDescent="0.2">
      <c r="H494" s="129">
        <f>IFERROR(VLOOKUP(ABS(G:G),'Payment Schedule'!P:AL,23,FALSE),0)</f>
        <v>0</v>
      </c>
    </row>
    <row r="495" spans="8:8" x14ac:dyDescent="0.2">
      <c r="H495" s="129">
        <f>IFERROR(VLOOKUP(ABS(G:G),'Payment Schedule'!P:AL,23,FALSE),0)</f>
        <v>0</v>
      </c>
    </row>
    <row r="496" spans="8:8" x14ac:dyDescent="0.2">
      <c r="H496" s="129">
        <f>IFERROR(VLOOKUP(ABS(G:G),'Payment Schedule'!P:AL,23,FALSE),0)</f>
        <v>0</v>
      </c>
    </row>
    <row r="497" spans="8:8" x14ac:dyDescent="0.2">
      <c r="H497" s="129">
        <f>IFERROR(VLOOKUP(ABS(G:G),'Payment Schedule'!P:AL,23,FALSE),0)</f>
        <v>0</v>
      </c>
    </row>
    <row r="498" spans="8:8" x14ac:dyDescent="0.2">
      <c r="H498" s="129">
        <f>IFERROR(VLOOKUP(ABS(G:G),'Payment Schedule'!P:AL,23,FALSE),0)</f>
        <v>0</v>
      </c>
    </row>
    <row r="499" spans="8:8" x14ac:dyDescent="0.2">
      <c r="H499" s="129">
        <f>IFERROR(VLOOKUP(ABS(G:G),'Payment Schedule'!P:AL,23,FALSE),0)</f>
        <v>0</v>
      </c>
    </row>
    <row r="500" spans="8:8" x14ac:dyDescent="0.2">
      <c r="H500" s="129">
        <f>IFERROR(VLOOKUP(ABS(G:G),'Payment Schedule'!P:AL,23,FALSE),0)</f>
        <v>0</v>
      </c>
    </row>
    <row r="501" spans="8:8" x14ac:dyDescent="0.2">
      <c r="H501" s="129">
        <f>IFERROR(VLOOKUP(ABS(G:G),'Payment Schedule'!P:AL,23,FALSE),0)</f>
        <v>0</v>
      </c>
    </row>
    <row r="502" spans="8:8" x14ac:dyDescent="0.2">
      <c r="H502" s="129">
        <f>IFERROR(VLOOKUP(ABS(G:G),'Payment Schedule'!P:AL,23,FALSE),0)</f>
        <v>0</v>
      </c>
    </row>
    <row r="503" spans="8:8" x14ac:dyDescent="0.2">
      <c r="H503" s="129">
        <f>IFERROR(VLOOKUP(ABS(G:G),'Payment Schedule'!P:AL,23,FALSE),0)</f>
        <v>0</v>
      </c>
    </row>
    <row r="504" spans="8:8" x14ac:dyDescent="0.2">
      <c r="H504" s="129">
        <f>IFERROR(VLOOKUP(ABS(G:G),'Payment Schedule'!P:AL,23,FALSE),0)</f>
        <v>0</v>
      </c>
    </row>
    <row r="505" spans="8:8" x14ac:dyDescent="0.2">
      <c r="H505" s="129">
        <f>IFERROR(VLOOKUP(ABS(G:G),'Payment Schedule'!P:AL,23,FALSE),0)</f>
        <v>0</v>
      </c>
    </row>
    <row r="506" spans="8:8" x14ac:dyDescent="0.2">
      <c r="H506" s="129">
        <f>IFERROR(VLOOKUP(ABS(G:G),'Payment Schedule'!P:AL,23,FALSE),0)</f>
        <v>0</v>
      </c>
    </row>
    <row r="507" spans="8:8" x14ac:dyDescent="0.2">
      <c r="H507" s="129">
        <f>IFERROR(VLOOKUP(ABS(G:G),'Payment Schedule'!P:AL,23,FALSE),0)</f>
        <v>0</v>
      </c>
    </row>
    <row r="508" spans="8:8" x14ac:dyDescent="0.2">
      <c r="H508" s="129">
        <f>IFERROR(VLOOKUP(ABS(G:G),'Payment Schedule'!P:AL,23,FALSE),0)</f>
        <v>0</v>
      </c>
    </row>
    <row r="509" spans="8:8" x14ac:dyDescent="0.2">
      <c r="H509" s="129">
        <f>IFERROR(VLOOKUP(ABS(G:G),'Payment Schedule'!P:AL,23,FALSE),0)</f>
        <v>0</v>
      </c>
    </row>
    <row r="510" spans="8:8" x14ac:dyDescent="0.2">
      <c r="H510" s="129">
        <f>IFERROR(VLOOKUP(ABS(G:G),'Payment Schedule'!P:AL,23,FALSE),0)</f>
        <v>0</v>
      </c>
    </row>
    <row r="511" spans="8:8" x14ac:dyDescent="0.2">
      <c r="H511" s="129">
        <f>IFERROR(VLOOKUP(ABS(G:G),'Payment Schedule'!P:AL,23,FALSE),0)</f>
        <v>0</v>
      </c>
    </row>
    <row r="512" spans="8:8" x14ac:dyDescent="0.2">
      <c r="H512" s="129">
        <f>IFERROR(VLOOKUP(ABS(G:G),'Payment Schedule'!P:AL,23,FALSE),0)</f>
        <v>0</v>
      </c>
    </row>
    <row r="513" spans="8:8" x14ac:dyDescent="0.2">
      <c r="H513" s="129">
        <f>IFERROR(VLOOKUP(ABS(G:G),'Payment Schedule'!P:AL,23,FALSE),0)</f>
        <v>0</v>
      </c>
    </row>
    <row r="514" spans="8:8" x14ac:dyDescent="0.2">
      <c r="H514" s="129">
        <f>IFERROR(VLOOKUP(ABS(G:G),'Payment Schedule'!P:AL,23,FALSE),0)</f>
        <v>0</v>
      </c>
    </row>
    <row r="515" spans="8:8" x14ac:dyDescent="0.2">
      <c r="H515" s="129">
        <f>IFERROR(VLOOKUP(ABS(G:G),'Payment Schedule'!P:AL,23,FALSE),0)</f>
        <v>0</v>
      </c>
    </row>
    <row r="516" spans="8:8" x14ac:dyDescent="0.2">
      <c r="H516" s="129">
        <f>IFERROR(VLOOKUP(ABS(G:G),'Payment Schedule'!P:AL,23,FALSE),0)</f>
        <v>0</v>
      </c>
    </row>
    <row r="517" spans="8:8" x14ac:dyDescent="0.2">
      <c r="H517" s="129">
        <f>IFERROR(VLOOKUP(ABS(G:G),'Payment Schedule'!P:AL,23,FALSE),0)</f>
        <v>0</v>
      </c>
    </row>
    <row r="518" spans="8:8" x14ac:dyDescent="0.2">
      <c r="H518" s="129">
        <f>IFERROR(VLOOKUP(ABS(G:G),'Payment Schedule'!P:AL,23,FALSE),0)</f>
        <v>0</v>
      </c>
    </row>
    <row r="519" spans="8:8" x14ac:dyDescent="0.2">
      <c r="H519" s="129">
        <f>IFERROR(VLOOKUP(ABS(G:G),'Payment Schedule'!P:AL,23,FALSE),0)</f>
        <v>0</v>
      </c>
    </row>
    <row r="520" spans="8:8" x14ac:dyDescent="0.2">
      <c r="H520" s="129">
        <f>IFERROR(VLOOKUP(ABS(G:G),'Payment Schedule'!P:AL,23,FALSE),0)</f>
        <v>0</v>
      </c>
    </row>
    <row r="521" spans="8:8" x14ac:dyDescent="0.2">
      <c r="H521" s="129">
        <f>IFERROR(VLOOKUP(ABS(G:G),'Payment Schedule'!P:AL,23,FALSE),0)</f>
        <v>0</v>
      </c>
    </row>
    <row r="522" spans="8:8" x14ac:dyDescent="0.2">
      <c r="H522" s="129">
        <f>IFERROR(VLOOKUP(ABS(G:G),'Payment Schedule'!P:AL,23,FALSE),0)</f>
        <v>0</v>
      </c>
    </row>
    <row r="523" spans="8:8" x14ac:dyDescent="0.2">
      <c r="H523" s="129">
        <f>IFERROR(VLOOKUP(ABS(G:G),'Payment Schedule'!P:AL,23,FALSE),0)</f>
        <v>0</v>
      </c>
    </row>
    <row r="524" spans="8:8" x14ac:dyDescent="0.2">
      <c r="H524" s="129">
        <f>IFERROR(VLOOKUP(ABS(G:G),'Payment Schedule'!P:AL,23,FALSE),0)</f>
        <v>0</v>
      </c>
    </row>
    <row r="525" spans="8:8" x14ac:dyDescent="0.2">
      <c r="H525" s="129">
        <f>IFERROR(VLOOKUP(ABS(G:G),'Payment Schedule'!P:AL,23,FALSE),0)</f>
        <v>0</v>
      </c>
    </row>
    <row r="526" spans="8:8" x14ac:dyDescent="0.2">
      <c r="H526" s="129">
        <f>IFERROR(VLOOKUP(ABS(G:G),'Payment Schedule'!P:AL,23,FALSE),0)</f>
        <v>0</v>
      </c>
    </row>
    <row r="527" spans="8:8" x14ac:dyDescent="0.2">
      <c r="H527" s="129">
        <f>IFERROR(VLOOKUP(ABS(G:G),'Payment Schedule'!P:AL,23,FALSE),0)</f>
        <v>0</v>
      </c>
    </row>
    <row r="528" spans="8:8" x14ac:dyDescent="0.2">
      <c r="H528" s="129">
        <f>IFERROR(VLOOKUP(ABS(G:G),'Payment Schedule'!P:AL,23,FALSE),0)</f>
        <v>0</v>
      </c>
    </row>
    <row r="529" spans="8:8" x14ac:dyDescent="0.2">
      <c r="H529" s="129">
        <f>IFERROR(VLOOKUP(ABS(G:G),'Payment Schedule'!P:AL,23,FALSE),0)</f>
        <v>0</v>
      </c>
    </row>
    <row r="530" spans="8:8" x14ac:dyDescent="0.2">
      <c r="H530" s="129">
        <f>IFERROR(VLOOKUP(ABS(G:G),'Payment Schedule'!P:AL,23,FALSE),0)</f>
        <v>0</v>
      </c>
    </row>
    <row r="531" spans="8:8" x14ac:dyDescent="0.2">
      <c r="H531" s="129">
        <f>IFERROR(VLOOKUP(ABS(G:G),'Payment Schedule'!P:AL,23,FALSE),0)</f>
        <v>0</v>
      </c>
    </row>
    <row r="532" spans="8:8" x14ac:dyDescent="0.2">
      <c r="H532" s="129">
        <f>IFERROR(VLOOKUP(ABS(G:G),'Payment Schedule'!P:AL,23,FALSE),0)</f>
        <v>0</v>
      </c>
    </row>
    <row r="533" spans="8:8" x14ac:dyDescent="0.2">
      <c r="H533" s="129">
        <f>IFERROR(VLOOKUP(ABS(G:G),'Payment Schedule'!P:AL,23,FALSE),0)</f>
        <v>0</v>
      </c>
    </row>
    <row r="534" spans="8:8" x14ac:dyDescent="0.2">
      <c r="H534" s="129">
        <f>IFERROR(VLOOKUP(ABS(G:G),'Payment Schedule'!P:AL,23,FALSE),0)</f>
        <v>0</v>
      </c>
    </row>
    <row r="535" spans="8:8" x14ac:dyDescent="0.2">
      <c r="H535" s="129">
        <f>IFERROR(VLOOKUP(ABS(G:G),'Payment Schedule'!P:AL,23,FALSE),0)</f>
        <v>0</v>
      </c>
    </row>
    <row r="536" spans="8:8" x14ac:dyDescent="0.2">
      <c r="H536" s="129">
        <f>IFERROR(VLOOKUP(ABS(G:G),'Payment Schedule'!P:AL,23,FALSE),0)</f>
        <v>0</v>
      </c>
    </row>
    <row r="537" spans="8:8" x14ac:dyDescent="0.2">
      <c r="H537" s="129">
        <f>IFERROR(VLOOKUP(ABS(G:G),'Payment Schedule'!P:AL,23,FALSE),0)</f>
        <v>0</v>
      </c>
    </row>
    <row r="538" spans="8:8" x14ac:dyDescent="0.2">
      <c r="H538" s="129">
        <f>IFERROR(VLOOKUP(ABS(G:G),'Payment Schedule'!P:AL,23,FALSE),0)</f>
        <v>0</v>
      </c>
    </row>
    <row r="539" spans="8:8" x14ac:dyDescent="0.2">
      <c r="H539" s="129">
        <f>IFERROR(VLOOKUP(ABS(G:G),'Payment Schedule'!P:AL,23,FALSE),0)</f>
        <v>0</v>
      </c>
    </row>
    <row r="540" spans="8:8" x14ac:dyDescent="0.2">
      <c r="H540" s="129">
        <f>IFERROR(VLOOKUP(ABS(G:G),'Payment Schedule'!P:AL,23,FALSE),0)</f>
        <v>0</v>
      </c>
    </row>
    <row r="541" spans="8:8" x14ac:dyDescent="0.2">
      <c r="H541" s="129">
        <f>IFERROR(VLOOKUP(ABS(G:G),'Payment Schedule'!P:AL,23,FALSE),0)</f>
        <v>0</v>
      </c>
    </row>
    <row r="542" spans="8:8" x14ac:dyDescent="0.2">
      <c r="H542" s="129">
        <f>IFERROR(VLOOKUP(ABS(G:G),'Payment Schedule'!P:AL,23,FALSE),0)</f>
        <v>0</v>
      </c>
    </row>
    <row r="543" spans="8:8" x14ac:dyDescent="0.2">
      <c r="H543" s="129">
        <f>IFERROR(VLOOKUP(ABS(G:G),'Payment Schedule'!P:AL,23,FALSE),0)</f>
        <v>0</v>
      </c>
    </row>
    <row r="544" spans="8:8" x14ac:dyDescent="0.2">
      <c r="H544" s="129">
        <f>IFERROR(VLOOKUP(ABS(G:G),'Payment Schedule'!P:AL,23,FALSE),0)</f>
        <v>0</v>
      </c>
    </row>
    <row r="545" spans="8:8" x14ac:dyDescent="0.2">
      <c r="H545" s="129">
        <f>IFERROR(VLOOKUP(ABS(G:G),'Payment Schedule'!P:AL,23,FALSE),0)</f>
        <v>0</v>
      </c>
    </row>
    <row r="546" spans="8:8" x14ac:dyDescent="0.2">
      <c r="H546" s="129">
        <f>IFERROR(VLOOKUP(ABS(G:G),'Payment Schedule'!P:AL,23,FALSE),0)</f>
        <v>0</v>
      </c>
    </row>
    <row r="547" spans="8:8" x14ac:dyDescent="0.2">
      <c r="H547" s="129">
        <f>IFERROR(VLOOKUP(ABS(G:G),'Payment Schedule'!P:AL,23,FALSE),0)</f>
        <v>0</v>
      </c>
    </row>
    <row r="548" spans="8:8" x14ac:dyDescent="0.2">
      <c r="H548" s="129">
        <f>IFERROR(VLOOKUP(ABS(G:G),'Payment Schedule'!P:AL,23,FALSE),0)</f>
        <v>0</v>
      </c>
    </row>
    <row r="549" spans="8:8" x14ac:dyDescent="0.2">
      <c r="H549" s="129">
        <f>IFERROR(VLOOKUP(ABS(G:G),'Payment Schedule'!P:AL,23,FALSE),0)</f>
        <v>0</v>
      </c>
    </row>
    <row r="550" spans="8:8" x14ac:dyDescent="0.2">
      <c r="H550" s="129">
        <f>IFERROR(VLOOKUP(ABS(G:G),'Payment Schedule'!P:AL,23,FALSE),0)</f>
        <v>0</v>
      </c>
    </row>
    <row r="551" spans="8:8" x14ac:dyDescent="0.2">
      <c r="H551" s="129">
        <f>IFERROR(VLOOKUP(ABS(G:G),'Payment Schedule'!P:AL,23,FALSE),0)</f>
        <v>0</v>
      </c>
    </row>
    <row r="552" spans="8:8" x14ac:dyDescent="0.2">
      <c r="H552" s="129">
        <f>IFERROR(VLOOKUP(ABS(G:G),'Payment Schedule'!P:AL,23,FALSE),0)</f>
        <v>0</v>
      </c>
    </row>
    <row r="553" spans="8:8" x14ac:dyDescent="0.2">
      <c r="H553" s="129">
        <f>IFERROR(VLOOKUP(ABS(G:G),'Payment Schedule'!P:AL,23,FALSE),0)</f>
        <v>0</v>
      </c>
    </row>
    <row r="554" spans="8:8" x14ac:dyDescent="0.2">
      <c r="H554" s="129">
        <f>IFERROR(VLOOKUP(ABS(G:G),'Payment Schedule'!P:AL,23,FALSE),0)</f>
        <v>0</v>
      </c>
    </row>
    <row r="555" spans="8:8" x14ac:dyDescent="0.2">
      <c r="H555" s="129">
        <f>IFERROR(VLOOKUP(ABS(G:G),'Payment Schedule'!P:AL,23,FALSE),0)</f>
        <v>0</v>
      </c>
    </row>
    <row r="556" spans="8:8" x14ac:dyDescent="0.2">
      <c r="H556" s="129">
        <f>IFERROR(VLOOKUP(ABS(G:G),'Payment Schedule'!P:AL,23,FALSE),0)</f>
        <v>0</v>
      </c>
    </row>
    <row r="557" spans="8:8" x14ac:dyDescent="0.2">
      <c r="H557" s="129">
        <f>IFERROR(VLOOKUP(ABS(G:G),'Payment Schedule'!P:AL,23,FALSE),0)</f>
        <v>0</v>
      </c>
    </row>
    <row r="558" spans="8:8" x14ac:dyDescent="0.2">
      <c r="H558" s="129">
        <f>IFERROR(VLOOKUP(ABS(G:G),'Payment Schedule'!P:AL,23,FALSE),0)</f>
        <v>0</v>
      </c>
    </row>
    <row r="559" spans="8:8" x14ac:dyDescent="0.2">
      <c r="H559" s="129">
        <f>IFERROR(VLOOKUP(ABS(G:G),'Payment Schedule'!P:AL,23,FALSE),0)</f>
        <v>0</v>
      </c>
    </row>
    <row r="560" spans="8:8" x14ac:dyDescent="0.2">
      <c r="H560" s="129">
        <f>IFERROR(VLOOKUP(ABS(G:G),'Payment Schedule'!P:AL,23,FALSE),0)</f>
        <v>0</v>
      </c>
    </row>
    <row r="561" spans="8:8" x14ac:dyDescent="0.2">
      <c r="H561" s="129">
        <f>IFERROR(VLOOKUP(ABS(G:G),'Payment Schedule'!P:AL,23,FALSE),0)</f>
        <v>0</v>
      </c>
    </row>
    <row r="562" spans="8:8" x14ac:dyDescent="0.2">
      <c r="H562" s="129">
        <f>IFERROR(VLOOKUP(ABS(G:G),'Payment Schedule'!P:AL,23,FALSE),0)</f>
        <v>0</v>
      </c>
    </row>
    <row r="563" spans="8:8" x14ac:dyDescent="0.2">
      <c r="H563" s="129">
        <f>IFERROR(VLOOKUP(ABS(G:G),'Payment Schedule'!P:AL,23,FALSE),0)</f>
        <v>0</v>
      </c>
    </row>
    <row r="564" spans="8:8" x14ac:dyDescent="0.2">
      <c r="H564" s="129">
        <f>IFERROR(VLOOKUP(ABS(G:G),'Payment Schedule'!P:AL,23,FALSE),0)</f>
        <v>0</v>
      </c>
    </row>
    <row r="565" spans="8:8" x14ac:dyDescent="0.2">
      <c r="H565" s="129">
        <f>IFERROR(VLOOKUP(ABS(G:G),'Payment Schedule'!P:AL,23,FALSE),0)</f>
        <v>0</v>
      </c>
    </row>
    <row r="566" spans="8:8" x14ac:dyDescent="0.2">
      <c r="H566" s="129">
        <f>IFERROR(VLOOKUP(ABS(G:G),'Payment Schedule'!P:AL,23,FALSE),0)</f>
        <v>0</v>
      </c>
    </row>
    <row r="567" spans="8:8" x14ac:dyDescent="0.2">
      <c r="H567" s="129">
        <f>IFERROR(VLOOKUP(ABS(G:G),'Payment Schedule'!P:AL,23,FALSE),0)</f>
        <v>0</v>
      </c>
    </row>
    <row r="568" spans="8:8" x14ac:dyDescent="0.2">
      <c r="H568" s="129">
        <f>IFERROR(VLOOKUP(ABS(G:G),'Payment Schedule'!P:AL,23,FALSE),0)</f>
        <v>0</v>
      </c>
    </row>
    <row r="569" spans="8:8" x14ac:dyDescent="0.2">
      <c r="H569" s="129">
        <f>IFERROR(VLOOKUP(ABS(G:G),'Payment Schedule'!P:AL,23,FALSE),0)</f>
        <v>0</v>
      </c>
    </row>
    <row r="570" spans="8:8" x14ac:dyDescent="0.2">
      <c r="H570" s="129">
        <f>IFERROR(VLOOKUP(ABS(G:G),'Payment Schedule'!P:AL,23,FALSE),0)</f>
        <v>0</v>
      </c>
    </row>
    <row r="571" spans="8:8" x14ac:dyDescent="0.2">
      <c r="H571" s="129">
        <f>IFERROR(VLOOKUP(ABS(G:G),'Payment Schedule'!P:AL,23,FALSE),0)</f>
        <v>0</v>
      </c>
    </row>
    <row r="572" spans="8:8" x14ac:dyDescent="0.2">
      <c r="H572" s="129">
        <f>IFERROR(VLOOKUP(ABS(G:G),'Payment Schedule'!P:AL,23,FALSE),0)</f>
        <v>0</v>
      </c>
    </row>
    <row r="573" spans="8:8" x14ac:dyDescent="0.2">
      <c r="H573" s="129">
        <f>IFERROR(VLOOKUP(ABS(G:G),'Payment Schedule'!P:AL,23,FALSE),0)</f>
        <v>0</v>
      </c>
    </row>
    <row r="574" spans="8:8" x14ac:dyDescent="0.2">
      <c r="H574" s="129">
        <f>IFERROR(VLOOKUP(ABS(G:G),'Payment Schedule'!P:AL,23,FALSE),0)</f>
        <v>0</v>
      </c>
    </row>
    <row r="575" spans="8:8" x14ac:dyDescent="0.2">
      <c r="H575" s="129">
        <f>IFERROR(VLOOKUP(ABS(G:G),'Payment Schedule'!P:AL,23,FALSE),0)</f>
        <v>0</v>
      </c>
    </row>
    <row r="576" spans="8:8" x14ac:dyDescent="0.2">
      <c r="H576" s="129">
        <f>IFERROR(VLOOKUP(ABS(G:G),'Payment Schedule'!P:AL,23,FALSE),0)</f>
        <v>0</v>
      </c>
    </row>
    <row r="577" spans="8:8" x14ac:dyDescent="0.2">
      <c r="H577" s="129">
        <f>IFERROR(VLOOKUP(ABS(G:G),'Payment Schedule'!P:AL,23,FALSE),0)</f>
        <v>0</v>
      </c>
    </row>
    <row r="578" spans="8:8" x14ac:dyDescent="0.2">
      <c r="H578" s="129">
        <f>IFERROR(VLOOKUP(ABS(G:G),'Payment Schedule'!P:AL,23,FALSE),0)</f>
        <v>0</v>
      </c>
    </row>
    <row r="579" spans="8:8" x14ac:dyDescent="0.2">
      <c r="H579" s="129">
        <f>IFERROR(VLOOKUP(ABS(G:G),'Payment Schedule'!P:AL,23,FALSE),0)</f>
        <v>0</v>
      </c>
    </row>
    <row r="580" spans="8:8" x14ac:dyDescent="0.2">
      <c r="H580" s="129">
        <f>IFERROR(VLOOKUP(ABS(G:G),'Payment Schedule'!P:AL,23,FALSE),0)</f>
        <v>0</v>
      </c>
    </row>
    <row r="581" spans="8:8" x14ac:dyDescent="0.2">
      <c r="H581" s="129">
        <f>IFERROR(VLOOKUP(ABS(G:G),'Payment Schedule'!P:AL,23,FALSE),0)</f>
        <v>0</v>
      </c>
    </row>
    <row r="582" spans="8:8" x14ac:dyDescent="0.2">
      <c r="H582" s="129">
        <f>IFERROR(VLOOKUP(ABS(G:G),'Payment Schedule'!P:AL,23,FALSE),0)</f>
        <v>0</v>
      </c>
    </row>
    <row r="583" spans="8:8" x14ac:dyDescent="0.2">
      <c r="H583" s="129">
        <f>IFERROR(VLOOKUP(ABS(G:G),'Payment Schedule'!P:AL,23,FALSE),0)</f>
        <v>0</v>
      </c>
    </row>
    <row r="584" spans="8:8" x14ac:dyDescent="0.2">
      <c r="H584" s="129">
        <f>IFERROR(VLOOKUP(ABS(G:G),'Payment Schedule'!P:AL,23,FALSE),0)</f>
        <v>0</v>
      </c>
    </row>
    <row r="585" spans="8:8" x14ac:dyDescent="0.2">
      <c r="H585" s="129">
        <f>IFERROR(VLOOKUP(ABS(G:G),'Payment Schedule'!P:AL,23,FALSE),0)</f>
        <v>0</v>
      </c>
    </row>
    <row r="586" spans="8:8" x14ac:dyDescent="0.2">
      <c r="H586" s="129">
        <f>IFERROR(VLOOKUP(ABS(G:G),'Payment Schedule'!P:AL,23,FALSE),0)</f>
        <v>0</v>
      </c>
    </row>
    <row r="587" spans="8:8" x14ac:dyDescent="0.2">
      <c r="H587" s="129">
        <f>IFERROR(VLOOKUP(ABS(G:G),'Payment Schedule'!P:AL,23,FALSE),0)</f>
        <v>0</v>
      </c>
    </row>
    <row r="588" spans="8:8" x14ac:dyDescent="0.2">
      <c r="H588" s="129">
        <f>IFERROR(VLOOKUP(ABS(G:G),'Payment Schedule'!P:AL,23,FALSE),0)</f>
        <v>0</v>
      </c>
    </row>
    <row r="589" spans="8:8" x14ac:dyDescent="0.2">
      <c r="H589" s="129">
        <f>IFERROR(VLOOKUP(ABS(G:G),'Payment Schedule'!P:AL,23,FALSE),0)</f>
        <v>0</v>
      </c>
    </row>
    <row r="590" spans="8:8" x14ac:dyDescent="0.2">
      <c r="H590" s="129">
        <f>IFERROR(VLOOKUP(ABS(G:G),'Payment Schedule'!P:AL,23,FALSE),0)</f>
        <v>0</v>
      </c>
    </row>
    <row r="591" spans="8:8" x14ac:dyDescent="0.2">
      <c r="H591" s="129">
        <f>IFERROR(VLOOKUP(ABS(G:G),'Payment Schedule'!P:AL,23,FALSE),0)</f>
        <v>0</v>
      </c>
    </row>
    <row r="592" spans="8:8" x14ac:dyDescent="0.2">
      <c r="H592" s="129">
        <f>IFERROR(VLOOKUP(ABS(G:G),'Payment Schedule'!P:AL,23,FALSE),0)</f>
        <v>0</v>
      </c>
    </row>
    <row r="593" spans="8:8" x14ac:dyDescent="0.2">
      <c r="H593" s="129">
        <f>IFERROR(VLOOKUP(ABS(G:G),'Payment Schedule'!P:AL,23,FALSE),0)</f>
        <v>0</v>
      </c>
    </row>
    <row r="594" spans="8:8" x14ac:dyDescent="0.2">
      <c r="H594" s="129">
        <f>IFERROR(VLOOKUP(ABS(G:G),'Payment Schedule'!P:AL,23,FALSE),0)</f>
        <v>0</v>
      </c>
    </row>
    <row r="595" spans="8:8" x14ac:dyDescent="0.2">
      <c r="H595" s="129">
        <f>IFERROR(VLOOKUP(ABS(G:G),'Payment Schedule'!P:AL,23,FALSE),0)</f>
        <v>0</v>
      </c>
    </row>
    <row r="596" spans="8:8" x14ac:dyDescent="0.2">
      <c r="H596" s="129">
        <f>IFERROR(VLOOKUP(ABS(G:G),'Payment Schedule'!P:AL,23,FALSE),0)</f>
        <v>0</v>
      </c>
    </row>
    <row r="597" spans="8:8" x14ac:dyDescent="0.2">
      <c r="H597" s="129">
        <f>IFERROR(VLOOKUP(ABS(G:G),'Payment Schedule'!P:AL,23,FALSE),0)</f>
        <v>0</v>
      </c>
    </row>
    <row r="598" spans="8:8" x14ac:dyDescent="0.2">
      <c r="H598" s="129">
        <f>IFERROR(VLOOKUP(ABS(G:G),'Payment Schedule'!P:AL,23,FALSE),0)</f>
        <v>0</v>
      </c>
    </row>
    <row r="599" spans="8:8" x14ac:dyDescent="0.2">
      <c r="H599" s="129">
        <f>IFERROR(VLOOKUP(ABS(G:G),'Payment Schedule'!P:AL,23,FALSE),0)</f>
        <v>0</v>
      </c>
    </row>
    <row r="600" spans="8:8" x14ac:dyDescent="0.2">
      <c r="H600" s="129">
        <f>IFERROR(VLOOKUP(ABS(G:G),'Payment Schedule'!P:AL,23,FALSE),0)</f>
        <v>0</v>
      </c>
    </row>
    <row r="601" spans="8:8" x14ac:dyDescent="0.2">
      <c r="H601" s="129">
        <f>IFERROR(VLOOKUP(ABS(G:G),'Payment Schedule'!P:AL,23,FALSE),0)</f>
        <v>0</v>
      </c>
    </row>
    <row r="602" spans="8:8" x14ac:dyDescent="0.2">
      <c r="H602" s="129">
        <f>IFERROR(VLOOKUP(ABS(G:G),'Payment Schedule'!P:AL,23,FALSE),0)</f>
        <v>0</v>
      </c>
    </row>
    <row r="603" spans="8:8" x14ac:dyDescent="0.2">
      <c r="H603" s="129">
        <f>IFERROR(VLOOKUP(ABS(G:G),'Payment Schedule'!P:AL,23,FALSE),0)</f>
        <v>0</v>
      </c>
    </row>
    <row r="604" spans="8:8" x14ac:dyDescent="0.2">
      <c r="H604" s="129">
        <f>IFERROR(VLOOKUP(ABS(G:G),'Payment Schedule'!P:AL,23,FALSE),0)</f>
        <v>0</v>
      </c>
    </row>
    <row r="605" spans="8:8" x14ac:dyDescent="0.2">
      <c r="H605" s="129">
        <f>IFERROR(VLOOKUP(ABS(G:G),'Payment Schedule'!P:AL,23,FALSE),0)</f>
        <v>0</v>
      </c>
    </row>
    <row r="606" spans="8:8" x14ac:dyDescent="0.2">
      <c r="H606" s="129">
        <f>IFERROR(VLOOKUP(ABS(G:G),'Payment Schedule'!P:AL,23,FALSE),0)</f>
        <v>0</v>
      </c>
    </row>
    <row r="607" spans="8:8" x14ac:dyDescent="0.2">
      <c r="H607" s="129">
        <f>IFERROR(VLOOKUP(ABS(G:G),'Payment Schedule'!P:AL,23,FALSE),0)</f>
        <v>0</v>
      </c>
    </row>
    <row r="608" spans="8:8" x14ac:dyDescent="0.2">
      <c r="H608" s="129">
        <f>IFERROR(VLOOKUP(ABS(G:G),'Payment Schedule'!P:AL,23,FALSE),0)</f>
        <v>0</v>
      </c>
    </row>
    <row r="609" spans="8:8" x14ac:dyDescent="0.2">
      <c r="H609" s="129">
        <f>IFERROR(VLOOKUP(ABS(G:G),'Payment Schedule'!P:AL,23,FALSE),0)</f>
        <v>0</v>
      </c>
    </row>
    <row r="610" spans="8:8" x14ac:dyDescent="0.2">
      <c r="H610" s="129">
        <f>IFERROR(VLOOKUP(ABS(G:G),'Payment Schedule'!P:AL,23,FALSE),0)</f>
        <v>0</v>
      </c>
    </row>
    <row r="611" spans="8:8" x14ac:dyDescent="0.2">
      <c r="H611" s="129">
        <f>IFERROR(VLOOKUP(ABS(G:G),'Payment Schedule'!P:AL,23,FALSE),0)</f>
        <v>0</v>
      </c>
    </row>
    <row r="612" spans="8:8" x14ac:dyDescent="0.2">
      <c r="H612" s="129">
        <f>IFERROR(VLOOKUP(ABS(G:G),'Payment Schedule'!P:AL,23,FALSE),0)</f>
        <v>0</v>
      </c>
    </row>
    <row r="613" spans="8:8" x14ac:dyDescent="0.2">
      <c r="H613" s="129">
        <f>IFERROR(VLOOKUP(ABS(G:G),'Payment Schedule'!P:AL,23,FALSE),0)</f>
        <v>0</v>
      </c>
    </row>
    <row r="614" spans="8:8" x14ac:dyDescent="0.2">
      <c r="H614" s="129">
        <f>IFERROR(VLOOKUP(ABS(G:G),'Payment Schedule'!P:AL,23,FALSE),0)</f>
        <v>0</v>
      </c>
    </row>
    <row r="615" spans="8:8" x14ac:dyDescent="0.2">
      <c r="H615" s="129">
        <f>IFERROR(VLOOKUP(ABS(G:G),'Payment Schedule'!P:AL,23,FALSE),0)</f>
        <v>0</v>
      </c>
    </row>
    <row r="616" spans="8:8" x14ac:dyDescent="0.2">
      <c r="H616" s="129">
        <f>IFERROR(VLOOKUP(ABS(G:G),'Payment Schedule'!P:AL,23,FALSE),0)</f>
        <v>0</v>
      </c>
    </row>
    <row r="617" spans="8:8" x14ac:dyDescent="0.2">
      <c r="H617" s="129">
        <f>IFERROR(VLOOKUP(ABS(G:G),'Payment Schedule'!P:AL,23,FALSE),0)</f>
        <v>0</v>
      </c>
    </row>
    <row r="618" spans="8:8" x14ac:dyDescent="0.2">
      <c r="H618" s="129">
        <f>IFERROR(VLOOKUP(ABS(G:G),'Payment Schedule'!P:AL,23,FALSE),0)</f>
        <v>0</v>
      </c>
    </row>
    <row r="619" spans="8:8" x14ac:dyDescent="0.2">
      <c r="H619" s="129">
        <f>IFERROR(VLOOKUP(ABS(G:G),'Payment Schedule'!P:AL,23,FALSE),0)</f>
        <v>0</v>
      </c>
    </row>
    <row r="620" spans="8:8" x14ac:dyDescent="0.2">
      <c r="H620" s="129">
        <f>IFERROR(VLOOKUP(ABS(G:G),'Payment Schedule'!P:AL,23,FALSE),0)</f>
        <v>0</v>
      </c>
    </row>
    <row r="621" spans="8:8" x14ac:dyDescent="0.2">
      <c r="H621" s="129">
        <f>IFERROR(VLOOKUP(ABS(G:G),'Payment Schedule'!P:AL,23,FALSE),0)</f>
        <v>0</v>
      </c>
    </row>
    <row r="622" spans="8:8" x14ac:dyDescent="0.2">
      <c r="H622" s="129">
        <f>IFERROR(VLOOKUP(ABS(G:G),'Payment Schedule'!P:AL,23,FALSE),0)</f>
        <v>0</v>
      </c>
    </row>
    <row r="623" spans="8:8" x14ac:dyDescent="0.2">
      <c r="H623" s="129">
        <f>IFERROR(VLOOKUP(ABS(G:G),'Payment Schedule'!P:AL,23,FALSE),0)</f>
        <v>0</v>
      </c>
    </row>
    <row r="624" spans="8:8" x14ac:dyDescent="0.2">
      <c r="H624" s="129">
        <f>IFERROR(VLOOKUP(ABS(G:G),'Payment Schedule'!P:AL,23,FALSE),0)</f>
        <v>0</v>
      </c>
    </row>
    <row r="625" spans="8:8" x14ac:dyDescent="0.2">
      <c r="H625" s="129">
        <f>IFERROR(VLOOKUP(ABS(G:G),'Payment Schedule'!P:AL,23,FALSE),0)</f>
        <v>0</v>
      </c>
    </row>
    <row r="626" spans="8:8" x14ac:dyDescent="0.2">
      <c r="H626" s="129">
        <f>IFERROR(VLOOKUP(ABS(G:G),'Payment Schedule'!P:AL,23,FALSE),0)</f>
        <v>0</v>
      </c>
    </row>
    <row r="627" spans="8:8" x14ac:dyDescent="0.2">
      <c r="H627" s="129">
        <f>IFERROR(VLOOKUP(ABS(G:G),'Payment Schedule'!P:AL,23,FALSE),0)</f>
        <v>0</v>
      </c>
    </row>
    <row r="628" spans="8:8" x14ac:dyDescent="0.2">
      <c r="H628" s="129">
        <f>IFERROR(VLOOKUP(ABS(G:G),'Payment Schedule'!P:AL,23,FALSE),0)</f>
        <v>0</v>
      </c>
    </row>
    <row r="629" spans="8:8" x14ac:dyDescent="0.2">
      <c r="H629" s="129">
        <f>IFERROR(VLOOKUP(ABS(G:G),'Payment Schedule'!P:AL,23,FALSE),0)</f>
        <v>0</v>
      </c>
    </row>
    <row r="630" spans="8:8" x14ac:dyDescent="0.2">
      <c r="H630" s="129">
        <f>IFERROR(VLOOKUP(ABS(G:G),'Payment Schedule'!P:AL,23,FALSE),0)</f>
        <v>0</v>
      </c>
    </row>
    <row r="631" spans="8:8" x14ac:dyDescent="0.2">
      <c r="H631" s="129">
        <f>IFERROR(VLOOKUP(ABS(G:G),'Payment Schedule'!P:AL,23,FALSE),0)</f>
        <v>0</v>
      </c>
    </row>
    <row r="632" spans="8:8" x14ac:dyDescent="0.2">
      <c r="H632" s="129">
        <f>IFERROR(VLOOKUP(ABS(G:G),'Payment Schedule'!P:AL,23,FALSE),0)</f>
        <v>0</v>
      </c>
    </row>
    <row r="633" spans="8:8" x14ac:dyDescent="0.2">
      <c r="H633" s="129">
        <f>IFERROR(VLOOKUP(ABS(G:G),'Payment Schedule'!P:AL,23,FALSE),0)</f>
        <v>0</v>
      </c>
    </row>
    <row r="634" spans="8:8" x14ac:dyDescent="0.2">
      <c r="H634" s="129">
        <f>IFERROR(VLOOKUP(ABS(G:G),'Payment Schedule'!P:AL,23,FALSE),0)</f>
        <v>0</v>
      </c>
    </row>
    <row r="635" spans="8:8" x14ac:dyDescent="0.2">
      <c r="H635" s="129">
        <f>IFERROR(VLOOKUP(ABS(G:G),'Payment Schedule'!P:AL,23,FALSE),0)</f>
        <v>0</v>
      </c>
    </row>
    <row r="636" spans="8:8" x14ac:dyDescent="0.2">
      <c r="H636" s="129">
        <f>IFERROR(VLOOKUP(ABS(G:G),'Payment Schedule'!P:AL,23,FALSE),0)</f>
        <v>0</v>
      </c>
    </row>
    <row r="637" spans="8:8" x14ac:dyDescent="0.2">
      <c r="H637" s="129">
        <f>IFERROR(VLOOKUP(ABS(G:G),'Payment Schedule'!P:AL,23,FALSE),0)</f>
        <v>0</v>
      </c>
    </row>
    <row r="638" spans="8:8" x14ac:dyDescent="0.2">
      <c r="H638" s="129">
        <f>IFERROR(VLOOKUP(ABS(G:G),'Payment Schedule'!P:AL,23,FALSE),0)</f>
        <v>0</v>
      </c>
    </row>
    <row r="639" spans="8:8" x14ac:dyDescent="0.2">
      <c r="H639" s="129">
        <f>IFERROR(VLOOKUP(ABS(G:G),'Payment Schedule'!P:AL,23,FALSE),0)</f>
        <v>0</v>
      </c>
    </row>
    <row r="640" spans="8:8" x14ac:dyDescent="0.2">
      <c r="H640" s="129">
        <f>IFERROR(VLOOKUP(ABS(G:G),'Payment Schedule'!P:AL,23,FALSE),0)</f>
        <v>0</v>
      </c>
    </row>
    <row r="641" spans="8:8" x14ac:dyDescent="0.2">
      <c r="H641" s="129">
        <f>IFERROR(VLOOKUP(ABS(G:G),'Payment Schedule'!P:AL,23,FALSE),0)</f>
        <v>0</v>
      </c>
    </row>
    <row r="642" spans="8:8" x14ac:dyDescent="0.2">
      <c r="H642" s="129">
        <f>IFERROR(VLOOKUP(ABS(G:G),'Payment Schedule'!P:AL,23,FALSE),0)</f>
        <v>0</v>
      </c>
    </row>
    <row r="643" spans="8:8" x14ac:dyDescent="0.2">
      <c r="H643" s="129">
        <f>IFERROR(VLOOKUP(ABS(G:G),'Payment Schedule'!P:AL,23,FALSE),0)</f>
        <v>0</v>
      </c>
    </row>
    <row r="644" spans="8:8" x14ac:dyDescent="0.2">
      <c r="H644" s="129">
        <f>IFERROR(VLOOKUP(ABS(G:G),'Payment Schedule'!P:AL,23,FALSE),0)</f>
        <v>0</v>
      </c>
    </row>
    <row r="645" spans="8:8" x14ac:dyDescent="0.2">
      <c r="H645" s="129">
        <f>IFERROR(VLOOKUP(ABS(G:G),'Payment Schedule'!P:AL,23,FALSE),0)</f>
        <v>0</v>
      </c>
    </row>
    <row r="646" spans="8:8" x14ac:dyDescent="0.2">
      <c r="H646" s="129">
        <f>IFERROR(VLOOKUP(ABS(G:G),'Payment Schedule'!P:AL,23,FALSE),0)</f>
        <v>0</v>
      </c>
    </row>
    <row r="647" spans="8:8" x14ac:dyDescent="0.2">
      <c r="H647" s="129">
        <f>IFERROR(VLOOKUP(ABS(G:G),'Payment Schedule'!P:AL,23,FALSE),0)</f>
        <v>0</v>
      </c>
    </row>
    <row r="648" spans="8:8" x14ac:dyDescent="0.2">
      <c r="H648" s="129">
        <f>IFERROR(VLOOKUP(ABS(G:G),'Payment Schedule'!P:AL,23,FALSE),0)</f>
        <v>0</v>
      </c>
    </row>
    <row r="649" spans="8:8" x14ac:dyDescent="0.2">
      <c r="H649" s="129">
        <f>IFERROR(VLOOKUP(ABS(G:G),'Payment Schedule'!P:AL,23,FALSE),0)</f>
        <v>0</v>
      </c>
    </row>
    <row r="650" spans="8:8" x14ac:dyDescent="0.2">
      <c r="H650" s="129">
        <f>IFERROR(VLOOKUP(ABS(G:G),'Payment Schedule'!P:AL,23,FALSE),0)</f>
        <v>0</v>
      </c>
    </row>
    <row r="651" spans="8:8" x14ac:dyDescent="0.2">
      <c r="H651" s="129">
        <f>IFERROR(VLOOKUP(ABS(G:G),'Payment Schedule'!P:AL,23,FALSE),0)</f>
        <v>0</v>
      </c>
    </row>
    <row r="652" spans="8:8" x14ac:dyDescent="0.2">
      <c r="H652" s="129">
        <f>IFERROR(VLOOKUP(ABS(G:G),'Payment Schedule'!P:AL,23,FALSE),0)</f>
        <v>0</v>
      </c>
    </row>
    <row r="653" spans="8:8" x14ac:dyDescent="0.2">
      <c r="H653" s="129">
        <f>IFERROR(VLOOKUP(ABS(G:G),'Payment Schedule'!P:AL,23,FALSE),0)</f>
        <v>0</v>
      </c>
    </row>
    <row r="654" spans="8:8" x14ac:dyDescent="0.2">
      <c r="H654" s="129">
        <f>IFERROR(VLOOKUP(ABS(G:G),'Payment Schedule'!P:AL,23,FALSE),0)</f>
        <v>0</v>
      </c>
    </row>
    <row r="655" spans="8:8" x14ac:dyDescent="0.2">
      <c r="H655" s="129">
        <f>IFERROR(VLOOKUP(ABS(G:G),'Payment Schedule'!P:AL,23,FALSE),0)</f>
        <v>0</v>
      </c>
    </row>
    <row r="656" spans="8:8" x14ac:dyDescent="0.2">
      <c r="H656" s="129">
        <f>IFERROR(VLOOKUP(ABS(G:G),'Payment Schedule'!P:AL,23,FALSE),0)</f>
        <v>0</v>
      </c>
    </row>
    <row r="657" spans="8:8" x14ac:dyDescent="0.2">
      <c r="H657" s="129">
        <f>IFERROR(VLOOKUP(ABS(G:G),'Payment Schedule'!P:AL,23,FALSE),0)</f>
        <v>0</v>
      </c>
    </row>
    <row r="658" spans="8:8" x14ac:dyDescent="0.2">
      <c r="H658" s="129">
        <f>IFERROR(VLOOKUP(ABS(G:G),'Payment Schedule'!P:AL,23,FALSE),0)</f>
        <v>0</v>
      </c>
    </row>
    <row r="659" spans="8:8" x14ac:dyDescent="0.2">
      <c r="H659" s="129">
        <f>IFERROR(VLOOKUP(ABS(G:G),'Payment Schedule'!P:AL,23,FALSE),0)</f>
        <v>0</v>
      </c>
    </row>
    <row r="660" spans="8:8" x14ac:dyDescent="0.2">
      <c r="H660" s="129">
        <f>IFERROR(VLOOKUP(ABS(G:G),'Payment Schedule'!P:AL,23,FALSE),0)</f>
        <v>0</v>
      </c>
    </row>
    <row r="661" spans="8:8" x14ac:dyDescent="0.2">
      <c r="H661" s="129">
        <f>IFERROR(VLOOKUP(ABS(G:G),'Payment Schedule'!P:AL,23,FALSE),0)</f>
        <v>0</v>
      </c>
    </row>
    <row r="662" spans="8:8" x14ac:dyDescent="0.2">
      <c r="H662" s="129">
        <f>IFERROR(VLOOKUP(ABS(G:G),'Payment Schedule'!P:AL,23,FALSE),0)</f>
        <v>0</v>
      </c>
    </row>
    <row r="663" spans="8:8" x14ac:dyDescent="0.2">
      <c r="H663" s="129">
        <f>IFERROR(VLOOKUP(ABS(G:G),'Payment Schedule'!P:AL,23,FALSE),0)</f>
        <v>0</v>
      </c>
    </row>
    <row r="664" spans="8:8" x14ac:dyDescent="0.2">
      <c r="H664" s="129">
        <f>IFERROR(VLOOKUP(ABS(G:G),'Payment Schedule'!P:AL,23,FALSE),0)</f>
        <v>0</v>
      </c>
    </row>
    <row r="665" spans="8:8" x14ac:dyDescent="0.2">
      <c r="H665" s="129">
        <f>IFERROR(VLOOKUP(ABS(G:G),'Payment Schedule'!P:AL,23,FALSE),0)</f>
        <v>0</v>
      </c>
    </row>
    <row r="666" spans="8:8" x14ac:dyDescent="0.2">
      <c r="H666" s="129">
        <f>IFERROR(VLOOKUP(ABS(G:G),'Payment Schedule'!P:AL,23,FALSE),0)</f>
        <v>0</v>
      </c>
    </row>
    <row r="667" spans="8:8" x14ac:dyDescent="0.2">
      <c r="H667" s="129">
        <f>IFERROR(VLOOKUP(ABS(G:G),'Payment Schedule'!P:AL,23,FALSE),0)</f>
        <v>0</v>
      </c>
    </row>
    <row r="668" spans="8:8" x14ac:dyDescent="0.2">
      <c r="H668" s="129">
        <f>IFERROR(VLOOKUP(ABS(G:G),'Payment Schedule'!P:AL,23,FALSE),0)</f>
        <v>0</v>
      </c>
    </row>
    <row r="669" spans="8:8" x14ac:dyDescent="0.2">
      <c r="H669" s="129">
        <f>IFERROR(VLOOKUP(ABS(G:G),'Payment Schedule'!P:AL,23,FALSE),0)</f>
        <v>0</v>
      </c>
    </row>
    <row r="670" spans="8:8" x14ac:dyDescent="0.2">
      <c r="H670" s="129">
        <f>IFERROR(VLOOKUP(ABS(G:G),'Payment Schedule'!P:AL,23,FALSE),0)</f>
        <v>0</v>
      </c>
    </row>
    <row r="671" spans="8:8" x14ac:dyDescent="0.2">
      <c r="H671" s="129">
        <f>IFERROR(VLOOKUP(ABS(G:G),'Payment Schedule'!P:AL,23,FALSE),0)</f>
        <v>0</v>
      </c>
    </row>
    <row r="672" spans="8:8" x14ac:dyDescent="0.2">
      <c r="H672" s="129">
        <f>IFERROR(VLOOKUP(ABS(G:G),'Payment Schedule'!P:AL,23,FALSE),0)</f>
        <v>0</v>
      </c>
    </row>
    <row r="673" spans="8:8" x14ac:dyDescent="0.2">
      <c r="H673" s="129">
        <f>IFERROR(VLOOKUP(ABS(G:G),'Payment Schedule'!P:AL,23,FALSE),0)</f>
        <v>0</v>
      </c>
    </row>
    <row r="674" spans="8:8" x14ac:dyDescent="0.2">
      <c r="H674" s="129">
        <f>IFERROR(VLOOKUP(ABS(G:G),'Payment Schedule'!P:AL,23,FALSE),0)</f>
        <v>0</v>
      </c>
    </row>
    <row r="675" spans="8:8" x14ac:dyDescent="0.2">
      <c r="H675" s="129">
        <f>IFERROR(VLOOKUP(ABS(G:G),'Payment Schedule'!P:AL,23,FALSE),0)</f>
        <v>0</v>
      </c>
    </row>
    <row r="676" spans="8:8" x14ac:dyDescent="0.2">
      <c r="H676" s="129">
        <f>IFERROR(VLOOKUP(ABS(G:G),'Payment Schedule'!P:AL,23,FALSE),0)</f>
        <v>0</v>
      </c>
    </row>
    <row r="677" spans="8:8" x14ac:dyDescent="0.2">
      <c r="H677" s="129">
        <f>IFERROR(VLOOKUP(ABS(G:G),'Payment Schedule'!P:AL,23,FALSE),0)</f>
        <v>0</v>
      </c>
    </row>
    <row r="678" spans="8:8" x14ac:dyDescent="0.2">
      <c r="H678" s="129">
        <f>IFERROR(VLOOKUP(ABS(G:G),'Payment Schedule'!P:AL,23,FALSE),0)</f>
        <v>0</v>
      </c>
    </row>
    <row r="679" spans="8:8" x14ac:dyDescent="0.2">
      <c r="H679" s="129">
        <f>IFERROR(VLOOKUP(ABS(G:G),'Payment Schedule'!P:AL,23,FALSE),0)</f>
        <v>0</v>
      </c>
    </row>
    <row r="680" spans="8:8" x14ac:dyDescent="0.2">
      <c r="H680" s="129">
        <f>IFERROR(VLOOKUP(ABS(G:G),'Payment Schedule'!P:AL,23,FALSE),0)</f>
        <v>0</v>
      </c>
    </row>
    <row r="681" spans="8:8" x14ac:dyDescent="0.2">
      <c r="H681" s="129">
        <f>IFERROR(VLOOKUP(ABS(G:G),'Payment Schedule'!P:AL,23,FALSE),0)</f>
        <v>0</v>
      </c>
    </row>
    <row r="682" spans="8:8" x14ac:dyDescent="0.2">
      <c r="H682" s="129">
        <f>IFERROR(VLOOKUP(ABS(G:G),'Payment Schedule'!P:AL,23,FALSE),0)</f>
        <v>0</v>
      </c>
    </row>
    <row r="683" spans="8:8" x14ac:dyDescent="0.2">
      <c r="H683" s="129">
        <f>IFERROR(VLOOKUP(ABS(G:G),'Payment Schedule'!P:AL,23,FALSE),0)</f>
        <v>0</v>
      </c>
    </row>
    <row r="684" spans="8:8" x14ac:dyDescent="0.2">
      <c r="H684" s="129">
        <f>IFERROR(VLOOKUP(ABS(G:G),'Payment Schedule'!P:AL,23,FALSE),0)</f>
        <v>0</v>
      </c>
    </row>
    <row r="685" spans="8:8" x14ac:dyDescent="0.2">
      <c r="H685" s="129">
        <f>IFERROR(VLOOKUP(ABS(G:G),'Payment Schedule'!P:AL,23,FALSE),0)</f>
        <v>0</v>
      </c>
    </row>
    <row r="686" spans="8:8" x14ac:dyDescent="0.2">
      <c r="H686" s="129">
        <f>IFERROR(VLOOKUP(ABS(G:G),'Payment Schedule'!P:AL,23,FALSE),0)</f>
        <v>0</v>
      </c>
    </row>
    <row r="687" spans="8:8" x14ac:dyDescent="0.2">
      <c r="H687" s="129">
        <f>IFERROR(VLOOKUP(ABS(G:G),'Payment Schedule'!P:AL,23,FALSE),0)</f>
        <v>0</v>
      </c>
    </row>
    <row r="688" spans="8:8" x14ac:dyDescent="0.2">
      <c r="H688" s="129">
        <f>IFERROR(VLOOKUP(ABS(G:G),'Payment Schedule'!P:AL,23,FALSE),0)</f>
        <v>0</v>
      </c>
    </row>
    <row r="689" spans="8:8" x14ac:dyDescent="0.2">
      <c r="H689" s="129">
        <f>IFERROR(VLOOKUP(ABS(G:G),'Payment Schedule'!P:AL,23,FALSE),0)</f>
        <v>0</v>
      </c>
    </row>
    <row r="690" spans="8:8" x14ac:dyDescent="0.2">
      <c r="H690" s="129">
        <f>IFERROR(VLOOKUP(ABS(G:G),'Payment Schedule'!P:AL,23,FALSE),0)</f>
        <v>0</v>
      </c>
    </row>
    <row r="691" spans="8:8" x14ac:dyDescent="0.2">
      <c r="H691" s="129">
        <f>IFERROR(VLOOKUP(ABS(G:G),'Payment Schedule'!P:AL,23,FALSE),0)</f>
        <v>0</v>
      </c>
    </row>
    <row r="692" spans="8:8" x14ac:dyDescent="0.2">
      <c r="H692" s="129">
        <f>IFERROR(VLOOKUP(ABS(G:G),'Payment Schedule'!P:AL,23,FALSE),0)</f>
        <v>0</v>
      </c>
    </row>
    <row r="693" spans="8:8" x14ac:dyDescent="0.2">
      <c r="H693" s="129">
        <f>IFERROR(VLOOKUP(ABS(G:G),'Payment Schedule'!P:AL,23,FALSE),0)</f>
        <v>0</v>
      </c>
    </row>
    <row r="694" spans="8:8" x14ac:dyDescent="0.2">
      <c r="H694" s="129">
        <f>IFERROR(VLOOKUP(ABS(G:G),'Payment Schedule'!P:AL,23,FALSE),0)</f>
        <v>0</v>
      </c>
    </row>
    <row r="695" spans="8:8" x14ac:dyDescent="0.2">
      <c r="H695" s="129">
        <f>IFERROR(VLOOKUP(ABS(G:G),'Payment Schedule'!P:AL,23,FALSE),0)</f>
        <v>0</v>
      </c>
    </row>
    <row r="696" spans="8:8" x14ac:dyDescent="0.2">
      <c r="H696" s="129">
        <f>IFERROR(VLOOKUP(ABS(G:G),'Payment Schedule'!P:AL,23,FALSE),0)</f>
        <v>0</v>
      </c>
    </row>
    <row r="697" spans="8:8" x14ac:dyDescent="0.2">
      <c r="H697" s="129">
        <f>IFERROR(VLOOKUP(ABS(G:G),'Payment Schedule'!P:AL,23,FALSE),0)</f>
        <v>0</v>
      </c>
    </row>
    <row r="698" spans="8:8" x14ac:dyDescent="0.2">
      <c r="H698" s="129">
        <f>IFERROR(VLOOKUP(ABS(G:G),'Payment Schedule'!P:AL,23,FALSE),0)</f>
        <v>0</v>
      </c>
    </row>
    <row r="699" spans="8:8" x14ac:dyDescent="0.2">
      <c r="H699" s="129">
        <f>IFERROR(VLOOKUP(ABS(G:G),'Payment Schedule'!P:AL,23,FALSE),0)</f>
        <v>0</v>
      </c>
    </row>
    <row r="700" spans="8:8" x14ac:dyDescent="0.2">
      <c r="H700" s="129">
        <f>IFERROR(VLOOKUP(ABS(G:G),'Payment Schedule'!P:AL,23,FALSE),0)</f>
        <v>0</v>
      </c>
    </row>
  </sheetData>
  <sheetProtection algorithmName="SHA-512" hashValue="3k4143kDd+GuesZdjkzzrUpQYQ1jXpaO1XxYtlbRv8i3L4r5Fwf75VQzaOWQIIxstVpwGhjnpJoEuw2YwI9uow==" saltValue="8fB9drWS+2lgZcNOqZpCDw==" spinCount="100000" sheet="1" objects="1" scenarios="1" formatColumns="0" formatRows="0" autoFilter="0"/>
  <autoFilter ref="A6:H2076" xr:uid="{E98DF806-CB57-4523-99A3-0721AD1AD261}"/>
  <sortState xmlns:xlrd2="http://schemas.microsoft.com/office/spreadsheetml/2017/richdata2" ref="C7:H2075">
    <sortCondition ref="H7:H2075"/>
  </sortState>
  <pageMargins left="0.7" right="0.7" top="0.75" bottom="0.75" header="0.3" footer="0.3"/>
  <pageSetup paperSize="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CF3E-37AD-47D7-9112-DC58AFA6A0D9}">
  <sheetPr>
    <tabColor rgb="FF00B050"/>
    <pageSetUpPr fitToPage="1"/>
  </sheetPr>
  <dimension ref="A1:D52"/>
  <sheetViews>
    <sheetView workbookViewId="0">
      <pane ySplit="1" topLeftCell="A2" activePane="bottomLeft" state="frozen"/>
      <selection pane="bottomLeft" activeCell="A2" sqref="A2"/>
    </sheetView>
  </sheetViews>
  <sheetFormatPr defaultColWidth="9.140625" defaultRowHeight="12" x14ac:dyDescent="0.2"/>
  <cols>
    <col min="1" max="1" width="16.42578125" style="19" bestFit="1" customWidth="1"/>
    <col min="2" max="2" width="22.7109375" style="19" customWidth="1"/>
    <col min="3" max="3" width="43.85546875" style="19" bestFit="1" customWidth="1"/>
    <col min="4" max="4" width="17" style="19" bestFit="1" customWidth="1"/>
    <col min="5" max="5" width="7.85546875" style="1" bestFit="1" customWidth="1"/>
    <col min="6" max="10" width="9.140625" style="1"/>
    <col min="11" max="11" width="11.5703125" style="1" bestFit="1" customWidth="1"/>
    <col min="12" max="16384" width="9.140625" style="1"/>
  </cols>
  <sheetData>
    <row r="1" spans="1:4" s="18" customFormat="1" x14ac:dyDescent="0.2">
      <c r="A1" s="2" t="s">
        <v>30</v>
      </c>
      <c r="B1" s="2" t="s">
        <v>249</v>
      </c>
      <c r="C1" s="2" t="s">
        <v>291</v>
      </c>
      <c r="D1" s="2" t="s">
        <v>292</v>
      </c>
    </row>
    <row r="2" spans="1:4" x14ac:dyDescent="0.2">
      <c r="A2" s="299">
        <v>5040050000</v>
      </c>
      <c r="B2" s="299" t="s">
        <v>252</v>
      </c>
      <c r="C2" s="299" t="s">
        <v>611</v>
      </c>
      <c r="D2" s="299" t="s">
        <v>250</v>
      </c>
    </row>
    <row r="3" spans="1:4" x14ac:dyDescent="0.2">
      <c r="A3" s="299">
        <v>5040057000</v>
      </c>
      <c r="B3" s="299" t="s">
        <v>241</v>
      </c>
      <c r="C3" s="299" t="s">
        <v>612</v>
      </c>
      <c r="D3" s="299" t="s">
        <v>250</v>
      </c>
    </row>
    <row r="4" spans="1:4" x14ac:dyDescent="0.2">
      <c r="A4" s="299">
        <v>5040490002</v>
      </c>
      <c r="B4" s="299" t="s">
        <v>245</v>
      </c>
      <c r="C4" s="299" t="s">
        <v>613</v>
      </c>
      <c r="D4" s="299" t="s">
        <v>422</v>
      </c>
    </row>
    <row r="5" spans="1:4" x14ac:dyDescent="0.2">
      <c r="A5" s="299">
        <v>5040490003</v>
      </c>
      <c r="B5" s="299" t="s">
        <v>259</v>
      </c>
      <c r="C5" s="299" t="s">
        <v>614</v>
      </c>
      <c r="D5" s="299" t="s">
        <v>415</v>
      </c>
    </row>
    <row r="6" spans="1:4" x14ac:dyDescent="0.2">
      <c r="A6" s="299">
        <v>5040490004</v>
      </c>
      <c r="B6" s="299" t="s">
        <v>260</v>
      </c>
      <c r="C6" s="299" t="s">
        <v>615</v>
      </c>
      <c r="D6" s="299" t="s">
        <v>416</v>
      </c>
    </row>
    <row r="7" spans="1:4" x14ac:dyDescent="0.2">
      <c r="A7" s="299">
        <v>5040490008</v>
      </c>
      <c r="B7" s="299" t="s">
        <v>247</v>
      </c>
      <c r="C7" s="299" t="s">
        <v>616</v>
      </c>
      <c r="D7" s="299" t="s">
        <v>417</v>
      </c>
    </row>
    <row r="8" spans="1:4" x14ac:dyDescent="0.2">
      <c r="A8" s="299">
        <v>5040490009</v>
      </c>
      <c r="B8" s="299" t="s">
        <v>244</v>
      </c>
      <c r="C8" s="299" t="s">
        <v>617</v>
      </c>
      <c r="D8" s="299" t="s">
        <v>418</v>
      </c>
    </row>
    <row r="9" spans="1:4" x14ac:dyDescent="0.2">
      <c r="A9" s="299">
        <v>5040490010</v>
      </c>
      <c r="B9" s="299" t="s">
        <v>264</v>
      </c>
      <c r="C9" s="299" t="s">
        <v>618</v>
      </c>
      <c r="D9" s="299" t="s">
        <v>419</v>
      </c>
    </row>
    <row r="10" spans="1:4" x14ac:dyDescent="0.2">
      <c r="A10" s="299">
        <v>5040490011</v>
      </c>
      <c r="B10" s="299" t="s">
        <v>246</v>
      </c>
      <c r="C10" s="299" t="s">
        <v>619</v>
      </c>
      <c r="D10" s="299" t="s">
        <v>420</v>
      </c>
    </row>
    <row r="11" spans="1:4" x14ac:dyDescent="0.2">
      <c r="A11" s="299">
        <v>5040490012</v>
      </c>
      <c r="B11" s="299" t="s">
        <v>265</v>
      </c>
      <c r="C11" s="299" t="s">
        <v>620</v>
      </c>
      <c r="D11" s="299" t="s">
        <v>421</v>
      </c>
    </row>
    <row r="12" spans="1:4" x14ac:dyDescent="0.2">
      <c r="A12" s="299">
        <v>5040070000</v>
      </c>
      <c r="B12" s="299" t="s">
        <v>254</v>
      </c>
      <c r="C12" s="299" t="s">
        <v>290</v>
      </c>
      <c r="D12" s="299" t="s">
        <v>288</v>
      </c>
    </row>
    <row r="13" spans="1:4" x14ac:dyDescent="0.2">
      <c r="A13" s="299">
        <v>5040070001</v>
      </c>
      <c r="B13" s="299" t="s">
        <v>255</v>
      </c>
      <c r="C13" s="299" t="s">
        <v>290</v>
      </c>
      <c r="D13" s="299" t="s">
        <v>288</v>
      </c>
    </row>
    <row r="14" spans="1:4" x14ac:dyDescent="0.2">
      <c r="A14" s="299">
        <v>5040490006</v>
      </c>
      <c r="B14" s="299" t="s">
        <v>262</v>
      </c>
      <c r="C14" s="299" t="s">
        <v>621</v>
      </c>
      <c r="D14" s="299" t="s">
        <v>288</v>
      </c>
    </row>
    <row r="15" spans="1:4" x14ac:dyDescent="0.2">
      <c r="A15" s="299">
        <v>5040490007</v>
      </c>
      <c r="B15" s="299" t="s">
        <v>263</v>
      </c>
      <c r="C15" s="299" t="s">
        <v>622</v>
      </c>
      <c r="D15" s="299" t="s">
        <v>288</v>
      </c>
    </row>
    <row r="16" spans="1:4" x14ac:dyDescent="0.2">
      <c r="A16" s="299">
        <v>5041810000</v>
      </c>
      <c r="B16" s="299" t="s">
        <v>266</v>
      </c>
      <c r="C16" s="299" t="s">
        <v>623</v>
      </c>
      <c r="D16" s="299" t="s">
        <v>289</v>
      </c>
    </row>
    <row r="17" spans="1:4" x14ac:dyDescent="0.2">
      <c r="A17" s="299">
        <v>5041820000</v>
      </c>
      <c r="B17" s="299" t="s">
        <v>267</v>
      </c>
      <c r="C17" s="299" t="s">
        <v>624</v>
      </c>
      <c r="D17" s="299" t="s">
        <v>289</v>
      </c>
    </row>
    <row r="18" spans="1:4" x14ac:dyDescent="0.2">
      <c r="A18" s="299">
        <v>5041830000</v>
      </c>
      <c r="B18" s="299" t="s">
        <v>268</v>
      </c>
      <c r="C18" s="299" t="s">
        <v>625</v>
      </c>
      <c r="D18" s="299" t="s">
        <v>289</v>
      </c>
    </row>
    <row r="19" spans="1:4" x14ac:dyDescent="0.2">
      <c r="A19" s="299">
        <v>5041840000</v>
      </c>
      <c r="B19" s="299" t="s">
        <v>269</v>
      </c>
      <c r="C19" s="299" t="s">
        <v>626</v>
      </c>
      <c r="D19" s="299" t="s">
        <v>289</v>
      </c>
    </row>
    <row r="20" spans="1:4" x14ac:dyDescent="0.2">
      <c r="A20" s="299">
        <v>5041850000</v>
      </c>
      <c r="B20" s="299" t="s">
        <v>270</v>
      </c>
      <c r="C20" s="299" t="s">
        <v>627</v>
      </c>
      <c r="D20" s="299" t="s">
        <v>289</v>
      </c>
    </row>
    <row r="21" spans="1:4" x14ac:dyDescent="0.2">
      <c r="A21" s="299">
        <v>5041860000</v>
      </c>
      <c r="B21" s="299" t="s">
        <v>271</v>
      </c>
      <c r="C21" s="299" t="s">
        <v>628</v>
      </c>
      <c r="D21" s="299" t="s">
        <v>289</v>
      </c>
    </row>
    <row r="22" spans="1:4" x14ac:dyDescent="0.2">
      <c r="A22" s="299">
        <v>5041860010</v>
      </c>
      <c r="B22" s="299" t="s">
        <v>272</v>
      </c>
      <c r="C22" s="299" t="s">
        <v>629</v>
      </c>
      <c r="D22" s="299" t="s">
        <v>289</v>
      </c>
    </row>
    <row r="23" spans="1:4" x14ac:dyDescent="0.2">
      <c r="A23" s="299">
        <v>5041860020</v>
      </c>
      <c r="B23" s="299" t="s">
        <v>273</v>
      </c>
      <c r="C23" s="299" t="s">
        <v>630</v>
      </c>
      <c r="D23" s="299" t="s">
        <v>289</v>
      </c>
    </row>
    <row r="24" spans="1:4" x14ac:dyDescent="0.2">
      <c r="A24" s="299">
        <v>5041860030</v>
      </c>
      <c r="B24" s="299" t="s">
        <v>274</v>
      </c>
      <c r="C24" s="299" t="s">
        <v>631</v>
      </c>
      <c r="D24" s="299" t="s">
        <v>289</v>
      </c>
    </row>
    <row r="25" spans="1:4" x14ac:dyDescent="0.2">
      <c r="A25" s="299">
        <v>5041860040</v>
      </c>
      <c r="B25" s="299" t="s">
        <v>275</v>
      </c>
      <c r="C25" s="299" t="s">
        <v>632</v>
      </c>
      <c r="D25" s="299" t="s">
        <v>289</v>
      </c>
    </row>
    <row r="26" spans="1:4" x14ac:dyDescent="0.2">
      <c r="A26" s="299">
        <v>5041860050</v>
      </c>
      <c r="B26" s="299" t="s">
        <v>276</v>
      </c>
      <c r="C26" s="299" t="s">
        <v>633</v>
      </c>
      <c r="D26" s="299" t="s">
        <v>289</v>
      </c>
    </row>
    <row r="27" spans="1:4" x14ac:dyDescent="0.2">
      <c r="A27" s="299">
        <v>5041860060</v>
      </c>
      <c r="B27" s="299" t="s">
        <v>277</v>
      </c>
      <c r="C27" s="299" t="s">
        <v>634</v>
      </c>
      <c r="D27" s="299" t="s">
        <v>289</v>
      </c>
    </row>
    <row r="28" spans="1:4" x14ac:dyDescent="0.2">
      <c r="A28" s="299">
        <v>5041867010</v>
      </c>
      <c r="B28" s="299" t="s">
        <v>278</v>
      </c>
      <c r="C28" s="299" t="s">
        <v>635</v>
      </c>
      <c r="D28" s="299" t="s">
        <v>289</v>
      </c>
    </row>
    <row r="29" spans="1:4" x14ac:dyDescent="0.2">
      <c r="A29" s="299">
        <v>5041867020</v>
      </c>
      <c r="B29" s="299" t="s">
        <v>279</v>
      </c>
      <c r="C29" s="299" t="s">
        <v>636</v>
      </c>
      <c r="D29" s="299" t="s">
        <v>289</v>
      </c>
    </row>
    <row r="30" spans="1:4" x14ac:dyDescent="0.2">
      <c r="A30" s="299">
        <v>5041867030</v>
      </c>
      <c r="B30" s="299" t="s">
        <v>280</v>
      </c>
      <c r="C30" s="299" t="s">
        <v>637</v>
      </c>
      <c r="D30" s="299" t="s">
        <v>289</v>
      </c>
    </row>
    <row r="31" spans="1:4" x14ac:dyDescent="0.2">
      <c r="A31" s="299">
        <v>5041867040</v>
      </c>
      <c r="B31" s="299" t="s">
        <v>281</v>
      </c>
      <c r="C31" s="299" t="s">
        <v>638</v>
      </c>
      <c r="D31" s="299" t="s">
        <v>289</v>
      </c>
    </row>
    <row r="32" spans="1:4" x14ac:dyDescent="0.2">
      <c r="A32" s="299">
        <v>5041867050</v>
      </c>
      <c r="B32" s="299" t="s">
        <v>282</v>
      </c>
      <c r="C32" s="299" t="s">
        <v>639</v>
      </c>
      <c r="D32" s="299" t="s">
        <v>289</v>
      </c>
    </row>
    <row r="33" spans="1:4" x14ac:dyDescent="0.2">
      <c r="A33" s="299">
        <v>5041867060</v>
      </c>
      <c r="B33" s="299" t="s">
        <v>283</v>
      </c>
      <c r="C33" s="299" t="s">
        <v>640</v>
      </c>
      <c r="D33" s="299" t="s">
        <v>289</v>
      </c>
    </row>
    <row r="34" spans="1:4" x14ac:dyDescent="0.2">
      <c r="A34" s="299">
        <v>5041870000</v>
      </c>
      <c r="B34" s="299" t="s">
        <v>284</v>
      </c>
      <c r="C34" s="299" t="s">
        <v>641</v>
      </c>
      <c r="D34" s="299" t="s">
        <v>289</v>
      </c>
    </row>
    <row r="35" spans="1:4" x14ac:dyDescent="0.2">
      <c r="A35" s="299">
        <v>5041880000</v>
      </c>
      <c r="B35" s="299" t="s">
        <v>285</v>
      </c>
      <c r="C35" s="299" t="s">
        <v>642</v>
      </c>
      <c r="D35" s="299" t="s">
        <v>289</v>
      </c>
    </row>
    <row r="36" spans="1:4" x14ac:dyDescent="0.2">
      <c r="A36" s="299">
        <v>5041890000</v>
      </c>
      <c r="B36" s="299" t="s">
        <v>286</v>
      </c>
      <c r="C36" s="299" t="s">
        <v>643</v>
      </c>
      <c r="D36" s="299" t="s">
        <v>289</v>
      </c>
    </row>
    <row r="37" spans="1:4" x14ac:dyDescent="0.2">
      <c r="A37" s="299">
        <v>5040067000</v>
      </c>
      <c r="B37" s="299" t="s">
        <v>253</v>
      </c>
      <c r="C37" s="299" t="s">
        <v>644</v>
      </c>
      <c r="D37" s="299" t="s">
        <v>212</v>
      </c>
    </row>
    <row r="38" spans="1:4" x14ac:dyDescent="0.2">
      <c r="A38" s="299">
        <v>5040077000</v>
      </c>
      <c r="B38" s="299" t="s">
        <v>256</v>
      </c>
      <c r="C38" s="299" t="s">
        <v>645</v>
      </c>
      <c r="D38" s="299" t="s">
        <v>212</v>
      </c>
    </row>
    <row r="39" spans="1:4" x14ac:dyDescent="0.2">
      <c r="A39" s="299">
        <v>5040490000</v>
      </c>
      <c r="B39" s="299" t="s">
        <v>239</v>
      </c>
      <c r="C39" s="299" t="s">
        <v>646</v>
      </c>
      <c r="D39" s="299" t="s">
        <v>212</v>
      </c>
    </row>
    <row r="40" spans="1:4" x14ac:dyDescent="0.2">
      <c r="A40" s="299">
        <v>5040027000</v>
      </c>
      <c r="B40" s="299" t="s">
        <v>240</v>
      </c>
      <c r="C40" s="299" t="s">
        <v>647</v>
      </c>
      <c r="D40" s="299" t="s">
        <v>287</v>
      </c>
    </row>
    <row r="41" spans="1:4" x14ac:dyDescent="0.2">
      <c r="A41" s="299">
        <v>5040037000</v>
      </c>
      <c r="B41" s="299" t="s">
        <v>242</v>
      </c>
      <c r="C41" s="299" t="s">
        <v>648</v>
      </c>
      <c r="D41" s="299" t="s">
        <v>287</v>
      </c>
    </row>
    <row r="42" spans="1:4" x14ac:dyDescent="0.2">
      <c r="A42" s="299">
        <v>5040040000</v>
      </c>
      <c r="B42" s="299" t="s">
        <v>251</v>
      </c>
      <c r="C42" s="299" t="s">
        <v>649</v>
      </c>
      <c r="D42" s="299" t="s">
        <v>287</v>
      </c>
    </row>
    <row r="43" spans="1:4" x14ac:dyDescent="0.2">
      <c r="A43" s="299">
        <v>5040060000</v>
      </c>
      <c r="B43" s="299" t="s">
        <v>243</v>
      </c>
      <c r="C43" s="299" t="s">
        <v>650</v>
      </c>
      <c r="D43" s="299" t="s">
        <v>287</v>
      </c>
    </row>
    <row r="44" spans="1:4" x14ac:dyDescent="0.2">
      <c r="A44" s="299">
        <v>5040080000</v>
      </c>
      <c r="B44" s="299" t="s">
        <v>257</v>
      </c>
      <c r="C44" s="299" t="s">
        <v>651</v>
      </c>
      <c r="D44" s="299" t="s">
        <v>287</v>
      </c>
    </row>
    <row r="45" spans="1:4" x14ac:dyDescent="0.2">
      <c r="A45" s="299">
        <v>5040490001</v>
      </c>
      <c r="B45" s="299" t="s">
        <v>258</v>
      </c>
      <c r="C45" s="299" t="s">
        <v>652</v>
      </c>
      <c r="D45" s="299" t="s">
        <v>287</v>
      </c>
    </row>
    <row r="46" spans="1:4" x14ac:dyDescent="0.2">
      <c r="A46" s="299">
        <v>5040490005</v>
      </c>
      <c r="B46" s="299" t="s">
        <v>261</v>
      </c>
      <c r="C46" s="299" t="s">
        <v>653</v>
      </c>
      <c r="D46" s="299" t="s">
        <v>287</v>
      </c>
    </row>
    <row r="47" spans="1:4" x14ac:dyDescent="0.2">
      <c r="A47" s="1">
        <v>5041827000</v>
      </c>
      <c r="B47" s="19" t="s">
        <v>571</v>
      </c>
      <c r="C47" s="19" t="s">
        <v>565</v>
      </c>
      <c r="D47" s="19" t="s">
        <v>289</v>
      </c>
    </row>
    <row r="48" spans="1:4" x14ac:dyDescent="0.2">
      <c r="A48" s="1">
        <v>5041837000</v>
      </c>
      <c r="B48" s="19" t="s">
        <v>572</v>
      </c>
      <c r="C48" s="19" t="s">
        <v>566</v>
      </c>
      <c r="D48" s="19" t="s">
        <v>289</v>
      </c>
    </row>
    <row r="49" spans="1:4" x14ac:dyDescent="0.2">
      <c r="A49" s="1">
        <v>5041817000</v>
      </c>
      <c r="B49" s="19" t="s">
        <v>573</v>
      </c>
      <c r="C49" s="19" t="s">
        <v>567</v>
      </c>
      <c r="D49" s="19" t="s">
        <v>289</v>
      </c>
    </row>
    <row r="50" spans="1:4" x14ac:dyDescent="0.2">
      <c r="A50" s="1">
        <v>5040807000</v>
      </c>
      <c r="B50" s="19" t="s">
        <v>574</v>
      </c>
      <c r="C50" s="19" t="s">
        <v>568</v>
      </c>
      <c r="D50" s="19" t="s">
        <v>212</v>
      </c>
    </row>
    <row r="51" spans="1:4" x14ac:dyDescent="0.2">
      <c r="A51" s="1">
        <v>5040847000</v>
      </c>
      <c r="B51" s="19" t="s">
        <v>575</v>
      </c>
      <c r="C51" s="19" t="s">
        <v>569</v>
      </c>
      <c r="D51" s="19" t="s">
        <v>287</v>
      </c>
    </row>
    <row r="52" spans="1:4" x14ac:dyDescent="0.2">
      <c r="A52" s="1">
        <v>5040057100</v>
      </c>
      <c r="B52" s="19" t="s">
        <v>576</v>
      </c>
      <c r="C52" s="19" t="s">
        <v>570</v>
      </c>
      <c r="D52" s="19" t="s">
        <v>250</v>
      </c>
    </row>
  </sheetData>
  <sheetProtection algorithmName="SHA-512" hashValue="IkT220X2l3Fgg0oSahkfQbR0jZKW6bhOoOzFItoKBtMf+dXAvgsshQZOhEyDs/CoBQpcbWVKQ6oyaWXshR1a7w==" saltValue="5WXsyhb21ijmnrft+qUz2g==" spinCount="100000" sheet="1" objects="1" scenarios="1"/>
  <autoFilter ref="A1:E46" xr:uid="{59956A01-731F-4698-AA5C-E067D8182B80}"/>
  <sortState xmlns:xlrd2="http://schemas.microsoft.com/office/spreadsheetml/2017/richdata2" ref="A2:D46">
    <sortCondition ref="D2:D46"/>
  </sortState>
  <pageMargins left="0.7" right="0.7" top="0.75" bottom="0.75" header="0.3" footer="0.3"/>
  <pageSetup scale="7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B2044-1C60-414A-87C3-54B26AD8365E}">
  <sheetPr>
    <tabColor rgb="FF00B050"/>
  </sheetPr>
  <dimension ref="A1:D16"/>
  <sheetViews>
    <sheetView workbookViewId="0">
      <selection activeCell="A12" sqref="A12"/>
    </sheetView>
  </sheetViews>
  <sheetFormatPr defaultRowHeight="15" x14ac:dyDescent="0.25"/>
  <cols>
    <col min="1" max="1" width="23.7109375" bestFit="1" customWidth="1"/>
    <col min="2" max="4" width="9.5703125" bestFit="1" customWidth="1"/>
  </cols>
  <sheetData>
    <row r="1" spans="1:4" ht="24" x14ac:dyDescent="0.25">
      <c r="A1" s="2" t="s">
        <v>4</v>
      </c>
      <c r="B1" s="2" t="s">
        <v>366</v>
      </c>
      <c r="C1" s="2" t="s">
        <v>367</v>
      </c>
      <c r="D1" s="2" t="s">
        <v>368</v>
      </c>
    </row>
    <row r="2" spans="1:4" x14ac:dyDescent="0.25">
      <c r="A2" s="1" t="s">
        <v>19</v>
      </c>
      <c r="B2" s="1">
        <v>5041840000</v>
      </c>
      <c r="C2" s="1">
        <v>5041850000</v>
      </c>
      <c r="D2" s="1">
        <v>5041860000</v>
      </c>
    </row>
    <row r="3" spans="1:4" x14ac:dyDescent="0.25">
      <c r="A3" s="1" t="s">
        <v>20</v>
      </c>
      <c r="B3" s="19">
        <v>5041870000</v>
      </c>
      <c r="C3" s="19">
        <v>5041880000</v>
      </c>
      <c r="D3" s="19">
        <v>5041890000</v>
      </c>
    </row>
    <row r="4" spans="1:4" x14ac:dyDescent="0.25">
      <c r="A4" s="1" t="s">
        <v>21</v>
      </c>
      <c r="B4" s="1">
        <v>5041867020</v>
      </c>
      <c r="C4" s="1">
        <v>5041867030</v>
      </c>
      <c r="D4" s="1">
        <v>5041867010</v>
      </c>
    </row>
    <row r="5" spans="1:4" x14ac:dyDescent="0.25">
      <c r="A5" s="1" t="s">
        <v>22</v>
      </c>
      <c r="B5" s="1">
        <v>5041867050</v>
      </c>
      <c r="C5" s="1">
        <v>5041867060</v>
      </c>
      <c r="D5" s="1">
        <v>5041867040</v>
      </c>
    </row>
    <row r="6" spans="1:4" x14ac:dyDescent="0.25">
      <c r="A6" s="1" t="s">
        <v>23</v>
      </c>
      <c r="B6" s="1">
        <v>5041820000</v>
      </c>
      <c r="C6" s="1">
        <v>5041830000</v>
      </c>
      <c r="D6" s="1">
        <v>5041810000</v>
      </c>
    </row>
    <row r="7" spans="1:4" x14ac:dyDescent="0.25">
      <c r="A7" s="1" t="s">
        <v>24</v>
      </c>
      <c r="B7" s="1">
        <v>5041860020</v>
      </c>
      <c r="C7" s="1">
        <v>5041860030</v>
      </c>
      <c r="D7" s="1">
        <v>5041860010</v>
      </c>
    </row>
    <row r="8" spans="1:4" x14ac:dyDescent="0.25">
      <c r="A8" s="1" t="s">
        <v>25</v>
      </c>
      <c r="B8" s="1">
        <v>5041860050</v>
      </c>
      <c r="C8" s="1">
        <v>5041860060</v>
      </c>
      <c r="D8" s="1">
        <v>5041860040</v>
      </c>
    </row>
    <row r="9" spans="1:4" x14ac:dyDescent="0.25">
      <c r="A9" s="1" t="s">
        <v>561</v>
      </c>
      <c r="B9" s="1">
        <v>5041827000</v>
      </c>
      <c r="C9" s="1">
        <v>5041837000</v>
      </c>
      <c r="D9" s="1">
        <v>5041817000</v>
      </c>
    </row>
    <row r="10" spans="1:4" x14ac:dyDescent="0.25">
      <c r="A10" s="1"/>
      <c r="B10" s="1"/>
      <c r="C10" s="1"/>
      <c r="D10" s="1"/>
    </row>
    <row r="11" spans="1:4" x14ac:dyDescent="0.25">
      <c r="A11" s="1" t="s">
        <v>209</v>
      </c>
      <c r="B11" s="1">
        <v>5040067000</v>
      </c>
      <c r="C11" s="1" t="s">
        <v>210</v>
      </c>
      <c r="D11" s="1" t="s">
        <v>210</v>
      </c>
    </row>
    <row r="12" spans="1:4" x14ac:dyDescent="0.25">
      <c r="A12" s="1" t="s">
        <v>211</v>
      </c>
      <c r="B12" s="1">
        <v>5040027000</v>
      </c>
      <c r="C12" s="1" t="s">
        <v>210</v>
      </c>
      <c r="D12" s="1" t="s">
        <v>210</v>
      </c>
    </row>
    <row r="13" spans="1:4" x14ac:dyDescent="0.25">
      <c r="A13" s="5" t="s">
        <v>312</v>
      </c>
      <c r="B13" s="1">
        <v>5040057000</v>
      </c>
      <c r="C13" s="1" t="s">
        <v>210</v>
      </c>
      <c r="D13" s="1" t="s">
        <v>210</v>
      </c>
    </row>
    <row r="14" spans="1:4" x14ac:dyDescent="0.25">
      <c r="A14" s="1" t="s">
        <v>562</v>
      </c>
      <c r="B14" s="1">
        <v>5040057100</v>
      </c>
      <c r="C14" s="1" t="s">
        <v>210</v>
      </c>
      <c r="D14" s="1" t="s">
        <v>210</v>
      </c>
    </row>
    <row r="15" spans="1:4" x14ac:dyDescent="0.25">
      <c r="A15" s="1" t="s">
        <v>563</v>
      </c>
      <c r="B15" s="1">
        <v>5040807000</v>
      </c>
      <c r="C15" s="1" t="s">
        <v>210</v>
      </c>
      <c r="D15" s="1" t="s">
        <v>210</v>
      </c>
    </row>
    <row r="16" spans="1:4" x14ac:dyDescent="0.25">
      <c r="A16" s="1" t="s">
        <v>564</v>
      </c>
      <c r="B16" s="1">
        <v>5040847000</v>
      </c>
      <c r="C16" s="1" t="s">
        <v>210</v>
      </c>
      <c r="D16" s="1" t="s">
        <v>210</v>
      </c>
    </row>
  </sheetData>
  <sheetProtection algorithmName="SHA-512" hashValue="sieV1HO08C/uGUXJ+nusUn91zwft1ZQu4H0UZFlrHrEgDAUcKvqR9VuMdlqOEVX7YqeSHyvjZvzMFT+Sk077Sw==" saltValue="eKg2yLNP5fcr1F5e4rBPzw==" spinCount="100000" sheet="1" objects="1" scenarios="1"/>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13C71-9B03-450D-AB8E-297D04CAC5E5}">
  <sheetPr>
    <tabColor rgb="FF00B050"/>
  </sheetPr>
  <dimension ref="A1:C165"/>
  <sheetViews>
    <sheetView workbookViewId="0">
      <pane ySplit="1" topLeftCell="A11" activePane="bottomLeft" state="frozen"/>
      <selection pane="bottomLeft" activeCell="C30" sqref="C30"/>
    </sheetView>
  </sheetViews>
  <sheetFormatPr defaultRowHeight="15" x14ac:dyDescent="0.25"/>
  <cols>
    <col min="1" max="1" width="10.85546875" style="7" bestFit="1" customWidth="1"/>
    <col min="2" max="2" width="33.42578125" style="1" bestFit="1" customWidth="1"/>
    <col min="3" max="3" width="7.42578125" style="7" customWidth="1"/>
  </cols>
  <sheetData>
    <row r="1" spans="1:3" ht="36" x14ac:dyDescent="0.25">
      <c r="A1" s="2" t="s">
        <v>1</v>
      </c>
      <c r="B1" s="2" t="s">
        <v>424</v>
      </c>
      <c r="C1" s="2" t="s">
        <v>0</v>
      </c>
    </row>
    <row r="2" spans="1:3" x14ac:dyDescent="0.25">
      <c r="A2" s="7" t="s">
        <v>32</v>
      </c>
      <c r="B2" s="1" t="s">
        <v>425</v>
      </c>
      <c r="C2" s="7" t="s">
        <v>32</v>
      </c>
    </row>
    <row r="3" spans="1:3" x14ac:dyDescent="0.25">
      <c r="A3" s="7" t="s">
        <v>33</v>
      </c>
      <c r="B3" s="1" t="s">
        <v>426</v>
      </c>
      <c r="C3" s="7" t="s">
        <v>32</v>
      </c>
    </row>
    <row r="4" spans="1:3" x14ac:dyDescent="0.25">
      <c r="A4" s="7" t="s">
        <v>34</v>
      </c>
      <c r="B4" s="1" t="s">
        <v>427</v>
      </c>
      <c r="C4" s="7" t="s">
        <v>32</v>
      </c>
    </row>
    <row r="5" spans="1:3" x14ac:dyDescent="0.25">
      <c r="A5" s="7" t="s">
        <v>35</v>
      </c>
      <c r="B5" s="1" t="s">
        <v>428</v>
      </c>
      <c r="C5" s="7" t="s">
        <v>32</v>
      </c>
    </row>
    <row r="6" spans="1:3" x14ac:dyDescent="0.25">
      <c r="A6" s="7" t="s">
        <v>36</v>
      </c>
      <c r="B6" s="1" t="s">
        <v>429</v>
      </c>
      <c r="C6" s="7" t="s">
        <v>32</v>
      </c>
    </row>
    <row r="7" spans="1:3" x14ac:dyDescent="0.25">
      <c r="A7" s="7" t="s">
        <v>37</v>
      </c>
      <c r="B7" s="1" t="s">
        <v>430</v>
      </c>
      <c r="C7" s="7" t="s">
        <v>32</v>
      </c>
    </row>
    <row r="8" spans="1:3" x14ac:dyDescent="0.25">
      <c r="A8" s="7" t="s">
        <v>38</v>
      </c>
      <c r="B8" s="1" t="s">
        <v>431</v>
      </c>
      <c r="C8" s="7" t="s">
        <v>32</v>
      </c>
    </row>
    <row r="9" spans="1:3" x14ac:dyDescent="0.25">
      <c r="A9" s="7" t="s">
        <v>174</v>
      </c>
      <c r="B9" s="1" t="s">
        <v>675</v>
      </c>
      <c r="C9" s="7" t="s">
        <v>173</v>
      </c>
    </row>
    <row r="10" spans="1:3" x14ac:dyDescent="0.25">
      <c r="A10" s="7" t="s">
        <v>39</v>
      </c>
      <c r="B10" s="1" t="s">
        <v>676</v>
      </c>
      <c r="C10" s="7" t="s">
        <v>173</v>
      </c>
    </row>
    <row r="11" spans="1:3" x14ac:dyDescent="0.25">
      <c r="A11" s="7" t="s">
        <v>40</v>
      </c>
      <c r="B11" s="1" t="s">
        <v>677</v>
      </c>
      <c r="C11" s="7" t="s">
        <v>32</v>
      </c>
    </row>
    <row r="12" spans="1:3" x14ac:dyDescent="0.25">
      <c r="A12" s="7" t="s">
        <v>41</v>
      </c>
      <c r="B12" s="1" t="s">
        <v>432</v>
      </c>
      <c r="C12" s="7" t="s">
        <v>173</v>
      </c>
    </row>
    <row r="13" spans="1:3" x14ac:dyDescent="0.25">
      <c r="A13" s="7" t="s">
        <v>42</v>
      </c>
      <c r="B13" s="1" t="s">
        <v>678</v>
      </c>
      <c r="C13" s="7" t="s">
        <v>32</v>
      </c>
    </row>
    <row r="14" spans="1:3" x14ac:dyDescent="0.25">
      <c r="A14" s="7" t="s">
        <v>43</v>
      </c>
      <c r="B14" s="1" t="s">
        <v>679</v>
      </c>
      <c r="C14" s="7" t="s">
        <v>32</v>
      </c>
    </row>
    <row r="15" spans="1:3" x14ac:dyDescent="0.25">
      <c r="A15" s="7" t="s">
        <v>44</v>
      </c>
      <c r="B15" s="1" t="s">
        <v>433</v>
      </c>
      <c r="C15" s="7" t="s">
        <v>32</v>
      </c>
    </row>
    <row r="16" spans="1:3" x14ac:dyDescent="0.25">
      <c r="A16" s="7" t="s">
        <v>434</v>
      </c>
      <c r="B16" s="1" t="s">
        <v>435</v>
      </c>
      <c r="C16" s="7" t="s">
        <v>32</v>
      </c>
    </row>
    <row r="17" spans="1:3" x14ac:dyDescent="0.25">
      <c r="A17" s="7" t="s">
        <v>15</v>
      </c>
      <c r="B17" s="1" t="s">
        <v>436</v>
      </c>
      <c r="C17" s="7" t="s">
        <v>32</v>
      </c>
    </row>
    <row r="18" spans="1:3" x14ac:dyDescent="0.25">
      <c r="A18" s="7" t="s">
        <v>45</v>
      </c>
      <c r="B18" s="1" t="s">
        <v>437</v>
      </c>
      <c r="C18" s="7" t="s">
        <v>32</v>
      </c>
    </row>
    <row r="19" spans="1:3" x14ac:dyDescent="0.25">
      <c r="A19" s="7" t="s">
        <v>46</v>
      </c>
      <c r="B19" s="1" t="s">
        <v>438</v>
      </c>
      <c r="C19" s="7" t="s">
        <v>32</v>
      </c>
    </row>
    <row r="20" spans="1:3" x14ac:dyDescent="0.25">
      <c r="A20" s="7" t="s">
        <v>47</v>
      </c>
      <c r="B20" s="1" t="s">
        <v>439</v>
      </c>
      <c r="C20" s="7" t="s">
        <v>32</v>
      </c>
    </row>
    <row r="21" spans="1:3" x14ac:dyDescent="0.25">
      <c r="A21" s="7" t="s">
        <v>48</v>
      </c>
      <c r="B21" s="1" t="s">
        <v>440</v>
      </c>
      <c r="C21" s="7" t="s">
        <v>32</v>
      </c>
    </row>
    <row r="22" spans="1:3" x14ac:dyDescent="0.25">
      <c r="A22" s="7" t="s">
        <v>49</v>
      </c>
      <c r="B22" s="1" t="s">
        <v>441</v>
      </c>
      <c r="C22" s="7" t="s">
        <v>32</v>
      </c>
    </row>
    <row r="23" spans="1:3" x14ac:dyDescent="0.25">
      <c r="A23" s="7" t="s">
        <v>50</v>
      </c>
      <c r="B23" s="1" t="s">
        <v>442</v>
      </c>
      <c r="C23" s="7" t="s">
        <v>32</v>
      </c>
    </row>
    <row r="24" spans="1:3" x14ac:dyDescent="0.25">
      <c r="A24" s="7" t="s">
        <v>51</v>
      </c>
      <c r="B24" s="1" t="s">
        <v>443</v>
      </c>
      <c r="C24" s="7" t="s">
        <v>173</v>
      </c>
    </row>
    <row r="25" spans="1:3" x14ac:dyDescent="0.25">
      <c r="A25" s="7" t="s">
        <v>52</v>
      </c>
      <c r="B25" s="1" t="s">
        <v>444</v>
      </c>
      <c r="C25" s="7" t="s">
        <v>173</v>
      </c>
    </row>
    <row r="26" spans="1:3" x14ac:dyDescent="0.25">
      <c r="A26" s="7" t="s">
        <v>53</v>
      </c>
      <c r="B26" s="1" t="s">
        <v>445</v>
      </c>
      <c r="C26" s="7" t="s">
        <v>173</v>
      </c>
    </row>
    <row r="27" spans="1:3" x14ac:dyDescent="0.25">
      <c r="A27" s="7" t="s">
        <v>54</v>
      </c>
      <c r="B27" s="1" t="s">
        <v>446</v>
      </c>
      <c r="C27" s="7" t="s">
        <v>32</v>
      </c>
    </row>
    <row r="28" spans="1:3" x14ac:dyDescent="0.25">
      <c r="A28" s="7" t="s">
        <v>55</v>
      </c>
      <c r="B28" s="1" t="s">
        <v>447</v>
      </c>
      <c r="C28" s="7" t="s">
        <v>32</v>
      </c>
    </row>
    <row r="29" spans="1:3" x14ac:dyDescent="0.25">
      <c r="A29" s="7" t="s">
        <v>56</v>
      </c>
      <c r="B29" s="1" t="s">
        <v>448</v>
      </c>
      <c r="C29" s="7" t="s">
        <v>32</v>
      </c>
    </row>
    <row r="30" spans="1:3" x14ac:dyDescent="0.25">
      <c r="A30" s="7" t="s">
        <v>57</v>
      </c>
      <c r="B30" s="1" t="s">
        <v>449</v>
      </c>
      <c r="C30" s="7" t="s">
        <v>32</v>
      </c>
    </row>
    <row r="31" spans="1:3" x14ac:dyDescent="0.25">
      <c r="A31" s="7" t="s">
        <v>58</v>
      </c>
      <c r="B31" s="1" t="s">
        <v>450</v>
      </c>
      <c r="C31" s="7" t="s">
        <v>32</v>
      </c>
    </row>
    <row r="32" spans="1:3" x14ac:dyDescent="0.25">
      <c r="A32" s="7" t="s">
        <v>60</v>
      </c>
      <c r="B32" s="1" t="s">
        <v>451</v>
      </c>
      <c r="C32" s="7" t="s">
        <v>32</v>
      </c>
    </row>
    <row r="33" spans="1:3" x14ac:dyDescent="0.25">
      <c r="A33" s="7" t="s">
        <v>680</v>
      </c>
      <c r="B33" s="1" t="s">
        <v>681</v>
      </c>
      <c r="C33" s="7" t="s">
        <v>32</v>
      </c>
    </row>
    <row r="34" spans="1:3" x14ac:dyDescent="0.25">
      <c r="A34" s="7" t="s">
        <v>61</v>
      </c>
      <c r="B34" s="1" t="s">
        <v>452</v>
      </c>
      <c r="C34" s="7" t="s">
        <v>32</v>
      </c>
    </row>
    <row r="35" spans="1:3" x14ac:dyDescent="0.25">
      <c r="A35" s="7" t="s">
        <v>62</v>
      </c>
      <c r="B35" s="1" t="s">
        <v>453</v>
      </c>
      <c r="C35" s="7" t="s">
        <v>32</v>
      </c>
    </row>
    <row r="36" spans="1:3" x14ac:dyDescent="0.25">
      <c r="A36" s="7" t="s">
        <v>63</v>
      </c>
      <c r="B36" s="1" t="s">
        <v>682</v>
      </c>
      <c r="C36" s="7" t="s">
        <v>32</v>
      </c>
    </row>
    <row r="37" spans="1:3" x14ac:dyDescent="0.25">
      <c r="A37" s="7" t="s">
        <v>64</v>
      </c>
      <c r="B37" s="1" t="s">
        <v>454</v>
      </c>
      <c r="C37" s="7" t="s">
        <v>32</v>
      </c>
    </row>
    <row r="38" spans="1:3" x14ac:dyDescent="0.25">
      <c r="A38" s="7" t="s">
        <v>65</v>
      </c>
      <c r="B38" s="1" t="s">
        <v>683</v>
      </c>
      <c r="C38" s="7" t="s">
        <v>32</v>
      </c>
    </row>
    <row r="39" spans="1:3" x14ac:dyDescent="0.25">
      <c r="A39" s="7" t="s">
        <v>66</v>
      </c>
      <c r="B39" s="1" t="s">
        <v>455</v>
      </c>
      <c r="C39" s="7" t="s">
        <v>32</v>
      </c>
    </row>
    <row r="40" spans="1:3" x14ac:dyDescent="0.25">
      <c r="A40" s="7" t="s">
        <v>684</v>
      </c>
      <c r="B40" s="1" t="s">
        <v>685</v>
      </c>
      <c r="C40" s="7" t="s">
        <v>32</v>
      </c>
    </row>
    <row r="41" spans="1:3" x14ac:dyDescent="0.25">
      <c r="A41" s="7" t="s">
        <v>82</v>
      </c>
      <c r="B41" s="1" t="s">
        <v>471</v>
      </c>
      <c r="C41" s="7" t="s">
        <v>82</v>
      </c>
    </row>
    <row r="42" spans="1:3" x14ac:dyDescent="0.25">
      <c r="A42" s="7" t="s">
        <v>83</v>
      </c>
      <c r="B42" s="1" t="s">
        <v>84</v>
      </c>
      <c r="C42" s="7" t="s">
        <v>82</v>
      </c>
    </row>
    <row r="43" spans="1:3" x14ac:dyDescent="0.25">
      <c r="A43" s="7" t="s">
        <v>85</v>
      </c>
      <c r="B43" s="1" t="s">
        <v>86</v>
      </c>
      <c r="C43" s="7" t="s">
        <v>82</v>
      </c>
    </row>
    <row r="44" spans="1:3" x14ac:dyDescent="0.25">
      <c r="A44" s="7" t="s">
        <v>87</v>
      </c>
      <c r="B44" s="1" t="s">
        <v>472</v>
      </c>
      <c r="C44" s="7" t="s">
        <v>82</v>
      </c>
    </row>
    <row r="45" spans="1:3" x14ac:dyDescent="0.25">
      <c r="A45" s="7" t="s">
        <v>88</v>
      </c>
      <c r="B45" s="1" t="s">
        <v>473</v>
      </c>
      <c r="C45" s="7" t="s">
        <v>82</v>
      </c>
    </row>
    <row r="46" spans="1:3" x14ac:dyDescent="0.25">
      <c r="A46" s="7" t="s">
        <v>89</v>
      </c>
      <c r="B46" s="1" t="s">
        <v>474</v>
      </c>
      <c r="C46" s="7" t="s">
        <v>82</v>
      </c>
    </row>
    <row r="47" spans="1:3" x14ac:dyDescent="0.25">
      <c r="A47" s="7" t="s">
        <v>90</v>
      </c>
      <c r="B47" s="1" t="s">
        <v>91</v>
      </c>
      <c r="C47" s="7" t="s">
        <v>82</v>
      </c>
    </row>
    <row r="48" spans="1:3" x14ac:dyDescent="0.25">
      <c r="A48" s="7" t="s">
        <v>92</v>
      </c>
      <c r="B48" s="1" t="s">
        <v>475</v>
      </c>
      <c r="C48" s="7" t="s">
        <v>82</v>
      </c>
    </row>
    <row r="49" spans="1:3" x14ac:dyDescent="0.25">
      <c r="A49" s="7" t="s">
        <v>93</v>
      </c>
      <c r="B49" s="1" t="s">
        <v>476</v>
      </c>
      <c r="C49" s="7" t="s">
        <v>82</v>
      </c>
    </row>
    <row r="50" spans="1:3" x14ac:dyDescent="0.25">
      <c r="A50" s="7" t="s">
        <v>94</v>
      </c>
      <c r="B50" s="1" t="s">
        <v>477</v>
      </c>
      <c r="C50" s="7" t="s">
        <v>82</v>
      </c>
    </row>
    <row r="51" spans="1:3" x14ac:dyDescent="0.25">
      <c r="A51" s="7" t="s">
        <v>95</v>
      </c>
      <c r="B51" s="1" t="s">
        <v>478</v>
      </c>
      <c r="C51" s="7" t="s">
        <v>82</v>
      </c>
    </row>
    <row r="52" spans="1:3" x14ac:dyDescent="0.25">
      <c r="A52" s="7" t="s">
        <v>96</v>
      </c>
      <c r="B52" s="1" t="s">
        <v>479</v>
      </c>
      <c r="C52" s="7" t="s">
        <v>82</v>
      </c>
    </row>
    <row r="53" spans="1:3" x14ac:dyDescent="0.25">
      <c r="A53" s="7" t="s">
        <v>97</v>
      </c>
      <c r="B53" s="1" t="s">
        <v>480</v>
      </c>
      <c r="C53" s="7" t="s">
        <v>82</v>
      </c>
    </row>
    <row r="54" spans="1:3" x14ac:dyDescent="0.25">
      <c r="A54" s="7" t="s">
        <v>98</v>
      </c>
      <c r="B54" s="1" t="s">
        <v>481</v>
      </c>
      <c r="C54" s="7" t="s">
        <v>82</v>
      </c>
    </row>
    <row r="55" spans="1:3" x14ac:dyDescent="0.25">
      <c r="A55" s="7" t="s">
        <v>99</v>
      </c>
      <c r="B55" s="1" t="s">
        <v>100</v>
      </c>
      <c r="C55" s="7" t="s">
        <v>82</v>
      </c>
    </row>
    <row r="56" spans="1:3" x14ac:dyDescent="0.25">
      <c r="A56" s="7" t="s">
        <v>101</v>
      </c>
      <c r="B56" s="1" t="s">
        <v>482</v>
      </c>
      <c r="C56" s="7" t="s">
        <v>82</v>
      </c>
    </row>
    <row r="57" spans="1:3" x14ac:dyDescent="0.25">
      <c r="A57" s="7" t="s">
        <v>102</v>
      </c>
      <c r="B57" s="1" t="s">
        <v>483</v>
      </c>
      <c r="C57" s="7" t="s">
        <v>82</v>
      </c>
    </row>
    <row r="58" spans="1:3" x14ac:dyDescent="0.25">
      <c r="A58" s="7" t="s">
        <v>103</v>
      </c>
      <c r="B58" s="1" t="s">
        <v>484</v>
      </c>
      <c r="C58" s="7" t="s">
        <v>82</v>
      </c>
    </row>
    <row r="59" spans="1:3" x14ac:dyDescent="0.25">
      <c r="A59" s="7" t="s">
        <v>104</v>
      </c>
      <c r="B59" s="1" t="s">
        <v>485</v>
      </c>
      <c r="C59" s="7" t="s">
        <v>82</v>
      </c>
    </row>
    <row r="60" spans="1:3" x14ac:dyDescent="0.25">
      <c r="A60" s="7" t="s">
        <v>105</v>
      </c>
      <c r="B60" s="1" t="s">
        <v>486</v>
      </c>
      <c r="C60" s="7" t="s">
        <v>82</v>
      </c>
    </row>
    <row r="61" spans="1:3" x14ac:dyDescent="0.25">
      <c r="A61" s="7" t="s">
        <v>106</v>
      </c>
      <c r="B61" s="1" t="s">
        <v>487</v>
      </c>
      <c r="C61" s="7" t="s">
        <v>82</v>
      </c>
    </row>
    <row r="62" spans="1:3" x14ac:dyDescent="0.25">
      <c r="A62" s="7" t="s">
        <v>107</v>
      </c>
      <c r="B62" s="1" t="s">
        <v>488</v>
      </c>
      <c r="C62" s="7" t="s">
        <v>82</v>
      </c>
    </row>
    <row r="63" spans="1:3" x14ac:dyDescent="0.25">
      <c r="A63" s="7" t="s">
        <v>108</v>
      </c>
      <c r="B63" s="1" t="s">
        <v>489</v>
      </c>
      <c r="C63" s="7" t="s">
        <v>82</v>
      </c>
    </row>
    <row r="64" spans="1:3" x14ac:dyDescent="0.25">
      <c r="A64" s="7" t="s">
        <v>109</v>
      </c>
      <c r="B64" s="1" t="s">
        <v>490</v>
      </c>
      <c r="C64" s="7" t="s">
        <v>82</v>
      </c>
    </row>
    <row r="65" spans="1:3" x14ac:dyDescent="0.25">
      <c r="A65" s="7" t="s">
        <v>110</v>
      </c>
      <c r="B65" s="1" t="s">
        <v>491</v>
      </c>
      <c r="C65" s="7" t="s">
        <v>82</v>
      </c>
    </row>
    <row r="66" spans="1:3" x14ac:dyDescent="0.25">
      <c r="A66" s="7" t="s">
        <v>111</v>
      </c>
      <c r="B66" s="1" t="s">
        <v>59</v>
      </c>
      <c r="C66" s="7" t="s">
        <v>82</v>
      </c>
    </row>
    <row r="67" spans="1:3" x14ac:dyDescent="0.25">
      <c r="A67" s="7" t="s">
        <v>112</v>
      </c>
      <c r="B67" s="1" t="s">
        <v>113</v>
      </c>
      <c r="C67" s="7" t="s">
        <v>82</v>
      </c>
    </row>
    <row r="68" spans="1:3" x14ac:dyDescent="0.25">
      <c r="A68" s="7" t="s">
        <v>114</v>
      </c>
      <c r="B68" s="1" t="s">
        <v>115</v>
      </c>
      <c r="C68" s="7" t="s">
        <v>82</v>
      </c>
    </row>
    <row r="69" spans="1:3" x14ac:dyDescent="0.25">
      <c r="A69" s="7" t="s">
        <v>116</v>
      </c>
      <c r="B69" s="1" t="s">
        <v>492</v>
      </c>
      <c r="C69" s="7" t="s">
        <v>82</v>
      </c>
    </row>
    <row r="70" spans="1:3" x14ac:dyDescent="0.25">
      <c r="A70" s="7" t="s">
        <v>117</v>
      </c>
      <c r="B70" s="1" t="s">
        <v>493</v>
      </c>
      <c r="C70" s="7" t="s">
        <v>82</v>
      </c>
    </row>
    <row r="71" spans="1:3" x14ac:dyDescent="0.25">
      <c r="A71" s="7" t="s">
        <v>118</v>
      </c>
      <c r="B71" s="1" t="s">
        <v>494</v>
      </c>
      <c r="C71" s="7" t="s">
        <v>82</v>
      </c>
    </row>
    <row r="72" spans="1:3" x14ac:dyDescent="0.25">
      <c r="A72" s="7" t="s">
        <v>495</v>
      </c>
      <c r="B72" s="1" t="s">
        <v>496</v>
      </c>
      <c r="C72" s="7" t="s">
        <v>82</v>
      </c>
    </row>
    <row r="73" spans="1:3" x14ac:dyDescent="0.25">
      <c r="A73" s="7" t="s">
        <v>119</v>
      </c>
      <c r="B73" s="1" t="s">
        <v>497</v>
      </c>
      <c r="C73" s="7" t="s">
        <v>82</v>
      </c>
    </row>
    <row r="74" spans="1:3" x14ac:dyDescent="0.25">
      <c r="A74" s="7" t="s">
        <v>686</v>
      </c>
      <c r="B74" s="1" t="s">
        <v>687</v>
      </c>
      <c r="C74" s="7" t="s">
        <v>82</v>
      </c>
    </row>
    <row r="75" spans="1:3" x14ac:dyDescent="0.25">
      <c r="A75" s="7" t="s">
        <v>688</v>
      </c>
      <c r="B75" s="1" t="s">
        <v>689</v>
      </c>
      <c r="C75" s="7" t="s">
        <v>82</v>
      </c>
    </row>
    <row r="76" spans="1:3" x14ac:dyDescent="0.25">
      <c r="A76" s="7" t="s">
        <v>120</v>
      </c>
      <c r="B76" s="1" t="s">
        <v>498</v>
      </c>
      <c r="C76" s="7" t="s">
        <v>82</v>
      </c>
    </row>
    <row r="77" spans="1:3" x14ac:dyDescent="0.25">
      <c r="A77" s="7" t="s">
        <v>121</v>
      </c>
      <c r="B77" s="1" t="s">
        <v>499</v>
      </c>
      <c r="C77" s="7" t="s">
        <v>82</v>
      </c>
    </row>
    <row r="78" spans="1:3" x14ac:dyDescent="0.25">
      <c r="A78" s="7" t="s">
        <v>122</v>
      </c>
      <c r="B78" s="1" t="s">
        <v>500</v>
      </c>
      <c r="C78" s="7" t="s">
        <v>82</v>
      </c>
    </row>
    <row r="79" spans="1:3" x14ac:dyDescent="0.25">
      <c r="A79" s="7" t="s">
        <v>123</v>
      </c>
      <c r="B79" s="1" t="s">
        <v>501</v>
      </c>
      <c r="C79" s="7" t="s">
        <v>82</v>
      </c>
    </row>
    <row r="80" spans="1:3" x14ac:dyDescent="0.25">
      <c r="A80" s="7" t="s">
        <v>124</v>
      </c>
      <c r="B80" s="1" t="s">
        <v>502</v>
      </c>
      <c r="C80" s="7" t="s">
        <v>82</v>
      </c>
    </row>
    <row r="81" spans="1:3" x14ac:dyDescent="0.25">
      <c r="A81" s="7" t="s">
        <v>125</v>
      </c>
      <c r="B81" s="1" t="s">
        <v>503</v>
      </c>
      <c r="C81" s="7" t="s">
        <v>82</v>
      </c>
    </row>
    <row r="82" spans="1:3" x14ac:dyDescent="0.25">
      <c r="A82" s="7" t="s">
        <v>126</v>
      </c>
      <c r="B82" s="1" t="s">
        <v>504</v>
      </c>
      <c r="C82" s="7" t="s">
        <v>82</v>
      </c>
    </row>
    <row r="83" spans="1:3" x14ac:dyDescent="0.25">
      <c r="A83" s="7" t="s">
        <v>127</v>
      </c>
      <c r="B83" s="1" t="s">
        <v>505</v>
      </c>
      <c r="C83" s="7" t="s">
        <v>82</v>
      </c>
    </row>
    <row r="84" spans="1:3" x14ac:dyDescent="0.25">
      <c r="A84" s="7" t="s">
        <v>128</v>
      </c>
      <c r="B84" s="1" t="s">
        <v>506</v>
      </c>
      <c r="C84" s="7" t="s">
        <v>82</v>
      </c>
    </row>
    <row r="85" spans="1:3" x14ac:dyDescent="0.25">
      <c r="A85" s="7" t="s">
        <v>129</v>
      </c>
      <c r="B85" s="1" t="s">
        <v>507</v>
      </c>
      <c r="C85" s="7" t="s">
        <v>82</v>
      </c>
    </row>
    <row r="86" spans="1:3" x14ac:dyDescent="0.25">
      <c r="A86" s="7" t="s">
        <v>158</v>
      </c>
      <c r="B86" s="1" t="s">
        <v>508</v>
      </c>
      <c r="C86" s="7" t="s">
        <v>158</v>
      </c>
    </row>
    <row r="87" spans="1:3" x14ac:dyDescent="0.25">
      <c r="A87" s="7" t="s">
        <v>159</v>
      </c>
      <c r="B87" s="1" t="s">
        <v>509</v>
      </c>
      <c r="C87" s="7" t="s">
        <v>158</v>
      </c>
    </row>
    <row r="88" spans="1:3" x14ac:dyDescent="0.25">
      <c r="A88" s="7" t="s">
        <v>160</v>
      </c>
      <c r="B88" s="1" t="s">
        <v>510</v>
      </c>
      <c r="C88" s="7" t="s">
        <v>158</v>
      </c>
    </row>
    <row r="89" spans="1:3" x14ac:dyDescent="0.25">
      <c r="A89" s="7" t="s">
        <v>161</v>
      </c>
      <c r="B89" s="1" t="s">
        <v>511</v>
      </c>
      <c r="C89" s="7" t="s">
        <v>158</v>
      </c>
    </row>
    <row r="90" spans="1:3" x14ac:dyDescent="0.25">
      <c r="A90" s="7" t="s">
        <v>162</v>
      </c>
      <c r="B90" s="1" t="s">
        <v>512</v>
      </c>
      <c r="C90" s="7" t="s">
        <v>158</v>
      </c>
    </row>
    <row r="91" spans="1:3" x14ac:dyDescent="0.25">
      <c r="A91" s="7" t="s">
        <v>163</v>
      </c>
      <c r="B91" s="1" t="s">
        <v>513</v>
      </c>
      <c r="C91" s="7" t="s">
        <v>158</v>
      </c>
    </row>
    <row r="92" spans="1:3" x14ac:dyDescent="0.25">
      <c r="A92" s="7" t="s">
        <v>175</v>
      </c>
      <c r="B92" s="1" t="s">
        <v>514</v>
      </c>
      <c r="C92" s="7" t="s">
        <v>173</v>
      </c>
    </row>
    <row r="93" spans="1:3" x14ac:dyDescent="0.25">
      <c r="A93" s="7" t="s">
        <v>176</v>
      </c>
      <c r="B93" s="1" t="s">
        <v>515</v>
      </c>
      <c r="C93" s="7" t="s">
        <v>173</v>
      </c>
    </row>
    <row r="94" spans="1:3" x14ac:dyDescent="0.25">
      <c r="A94" s="7" t="s">
        <v>164</v>
      </c>
      <c r="B94" s="1" t="s">
        <v>516</v>
      </c>
      <c r="C94" s="7" t="s">
        <v>164</v>
      </c>
    </row>
    <row r="95" spans="1:3" x14ac:dyDescent="0.25">
      <c r="A95" s="7" t="s">
        <v>165</v>
      </c>
      <c r="B95" s="1" t="s">
        <v>517</v>
      </c>
      <c r="C95" s="7" t="s">
        <v>164</v>
      </c>
    </row>
    <row r="96" spans="1:3" x14ac:dyDescent="0.25">
      <c r="A96" s="7" t="s">
        <v>166</v>
      </c>
      <c r="B96" s="1" t="s">
        <v>518</v>
      </c>
      <c r="C96" s="7" t="s">
        <v>164</v>
      </c>
    </row>
    <row r="97" spans="1:3" x14ac:dyDescent="0.25">
      <c r="A97" s="7" t="s">
        <v>167</v>
      </c>
      <c r="B97" s="1" t="s">
        <v>690</v>
      </c>
      <c r="C97" s="7" t="s">
        <v>164</v>
      </c>
    </row>
    <row r="98" spans="1:3" x14ac:dyDescent="0.25">
      <c r="A98" s="7" t="s">
        <v>168</v>
      </c>
      <c r="B98" s="1" t="s">
        <v>519</v>
      </c>
      <c r="C98" s="7" t="s">
        <v>82</v>
      </c>
    </row>
    <row r="99" spans="1:3" x14ac:dyDescent="0.25">
      <c r="A99" s="7" t="s">
        <v>169</v>
      </c>
      <c r="B99" s="1" t="s">
        <v>520</v>
      </c>
      <c r="C99" s="7" t="s">
        <v>164</v>
      </c>
    </row>
    <row r="100" spans="1:3" x14ac:dyDescent="0.25">
      <c r="A100" s="7" t="s">
        <v>170</v>
      </c>
      <c r="B100" s="1" t="s">
        <v>521</v>
      </c>
      <c r="C100" s="7" t="s">
        <v>164</v>
      </c>
    </row>
    <row r="101" spans="1:3" x14ac:dyDescent="0.25">
      <c r="A101" s="7" t="s">
        <v>171</v>
      </c>
      <c r="B101" s="1" t="s">
        <v>522</v>
      </c>
      <c r="C101" s="7" t="s">
        <v>164</v>
      </c>
    </row>
    <row r="102" spans="1:3" x14ac:dyDescent="0.25">
      <c r="A102" s="7" t="s">
        <v>172</v>
      </c>
      <c r="B102" s="1" t="s">
        <v>691</v>
      </c>
      <c r="C102" s="7" t="s">
        <v>164</v>
      </c>
    </row>
    <row r="103" spans="1:3" x14ac:dyDescent="0.25">
      <c r="A103" s="7" t="s">
        <v>173</v>
      </c>
      <c r="B103" s="1" t="s">
        <v>523</v>
      </c>
      <c r="C103" s="7" t="s">
        <v>173</v>
      </c>
    </row>
    <row r="104" spans="1:3" x14ac:dyDescent="0.25">
      <c r="A104" s="7" t="s">
        <v>177</v>
      </c>
      <c r="B104" s="1" t="s">
        <v>524</v>
      </c>
      <c r="C104" s="7" t="s">
        <v>173</v>
      </c>
    </row>
    <row r="105" spans="1:3" x14ac:dyDescent="0.25">
      <c r="A105" s="7" t="s">
        <v>178</v>
      </c>
      <c r="B105" s="1" t="s">
        <v>525</v>
      </c>
      <c r="C105" s="7" t="s">
        <v>173</v>
      </c>
    </row>
    <row r="106" spans="1:3" x14ac:dyDescent="0.25">
      <c r="A106" s="7" t="s">
        <v>179</v>
      </c>
      <c r="B106" s="1" t="s">
        <v>526</v>
      </c>
      <c r="C106" s="7" t="s">
        <v>173</v>
      </c>
    </row>
    <row r="107" spans="1:3" x14ac:dyDescent="0.25">
      <c r="A107" s="7" t="s">
        <v>180</v>
      </c>
      <c r="B107" s="1" t="s">
        <v>527</v>
      </c>
      <c r="C107" s="7" t="s">
        <v>173</v>
      </c>
    </row>
    <row r="108" spans="1:3" x14ac:dyDescent="0.25">
      <c r="A108" s="7" t="s">
        <v>181</v>
      </c>
      <c r="B108" s="1" t="s">
        <v>528</v>
      </c>
      <c r="C108" s="7" t="s">
        <v>181</v>
      </c>
    </row>
    <row r="109" spans="1:3" x14ac:dyDescent="0.25">
      <c r="A109" s="7" t="s">
        <v>182</v>
      </c>
      <c r="B109" s="1" t="s">
        <v>529</v>
      </c>
      <c r="C109" s="7" t="s">
        <v>181</v>
      </c>
    </row>
    <row r="110" spans="1:3" x14ac:dyDescent="0.25">
      <c r="A110" s="7" t="s">
        <v>183</v>
      </c>
      <c r="B110" s="1" t="s">
        <v>530</v>
      </c>
      <c r="C110" s="7" t="s">
        <v>181</v>
      </c>
    </row>
    <row r="111" spans="1:3" x14ac:dyDescent="0.25">
      <c r="A111" s="7" t="s">
        <v>184</v>
      </c>
      <c r="B111" s="1" t="s">
        <v>531</v>
      </c>
      <c r="C111" s="7" t="s">
        <v>82</v>
      </c>
    </row>
    <row r="112" spans="1:3" x14ac:dyDescent="0.25">
      <c r="A112" s="7" t="s">
        <v>185</v>
      </c>
      <c r="B112" s="1" t="s">
        <v>532</v>
      </c>
      <c r="C112" s="7" t="s">
        <v>82</v>
      </c>
    </row>
    <row r="113" spans="1:3" x14ac:dyDescent="0.25">
      <c r="A113" s="7" t="s">
        <v>186</v>
      </c>
      <c r="B113" s="1" t="s">
        <v>533</v>
      </c>
      <c r="C113" s="7" t="s">
        <v>181</v>
      </c>
    </row>
    <row r="114" spans="1:3" x14ac:dyDescent="0.25">
      <c r="A114" s="7" t="s">
        <v>187</v>
      </c>
      <c r="B114" s="1" t="s">
        <v>534</v>
      </c>
      <c r="C114" s="7" t="s">
        <v>181</v>
      </c>
    </row>
    <row r="115" spans="1:3" x14ac:dyDescent="0.25">
      <c r="A115" s="7" t="s">
        <v>188</v>
      </c>
      <c r="B115" s="1" t="s">
        <v>535</v>
      </c>
      <c r="C115" s="7" t="s">
        <v>181</v>
      </c>
    </row>
    <row r="116" spans="1:3" x14ac:dyDescent="0.25">
      <c r="A116" s="7" t="s">
        <v>189</v>
      </c>
      <c r="B116" s="1" t="s">
        <v>536</v>
      </c>
      <c r="C116" s="7" t="s">
        <v>181</v>
      </c>
    </row>
    <row r="117" spans="1:3" x14ac:dyDescent="0.25">
      <c r="A117" s="7" t="s">
        <v>190</v>
      </c>
      <c r="B117" s="1" t="s">
        <v>537</v>
      </c>
      <c r="C117" s="7" t="s">
        <v>181</v>
      </c>
    </row>
    <row r="118" spans="1:3" x14ac:dyDescent="0.25">
      <c r="A118" s="7" t="s">
        <v>191</v>
      </c>
      <c r="B118" s="1" t="s">
        <v>538</v>
      </c>
      <c r="C118" s="7" t="s">
        <v>181</v>
      </c>
    </row>
    <row r="119" spans="1:3" x14ac:dyDescent="0.25">
      <c r="A119" s="7" t="s">
        <v>192</v>
      </c>
      <c r="B119" s="1" t="s">
        <v>539</v>
      </c>
      <c r="C119" s="7" t="s">
        <v>181</v>
      </c>
    </row>
    <row r="120" spans="1:3" x14ac:dyDescent="0.25">
      <c r="A120" s="7" t="s">
        <v>193</v>
      </c>
      <c r="B120" s="1" t="s">
        <v>540</v>
      </c>
      <c r="C120" s="7" t="s">
        <v>181</v>
      </c>
    </row>
    <row r="121" spans="1:3" x14ac:dyDescent="0.25">
      <c r="A121" s="7" t="s">
        <v>194</v>
      </c>
      <c r="B121" s="1" t="s">
        <v>541</v>
      </c>
      <c r="C121" s="7" t="s">
        <v>181</v>
      </c>
    </row>
    <row r="122" spans="1:3" x14ac:dyDescent="0.25">
      <c r="A122" s="7" t="s">
        <v>542</v>
      </c>
      <c r="B122" s="1" t="s">
        <v>543</v>
      </c>
      <c r="C122" s="7" t="s">
        <v>181</v>
      </c>
    </row>
    <row r="123" spans="1:3" x14ac:dyDescent="0.25">
      <c r="A123" s="7" t="s">
        <v>67</v>
      </c>
      <c r="B123" s="1" t="s">
        <v>456</v>
      </c>
      <c r="C123" s="7" t="s">
        <v>32</v>
      </c>
    </row>
    <row r="124" spans="1:3" x14ac:dyDescent="0.25">
      <c r="A124" s="7" t="s">
        <v>68</v>
      </c>
      <c r="B124" s="1" t="s">
        <v>457</v>
      </c>
      <c r="C124" s="7" t="s">
        <v>32</v>
      </c>
    </row>
    <row r="125" spans="1:3" x14ac:dyDescent="0.25">
      <c r="A125" s="7" t="s">
        <v>69</v>
      </c>
      <c r="B125" s="1" t="s">
        <v>458</v>
      </c>
      <c r="C125" s="7" t="s">
        <v>32</v>
      </c>
    </row>
    <row r="126" spans="1:3" x14ac:dyDescent="0.25">
      <c r="A126" s="7" t="s">
        <v>70</v>
      </c>
      <c r="B126" s="1" t="s">
        <v>459</v>
      </c>
      <c r="C126" s="7" t="s">
        <v>32</v>
      </c>
    </row>
    <row r="127" spans="1:3" x14ac:dyDescent="0.25">
      <c r="A127" s="7" t="s">
        <v>71</v>
      </c>
      <c r="B127" s="1" t="s">
        <v>460</v>
      </c>
      <c r="C127" s="7" t="s">
        <v>32</v>
      </c>
    </row>
    <row r="128" spans="1:3" x14ac:dyDescent="0.25">
      <c r="A128" s="7" t="s">
        <v>72</v>
      </c>
      <c r="B128" s="1" t="s">
        <v>461</v>
      </c>
      <c r="C128" s="7" t="s">
        <v>32</v>
      </c>
    </row>
    <row r="129" spans="1:3" x14ac:dyDescent="0.25">
      <c r="A129" s="7" t="s">
        <v>73</v>
      </c>
      <c r="B129" s="1" t="s">
        <v>462</v>
      </c>
      <c r="C129" s="7" t="s">
        <v>32</v>
      </c>
    </row>
    <row r="130" spans="1:3" x14ac:dyDescent="0.25">
      <c r="A130" s="7" t="s">
        <v>74</v>
      </c>
      <c r="B130" s="1" t="s">
        <v>463</v>
      </c>
      <c r="C130" s="7" t="s">
        <v>32</v>
      </c>
    </row>
    <row r="131" spans="1:3" x14ac:dyDescent="0.25">
      <c r="A131" s="7" t="s">
        <v>75</v>
      </c>
      <c r="B131" s="1" t="s">
        <v>464</v>
      </c>
      <c r="C131" s="7" t="s">
        <v>32</v>
      </c>
    </row>
    <row r="132" spans="1:3" x14ac:dyDescent="0.25">
      <c r="A132" s="7" t="s">
        <v>76</v>
      </c>
      <c r="B132" s="1" t="s">
        <v>465</v>
      </c>
      <c r="C132" s="7" t="s">
        <v>32</v>
      </c>
    </row>
    <row r="133" spans="1:3" x14ac:dyDescent="0.25">
      <c r="A133" s="7" t="s">
        <v>77</v>
      </c>
      <c r="B133" s="1" t="s">
        <v>466</v>
      </c>
      <c r="C133" s="7" t="s">
        <v>32</v>
      </c>
    </row>
    <row r="134" spans="1:3" x14ac:dyDescent="0.25">
      <c r="A134" s="7" t="s">
        <v>78</v>
      </c>
      <c r="B134" s="1" t="s">
        <v>467</v>
      </c>
      <c r="C134" s="7" t="s">
        <v>32</v>
      </c>
    </row>
    <row r="135" spans="1:3" x14ac:dyDescent="0.25">
      <c r="A135" s="7" t="s">
        <v>79</v>
      </c>
      <c r="B135" s="1" t="s">
        <v>468</v>
      </c>
      <c r="C135" s="7" t="s">
        <v>32</v>
      </c>
    </row>
    <row r="136" spans="1:3" x14ac:dyDescent="0.25">
      <c r="A136" s="7" t="s">
        <v>80</v>
      </c>
      <c r="B136" s="1" t="s">
        <v>469</v>
      </c>
      <c r="C136" s="7" t="s">
        <v>32</v>
      </c>
    </row>
    <row r="137" spans="1:3" x14ac:dyDescent="0.25">
      <c r="A137" s="7" t="s">
        <v>81</v>
      </c>
      <c r="B137" s="1" t="s">
        <v>470</v>
      </c>
      <c r="C137" s="7" t="s">
        <v>32</v>
      </c>
    </row>
    <row r="138" spans="1:3" x14ac:dyDescent="0.25">
      <c r="A138" s="7" t="s">
        <v>130</v>
      </c>
      <c r="B138" s="1" t="s">
        <v>131</v>
      </c>
      <c r="C138" s="7" t="s">
        <v>82</v>
      </c>
    </row>
    <row r="139" spans="1:3" x14ac:dyDescent="0.25">
      <c r="A139" s="7" t="s">
        <v>132</v>
      </c>
      <c r="B139" s="1" t="s">
        <v>544</v>
      </c>
      <c r="C139" s="7" t="s">
        <v>82</v>
      </c>
    </row>
    <row r="140" spans="1:3" x14ac:dyDescent="0.25">
      <c r="A140" s="7" t="s">
        <v>133</v>
      </c>
      <c r="B140" s="1" t="s">
        <v>134</v>
      </c>
      <c r="C140" s="7" t="s">
        <v>82</v>
      </c>
    </row>
    <row r="141" spans="1:3" x14ac:dyDescent="0.25">
      <c r="A141" s="7" t="s">
        <v>135</v>
      </c>
      <c r="B141" s="1" t="s">
        <v>136</v>
      </c>
      <c r="C141" s="7" t="s">
        <v>82</v>
      </c>
    </row>
    <row r="142" spans="1:3" x14ac:dyDescent="0.25">
      <c r="A142" s="7" t="s">
        <v>137</v>
      </c>
      <c r="B142" s="1" t="s">
        <v>138</v>
      </c>
      <c r="C142" s="7" t="s">
        <v>82</v>
      </c>
    </row>
    <row r="143" spans="1:3" x14ac:dyDescent="0.25">
      <c r="A143" s="7" t="s">
        <v>139</v>
      </c>
      <c r="B143" s="1" t="s">
        <v>140</v>
      </c>
      <c r="C143" s="7" t="s">
        <v>82</v>
      </c>
    </row>
    <row r="144" spans="1:3" x14ac:dyDescent="0.25">
      <c r="A144" s="7" t="s">
        <v>141</v>
      </c>
      <c r="B144" s="1" t="s">
        <v>142</v>
      </c>
      <c r="C144" s="7" t="s">
        <v>82</v>
      </c>
    </row>
    <row r="145" spans="1:3" x14ac:dyDescent="0.25">
      <c r="A145" s="7" t="s">
        <v>143</v>
      </c>
      <c r="B145" s="1" t="s">
        <v>144</v>
      </c>
      <c r="C145" s="7" t="s">
        <v>82</v>
      </c>
    </row>
    <row r="146" spans="1:3" x14ac:dyDescent="0.25">
      <c r="A146" s="7" t="s">
        <v>145</v>
      </c>
      <c r="B146" s="1" t="s">
        <v>692</v>
      </c>
      <c r="C146" s="7" t="s">
        <v>82</v>
      </c>
    </row>
    <row r="147" spans="1:3" x14ac:dyDescent="0.25">
      <c r="A147" s="7" t="s">
        <v>146</v>
      </c>
      <c r="B147" s="1" t="s">
        <v>147</v>
      </c>
      <c r="C147" s="7" t="s">
        <v>82</v>
      </c>
    </row>
    <row r="148" spans="1:3" x14ac:dyDescent="0.25">
      <c r="A148" s="7" t="s">
        <v>148</v>
      </c>
      <c r="B148" s="1" t="s">
        <v>149</v>
      </c>
      <c r="C148" s="7" t="s">
        <v>82</v>
      </c>
    </row>
    <row r="149" spans="1:3" x14ac:dyDescent="0.25">
      <c r="A149" s="7" t="s">
        <v>150</v>
      </c>
      <c r="B149" s="1" t="s">
        <v>151</v>
      </c>
      <c r="C149" s="7" t="s">
        <v>82</v>
      </c>
    </row>
    <row r="150" spans="1:3" x14ac:dyDescent="0.25">
      <c r="A150" s="7" t="s">
        <v>152</v>
      </c>
      <c r="B150" s="1" t="s">
        <v>545</v>
      </c>
      <c r="C150" s="7" t="s">
        <v>82</v>
      </c>
    </row>
    <row r="151" spans="1:3" x14ac:dyDescent="0.25">
      <c r="A151" s="7" t="s">
        <v>153</v>
      </c>
      <c r="B151" s="1" t="s">
        <v>154</v>
      </c>
      <c r="C151" s="7" t="s">
        <v>82</v>
      </c>
    </row>
    <row r="152" spans="1:3" x14ac:dyDescent="0.25">
      <c r="A152" s="7" t="s">
        <v>155</v>
      </c>
      <c r="B152" s="1" t="s">
        <v>546</v>
      </c>
      <c r="C152" s="7" t="s">
        <v>82</v>
      </c>
    </row>
    <row r="153" spans="1:3" x14ac:dyDescent="0.25">
      <c r="A153" s="7" t="s">
        <v>156</v>
      </c>
      <c r="B153" s="1" t="s">
        <v>157</v>
      </c>
      <c r="C153" s="7" t="s">
        <v>82</v>
      </c>
    </row>
    <row r="154" spans="1:3" x14ac:dyDescent="0.25">
      <c r="A154" s="7" t="s">
        <v>693</v>
      </c>
      <c r="B154" s="1" t="s">
        <v>694</v>
      </c>
      <c r="C154" s="7" t="s">
        <v>82</v>
      </c>
    </row>
    <row r="155" spans="1:3" x14ac:dyDescent="0.25">
      <c r="A155" s="7" t="s">
        <v>195</v>
      </c>
      <c r="B155" s="1" t="s">
        <v>547</v>
      </c>
      <c r="C155" s="7" t="s">
        <v>195</v>
      </c>
    </row>
    <row r="156" spans="1:3" x14ac:dyDescent="0.25">
      <c r="A156" s="7" t="s">
        <v>196</v>
      </c>
      <c r="B156" s="1" t="s">
        <v>548</v>
      </c>
      <c r="C156" s="7" t="s">
        <v>195</v>
      </c>
    </row>
    <row r="157" spans="1:3" x14ac:dyDescent="0.25">
      <c r="A157" s="7" t="s">
        <v>197</v>
      </c>
      <c r="B157" s="1" t="s">
        <v>549</v>
      </c>
      <c r="C157" s="7" t="s">
        <v>195</v>
      </c>
    </row>
    <row r="158" spans="1:3" x14ac:dyDescent="0.25">
      <c r="A158" s="7" t="s">
        <v>198</v>
      </c>
      <c r="B158" s="1" t="s">
        <v>550</v>
      </c>
      <c r="C158" s="7" t="s">
        <v>195</v>
      </c>
    </row>
    <row r="159" spans="1:3" x14ac:dyDescent="0.25">
      <c r="A159" s="7" t="s">
        <v>199</v>
      </c>
      <c r="B159" s="1" t="s">
        <v>551</v>
      </c>
      <c r="C159" s="7" t="s">
        <v>195</v>
      </c>
    </row>
    <row r="160" spans="1:3" x14ac:dyDescent="0.25">
      <c r="A160" s="7" t="s">
        <v>200</v>
      </c>
      <c r="B160" s="1" t="s">
        <v>695</v>
      </c>
      <c r="C160" s="7" t="s">
        <v>200</v>
      </c>
    </row>
    <row r="161" spans="1:3" x14ac:dyDescent="0.25">
      <c r="A161" s="7" t="s">
        <v>201</v>
      </c>
      <c r="B161" s="1" t="s">
        <v>695</v>
      </c>
      <c r="C161" s="7" t="s">
        <v>200</v>
      </c>
    </row>
    <row r="162" spans="1:3" x14ac:dyDescent="0.25">
      <c r="A162" s="7" t="s">
        <v>202</v>
      </c>
      <c r="B162" s="1" t="s">
        <v>696</v>
      </c>
      <c r="C162" s="7" t="s">
        <v>202</v>
      </c>
    </row>
    <row r="163" spans="1:3" x14ac:dyDescent="0.25">
      <c r="A163" s="7" t="s">
        <v>203</v>
      </c>
      <c r="B163" s="1" t="s">
        <v>697</v>
      </c>
      <c r="C163" s="7" t="s">
        <v>202</v>
      </c>
    </row>
    <row r="164" spans="1:3" x14ac:dyDescent="0.25">
      <c r="A164" s="7" t="s">
        <v>204</v>
      </c>
      <c r="B164" s="1" t="s">
        <v>698</v>
      </c>
      <c r="C164" s="7" t="s">
        <v>202</v>
      </c>
    </row>
    <row r="165" spans="1:3" x14ac:dyDescent="0.25">
      <c r="A165" s="7" t="s">
        <v>205</v>
      </c>
      <c r="B165" s="1" t="s">
        <v>699</v>
      </c>
      <c r="C165" s="7" t="s">
        <v>202</v>
      </c>
    </row>
  </sheetData>
  <sheetProtection algorithmName="SHA-512" hashValue="AkbY+uUhiA8xSwadsYT9X4L6GiHpXBJdQocquRcIomOwDliLcyLYt9VGoajD2Dqn1eMhKD5U5K/dowtmF91iNA==" saltValue="2ewD+UDdCU00W7OSXsRGF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ACFR Reporting</vt:lpstr>
      <vt:lpstr>Checklist</vt:lpstr>
      <vt:lpstr>Signature</vt:lpstr>
      <vt:lpstr>Lease Rollforward</vt:lpstr>
      <vt:lpstr>Expenditure Reconciliation</vt:lpstr>
      <vt:lpstr>Payment Schedule</vt:lpstr>
      <vt:lpstr>BW Expense Report GL</vt:lpstr>
      <vt:lpstr>BW Asset Listing</vt:lpstr>
      <vt:lpstr>BW Expense Report Doc</vt:lpstr>
      <vt:lpstr>Master Data</vt:lpstr>
      <vt:lpstr>Lease Types with GL Accts</vt:lpstr>
      <vt:lpstr>ACFR Business Areas</vt:lpstr>
      <vt:lpstr>AgencyCode</vt:lpstr>
      <vt:lpstr>Lease_Type_Excluded_for_GASB87</vt:lpstr>
      <vt:lpstr>Lease_Type_Included_for_GASB87</vt:lpstr>
      <vt:lpstr>'BW Asset Listing'!Print_Area</vt:lpstr>
      <vt:lpstr>'BW Expense Report Doc'!Print_Area</vt:lpstr>
      <vt:lpstr>'BW Expense Report GL'!Print_Area</vt:lpstr>
      <vt:lpstr>'Payment Schedule'!Print_Area</vt:lpstr>
      <vt:lpstr>Signature!Print_Area</vt:lpstr>
      <vt:lpstr>'Lease Rollforward'!Print_Titles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Ghent, Kelly</dc:creator>
  <cp:lastModifiedBy>Torbert, James</cp:lastModifiedBy>
  <cp:lastPrinted>2023-07-19T18:04:37Z</cp:lastPrinted>
  <dcterms:created xsi:type="dcterms:W3CDTF">2021-11-22T19:52:50Z</dcterms:created>
  <dcterms:modified xsi:type="dcterms:W3CDTF">2024-04-18T17:35:09Z</dcterms:modified>
</cp:coreProperties>
</file>